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garw414_purdue_edu/Documents/Coursework/2024_Fall/695_MLCC/Project/uncertainty-hotcarbon24/data/"/>
    </mc:Choice>
  </mc:AlternateContent>
  <xr:revisionPtr revIDLastSave="22" documentId="13_ncr:1_{12ABCFE6-4866-634F-9BFD-4EB2EA5A0FA3}" xr6:coauthVersionLast="47" xr6:coauthVersionMax="47" xr10:uidLastSave="{5029C939-4B92-4C6A-B3E3-A477EE3C1386}"/>
  <bookViews>
    <workbookView xWindow="-108" yWindow="-108" windowWidth="23256" windowHeight="12456" activeTab="1" xr2:uid="{00000000-000D-0000-FFFF-FFFF00000000}"/>
  </bookViews>
  <sheets>
    <sheet name="CISO_direct_24hr_CI_forecasts" sheetId="1" r:id="rId1"/>
    <sheet name="CISO_lifecycle_24hr_CI_forecast" sheetId="2" r:id="rId2"/>
    <sheet name="CISO direct - contrast 3 1 week" sheetId="3" r:id="rId3"/>
    <sheet name="CISO direct" sheetId="4" r:id="rId4"/>
    <sheet name="CISO_direct_96hr_CI_forecasts" sheetId="5" r:id="rId5"/>
    <sheet name="CISO direct - contrast 1 to 4 d" sheetId="6" r:id="rId6"/>
    <sheet name="CISO direct - PLOT contrast 1 t" sheetId="7" r:id="rId7"/>
    <sheet name="CISO direct - 1 to 4 day error" sheetId="8" r:id="rId8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C9" i="4"/>
  <c r="E181" i="7"/>
  <c r="D181" i="7"/>
  <c r="C181" i="7"/>
  <c r="B181" i="7"/>
  <c r="N183" i="6"/>
  <c r="M183" i="6"/>
  <c r="K183" i="6"/>
  <c r="J183" i="6"/>
  <c r="H183" i="6"/>
  <c r="G183" i="6"/>
  <c r="N182" i="6"/>
  <c r="M182" i="6"/>
  <c r="K182" i="6"/>
  <c r="J182" i="6"/>
  <c r="H182" i="6"/>
  <c r="G182" i="6"/>
  <c r="E182" i="6"/>
  <c r="D182" i="6"/>
  <c r="N181" i="6"/>
  <c r="M181" i="6"/>
  <c r="K181" i="6"/>
  <c r="J181" i="6"/>
  <c r="H181" i="6"/>
  <c r="G181" i="6"/>
  <c r="E181" i="6"/>
  <c r="D181" i="6"/>
  <c r="N180" i="6"/>
  <c r="M180" i="6"/>
  <c r="K180" i="6"/>
  <c r="J180" i="6"/>
  <c r="H180" i="6"/>
  <c r="G180" i="6"/>
  <c r="E180" i="6"/>
  <c r="D180" i="6"/>
  <c r="N179" i="6"/>
  <c r="M179" i="6"/>
  <c r="K179" i="6"/>
  <c r="J179" i="6"/>
  <c r="H179" i="6"/>
  <c r="G179" i="6"/>
  <c r="E179" i="6"/>
  <c r="D179" i="6"/>
  <c r="N178" i="6"/>
  <c r="M178" i="6"/>
  <c r="K178" i="6"/>
  <c r="J178" i="6"/>
  <c r="H178" i="6"/>
  <c r="G178" i="6"/>
  <c r="E178" i="6"/>
  <c r="D178" i="6"/>
  <c r="N177" i="6"/>
  <c r="M177" i="6"/>
  <c r="K177" i="6"/>
  <c r="J177" i="6"/>
  <c r="H177" i="6"/>
  <c r="G177" i="6"/>
  <c r="E177" i="6"/>
  <c r="D177" i="6"/>
  <c r="N176" i="6"/>
  <c r="M176" i="6"/>
  <c r="K176" i="6"/>
  <c r="J176" i="6"/>
  <c r="H176" i="6"/>
  <c r="G176" i="6"/>
  <c r="E176" i="6"/>
  <c r="D176" i="6"/>
  <c r="N175" i="6"/>
  <c r="M175" i="6"/>
  <c r="K175" i="6"/>
  <c r="J175" i="6"/>
  <c r="H175" i="6"/>
  <c r="G175" i="6"/>
  <c r="E175" i="6"/>
  <c r="D175" i="6"/>
  <c r="N174" i="6"/>
  <c r="M174" i="6"/>
  <c r="K174" i="6"/>
  <c r="J174" i="6"/>
  <c r="H174" i="6"/>
  <c r="G174" i="6"/>
  <c r="E174" i="6"/>
  <c r="D174" i="6"/>
  <c r="N173" i="6"/>
  <c r="M173" i="6"/>
  <c r="K173" i="6"/>
  <c r="J173" i="6"/>
  <c r="H173" i="6"/>
  <c r="G173" i="6"/>
  <c r="E173" i="6"/>
  <c r="D173" i="6"/>
  <c r="N172" i="6"/>
  <c r="M172" i="6"/>
  <c r="K172" i="6"/>
  <c r="J172" i="6"/>
  <c r="H172" i="6"/>
  <c r="G172" i="6"/>
  <c r="E172" i="6"/>
  <c r="D172" i="6"/>
  <c r="N171" i="6"/>
  <c r="M171" i="6"/>
  <c r="K171" i="6"/>
  <c r="J171" i="6"/>
  <c r="H171" i="6"/>
  <c r="G171" i="6"/>
  <c r="E171" i="6"/>
  <c r="D171" i="6"/>
  <c r="N170" i="6"/>
  <c r="M170" i="6"/>
  <c r="K170" i="6"/>
  <c r="J170" i="6"/>
  <c r="H170" i="6"/>
  <c r="G170" i="6"/>
  <c r="E170" i="6"/>
  <c r="D170" i="6"/>
  <c r="N169" i="6"/>
  <c r="M169" i="6"/>
  <c r="K169" i="6"/>
  <c r="J169" i="6"/>
  <c r="H169" i="6"/>
  <c r="G169" i="6"/>
  <c r="E169" i="6"/>
  <c r="D169" i="6"/>
  <c r="N168" i="6"/>
  <c r="M168" i="6"/>
  <c r="K168" i="6"/>
  <c r="J168" i="6"/>
  <c r="H168" i="6"/>
  <c r="G168" i="6"/>
  <c r="E168" i="6"/>
  <c r="D168" i="6"/>
  <c r="N167" i="6"/>
  <c r="M167" i="6"/>
  <c r="K167" i="6"/>
  <c r="J167" i="6"/>
  <c r="H167" i="6"/>
  <c r="G167" i="6"/>
  <c r="E167" i="6"/>
  <c r="D167" i="6"/>
  <c r="N166" i="6"/>
  <c r="M166" i="6"/>
  <c r="K166" i="6"/>
  <c r="J166" i="6"/>
  <c r="H166" i="6"/>
  <c r="G166" i="6"/>
  <c r="E166" i="6"/>
  <c r="D166" i="6"/>
  <c r="N165" i="6"/>
  <c r="M165" i="6"/>
  <c r="K165" i="6"/>
  <c r="J165" i="6"/>
  <c r="H165" i="6"/>
  <c r="G165" i="6"/>
  <c r="E165" i="6"/>
  <c r="D165" i="6"/>
  <c r="N164" i="6"/>
  <c r="M164" i="6"/>
  <c r="K164" i="6"/>
  <c r="J164" i="6"/>
  <c r="H164" i="6"/>
  <c r="G164" i="6"/>
  <c r="E164" i="6"/>
  <c r="D164" i="6"/>
  <c r="N163" i="6"/>
  <c r="M163" i="6"/>
  <c r="K163" i="6"/>
  <c r="J163" i="6"/>
  <c r="H163" i="6"/>
  <c r="G163" i="6"/>
  <c r="E163" i="6"/>
  <c r="D163" i="6"/>
  <c r="N162" i="6"/>
  <c r="M162" i="6"/>
  <c r="K162" i="6"/>
  <c r="J162" i="6"/>
  <c r="H162" i="6"/>
  <c r="G162" i="6"/>
  <c r="E162" i="6"/>
  <c r="D162" i="6"/>
  <c r="N161" i="6"/>
  <c r="M161" i="6"/>
  <c r="K161" i="6"/>
  <c r="J161" i="6"/>
  <c r="H161" i="6"/>
  <c r="G161" i="6"/>
  <c r="E161" i="6"/>
  <c r="D161" i="6"/>
  <c r="N160" i="6"/>
  <c r="M160" i="6"/>
  <c r="K160" i="6"/>
  <c r="J160" i="6"/>
  <c r="H160" i="6"/>
  <c r="G160" i="6"/>
  <c r="E160" i="6"/>
  <c r="D160" i="6"/>
  <c r="N159" i="6"/>
  <c r="M159" i="6"/>
  <c r="K159" i="6"/>
  <c r="J159" i="6"/>
  <c r="H159" i="6"/>
  <c r="G159" i="6"/>
  <c r="E159" i="6"/>
  <c r="D159" i="6"/>
  <c r="N158" i="6"/>
  <c r="M158" i="6"/>
  <c r="K158" i="6"/>
  <c r="J158" i="6"/>
  <c r="H158" i="6"/>
  <c r="G158" i="6"/>
  <c r="E158" i="6"/>
  <c r="D158" i="6"/>
  <c r="N157" i="6"/>
  <c r="M157" i="6"/>
  <c r="K157" i="6"/>
  <c r="J157" i="6"/>
  <c r="H157" i="6"/>
  <c r="G157" i="6"/>
  <c r="E157" i="6"/>
  <c r="D157" i="6"/>
  <c r="N156" i="6"/>
  <c r="M156" i="6"/>
  <c r="K156" i="6"/>
  <c r="J156" i="6"/>
  <c r="H156" i="6"/>
  <c r="G156" i="6"/>
  <c r="E156" i="6"/>
  <c r="D156" i="6"/>
  <c r="N155" i="6"/>
  <c r="M155" i="6"/>
  <c r="K155" i="6"/>
  <c r="J155" i="6"/>
  <c r="H155" i="6"/>
  <c r="G155" i="6"/>
  <c r="E155" i="6"/>
  <c r="D155" i="6"/>
  <c r="N154" i="6"/>
  <c r="M154" i="6"/>
  <c r="K154" i="6"/>
  <c r="J154" i="6"/>
  <c r="H154" i="6"/>
  <c r="G154" i="6"/>
  <c r="E154" i="6"/>
  <c r="D154" i="6"/>
  <c r="N153" i="6"/>
  <c r="M153" i="6"/>
  <c r="K153" i="6"/>
  <c r="J153" i="6"/>
  <c r="H153" i="6"/>
  <c r="G153" i="6"/>
  <c r="E153" i="6"/>
  <c r="D153" i="6"/>
  <c r="N152" i="6"/>
  <c r="M152" i="6"/>
  <c r="K152" i="6"/>
  <c r="J152" i="6"/>
  <c r="H152" i="6"/>
  <c r="G152" i="6"/>
  <c r="E152" i="6"/>
  <c r="D152" i="6"/>
  <c r="N151" i="6"/>
  <c r="M151" i="6"/>
  <c r="K151" i="6"/>
  <c r="J151" i="6"/>
  <c r="H151" i="6"/>
  <c r="G151" i="6"/>
  <c r="E151" i="6"/>
  <c r="D151" i="6"/>
  <c r="N150" i="6"/>
  <c r="M150" i="6"/>
  <c r="K150" i="6"/>
  <c r="J150" i="6"/>
  <c r="H150" i="6"/>
  <c r="G150" i="6"/>
  <c r="E150" i="6"/>
  <c r="D150" i="6"/>
  <c r="N149" i="6"/>
  <c r="M149" i="6"/>
  <c r="K149" i="6"/>
  <c r="J149" i="6"/>
  <c r="H149" i="6"/>
  <c r="G149" i="6"/>
  <c r="E149" i="6"/>
  <c r="D149" i="6"/>
  <c r="N148" i="6"/>
  <c r="M148" i="6"/>
  <c r="K148" i="6"/>
  <c r="J148" i="6"/>
  <c r="H148" i="6"/>
  <c r="G148" i="6"/>
  <c r="E148" i="6"/>
  <c r="D148" i="6"/>
  <c r="N147" i="6"/>
  <c r="M147" i="6"/>
  <c r="K147" i="6"/>
  <c r="J147" i="6"/>
  <c r="H147" i="6"/>
  <c r="G147" i="6"/>
  <c r="E147" i="6"/>
  <c r="D147" i="6"/>
  <c r="N146" i="6"/>
  <c r="M146" i="6"/>
  <c r="K146" i="6"/>
  <c r="J146" i="6"/>
  <c r="H146" i="6"/>
  <c r="G146" i="6"/>
  <c r="E146" i="6"/>
  <c r="D146" i="6"/>
  <c r="N145" i="6"/>
  <c r="M145" i="6"/>
  <c r="K145" i="6"/>
  <c r="J145" i="6"/>
  <c r="H145" i="6"/>
  <c r="G145" i="6"/>
  <c r="E145" i="6"/>
  <c r="D145" i="6"/>
  <c r="N144" i="6"/>
  <c r="M144" i="6"/>
  <c r="K144" i="6"/>
  <c r="J144" i="6"/>
  <c r="H144" i="6"/>
  <c r="G144" i="6"/>
  <c r="E144" i="6"/>
  <c r="D144" i="6"/>
  <c r="N143" i="6"/>
  <c r="M143" i="6"/>
  <c r="K143" i="6"/>
  <c r="J143" i="6"/>
  <c r="H143" i="6"/>
  <c r="G143" i="6"/>
  <c r="E143" i="6"/>
  <c r="D143" i="6"/>
  <c r="N142" i="6"/>
  <c r="M142" i="6"/>
  <c r="K142" i="6"/>
  <c r="J142" i="6"/>
  <c r="H142" i="6"/>
  <c r="G142" i="6"/>
  <c r="E142" i="6"/>
  <c r="D142" i="6"/>
  <c r="N141" i="6"/>
  <c r="M141" i="6"/>
  <c r="K141" i="6"/>
  <c r="J141" i="6"/>
  <c r="H141" i="6"/>
  <c r="G141" i="6"/>
  <c r="E141" i="6"/>
  <c r="D141" i="6"/>
  <c r="N140" i="6"/>
  <c r="M140" i="6"/>
  <c r="K140" i="6"/>
  <c r="J140" i="6"/>
  <c r="H140" i="6"/>
  <c r="G140" i="6"/>
  <c r="E140" i="6"/>
  <c r="D140" i="6"/>
  <c r="N139" i="6"/>
  <c r="M139" i="6"/>
  <c r="K139" i="6"/>
  <c r="J139" i="6"/>
  <c r="H139" i="6"/>
  <c r="G139" i="6"/>
  <c r="E139" i="6"/>
  <c r="D139" i="6"/>
  <c r="N138" i="6"/>
  <c r="M138" i="6"/>
  <c r="K138" i="6"/>
  <c r="J138" i="6"/>
  <c r="H138" i="6"/>
  <c r="G138" i="6"/>
  <c r="E138" i="6"/>
  <c r="D138" i="6"/>
  <c r="N137" i="6"/>
  <c r="M137" i="6"/>
  <c r="K137" i="6"/>
  <c r="J137" i="6"/>
  <c r="H137" i="6"/>
  <c r="G137" i="6"/>
  <c r="E137" i="6"/>
  <c r="D137" i="6"/>
  <c r="N136" i="6"/>
  <c r="M136" i="6"/>
  <c r="K136" i="6"/>
  <c r="J136" i="6"/>
  <c r="H136" i="6"/>
  <c r="G136" i="6"/>
  <c r="E136" i="6"/>
  <c r="D136" i="6"/>
  <c r="N135" i="6"/>
  <c r="M135" i="6"/>
  <c r="K135" i="6"/>
  <c r="J135" i="6"/>
  <c r="H135" i="6"/>
  <c r="G135" i="6"/>
  <c r="E135" i="6"/>
  <c r="D135" i="6"/>
  <c r="N134" i="6"/>
  <c r="M134" i="6"/>
  <c r="K134" i="6"/>
  <c r="J134" i="6"/>
  <c r="H134" i="6"/>
  <c r="G134" i="6"/>
  <c r="E134" i="6"/>
  <c r="D134" i="6"/>
  <c r="N133" i="6"/>
  <c r="M133" i="6"/>
  <c r="K133" i="6"/>
  <c r="J133" i="6"/>
  <c r="H133" i="6"/>
  <c r="G133" i="6"/>
  <c r="E133" i="6"/>
  <c r="D133" i="6"/>
  <c r="N132" i="6"/>
  <c r="M132" i="6"/>
  <c r="K132" i="6"/>
  <c r="J132" i="6"/>
  <c r="H132" i="6"/>
  <c r="G132" i="6"/>
  <c r="E132" i="6"/>
  <c r="D132" i="6"/>
  <c r="N131" i="6"/>
  <c r="M131" i="6"/>
  <c r="K131" i="6"/>
  <c r="J131" i="6"/>
  <c r="H131" i="6"/>
  <c r="G131" i="6"/>
  <c r="E131" i="6"/>
  <c r="D131" i="6"/>
  <c r="N130" i="6"/>
  <c r="M130" i="6"/>
  <c r="K130" i="6"/>
  <c r="J130" i="6"/>
  <c r="H130" i="6"/>
  <c r="G130" i="6"/>
  <c r="E130" i="6"/>
  <c r="D130" i="6"/>
  <c r="N129" i="6"/>
  <c r="M129" i="6"/>
  <c r="K129" i="6"/>
  <c r="J129" i="6"/>
  <c r="H129" i="6"/>
  <c r="G129" i="6"/>
  <c r="E129" i="6"/>
  <c r="D129" i="6"/>
  <c r="N128" i="6"/>
  <c r="M128" i="6"/>
  <c r="K128" i="6"/>
  <c r="J128" i="6"/>
  <c r="H128" i="6"/>
  <c r="G128" i="6"/>
  <c r="E128" i="6"/>
  <c r="D128" i="6"/>
  <c r="N127" i="6"/>
  <c r="M127" i="6"/>
  <c r="K127" i="6"/>
  <c r="J127" i="6"/>
  <c r="H127" i="6"/>
  <c r="G127" i="6"/>
  <c r="E127" i="6"/>
  <c r="D127" i="6"/>
  <c r="N126" i="6"/>
  <c r="M126" i="6"/>
  <c r="K126" i="6"/>
  <c r="J126" i="6"/>
  <c r="H126" i="6"/>
  <c r="G126" i="6"/>
  <c r="E126" i="6"/>
  <c r="D126" i="6"/>
  <c r="N125" i="6"/>
  <c r="M125" i="6"/>
  <c r="K125" i="6"/>
  <c r="J125" i="6"/>
  <c r="H125" i="6"/>
  <c r="G125" i="6"/>
  <c r="E125" i="6"/>
  <c r="D125" i="6"/>
  <c r="N124" i="6"/>
  <c r="M124" i="6"/>
  <c r="K124" i="6"/>
  <c r="J124" i="6"/>
  <c r="H124" i="6"/>
  <c r="G124" i="6"/>
  <c r="E124" i="6"/>
  <c r="D124" i="6"/>
  <c r="N123" i="6"/>
  <c r="M123" i="6"/>
  <c r="K123" i="6"/>
  <c r="J123" i="6"/>
  <c r="H123" i="6"/>
  <c r="G123" i="6"/>
  <c r="E123" i="6"/>
  <c r="D123" i="6"/>
  <c r="N122" i="6"/>
  <c r="M122" i="6"/>
  <c r="K122" i="6"/>
  <c r="J122" i="6"/>
  <c r="H122" i="6"/>
  <c r="G122" i="6"/>
  <c r="E122" i="6"/>
  <c r="D122" i="6"/>
  <c r="N121" i="6"/>
  <c r="M121" i="6"/>
  <c r="K121" i="6"/>
  <c r="J121" i="6"/>
  <c r="H121" i="6"/>
  <c r="G121" i="6"/>
  <c r="E121" i="6"/>
  <c r="D121" i="6"/>
  <c r="N120" i="6"/>
  <c r="M120" i="6"/>
  <c r="K120" i="6"/>
  <c r="J120" i="6"/>
  <c r="H120" i="6"/>
  <c r="G120" i="6"/>
  <c r="E120" i="6"/>
  <c r="D120" i="6"/>
  <c r="N119" i="6"/>
  <c r="M119" i="6"/>
  <c r="K119" i="6"/>
  <c r="J119" i="6"/>
  <c r="H119" i="6"/>
  <c r="G119" i="6"/>
  <c r="E119" i="6"/>
  <c r="D119" i="6"/>
  <c r="N118" i="6"/>
  <c r="M118" i="6"/>
  <c r="K118" i="6"/>
  <c r="J118" i="6"/>
  <c r="H118" i="6"/>
  <c r="G118" i="6"/>
  <c r="E118" i="6"/>
  <c r="D118" i="6"/>
  <c r="N117" i="6"/>
  <c r="M117" i="6"/>
  <c r="K117" i="6"/>
  <c r="J117" i="6"/>
  <c r="H117" i="6"/>
  <c r="G117" i="6"/>
  <c r="E117" i="6"/>
  <c r="D117" i="6"/>
  <c r="N116" i="6"/>
  <c r="M116" i="6"/>
  <c r="K116" i="6"/>
  <c r="J116" i="6"/>
  <c r="H116" i="6"/>
  <c r="G116" i="6"/>
  <c r="E116" i="6"/>
  <c r="D116" i="6"/>
  <c r="N115" i="6"/>
  <c r="M115" i="6"/>
  <c r="K115" i="6"/>
  <c r="J115" i="6"/>
  <c r="H115" i="6"/>
  <c r="G115" i="6"/>
  <c r="E115" i="6"/>
  <c r="D115" i="6"/>
  <c r="N114" i="6"/>
  <c r="M114" i="6"/>
  <c r="K114" i="6"/>
  <c r="J114" i="6"/>
  <c r="H114" i="6"/>
  <c r="G114" i="6"/>
  <c r="E114" i="6"/>
  <c r="D114" i="6"/>
  <c r="N113" i="6"/>
  <c r="M113" i="6"/>
  <c r="K113" i="6"/>
  <c r="J113" i="6"/>
  <c r="H113" i="6"/>
  <c r="G113" i="6"/>
  <c r="E113" i="6"/>
  <c r="D113" i="6"/>
  <c r="N112" i="6"/>
  <c r="M112" i="6"/>
  <c r="K112" i="6"/>
  <c r="J112" i="6"/>
  <c r="H112" i="6"/>
  <c r="G112" i="6"/>
  <c r="E112" i="6"/>
  <c r="D112" i="6"/>
  <c r="N111" i="6"/>
  <c r="M111" i="6"/>
  <c r="K111" i="6"/>
  <c r="J111" i="6"/>
  <c r="H111" i="6"/>
  <c r="G111" i="6"/>
  <c r="E111" i="6"/>
  <c r="D111" i="6"/>
  <c r="N110" i="6"/>
  <c r="M110" i="6"/>
  <c r="K110" i="6"/>
  <c r="J110" i="6"/>
  <c r="H110" i="6"/>
  <c r="G110" i="6"/>
  <c r="E110" i="6"/>
  <c r="D110" i="6"/>
  <c r="N109" i="6"/>
  <c r="M109" i="6"/>
  <c r="K109" i="6"/>
  <c r="J109" i="6"/>
  <c r="H109" i="6"/>
  <c r="G109" i="6"/>
  <c r="E109" i="6"/>
  <c r="D109" i="6"/>
  <c r="N108" i="6"/>
  <c r="M108" i="6"/>
  <c r="K108" i="6"/>
  <c r="J108" i="6"/>
  <c r="H108" i="6"/>
  <c r="G108" i="6"/>
  <c r="E108" i="6"/>
  <c r="D108" i="6"/>
  <c r="N107" i="6"/>
  <c r="M107" i="6"/>
  <c r="K107" i="6"/>
  <c r="J107" i="6"/>
  <c r="H107" i="6"/>
  <c r="G107" i="6"/>
  <c r="E107" i="6"/>
  <c r="D107" i="6"/>
  <c r="N106" i="6"/>
  <c r="M106" i="6"/>
  <c r="K106" i="6"/>
  <c r="J106" i="6"/>
  <c r="H106" i="6"/>
  <c r="G106" i="6"/>
  <c r="E106" i="6"/>
  <c r="D106" i="6"/>
  <c r="N105" i="6"/>
  <c r="M105" i="6"/>
  <c r="K105" i="6"/>
  <c r="J105" i="6"/>
  <c r="H105" i="6"/>
  <c r="G105" i="6"/>
  <c r="E105" i="6"/>
  <c r="D105" i="6"/>
  <c r="N104" i="6"/>
  <c r="M104" i="6"/>
  <c r="K104" i="6"/>
  <c r="J104" i="6"/>
  <c r="H104" i="6"/>
  <c r="G104" i="6"/>
  <c r="E104" i="6"/>
  <c r="D104" i="6"/>
  <c r="N103" i="6"/>
  <c r="M103" i="6"/>
  <c r="K103" i="6"/>
  <c r="J103" i="6"/>
  <c r="H103" i="6"/>
  <c r="G103" i="6"/>
  <c r="E103" i="6"/>
  <c r="D103" i="6"/>
  <c r="N102" i="6"/>
  <c r="M102" i="6"/>
  <c r="K102" i="6"/>
  <c r="J102" i="6"/>
  <c r="H102" i="6"/>
  <c r="G102" i="6"/>
  <c r="E102" i="6"/>
  <c r="D102" i="6"/>
  <c r="N101" i="6"/>
  <c r="M101" i="6"/>
  <c r="K101" i="6"/>
  <c r="J101" i="6"/>
  <c r="H101" i="6"/>
  <c r="G101" i="6"/>
  <c r="E101" i="6"/>
  <c r="D101" i="6"/>
  <c r="N100" i="6"/>
  <c r="M100" i="6"/>
  <c r="K100" i="6"/>
  <c r="J100" i="6"/>
  <c r="H100" i="6"/>
  <c r="G100" i="6"/>
  <c r="E100" i="6"/>
  <c r="D100" i="6"/>
  <c r="N99" i="6"/>
  <c r="M99" i="6"/>
  <c r="K99" i="6"/>
  <c r="J99" i="6"/>
  <c r="H99" i="6"/>
  <c r="G99" i="6"/>
  <c r="E99" i="6"/>
  <c r="D99" i="6"/>
  <c r="N98" i="6"/>
  <c r="M98" i="6"/>
  <c r="K98" i="6"/>
  <c r="J98" i="6"/>
  <c r="H98" i="6"/>
  <c r="G98" i="6"/>
  <c r="E98" i="6"/>
  <c r="D98" i="6"/>
  <c r="N97" i="6"/>
  <c r="M97" i="6"/>
  <c r="K97" i="6"/>
  <c r="J97" i="6"/>
  <c r="H97" i="6"/>
  <c r="G97" i="6"/>
  <c r="E97" i="6"/>
  <c r="D97" i="6"/>
  <c r="N96" i="6"/>
  <c r="M96" i="6"/>
  <c r="K96" i="6"/>
  <c r="J96" i="6"/>
  <c r="H96" i="6"/>
  <c r="G96" i="6"/>
  <c r="E96" i="6"/>
  <c r="D96" i="6"/>
  <c r="N95" i="6"/>
  <c r="M95" i="6"/>
  <c r="K95" i="6"/>
  <c r="J95" i="6"/>
  <c r="H95" i="6"/>
  <c r="G95" i="6"/>
  <c r="E95" i="6"/>
  <c r="D95" i="6"/>
  <c r="N94" i="6"/>
  <c r="M94" i="6"/>
  <c r="K94" i="6"/>
  <c r="J94" i="6"/>
  <c r="H94" i="6"/>
  <c r="G94" i="6"/>
  <c r="E94" i="6"/>
  <c r="D94" i="6"/>
  <c r="N93" i="6"/>
  <c r="M93" i="6"/>
  <c r="K93" i="6"/>
  <c r="J93" i="6"/>
  <c r="H93" i="6"/>
  <c r="G93" i="6"/>
  <c r="E93" i="6"/>
  <c r="D93" i="6"/>
  <c r="N92" i="6"/>
  <c r="M92" i="6"/>
  <c r="K92" i="6"/>
  <c r="J92" i="6"/>
  <c r="H92" i="6"/>
  <c r="G92" i="6"/>
  <c r="E92" i="6"/>
  <c r="D92" i="6"/>
  <c r="N91" i="6"/>
  <c r="M91" i="6"/>
  <c r="K91" i="6"/>
  <c r="J91" i="6"/>
  <c r="H91" i="6"/>
  <c r="G91" i="6"/>
  <c r="E91" i="6"/>
  <c r="D91" i="6"/>
  <c r="N90" i="6"/>
  <c r="M90" i="6"/>
  <c r="K90" i="6"/>
  <c r="J90" i="6"/>
  <c r="H90" i="6"/>
  <c r="G90" i="6"/>
  <c r="E90" i="6"/>
  <c r="D90" i="6"/>
  <c r="N89" i="6"/>
  <c r="M89" i="6"/>
  <c r="K89" i="6"/>
  <c r="J89" i="6"/>
  <c r="H89" i="6"/>
  <c r="G89" i="6"/>
  <c r="E89" i="6"/>
  <c r="D89" i="6"/>
  <c r="N88" i="6"/>
  <c r="M88" i="6"/>
  <c r="K88" i="6"/>
  <c r="J88" i="6"/>
  <c r="H88" i="6"/>
  <c r="G88" i="6"/>
  <c r="E88" i="6"/>
  <c r="D88" i="6"/>
  <c r="N87" i="6"/>
  <c r="M87" i="6"/>
  <c r="K87" i="6"/>
  <c r="J87" i="6"/>
  <c r="H87" i="6"/>
  <c r="G87" i="6"/>
  <c r="E87" i="6"/>
  <c r="D87" i="6"/>
  <c r="N86" i="6"/>
  <c r="M86" i="6"/>
  <c r="K86" i="6"/>
  <c r="J86" i="6"/>
  <c r="H86" i="6"/>
  <c r="G86" i="6"/>
  <c r="E86" i="6"/>
  <c r="D86" i="6"/>
  <c r="N85" i="6"/>
  <c r="M85" i="6"/>
  <c r="K85" i="6"/>
  <c r="J85" i="6"/>
  <c r="H85" i="6"/>
  <c r="G85" i="6"/>
  <c r="E85" i="6"/>
  <c r="D85" i="6"/>
  <c r="N84" i="6"/>
  <c r="M84" i="6"/>
  <c r="K84" i="6"/>
  <c r="J84" i="6"/>
  <c r="H84" i="6"/>
  <c r="G84" i="6"/>
  <c r="E84" i="6"/>
  <c r="D84" i="6"/>
  <c r="N83" i="6"/>
  <c r="M83" i="6"/>
  <c r="K83" i="6"/>
  <c r="J83" i="6"/>
  <c r="H83" i="6"/>
  <c r="G83" i="6"/>
  <c r="E83" i="6"/>
  <c r="D83" i="6"/>
  <c r="N82" i="6"/>
  <c r="M82" i="6"/>
  <c r="K82" i="6"/>
  <c r="J82" i="6"/>
  <c r="H82" i="6"/>
  <c r="G82" i="6"/>
  <c r="E82" i="6"/>
  <c r="D82" i="6"/>
  <c r="N81" i="6"/>
  <c r="M81" i="6"/>
  <c r="K81" i="6"/>
  <c r="J81" i="6"/>
  <c r="H81" i="6"/>
  <c r="G81" i="6"/>
  <c r="E81" i="6"/>
  <c r="D81" i="6"/>
  <c r="N80" i="6"/>
  <c r="M80" i="6"/>
  <c r="K80" i="6"/>
  <c r="J80" i="6"/>
  <c r="H80" i="6"/>
  <c r="G80" i="6"/>
  <c r="E80" i="6"/>
  <c r="D80" i="6"/>
  <c r="N79" i="6"/>
  <c r="M79" i="6"/>
  <c r="K79" i="6"/>
  <c r="J79" i="6"/>
  <c r="H79" i="6"/>
  <c r="G79" i="6"/>
  <c r="E79" i="6"/>
  <c r="D79" i="6"/>
  <c r="N78" i="6"/>
  <c r="M78" i="6"/>
  <c r="K78" i="6"/>
  <c r="J78" i="6"/>
  <c r="H78" i="6"/>
  <c r="G78" i="6"/>
  <c r="E78" i="6"/>
  <c r="D78" i="6"/>
  <c r="N77" i="6"/>
  <c r="M77" i="6"/>
  <c r="K77" i="6"/>
  <c r="J77" i="6"/>
  <c r="H77" i="6"/>
  <c r="G77" i="6"/>
  <c r="E77" i="6"/>
  <c r="D77" i="6"/>
  <c r="N76" i="6"/>
  <c r="M76" i="6"/>
  <c r="K76" i="6"/>
  <c r="J76" i="6"/>
  <c r="H76" i="6"/>
  <c r="G76" i="6"/>
  <c r="E76" i="6"/>
  <c r="D76" i="6"/>
  <c r="N75" i="6"/>
  <c r="M75" i="6"/>
  <c r="K75" i="6"/>
  <c r="J75" i="6"/>
  <c r="H75" i="6"/>
  <c r="G75" i="6"/>
  <c r="E75" i="6"/>
  <c r="D75" i="6"/>
  <c r="N74" i="6"/>
  <c r="M74" i="6"/>
  <c r="K74" i="6"/>
  <c r="J74" i="6"/>
  <c r="H74" i="6"/>
  <c r="G74" i="6"/>
  <c r="E74" i="6"/>
  <c r="D74" i="6"/>
  <c r="N73" i="6"/>
  <c r="M73" i="6"/>
  <c r="K73" i="6"/>
  <c r="J73" i="6"/>
  <c r="H73" i="6"/>
  <c r="G73" i="6"/>
  <c r="E73" i="6"/>
  <c r="D73" i="6"/>
  <c r="N72" i="6"/>
  <c r="M72" i="6"/>
  <c r="K72" i="6"/>
  <c r="J72" i="6"/>
  <c r="H72" i="6"/>
  <c r="G72" i="6"/>
  <c r="E72" i="6"/>
  <c r="D72" i="6"/>
  <c r="N71" i="6"/>
  <c r="M71" i="6"/>
  <c r="K71" i="6"/>
  <c r="J71" i="6"/>
  <c r="H71" i="6"/>
  <c r="G71" i="6"/>
  <c r="E71" i="6"/>
  <c r="D71" i="6"/>
  <c r="N70" i="6"/>
  <c r="M70" i="6"/>
  <c r="K70" i="6"/>
  <c r="J70" i="6"/>
  <c r="H70" i="6"/>
  <c r="G70" i="6"/>
  <c r="E70" i="6"/>
  <c r="D70" i="6"/>
  <c r="N69" i="6"/>
  <c r="M69" i="6"/>
  <c r="K69" i="6"/>
  <c r="J69" i="6"/>
  <c r="H69" i="6"/>
  <c r="G69" i="6"/>
  <c r="E69" i="6"/>
  <c r="D69" i="6"/>
  <c r="N68" i="6"/>
  <c r="M68" i="6"/>
  <c r="K68" i="6"/>
  <c r="J68" i="6"/>
  <c r="H68" i="6"/>
  <c r="G68" i="6"/>
  <c r="E68" i="6"/>
  <c r="D68" i="6"/>
  <c r="N67" i="6"/>
  <c r="M67" i="6"/>
  <c r="K67" i="6"/>
  <c r="J67" i="6"/>
  <c r="H67" i="6"/>
  <c r="G67" i="6"/>
  <c r="E67" i="6"/>
  <c r="D67" i="6"/>
  <c r="N66" i="6"/>
  <c r="M66" i="6"/>
  <c r="K66" i="6"/>
  <c r="J66" i="6"/>
  <c r="H66" i="6"/>
  <c r="G66" i="6"/>
  <c r="E66" i="6"/>
  <c r="D66" i="6"/>
  <c r="N65" i="6"/>
  <c r="M65" i="6"/>
  <c r="K65" i="6"/>
  <c r="J65" i="6"/>
  <c r="H65" i="6"/>
  <c r="G65" i="6"/>
  <c r="E65" i="6"/>
  <c r="D65" i="6"/>
  <c r="N64" i="6"/>
  <c r="M64" i="6"/>
  <c r="K64" i="6"/>
  <c r="J64" i="6"/>
  <c r="H64" i="6"/>
  <c r="G64" i="6"/>
  <c r="E64" i="6"/>
  <c r="D64" i="6"/>
  <c r="N63" i="6"/>
  <c r="M63" i="6"/>
  <c r="K63" i="6"/>
  <c r="J63" i="6"/>
  <c r="H63" i="6"/>
  <c r="G63" i="6"/>
  <c r="E63" i="6"/>
  <c r="D63" i="6"/>
  <c r="N62" i="6"/>
  <c r="M62" i="6"/>
  <c r="K62" i="6"/>
  <c r="J62" i="6"/>
  <c r="H62" i="6"/>
  <c r="G62" i="6"/>
  <c r="E62" i="6"/>
  <c r="D62" i="6"/>
  <c r="N61" i="6"/>
  <c r="M61" i="6"/>
  <c r="K61" i="6"/>
  <c r="J61" i="6"/>
  <c r="H61" i="6"/>
  <c r="G61" i="6"/>
  <c r="E61" i="6"/>
  <c r="D61" i="6"/>
  <c r="N60" i="6"/>
  <c r="M60" i="6"/>
  <c r="K60" i="6"/>
  <c r="J60" i="6"/>
  <c r="H60" i="6"/>
  <c r="G60" i="6"/>
  <c r="E60" i="6"/>
  <c r="D60" i="6"/>
  <c r="N59" i="6"/>
  <c r="M59" i="6"/>
  <c r="K59" i="6"/>
  <c r="J59" i="6"/>
  <c r="H59" i="6"/>
  <c r="G59" i="6"/>
  <c r="E59" i="6"/>
  <c r="D59" i="6"/>
  <c r="N58" i="6"/>
  <c r="M58" i="6"/>
  <c r="K58" i="6"/>
  <c r="J58" i="6"/>
  <c r="H58" i="6"/>
  <c r="G58" i="6"/>
  <c r="E58" i="6"/>
  <c r="D58" i="6"/>
  <c r="N57" i="6"/>
  <c r="M57" i="6"/>
  <c r="K57" i="6"/>
  <c r="J57" i="6"/>
  <c r="H57" i="6"/>
  <c r="G57" i="6"/>
  <c r="E57" i="6"/>
  <c r="D57" i="6"/>
  <c r="N56" i="6"/>
  <c r="M56" i="6"/>
  <c r="K56" i="6"/>
  <c r="J56" i="6"/>
  <c r="H56" i="6"/>
  <c r="G56" i="6"/>
  <c r="E56" i="6"/>
  <c r="D56" i="6"/>
  <c r="N55" i="6"/>
  <c r="M55" i="6"/>
  <c r="K55" i="6"/>
  <c r="J55" i="6"/>
  <c r="H55" i="6"/>
  <c r="G55" i="6"/>
  <c r="E55" i="6"/>
  <c r="D55" i="6"/>
  <c r="N54" i="6"/>
  <c r="M54" i="6"/>
  <c r="K54" i="6"/>
  <c r="J54" i="6"/>
  <c r="H54" i="6"/>
  <c r="G54" i="6"/>
  <c r="E54" i="6"/>
  <c r="D54" i="6"/>
  <c r="N53" i="6"/>
  <c r="M53" i="6"/>
  <c r="K53" i="6"/>
  <c r="J53" i="6"/>
  <c r="H53" i="6"/>
  <c r="G53" i="6"/>
  <c r="E53" i="6"/>
  <c r="D53" i="6"/>
  <c r="N52" i="6"/>
  <c r="M52" i="6"/>
  <c r="K52" i="6"/>
  <c r="J52" i="6"/>
  <c r="H52" i="6"/>
  <c r="G52" i="6"/>
  <c r="E52" i="6"/>
  <c r="D52" i="6"/>
  <c r="N51" i="6"/>
  <c r="M51" i="6"/>
  <c r="K51" i="6"/>
  <c r="J51" i="6"/>
  <c r="H51" i="6"/>
  <c r="G51" i="6"/>
  <c r="E51" i="6"/>
  <c r="D51" i="6"/>
  <c r="N50" i="6"/>
  <c r="M50" i="6"/>
  <c r="K50" i="6"/>
  <c r="J50" i="6"/>
  <c r="H50" i="6"/>
  <c r="G50" i="6"/>
  <c r="E50" i="6"/>
  <c r="D50" i="6"/>
  <c r="N49" i="6"/>
  <c r="M49" i="6"/>
  <c r="K49" i="6"/>
  <c r="J49" i="6"/>
  <c r="H49" i="6"/>
  <c r="G49" i="6"/>
  <c r="E49" i="6"/>
  <c r="D49" i="6"/>
  <c r="N48" i="6"/>
  <c r="M48" i="6"/>
  <c r="K48" i="6"/>
  <c r="J48" i="6"/>
  <c r="H48" i="6"/>
  <c r="G48" i="6"/>
  <c r="E48" i="6"/>
  <c r="D48" i="6"/>
  <c r="N47" i="6"/>
  <c r="M47" i="6"/>
  <c r="K47" i="6"/>
  <c r="J47" i="6"/>
  <c r="H47" i="6"/>
  <c r="G47" i="6"/>
  <c r="E47" i="6"/>
  <c r="D47" i="6"/>
  <c r="N46" i="6"/>
  <c r="M46" i="6"/>
  <c r="K46" i="6"/>
  <c r="J46" i="6"/>
  <c r="H46" i="6"/>
  <c r="G46" i="6"/>
  <c r="E46" i="6"/>
  <c r="D46" i="6"/>
  <c r="N45" i="6"/>
  <c r="M45" i="6"/>
  <c r="K45" i="6"/>
  <c r="J45" i="6"/>
  <c r="H45" i="6"/>
  <c r="G45" i="6"/>
  <c r="E45" i="6"/>
  <c r="D45" i="6"/>
  <c r="N44" i="6"/>
  <c r="M44" i="6"/>
  <c r="K44" i="6"/>
  <c r="J44" i="6"/>
  <c r="H44" i="6"/>
  <c r="G44" i="6"/>
  <c r="E44" i="6"/>
  <c r="D44" i="6"/>
  <c r="N43" i="6"/>
  <c r="M43" i="6"/>
  <c r="K43" i="6"/>
  <c r="J43" i="6"/>
  <c r="H43" i="6"/>
  <c r="G43" i="6"/>
  <c r="E43" i="6"/>
  <c r="D43" i="6"/>
  <c r="N42" i="6"/>
  <c r="M42" i="6"/>
  <c r="K42" i="6"/>
  <c r="J42" i="6"/>
  <c r="H42" i="6"/>
  <c r="G42" i="6"/>
  <c r="E42" i="6"/>
  <c r="D42" i="6"/>
  <c r="N41" i="6"/>
  <c r="M41" i="6"/>
  <c r="K41" i="6"/>
  <c r="J41" i="6"/>
  <c r="H41" i="6"/>
  <c r="G41" i="6"/>
  <c r="E41" i="6"/>
  <c r="D41" i="6"/>
  <c r="N40" i="6"/>
  <c r="M40" i="6"/>
  <c r="K40" i="6"/>
  <c r="J40" i="6"/>
  <c r="H40" i="6"/>
  <c r="G40" i="6"/>
  <c r="E40" i="6"/>
  <c r="D40" i="6"/>
  <c r="N39" i="6"/>
  <c r="M39" i="6"/>
  <c r="K39" i="6"/>
  <c r="J39" i="6"/>
  <c r="H39" i="6"/>
  <c r="G39" i="6"/>
  <c r="E39" i="6"/>
  <c r="D39" i="6"/>
  <c r="N38" i="6"/>
  <c r="M38" i="6"/>
  <c r="K38" i="6"/>
  <c r="J38" i="6"/>
  <c r="H38" i="6"/>
  <c r="G38" i="6"/>
  <c r="E38" i="6"/>
  <c r="D38" i="6"/>
  <c r="N37" i="6"/>
  <c r="M37" i="6"/>
  <c r="K37" i="6"/>
  <c r="J37" i="6"/>
  <c r="H37" i="6"/>
  <c r="G37" i="6"/>
  <c r="E37" i="6"/>
  <c r="D37" i="6"/>
  <c r="N36" i="6"/>
  <c r="M36" i="6"/>
  <c r="K36" i="6"/>
  <c r="J36" i="6"/>
  <c r="H36" i="6"/>
  <c r="G36" i="6"/>
  <c r="E36" i="6"/>
  <c r="D36" i="6"/>
  <c r="N35" i="6"/>
  <c r="M35" i="6"/>
  <c r="K35" i="6"/>
  <c r="J35" i="6"/>
  <c r="H35" i="6"/>
  <c r="G35" i="6"/>
  <c r="E35" i="6"/>
  <c r="D35" i="6"/>
  <c r="N34" i="6"/>
  <c r="M34" i="6"/>
  <c r="K34" i="6"/>
  <c r="J34" i="6"/>
  <c r="H34" i="6"/>
  <c r="G34" i="6"/>
  <c r="E34" i="6"/>
  <c r="D34" i="6"/>
  <c r="N33" i="6"/>
  <c r="M33" i="6"/>
  <c r="K33" i="6"/>
  <c r="J33" i="6"/>
  <c r="H33" i="6"/>
  <c r="G33" i="6"/>
  <c r="E33" i="6"/>
  <c r="D33" i="6"/>
  <c r="N32" i="6"/>
  <c r="M32" i="6"/>
  <c r="K32" i="6"/>
  <c r="J32" i="6"/>
  <c r="H32" i="6"/>
  <c r="G32" i="6"/>
  <c r="E32" i="6"/>
  <c r="D32" i="6"/>
  <c r="N31" i="6"/>
  <c r="M31" i="6"/>
  <c r="K31" i="6"/>
  <c r="J31" i="6"/>
  <c r="H31" i="6"/>
  <c r="G31" i="6"/>
  <c r="E31" i="6"/>
  <c r="D31" i="6"/>
  <c r="N30" i="6"/>
  <c r="M30" i="6"/>
  <c r="K30" i="6"/>
  <c r="J30" i="6"/>
  <c r="H30" i="6"/>
  <c r="G30" i="6"/>
  <c r="E30" i="6"/>
  <c r="D30" i="6"/>
  <c r="N29" i="6"/>
  <c r="M29" i="6"/>
  <c r="K29" i="6"/>
  <c r="J29" i="6"/>
  <c r="H29" i="6"/>
  <c r="G29" i="6"/>
  <c r="E29" i="6"/>
  <c r="D29" i="6"/>
  <c r="N28" i="6"/>
  <c r="M28" i="6"/>
  <c r="K28" i="6"/>
  <c r="J28" i="6"/>
  <c r="H28" i="6"/>
  <c r="G28" i="6"/>
  <c r="E28" i="6"/>
  <c r="D28" i="6"/>
  <c r="N27" i="6"/>
  <c r="M27" i="6"/>
  <c r="K27" i="6"/>
  <c r="J27" i="6"/>
  <c r="H27" i="6"/>
  <c r="G27" i="6"/>
  <c r="E27" i="6"/>
  <c r="D27" i="6"/>
  <c r="N26" i="6"/>
  <c r="M26" i="6"/>
  <c r="K26" i="6"/>
  <c r="J26" i="6"/>
  <c r="H26" i="6"/>
  <c r="G26" i="6"/>
  <c r="E26" i="6"/>
  <c r="D26" i="6"/>
  <c r="N25" i="6"/>
  <c r="M25" i="6"/>
  <c r="K25" i="6"/>
  <c r="J25" i="6"/>
  <c r="H25" i="6"/>
  <c r="G25" i="6"/>
  <c r="E25" i="6"/>
  <c r="D25" i="6"/>
  <c r="N24" i="6"/>
  <c r="M24" i="6"/>
  <c r="K24" i="6"/>
  <c r="J24" i="6"/>
  <c r="H24" i="6"/>
  <c r="G24" i="6"/>
  <c r="E24" i="6"/>
  <c r="D24" i="6"/>
  <c r="N23" i="6"/>
  <c r="M23" i="6"/>
  <c r="K23" i="6"/>
  <c r="J23" i="6"/>
  <c r="H23" i="6"/>
  <c r="G23" i="6"/>
  <c r="E23" i="6"/>
  <c r="D23" i="6"/>
  <c r="N22" i="6"/>
  <c r="M22" i="6"/>
  <c r="K22" i="6"/>
  <c r="J22" i="6"/>
  <c r="H22" i="6"/>
  <c r="G22" i="6"/>
  <c r="E22" i="6"/>
  <c r="D22" i="6"/>
  <c r="N21" i="6"/>
  <c r="M21" i="6"/>
  <c r="K21" i="6"/>
  <c r="J21" i="6"/>
  <c r="H21" i="6"/>
  <c r="G21" i="6"/>
  <c r="E21" i="6"/>
  <c r="D21" i="6"/>
  <c r="N20" i="6"/>
  <c r="M20" i="6"/>
  <c r="K20" i="6"/>
  <c r="J20" i="6"/>
  <c r="H20" i="6"/>
  <c r="G20" i="6"/>
  <c r="E20" i="6"/>
  <c r="D20" i="6"/>
  <c r="N19" i="6"/>
  <c r="M19" i="6"/>
  <c r="K19" i="6"/>
  <c r="J19" i="6"/>
  <c r="H19" i="6"/>
  <c r="G19" i="6"/>
  <c r="E19" i="6"/>
  <c r="D19" i="6"/>
  <c r="N18" i="6"/>
  <c r="M18" i="6"/>
  <c r="K18" i="6"/>
  <c r="J18" i="6"/>
  <c r="H18" i="6"/>
  <c r="G18" i="6"/>
  <c r="E18" i="6"/>
  <c r="D18" i="6"/>
  <c r="N17" i="6"/>
  <c r="M17" i="6"/>
  <c r="K17" i="6"/>
  <c r="J17" i="6"/>
  <c r="H17" i="6"/>
  <c r="G17" i="6"/>
  <c r="E17" i="6"/>
  <c r="D17" i="6"/>
  <c r="N16" i="6"/>
  <c r="M16" i="6"/>
  <c r="K16" i="6"/>
  <c r="J16" i="6"/>
  <c r="H16" i="6"/>
  <c r="G16" i="6"/>
  <c r="E16" i="6"/>
  <c r="D16" i="6"/>
  <c r="N15" i="6"/>
  <c r="M15" i="6"/>
  <c r="K15" i="6"/>
  <c r="J15" i="6"/>
  <c r="H15" i="6"/>
  <c r="G15" i="6"/>
  <c r="E15" i="6"/>
  <c r="D15" i="6"/>
  <c r="N14" i="6"/>
  <c r="M14" i="6"/>
  <c r="K14" i="6"/>
  <c r="J14" i="6"/>
  <c r="H14" i="6"/>
  <c r="G14" i="6"/>
  <c r="E14" i="6"/>
  <c r="D14" i="6"/>
  <c r="N13" i="6"/>
  <c r="M13" i="6"/>
  <c r="K13" i="6"/>
  <c r="J13" i="6"/>
  <c r="H13" i="6"/>
  <c r="G13" i="6"/>
  <c r="E13" i="6"/>
  <c r="D13" i="6"/>
  <c r="N12" i="6"/>
  <c r="M12" i="6"/>
  <c r="K12" i="6"/>
  <c r="J12" i="6"/>
  <c r="H12" i="6"/>
  <c r="G12" i="6"/>
  <c r="E12" i="6"/>
  <c r="D12" i="6"/>
  <c r="N11" i="6"/>
  <c r="M11" i="6"/>
  <c r="K11" i="6"/>
  <c r="J11" i="6"/>
  <c r="H11" i="6"/>
  <c r="G11" i="6"/>
  <c r="E11" i="6"/>
  <c r="D11" i="6"/>
  <c r="N10" i="6"/>
  <c r="M10" i="6"/>
  <c r="K10" i="6"/>
  <c r="J10" i="6"/>
  <c r="H10" i="6"/>
  <c r="G10" i="6"/>
  <c r="E10" i="6"/>
  <c r="D10" i="6"/>
  <c r="N9" i="6"/>
  <c r="M9" i="6"/>
  <c r="K9" i="6"/>
  <c r="J9" i="6"/>
  <c r="H9" i="6"/>
  <c r="G9" i="6"/>
  <c r="E9" i="6"/>
  <c r="D9" i="6"/>
  <c r="N8" i="6"/>
  <c r="M8" i="6"/>
  <c r="K8" i="6"/>
  <c r="J8" i="6"/>
  <c r="H8" i="6"/>
  <c r="G8" i="6"/>
  <c r="E8" i="6"/>
  <c r="D8" i="6"/>
  <c r="N7" i="6"/>
  <c r="M7" i="6"/>
  <c r="K7" i="6"/>
  <c r="J7" i="6"/>
  <c r="H7" i="6"/>
  <c r="G7" i="6"/>
  <c r="E7" i="6"/>
  <c r="D7" i="6"/>
  <c r="N6" i="6"/>
  <c r="M6" i="6"/>
  <c r="K6" i="6"/>
  <c r="J6" i="6"/>
  <c r="H6" i="6"/>
  <c r="G6" i="6"/>
  <c r="E6" i="6"/>
  <c r="D6" i="6"/>
  <c r="N5" i="6"/>
  <c r="M5" i="6"/>
  <c r="K5" i="6"/>
  <c r="J5" i="6"/>
  <c r="H5" i="6"/>
  <c r="G5" i="6"/>
  <c r="E5" i="6"/>
  <c r="D5" i="6"/>
  <c r="N4" i="6"/>
  <c r="M4" i="6"/>
  <c r="K4" i="6"/>
  <c r="J4" i="6"/>
  <c r="H4" i="6"/>
  <c r="G4" i="6"/>
  <c r="E4" i="6"/>
  <c r="D4" i="6"/>
  <c r="N3" i="6"/>
  <c r="M3" i="6"/>
  <c r="K3" i="6"/>
  <c r="J3" i="6"/>
  <c r="H3" i="6"/>
  <c r="G3" i="6"/>
  <c r="E3" i="6"/>
  <c r="D3" i="6"/>
  <c r="N2" i="6"/>
  <c r="M2" i="6"/>
  <c r="K2" i="6"/>
  <c r="J2" i="6"/>
  <c r="H2" i="6"/>
  <c r="G2" i="6"/>
  <c r="E2" i="6"/>
  <c r="D2" i="6"/>
  <c r="N1" i="6"/>
  <c r="M1" i="6"/>
  <c r="K1" i="6"/>
  <c r="J1" i="6"/>
  <c r="H1" i="6"/>
  <c r="G1" i="6"/>
  <c r="E1" i="6"/>
  <c r="D1" i="6"/>
  <c r="E17377" i="5"/>
  <c r="E17376" i="5"/>
  <c r="E17375" i="5"/>
  <c r="E17374" i="5"/>
  <c r="E17373" i="5"/>
  <c r="E17372" i="5"/>
  <c r="E17371" i="5"/>
  <c r="E17370" i="5"/>
  <c r="E17369" i="5"/>
  <c r="E17368" i="5"/>
  <c r="E17367" i="5"/>
  <c r="E17366" i="5"/>
  <c r="E17365" i="5"/>
  <c r="E17364" i="5"/>
  <c r="E17363" i="5"/>
  <c r="E17362" i="5"/>
  <c r="E17361" i="5"/>
  <c r="E17360" i="5"/>
  <c r="E17359" i="5"/>
  <c r="E17358" i="5"/>
  <c r="E17357" i="5"/>
  <c r="E17356" i="5"/>
  <c r="E17355" i="5"/>
  <c r="E17354" i="5"/>
  <c r="E17353" i="5"/>
  <c r="E17352" i="5"/>
  <c r="E17351" i="5"/>
  <c r="E17350" i="5"/>
  <c r="E17349" i="5"/>
  <c r="E17348" i="5"/>
  <c r="E17347" i="5"/>
  <c r="E17346" i="5"/>
  <c r="E17345" i="5"/>
  <c r="E17344" i="5"/>
  <c r="E17343" i="5"/>
  <c r="E17342" i="5"/>
  <c r="E17341" i="5"/>
  <c r="E17340" i="5"/>
  <c r="E17339" i="5"/>
  <c r="E17338" i="5"/>
  <c r="E17337" i="5"/>
  <c r="E17336" i="5"/>
  <c r="E17335" i="5"/>
  <c r="E17334" i="5"/>
  <c r="E17333" i="5"/>
  <c r="E17332" i="5"/>
  <c r="E17331" i="5"/>
  <c r="E17330" i="5"/>
  <c r="E17329" i="5"/>
  <c r="E17328" i="5"/>
  <c r="E17327" i="5"/>
  <c r="E17326" i="5"/>
  <c r="E17325" i="5"/>
  <c r="E17324" i="5"/>
  <c r="E17323" i="5"/>
  <c r="E17322" i="5"/>
  <c r="E17321" i="5"/>
  <c r="E17320" i="5"/>
  <c r="E17319" i="5"/>
  <c r="E17318" i="5"/>
  <c r="E17317" i="5"/>
  <c r="E17316" i="5"/>
  <c r="E17315" i="5"/>
  <c r="E17314" i="5"/>
  <c r="E17313" i="5"/>
  <c r="E17312" i="5"/>
  <c r="E17311" i="5"/>
  <c r="E17310" i="5"/>
  <c r="E17309" i="5"/>
  <c r="E17308" i="5"/>
  <c r="E17307" i="5"/>
  <c r="E17306" i="5"/>
  <c r="E17305" i="5"/>
  <c r="E17304" i="5"/>
  <c r="E17303" i="5"/>
  <c r="E17302" i="5"/>
  <c r="E17301" i="5"/>
  <c r="E17300" i="5"/>
  <c r="E17299" i="5"/>
  <c r="E17298" i="5"/>
  <c r="E17297" i="5"/>
  <c r="E17296" i="5"/>
  <c r="E17295" i="5"/>
  <c r="E17294" i="5"/>
  <c r="E17293" i="5"/>
  <c r="E17292" i="5"/>
  <c r="E17291" i="5"/>
  <c r="E17290" i="5"/>
  <c r="E17289" i="5"/>
  <c r="E17288" i="5"/>
  <c r="E17287" i="5"/>
  <c r="E17286" i="5"/>
  <c r="E17285" i="5"/>
  <c r="E17284" i="5"/>
  <c r="E17283" i="5"/>
  <c r="E17282" i="5"/>
  <c r="E17281" i="5"/>
  <c r="E17280" i="5"/>
  <c r="E17279" i="5"/>
  <c r="E17278" i="5"/>
  <c r="E17277" i="5"/>
  <c r="E17276" i="5"/>
  <c r="E17275" i="5"/>
  <c r="E17274" i="5"/>
  <c r="E17273" i="5"/>
  <c r="E17272" i="5"/>
  <c r="E17271" i="5"/>
  <c r="E17270" i="5"/>
  <c r="E17269" i="5"/>
  <c r="E17268" i="5"/>
  <c r="E17267" i="5"/>
  <c r="E17266" i="5"/>
  <c r="E17265" i="5"/>
  <c r="E17264" i="5"/>
  <c r="E17263" i="5"/>
  <c r="E17262" i="5"/>
  <c r="E17261" i="5"/>
  <c r="E17260" i="5"/>
  <c r="E17259" i="5"/>
  <c r="E17258" i="5"/>
  <c r="E17257" i="5"/>
  <c r="E17256" i="5"/>
  <c r="E17255" i="5"/>
  <c r="E17254" i="5"/>
  <c r="E17253" i="5"/>
  <c r="E17252" i="5"/>
  <c r="E17251" i="5"/>
  <c r="E17250" i="5"/>
  <c r="E17249" i="5"/>
  <c r="E17248" i="5"/>
  <c r="E17247" i="5"/>
  <c r="E17246" i="5"/>
  <c r="E17245" i="5"/>
  <c r="E17244" i="5"/>
  <c r="E17243" i="5"/>
  <c r="E17242" i="5"/>
  <c r="E17241" i="5"/>
  <c r="E17240" i="5"/>
  <c r="E17239" i="5"/>
  <c r="E17238" i="5"/>
  <c r="E17237" i="5"/>
  <c r="E17236" i="5"/>
  <c r="E17235" i="5"/>
  <c r="E17234" i="5"/>
  <c r="E17233" i="5"/>
  <c r="E17232" i="5"/>
  <c r="E17231" i="5"/>
  <c r="E17230" i="5"/>
  <c r="E17229" i="5"/>
  <c r="E17228" i="5"/>
  <c r="E17227" i="5"/>
  <c r="E17226" i="5"/>
  <c r="E17225" i="5"/>
  <c r="E17224" i="5"/>
  <c r="E17223" i="5"/>
  <c r="E17222" i="5"/>
  <c r="E17221" i="5"/>
  <c r="E17220" i="5"/>
  <c r="E17219" i="5"/>
  <c r="E17218" i="5"/>
  <c r="E17217" i="5"/>
  <c r="E17216" i="5"/>
  <c r="E17215" i="5"/>
  <c r="E17214" i="5"/>
  <c r="E17213" i="5"/>
  <c r="E17212" i="5"/>
  <c r="E17211" i="5"/>
  <c r="E17210" i="5"/>
  <c r="E17209" i="5"/>
  <c r="E17208" i="5"/>
  <c r="E17207" i="5"/>
  <c r="E17206" i="5"/>
  <c r="E17205" i="5"/>
  <c r="E17204" i="5"/>
  <c r="E17203" i="5"/>
  <c r="E17202" i="5"/>
  <c r="E17201" i="5"/>
  <c r="E17200" i="5"/>
  <c r="E17199" i="5"/>
  <c r="E17198" i="5"/>
  <c r="E17197" i="5"/>
  <c r="E17196" i="5"/>
  <c r="E17195" i="5"/>
  <c r="E17194" i="5"/>
  <c r="E17193" i="5"/>
  <c r="E17192" i="5"/>
  <c r="E17191" i="5"/>
  <c r="E17190" i="5"/>
  <c r="E17189" i="5"/>
  <c r="E17188" i="5"/>
  <c r="E17187" i="5"/>
  <c r="E17186" i="5"/>
  <c r="E17185" i="5"/>
  <c r="E17184" i="5"/>
  <c r="E17183" i="5"/>
  <c r="E17182" i="5"/>
  <c r="E17181" i="5"/>
  <c r="E17180" i="5"/>
  <c r="E17179" i="5"/>
  <c r="E17178" i="5"/>
  <c r="E17177" i="5"/>
  <c r="E17176" i="5"/>
  <c r="E17175" i="5"/>
  <c r="E17174" i="5"/>
  <c r="E17173" i="5"/>
  <c r="E17172" i="5"/>
  <c r="E17171" i="5"/>
  <c r="E17170" i="5"/>
  <c r="E17169" i="5"/>
  <c r="E17168" i="5"/>
  <c r="E17167" i="5"/>
  <c r="E17166" i="5"/>
  <c r="E17165" i="5"/>
  <c r="E17164" i="5"/>
  <c r="E17163" i="5"/>
  <c r="E17162" i="5"/>
  <c r="E17161" i="5"/>
  <c r="E17160" i="5"/>
  <c r="E17159" i="5"/>
  <c r="E17158" i="5"/>
  <c r="E17157" i="5"/>
  <c r="E17156" i="5"/>
  <c r="E17155" i="5"/>
  <c r="E17154" i="5"/>
  <c r="E17153" i="5"/>
  <c r="E17152" i="5"/>
  <c r="E17151" i="5"/>
  <c r="E17150" i="5"/>
  <c r="E17149" i="5"/>
  <c r="E17148" i="5"/>
  <c r="E17147" i="5"/>
  <c r="E17146" i="5"/>
  <c r="E17145" i="5"/>
  <c r="E17144" i="5"/>
  <c r="E17143" i="5"/>
  <c r="E17142" i="5"/>
  <c r="E17141" i="5"/>
  <c r="E17140" i="5"/>
  <c r="E17139" i="5"/>
  <c r="E17138" i="5"/>
  <c r="E17137" i="5"/>
  <c r="E17136" i="5"/>
  <c r="E17135" i="5"/>
  <c r="E17134" i="5"/>
  <c r="E17133" i="5"/>
  <c r="E17132" i="5"/>
  <c r="E17131" i="5"/>
  <c r="E17130" i="5"/>
  <c r="E17129" i="5"/>
  <c r="E17128" i="5"/>
  <c r="E17127" i="5"/>
  <c r="E17126" i="5"/>
  <c r="E17125" i="5"/>
  <c r="E17124" i="5"/>
  <c r="E17123" i="5"/>
  <c r="E17122" i="5"/>
  <c r="E17121" i="5"/>
  <c r="E17120" i="5"/>
  <c r="E17119" i="5"/>
  <c r="E17118" i="5"/>
  <c r="E17117" i="5"/>
  <c r="E17116" i="5"/>
  <c r="E17115" i="5"/>
  <c r="E17114" i="5"/>
  <c r="E17113" i="5"/>
  <c r="E17112" i="5"/>
  <c r="E17111" i="5"/>
  <c r="E17110" i="5"/>
  <c r="E17109" i="5"/>
  <c r="E17108" i="5"/>
  <c r="E17107" i="5"/>
  <c r="E17106" i="5"/>
  <c r="E17105" i="5"/>
  <c r="E17104" i="5"/>
  <c r="E17103" i="5"/>
  <c r="E17102" i="5"/>
  <c r="E17101" i="5"/>
  <c r="E17100" i="5"/>
  <c r="E17099" i="5"/>
  <c r="E17098" i="5"/>
  <c r="E17097" i="5"/>
  <c r="E17096" i="5"/>
  <c r="E17095" i="5"/>
  <c r="E17094" i="5"/>
  <c r="E17093" i="5"/>
  <c r="E17092" i="5"/>
  <c r="E17091" i="5"/>
  <c r="E17090" i="5"/>
  <c r="E17089" i="5"/>
  <c r="E17088" i="5"/>
  <c r="E17087" i="5"/>
  <c r="E17086" i="5"/>
  <c r="E17085" i="5"/>
  <c r="E17084" i="5"/>
  <c r="E17083" i="5"/>
  <c r="E17082" i="5"/>
  <c r="E17081" i="5"/>
  <c r="E17080" i="5"/>
  <c r="E17079" i="5"/>
  <c r="E17078" i="5"/>
  <c r="E17077" i="5"/>
  <c r="E17076" i="5"/>
  <c r="E17075" i="5"/>
  <c r="E17074" i="5"/>
  <c r="E17073" i="5"/>
  <c r="E17072" i="5"/>
  <c r="E17071" i="5"/>
  <c r="E17070" i="5"/>
  <c r="E17069" i="5"/>
  <c r="E17068" i="5"/>
  <c r="E17067" i="5"/>
  <c r="E17066" i="5"/>
  <c r="E17065" i="5"/>
  <c r="E17064" i="5"/>
  <c r="E17063" i="5"/>
  <c r="E17062" i="5"/>
  <c r="E17061" i="5"/>
  <c r="E17060" i="5"/>
  <c r="E17059" i="5"/>
  <c r="E17058" i="5"/>
  <c r="E17057" i="5"/>
  <c r="E17056" i="5"/>
  <c r="E17055" i="5"/>
  <c r="E17054" i="5"/>
  <c r="E17053" i="5"/>
  <c r="E17052" i="5"/>
  <c r="E17051" i="5"/>
  <c r="E17050" i="5"/>
  <c r="E17049" i="5"/>
  <c r="E17048" i="5"/>
  <c r="E17047" i="5"/>
  <c r="E17046" i="5"/>
  <c r="E17045" i="5"/>
  <c r="E17044" i="5"/>
  <c r="E17043" i="5"/>
  <c r="E17042" i="5"/>
  <c r="E17041" i="5"/>
  <c r="E17040" i="5"/>
  <c r="E17039" i="5"/>
  <c r="E17038" i="5"/>
  <c r="E17037" i="5"/>
  <c r="E17036" i="5"/>
  <c r="E17035" i="5"/>
  <c r="E17034" i="5"/>
  <c r="E17033" i="5"/>
  <c r="E17032" i="5"/>
  <c r="E17031" i="5"/>
  <c r="E17030" i="5"/>
  <c r="E17029" i="5"/>
  <c r="E17028" i="5"/>
  <c r="E17027" i="5"/>
  <c r="E17026" i="5"/>
  <c r="E17025" i="5"/>
  <c r="E17024" i="5"/>
  <c r="E17023" i="5"/>
  <c r="E17022" i="5"/>
  <c r="E17021" i="5"/>
  <c r="E17020" i="5"/>
  <c r="E17019" i="5"/>
  <c r="E17018" i="5"/>
  <c r="E17017" i="5"/>
  <c r="E17016" i="5"/>
  <c r="E17015" i="5"/>
  <c r="E17014" i="5"/>
  <c r="E17013" i="5"/>
  <c r="E17012" i="5"/>
  <c r="E17011" i="5"/>
  <c r="E17010" i="5"/>
  <c r="E17009" i="5"/>
  <c r="E17008" i="5"/>
  <c r="E17007" i="5"/>
  <c r="E17006" i="5"/>
  <c r="E17005" i="5"/>
  <c r="E17004" i="5"/>
  <c r="E17003" i="5"/>
  <c r="E17002" i="5"/>
  <c r="E17001" i="5"/>
  <c r="E17000" i="5"/>
  <c r="E16999" i="5"/>
  <c r="E16998" i="5"/>
  <c r="E16997" i="5"/>
  <c r="E16996" i="5"/>
  <c r="E16995" i="5"/>
  <c r="E16994" i="5"/>
  <c r="E16993" i="5"/>
  <c r="E16992" i="5"/>
  <c r="E16991" i="5"/>
  <c r="E16990" i="5"/>
  <c r="E16989" i="5"/>
  <c r="E16988" i="5"/>
  <c r="E16987" i="5"/>
  <c r="E16986" i="5"/>
  <c r="E16985" i="5"/>
  <c r="E16984" i="5"/>
  <c r="E16983" i="5"/>
  <c r="E16982" i="5"/>
  <c r="E16981" i="5"/>
  <c r="E16980" i="5"/>
  <c r="E16979" i="5"/>
  <c r="E16978" i="5"/>
  <c r="E16977" i="5"/>
  <c r="E16976" i="5"/>
  <c r="E16975" i="5"/>
  <c r="E16974" i="5"/>
  <c r="E16973" i="5"/>
  <c r="E16972" i="5"/>
  <c r="E16971" i="5"/>
  <c r="E16970" i="5"/>
  <c r="E16969" i="5"/>
  <c r="E16968" i="5"/>
  <c r="E16967" i="5"/>
  <c r="E16966" i="5"/>
  <c r="E16965" i="5"/>
  <c r="E16964" i="5"/>
  <c r="E16963" i="5"/>
  <c r="E16962" i="5"/>
  <c r="E16961" i="5"/>
  <c r="E16960" i="5"/>
  <c r="E16959" i="5"/>
  <c r="E16958" i="5"/>
  <c r="E16957" i="5"/>
  <c r="E16956" i="5"/>
  <c r="E16955" i="5"/>
  <c r="E16954" i="5"/>
  <c r="E16953" i="5"/>
  <c r="E16952" i="5"/>
  <c r="E16951" i="5"/>
  <c r="E16950" i="5"/>
  <c r="E16949" i="5"/>
  <c r="E16948" i="5"/>
  <c r="E16947" i="5"/>
  <c r="E16946" i="5"/>
  <c r="E16945" i="5"/>
  <c r="E16944" i="5"/>
  <c r="E16943" i="5"/>
  <c r="E16942" i="5"/>
  <c r="E16941" i="5"/>
  <c r="E16940" i="5"/>
  <c r="E16939" i="5"/>
  <c r="E16938" i="5"/>
  <c r="E16937" i="5"/>
  <c r="E16936" i="5"/>
  <c r="E16935" i="5"/>
  <c r="E16934" i="5"/>
  <c r="E16933" i="5"/>
  <c r="E16932" i="5"/>
  <c r="E16931" i="5"/>
  <c r="E16930" i="5"/>
  <c r="E16929" i="5"/>
  <c r="E16928" i="5"/>
  <c r="E16927" i="5"/>
  <c r="E16926" i="5"/>
  <c r="E16925" i="5"/>
  <c r="E16924" i="5"/>
  <c r="E16923" i="5"/>
  <c r="E16922" i="5"/>
  <c r="E16921" i="5"/>
  <c r="E16920" i="5"/>
  <c r="E16919" i="5"/>
  <c r="E16918" i="5"/>
  <c r="E16917" i="5"/>
  <c r="E16916" i="5"/>
  <c r="E16915" i="5"/>
  <c r="E16914" i="5"/>
  <c r="E16913" i="5"/>
  <c r="E16912" i="5"/>
  <c r="E16911" i="5"/>
  <c r="E16910" i="5"/>
  <c r="E16909" i="5"/>
  <c r="E16908" i="5"/>
  <c r="E16907" i="5"/>
  <c r="E16906" i="5"/>
  <c r="E16905" i="5"/>
  <c r="E16904" i="5"/>
  <c r="E16903" i="5"/>
  <c r="E16902" i="5"/>
  <c r="E16901" i="5"/>
  <c r="E16900" i="5"/>
  <c r="E16899" i="5"/>
  <c r="E16898" i="5"/>
  <c r="E16897" i="5"/>
  <c r="E16896" i="5"/>
  <c r="E16895" i="5"/>
  <c r="E16894" i="5"/>
  <c r="E16893" i="5"/>
  <c r="E16892" i="5"/>
  <c r="E16891" i="5"/>
  <c r="E16890" i="5"/>
  <c r="E16889" i="5"/>
  <c r="E16888" i="5"/>
  <c r="E16887" i="5"/>
  <c r="E16886" i="5"/>
  <c r="E16885" i="5"/>
  <c r="E16884" i="5"/>
  <c r="E16883" i="5"/>
  <c r="E16882" i="5"/>
  <c r="E16881" i="5"/>
  <c r="E16880" i="5"/>
  <c r="E16879" i="5"/>
  <c r="E16878" i="5"/>
  <c r="E16877" i="5"/>
  <c r="E16876" i="5"/>
  <c r="E16875" i="5"/>
  <c r="E16874" i="5"/>
  <c r="E16873" i="5"/>
  <c r="E16872" i="5"/>
  <c r="E16871" i="5"/>
  <c r="E16870" i="5"/>
  <c r="E16869" i="5"/>
  <c r="E16868" i="5"/>
  <c r="E16867" i="5"/>
  <c r="E16866" i="5"/>
  <c r="E16865" i="5"/>
  <c r="E16864" i="5"/>
  <c r="E16863" i="5"/>
  <c r="E16862" i="5"/>
  <c r="E16861" i="5"/>
  <c r="E16860" i="5"/>
  <c r="E16859" i="5"/>
  <c r="E16858" i="5"/>
  <c r="E16857" i="5"/>
  <c r="E16856" i="5"/>
  <c r="E16855" i="5"/>
  <c r="E16854" i="5"/>
  <c r="E16853" i="5"/>
  <c r="E16852" i="5"/>
  <c r="E16851" i="5"/>
  <c r="E16850" i="5"/>
  <c r="E16849" i="5"/>
  <c r="E16848" i="5"/>
  <c r="E16847" i="5"/>
  <c r="E16846" i="5"/>
  <c r="E16845" i="5"/>
  <c r="E16844" i="5"/>
  <c r="E16843" i="5"/>
  <c r="E16842" i="5"/>
  <c r="E16841" i="5"/>
  <c r="E16840" i="5"/>
  <c r="E16839" i="5"/>
  <c r="E16838" i="5"/>
  <c r="E16837" i="5"/>
  <c r="E16836" i="5"/>
  <c r="E16835" i="5"/>
  <c r="E16834" i="5"/>
  <c r="E16833" i="5"/>
  <c r="E16832" i="5"/>
  <c r="E16831" i="5"/>
  <c r="E16830" i="5"/>
  <c r="E16829" i="5"/>
  <c r="E16828" i="5"/>
  <c r="E16827" i="5"/>
  <c r="E16826" i="5"/>
  <c r="E16825" i="5"/>
  <c r="E16824" i="5"/>
  <c r="E16823" i="5"/>
  <c r="E16822" i="5"/>
  <c r="E16821" i="5"/>
  <c r="E16820" i="5"/>
  <c r="E16819" i="5"/>
  <c r="E16818" i="5"/>
  <c r="E16817" i="5"/>
  <c r="E16816" i="5"/>
  <c r="E16815" i="5"/>
  <c r="E16814" i="5"/>
  <c r="E16813" i="5"/>
  <c r="E16812" i="5"/>
  <c r="E16811" i="5"/>
  <c r="E16810" i="5"/>
  <c r="E16809" i="5"/>
  <c r="E16808" i="5"/>
  <c r="E16807" i="5"/>
  <c r="E16806" i="5"/>
  <c r="E16805" i="5"/>
  <c r="E16804" i="5"/>
  <c r="E16803" i="5"/>
  <c r="E16802" i="5"/>
  <c r="E16801" i="5"/>
  <c r="E16800" i="5"/>
  <c r="E16799" i="5"/>
  <c r="E16798" i="5"/>
  <c r="E16797" i="5"/>
  <c r="E16796" i="5"/>
  <c r="E16795" i="5"/>
  <c r="E16794" i="5"/>
  <c r="E16793" i="5"/>
  <c r="E16792" i="5"/>
  <c r="E16791" i="5"/>
  <c r="E16790" i="5"/>
  <c r="E16789" i="5"/>
  <c r="E16788" i="5"/>
  <c r="E16787" i="5"/>
  <c r="E16786" i="5"/>
  <c r="E16785" i="5"/>
  <c r="E16784" i="5"/>
  <c r="E16783" i="5"/>
  <c r="E16782" i="5"/>
  <c r="E16781" i="5"/>
  <c r="E16780" i="5"/>
  <c r="E16779" i="5"/>
  <c r="E16778" i="5"/>
  <c r="E16777" i="5"/>
  <c r="E16776" i="5"/>
  <c r="E16775" i="5"/>
  <c r="E16774" i="5"/>
  <c r="E16773" i="5"/>
  <c r="E16772" i="5"/>
  <c r="E16771" i="5"/>
  <c r="E16770" i="5"/>
  <c r="E16769" i="5"/>
  <c r="E16768" i="5"/>
  <c r="E16767" i="5"/>
  <c r="E16766" i="5"/>
  <c r="E16765" i="5"/>
  <c r="E16764" i="5"/>
  <c r="E16763" i="5"/>
  <c r="E16762" i="5"/>
  <c r="E16761" i="5"/>
  <c r="E16760" i="5"/>
  <c r="E16759" i="5"/>
  <c r="E16758" i="5"/>
  <c r="E16757" i="5"/>
  <c r="E16756" i="5"/>
  <c r="E16755" i="5"/>
  <c r="E16754" i="5"/>
  <c r="E16753" i="5"/>
  <c r="E16752" i="5"/>
  <c r="E16751" i="5"/>
  <c r="E16750" i="5"/>
  <c r="E16749" i="5"/>
  <c r="E16748" i="5"/>
  <c r="E16747" i="5"/>
  <c r="E16746" i="5"/>
  <c r="E16745" i="5"/>
  <c r="E16744" i="5"/>
  <c r="E16743" i="5"/>
  <c r="E16742" i="5"/>
  <c r="E16741" i="5"/>
  <c r="E16740" i="5"/>
  <c r="E16739" i="5"/>
  <c r="E16738" i="5"/>
  <c r="E16737" i="5"/>
  <c r="E16736" i="5"/>
  <c r="E16735" i="5"/>
  <c r="E16734" i="5"/>
  <c r="E16733" i="5"/>
  <c r="E16732" i="5"/>
  <c r="E16731" i="5"/>
  <c r="E16730" i="5"/>
  <c r="E16729" i="5"/>
  <c r="E16728" i="5"/>
  <c r="E16727" i="5"/>
  <c r="E16726" i="5"/>
  <c r="E16725" i="5"/>
  <c r="E16724" i="5"/>
  <c r="E16723" i="5"/>
  <c r="E16722" i="5"/>
  <c r="E16721" i="5"/>
  <c r="E16720" i="5"/>
  <c r="E16719" i="5"/>
  <c r="E16718" i="5"/>
  <c r="E16717" i="5"/>
  <c r="E16716" i="5"/>
  <c r="E16715" i="5"/>
  <c r="E16714" i="5"/>
  <c r="E16713" i="5"/>
  <c r="E16712" i="5"/>
  <c r="E16711" i="5"/>
  <c r="E16710" i="5"/>
  <c r="E16709" i="5"/>
  <c r="E16708" i="5"/>
  <c r="E16707" i="5"/>
  <c r="E16706" i="5"/>
  <c r="E16705" i="5"/>
  <c r="E16704" i="5"/>
  <c r="E16703" i="5"/>
  <c r="E16702" i="5"/>
  <c r="E16701" i="5"/>
  <c r="E16700" i="5"/>
  <c r="E16699" i="5"/>
  <c r="E16698" i="5"/>
  <c r="E16697" i="5"/>
  <c r="E16696" i="5"/>
  <c r="E16695" i="5"/>
  <c r="E16694" i="5"/>
  <c r="E16693" i="5"/>
  <c r="E16692" i="5"/>
  <c r="E16691" i="5"/>
  <c r="E16690" i="5"/>
  <c r="E16689" i="5"/>
  <c r="E16688" i="5"/>
  <c r="E16687" i="5"/>
  <c r="E16686" i="5"/>
  <c r="E16685" i="5"/>
  <c r="E16684" i="5"/>
  <c r="E16683" i="5"/>
  <c r="E16682" i="5"/>
  <c r="E16681" i="5"/>
  <c r="E16680" i="5"/>
  <c r="E16679" i="5"/>
  <c r="E16678" i="5"/>
  <c r="E16677" i="5"/>
  <c r="E16676" i="5"/>
  <c r="E16675" i="5"/>
  <c r="E16674" i="5"/>
  <c r="E16673" i="5"/>
  <c r="E16672" i="5"/>
  <c r="E16671" i="5"/>
  <c r="E16670" i="5"/>
  <c r="E16669" i="5"/>
  <c r="E16668" i="5"/>
  <c r="E16667" i="5"/>
  <c r="E16666" i="5"/>
  <c r="E16665" i="5"/>
  <c r="E16664" i="5"/>
  <c r="E16663" i="5"/>
  <c r="E16662" i="5"/>
  <c r="E16661" i="5"/>
  <c r="E16660" i="5"/>
  <c r="E16659" i="5"/>
  <c r="E16658" i="5"/>
  <c r="E16657" i="5"/>
  <c r="E16656" i="5"/>
  <c r="E16655" i="5"/>
  <c r="E16654" i="5"/>
  <c r="E16653" i="5"/>
  <c r="E16652" i="5"/>
  <c r="E16651" i="5"/>
  <c r="E16650" i="5"/>
  <c r="E16649" i="5"/>
  <c r="E16648" i="5"/>
  <c r="E16647" i="5"/>
  <c r="E16646" i="5"/>
  <c r="E16645" i="5"/>
  <c r="E16644" i="5"/>
  <c r="E16643" i="5"/>
  <c r="E16642" i="5"/>
  <c r="E16641" i="5"/>
  <c r="E16640" i="5"/>
  <c r="E16639" i="5"/>
  <c r="E16638" i="5"/>
  <c r="E16637" i="5"/>
  <c r="E16636" i="5"/>
  <c r="E16635" i="5"/>
  <c r="E16634" i="5"/>
  <c r="E16633" i="5"/>
  <c r="E16632" i="5"/>
  <c r="E16631" i="5"/>
  <c r="E16630" i="5"/>
  <c r="E16629" i="5"/>
  <c r="E16628" i="5"/>
  <c r="E16627" i="5"/>
  <c r="E16626" i="5"/>
  <c r="E16625" i="5"/>
  <c r="E16624" i="5"/>
  <c r="E16623" i="5"/>
  <c r="E16622" i="5"/>
  <c r="E16621" i="5"/>
  <c r="E16620" i="5"/>
  <c r="E16619" i="5"/>
  <c r="E16618" i="5"/>
  <c r="E16617" i="5"/>
  <c r="E16616" i="5"/>
  <c r="E16615" i="5"/>
  <c r="E16614" i="5"/>
  <c r="E16613" i="5"/>
  <c r="E16612" i="5"/>
  <c r="E16611" i="5"/>
  <c r="E16610" i="5"/>
  <c r="E16609" i="5"/>
  <c r="E16608" i="5"/>
  <c r="E16607" i="5"/>
  <c r="E16606" i="5"/>
  <c r="E16605" i="5"/>
  <c r="E16604" i="5"/>
  <c r="E16603" i="5"/>
  <c r="E16602" i="5"/>
  <c r="E16601" i="5"/>
  <c r="E16600" i="5"/>
  <c r="E16599" i="5"/>
  <c r="E16598" i="5"/>
  <c r="E16597" i="5"/>
  <c r="E16596" i="5"/>
  <c r="E16595" i="5"/>
  <c r="E16594" i="5"/>
  <c r="E16593" i="5"/>
  <c r="E16592" i="5"/>
  <c r="E16591" i="5"/>
  <c r="E16590" i="5"/>
  <c r="E16589" i="5"/>
  <c r="E16588" i="5"/>
  <c r="E16587" i="5"/>
  <c r="E16586" i="5"/>
  <c r="E16585" i="5"/>
  <c r="E16584" i="5"/>
  <c r="E16583" i="5"/>
  <c r="E16582" i="5"/>
  <c r="E16581" i="5"/>
  <c r="E16580" i="5"/>
  <c r="E16579" i="5"/>
  <c r="E16578" i="5"/>
  <c r="E16577" i="5"/>
  <c r="E16576" i="5"/>
  <c r="E16575" i="5"/>
  <c r="E16574" i="5"/>
  <c r="E16573" i="5"/>
  <c r="E16572" i="5"/>
  <c r="E16571" i="5"/>
  <c r="E16570" i="5"/>
  <c r="E16569" i="5"/>
  <c r="E16568" i="5"/>
  <c r="E16567" i="5"/>
  <c r="E16566" i="5"/>
  <c r="E16565" i="5"/>
  <c r="E16564" i="5"/>
  <c r="E16563" i="5"/>
  <c r="E16562" i="5"/>
  <c r="E16561" i="5"/>
  <c r="E16560" i="5"/>
  <c r="E16559" i="5"/>
  <c r="E16558" i="5"/>
  <c r="E16557" i="5"/>
  <c r="E16556" i="5"/>
  <c r="E16555" i="5"/>
  <c r="E16554" i="5"/>
  <c r="E16553" i="5"/>
  <c r="E16552" i="5"/>
  <c r="E16551" i="5"/>
  <c r="E16550" i="5"/>
  <c r="E16549" i="5"/>
  <c r="E16548" i="5"/>
  <c r="E16547" i="5"/>
  <c r="E16546" i="5"/>
  <c r="E16545" i="5"/>
  <c r="E16544" i="5"/>
  <c r="E16543" i="5"/>
  <c r="E16542" i="5"/>
  <c r="E16541" i="5"/>
  <c r="E16540" i="5"/>
  <c r="E16539" i="5"/>
  <c r="E16538" i="5"/>
  <c r="E16537" i="5"/>
  <c r="E16536" i="5"/>
  <c r="E16535" i="5"/>
  <c r="E16534" i="5"/>
  <c r="E16533" i="5"/>
  <c r="E16532" i="5"/>
  <c r="E16531" i="5"/>
  <c r="E16530" i="5"/>
  <c r="E16529" i="5"/>
  <c r="E16528" i="5"/>
  <c r="E16527" i="5"/>
  <c r="E16526" i="5"/>
  <c r="E16525" i="5"/>
  <c r="E16524" i="5"/>
  <c r="E16523" i="5"/>
  <c r="E16522" i="5"/>
  <c r="E16521" i="5"/>
  <c r="E16520" i="5"/>
  <c r="E16519" i="5"/>
  <c r="E16518" i="5"/>
  <c r="E16517" i="5"/>
  <c r="E16516" i="5"/>
  <c r="E16515" i="5"/>
  <c r="E16514" i="5"/>
  <c r="E16513" i="5"/>
  <c r="E16512" i="5"/>
  <c r="E16511" i="5"/>
  <c r="E16510" i="5"/>
  <c r="E16509" i="5"/>
  <c r="E16508" i="5"/>
  <c r="E16507" i="5"/>
  <c r="E16506" i="5"/>
  <c r="E16505" i="5"/>
  <c r="E16504" i="5"/>
  <c r="E16503" i="5"/>
  <c r="E16502" i="5"/>
  <c r="E16501" i="5"/>
  <c r="E16500" i="5"/>
  <c r="E16499" i="5"/>
  <c r="E16498" i="5"/>
  <c r="E16497" i="5"/>
  <c r="E16496" i="5"/>
  <c r="E16495" i="5"/>
  <c r="E16494" i="5"/>
  <c r="E16493" i="5"/>
  <c r="E16492" i="5"/>
  <c r="E16491" i="5"/>
  <c r="E16490" i="5"/>
  <c r="E16489" i="5"/>
  <c r="E16488" i="5"/>
  <c r="E16487" i="5"/>
  <c r="E16486" i="5"/>
  <c r="E16485" i="5"/>
  <c r="E16484" i="5"/>
  <c r="E16483" i="5"/>
  <c r="E16482" i="5"/>
  <c r="E16481" i="5"/>
  <c r="E16480" i="5"/>
  <c r="E16479" i="5"/>
  <c r="E16478" i="5"/>
  <c r="E16477" i="5"/>
  <c r="E16476" i="5"/>
  <c r="E16475" i="5"/>
  <c r="E16474" i="5"/>
  <c r="E16473" i="5"/>
  <c r="E16472" i="5"/>
  <c r="E16471" i="5"/>
  <c r="E16470" i="5"/>
  <c r="E16469" i="5"/>
  <c r="E16468" i="5"/>
  <c r="E16467" i="5"/>
  <c r="E16466" i="5"/>
  <c r="E16465" i="5"/>
  <c r="E16464" i="5"/>
  <c r="E16463" i="5"/>
  <c r="E16462" i="5"/>
  <c r="E16461" i="5"/>
  <c r="E16460" i="5"/>
  <c r="E16459" i="5"/>
  <c r="E16458" i="5"/>
  <c r="E16457" i="5"/>
  <c r="E16456" i="5"/>
  <c r="E16455" i="5"/>
  <c r="E16454" i="5"/>
  <c r="E16453" i="5"/>
  <c r="E16452" i="5"/>
  <c r="E16451" i="5"/>
  <c r="E16450" i="5"/>
  <c r="E16449" i="5"/>
  <c r="E16448" i="5"/>
  <c r="E16447" i="5"/>
  <c r="E16446" i="5"/>
  <c r="E16445" i="5"/>
  <c r="E16444" i="5"/>
  <c r="E16443" i="5"/>
  <c r="E16442" i="5"/>
  <c r="E16441" i="5"/>
  <c r="E16440" i="5"/>
  <c r="E16439" i="5"/>
  <c r="E16438" i="5"/>
  <c r="E16437" i="5"/>
  <c r="E16436" i="5"/>
  <c r="E16435" i="5"/>
  <c r="E16434" i="5"/>
  <c r="E16433" i="5"/>
  <c r="E16432" i="5"/>
  <c r="E16431" i="5"/>
  <c r="E16430" i="5"/>
  <c r="E16429" i="5"/>
  <c r="E16428" i="5"/>
  <c r="E16427" i="5"/>
  <c r="E16426" i="5"/>
  <c r="E16425" i="5"/>
  <c r="E16424" i="5"/>
  <c r="E16423" i="5"/>
  <c r="E16422" i="5"/>
  <c r="E16421" i="5"/>
  <c r="E16420" i="5"/>
  <c r="E16419" i="5"/>
  <c r="E16418" i="5"/>
  <c r="E16417" i="5"/>
  <c r="E16416" i="5"/>
  <c r="E16415" i="5"/>
  <c r="E16414" i="5"/>
  <c r="E16413" i="5"/>
  <c r="E16412" i="5"/>
  <c r="E16411" i="5"/>
  <c r="E16410" i="5"/>
  <c r="E16409" i="5"/>
  <c r="E16408" i="5"/>
  <c r="E16407" i="5"/>
  <c r="E16406" i="5"/>
  <c r="E16405" i="5"/>
  <c r="E16404" i="5"/>
  <c r="E16403" i="5"/>
  <c r="E16402" i="5"/>
  <c r="E16401" i="5"/>
  <c r="E16400" i="5"/>
  <c r="E16399" i="5"/>
  <c r="E16398" i="5"/>
  <c r="E16397" i="5"/>
  <c r="E16396" i="5"/>
  <c r="E16395" i="5"/>
  <c r="E16394" i="5"/>
  <c r="E16393" i="5"/>
  <c r="E16392" i="5"/>
  <c r="E16391" i="5"/>
  <c r="E16390" i="5"/>
  <c r="E16389" i="5"/>
  <c r="E16388" i="5"/>
  <c r="E16387" i="5"/>
  <c r="E16386" i="5"/>
  <c r="E16385" i="5"/>
  <c r="E16384" i="5"/>
  <c r="E16383" i="5"/>
  <c r="E16382" i="5"/>
  <c r="E16381" i="5"/>
  <c r="E16380" i="5"/>
  <c r="E16379" i="5"/>
  <c r="E16378" i="5"/>
  <c r="E16377" i="5"/>
  <c r="E16376" i="5"/>
  <c r="E16375" i="5"/>
  <c r="E16374" i="5"/>
  <c r="E16373" i="5"/>
  <c r="E16372" i="5"/>
  <c r="E16371" i="5"/>
  <c r="E16370" i="5"/>
  <c r="E16369" i="5"/>
  <c r="E16368" i="5"/>
  <c r="E16367" i="5"/>
  <c r="E16366" i="5"/>
  <c r="E16365" i="5"/>
  <c r="E16364" i="5"/>
  <c r="E16363" i="5"/>
  <c r="E16362" i="5"/>
  <c r="E16361" i="5"/>
  <c r="E16360" i="5"/>
  <c r="E16359" i="5"/>
  <c r="E16358" i="5"/>
  <c r="E16357" i="5"/>
  <c r="E16356" i="5"/>
  <c r="E16355" i="5"/>
  <c r="E16354" i="5"/>
  <c r="E16353" i="5"/>
  <c r="E16352" i="5"/>
  <c r="E16351" i="5"/>
  <c r="E16350" i="5"/>
  <c r="E16349" i="5"/>
  <c r="E16348" i="5"/>
  <c r="E16347" i="5"/>
  <c r="E16346" i="5"/>
  <c r="E16345" i="5"/>
  <c r="E16344" i="5"/>
  <c r="E16343" i="5"/>
  <c r="E16342" i="5"/>
  <c r="E16341" i="5"/>
  <c r="E16340" i="5"/>
  <c r="E16339" i="5"/>
  <c r="E16338" i="5"/>
  <c r="E16337" i="5"/>
  <c r="E16336" i="5"/>
  <c r="E16335" i="5"/>
  <c r="E16334" i="5"/>
  <c r="E16333" i="5"/>
  <c r="E16332" i="5"/>
  <c r="E16331" i="5"/>
  <c r="E16330" i="5"/>
  <c r="E16329" i="5"/>
  <c r="E16328" i="5"/>
  <c r="E16327" i="5"/>
  <c r="E16326" i="5"/>
  <c r="E16325" i="5"/>
  <c r="E16324" i="5"/>
  <c r="E16323" i="5"/>
  <c r="E16322" i="5"/>
  <c r="E16321" i="5"/>
  <c r="E16320" i="5"/>
  <c r="E16319" i="5"/>
  <c r="E16318" i="5"/>
  <c r="E16317" i="5"/>
  <c r="E16316" i="5"/>
  <c r="E16315" i="5"/>
  <c r="E16314" i="5"/>
  <c r="E16313" i="5"/>
  <c r="E16312" i="5"/>
  <c r="E16311" i="5"/>
  <c r="E16310" i="5"/>
  <c r="E16309" i="5"/>
  <c r="E16308" i="5"/>
  <c r="E16307" i="5"/>
  <c r="E16306" i="5"/>
  <c r="E16305" i="5"/>
  <c r="E16304" i="5"/>
  <c r="E16303" i="5"/>
  <c r="E16302" i="5"/>
  <c r="E16301" i="5"/>
  <c r="E16300" i="5"/>
  <c r="E16299" i="5"/>
  <c r="E16298" i="5"/>
  <c r="E16297" i="5"/>
  <c r="E16296" i="5"/>
  <c r="E16295" i="5"/>
  <c r="E16294" i="5"/>
  <c r="E16293" i="5"/>
  <c r="E16292" i="5"/>
  <c r="E16291" i="5"/>
  <c r="E16290" i="5"/>
  <c r="E16289" i="5"/>
  <c r="E16288" i="5"/>
  <c r="E16287" i="5"/>
  <c r="E16286" i="5"/>
  <c r="E16285" i="5"/>
  <c r="E16284" i="5"/>
  <c r="E16283" i="5"/>
  <c r="E16282" i="5"/>
  <c r="E16281" i="5"/>
  <c r="E16280" i="5"/>
  <c r="E16279" i="5"/>
  <c r="E16278" i="5"/>
  <c r="E16277" i="5"/>
  <c r="E16276" i="5"/>
  <c r="E16275" i="5"/>
  <c r="E16274" i="5"/>
  <c r="E16273" i="5"/>
  <c r="E16272" i="5"/>
  <c r="E16271" i="5"/>
  <c r="E16270" i="5"/>
  <c r="E16269" i="5"/>
  <c r="E16268" i="5"/>
  <c r="E16267" i="5"/>
  <c r="E16266" i="5"/>
  <c r="E16265" i="5"/>
  <c r="E16264" i="5"/>
  <c r="E16263" i="5"/>
  <c r="E16262" i="5"/>
  <c r="E16261" i="5"/>
  <c r="E16260" i="5"/>
  <c r="E16259" i="5"/>
  <c r="E16258" i="5"/>
  <c r="E16257" i="5"/>
  <c r="E16256" i="5"/>
  <c r="E16255" i="5"/>
  <c r="E16254" i="5"/>
  <c r="E16253" i="5"/>
  <c r="E16252" i="5"/>
  <c r="E16251" i="5"/>
  <c r="E16250" i="5"/>
  <c r="E16249" i="5"/>
  <c r="E16248" i="5"/>
  <c r="E16247" i="5"/>
  <c r="E16246" i="5"/>
  <c r="E16245" i="5"/>
  <c r="E16244" i="5"/>
  <c r="E16243" i="5"/>
  <c r="E16242" i="5"/>
  <c r="E16241" i="5"/>
  <c r="E16240" i="5"/>
  <c r="E16239" i="5"/>
  <c r="E16238" i="5"/>
  <c r="E16237" i="5"/>
  <c r="E16236" i="5"/>
  <c r="E16235" i="5"/>
  <c r="E16234" i="5"/>
  <c r="E16233" i="5"/>
  <c r="E16232" i="5"/>
  <c r="E16231" i="5"/>
  <c r="E16230" i="5"/>
  <c r="E16229" i="5"/>
  <c r="E16228" i="5"/>
  <c r="E16227" i="5"/>
  <c r="E16226" i="5"/>
  <c r="E16225" i="5"/>
  <c r="E16224" i="5"/>
  <c r="E16223" i="5"/>
  <c r="E16222" i="5"/>
  <c r="E16221" i="5"/>
  <c r="E16220" i="5"/>
  <c r="E16219" i="5"/>
  <c r="E16218" i="5"/>
  <c r="E16217" i="5"/>
  <c r="E16216" i="5"/>
  <c r="E16215" i="5"/>
  <c r="E16214" i="5"/>
  <c r="E16213" i="5"/>
  <c r="E16212" i="5"/>
  <c r="E16211" i="5"/>
  <c r="E16210" i="5"/>
  <c r="E16209" i="5"/>
  <c r="E16208" i="5"/>
  <c r="E16207" i="5"/>
  <c r="E16206" i="5"/>
  <c r="E16205" i="5"/>
  <c r="E16204" i="5"/>
  <c r="E16203" i="5"/>
  <c r="E16202" i="5"/>
  <c r="E16201" i="5"/>
  <c r="E16200" i="5"/>
  <c r="E16199" i="5"/>
  <c r="E16198" i="5"/>
  <c r="E16197" i="5"/>
  <c r="E16196" i="5"/>
  <c r="E16195" i="5"/>
  <c r="E16194" i="5"/>
  <c r="E16193" i="5"/>
  <c r="E16192" i="5"/>
  <c r="E16191" i="5"/>
  <c r="E16190" i="5"/>
  <c r="E16189" i="5"/>
  <c r="E16188" i="5"/>
  <c r="E16187" i="5"/>
  <c r="E16186" i="5"/>
  <c r="E16185" i="5"/>
  <c r="E16184" i="5"/>
  <c r="E16183" i="5"/>
  <c r="E16182" i="5"/>
  <c r="E16181" i="5"/>
  <c r="E16180" i="5"/>
  <c r="E16179" i="5"/>
  <c r="E16178" i="5"/>
  <c r="E16177" i="5"/>
  <c r="E16176" i="5"/>
  <c r="E16175" i="5"/>
  <c r="E16174" i="5"/>
  <c r="E16173" i="5"/>
  <c r="E16172" i="5"/>
  <c r="E16171" i="5"/>
  <c r="E16170" i="5"/>
  <c r="E16169" i="5"/>
  <c r="E16168" i="5"/>
  <c r="E16167" i="5"/>
  <c r="E16166" i="5"/>
  <c r="E16165" i="5"/>
  <c r="E16164" i="5"/>
  <c r="E16163" i="5"/>
  <c r="E16162" i="5"/>
  <c r="E16161" i="5"/>
  <c r="E16160" i="5"/>
  <c r="E16159" i="5"/>
  <c r="E16158" i="5"/>
  <c r="E16157" i="5"/>
  <c r="E16156" i="5"/>
  <c r="E16155" i="5"/>
  <c r="E16154" i="5"/>
  <c r="E16153" i="5"/>
  <c r="E16152" i="5"/>
  <c r="E16151" i="5"/>
  <c r="E16150" i="5"/>
  <c r="E16149" i="5"/>
  <c r="E16148" i="5"/>
  <c r="E16147" i="5"/>
  <c r="E16146" i="5"/>
  <c r="E16145" i="5"/>
  <c r="E16144" i="5"/>
  <c r="E16143" i="5"/>
  <c r="E16142" i="5"/>
  <c r="E16141" i="5"/>
  <c r="E16140" i="5"/>
  <c r="E16139" i="5"/>
  <c r="E16138" i="5"/>
  <c r="E16137" i="5"/>
  <c r="E16136" i="5"/>
  <c r="E16135" i="5"/>
  <c r="E16134" i="5"/>
  <c r="E16133" i="5"/>
  <c r="E16132" i="5"/>
  <c r="E16131" i="5"/>
  <c r="E16130" i="5"/>
  <c r="E16129" i="5"/>
  <c r="E16128" i="5"/>
  <c r="E16127" i="5"/>
  <c r="E16126" i="5"/>
  <c r="E16125" i="5"/>
  <c r="E16124" i="5"/>
  <c r="E16123" i="5"/>
  <c r="E16122" i="5"/>
  <c r="E16121" i="5"/>
  <c r="E16120" i="5"/>
  <c r="E16119" i="5"/>
  <c r="E16118" i="5"/>
  <c r="E16117" i="5"/>
  <c r="E16116" i="5"/>
  <c r="E16115" i="5"/>
  <c r="E16114" i="5"/>
  <c r="E16113" i="5"/>
  <c r="E16112" i="5"/>
  <c r="E16111" i="5"/>
  <c r="E16110" i="5"/>
  <c r="E16109" i="5"/>
  <c r="E16108" i="5"/>
  <c r="E16107" i="5"/>
  <c r="E16106" i="5"/>
  <c r="E16105" i="5"/>
  <c r="E16104" i="5"/>
  <c r="E16103" i="5"/>
  <c r="E16102" i="5"/>
  <c r="E16101" i="5"/>
  <c r="E16100" i="5"/>
  <c r="E16099" i="5"/>
  <c r="E16098" i="5"/>
  <c r="E16097" i="5"/>
  <c r="E16096" i="5"/>
  <c r="E16095" i="5"/>
  <c r="E16094" i="5"/>
  <c r="E16093" i="5"/>
  <c r="E16092" i="5"/>
  <c r="E16091" i="5"/>
  <c r="E16090" i="5"/>
  <c r="E16089" i="5"/>
  <c r="E16088" i="5"/>
  <c r="E16087" i="5"/>
  <c r="E16086" i="5"/>
  <c r="E16085" i="5"/>
  <c r="E16084" i="5"/>
  <c r="E16083" i="5"/>
  <c r="E16082" i="5"/>
  <c r="E16081" i="5"/>
  <c r="E16080" i="5"/>
  <c r="E16079" i="5"/>
  <c r="E16078" i="5"/>
  <c r="E16077" i="5"/>
  <c r="E16076" i="5"/>
  <c r="E16075" i="5"/>
  <c r="E16074" i="5"/>
  <c r="E16073" i="5"/>
  <c r="E16072" i="5"/>
  <c r="E16071" i="5"/>
  <c r="E16070" i="5"/>
  <c r="E16069" i="5"/>
  <c r="E16068" i="5"/>
  <c r="E16067" i="5"/>
  <c r="E16066" i="5"/>
  <c r="E16065" i="5"/>
  <c r="E16064" i="5"/>
  <c r="E16063" i="5"/>
  <c r="E16062" i="5"/>
  <c r="E16061" i="5"/>
  <c r="E16060" i="5"/>
  <c r="E16059" i="5"/>
  <c r="E16058" i="5"/>
  <c r="E16057" i="5"/>
  <c r="E16056" i="5"/>
  <c r="E16055" i="5"/>
  <c r="E16054" i="5"/>
  <c r="E16053" i="5"/>
  <c r="E16052" i="5"/>
  <c r="E16051" i="5"/>
  <c r="E16050" i="5"/>
  <c r="E16049" i="5"/>
  <c r="E16048" i="5"/>
  <c r="E16047" i="5"/>
  <c r="E16046" i="5"/>
  <c r="E16045" i="5"/>
  <c r="E16044" i="5"/>
  <c r="E16043" i="5"/>
  <c r="E16042" i="5"/>
  <c r="E16041" i="5"/>
  <c r="E16040" i="5"/>
  <c r="E16039" i="5"/>
  <c r="E16038" i="5"/>
  <c r="E16037" i="5"/>
  <c r="E16036" i="5"/>
  <c r="E16035" i="5"/>
  <c r="E16034" i="5"/>
  <c r="E16033" i="5"/>
  <c r="E16032" i="5"/>
  <c r="E16031" i="5"/>
  <c r="E16030" i="5"/>
  <c r="E16029" i="5"/>
  <c r="E16028" i="5"/>
  <c r="E16027" i="5"/>
  <c r="E16026" i="5"/>
  <c r="E16025" i="5"/>
  <c r="E16024" i="5"/>
  <c r="E16023" i="5"/>
  <c r="E16022" i="5"/>
  <c r="E16021" i="5"/>
  <c r="E16020" i="5"/>
  <c r="E16019" i="5"/>
  <c r="E16018" i="5"/>
  <c r="E16017" i="5"/>
  <c r="E16016" i="5"/>
  <c r="E16015" i="5"/>
  <c r="E16014" i="5"/>
  <c r="E16013" i="5"/>
  <c r="E16012" i="5"/>
  <c r="E16011" i="5"/>
  <c r="E16010" i="5"/>
  <c r="E16009" i="5"/>
  <c r="E16008" i="5"/>
  <c r="E16007" i="5"/>
  <c r="E16006" i="5"/>
  <c r="E16005" i="5"/>
  <c r="E16004" i="5"/>
  <c r="E16003" i="5"/>
  <c r="E16002" i="5"/>
  <c r="E16001" i="5"/>
  <c r="E16000" i="5"/>
  <c r="E15999" i="5"/>
  <c r="E15998" i="5"/>
  <c r="E15997" i="5"/>
  <c r="E15996" i="5"/>
  <c r="E15995" i="5"/>
  <c r="E15994" i="5"/>
  <c r="E15993" i="5"/>
  <c r="E15992" i="5"/>
  <c r="E15991" i="5"/>
  <c r="E15990" i="5"/>
  <c r="E15989" i="5"/>
  <c r="E15988" i="5"/>
  <c r="E15987" i="5"/>
  <c r="E15986" i="5"/>
  <c r="E15985" i="5"/>
  <c r="E15984" i="5"/>
  <c r="E15983" i="5"/>
  <c r="E15982" i="5"/>
  <c r="E15981" i="5"/>
  <c r="E15980" i="5"/>
  <c r="E15979" i="5"/>
  <c r="E15978" i="5"/>
  <c r="E15977" i="5"/>
  <c r="E15976" i="5"/>
  <c r="E15975" i="5"/>
  <c r="E15974" i="5"/>
  <c r="E15973" i="5"/>
  <c r="E15972" i="5"/>
  <c r="E15971" i="5"/>
  <c r="E15970" i="5"/>
  <c r="E15969" i="5"/>
  <c r="E15968" i="5"/>
  <c r="E15967" i="5"/>
  <c r="E15966" i="5"/>
  <c r="E15965" i="5"/>
  <c r="E15964" i="5"/>
  <c r="E15963" i="5"/>
  <c r="E15962" i="5"/>
  <c r="E15961" i="5"/>
  <c r="E15960" i="5"/>
  <c r="E15959" i="5"/>
  <c r="E15958" i="5"/>
  <c r="E15957" i="5"/>
  <c r="E15956" i="5"/>
  <c r="E15955" i="5"/>
  <c r="E15954" i="5"/>
  <c r="E15953" i="5"/>
  <c r="E15952" i="5"/>
  <c r="E15951" i="5"/>
  <c r="E15950" i="5"/>
  <c r="E15949" i="5"/>
  <c r="E15948" i="5"/>
  <c r="E15947" i="5"/>
  <c r="E15946" i="5"/>
  <c r="E15945" i="5"/>
  <c r="E15944" i="5"/>
  <c r="E15943" i="5"/>
  <c r="E15942" i="5"/>
  <c r="E15941" i="5"/>
  <c r="E15940" i="5"/>
  <c r="E15939" i="5"/>
  <c r="E15938" i="5"/>
  <c r="E15937" i="5"/>
  <c r="E15936" i="5"/>
  <c r="E15935" i="5"/>
  <c r="E15934" i="5"/>
  <c r="E15933" i="5"/>
  <c r="E15932" i="5"/>
  <c r="E15931" i="5"/>
  <c r="E15930" i="5"/>
  <c r="E15929" i="5"/>
  <c r="E15928" i="5"/>
  <c r="E15927" i="5"/>
  <c r="E15926" i="5"/>
  <c r="E15925" i="5"/>
  <c r="E15924" i="5"/>
  <c r="E15923" i="5"/>
  <c r="E15922" i="5"/>
  <c r="E15921" i="5"/>
  <c r="E15920" i="5"/>
  <c r="E15919" i="5"/>
  <c r="E15918" i="5"/>
  <c r="E15917" i="5"/>
  <c r="E15916" i="5"/>
  <c r="E15915" i="5"/>
  <c r="E15914" i="5"/>
  <c r="E15913" i="5"/>
  <c r="E15912" i="5"/>
  <c r="E15911" i="5"/>
  <c r="E15910" i="5"/>
  <c r="E15909" i="5"/>
  <c r="E15908" i="5"/>
  <c r="E15907" i="5"/>
  <c r="E15906" i="5"/>
  <c r="E15905" i="5"/>
  <c r="E15904" i="5"/>
  <c r="E15903" i="5"/>
  <c r="E15902" i="5"/>
  <c r="E15901" i="5"/>
  <c r="E15900" i="5"/>
  <c r="E15899" i="5"/>
  <c r="E15898" i="5"/>
  <c r="E15897" i="5"/>
  <c r="E15896" i="5"/>
  <c r="E15895" i="5"/>
  <c r="E15894" i="5"/>
  <c r="E15893" i="5"/>
  <c r="E15892" i="5"/>
  <c r="E15891" i="5"/>
  <c r="E15890" i="5"/>
  <c r="E15889" i="5"/>
  <c r="E15888" i="5"/>
  <c r="E15887" i="5"/>
  <c r="E15886" i="5"/>
  <c r="E15885" i="5"/>
  <c r="E15884" i="5"/>
  <c r="E15883" i="5"/>
  <c r="E15882" i="5"/>
  <c r="E15881" i="5"/>
  <c r="E15880" i="5"/>
  <c r="E15879" i="5"/>
  <c r="E15878" i="5"/>
  <c r="E15877" i="5"/>
  <c r="E15876" i="5"/>
  <c r="E15875" i="5"/>
  <c r="E15874" i="5"/>
  <c r="E15873" i="5"/>
  <c r="E15872" i="5"/>
  <c r="E15871" i="5"/>
  <c r="E15870" i="5"/>
  <c r="E15869" i="5"/>
  <c r="E15868" i="5"/>
  <c r="E15867" i="5"/>
  <c r="E15866" i="5"/>
  <c r="E15865" i="5"/>
  <c r="E15864" i="5"/>
  <c r="E15863" i="5"/>
  <c r="E15862" i="5"/>
  <c r="E15861" i="5"/>
  <c r="E15860" i="5"/>
  <c r="E15859" i="5"/>
  <c r="E15858" i="5"/>
  <c r="E15857" i="5"/>
  <c r="E15856" i="5"/>
  <c r="E15855" i="5"/>
  <c r="E15854" i="5"/>
  <c r="E15853" i="5"/>
  <c r="E15852" i="5"/>
  <c r="E15851" i="5"/>
  <c r="E15850" i="5"/>
  <c r="E15849" i="5"/>
  <c r="E15848" i="5"/>
  <c r="E15847" i="5"/>
  <c r="E15846" i="5"/>
  <c r="E15845" i="5"/>
  <c r="E15844" i="5"/>
  <c r="E15843" i="5"/>
  <c r="E15842" i="5"/>
  <c r="E15841" i="5"/>
  <c r="E15840" i="5"/>
  <c r="E15839" i="5"/>
  <c r="E15838" i="5"/>
  <c r="E15837" i="5"/>
  <c r="E15836" i="5"/>
  <c r="E15835" i="5"/>
  <c r="E15834" i="5"/>
  <c r="E15833" i="5"/>
  <c r="E15832" i="5"/>
  <c r="E15831" i="5"/>
  <c r="E15830" i="5"/>
  <c r="E15829" i="5"/>
  <c r="E15828" i="5"/>
  <c r="E15827" i="5"/>
  <c r="E15826" i="5"/>
  <c r="E15825" i="5"/>
  <c r="E15824" i="5"/>
  <c r="E15823" i="5"/>
  <c r="E15822" i="5"/>
  <c r="E15821" i="5"/>
  <c r="E15820" i="5"/>
  <c r="E15819" i="5"/>
  <c r="E15818" i="5"/>
  <c r="E15817" i="5"/>
  <c r="E15816" i="5"/>
  <c r="E15815" i="5"/>
  <c r="E15814" i="5"/>
  <c r="E15813" i="5"/>
  <c r="E15812" i="5"/>
  <c r="E15811" i="5"/>
  <c r="E15810" i="5"/>
  <c r="E15809" i="5"/>
  <c r="E15808" i="5"/>
  <c r="E15807" i="5"/>
  <c r="E15806" i="5"/>
  <c r="E15805" i="5"/>
  <c r="E15804" i="5"/>
  <c r="E15803" i="5"/>
  <c r="E15802" i="5"/>
  <c r="E15801" i="5"/>
  <c r="E15800" i="5"/>
  <c r="E15799" i="5"/>
  <c r="E15798" i="5"/>
  <c r="E15797" i="5"/>
  <c r="E15796" i="5"/>
  <c r="E15795" i="5"/>
  <c r="E15794" i="5"/>
  <c r="E15793" i="5"/>
  <c r="E15792" i="5"/>
  <c r="E15791" i="5"/>
  <c r="E15790" i="5"/>
  <c r="E15789" i="5"/>
  <c r="E15788" i="5"/>
  <c r="E15787" i="5"/>
  <c r="E15786" i="5"/>
  <c r="E15785" i="5"/>
  <c r="E15784" i="5"/>
  <c r="E15783" i="5"/>
  <c r="E15782" i="5"/>
  <c r="E15781" i="5"/>
  <c r="E15780" i="5"/>
  <c r="E15779" i="5"/>
  <c r="E15778" i="5"/>
  <c r="E15777" i="5"/>
  <c r="E15776" i="5"/>
  <c r="E15775" i="5"/>
  <c r="E15774" i="5"/>
  <c r="E15773" i="5"/>
  <c r="E15772" i="5"/>
  <c r="E15771" i="5"/>
  <c r="E15770" i="5"/>
  <c r="E15769" i="5"/>
  <c r="E15768" i="5"/>
  <c r="E15767" i="5"/>
  <c r="E15766" i="5"/>
  <c r="E15765" i="5"/>
  <c r="E15764" i="5"/>
  <c r="E15763" i="5"/>
  <c r="E15762" i="5"/>
  <c r="E15761" i="5"/>
  <c r="E15760" i="5"/>
  <c r="E15759" i="5"/>
  <c r="E15758" i="5"/>
  <c r="E15757" i="5"/>
  <c r="E15756" i="5"/>
  <c r="E15755" i="5"/>
  <c r="E15754" i="5"/>
  <c r="E15753" i="5"/>
  <c r="E15752" i="5"/>
  <c r="E15751" i="5"/>
  <c r="E15750" i="5"/>
  <c r="E15749" i="5"/>
  <c r="E15748" i="5"/>
  <c r="E15747" i="5"/>
  <c r="E15746" i="5"/>
  <c r="E15745" i="5"/>
  <c r="E15744" i="5"/>
  <c r="E15743" i="5"/>
  <c r="E15742" i="5"/>
  <c r="E15741" i="5"/>
  <c r="E15740" i="5"/>
  <c r="E15739" i="5"/>
  <c r="E15738" i="5"/>
  <c r="E15737" i="5"/>
  <c r="E15736" i="5"/>
  <c r="E15735" i="5"/>
  <c r="E15734" i="5"/>
  <c r="E15733" i="5"/>
  <c r="E15732" i="5"/>
  <c r="E15731" i="5"/>
  <c r="E15730" i="5"/>
  <c r="E15729" i="5"/>
  <c r="E15728" i="5"/>
  <c r="E15727" i="5"/>
  <c r="E15726" i="5"/>
  <c r="E15725" i="5"/>
  <c r="E15724" i="5"/>
  <c r="E15723" i="5"/>
  <c r="E15722" i="5"/>
  <c r="E15721" i="5"/>
  <c r="E15720" i="5"/>
  <c r="E15719" i="5"/>
  <c r="E15718" i="5"/>
  <c r="E15717" i="5"/>
  <c r="E15716" i="5"/>
  <c r="E15715" i="5"/>
  <c r="E15714" i="5"/>
  <c r="E15713" i="5"/>
  <c r="E15712" i="5"/>
  <c r="E15711" i="5"/>
  <c r="E15710" i="5"/>
  <c r="E15709" i="5"/>
  <c r="E15708" i="5"/>
  <c r="E15707" i="5"/>
  <c r="E15706" i="5"/>
  <c r="E15705" i="5"/>
  <c r="E15704" i="5"/>
  <c r="E15703" i="5"/>
  <c r="E15702" i="5"/>
  <c r="E15701" i="5"/>
  <c r="E15700" i="5"/>
  <c r="E15699" i="5"/>
  <c r="E15698" i="5"/>
  <c r="E15697" i="5"/>
  <c r="E15696" i="5"/>
  <c r="E15695" i="5"/>
  <c r="E15694" i="5"/>
  <c r="E15693" i="5"/>
  <c r="E15692" i="5"/>
  <c r="E15691" i="5"/>
  <c r="E15690" i="5"/>
  <c r="E15689" i="5"/>
  <c r="E15688" i="5"/>
  <c r="E15687" i="5"/>
  <c r="E15686" i="5"/>
  <c r="E15685" i="5"/>
  <c r="E15684" i="5"/>
  <c r="E15683" i="5"/>
  <c r="E15682" i="5"/>
  <c r="E15681" i="5"/>
  <c r="E15680" i="5"/>
  <c r="E15679" i="5"/>
  <c r="E15678" i="5"/>
  <c r="E15677" i="5"/>
  <c r="E15676" i="5"/>
  <c r="E15675" i="5"/>
  <c r="E15674" i="5"/>
  <c r="E15673" i="5"/>
  <c r="E15672" i="5"/>
  <c r="E15671" i="5"/>
  <c r="E15670" i="5"/>
  <c r="E15669" i="5"/>
  <c r="E15668" i="5"/>
  <c r="E15667" i="5"/>
  <c r="E15666" i="5"/>
  <c r="E15665" i="5"/>
  <c r="E15664" i="5"/>
  <c r="E15663" i="5"/>
  <c r="E15662" i="5"/>
  <c r="E15661" i="5"/>
  <c r="E15660" i="5"/>
  <c r="E15659" i="5"/>
  <c r="E15658" i="5"/>
  <c r="E15657" i="5"/>
  <c r="E15656" i="5"/>
  <c r="E15655" i="5"/>
  <c r="E15654" i="5"/>
  <c r="E15653" i="5"/>
  <c r="E15652" i="5"/>
  <c r="E15651" i="5"/>
  <c r="E15650" i="5"/>
  <c r="E15649" i="5"/>
  <c r="E15648" i="5"/>
  <c r="E15647" i="5"/>
  <c r="E15646" i="5"/>
  <c r="E15645" i="5"/>
  <c r="E15644" i="5"/>
  <c r="E15643" i="5"/>
  <c r="E15642" i="5"/>
  <c r="E15641" i="5"/>
  <c r="E15640" i="5"/>
  <c r="E15639" i="5"/>
  <c r="E15638" i="5"/>
  <c r="E15637" i="5"/>
  <c r="E15636" i="5"/>
  <c r="E15635" i="5"/>
  <c r="E15634" i="5"/>
  <c r="E15633" i="5"/>
  <c r="E15632" i="5"/>
  <c r="E15631" i="5"/>
  <c r="E15630" i="5"/>
  <c r="E15629" i="5"/>
  <c r="E15628" i="5"/>
  <c r="E15627" i="5"/>
  <c r="E15626" i="5"/>
  <c r="E15625" i="5"/>
  <c r="E15624" i="5"/>
  <c r="E15623" i="5"/>
  <c r="E15622" i="5"/>
  <c r="E15621" i="5"/>
  <c r="E15620" i="5"/>
  <c r="E15619" i="5"/>
  <c r="E15618" i="5"/>
  <c r="E15617" i="5"/>
  <c r="E15616" i="5"/>
  <c r="E15615" i="5"/>
  <c r="E15614" i="5"/>
  <c r="E15613" i="5"/>
  <c r="E15612" i="5"/>
  <c r="E15611" i="5"/>
  <c r="E15610" i="5"/>
  <c r="E15609" i="5"/>
  <c r="E15608" i="5"/>
  <c r="E15607" i="5"/>
  <c r="E15606" i="5"/>
  <c r="E15605" i="5"/>
  <c r="E15604" i="5"/>
  <c r="E15603" i="5"/>
  <c r="E15602" i="5"/>
  <c r="E15601" i="5"/>
  <c r="E15600" i="5"/>
  <c r="E15599" i="5"/>
  <c r="E15598" i="5"/>
  <c r="E15597" i="5"/>
  <c r="E15596" i="5"/>
  <c r="E15595" i="5"/>
  <c r="E15594" i="5"/>
  <c r="E15593" i="5"/>
  <c r="E15592" i="5"/>
  <c r="E15591" i="5"/>
  <c r="E15590" i="5"/>
  <c r="E15589" i="5"/>
  <c r="E15588" i="5"/>
  <c r="E15587" i="5"/>
  <c r="E15586" i="5"/>
  <c r="E15585" i="5"/>
  <c r="E15584" i="5"/>
  <c r="E15583" i="5"/>
  <c r="E15582" i="5"/>
  <c r="E15581" i="5"/>
  <c r="E15580" i="5"/>
  <c r="E15579" i="5"/>
  <c r="E15578" i="5"/>
  <c r="E15577" i="5"/>
  <c r="E15576" i="5"/>
  <c r="E15575" i="5"/>
  <c r="E15574" i="5"/>
  <c r="E15573" i="5"/>
  <c r="E15572" i="5"/>
  <c r="E15571" i="5"/>
  <c r="E15570" i="5"/>
  <c r="E15569" i="5"/>
  <c r="E15568" i="5"/>
  <c r="E15567" i="5"/>
  <c r="E15566" i="5"/>
  <c r="E15565" i="5"/>
  <c r="E15564" i="5"/>
  <c r="E15563" i="5"/>
  <c r="E15562" i="5"/>
  <c r="E15561" i="5"/>
  <c r="E15560" i="5"/>
  <c r="E15559" i="5"/>
  <c r="E15558" i="5"/>
  <c r="E15557" i="5"/>
  <c r="E15556" i="5"/>
  <c r="E15555" i="5"/>
  <c r="E15554" i="5"/>
  <c r="E15553" i="5"/>
  <c r="E15552" i="5"/>
  <c r="E15551" i="5"/>
  <c r="E15550" i="5"/>
  <c r="E15549" i="5"/>
  <c r="E15548" i="5"/>
  <c r="E15547" i="5"/>
  <c r="E15546" i="5"/>
  <c r="E15545" i="5"/>
  <c r="E15544" i="5"/>
  <c r="E15543" i="5"/>
  <c r="E15542" i="5"/>
  <c r="E15541" i="5"/>
  <c r="E15540" i="5"/>
  <c r="E15539" i="5"/>
  <c r="E15538" i="5"/>
  <c r="E15537" i="5"/>
  <c r="E15536" i="5"/>
  <c r="E15535" i="5"/>
  <c r="E15534" i="5"/>
  <c r="E15533" i="5"/>
  <c r="E15532" i="5"/>
  <c r="E15531" i="5"/>
  <c r="E15530" i="5"/>
  <c r="E15529" i="5"/>
  <c r="E15528" i="5"/>
  <c r="E15527" i="5"/>
  <c r="E15526" i="5"/>
  <c r="E15525" i="5"/>
  <c r="E15524" i="5"/>
  <c r="E15523" i="5"/>
  <c r="E15522" i="5"/>
  <c r="E15521" i="5"/>
  <c r="E15520" i="5"/>
  <c r="E15519" i="5"/>
  <c r="E15518" i="5"/>
  <c r="E15517" i="5"/>
  <c r="E15516" i="5"/>
  <c r="E15515" i="5"/>
  <c r="E15514" i="5"/>
  <c r="E15513" i="5"/>
  <c r="E15512" i="5"/>
  <c r="E15511" i="5"/>
  <c r="E15510" i="5"/>
  <c r="E15509" i="5"/>
  <c r="E15508" i="5"/>
  <c r="E15507" i="5"/>
  <c r="E15506" i="5"/>
  <c r="E15505" i="5"/>
  <c r="E15504" i="5"/>
  <c r="E15503" i="5"/>
  <c r="E15502" i="5"/>
  <c r="E15501" i="5"/>
  <c r="E15500" i="5"/>
  <c r="E15499" i="5"/>
  <c r="E15498" i="5"/>
  <c r="E15497" i="5"/>
  <c r="E15496" i="5"/>
  <c r="E15495" i="5"/>
  <c r="E15494" i="5"/>
  <c r="E15493" i="5"/>
  <c r="E15492" i="5"/>
  <c r="E15491" i="5"/>
  <c r="E15490" i="5"/>
  <c r="E15489" i="5"/>
  <c r="E15488" i="5"/>
  <c r="E15487" i="5"/>
  <c r="E15486" i="5"/>
  <c r="E15485" i="5"/>
  <c r="E15484" i="5"/>
  <c r="E15483" i="5"/>
  <c r="E15482" i="5"/>
  <c r="E15481" i="5"/>
  <c r="E15480" i="5"/>
  <c r="E15479" i="5"/>
  <c r="E15478" i="5"/>
  <c r="E15477" i="5"/>
  <c r="E15476" i="5"/>
  <c r="E15475" i="5"/>
  <c r="E15474" i="5"/>
  <c r="E15473" i="5"/>
  <c r="E15472" i="5"/>
  <c r="E15471" i="5"/>
  <c r="E15470" i="5"/>
  <c r="E15469" i="5"/>
  <c r="E15468" i="5"/>
  <c r="E15467" i="5"/>
  <c r="E15466" i="5"/>
  <c r="E15465" i="5"/>
  <c r="E15464" i="5"/>
  <c r="E15463" i="5"/>
  <c r="E15462" i="5"/>
  <c r="E15461" i="5"/>
  <c r="E15460" i="5"/>
  <c r="E15459" i="5"/>
  <c r="E15458" i="5"/>
  <c r="E15457" i="5"/>
  <c r="E15456" i="5"/>
  <c r="E15455" i="5"/>
  <c r="E15454" i="5"/>
  <c r="E15453" i="5"/>
  <c r="E15452" i="5"/>
  <c r="E15451" i="5"/>
  <c r="E15450" i="5"/>
  <c r="E15449" i="5"/>
  <c r="E15448" i="5"/>
  <c r="E15447" i="5"/>
  <c r="E15446" i="5"/>
  <c r="E15445" i="5"/>
  <c r="E15444" i="5"/>
  <c r="E15443" i="5"/>
  <c r="E15442" i="5"/>
  <c r="E15441" i="5"/>
  <c r="E15440" i="5"/>
  <c r="E15439" i="5"/>
  <c r="E15438" i="5"/>
  <c r="E15437" i="5"/>
  <c r="E15436" i="5"/>
  <c r="E15435" i="5"/>
  <c r="E15434" i="5"/>
  <c r="E15433" i="5"/>
  <c r="E15432" i="5"/>
  <c r="E15431" i="5"/>
  <c r="E15430" i="5"/>
  <c r="E15429" i="5"/>
  <c r="E15428" i="5"/>
  <c r="E15427" i="5"/>
  <c r="E15426" i="5"/>
  <c r="E15425" i="5"/>
  <c r="E15424" i="5"/>
  <c r="E15423" i="5"/>
  <c r="E15422" i="5"/>
  <c r="E15421" i="5"/>
  <c r="E15420" i="5"/>
  <c r="E15419" i="5"/>
  <c r="E15418" i="5"/>
  <c r="E15417" i="5"/>
  <c r="E15416" i="5"/>
  <c r="E15415" i="5"/>
  <c r="E15414" i="5"/>
  <c r="E15413" i="5"/>
  <c r="E15412" i="5"/>
  <c r="E15411" i="5"/>
  <c r="E15410" i="5"/>
  <c r="E15409" i="5"/>
  <c r="E15408" i="5"/>
  <c r="E15407" i="5"/>
  <c r="E15406" i="5"/>
  <c r="E15405" i="5"/>
  <c r="E15404" i="5"/>
  <c r="E15403" i="5"/>
  <c r="E15402" i="5"/>
  <c r="E15401" i="5"/>
  <c r="E15400" i="5"/>
  <c r="E15399" i="5"/>
  <c r="E15398" i="5"/>
  <c r="E15397" i="5"/>
  <c r="E15396" i="5"/>
  <c r="E15395" i="5"/>
  <c r="E15394" i="5"/>
  <c r="E15393" i="5"/>
  <c r="E15392" i="5"/>
  <c r="E15391" i="5"/>
  <c r="E15390" i="5"/>
  <c r="E15389" i="5"/>
  <c r="E15388" i="5"/>
  <c r="E15387" i="5"/>
  <c r="E15386" i="5"/>
  <c r="E15385" i="5"/>
  <c r="E15384" i="5"/>
  <c r="E15383" i="5"/>
  <c r="E15382" i="5"/>
  <c r="E15381" i="5"/>
  <c r="E15380" i="5"/>
  <c r="E15379" i="5"/>
  <c r="E15378" i="5"/>
  <c r="E15377" i="5"/>
  <c r="E15376" i="5"/>
  <c r="E15375" i="5"/>
  <c r="E15374" i="5"/>
  <c r="E15373" i="5"/>
  <c r="E15372" i="5"/>
  <c r="E15371" i="5"/>
  <c r="E15370" i="5"/>
  <c r="E15369" i="5"/>
  <c r="E15368" i="5"/>
  <c r="E15367" i="5"/>
  <c r="E15366" i="5"/>
  <c r="E15365" i="5"/>
  <c r="E15364" i="5"/>
  <c r="E15363" i="5"/>
  <c r="E15362" i="5"/>
  <c r="E15361" i="5"/>
  <c r="E15360" i="5"/>
  <c r="E15359" i="5"/>
  <c r="E15358" i="5"/>
  <c r="E15357" i="5"/>
  <c r="E15356" i="5"/>
  <c r="E15355" i="5"/>
  <c r="E15354" i="5"/>
  <c r="E15353" i="5"/>
  <c r="E15352" i="5"/>
  <c r="E15351" i="5"/>
  <c r="E15350" i="5"/>
  <c r="E15349" i="5"/>
  <c r="E15348" i="5"/>
  <c r="E15347" i="5"/>
  <c r="E15346" i="5"/>
  <c r="E15345" i="5"/>
  <c r="E15344" i="5"/>
  <c r="E15343" i="5"/>
  <c r="E15342" i="5"/>
  <c r="E15341" i="5"/>
  <c r="E15340" i="5"/>
  <c r="E15339" i="5"/>
  <c r="E15338" i="5"/>
  <c r="E15337" i="5"/>
  <c r="E15336" i="5"/>
  <c r="E15335" i="5"/>
  <c r="E15334" i="5"/>
  <c r="E15333" i="5"/>
  <c r="E15332" i="5"/>
  <c r="E15331" i="5"/>
  <c r="E15330" i="5"/>
  <c r="E15329" i="5"/>
  <c r="E15328" i="5"/>
  <c r="E15327" i="5"/>
  <c r="E15326" i="5"/>
  <c r="E15325" i="5"/>
  <c r="E15324" i="5"/>
  <c r="E15323" i="5"/>
  <c r="E15322" i="5"/>
  <c r="E15321" i="5"/>
  <c r="E15320" i="5"/>
  <c r="E15319" i="5"/>
  <c r="E15318" i="5"/>
  <c r="E15317" i="5"/>
  <c r="E15316" i="5"/>
  <c r="E15315" i="5"/>
  <c r="E15314" i="5"/>
  <c r="E15313" i="5"/>
  <c r="E15312" i="5"/>
  <c r="E15311" i="5"/>
  <c r="E15310" i="5"/>
  <c r="E15309" i="5"/>
  <c r="E15308" i="5"/>
  <c r="E15307" i="5"/>
  <c r="E15306" i="5"/>
  <c r="E15305" i="5"/>
  <c r="E15304" i="5"/>
  <c r="E15303" i="5"/>
  <c r="E15302" i="5"/>
  <c r="E15301" i="5"/>
  <c r="E15300" i="5"/>
  <c r="E15299" i="5"/>
  <c r="E15298" i="5"/>
  <c r="E15297" i="5"/>
  <c r="E15296" i="5"/>
  <c r="E15295" i="5"/>
  <c r="E15294" i="5"/>
  <c r="E15293" i="5"/>
  <c r="E15292" i="5"/>
  <c r="E15291" i="5"/>
  <c r="E15290" i="5"/>
  <c r="E15289" i="5"/>
  <c r="E15288" i="5"/>
  <c r="E15287" i="5"/>
  <c r="E15286" i="5"/>
  <c r="E15285" i="5"/>
  <c r="E15284" i="5"/>
  <c r="E15283" i="5"/>
  <c r="E15282" i="5"/>
  <c r="E15281" i="5"/>
  <c r="E15280" i="5"/>
  <c r="E15279" i="5"/>
  <c r="E15278" i="5"/>
  <c r="E15277" i="5"/>
  <c r="E15276" i="5"/>
  <c r="E15275" i="5"/>
  <c r="E15274" i="5"/>
  <c r="E15273" i="5"/>
  <c r="E15272" i="5"/>
  <c r="E15271" i="5"/>
  <c r="E15270" i="5"/>
  <c r="E15269" i="5"/>
  <c r="E15268" i="5"/>
  <c r="E15267" i="5"/>
  <c r="E15266" i="5"/>
  <c r="E15265" i="5"/>
  <c r="E15264" i="5"/>
  <c r="E15263" i="5"/>
  <c r="E15262" i="5"/>
  <c r="E15261" i="5"/>
  <c r="E15260" i="5"/>
  <c r="E15259" i="5"/>
  <c r="E15258" i="5"/>
  <c r="E15257" i="5"/>
  <c r="E15256" i="5"/>
  <c r="E15255" i="5"/>
  <c r="E15254" i="5"/>
  <c r="E15253" i="5"/>
  <c r="E15252" i="5"/>
  <c r="E15251" i="5"/>
  <c r="E15250" i="5"/>
  <c r="E15249" i="5"/>
  <c r="E15248" i="5"/>
  <c r="E15247" i="5"/>
  <c r="E15246" i="5"/>
  <c r="E15245" i="5"/>
  <c r="E15244" i="5"/>
  <c r="E15243" i="5"/>
  <c r="E15242" i="5"/>
  <c r="E15241" i="5"/>
  <c r="E15240" i="5"/>
  <c r="E15239" i="5"/>
  <c r="E15238" i="5"/>
  <c r="E15237" i="5"/>
  <c r="E15236" i="5"/>
  <c r="E15235" i="5"/>
  <c r="E15234" i="5"/>
  <c r="E15233" i="5"/>
  <c r="E15232" i="5"/>
  <c r="E15231" i="5"/>
  <c r="E15230" i="5"/>
  <c r="E15229" i="5"/>
  <c r="E15228" i="5"/>
  <c r="E15227" i="5"/>
  <c r="E15226" i="5"/>
  <c r="E15225" i="5"/>
  <c r="E15224" i="5"/>
  <c r="E15223" i="5"/>
  <c r="E15222" i="5"/>
  <c r="E15221" i="5"/>
  <c r="E15220" i="5"/>
  <c r="E15219" i="5"/>
  <c r="E15218" i="5"/>
  <c r="E15217" i="5"/>
  <c r="E15216" i="5"/>
  <c r="E15215" i="5"/>
  <c r="E15214" i="5"/>
  <c r="E15213" i="5"/>
  <c r="E15212" i="5"/>
  <c r="E15211" i="5"/>
  <c r="E15210" i="5"/>
  <c r="E15209" i="5"/>
  <c r="E15208" i="5"/>
  <c r="E15207" i="5"/>
  <c r="E15206" i="5"/>
  <c r="E15205" i="5"/>
  <c r="E15204" i="5"/>
  <c r="E15203" i="5"/>
  <c r="E15202" i="5"/>
  <c r="E15201" i="5"/>
  <c r="E15200" i="5"/>
  <c r="E15199" i="5"/>
  <c r="E15198" i="5"/>
  <c r="E15197" i="5"/>
  <c r="E15196" i="5"/>
  <c r="E15195" i="5"/>
  <c r="E15194" i="5"/>
  <c r="E15193" i="5"/>
  <c r="E15192" i="5"/>
  <c r="E15191" i="5"/>
  <c r="E15190" i="5"/>
  <c r="E15189" i="5"/>
  <c r="E15188" i="5"/>
  <c r="E15187" i="5"/>
  <c r="E15186" i="5"/>
  <c r="E15185" i="5"/>
  <c r="E15184" i="5"/>
  <c r="E15183" i="5"/>
  <c r="E15182" i="5"/>
  <c r="E15181" i="5"/>
  <c r="E15180" i="5"/>
  <c r="E15179" i="5"/>
  <c r="E15178" i="5"/>
  <c r="E15177" i="5"/>
  <c r="E15176" i="5"/>
  <c r="E15175" i="5"/>
  <c r="E15174" i="5"/>
  <c r="E15173" i="5"/>
  <c r="E15172" i="5"/>
  <c r="E15171" i="5"/>
  <c r="E15170" i="5"/>
  <c r="E15169" i="5"/>
  <c r="E15168" i="5"/>
  <c r="E15167" i="5"/>
  <c r="E15166" i="5"/>
  <c r="E15165" i="5"/>
  <c r="E15164" i="5"/>
  <c r="E15163" i="5"/>
  <c r="E15162" i="5"/>
  <c r="E15161" i="5"/>
  <c r="E15160" i="5"/>
  <c r="E15159" i="5"/>
  <c r="E15158" i="5"/>
  <c r="E15157" i="5"/>
  <c r="E15156" i="5"/>
  <c r="E15155" i="5"/>
  <c r="E15154" i="5"/>
  <c r="E15153" i="5"/>
  <c r="E15152" i="5"/>
  <c r="E15151" i="5"/>
  <c r="E15150" i="5"/>
  <c r="E15149" i="5"/>
  <c r="E15148" i="5"/>
  <c r="E15147" i="5"/>
  <c r="E15146" i="5"/>
  <c r="E15145" i="5"/>
  <c r="E15144" i="5"/>
  <c r="E15143" i="5"/>
  <c r="E15142" i="5"/>
  <c r="E15141" i="5"/>
  <c r="E15140" i="5"/>
  <c r="E15139" i="5"/>
  <c r="E15138" i="5"/>
  <c r="E15137" i="5"/>
  <c r="E15136" i="5"/>
  <c r="E15135" i="5"/>
  <c r="E15134" i="5"/>
  <c r="E15133" i="5"/>
  <c r="E15132" i="5"/>
  <c r="E15131" i="5"/>
  <c r="E15130" i="5"/>
  <c r="E15129" i="5"/>
  <c r="E15128" i="5"/>
  <c r="E15127" i="5"/>
  <c r="E15126" i="5"/>
  <c r="E15125" i="5"/>
  <c r="E15124" i="5"/>
  <c r="E15123" i="5"/>
  <c r="E15122" i="5"/>
  <c r="E15121" i="5"/>
  <c r="E15120" i="5"/>
  <c r="E15119" i="5"/>
  <c r="E15118" i="5"/>
  <c r="E15117" i="5"/>
  <c r="E15116" i="5"/>
  <c r="E15115" i="5"/>
  <c r="E15114" i="5"/>
  <c r="E15113" i="5"/>
  <c r="E15112" i="5"/>
  <c r="E15111" i="5"/>
  <c r="E15110" i="5"/>
  <c r="E15109" i="5"/>
  <c r="E15108" i="5"/>
  <c r="E15107" i="5"/>
  <c r="E15106" i="5"/>
  <c r="E15105" i="5"/>
  <c r="E15104" i="5"/>
  <c r="E15103" i="5"/>
  <c r="E15102" i="5"/>
  <c r="E15101" i="5"/>
  <c r="E15100" i="5"/>
  <c r="E15099" i="5"/>
  <c r="E15098" i="5"/>
  <c r="E15097" i="5"/>
  <c r="E15096" i="5"/>
  <c r="E15095" i="5"/>
  <c r="E15094" i="5"/>
  <c r="E15093" i="5"/>
  <c r="E15092" i="5"/>
  <c r="E15091" i="5"/>
  <c r="E15090" i="5"/>
  <c r="E15089" i="5"/>
  <c r="E15088" i="5"/>
  <c r="E15087" i="5"/>
  <c r="E15086" i="5"/>
  <c r="E15085" i="5"/>
  <c r="E15084" i="5"/>
  <c r="E15083" i="5"/>
  <c r="E15082" i="5"/>
  <c r="E15081" i="5"/>
  <c r="E15080" i="5"/>
  <c r="E15079" i="5"/>
  <c r="E15078" i="5"/>
  <c r="E15077" i="5"/>
  <c r="E15076" i="5"/>
  <c r="E15075" i="5"/>
  <c r="E15074" i="5"/>
  <c r="E15073" i="5"/>
  <c r="E15072" i="5"/>
  <c r="E15071" i="5"/>
  <c r="E15070" i="5"/>
  <c r="E15069" i="5"/>
  <c r="E15068" i="5"/>
  <c r="E15067" i="5"/>
  <c r="E15066" i="5"/>
  <c r="E15065" i="5"/>
  <c r="E15064" i="5"/>
  <c r="E15063" i="5"/>
  <c r="E15062" i="5"/>
  <c r="E15061" i="5"/>
  <c r="E15060" i="5"/>
  <c r="E15059" i="5"/>
  <c r="E15058" i="5"/>
  <c r="E15057" i="5"/>
  <c r="E15056" i="5"/>
  <c r="E15055" i="5"/>
  <c r="E15054" i="5"/>
  <c r="E15053" i="5"/>
  <c r="E15052" i="5"/>
  <c r="E15051" i="5"/>
  <c r="E15050" i="5"/>
  <c r="E15049" i="5"/>
  <c r="E15048" i="5"/>
  <c r="E15047" i="5"/>
  <c r="E15046" i="5"/>
  <c r="E15045" i="5"/>
  <c r="E15044" i="5"/>
  <c r="E15043" i="5"/>
  <c r="E15042" i="5"/>
  <c r="E15041" i="5"/>
  <c r="E15040" i="5"/>
  <c r="E15039" i="5"/>
  <c r="E15038" i="5"/>
  <c r="E15037" i="5"/>
  <c r="E15036" i="5"/>
  <c r="E15035" i="5"/>
  <c r="E15034" i="5"/>
  <c r="E15033" i="5"/>
  <c r="E15032" i="5"/>
  <c r="E15031" i="5"/>
  <c r="E15030" i="5"/>
  <c r="E15029" i="5"/>
  <c r="E15028" i="5"/>
  <c r="E15027" i="5"/>
  <c r="E15026" i="5"/>
  <c r="E15025" i="5"/>
  <c r="E15024" i="5"/>
  <c r="E15023" i="5"/>
  <c r="E15022" i="5"/>
  <c r="E15021" i="5"/>
  <c r="E15020" i="5"/>
  <c r="E15019" i="5"/>
  <c r="E15018" i="5"/>
  <c r="E15017" i="5"/>
  <c r="E15016" i="5"/>
  <c r="E15015" i="5"/>
  <c r="E15014" i="5"/>
  <c r="E15013" i="5"/>
  <c r="E15012" i="5"/>
  <c r="E15011" i="5"/>
  <c r="E15010" i="5"/>
  <c r="E15009" i="5"/>
  <c r="E15008" i="5"/>
  <c r="E15007" i="5"/>
  <c r="E15006" i="5"/>
  <c r="E15005" i="5"/>
  <c r="E15004" i="5"/>
  <c r="E15003" i="5"/>
  <c r="E15002" i="5"/>
  <c r="E15001" i="5"/>
  <c r="E15000" i="5"/>
  <c r="E14999" i="5"/>
  <c r="E14998" i="5"/>
  <c r="E14997" i="5"/>
  <c r="E14996" i="5"/>
  <c r="E14995" i="5"/>
  <c r="E14994" i="5"/>
  <c r="E14993" i="5"/>
  <c r="E14992" i="5"/>
  <c r="E14991" i="5"/>
  <c r="E14990" i="5"/>
  <c r="E14989" i="5"/>
  <c r="E14988" i="5"/>
  <c r="E14987" i="5"/>
  <c r="E14986" i="5"/>
  <c r="E14985" i="5"/>
  <c r="E14984" i="5"/>
  <c r="E14983" i="5"/>
  <c r="E14982" i="5"/>
  <c r="E14981" i="5"/>
  <c r="E14980" i="5"/>
  <c r="E14979" i="5"/>
  <c r="E14978" i="5"/>
  <c r="E14977" i="5"/>
  <c r="E14976" i="5"/>
  <c r="E14975" i="5"/>
  <c r="E14974" i="5"/>
  <c r="E14973" i="5"/>
  <c r="E14972" i="5"/>
  <c r="E14971" i="5"/>
  <c r="E14970" i="5"/>
  <c r="E14969" i="5"/>
  <c r="E14968" i="5"/>
  <c r="E14967" i="5"/>
  <c r="E14966" i="5"/>
  <c r="E14965" i="5"/>
  <c r="E14964" i="5"/>
  <c r="E14963" i="5"/>
  <c r="E14962" i="5"/>
  <c r="E14961" i="5"/>
  <c r="E14960" i="5"/>
  <c r="E14959" i="5"/>
  <c r="E14958" i="5"/>
  <c r="E14957" i="5"/>
  <c r="E14956" i="5"/>
  <c r="E14955" i="5"/>
  <c r="E14954" i="5"/>
  <c r="E14953" i="5"/>
  <c r="E14952" i="5"/>
  <c r="E14951" i="5"/>
  <c r="E14950" i="5"/>
  <c r="E14949" i="5"/>
  <c r="E14948" i="5"/>
  <c r="E14947" i="5"/>
  <c r="E14946" i="5"/>
  <c r="E14945" i="5"/>
  <c r="E14944" i="5"/>
  <c r="E14943" i="5"/>
  <c r="E14942" i="5"/>
  <c r="E14941" i="5"/>
  <c r="E14940" i="5"/>
  <c r="E14939" i="5"/>
  <c r="E14938" i="5"/>
  <c r="E14937" i="5"/>
  <c r="E14936" i="5"/>
  <c r="E14935" i="5"/>
  <c r="E14934" i="5"/>
  <c r="E14933" i="5"/>
  <c r="E14932" i="5"/>
  <c r="E14931" i="5"/>
  <c r="E14930" i="5"/>
  <c r="E14929" i="5"/>
  <c r="E14928" i="5"/>
  <c r="E14927" i="5"/>
  <c r="E14926" i="5"/>
  <c r="E14925" i="5"/>
  <c r="E14924" i="5"/>
  <c r="E14923" i="5"/>
  <c r="E14922" i="5"/>
  <c r="E14921" i="5"/>
  <c r="E14920" i="5"/>
  <c r="E14919" i="5"/>
  <c r="E14918" i="5"/>
  <c r="E14917" i="5"/>
  <c r="E14916" i="5"/>
  <c r="E14915" i="5"/>
  <c r="E14914" i="5"/>
  <c r="E14913" i="5"/>
  <c r="E14912" i="5"/>
  <c r="E14911" i="5"/>
  <c r="E14910" i="5"/>
  <c r="E14909" i="5"/>
  <c r="E14908" i="5"/>
  <c r="E14907" i="5"/>
  <c r="E14906" i="5"/>
  <c r="E14905" i="5"/>
  <c r="E14904" i="5"/>
  <c r="E14903" i="5"/>
  <c r="E14902" i="5"/>
  <c r="E14901" i="5"/>
  <c r="E14900" i="5"/>
  <c r="E14899" i="5"/>
  <c r="E14898" i="5"/>
  <c r="E14897" i="5"/>
  <c r="E14896" i="5"/>
  <c r="E14895" i="5"/>
  <c r="E14894" i="5"/>
  <c r="E14893" i="5"/>
  <c r="E14892" i="5"/>
  <c r="E14891" i="5"/>
  <c r="E14890" i="5"/>
  <c r="E14889" i="5"/>
  <c r="E14888" i="5"/>
  <c r="E14887" i="5"/>
  <c r="E14886" i="5"/>
  <c r="E14885" i="5"/>
  <c r="E14884" i="5"/>
  <c r="E14883" i="5"/>
  <c r="E14882" i="5"/>
  <c r="E14881" i="5"/>
  <c r="E14880" i="5"/>
  <c r="E14879" i="5"/>
  <c r="E14878" i="5"/>
  <c r="E14877" i="5"/>
  <c r="E14876" i="5"/>
  <c r="E14875" i="5"/>
  <c r="E14874" i="5"/>
  <c r="E14873" i="5"/>
  <c r="E14872" i="5"/>
  <c r="E14871" i="5"/>
  <c r="E14870" i="5"/>
  <c r="E14869" i="5"/>
  <c r="E14868" i="5"/>
  <c r="E14867" i="5"/>
  <c r="E14866" i="5"/>
  <c r="E14865" i="5"/>
  <c r="E14864" i="5"/>
  <c r="E14863" i="5"/>
  <c r="E14862" i="5"/>
  <c r="E14861" i="5"/>
  <c r="E14860" i="5"/>
  <c r="E14859" i="5"/>
  <c r="E14858" i="5"/>
  <c r="E14857" i="5"/>
  <c r="E14856" i="5"/>
  <c r="E14855" i="5"/>
  <c r="E14854" i="5"/>
  <c r="E14853" i="5"/>
  <c r="E14852" i="5"/>
  <c r="E14851" i="5"/>
  <c r="E14850" i="5"/>
  <c r="E14849" i="5"/>
  <c r="E14848" i="5"/>
  <c r="E14847" i="5"/>
  <c r="E14846" i="5"/>
  <c r="E14845" i="5"/>
  <c r="E14844" i="5"/>
  <c r="E14843" i="5"/>
  <c r="E14842" i="5"/>
  <c r="E14841" i="5"/>
  <c r="E14840" i="5"/>
  <c r="E14839" i="5"/>
  <c r="E14838" i="5"/>
  <c r="E14837" i="5"/>
  <c r="E14836" i="5"/>
  <c r="E14835" i="5"/>
  <c r="E14834" i="5"/>
  <c r="E14833" i="5"/>
  <c r="E14832" i="5"/>
  <c r="E14831" i="5"/>
  <c r="E14830" i="5"/>
  <c r="E14829" i="5"/>
  <c r="E14828" i="5"/>
  <c r="E14827" i="5"/>
  <c r="E14826" i="5"/>
  <c r="E14825" i="5"/>
  <c r="E14824" i="5"/>
  <c r="E14823" i="5"/>
  <c r="E14822" i="5"/>
  <c r="E14821" i="5"/>
  <c r="E14820" i="5"/>
  <c r="E14819" i="5"/>
  <c r="E14818" i="5"/>
  <c r="E14817" i="5"/>
  <c r="E14816" i="5"/>
  <c r="E14815" i="5"/>
  <c r="E14814" i="5"/>
  <c r="E14813" i="5"/>
  <c r="E14812" i="5"/>
  <c r="E14811" i="5"/>
  <c r="E14810" i="5"/>
  <c r="E14809" i="5"/>
  <c r="E14808" i="5"/>
  <c r="E14807" i="5"/>
  <c r="E14806" i="5"/>
  <c r="E14805" i="5"/>
  <c r="E14804" i="5"/>
  <c r="E14803" i="5"/>
  <c r="E14802" i="5"/>
  <c r="E14801" i="5"/>
  <c r="E14800" i="5"/>
  <c r="E14799" i="5"/>
  <c r="E14798" i="5"/>
  <c r="E14797" i="5"/>
  <c r="E14796" i="5"/>
  <c r="E14795" i="5"/>
  <c r="E14794" i="5"/>
  <c r="E14793" i="5"/>
  <c r="E14792" i="5"/>
  <c r="E14791" i="5"/>
  <c r="E14790" i="5"/>
  <c r="E14789" i="5"/>
  <c r="E14788" i="5"/>
  <c r="E14787" i="5"/>
  <c r="E14786" i="5"/>
  <c r="E14785" i="5"/>
  <c r="E14784" i="5"/>
  <c r="E14783" i="5"/>
  <c r="E14782" i="5"/>
  <c r="E14781" i="5"/>
  <c r="E14780" i="5"/>
  <c r="E14779" i="5"/>
  <c r="E14778" i="5"/>
  <c r="E14777" i="5"/>
  <c r="E14776" i="5"/>
  <c r="E14775" i="5"/>
  <c r="E14774" i="5"/>
  <c r="E14773" i="5"/>
  <c r="E14772" i="5"/>
  <c r="E14771" i="5"/>
  <c r="E14770" i="5"/>
  <c r="E14769" i="5"/>
  <c r="E14768" i="5"/>
  <c r="E14767" i="5"/>
  <c r="E14766" i="5"/>
  <c r="E14765" i="5"/>
  <c r="E14764" i="5"/>
  <c r="E14763" i="5"/>
  <c r="E14762" i="5"/>
  <c r="E14761" i="5"/>
  <c r="E14760" i="5"/>
  <c r="E14759" i="5"/>
  <c r="E14758" i="5"/>
  <c r="E14757" i="5"/>
  <c r="E14756" i="5"/>
  <c r="E14755" i="5"/>
  <c r="E14754" i="5"/>
  <c r="E14753" i="5"/>
  <c r="E14752" i="5"/>
  <c r="E14751" i="5"/>
  <c r="E14750" i="5"/>
  <c r="E14749" i="5"/>
  <c r="E14748" i="5"/>
  <c r="E14747" i="5"/>
  <c r="E14746" i="5"/>
  <c r="E14745" i="5"/>
  <c r="E14744" i="5"/>
  <c r="E14743" i="5"/>
  <c r="E14742" i="5"/>
  <c r="E14741" i="5"/>
  <c r="E14740" i="5"/>
  <c r="E14739" i="5"/>
  <c r="E14738" i="5"/>
  <c r="E14737" i="5"/>
  <c r="E14736" i="5"/>
  <c r="E14735" i="5"/>
  <c r="E14734" i="5"/>
  <c r="E14733" i="5"/>
  <c r="E14732" i="5"/>
  <c r="E14731" i="5"/>
  <c r="E14730" i="5"/>
  <c r="E14729" i="5"/>
  <c r="E14728" i="5"/>
  <c r="E14727" i="5"/>
  <c r="E14726" i="5"/>
  <c r="E14725" i="5"/>
  <c r="E14724" i="5"/>
  <c r="E14723" i="5"/>
  <c r="E14722" i="5"/>
  <c r="E14721" i="5"/>
  <c r="E14720" i="5"/>
  <c r="E14719" i="5"/>
  <c r="E14718" i="5"/>
  <c r="E14717" i="5"/>
  <c r="E14716" i="5"/>
  <c r="E14715" i="5"/>
  <c r="E14714" i="5"/>
  <c r="E14713" i="5"/>
  <c r="E14712" i="5"/>
  <c r="E14711" i="5"/>
  <c r="E14710" i="5"/>
  <c r="E14709" i="5"/>
  <c r="E14708" i="5"/>
  <c r="E14707" i="5"/>
  <c r="E14706" i="5"/>
  <c r="E14705" i="5"/>
  <c r="E14704" i="5"/>
  <c r="E14703" i="5"/>
  <c r="E14702" i="5"/>
  <c r="E14701" i="5"/>
  <c r="E14700" i="5"/>
  <c r="E14699" i="5"/>
  <c r="E14698" i="5"/>
  <c r="E14697" i="5"/>
  <c r="E14696" i="5"/>
  <c r="E14695" i="5"/>
  <c r="E14694" i="5"/>
  <c r="E14693" i="5"/>
  <c r="E14692" i="5"/>
  <c r="E14691" i="5"/>
  <c r="E14690" i="5"/>
  <c r="E14689" i="5"/>
  <c r="E14688" i="5"/>
  <c r="E14687" i="5"/>
  <c r="E14686" i="5"/>
  <c r="E14685" i="5"/>
  <c r="E14684" i="5"/>
  <c r="E14683" i="5"/>
  <c r="E14682" i="5"/>
  <c r="E14681" i="5"/>
  <c r="E14680" i="5"/>
  <c r="E14679" i="5"/>
  <c r="E14678" i="5"/>
  <c r="E14677" i="5"/>
  <c r="E14676" i="5"/>
  <c r="E14675" i="5"/>
  <c r="E14674" i="5"/>
  <c r="E14673" i="5"/>
  <c r="E14672" i="5"/>
  <c r="E14671" i="5"/>
  <c r="E14670" i="5"/>
  <c r="E14669" i="5"/>
  <c r="E14668" i="5"/>
  <c r="E14667" i="5"/>
  <c r="E14666" i="5"/>
  <c r="E14665" i="5"/>
  <c r="E14664" i="5"/>
  <c r="E14663" i="5"/>
  <c r="E14662" i="5"/>
  <c r="E14661" i="5"/>
  <c r="E14660" i="5"/>
  <c r="E14659" i="5"/>
  <c r="E14658" i="5"/>
  <c r="E14657" i="5"/>
  <c r="E14656" i="5"/>
  <c r="E14655" i="5"/>
  <c r="E14654" i="5"/>
  <c r="E14653" i="5"/>
  <c r="E14652" i="5"/>
  <c r="E14651" i="5"/>
  <c r="E14650" i="5"/>
  <c r="E14649" i="5"/>
  <c r="E14648" i="5"/>
  <c r="E14647" i="5"/>
  <c r="E14646" i="5"/>
  <c r="E14645" i="5"/>
  <c r="E14644" i="5"/>
  <c r="E14643" i="5"/>
  <c r="E14642" i="5"/>
  <c r="E14641" i="5"/>
  <c r="E14640" i="5"/>
  <c r="E14639" i="5"/>
  <c r="E14638" i="5"/>
  <c r="E14637" i="5"/>
  <c r="E14636" i="5"/>
  <c r="E14635" i="5"/>
  <c r="E14634" i="5"/>
  <c r="E14633" i="5"/>
  <c r="E14632" i="5"/>
  <c r="E14631" i="5"/>
  <c r="E14630" i="5"/>
  <c r="E14629" i="5"/>
  <c r="E14628" i="5"/>
  <c r="E14627" i="5"/>
  <c r="E14626" i="5"/>
  <c r="E14625" i="5"/>
  <c r="E14624" i="5"/>
  <c r="E14623" i="5"/>
  <c r="E14622" i="5"/>
  <c r="E14621" i="5"/>
  <c r="E14620" i="5"/>
  <c r="E14619" i="5"/>
  <c r="E14618" i="5"/>
  <c r="E14617" i="5"/>
  <c r="E14616" i="5"/>
  <c r="E14615" i="5"/>
  <c r="E14614" i="5"/>
  <c r="E14613" i="5"/>
  <c r="E14612" i="5"/>
  <c r="E14611" i="5"/>
  <c r="E14610" i="5"/>
  <c r="E14609" i="5"/>
  <c r="E14608" i="5"/>
  <c r="E14607" i="5"/>
  <c r="E14606" i="5"/>
  <c r="E14605" i="5"/>
  <c r="E14604" i="5"/>
  <c r="E14603" i="5"/>
  <c r="E14602" i="5"/>
  <c r="E14601" i="5"/>
  <c r="E14600" i="5"/>
  <c r="E14599" i="5"/>
  <c r="E14598" i="5"/>
  <c r="E14597" i="5"/>
  <c r="E14596" i="5"/>
  <c r="E14595" i="5"/>
  <c r="E14594" i="5"/>
  <c r="E14593" i="5"/>
  <c r="E14592" i="5"/>
  <c r="E14591" i="5"/>
  <c r="E14590" i="5"/>
  <c r="E14589" i="5"/>
  <c r="E14588" i="5"/>
  <c r="E14587" i="5"/>
  <c r="E14586" i="5"/>
  <c r="E14585" i="5"/>
  <c r="E14584" i="5"/>
  <c r="E14583" i="5"/>
  <c r="E14582" i="5"/>
  <c r="E14581" i="5"/>
  <c r="E14580" i="5"/>
  <c r="E14579" i="5"/>
  <c r="E14578" i="5"/>
  <c r="E14577" i="5"/>
  <c r="E14576" i="5"/>
  <c r="E14575" i="5"/>
  <c r="E14574" i="5"/>
  <c r="E14573" i="5"/>
  <c r="E14572" i="5"/>
  <c r="E14571" i="5"/>
  <c r="E14570" i="5"/>
  <c r="E14569" i="5"/>
  <c r="E14568" i="5"/>
  <c r="E14567" i="5"/>
  <c r="E14566" i="5"/>
  <c r="E14565" i="5"/>
  <c r="E14564" i="5"/>
  <c r="E14563" i="5"/>
  <c r="E14562" i="5"/>
  <c r="E14561" i="5"/>
  <c r="E14560" i="5"/>
  <c r="E14559" i="5"/>
  <c r="E14558" i="5"/>
  <c r="E14557" i="5"/>
  <c r="E14556" i="5"/>
  <c r="E14555" i="5"/>
  <c r="E14554" i="5"/>
  <c r="E14553" i="5"/>
  <c r="E14552" i="5"/>
  <c r="E14551" i="5"/>
  <c r="E14550" i="5"/>
  <c r="E14549" i="5"/>
  <c r="E14548" i="5"/>
  <c r="E14547" i="5"/>
  <c r="E14546" i="5"/>
  <c r="E14545" i="5"/>
  <c r="E14544" i="5"/>
  <c r="E14543" i="5"/>
  <c r="E14542" i="5"/>
  <c r="E14541" i="5"/>
  <c r="E14540" i="5"/>
  <c r="E14539" i="5"/>
  <c r="E14538" i="5"/>
  <c r="E14537" i="5"/>
  <c r="E14536" i="5"/>
  <c r="E14535" i="5"/>
  <c r="E14534" i="5"/>
  <c r="E14533" i="5"/>
  <c r="E14532" i="5"/>
  <c r="E14531" i="5"/>
  <c r="E14530" i="5"/>
  <c r="E14529" i="5"/>
  <c r="E14528" i="5"/>
  <c r="E14527" i="5"/>
  <c r="E14526" i="5"/>
  <c r="E14525" i="5"/>
  <c r="E14524" i="5"/>
  <c r="E14523" i="5"/>
  <c r="E14522" i="5"/>
  <c r="E14521" i="5"/>
  <c r="E14520" i="5"/>
  <c r="E14519" i="5"/>
  <c r="E14518" i="5"/>
  <c r="E14517" i="5"/>
  <c r="E14516" i="5"/>
  <c r="E14515" i="5"/>
  <c r="E14514" i="5"/>
  <c r="E14513" i="5"/>
  <c r="E14512" i="5"/>
  <c r="E14511" i="5"/>
  <c r="E14510" i="5"/>
  <c r="E14509" i="5"/>
  <c r="E14508" i="5"/>
  <c r="E14507" i="5"/>
  <c r="E14506" i="5"/>
  <c r="E14505" i="5"/>
  <c r="E14504" i="5"/>
  <c r="E14503" i="5"/>
  <c r="E14502" i="5"/>
  <c r="E14501" i="5"/>
  <c r="E14500" i="5"/>
  <c r="E14499" i="5"/>
  <c r="E14498" i="5"/>
  <c r="E14497" i="5"/>
  <c r="E14496" i="5"/>
  <c r="E14495" i="5"/>
  <c r="E14494" i="5"/>
  <c r="E14493" i="5"/>
  <c r="E14492" i="5"/>
  <c r="E14491" i="5"/>
  <c r="E14490" i="5"/>
  <c r="E14489" i="5"/>
  <c r="E14488" i="5"/>
  <c r="E14487" i="5"/>
  <c r="E14486" i="5"/>
  <c r="E14485" i="5"/>
  <c r="E14484" i="5"/>
  <c r="E14483" i="5"/>
  <c r="E14482" i="5"/>
  <c r="E14481" i="5"/>
  <c r="E14480" i="5"/>
  <c r="E14479" i="5"/>
  <c r="E14478" i="5"/>
  <c r="E14477" i="5"/>
  <c r="E14476" i="5"/>
  <c r="E14475" i="5"/>
  <c r="E14474" i="5"/>
  <c r="E14473" i="5"/>
  <c r="E14472" i="5"/>
  <c r="E14471" i="5"/>
  <c r="E14470" i="5"/>
  <c r="E14469" i="5"/>
  <c r="E14468" i="5"/>
  <c r="E14467" i="5"/>
  <c r="E14466" i="5"/>
  <c r="E14465" i="5"/>
  <c r="E14464" i="5"/>
  <c r="E14463" i="5"/>
  <c r="E14462" i="5"/>
  <c r="E14461" i="5"/>
  <c r="E14460" i="5"/>
  <c r="E14459" i="5"/>
  <c r="E14458" i="5"/>
  <c r="E14457" i="5"/>
  <c r="E14456" i="5"/>
  <c r="E14455" i="5"/>
  <c r="E14454" i="5"/>
  <c r="E14453" i="5"/>
  <c r="E14452" i="5"/>
  <c r="E14451" i="5"/>
  <c r="E14450" i="5"/>
  <c r="E14449" i="5"/>
  <c r="E14448" i="5"/>
  <c r="E14447" i="5"/>
  <c r="E14446" i="5"/>
  <c r="E14445" i="5"/>
  <c r="E14444" i="5"/>
  <c r="E14443" i="5"/>
  <c r="E14442" i="5"/>
  <c r="E14441" i="5"/>
  <c r="E14440" i="5"/>
  <c r="E14439" i="5"/>
  <c r="E14438" i="5"/>
  <c r="E14437" i="5"/>
  <c r="E14436" i="5"/>
  <c r="E14435" i="5"/>
  <c r="E14434" i="5"/>
  <c r="E14433" i="5"/>
  <c r="E14432" i="5"/>
  <c r="E14431" i="5"/>
  <c r="E14430" i="5"/>
  <c r="E14429" i="5"/>
  <c r="E14428" i="5"/>
  <c r="E14427" i="5"/>
  <c r="E14426" i="5"/>
  <c r="E14425" i="5"/>
  <c r="E14424" i="5"/>
  <c r="E14423" i="5"/>
  <c r="E14422" i="5"/>
  <c r="E14421" i="5"/>
  <c r="E14420" i="5"/>
  <c r="E14419" i="5"/>
  <c r="E14418" i="5"/>
  <c r="E14417" i="5"/>
  <c r="E14416" i="5"/>
  <c r="E14415" i="5"/>
  <c r="E14414" i="5"/>
  <c r="E14413" i="5"/>
  <c r="E14412" i="5"/>
  <c r="E14411" i="5"/>
  <c r="E14410" i="5"/>
  <c r="E14409" i="5"/>
  <c r="E14408" i="5"/>
  <c r="E14407" i="5"/>
  <c r="E14406" i="5"/>
  <c r="E14405" i="5"/>
  <c r="E14404" i="5"/>
  <c r="E14403" i="5"/>
  <c r="E14402" i="5"/>
  <c r="E14401" i="5"/>
  <c r="E14400" i="5"/>
  <c r="E14399" i="5"/>
  <c r="E14398" i="5"/>
  <c r="E14397" i="5"/>
  <c r="E14396" i="5"/>
  <c r="E14395" i="5"/>
  <c r="E14394" i="5"/>
  <c r="E14393" i="5"/>
  <c r="E14392" i="5"/>
  <c r="E14391" i="5"/>
  <c r="E14390" i="5"/>
  <c r="E14389" i="5"/>
  <c r="E14388" i="5"/>
  <c r="E14387" i="5"/>
  <c r="E14386" i="5"/>
  <c r="E14385" i="5"/>
  <c r="E14384" i="5"/>
  <c r="E14383" i="5"/>
  <c r="E14382" i="5"/>
  <c r="E14381" i="5"/>
  <c r="E14380" i="5"/>
  <c r="E14379" i="5"/>
  <c r="E14378" i="5"/>
  <c r="E14377" i="5"/>
  <c r="E14376" i="5"/>
  <c r="E14375" i="5"/>
  <c r="E14374" i="5"/>
  <c r="E14373" i="5"/>
  <c r="E14372" i="5"/>
  <c r="E14371" i="5"/>
  <c r="E14370" i="5"/>
  <c r="E14369" i="5"/>
  <c r="E14368" i="5"/>
  <c r="E14367" i="5"/>
  <c r="E14366" i="5"/>
  <c r="E14365" i="5"/>
  <c r="E14364" i="5"/>
  <c r="E14363" i="5"/>
  <c r="E14362" i="5"/>
  <c r="E14361" i="5"/>
  <c r="E14360" i="5"/>
  <c r="E14359" i="5"/>
  <c r="E14358" i="5"/>
  <c r="E14357" i="5"/>
  <c r="E14356" i="5"/>
  <c r="E14355" i="5"/>
  <c r="E14354" i="5"/>
  <c r="E14353" i="5"/>
  <c r="E14352" i="5"/>
  <c r="E14351" i="5"/>
  <c r="E14350" i="5"/>
  <c r="E14349" i="5"/>
  <c r="E14348" i="5"/>
  <c r="E14347" i="5"/>
  <c r="E14346" i="5"/>
  <c r="E14345" i="5"/>
  <c r="E14344" i="5"/>
  <c r="E14343" i="5"/>
  <c r="E14342" i="5"/>
  <c r="E14341" i="5"/>
  <c r="E14340" i="5"/>
  <c r="E14339" i="5"/>
  <c r="E14338" i="5"/>
  <c r="E14337" i="5"/>
  <c r="E14336" i="5"/>
  <c r="E14335" i="5"/>
  <c r="E14334" i="5"/>
  <c r="E14333" i="5"/>
  <c r="E14332" i="5"/>
  <c r="E14331" i="5"/>
  <c r="E14330" i="5"/>
  <c r="E14329" i="5"/>
  <c r="E14328" i="5"/>
  <c r="E14327" i="5"/>
  <c r="E14326" i="5"/>
  <c r="E14325" i="5"/>
  <c r="E14324" i="5"/>
  <c r="E14323" i="5"/>
  <c r="E14322" i="5"/>
  <c r="E14321" i="5"/>
  <c r="E14320" i="5"/>
  <c r="E14319" i="5"/>
  <c r="E14318" i="5"/>
  <c r="E14317" i="5"/>
  <c r="E14316" i="5"/>
  <c r="E14315" i="5"/>
  <c r="E14314" i="5"/>
  <c r="E14313" i="5"/>
  <c r="E14312" i="5"/>
  <c r="E14311" i="5"/>
  <c r="E14310" i="5"/>
  <c r="E14309" i="5"/>
  <c r="E14308" i="5"/>
  <c r="E14307" i="5"/>
  <c r="E14306" i="5"/>
  <c r="E14305" i="5"/>
  <c r="E14304" i="5"/>
  <c r="E14303" i="5"/>
  <c r="E14302" i="5"/>
  <c r="E14301" i="5"/>
  <c r="E14300" i="5"/>
  <c r="E14299" i="5"/>
  <c r="E14298" i="5"/>
  <c r="E14297" i="5"/>
  <c r="E14296" i="5"/>
  <c r="E14295" i="5"/>
  <c r="E14294" i="5"/>
  <c r="E14293" i="5"/>
  <c r="E14292" i="5"/>
  <c r="E14291" i="5"/>
  <c r="E14290" i="5"/>
  <c r="E14289" i="5"/>
  <c r="E14288" i="5"/>
  <c r="E14287" i="5"/>
  <c r="E14286" i="5"/>
  <c r="E14285" i="5"/>
  <c r="E14284" i="5"/>
  <c r="E14283" i="5"/>
  <c r="E14282" i="5"/>
  <c r="E14281" i="5"/>
  <c r="E14280" i="5"/>
  <c r="E14279" i="5"/>
  <c r="E14278" i="5"/>
  <c r="E14277" i="5"/>
  <c r="E14276" i="5"/>
  <c r="E14275" i="5"/>
  <c r="E14274" i="5"/>
  <c r="E14273" i="5"/>
  <c r="E14272" i="5"/>
  <c r="E14271" i="5"/>
  <c r="E14270" i="5"/>
  <c r="E14269" i="5"/>
  <c r="E14268" i="5"/>
  <c r="E14267" i="5"/>
  <c r="E14266" i="5"/>
  <c r="E14265" i="5"/>
  <c r="E14264" i="5"/>
  <c r="E14263" i="5"/>
  <c r="E14262" i="5"/>
  <c r="E14261" i="5"/>
  <c r="E14260" i="5"/>
  <c r="E14259" i="5"/>
  <c r="E14258" i="5"/>
  <c r="E14257" i="5"/>
  <c r="E14256" i="5"/>
  <c r="E14255" i="5"/>
  <c r="E14254" i="5"/>
  <c r="E14253" i="5"/>
  <c r="E14252" i="5"/>
  <c r="E14251" i="5"/>
  <c r="E14250" i="5"/>
  <c r="E14249" i="5"/>
  <c r="E14248" i="5"/>
  <c r="E14247" i="5"/>
  <c r="E14246" i="5"/>
  <c r="E14245" i="5"/>
  <c r="E14244" i="5"/>
  <c r="E14243" i="5"/>
  <c r="E14242" i="5"/>
  <c r="E14241" i="5"/>
  <c r="E14240" i="5"/>
  <c r="E14239" i="5"/>
  <c r="E14238" i="5"/>
  <c r="E14237" i="5"/>
  <c r="E14236" i="5"/>
  <c r="E14235" i="5"/>
  <c r="E14234" i="5"/>
  <c r="E14233" i="5"/>
  <c r="E14232" i="5"/>
  <c r="E14231" i="5"/>
  <c r="E14230" i="5"/>
  <c r="E14229" i="5"/>
  <c r="E14228" i="5"/>
  <c r="E14227" i="5"/>
  <c r="E14226" i="5"/>
  <c r="E14225" i="5"/>
  <c r="E14224" i="5"/>
  <c r="E14223" i="5"/>
  <c r="E14222" i="5"/>
  <c r="E14221" i="5"/>
  <c r="E14220" i="5"/>
  <c r="E14219" i="5"/>
  <c r="E14218" i="5"/>
  <c r="E14217" i="5"/>
  <c r="E14216" i="5"/>
  <c r="E14215" i="5"/>
  <c r="E14214" i="5"/>
  <c r="E14213" i="5"/>
  <c r="E14212" i="5"/>
  <c r="E14211" i="5"/>
  <c r="E14210" i="5"/>
  <c r="E14209" i="5"/>
  <c r="E14208" i="5"/>
  <c r="E14207" i="5"/>
  <c r="E14206" i="5"/>
  <c r="E14205" i="5"/>
  <c r="E14204" i="5"/>
  <c r="E14203" i="5"/>
  <c r="E14202" i="5"/>
  <c r="E14201" i="5"/>
  <c r="E14200" i="5"/>
  <c r="E14199" i="5"/>
  <c r="E14198" i="5"/>
  <c r="E14197" i="5"/>
  <c r="E14196" i="5"/>
  <c r="E14195" i="5"/>
  <c r="E14194" i="5"/>
  <c r="E14193" i="5"/>
  <c r="E14192" i="5"/>
  <c r="E14191" i="5"/>
  <c r="E14190" i="5"/>
  <c r="E14189" i="5"/>
  <c r="E14188" i="5"/>
  <c r="E14187" i="5"/>
  <c r="E14186" i="5"/>
  <c r="E14185" i="5"/>
  <c r="E14184" i="5"/>
  <c r="E14183" i="5"/>
  <c r="E14182" i="5"/>
  <c r="E14181" i="5"/>
  <c r="E14180" i="5"/>
  <c r="E14179" i="5"/>
  <c r="E14178" i="5"/>
  <c r="E14177" i="5"/>
  <c r="E14176" i="5"/>
  <c r="E14175" i="5"/>
  <c r="E14174" i="5"/>
  <c r="E14173" i="5"/>
  <c r="E14172" i="5"/>
  <c r="E14171" i="5"/>
  <c r="E14170" i="5"/>
  <c r="E14169" i="5"/>
  <c r="E14168" i="5"/>
  <c r="E14167" i="5"/>
  <c r="E14166" i="5"/>
  <c r="E14165" i="5"/>
  <c r="E14164" i="5"/>
  <c r="E14163" i="5"/>
  <c r="E14162" i="5"/>
  <c r="E14161" i="5"/>
  <c r="E14160" i="5"/>
  <c r="E14159" i="5"/>
  <c r="E14158" i="5"/>
  <c r="E14157" i="5"/>
  <c r="E14156" i="5"/>
  <c r="E14155" i="5"/>
  <c r="E14154" i="5"/>
  <c r="E14153" i="5"/>
  <c r="E14152" i="5"/>
  <c r="E14151" i="5"/>
  <c r="E14150" i="5"/>
  <c r="E14149" i="5"/>
  <c r="E14148" i="5"/>
  <c r="E14147" i="5"/>
  <c r="E14146" i="5"/>
  <c r="E14145" i="5"/>
  <c r="E14144" i="5"/>
  <c r="E14143" i="5"/>
  <c r="E14142" i="5"/>
  <c r="E14141" i="5"/>
  <c r="E14140" i="5"/>
  <c r="E14139" i="5"/>
  <c r="E14138" i="5"/>
  <c r="E14137" i="5"/>
  <c r="E14136" i="5"/>
  <c r="E14135" i="5"/>
  <c r="E14134" i="5"/>
  <c r="E14133" i="5"/>
  <c r="E14132" i="5"/>
  <c r="E14131" i="5"/>
  <c r="E14130" i="5"/>
  <c r="E14129" i="5"/>
  <c r="E14128" i="5"/>
  <c r="E14127" i="5"/>
  <c r="E14126" i="5"/>
  <c r="E14125" i="5"/>
  <c r="E14124" i="5"/>
  <c r="E14123" i="5"/>
  <c r="E14122" i="5"/>
  <c r="E14121" i="5"/>
  <c r="E14120" i="5"/>
  <c r="E14119" i="5"/>
  <c r="E14118" i="5"/>
  <c r="E14117" i="5"/>
  <c r="E14116" i="5"/>
  <c r="E14115" i="5"/>
  <c r="E14114" i="5"/>
  <c r="E14113" i="5"/>
  <c r="E14112" i="5"/>
  <c r="E14111" i="5"/>
  <c r="E14110" i="5"/>
  <c r="E14109" i="5"/>
  <c r="E14108" i="5"/>
  <c r="E14107" i="5"/>
  <c r="E14106" i="5"/>
  <c r="E14105" i="5"/>
  <c r="E14104" i="5"/>
  <c r="E14103" i="5"/>
  <c r="E14102" i="5"/>
  <c r="E14101" i="5"/>
  <c r="E14100" i="5"/>
  <c r="E14099" i="5"/>
  <c r="E14098" i="5"/>
  <c r="E14097" i="5"/>
  <c r="E14096" i="5"/>
  <c r="E14095" i="5"/>
  <c r="E14094" i="5"/>
  <c r="E14093" i="5"/>
  <c r="E14092" i="5"/>
  <c r="E14091" i="5"/>
  <c r="E14090" i="5"/>
  <c r="E14089" i="5"/>
  <c r="E14088" i="5"/>
  <c r="E14087" i="5"/>
  <c r="E14086" i="5"/>
  <c r="E14085" i="5"/>
  <c r="E14084" i="5"/>
  <c r="E14083" i="5"/>
  <c r="E14082" i="5"/>
  <c r="E14081" i="5"/>
  <c r="E14080" i="5"/>
  <c r="E14079" i="5"/>
  <c r="E14078" i="5"/>
  <c r="E14077" i="5"/>
  <c r="E14076" i="5"/>
  <c r="E14075" i="5"/>
  <c r="E14074" i="5"/>
  <c r="E14073" i="5"/>
  <c r="E14072" i="5"/>
  <c r="E14071" i="5"/>
  <c r="E14070" i="5"/>
  <c r="E14069" i="5"/>
  <c r="E14068" i="5"/>
  <c r="E14067" i="5"/>
  <c r="E14066" i="5"/>
  <c r="E14065" i="5"/>
  <c r="E14064" i="5"/>
  <c r="E14063" i="5"/>
  <c r="E14062" i="5"/>
  <c r="E14061" i="5"/>
  <c r="E14060" i="5"/>
  <c r="E14059" i="5"/>
  <c r="E14058" i="5"/>
  <c r="E14057" i="5"/>
  <c r="E14056" i="5"/>
  <c r="E14055" i="5"/>
  <c r="E14054" i="5"/>
  <c r="E14053" i="5"/>
  <c r="E14052" i="5"/>
  <c r="E14051" i="5"/>
  <c r="E14050" i="5"/>
  <c r="E14049" i="5"/>
  <c r="E14048" i="5"/>
  <c r="E14047" i="5"/>
  <c r="E14046" i="5"/>
  <c r="E14045" i="5"/>
  <c r="E14044" i="5"/>
  <c r="E14043" i="5"/>
  <c r="E14042" i="5"/>
  <c r="E14041" i="5"/>
  <c r="E14040" i="5"/>
  <c r="E14039" i="5"/>
  <c r="E14038" i="5"/>
  <c r="E14037" i="5"/>
  <c r="E14036" i="5"/>
  <c r="E14035" i="5"/>
  <c r="E14034" i="5"/>
  <c r="E14033" i="5"/>
  <c r="E14032" i="5"/>
  <c r="E14031" i="5"/>
  <c r="E14030" i="5"/>
  <c r="E14029" i="5"/>
  <c r="E14028" i="5"/>
  <c r="E14027" i="5"/>
  <c r="E14026" i="5"/>
  <c r="E14025" i="5"/>
  <c r="E14024" i="5"/>
  <c r="E14023" i="5"/>
  <c r="E14022" i="5"/>
  <c r="E14021" i="5"/>
  <c r="E14020" i="5"/>
  <c r="E14019" i="5"/>
  <c r="E14018" i="5"/>
  <c r="E14017" i="5"/>
  <c r="E14016" i="5"/>
  <c r="E14015" i="5"/>
  <c r="E14014" i="5"/>
  <c r="E14013" i="5"/>
  <c r="E14012" i="5"/>
  <c r="E14011" i="5"/>
  <c r="E14010" i="5"/>
  <c r="E14009" i="5"/>
  <c r="E14008" i="5"/>
  <c r="E14007" i="5"/>
  <c r="E14006" i="5"/>
  <c r="E14005" i="5"/>
  <c r="E14004" i="5"/>
  <c r="E14003" i="5"/>
  <c r="E14002" i="5"/>
  <c r="E14001" i="5"/>
  <c r="E14000" i="5"/>
  <c r="E13999" i="5"/>
  <c r="E13998" i="5"/>
  <c r="E13997" i="5"/>
  <c r="E13996" i="5"/>
  <c r="E13995" i="5"/>
  <c r="E13994" i="5"/>
  <c r="E13993" i="5"/>
  <c r="E13992" i="5"/>
  <c r="E13991" i="5"/>
  <c r="E13990" i="5"/>
  <c r="E13989" i="5"/>
  <c r="E13988" i="5"/>
  <c r="E13987" i="5"/>
  <c r="E13986" i="5"/>
  <c r="E13985" i="5"/>
  <c r="E13984" i="5"/>
  <c r="E13983" i="5"/>
  <c r="E13982" i="5"/>
  <c r="E13981" i="5"/>
  <c r="E13980" i="5"/>
  <c r="E13979" i="5"/>
  <c r="E13978" i="5"/>
  <c r="E13977" i="5"/>
  <c r="E13976" i="5"/>
  <c r="E13975" i="5"/>
  <c r="E13974" i="5"/>
  <c r="E13973" i="5"/>
  <c r="E13972" i="5"/>
  <c r="E13971" i="5"/>
  <c r="E13970" i="5"/>
  <c r="E13969" i="5"/>
  <c r="E13968" i="5"/>
  <c r="E13967" i="5"/>
  <c r="E13966" i="5"/>
  <c r="E13965" i="5"/>
  <c r="E13964" i="5"/>
  <c r="E13963" i="5"/>
  <c r="E13962" i="5"/>
  <c r="E13961" i="5"/>
  <c r="E13960" i="5"/>
  <c r="E13959" i="5"/>
  <c r="E13958" i="5"/>
  <c r="E13957" i="5"/>
  <c r="E13956" i="5"/>
  <c r="E13955" i="5"/>
  <c r="E13954" i="5"/>
  <c r="E13953" i="5"/>
  <c r="E13952" i="5"/>
  <c r="E13951" i="5"/>
  <c r="E13950" i="5"/>
  <c r="E13949" i="5"/>
  <c r="E13948" i="5"/>
  <c r="E13947" i="5"/>
  <c r="E13946" i="5"/>
  <c r="E13945" i="5"/>
  <c r="E13944" i="5"/>
  <c r="E13943" i="5"/>
  <c r="E13942" i="5"/>
  <c r="E13941" i="5"/>
  <c r="E13940" i="5"/>
  <c r="E13939" i="5"/>
  <c r="E13938" i="5"/>
  <c r="E13937" i="5"/>
  <c r="E13936" i="5"/>
  <c r="E13935" i="5"/>
  <c r="E13934" i="5"/>
  <c r="E13933" i="5"/>
  <c r="E13932" i="5"/>
  <c r="E13931" i="5"/>
  <c r="E13930" i="5"/>
  <c r="E13929" i="5"/>
  <c r="E13928" i="5"/>
  <c r="E13927" i="5"/>
  <c r="E13926" i="5"/>
  <c r="E13925" i="5"/>
  <c r="E13924" i="5"/>
  <c r="E13923" i="5"/>
  <c r="E13922" i="5"/>
  <c r="E13921" i="5"/>
  <c r="E13920" i="5"/>
  <c r="E13919" i="5"/>
  <c r="E13918" i="5"/>
  <c r="E13917" i="5"/>
  <c r="E13916" i="5"/>
  <c r="E13915" i="5"/>
  <c r="E13914" i="5"/>
  <c r="E13913" i="5"/>
  <c r="E13912" i="5"/>
  <c r="E13911" i="5"/>
  <c r="E13910" i="5"/>
  <c r="E13909" i="5"/>
  <c r="E13908" i="5"/>
  <c r="E13907" i="5"/>
  <c r="E13906" i="5"/>
  <c r="E13905" i="5"/>
  <c r="E13904" i="5"/>
  <c r="E13903" i="5"/>
  <c r="E13902" i="5"/>
  <c r="E13901" i="5"/>
  <c r="E13900" i="5"/>
  <c r="E13899" i="5"/>
  <c r="E13898" i="5"/>
  <c r="E13897" i="5"/>
  <c r="E13896" i="5"/>
  <c r="E13895" i="5"/>
  <c r="E13894" i="5"/>
  <c r="E13893" i="5"/>
  <c r="E13892" i="5"/>
  <c r="E13891" i="5"/>
  <c r="E13890" i="5"/>
  <c r="E13889" i="5"/>
  <c r="E13888" i="5"/>
  <c r="E13887" i="5"/>
  <c r="E13886" i="5"/>
  <c r="E13885" i="5"/>
  <c r="E13884" i="5"/>
  <c r="E13883" i="5"/>
  <c r="E13882" i="5"/>
  <c r="E13881" i="5"/>
  <c r="E13880" i="5"/>
  <c r="E13879" i="5"/>
  <c r="E13878" i="5"/>
  <c r="E13877" i="5"/>
  <c r="E13876" i="5"/>
  <c r="E13875" i="5"/>
  <c r="E13874" i="5"/>
  <c r="E13873" i="5"/>
  <c r="E13872" i="5"/>
  <c r="E13871" i="5"/>
  <c r="E13870" i="5"/>
  <c r="E13869" i="5"/>
  <c r="E13868" i="5"/>
  <c r="E13867" i="5"/>
  <c r="E13866" i="5"/>
  <c r="E13865" i="5"/>
  <c r="E13864" i="5"/>
  <c r="E13863" i="5"/>
  <c r="E13862" i="5"/>
  <c r="E13861" i="5"/>
  <c r="E13860" i="5"/>
  <c r="E13859" i="5"/>
  <c r="E13858" i="5"/>
  <c r="E13857" i="5"/>
  <c r="E13856" i="5"/>
  <c r="E13855" i="5"/>
  <c r="E13854" i="5"/>
  <c r="E13853" i="5"/>
  <c r="E13852" i="5"/>
  <c r="E13851" i="5"/>
  <c r="E13850" i="5"/>
  <c r="E13849" i="5"/>
  <c r="E13848" i="5"/>
  <c r="E13847" i="5"/>
  <c r="E13846" i="5"/>
  <c r="E13845" i="5"/>
  <c r="E13844" i="5"/>
  <c r="E13843" i="5"/>
  <c r="E13842" i="5"/>
  <c r="E13841" i="5"/>
  <c r="E13840" i="5"/>
  <c r="E13839" i="5"/>
  <c r="E13838" i="5"/>
  <c r="E13837" i="5"/>
  <c r="E13836" i="5"/>
  <c r="E13835" i="5"/>
  <c r="E13834" i="5"/>
  <c r="E13833" i="5"/>
  <c r="E13832" i="5"/>
  <c r="E13831" i="5"/>
  <c r="E13830" i="5"/>
  <c r="E13829" i="5"/>
  <c r="E13828" i="5"/>
  <c r="E13827" i="5"/>
  <c r="E13826" i="5"/>
  <c r="E13825" i="5"/>
  <c r="E13824" i="5"/>
  <c r="E13823" i="5"/>
  <c r="E13822" i="5"/>
  <c r="E13821" i="5"/>
  <c r="E13820" i="5"/>
  <c r="E13819" i="5"/>
  <c r="E13818" i="5"/>
  <c r="E13817" i="5"/>
  <c r="E13816" i="5"/>
  <c r="E13815" i="5"/>
  <c r="E13814" i="5"/>
  <c r="E13813" i="5"/>
  <c r="E13812" i="5"/>
  <c r="E13811" i="5"/>
  <c r="E13810" i="5"/>
  <c r="E13809" i="5"/>
  <c r="E13808" i="5"/>
  <c r="E13807" i="5"/>
  <c r="E13806" i="5"/>
  <c r="E13805" i="5"/>
  <c r="E13804" i="5"/>
  <c r="E13803" i="5"/>
  <c r="E13802" i="5"/>
  <c r="E13801" i="5"/>
  <c r="E13800" i="5"/>
  <c r="E13799" i="5"/>
  <c r="E13798" i="5"/>
  <c r="E13797" i="5"/>
  <c r="E13796" i="5"/>
  <c r="E13795" i="5"/>
  <c r="E13794" i="5"/>
  <c r="E13793" i="5"/>
  <c r="E13792" i="5"/>
  <c r="E13791" i="5"/>
  <c r="E13790" i="5"/>
  <c r="E13789" i="5"/>
  <c r="E13788" i="5"/>
  <c r="E13787" i="5"/>
  <c r="E13786" i="5"/>
  <c r="E13785" i="5"/>
  <c r="E13784" i="5"/>
  <c r="E13783" i="5"/>
  <c r="E13782" i="5"/>
  <c r="E13781" i="5"/>
  <c r="E13780" i="5"/>
  <c r="E13779" i="5"/>
  <c r="E13778" i="5"/>
  <c r="E13777" i="5"/>
  <c r="E13776" i="5"/>
  <c r="E13775" i="5"/>
  <c r="E13774" i="5"/>
  <c r="E13773" i="5"/>
  <c r="E13772" i="5"/>
  <c r="E13771" i="5"/>
  <c r="E13770" i="5"/>
  <c r="E13769" i="5"/>
  <c r="E13768" i="5"/>
  <c r="E13767" i="5"/>
  <c r="E13766" i="5"/>
  <c r="E13765" i="5"/>
  <c r="E13764" i="5"/>
  <c r="E13763" i="5"/>
  <c r="E13762" i="5"/>
  <c r="E13761" i="5"/>
  <c r="E13760" i="5"/>
  <c r="E13759" i="5"/>
  <c r="E13758" i="5"/>
  <c r="E13757" i="5"/>
  <c r="E13756" i="5"/>
  <c r="E13755" i="5"/>
  <c r="E13754" i="5"/>
  <c r="E13753" i="5"/>
  <c r="E13752" i="5"/>
  <c r="E13751" i="5"/>
  <c r="E13750" i="5"/>
  <c r="E13749" i="5"/>
  <c r="E13748" i="5"/>
  <c r="E13747" i="5"/>
  <c r="E13746" i="5"/>
  <c r="E13745" i="5"/>
  <c r="E13744" i="5"/>
  <c r="E13743" i="5"/>
  <c r="E13742" i="5"/>
  <c r="E13741" i="5"/>
  <c r="E13740" i="5"/>
  <c r="E13739" i="5"/>
  <c r="E13738" i="5"/>
  <c r="E13737" i="5"/>
  <c r="E13736" i="5"/>
  <c r="E13735" i="5"/>
  <c r="E13734" i="5"/>
  <c r="E13733" i="5"/>
  <c r="E13732" i="5"/>
  <c r="E13731" i="5"/>
  <c r="E13730" i="5"/>
  <c r="E13729" i="5"/>
  <c r="E13728" i="5"/>
  <c r="E13727" i="5"/>
  <c r="E13726" i="5"/>
  <c r="E13725" i="5"/>
  <c r="E13724" i="5"/>
  <c r="E13723" i="5"/>
  <c r="E13722" i="5"/>
  <c r="E13721" i="5"/>
  <c r="E13720" i="5"/>
  <c r="E13719" i="5"/>
  <c r="E13718" i="5"/>
  <c r="E13717" i="5"/>
  <c r="E13716" i="5"/>
  <c r="E13715" i="5"/>
  <c r="E13714" i="5"/>
  <c r="E13713" i="5"/>
  <c r="E13712" i="5"/>
  <c r="E13711" i="5"/>
  <c r="E13710" i="5"/>
  <c r="E13709" i="5"/>
  <c r="E13708" i="5"/>
  <c r="E13707" i="5"/>
  <c r="E13706" i="5"/>
  <c r="E13705" i="5"/>
  <c r="E13704" i="5"/>
  <c r="E13703" i="5"/>
  <c r="E13702" i="5"/>
  <c r="E13701" i="5"/>
  <c r="E13700" i="5"/>
  <c r="E13699" i="5"/>
  <c r="E13698" i="5"/>
  <c r="E13697" i="5"/>
  <c r="E13696" i="5"/>
  <c r="E13695" i="5"/>
  <c r="E13694" i="5"/>
  <c r="E13693" i="5"/>
  <c r="E13692" i="5"/>
  <c r="E13691" i="5"/>
  <c r="E13690" i="5"/>
  <c r="E13689" i="5"/>
  <c r="E13688" i="5"/>
  <c r="E13687" i="5"/>
  <c r="E13686" i="5"/>
  <c r="E13685" i="5"/>
  <c r="E13684" i="5"/>
  <c r="E13683" i="5"/>
  <c r="E13682" i="5"/>
  <c r="E13681" i="5"/>
  <c r="E13680" i="5"/>
  <c r="E13679" i="5"/>
  <c r="E13678" i="5"/>
  <c r="E13677" i="5"/>
  <c r="E13676" i="5"/>
  <c r="E13675" i="5"/>
  <c r="E13674" i="5"/>
  <c r="E13673" i="5"/>
  <c r="E13672" i="5"/>
  <c r="E13671" i="5"/>
  <c r="E13670" i="5"/>
  <c r="E13669" i="5"/>
  <c r="E13668" i="5"/>
  <c r="E13667" i="5"/>
  <c r="E13666" i="5"/>
  <c r="E13665" i="5"/>
  <c r="E13664" i="5"/>
  <c r="E13663" i="5"/>
  <c r="E13662" i="5"/>
  <c r="E13661" i="5"/>
  <c r="E13660" i="5"/>
  <c r="E13659" i="5"/>
  <c r="E13658" i="5"/>
  <c r="E13657" i="5"/>
  <c r="E13656" i="5"/>
  <c r="E13655" i="5"/>
  <c r="E13654" i="5"/>
  <c r="E13653" i="5"/>
  <c r="E13652" i="5"/>
  <c r="E13651" i="5"/>
  <c r="E13650" i="5"/>
  <c r="E13649" i="5"/>
  <c r="E13648" i="5"/>
  <c r="E13647" i="5"/>
  <c r="E13646" i="5"/>
  <c r="E13645" i="5"/>
  <c r="E13644" i="5"/>
  <c r="E13643" i="5"/>
  <c r="E13642" i="5"/>
  <c r="E13641" i="5"/>
  <c r="E13640" i="5"/>
  <c r="E13639" i="5"/>
  <c r="E13638" i="5"/>
  <c r="E13637" i="5"/>
  <c r="E13636" i="5"/>
  <c r="E13635" i="5"/>
  <c r="E13634" i="5"/>
  <c r="E13633" i="5"/>
  <c r="E13632" i="5"/>
  <c r="E13631" i="5"/>
  <c r="E13630" i="5"/>
  <c r="E13629" i="5"/>
  <c r="E13628" i="5"/>
  <c r="E13627" i="5"/>
  <c r="E13626" i="5"/>
  <c r="E13625" i="5"/>
  <c r="E13624" i="5"/>
  <c r="E13623" i="5"/>
  <c r="E13622" i="5"/>
  <c r="E13621" i="5"/>
  <c r="E13620" i="5"/>
  <c r="E13619" i="5"/>
  <c r="E13618" i="5"/>
  <c r="E13617" i="5"/>
  <c r="E13616" i="5"/>
  <c r="E13615" i="5"/>
  <c r="E13614" i="5"/>
  <c r="E13613" i="5"/>
  <c r="E13612" i="5"/>
  <c r="E13611" i="5"/>
  <c r="E13610" i="5"/>
  <c r="E13609" i="5"/>
  <c r="E13608" i="5"/>
  <c r="E13607" i="5"/>
  <c r="E13606" i="5"/>
  <c r="E13605" i="5"/>
  <c r="E13604" i="5"/>
  <c r="E13603" i="5"/>
  <c r="E13602" i="5"/>
  <c r="E13601" i="5"/>
  <c r="E13600" i="5"/>
  <c r="E13599" i="5"/>
  <c r="E13598" i="5"/>
  <c r="E13597" i="5"/>
  <c r="E13596" i="5"/>
  <c r="E13595" i="5"/>
  <c r="E13594" i="5"/>
  <c r="E13593" i="5"/>
  <c r="E13592" i="5"/>
  <c r="E13591" i="5"/>
  <c r="E13590" i="5"/>
  <c r="E13589" i="5"/>
  <c r="E13588" i="5"/>
  <c r="E13587" i="5"/>
  <c r="E13586" i="5"/>
  <c r="E13585" i="5"/>
  <c r="E13584" i="5"/>
  <c r="E13583" i="5"/>
  <c r="E13582" i="5"/>
  <c r="E13581" i="5"/>
  <c r="E13580" i="5"/>
  <c r="E13579" i="5"/>
  <c r="E13578" i="5"/>
  <c r="E13577" i="5"/>
  <c r="E13576" i="5"/>
  <c r="E13575" i="5"/>
  <c r="E13574" i="5"/>
  <c r="E13573" i="5"/>
  <c r="E13572" i="5"/>
  <c r="E13571" i="5"/>
  <c r="E13570" i="5"/>
  <c r="E13569" i="5"/>
  <c r="E13568" i="5"/>
  <c r="E13567" i="5"/>
  <c r="E13566" i="5"/>
  <c r="E13565" i="5"/>
  <c r="E13564" i="5"/>
  <c r="E13563" i="5"/>
  <c r="E13562" i="5"/>
  <c r="E13561" i="5"/>
  <c r="E13560" i="5"/>
  <c r="E13559" i="5"/>
  <c r="E13558" i="5"/>
  <c r="E13557" i="5"/>
  <c r="E13556" i="5"/>
  <c r="E13555" i="5"/>
  <c r="E13554" i="5"/>
  <c r="E13553" i="5"/>
  <c r="E13552" i="5"/>
  <c r="E13551" i="5"/>
  <c r="E13550" i="5"/>
  <c r="E13549" i="5"/>
  <c r="E13548" i="5"/>
  <c r="E13547" i="5"/>
  <c r="E13546" i="5"/>
  <c r="E13545" i="5"/>
  <c r="E13544" i="5"/>
  <c r="E13543" i="5"/>
  <c r="E13542" i="5"/>
  <c r="E13541" i="5"/>
  <c r="E13540" i="5"/>
  <c r="E13539" i="5"/>
  <c r="E13538" i="5"/>
  <c r="E13537" i="5"/>
  <c r="E13536" i="5"/>
  <c r="E13535" i="5"/>
  <c r="E13534" i="5"/>
  <c r="E13533" i="5"/>
  <c r="E13532" i="5"/>
  <c r="E13531" i="5"/>
  <c r="E13530" i="5"/>
  <c r="E13529" i="5"/>
  <c r="E13528" i="5"/>
  <c r="E13527" i="5"/>
  <c r="E13526" i="5"/>
  <c r="E13525" i="5"/>
  <c r="E13524" i="5"/>
  <c r="E13523" i="5"/>
  <c r="E13522" i="5"/>
  <c r="E13521" i="5"/>
  <c r="E13520" i="5"/>
  <c r="E13519" i="5"/>
  <c r="E13518" i="5"/>
  <c r="E13517" i="5"/>
  <c r="E13516" i="5"/>
  <c r="E13515" i="5"/>
  <c r="E13514" i="5"/>
  <c r="E13513" i="5"/>
  <c r="E13512" i="5"/>
  <c r="E13511" i="5"/>
  <c r="E13510" i="5"/>
  <c r="E13509" i="5"/>
  <c r="E13508" i="5"/>
  <c r="E13507" i="5"/>
  <c r="E13506" i="5"/>
  <c r="E13505" i="5"/>
  <c r="E13504" i="5"/>
  <c r="E13503" i="5"/>
  <c r="E13502" i="5"/>
  <c r="E13501" i="5"/>
  <c r="E13500" i="5"/>
  <c r="E13499" i="5"/>
  <c r="E13498" i="5"/>
  <c r="E13497" i="5"/>
  <c r="E13496" i="5"/>
  <c r="E13495" i="5"/>
  <c r="E13494" i="5"/>
  <c r="E13493" i="5"/>
  <c r="E13492" i="5"/>
  <c r="E13491" i="5"/>
  <c r="E13490" i="5"/>
  <c r="E13489" i="5"/>
  <c r="E13488" i="5"/>
  <c r="E13487" i="5"/>
  <c r="E13486" i="5"/>
  <c r="E13485" i="5"/>
  <c r="E13484" i="5"/>
  <c r="E13483" i="5"/>
  <c r="E13482" i="5"/>
  <c r="E13481" i="5"/>
  <c r="E13480" i="5"/>
  <c r="E13479" i="5"/>
  <c r="E13478" i="5"/>
  <c r="E13477" i="5"/>
  <c r="E13476" i="5"/>
  <c r="E13475" i="5"/>
  <c r="E13474" i="5"/>
  <c r="E13473" i="5"/>
  <c r="E13472" i="5"/>
  <c r="E13471" i="5"/>
  <c r="E13470" i="5"/>
  <c r="E13469" i="5"/>
  <c r="E13468" i="5"/>
  <c r="E13467" i="5"/>
  <c r="E13466" i="5"/>
  <c r="E13465" i="5"/>
  <c r="E13464" i="5"/>
  <c r="E13463" i="5"/>
  <c r="E13462" i="5"/>
  <c r="E13461" i="5"/>
  <c r="E13460" i="5"/>
  <c r="E13459" i="5"/>
  <c r="E13458" i="5"/>
  <c r="E13457" i="5"/>
  <c r="E13456" i="5"/>
  <c r="E13455" i="5"/>
  <c r="E13454" i="5"/>
  <c r="E13453" i="5"/>
  <c r="E13452" i="5"/>
  <c r="E13451" i="5"/>
  <c r="E13450" i="5"/>
  <c r="E13449" i="5"/>
  <c r="E13448" i="5"/>
  <c r="E13447" i="5"/>
  <c r="E13446" i="5"/>
  <c r="E13445" i="5"/>
  <c r="E13444" i="5"/>
  <c r="E13443" i="5"/>
  <c r="E13442" i="5"/>
  <c r="E13441" i="5"/>
  <c r="E13440" i="5"/>
  <c r="E13439" i="5"/>
  <c r="E13438" i="5"/>
  <c r="E13437" i="5"/>
  <c r="E13436" i="5"/>
  <c r="E13435" i="5"/>
  <c r="E13434" i="5"/>
  <c r="E13433" i="5"/>
  <c r="E13432" i="5"/>
  <c r="E13431" i="5"/>
  <c r="E13430" i="5"/>
  <c r="E13429" i="5"/>
  <c r="E13428" i="5"/>
  <c r="E13427" i="5"/>
  <c r="E13426" i="5"/>
  <c r="E13425" i="5"/>
  <c r="E13424" i="5"/>
  <c r="E13423" i="5"/>
  <c r="E13422" i="5"/>
  <c r="E13421" i="5"/>
  <c r="E13420" i="5"/>
  <c r="E13419" i="5"/>
  <c r="E13418" i="5"/>
  <c r="E13417" i="5"/>
  <c r="E13416" i="5"/>
  <c r="E13415" i="5"/>
  <c r="E13414" i="5"/>
  <c r="E13413" i="5"/>
  <c r="E13412" i="5"/>
  <c r="E13411" i="5"/>
  <c r="E13410" i="5"/>
  <c r="E13409" i="5"/>
  <c r="E13408" i="5"/>
  <c r="E13407" i="5"/>
  <c r="E13406" i="5"/>
  <c r="E13405" i="5"/>
  <c r="E13404" i="5"/>
  <c r="E13403" i="5"/>
  <c r="E13402" i="5"/>
  <c r="E13401" i="5"/>
  <c r="E13400" i="5"/>
  <c r="E13399" i="5"/>
  <c r="E13398" i="5"/>
  <c r="E13397" i="5"/>
  <c r="E13396" i="5"/>
  <c r="E13395" i="5"/>
  <c r="E13394" i="5"/>
  <c r="E13393" i="5"/>
  <c r="E13392" i="5"/>
  <c r="E13391" i="5"/>
  <c r="E13390" i="5"/>
  <c r="E13389" i="5"/>
  <c r="E13388" i="5"/>
  <c r="E13387" i="5"/>
  <c r="E13386" i="5"/>
  <c r="E13385" i="5"/>
  <c r="E13384" i="5"/>
  <c r="E13383" i="5"/>
  <c r="E13382" i="5"/>
  <c r="E13381" i="5"/>
  <c r="E13380" i="5"/>
  <c r="E13379" i="5"/>
  <c r="E13378" i="5"/>
  <c r="E13377" i="5"/>
  <c r="E13376" i="5"/>
  <c r="E13375" i="5"/>
  <c r="E13374" i="5"/>
  <c r="E13373" i="5"/>
  <c r="E13372" i="5"/>
  <c r="E13371" i="5"/>
  <c r="E13370" i="5"/>
  <c r="E13369" i="5"/>
  <c r="E13368" i="5"/>
  <c r="E13367" i="5"/>
  <c r="E13366" i="5"/>
  <c r="E13365" i="5"/>
  <c r="E13364" i="5"/>
  <c r="E13363" i="5"/>
  <c r="E13362" i="5"/>
  <c r="E13361" i="5"/>
  <c r="E13360" i="5"/>
  <c r="E13359" i="5"/>
  <c r="E13358" i="5"/>
  <c r="E13357" i="5"/>
  <c r="E13356" i="5"/>
  <c r="E13355" i="5"/>
  <c r="E13354" i="5"/>
  <c r="E13353" i="5"/>
  <c r="E13352" i="5"/>
  <c r="E13351" i="5"/>
  <c r="E13350" i="5"/>
  <c r="E13349" i="5"/>
  <c r="E13348" i="5"/>
  <c r="E13347" i="5"/>
  <c r="E13346" i="5"/>
  <c r="E13345" i="5"/>
  <c r="E13344" i="5"/>
  <c r="E13343" i="5"/>
  <c r="E13342" i="5"/>
  <c r="E13341" i="5"/>
  <c r="E13340" i="5"/>
  <c r="E13339" i="5"/>
  <c r="E13338" i="5"/>
  <c r="E13337" i="5"/>
  <c r="E13336" i="5"/>
  <c r="E13335" i="5"/>
  <c r="E13334" i="5"/>
  <c r="E13333" i="5"/>
  <c r="E13332" i="5"/>
  <c r="E13331" i="5"/>
  <c r="E13330" i="5"/>
  <c r="E13329" i="5"/>
  <c r="E13328" i="5"/>
  <c r="E13327" i="5"/>
  <c r="E13326" i="5"/>
  <c r="E13325" i="5"/>
  <c r="E13324" i="5"/>
  <c r="E13323" i="5"/>
  <c r="E13322" i="5"/>
  <c r="E13321" i="5"/>
  <c r="E13320" i="5"/>
  <c r="E13319" i="5"/>
  <c r="E13318" i="5"/>
  <c r="E13317" i="5"/>
  <c r="E13316" i="5"/>
  <c r="E13315" i="5"/>
  <c r="E13314" i="5"/>
  <c r="E13313" i="5"/>
  <c r="E13312" i="5"/>
  <c r="E13311" i="5"/>
  <c r="E13310" i="5"/>
  <c r="E13309" i="5"/>
  <c r="E13308" i="5"/>
  <c r="E13307" i="5"/>
  <c r="E13306" i="5"/>
  <c r="E13305" i="5"/>
  <c r="E13304" i="5"/>
  <c r="E13303" i="5"/>
  <c r="E13302" i="5"/>
  <c r="E13301" i="5"/>
  <c r="E13300" i="5"/>
  <c r="E13299" i="5"/>
  <c r="E13298" i="5"/>
  <c r="E13297" i="5"/>
  <c r="E13296" i="5"/>
  <c r="E13295" i="5"/>
  <c r="E13294" i="5"/>
  <c r="E13293" i="5"/>
  <c r="E13292" i="5"/>
  <c r="E13291" i="5"/>
  <c r="E13290" i="5"/>
  <c r="E13289" i="5"/>
  <c r="E13288" i="5"/>
  <c r="E13287" i="5"/>
  <c r="E13286" i="5"/>
  <c r="E13285" i="5"/>
  <c r="E13284" i="5"/>
  <c r="E13283" i="5"/>
  <c r="E13282" i="5"/>
  <c r="E13281" i="5"/>
  <c r="E13280" i="5"/>
  <c r="E13279" i="5"/>
  <c r="E13278" i="5"/>
  <c r="E13277" i="5"/>
  <c r="E13276" i="5"/>
  <c r="E13275" i="5"/>
  <c r="E13274" i="5"/>
  <c r="E13273" i="5"/>
  <c r="E13272" i="5"/>
  <c r="E13271" i="5"/>
  <c r="E13270" i="5"/>
  <c r="E13269" i="5"/>
  <c r="E13268" i="5"/>
  <c r="E13267" i="5"/>
  <c r="E13266" i="5"/>
  <c r="E13265" i="5"/>
  <c r="E13264" i="5"/>
  <c r="E13263" i="5"/>
  <c r="E13262" i="5"/>
  <c r="E13261" i="5"/>
  <c r="E13260" i="5"/>
  <c r="E13259" i="5"/>
  <c r="E13258" i="5"/>
  <c r="E13257" i="5"/>
  <c r="E13256" i="5"/>
  <c r="E13255" i="5"/>
  <c r="E13254" i="5"/>
  <c r="E13253" i="5"/>
  <c r="E13252" i="5"/>
  <c r="E13251" i="5"/>
  <c r="E13250" i="5"/>
  <c r="E13249" i="5"/>
  <c r="E13248" i="5"/>
  <c r="E13247" i="5"/>
  <c r="E13246" i="5"/>
  <c r="E13245" i="5"/>
  <c r="E13244" i="5"/>
  <c r="E13243" i="5"/>
  <c r="E13242" i="5"/>
  <c r="E13241" i="5"/>
  <c r="E13240" i="5"/>
  <c r="E13239" i="5"/>
  <c r="E13238" i="5"/>
  <c r="E13237" i="5"/>
  <c r="E13236" i="5"/>
  <c r="E13235" i="5"/>
  <c r="E13234" i="5"/>
  <c r="E13233" i="5"/>
  <c r="E13232" i="5"/>
  <c r="E13231" i="5"/>
  <c r="E13230" i="5"/>
  <c r="E13229" i="5"/>
  <c r="E13228" i="5"/>
  <c r="E13227" i="5"/>
  <c r="E13226" i="5"/>
  <c r="E13225" i="5"/>
  <c r="E13224" i="5"/>
  <c r="E13223" i="5"/>
  <c r="E13222" i="5"/>
  <c r="E13221" i="5"/>
  <c r="E13220" i="5"/>
  <c r="E13219" i="5"/>
  <c r="E13218" i="5"/>
  <c r="E13217" i="5"/>
  <c r="E13216" i="5"/>
  <c r="E13215" i="5"/>
  <c r="E13214" i="5"/>
  <c r="E13213" i="5"/>
  <c r="E13212" i="5"/>
  <c r="E13211" i="5"/>
  <c r="E13210" i="5"/>
  <c r="E13209" i="5"/>
  <c r="E13208" i="5"/>
  <c r="E13207" i="5"/>
  <c r="E13206" i="5"/>
  <c r="E13205" i="5"/>
  <c r="E13204" i="5"/>
  <c r="E13203" i="5"/>
  <c r="E13202" i="5"/>
  <c r="E13201" i="5"/>
  <c r="E13200" i="5"/>
  <c r="E13199" i="5"/>
  <c r="E13198" i="5"/>
  <c r="E13197" i="5"/>
  <c r="E13196" i="5"/>
  <c r="E13195" i="5"/>
  <c r="E13194" i="5"/>
  <c r="E13193" i="5"/>
  <c r="E13192" i="5"/>
  <c r="E13191" i="5"/>
  <c r="E13190" i="5"/>
  <c r="E13189" i="5"/>
  <c r="E13188" i="5"/>
  <c r="E13187" i="5"/>
  <c r="E13186" i="5"/>
  <c r="E13185" i="5"/>
  <c r="E13184" i="5"/>
  <c r="E13183" i="5"/>
  <c r="E13182" i="5"/>
  <c r="E13181" i="5"/>
  <c r="E13180" i="5"/>
  <c r="E13179" i="5"/>
  <c r="E13178" i="5"/>
  <c r="E13177" i="5"/>
  <c r="E13176" i="5"/>
  <c r="E13175" i="5"/>
  <c r="E13174" i="5"/>
  <c r="E13173" i="5"/>
  <c r="E13172" i="5"/>
  <c r="E13171" i="5"/>
  <c r="E13170" i="5"/>
  <c r="E13169" i="5"/>
  <c r="E13168" i="5"/>
  <c r="E13167" i="5"/>
  <c r="E13166" i="5"/>
  <c r="E13165" i="5"/>
  <c r="E13164" i="5"/>
  <c r="E13163" i="5"/>
  <c r="E13162" i="5"/>
  <c r="E13161" i="5"/>
  <c r="E13160" i="5"/>
  <c r="E13159" i="5"/>
  <c r="E13158" i="5"/>
  <c r="E13157" i="5"/>
  <c r="E13156" i="5"/>
  <c r="E13155" i="5"/>
  <c r="E13154" i="5"/>
  <c r="E13153" i="5"/>
  <c r="E13152" i="5"/>
  <c r="E13151" i="5"/>
  <c r="E13150" i="5"/>
  <c r="E13149" i="5"/>
  <c r="E13148" i="5"/>
  <c r="E13147" i="5"/>
  <c r="E13146" i="5"/>
  <c r="E13145" i="5"/>
  <c r="E13144" i="5"/>
  <c r="E13143" i="5"/>
  <c r="E13142" i="5"/>
  <c r="E13141" i="5"/>
  <c r="E13140" i="5"/>
  <c r="E13139" i="5"/>
  <c r="E13138" i="5"/>
  <c r="E13137" i="5"/>
  <c r="E13136" i="5"/>
  <c r="E13135" i="5"/>
  <c r="E13134" i="5"/>
  <c r="E13133" i="5"/>
  <c r="E13132" i="5"/>
  <c r="E13131" i="5"/>
  <c r="E13130" i="5"/>
  <c r="E13129" i="5"/>
  <c r="E13128" i="5"/>
  <c r="E13127" i="5"/>
  <c r="E13126" i="5"/>
  <c r="E13125" i="5"/>
  <c r="E13124" i="5"/>
  <c r="E13123" i="5"/>
  <c r="E13122" i="5"/>
  <c r="E13121" i="5"/>
  <c r="E13120" i="5"/>
  <c r="E13119" i="5"/>
  <c r="E13118" i="5"/>
  <c r="E13117" i="5"/>
  <c r="E13116" i="5"/>
  <c r="E13115" i="5"/>
  <c r="E13114" i="5"/>
  <c r="E13113" i="5"/>
  <c r="E13112" i="5"/>
  <c r="E13111" i="5"/>
  <c r="E13110" i="5"/>
  <c r="E13109" i="5"/>
  <c r="E13108" i="5"/>
  <c r="E13107" i="5"/>
  <c r="E13106" i="5"/>
  <c r="E13105" i="5"/>
  <c r="E13104" i="5"/>
  <c r="E13103" i="5"/>
  <c r="E13102" i="5"/>
  <c r="E13101" i="5"/>
  <c r="E13100" i="5"/>
  <c r="E13099" i="5"/>
  <c r="E13098" i="5"/>
  <c r="E13097" i="5"/>
  <c r="E13096" i="5"/>
  <c r="E13095" i="5"/>
  <c r="E13094" i="5"/>
  <c r="E13093" i="5"/>
  <c r="E13092" i="5"/>
  <c r="E13091" i="5"/>
  <c r="E13090" i="5"/>
  <c r="E13089" i="5"/>
  <c r="E13088" i="5"/>
  <c r="E13087" i="5"/>
  <c r="E13086" i="5"/>
  <c r="E13085" i="5"/>
  <c r="E13084" i="5"/>
  <c r="E13083" i="5"/>
  <c r="E13082" i="5"/>
  <c r="E13081" i="5"/>
  <c r="E13080" i="5"/>
  <c r="E13079" i="5"/>
  <c r="E13078" i="5"/>
  <c r="E13077" i="5"/>
  <c r="E13076" i="5"/>
  <c r="E13075" i="5"/>
  <c r="E13074" i="5"/>
  <c r="E13073" i="5"/>
  <c r="E13072" i="5"/>
  <c r="E13071" i="5"/>
  <c r="E13070" i="5"/>
  <c r="E13069" i="5"/>
  <c r="E13068" i="5"/>
  <c r="E13067" i="5"/>
  <c r="E13066" i="5"/>
  <c r="E13065" i="5"/>
  <c r="E13064" i="5"/>
  <c r="E13063" i="5"/>
  <c r="E13062" i="5"/>
  <c r="E13061" i="5"/>
  <c r="E13060" i="5"/>
  <c r="E13059" i="5"/>
  <c r="E13058" i="5"/>
  <c r="E13057" i="5"/>
  <c r="E13056" i="5"/>
  <c r="E13055" i="5"/>
  <c r="E13054" i="5"/>
  <c r="E13053" i="5"/>
  <c r="E13052" i="5"/>
  <c r="E13051" i="5"/>
  <c r="E13050" i="5"/>
  <c r="E13049" i="5"/>
  <c r="E13048" i="5"/>
  <c r="E13047" i="5"/>
  <c r="E13046" i="5"/>
  <c r="E13045" i="5"/>
  <c r="E13044" i="5"/>
  <c r="E13043" i="5"/>
  <c r="E13042" i="5"/>
  <c r="E13041" i="5"/>
  <c r="E13040" i="5"/>
  <c r="E13039" i="5"/>
  <c r="E13038" i="5"/>
  <c r="E13037" i="5"/>
  <c r="E13036" i="5"/>
  <c r="E13035" i="5"/>
  <c r="E13034" i="5"/>
  <c r="E13033" i="5"/>
  <c r="E13032" i="5"/>
  <c r="E13031" i="5"/>
  <c r="E13030" i="5"/>
  <c r="E13029" i="5"/>
  <c r="E13028" i="5"/>
  <c r="E13027" i="5"/>
  <c r="E13026" i="5"/>
  <c r="E13025" i="5"/>
  <c r="E13024" i="5"/>
  <c r="E13023" i="5"/>
  <c r="E13022" i="5"/>
  <c r="E13021" i="5"/>
  <c r="E13020" i="5"/>
  <c r="E13019" i="5"/>
  <c r="E13018" i="5"/>
  <c r="E13017" i="5"/>
  <c r="E13016" i="5"/>
  <c r="E13015" i="5"/>
  <c r="E13014" i="5"/>
  <c r="E13013" i="5"/>
  <c r="E13012" i="5"/>
  <c r="E13011" i="5"/>
  <c r="E13010" i="5"/>
  <c r="E13009" i="5"/>
  <c r="E13008" i="5"/>
  <c r="E13007" i="5"/>
  <c r="E13006" i="5"/>
  <c r="E13005" i="5"/>
  <c r="E13004" i="5"/>
  <c r="E13003" i="5"/>
  <c r="E13002" i="5"/>
  <c r="E13001" i="5"/>
  <c r="E13000" i="5"/>
  <c r="E12999" i="5"/>
  <c r="E12998" i="5"/>
  <c r="E12997" i="5"/>
  <c r="E12996" i="5"/>
  <c r="E12995" i="5"/>
  <c r="E12994" i="5"/>
  <c r="E12993" i="5"/>
  <c r="E12992" i="5"/>
  <c r="E12991" i="5"/>
  <c r="E12990" i="5"/>
  <c r="E12989" i="5"/>
  <c r="E12988" i="5"/>
  <c r="E12987" i="5"/>
  <c r="E12986" i="5"/>
  <c r="E12985" i="5"/>
  <c r="E12984" i="5"/>
  <c r="E12983" i="5"/>
  <c r="E12982" i="5"/>
  <c r="E12981" i="5"/>
  <c r="E12980" i="5"/>
  <c r="E12979" i="5"/>
  <c r="E12978" i="5"/>
  <c r="E12977" i="5"/>
  <c r="E12976" i="5"/>
  <c r="E12975" i="5"/>
  <c r="E12974" i="5"/>
  <c r="E12973" i="5"/>
  <c r="E12972" i="5"/>
  <c r="E12971" i="5"/>
  <c r="E12970" i="5"/>
  <c r="E12969" i="5"/>
  <c r="E12968" i="5"/>
  <c r="E12967" i="5"/>
  <c r="E12966" i="5"/>
  <c r="E12965" i="5"/>
  <c r="E12964" i="5"/>
  <c r="E12963" i="5"/>
  <c r="E12962" i="5"/>
  <c r="E12961" i="5"/>
  <c r="E12960" i="5"/>
  <c r="E12959" i="5"/>
  <c r="E12958" i="5"/>
  <c r="E12957" i="5"/>
  <c r="E12956" i="5"/>
  <c r="E12955" i="5"/>
  <c r="E12954" i="5"/>
  <c r="E12953" i="5"/>
  <c r="E12952" i="5"/>
  <c r="E12951" i="5"/>
  <c r="E12950" i="5"/>
  <c r="E12949" i="5"/>
  <c r="E12948" i="5"/>
  <c r="E12947" i="5"/>
  <c r="E12946" i="5"/>
  <c r="E12945" i="5"/>
  <c r="E12944" i="5"/>
  <c r="E12943" i="5"/>
  <c r="E12942" i="5"/>
  <c r="E12941" i="5"/>
  <c r="E12940" i="5"/>
  <c r="E12939" i="5"/>
  <c r="E12938" i="5"/>
  <c r="E12937" i="5"/>
  <c r="E12936" i="5"/>
  <c r="E12935" i="5"/>
  <c r="E12934" i="5"/>
  <c r="E12933" i="5"/>
  <c r="E12932" i="5"/>
  <c r="E12931" i="5"/>
  <c r="E12930" i="5"/>
  <c r="E12929" i="5"/>
  <c r="E12928" i="5"/>
  <c r="E12927" i="5"/>
  <c r="E12926" i="5"/>
  <c r="E12925" i="5"/>
  <c r="E12924" i="5"/>
  <c r="E12923" i="5"/>
  <c r="E12922" i="5"/>
  <c r="E12921" i="5"/>
  <c r="E12920" i="5"/>
  <c r="E12919" i="5"/>
  <c r="E12918" i="5"/>
  <c r="E12917" i="5"/>
  <c r="E12916" i="5"/>
  <c r="E12915" i="5"/>
  <c r="E12914" i="5"/>
  <c r="E12913" i="5"/>
  <c r="E12912" i="5"/>
  <c r="E12911" i="5"/>
  <c r="E12910" i="5"/>
  <c r="E12909" i="5"/>
  <c r="E12908" i="5"/>
  <c r="E12907" i="5"/>
  <c r="E12906" i="5"/>
  <c r="E12905" i="5"/>
  <c r="E12904" i="5"/>
  <c r="E12903" i="5"/>
  <c r="E12902" i="5"/>
  <c r="E12901" i="5"/>
  <c r="E12900" i="5"/>
  <c r="E12899" i="5"/>
  <c r="E12898" i="5"/>
  <c r="E12897" i="5"/>
  <c r="E12896" i="5"/>
  <c r="E12895" i="5"/>
  <c r="E12894" i="5"/>
  <c r="E12893" i="5"/>
  <c r="E12892" i="5"/>
  <c r="E12891" i="5"/>
  <c r="E12890" i="5"/>
  <c r="E12889" i="5"/>
  <c r="E12888" i="5"/>
  <c r="E12887" i="5"/>
  <c r="E12886" i="5"/>
  <c r="E12885" i="5"/>
  <c r="E12884" i="5"/>
  <c r="E12883" i="5"/>
  <c r="E12882" i="5"/>
  <c r="E12881" i="5"/>
  <c r="E12880" i="5"/>
  <c r="E12879" i="5"/>
  <c r="E12878" i="5"/>
  <c r="E12877" i="5"/>
  <c r="E12876" i="5"/>
  <c r="E12875" i="5"/>
  <c r="E12874" i="5"/>
  <c r="E12873" i="5"/>
  <c r="E12872" i="5"/>
  <c r="E12871" i="5"/>
  <c r="E12870" i="5"/>
  <c r="E12869" i="5"/>
  <c r="E12868" i="5"/>
  <c r="E12867" i="5"/>
  <c r="E12866" i="5"/>
  <c r="E12865" i="5"/>
  <c r="E12864" i="5"/>
  <c r="E12863" i="5"/>
  <c r="E12862" i="5"/>
  <c r="E12861" i="5"/>
  <c r="E12860" i="5"/>
  <c r="E12859" i="5"/>
  <c r="E12858" i="5"/>
  <c r="E12857" i="5"/>
  <c r="E12856" i="5"/>
  <c r="E12855" i="5"/>
  <c r="E12854" i="5"/>
  <c r="E12853" i="5"/>
  <c r="E12852" i="5"/>
  <c r="E12851" i="5"/>
  <c r="E12850" i="5"/>
  <c r="E12849" i="5"/>
  <c r="E12848" i="5"/>
  <c r="E12847" i="5"/>
  <c r="E12846" i="5"/>
  <c r="E12845" i="5"/>
  <c r="E12844" i="5"/>
  <c r="E12843" i="5"/>
  <c r="E12842" i="5"/>
  <c r="E12841" i="5"/>
  <c r="E12840" i="5"/>
  <c r="E12839" i="5"/>
  <c r="E12838" i="5"/>
  <c r="E12837" i="5"/>
  <c r="E12836" i="5"/>
  <c r="E12835" i="5"/>
  <c r="E12834" i="5"/>
  <c r="E12833" i="5"/>
  <c r="E12832" i="5"/>
  <c r="E12831" i="5"/>
  <c r="E12830" i="5"/>
  <c r="E12829" i="5"/>
  <c r="E12828" i="5"/>
  <c r="E12827" i="5"/>
  <c r="E12826" i="5"/>
  <c r="E12825" i="5"/>
  <c r="E12824" i="5"/>
  <c r="E12823" i="5"/>
  <c r="E12822" i="5"/>
  <c r="E12821" i="5"/>
  <c r="E12820" i="5"/>
  <c r="E12819" i="5"/>
  <c r="E12818" i="5"/>
  <c r="E12817" i="5"/>
  <c r="E12816" i="5"/>
  <c r="E12815" i="5"/>
  <c r="E12814" i="5"/>
  <c r="E12813" i="5"/>
  <c r="E12812" i="5"/>
  <c r="E12811" i="5"/>
  <c r="E12810" i="5"/>
  <c r="E12809" i="5"/>
  <c r="E12808" i="5"/>
  <c r="E12807" i="5"/>
  <c r="E12806" i="5"/>
  <c r="E12805" i="5"/>
  <c r="E12804" i="5"/>
  <c r="E12803" i="5"/>
  <c r="E12802" i="5"/>
  <c r="E12801" i="5"/>
  <c r="E12800" i="5"/>
  <c r="E12799" i="5"/>
  <c r="E12798" i="5"/>
  <c r="E12797" i="5"/>
  <c r="E12796" i="5"/>
  <c r="E12795" i="5"/>
  <c r="E12794" i="5"/>
  <c r="E12793" i="5"/>
  <c r="E12792" i="5"/>
  <c r="E12791" i="5"/>
  <c r="E12790" i="5"/>
  <c r="E12789" i="5"/>
  <c r="E12788" i="5"/>
  <c r="E12787" i="5"/>
  <c r="E12786" i="5"/>
  <c r="E12785" i="5"/>
  <c r="E12784" i="5"/>
  <c r="E12783" i="5"/>
  <c r="E12782" i="5"/>
  <c r="E12781" i="5"/>
  <c r="E12780" i="5"/>
  <c r="E12779" i="5"/>
  <c r="E12778" i="5"/>
  <c r="E12777" i="5"/>
  <c r="E12776" i="5"/>
  <c r="E12775" i="5"/>
  <c r="E12774" i="5"/>
  <c r="E12773" i="5"/>
  <c r="E12772" i="5"/>
  <c r="E12771" i="5"/>
  <c r="E12770" i="5"/>
  <c r="E12769" i="5"/>
  <c r="E12768" i="5"/>
  <c r="E12767" i="5"/>
  <c r="E12766" i="5"/>
  <c r="E12765" i="5"/>
  <c r="E12764" i="5"/>
  <c r="E12763" i="5"/>
  <c r="E12762" i="5"/>
  <c r="E12761" i="5"/>
  <c r="E12760" i="5"/>
  <c r="E12759" i="5"/>
  <c r="E12758" i="5"/>
  <c r="E12757" i="5"/>
  <c r="E12756" i="5"/>
  <c r="E12755" i="5"/>
  <c r="E12754" i="5"/>
  <c r="E12753" i="5"/>
  <c r="E12752" i="5"/>
  <c r="E12751" i="5"/>
  <c r="E12750" i="5"/>
  <c r="E12749" i="5"/>
  <c r="E12748" i="5"/>
  <c r="E12747" i="5"/>
  <c r="E12746" i="5"/>
  <c r="E12745" i="5"/>
  <c r="E12744" i="5"/>
  <c r="E12743" i="5"/>
  <c r="E12742" i="5"/>
  <c r="E12741" i="5"/>
  <c r="E12740" i="5"/>
  <c r="E12739" i="5"/>
  <c r="E12738" i="5"/>
  <c r="E12737" i="5"/>
  <c r="E12736" i="5"/>
  <c r="E12735" i="5"/>
  <c r="E12734" i="5"/>
  <c r="E12733" i="5"/>
  <c r="E12732" i="5"/>
  <c r="E12731" i="5"/>
  <c r="E12730" i="5"/>
  <c r="E12729" i="5"/>
  <c r="E12728" i="5"/>
  <c r="E12727" i="5"/>
  <c r="E12726" i="5"/>
  <c r="E12725" i="5"/>
  <c r="E12724" i="5"/>
  <c r="E12723" i="5"/>
  <c r="E12722" i="5"/>
  <c r="E12721" i="5"/>
  <c r="E12720" i="5"/>
  <c r="E12719" i="5"/>
  <c r="E12718" i="5"/>
  <c r="E12717" i="5"/>
  <c r="E12716" i="5"/>
  <c r="E12715" i="5"/>
  <c r="E12714" i="5"/>
  <c r="E12713" i="5"/>
  <c r="E12712" i="5"/>
  <c r="E12711" i="5"/>
  <c r="E12710" i="5"/>
  <c r="E12709" i="5"/>
  <c r="E12708" i="5"/>
  <c r="E12707" i="5"/>
  <c r="E12706" i="5"/>
  <c r="E12705" i="5"/>
  <c r="E12704" i="5"/>
  <c r="E12703" i="5"/>
  <c r="E12702" i="5"/>
  <c r="E12701" i="5"/>
  <c r="E12700" i="5"/>
  <c r="E12699" i="5"/>
  <c r="E12698" i="5"/>
  <c r="E12697" i="5"/>
  <c r="E12696" i="5"/>
  <c r="E12695" i="5"/>
  <c r="E12694" i="5"/>
  <c r="E12693" i="5"/>
  <c r="E12692" i="5"/>
  <c r="E12691" i="5"/>
  <c r="E12690" i="5"/>
  <c r="E12689" i="5"/>
  <c r="E12688" i="5"/>
  <c r="E12687" i="5"/>
  <c r="E12686" i="5"/>
  <c r="E12685" i="5"/>
  <c r="E12684" i="5"/>
  <c r="E12683" i="5"/>
  <c r="E12682" i="5"/>
  <c r="E12681" i="5"/>
  <c r="E12680" i="5"/>
  <c r="E12679" i="5"/>
  <c r="E12678" i="5"/>
  <c r="E12677" i="5"/>
  <c r="E12676" i="5"/>
  <c r="E12675" i="5"/>
  <c r="E12674" i="5"/>
  <c r="E12673" i="5"/>
  <c r="E12672" i="5"/>
  <c r="E12671" i="5"/>
  <c r="E12670" i="5"/>
  <c r="E12669" i="5"/>
  <c r="E12668" i="5"/>
  <c r="E12667" i="5"/>
  <c r="E12666" i="5"/>
  <c r="E12665" i="5"/>
  <c r="E12664" i="5"/>
  <c r="E12663" i="5"/>
  <c r="E12662" i="5"/>
  <c r="E12661" i="5"/>
  <c r="E12660" i="5"/>
  <c r="E12659" i="5"/>
  <c r="E12658" i="5"/>
  <c r="E12657" i="5"/>
  <c r="E12656" i="5"/>
  <c r="E12655" i="5"/>
  <c r="E12654" i="5"/>
  <c r="E12653" i="5"/>
  <c r="E12652" i="5"/>
  <c r="E12651" i="5"/>
  <c r="E12650" i="5"/>
  <c r="E12649" i="5"/>
  <c r="E12648" i="5"/>
  <c r="E12647" i="5"/>
  <c r="E12646" i="5"/>
  <c r="E12645" i="5"/>
  <c r="E12644" i="5"/>
  <c r="E12643" i="5"/>
  <c r="E12642" i="5"/>
  <c r="E12641" i="5"/>
  <c r="E12640" i="5"/>
  <c r="E12639" i="5"/>
  <c r="E12638" i="5"/>
  <c r="E12637" i="5"/>
  <c r="E12636" i="5"/>
  <c r="E12635" i="5"/>
  <c r="E12634" i="5"/>
  <c r="E12633" i="5"/>
  <c r="E12632" i="5"/>
  <c r="E12631" i="5"/>
  <c r="E12630" i="5"/>
  <c r="E12629" i="5"/>
  <c r="E12628" i="5"/>
  <c r="E12627" i="5"/>
  <c r="E12626" i="5"/>
  <c r="E12625" i="5"/>
  <c r="E12624" i="5"/>
  <c r="E12623" i="5"/>
  <c r="E12622" i="5"/>
  <c r="E12621" i="5"/>
  <c r="E12620" i="5"/>
  <c r="E12619" i="5"/>
  <c r="E12618" i="5"/>
  <c r="E12617" i="5"/>
  <c r="E12616" i="5"/>
  <c r="E12615" i="5"/>
  <c r="E12614" i="5"/>
  <c r="E12613" i="5"/>
  <c r="E12612" i="5"/>
  <c r="E12611" i="5"/>
  <c r="E12610" i="5"/>
  <c r="E12609" i="5"/>
  <c r="E12608" i="5"/>
  <c r="E12607" i="5"/>
  <c r="E12606" i="5"/>
  <c r="E12605" i="5"/>
  <c r="E12604" i="5"/>
  <c r="E12603" i="5"/>
  <c r="E12602" i="5"/>
  <c r="E12601" i="5"/>
  <c r="E12600" i="5"/>
  <c r="E12599" i="5"/>
  <c r="E12598" i="5"/>
  <c r="E12597" i="5"/>
  <c r="E12596" i="5"/>
  <c r="E12595" i="5"/>
  <c r="E12594" i="5"/>
  <c r="E12593" i="5"/>
  <c r="E12592" i="5"/>
  <c r="E12591" i="5"/>
  <c r="E12590" i="5"/>
  <c r="E12589" i="5"/>
  <c r="E12588" i="5"/>
  <c r="E12587" i="5"/>
  <c r="E12586" i="5"/>
  <c r="E12585" i="5"/>
  <c r="E12584" i="5"/>
  <c r="E12583" i="5"/>
  <c r="E12582" i="5"/>
  <c r="E12581" i="5"/>
  <c r="E12580" i="5"/>
  <c r="E12579" i="5"/>
  <c r="E12578" i="5"/>
  <c r="E12577" i="5"/>
  <c r="E12576" i="5"/>
  <c r="E12575" i="5"/>
  <c r="E12574" i="5"/>
  <c r="E12573" i="5"/>
  <c r="E12572" i="5"/>
  <c r="E12571" i="5"/>
  <c r="E12570" i="5"/>
  <c r="E12569" i="5"/>
  <c r="E12568" i="5"/>
  <c r="E12567" i="5"/>
  <c r="E12566" i="5"/>
  <c r="E12565" i="5"/>
  <c r="E12564" i="5"/>
  <c r="E12563" i="5"/>
  <c r="E12562" i="5"/>
  <c r="E12561" i="5"/>
  <c r="E12560" i="5"/>
  <c r="E12559" i="5"/>
  <c r="E12558" i="5"/>
  <c r="E12557" i="5"/>
  <c r="E12556" i="5"/>
  <c r="E12555" i="5"/>
  <c r="E12554" i="5"/>
  <c r="E12553" i="5"/>
  <c r="E12552" i="5"/>
  <c r="E12551" i="5"/>
  <c r="E12550" i="5"/>
  <c r="E12549" i="5"/>
  <c r="E12548" i="5"/>
  <c r="E12547" i="5"/>
  <c r="E12546" i="5"/>
  <c r="E12545" i="5"/>
  <c r="E12544" i="5"/>
  <c r="E12543" i="5"/>
  <c r="E12542" i="5"/>
  <c r="E12541" i="5"/>
  <c r="E12540" i="5"/>
  <c r="E12539" i="5"/>
  <c r="E12538" i="5"/>
  <c r="E12537" i="5"/>
  <c r="E12536" i="5"/>
  <c r="E12535" i="5"/>
  <c r="E12534" i="5"/>
  <c r="E12533" i="5"/>
  <c r="E12532" i="5"/>
  <c r="E12531" i="5"/>
  <c r="E12530" i="5"/>
  <c r="E12529" i="5"/>
  <c r="E12528" i="5"/>
  <c r="E12527" i="5"/>
  <c r="E12526" i="5"/>
  <c r="E12525" i="5"/>
  <c r="E12524" i="5"/>
  <c r="E12523" i="5"/>
  <c r="E12522" i="5"/>
  <c r="E12521" i="5"/>
  <c r="E12520" i="5"/>
  <c r="E12519" i="5"/>
  <c r="E12518" i="5"/>
  <c r="E12517" i="5"/>
  <c r="E12516" i="5"/>
  <c r="E12515" i="5"/>
  <c r="E12514" i="5"/>
  <c r="E12513" i="5"/>
  <c r="E12512" i="5"/>
  <c r="E12511" i="5"/>
  <c r="E12510" i="5"/>
  <c r="E12509" i="5"/>
  <c r="E12508" i="5"/>
  <c r="E12507" i="5"/>
  <c r="E12506" i="5"/>
  <c r="E12505" i="5"/>
  <c r="E12504" i="5"/>
  <c r="E12503" i="5"/>
  <c r="E12502" i="5"/>
  <c r="E12501" i="5"/>
  <c r="E12500" i="5"/>
  <c r="E12499" i="5"/>
  <c r="E12498" i="5"/>
  <c r="E12497" i="5"/>
  <c r="E12496" i="5"/>
  <c r="E12495" i="5"/>
  <c r="E12494" i="5"/>
  <c r="E12493" i="5"/>
  <c r="E12492" i="5"/>
  <c r="E12491" i="5"/>
  <c r="E12490" i="5"/>
  <c r="E12489" i="5"/>
  <c r="E12488" i="5"/>
  <c r="E12487" i="5"/>
  <c r="E12486" i="5"/>
  <c r="E12485" i="5"/>
  <c r="E12484" i="5"/>
  <c r="E12483" i="5"/>
  <c r="E12482" i="5"/>
  <c r="E12481" i="5"/>
  <c r="E12480" i="5"/>
  <c r="E12479" i="5"/>
  <c r="E12478" i="5"/>
  <c r="E12477" i="5"/>
  <c r="E12476" i="5"/>
  <c r="E12475" i="5"/>
  <c r="E12474" i="5"/>
  <c r="E12473" i="5"/>
  <c r="E12472" i="5"/>
  <c r="E12471" i="5"/>
  <c r="E12470" i="5"/>
  <c r="E12469" i="5"/>
  <c r="E12468" i="5"/>
  <c r="E12467" i="5"/>
  <c r="E12466" i="5"/>
  <c r="E12465" i="5"/>
  <c r="E12464" i="5"/>
  <c r="E12463" i="5"/>
  <c r="E12462" i="5"/>
  <c r="E12461" i="5"/>
  <c r="E12460" i="5"/>
  <c r="E12459" i="5"/>
  <c r="E12458" i="5"/>
  <c r="E12457" i="5"/>
  <c r="E12456" i="5"/>
  <c r="E12455" i="5"/>
  <c r="E12454" i="5"/>
  <c r="E12453" i="5"/>
  <c r="E12452" i="5"/>
  <c r="E12451" i="5"/>
  <c r="E12450" i="5"/>
  <c r="E12449" i="5"/>
  <c r="E12448" i="5"/>
  <c r="E12447" i="5"/>
  <c r="E12446" i="5"/>
  <c r="E12445" i="5"/>
  <c r="E12444" i="5"/>
  <c r="E12443" i="5"/>
  <c r="E12442" i="5"/>
  <c r="E12441" i="5"/>
  <c r="E12440" i="5"/>
  <c r="E12439" i="5"/>
  <c r="E12438" i="5"/>
  <c r="E12437" i="5"/>
  <c r="E12436" i="5"/>
  <c r="E12435" i="5"/>
  <c r="E12434" i="5"/>
  <c r="E12433" i="5"/>
  <c r="E12432" i="5"/>
  <c r="E12431" i="5"/>
  <c r="E12430" i="5"/>
  <c r="E12429" i="5"/>
  <c r="E12428" i="5"/>
  <c r="E12427" i="5"/>
  <c r="E12426" i="5"/>
  <c r="E12425" i="5"/>
  <c r="E12424" i="5"/>
  <c r="E12423" i="5"/>
  <c r="E12422" i="5"/>
  <c r="E12421" i="5"/>
  <c r="E12420" i="5"/>
  <c r="E12419" i="5"/>
  <c r="E12418" i="5"/>
  <c r="E12417" i="5"/>
  <c r="E12416" i="5"/>
  <c r="E12415" i="5"/>
  <c r="E12414" i="5"/>
  <c r="E12413" i="5"/>
  <c r="E12412" i="5"/>
  <c r="E12411" i="5"/>
  <c r="E12410" i="5"/>
  <c r="E12409" i="5"/>
  <c r="E12408" i="5"/>
  <c r="E12407" i="5"/>
  <c r="E12406" i="5"/>
  <c r="E12405" i="5"/>
  <c r="E12404" i="5"/>
  <c r="E12403" i="5"/>
  <c r="E12402" i="5"/>
  <c r="E12401" i="5"/>
  <c r="E12400" i="5"/>
  <c r="E12399" i="5"/>
  <c r="E12398" i="5"/>
  <c r="E12397" i="5"/>
  <c r="E12396" i="5"/>
  <c r="E12395" i="5"/>
  <c r="E12394" i="5"/>
  <c r="E12393" i="5"/>
  <c r="E12392" i="5"/>
  <c r="E12391" i="5"/>
  <c r="E12390" i="5"/>
  <c r="E12389" i="5"/>
  <c r="E12388" i="5"/>
  <c r="E12387" i="5"/>
  <c r="E12386" i="5"/>
  <c r="E12385" i="5"/>
  <c r="E12384" i="5"/>
  <c r="E12383" i="5"/>
  <c r="E12382" i="5"/>
  <c r="E12381" i="5"/>
  <c r="E12380" i="5"/>
  <c r="E12379" i="5"/>
  <c r="E12378" i="5"/>
  <c r="E12377" i="5"/>
  <c r="E12376" i="5"/>
  <c r="E12375" i="5"/>
  <c r="E12374" i="5"/>
  <c r="E12373" i="5"/>
  <c r="E12372" i="5"/>
  <c r="E12371" i="5"/>
  <c r="E12370" i="5"/>
  <c r="E12369" i="5"/>
  <c r="E12368" i="5"/>
  <c r="E12367" i="5"/>
  <c r="E12366" i="5"/>
  <c r="E12365" i="5"/>
  <c r="E12364" i="5"/>
  <c r="E12363" i="5"/>
  <c r="E12362" i="5"/>
  <c r="E12361" i="5"/>
  <c r="E12360" i="5"/>
  <c r="E12359" i="5"/>
  <c r="E12358" i="5"/>
  <c r="E12357" i="5"/>
  <c r="E12356" i="5"/>
  <c r="E12355" i="5"/>
  <c r="E12354" i="5"/>
  <c r="E12353" i="5"/>
  <c r="E12352" i="5"/>
  <c r="E12351" i="5"/>
  <c r="E12350" i="5"/>
  <c r="E12349" i="5"/>
  <c r="E12348" i="5"/>
  <c r="E12347" i="5"/>
  <c r="E12346" i="5"/>
  <c r="E12345" i="5"/>
  <c r="E12344" i="5"/>
  <c r="E12343" i="5"/>
  <c r="E12342" i="5"/>
  <c r="E12341" i="5"/>
  <c r="E12340" i="5"/>
  <c r="E12339" i="5"/>
  <c r="E12338" i="5"/>
  <c r="E12337" i="5"/>
  <c r="E12336" i="5"/>
  <c r="E12335" i="5"/>
  <c r="E12334" i="5"/>
  <c r="E12333" i="5"/>
  <c r="E12332" i="5"/>
  <c r="E12331" i="5"/>
  <c r="E12330" i="5"/>
  <c r="E12329" i="5"/>
  <c r="E12328" i="5"/>
  <c r="E12327" i="5"/>
  <c r="E12326" i="5"/>
  <c r="E12325" i="5"/>
  <c r="E12324" i="5"/>
  <c r="E12323" i="5"/>
  <c r="E12322" i="5"/>
  <c r="E12321" i="5"/>
  <c r="E12320" i="5"/>
  <c r="E12319" i="5"/>
  <c r="E12318" i="5"/>
  <c r="E12317" i="5"/>
  <c r="E12316" i="5"/>
  <c r="E12315" i="5"/>
  <c r="E12314" i="5"/>
  <c r="E12313" i="5"/>
  <c r="E12312" i="5"/>
  <c r="E12311" i="5"/>
  <c r="E12310" i="5"/>
  <c r="E12309" i="5"/>
  <c r="E12308" i="5"/>
  <c r="E12307" i="5"/>
  <c r="E12306" i="5"/>
  <c r="E12305" i="5"/>
  <c r="E12304" i="5"/>
  <c r="E12303" i="5"/>
  <c r="E12302" i="5"/>
  <c r="E12301" i="5"/>
  <c r="E12300" i="5"/>
  <c r="E12299" i="5"/>
  <c r="E12298" i="5"/>
  <c r="E12297" i="5"/>
  <c r="E12296" i="5"/>
  <c r="E12295" i="5"/>
  <c r="E12294" i="5"/>
  <c r="E12293" i="5"/>
  <c r="E12292" i="5"/>
  <c r="E12291" i="5"/>
  <c r="E12290" i="5"/>
  <c r="E12289" i="5"/>
  <c r="E12288" i="5"/>
  <c r="E12287" i="5"/>
  <c r="E12286" i="5"/>
  <c r="E12285" i="5"/>
  <c r="E12284" i="5"/>
  <c r="E12283" i="5"/>
  <c r="E12282" i="5"/>
  <c r="E12281" i="5"/>
  <c r="E12280" i="5"/>
  <c r="E12279" i="5"/>
  <c r="E12278" i="5"/>
  <c r="E12277" i="5"/>
  <c r="E12276" i="5"/>
  <c r="E12275" i="5"/>
  <c r="E12274" i="5"/>
  <c r="E12273" i="5"/>
  <c r="E12272" i="5"/>
  <c r="E12271" i="5"/>
  <c r="E12270" i="5"/>
  <c r="E12269" i="5"/>
  <c r="E12268" i="5"/>
  <c r="E12267" i="5"/>
  <c r="E12266" i="5"/>
  <c r="E12265" i="5"/>
  <c r="E12264" i="5"/>
  <c r="E12263" i="5"/>
  <c r="E12262" i="5"/>
  <c r="E12261" i="5"/>
  <c r="E12260" i="5"/>
  <c r="E12259" i="5"/>
  <c r="E12258" i="5"/>
  <c r="E12257" i="5"/>
  <c r="E12256" i="5"/>
  <c r="E12255" i="5"/>
  <c r="E12254" i="5"/>
  <c r="E12253" i="5"/>
  <c r="E12252" i="5"/>
  <c r="E12251" i="5"/>
  <c r="E12250" i="5"/>
  <c r="E12249" i="5"/>
  <c r="E12248" i="5"/>
  <c r="E12247" i="5"/>
  <c r="E12246" i="5"/>
  <c r="E12245" i="5"/>
  <c r="E12244" i="5"/>
  <c r="E12243" i="5"/>
  <c r="E12242" i="5"/>
  <c r="E12241" i="5"/>
  <c r="E12240" i="5"/>
  <c r="E12239" i="5"/>
  <c r="E12238" i="5"/>
  <c r="E12237" i="5"/>
  <c r="E12236" i="5"/>
  <c r="E12235" i="5"/>
  <c r="E12234" i="5"/>
  <c r="E12233" i="5"/>
  <c r="E12232" i="5"/>
  <c r="E12231" i="5"/>
  <c r="E12230" i="5"/>
  <c r="E12229" i="5"/>
  <c r="E12228" i="5"/>
  <c r="E12227" i="5"/>
  <c r="E12226" i="5"/>
  <c r="E12225" i="5"/>
  <c r="E12224" i="5"/>
  <c r="E12223" i="5"/>
  <c r="E12222" i="5"/>
  <c r="E12221" i="5"/>
  <c r="E12220" i="5"/>
  <c r="E12219" i="5"/>
  <c r="E12218" i="5"/>
  <c r="E12217" i="5"/>
  <c r="E12216" i="5"/>
  <c r="E12215" i="5"/>
  <c r="E12214" i="5"/>
  <c r="E12213" i="5"/>
  <c r="E12212" i="5"/>
  <c r="E12211" i="5"/>
  <c r="E12210" i="5"/>
  <c r="E12209" i="5"/>
  <c r="E12208" i="5"/>
  <c r="E12207" i="5"/>
  <c r="E12206" i="5"/>
  <c r="E12205" i="5"/>
  <c r="E12204" i="5"/>
  <c r="E12203" i="5"/>
  <c r="E12202" i="5"/>
  <c r="E12201" i="5"/>
  <c r="E12200" i="5"/>
  <c r="E12199" i="5"/>
  <c r="E12198" i="5"/>
  <c r="E12197" i="5"/>
  <c r="E12196" i="5"/>
  <c r="E12195" i="5"/>
  <c r="E12194" i="5"/>
  <c r="E12193" i="5"/>
  <c r="E12192" i="5"/>
  <c r="E12191" i="5"/>
  <c r="E12190" i="5"/>
  <c r="E12189" i="5"/>
  <c r="E12188" i="5"/>
  <c r="E12187" i="5"/>
  <c r="E12186" i="5"/>
  <c r="E12185" i="5"/>
  <c r="E12184" i="5"/>
  <c r="E12183" i="5"/>
  <c r="E12182" i="5"/>
  <c r="E12181" i="5"/>
  <c r="E12180" i="5"/>
  <c r="E12179" i="5"/>
  <c r="E12178" i="5"/>
  <c r="E12177" i="5"/>
  <c r="E12176" i="5"/>
  <c r="E12175" i="5"/>
  <c r="E12174" i="5"/>
  <c r="E12173" i="5"/>
  <c r="E12172" i="5"/>
  <c r="E12171" i="5"/>
  <c r="E12170" i="5"/>
  <c r="E12169" i="5"/>
  <c r="E12168" i="5"/>
  <c r="E12167" i="5"/>
  <c r="E12166" i="5"/>
  <c r="E12165" i="5"/>
  <c r="E12164" i="5"/>
  <c r="E12163" i="5"/>
  <c r="E12162" i="5"/>
  <c r="E12161" i="5"/>
  <c r="E12160" i="5"/>
  <c r="E12159" i="5"/>
  <c r="E12158" i="5"/>
  <c r="E12157" i="5"/>
  <c r="E12156" i="5"/>
  <c r="E12155" i="5"/>
  <c r="E12154" i="5"/>
  <c r="E12153" i="5"/>
  <c r="E12152" i="5"/>
  <c r="E12151" i="5"/>
  <c r="E12150" i="5"/>
  <c r="E12149" i="5"/>
  <c r="E12148" i="5"/>
  <c r="E12147" i="5"/>
  <c r="E12146" i="5"/>
  <c r="E12145" i="5"/>
  <c r="E12144" i="5"/>
  <c r="E12143" i="5"/>
  <c r="E12142" i="5"/>
  <c r="E12141" i="5"/>
  <c r="E12140" i="5"/>
  <c r="E12139" i="5"/>
  <c r="E12138" i="5"/>
  <c r="E12137" i="5"/>
  <c r="E12136" i="5"/>
  <c r="E12135" i="5"/>
  <c r="E12134" i="5"/>
  <c r="E12133" i="5"/>
  <c r="E12132" i="5"/>
  <c r="E12131" i="5"/>
  <c r="E12130" i="5"/>
  <c r="E12129" i="5"/>
  <c r="E12128" i="5"/>
  <c r="E12127" i="5"/>
  <c r="E12126" i="5"/>
  <c r="E12125" i="5"/>
  <c r="E12124" i="5"/>
  <c r="E12123" i="5"/>
  <c r="E12122" i="5"/>
  <c r="E12121" i="5"/>
  <c r="E12120" i="5"/>
  <c r="E12119" i="5"/>
  <c r="E12118" i="5"/>
  <c r="E12117" i="5"/>
  <c r="E12116" i="5"/>
  <c r="E12115" i="5"/>
  <c r="E12114" i="5"/>
  <c r="E12113" i="5"/>
  <c r="E12112" i="5"/>
  <c r="E12111" i="5"/>
  <c r="E12110" i="5"/>
  <c r="E12109" i="5"/>
  <c r="E12108" i="5"/>
  <c r="E12107" i="5"/>
  <c r="E12106" i="5"/>
  <c r="E12105" i="5"/>
  <c r="E12104" i="5"/>
  <c r="E12103" i="5"/>
  <c r="E12102" i="5"/>
  <c r="E12101" i="5"/>
  <c r="E12100" i="5"/>
  <c r="E12099" i="5"/>
  <c r="E12098" i="5"/>
  <c r="E12097" i="5"/>
  <c r="E12096" i="5"/>
  <c r="E12095" i="5"/>
  <c r="E12094" i="5"/>
  <c r="E12093" i="5"/>
  <c r="E12092" i="5"/>
  <c r="E12091" i="5"/>
  <c r="E12090" i="5"/>
  <c r="E12089" i="5"/>
  <c r="E12088" i="5"/>
  <c r="E12087" i="5"/>
  <c r="E12086" i="5"/>
  <c r="E12085" i="5"/>
  <c r="E12084" i="5"/>
  <c r="E12083" i="5"/>
  <c r="E12082" i="5"/>
  <c r="E12081" i="5"/>
  <c r="E12080" i="5"/>
  <c r="E12079" i="5"/>
  <c r="E12078" i="5"/>
  <c r="E12077" i="5"/>
  <c r="E12076" i="5"/>
  <c r="E12075" i="5"/>
  <c r="E12074" i="5"/>
  <c r="E12073" i="5"/>
  <c r="E12072" i="5"/>
  <c r="E12071" i="5"/>
  <c r="E12070" i="5"/>
  <c r="E12069" i="5"/>
  <c r="E12068" i="5"/>
  <c r="E12067" i="5"/>
  <c r="E12066" i="5"/>
  <c r="E12065" i="5"/>
  <c r="E12064" i="5"/>
  <c r="E12063" i="5"/>
  <c r="E12062" i="5"/>
  <c r="E12061" i="5"/>
  <c r="E12060" i="5"/>
  <c r="E12059" i="5"/>
  <c r="E12058" i="5"/>
  <c r="E12057" i="5"/>
  <c r="E12056" i="5"/>
  <c r="E12055" i="5"/>
  <c r="E12054" i="5"/>
  <c r="E12053" i="5"/>
  <c r="E12052" i="5"/>
  <c r="E12051" i="5"/>
  <c r="E12050" i="5"/>
  <c r="E12049" i="5"/>
  <c r="E12048" i="5"/>
  <c r="E12047" i="5"/>
  <c r="E12046" i="5"/>
  <c r="E12045" i="5"/>
  <c r="E12044" i="5"/>
  <c r="E12043" i="5"/>
  <c r="E12042" i="5"/>
  <c r="E12041" i="5"/>
  <c r="E12040" i="5"/>
  <c r="E12039" i="5"/>
  <c r="E12038" i="5"/>
  <c r="E12037" i="5"/>
  <c r="E12036" i="5"/>
  <c r="E12035" i="5"/>
  <c r="E12034" i="5"/>
  <c r="E12033" i="5"/>
  <c r="E12032" i="5"/>
  <c r="E12031" i="5"/>
  <c r="E12030" i="5"/>
  <c r="E12029" i="5"/>
  <c r="E12028" i="5"/>
  <c r="E12027" i="5"/>
  <c r="E12026" i="5"/>
  <c r="E12025" i="5"/>
  <c r="E12024" i="5"/>
  <c r="E12023" i="5"/>
  <c r="E12022" i="5"/>
  <c r="E12021" i="5"/>
  <c r="E12020" i="5"/>
  <c r="E12019" i="5"/>
  <c r="E12018" i="5"/>
  <c r="E12017" i="5"/>
  <c r="E12016" i="5"/>
  <c r="E12015" i="5"/>
  <c r="E12014" i="5"/>
  <c r="E12013" i="5"/>
  <c r="E12012" i="5"/>
  <c r="E12011" i="5"/>
  <c r="E12010" i="5"/>
  <c r="E12009" i="5"/>
  <c r="E12008" i="5"/>
  <c r="E12007" i="5"/>
  <c r="E12006" i="5"/>
  <c r="E12005" i="5"/>
  <c r="E12004" i="5"/>
  <c r="E12003" i="5"/>
  <c r="E12002" i="5"/>
  <c r="E12001" i="5"/>
  <c r="E12000" i="5"/>
  <c r="E11999" i="5"/>
  <c r="E11998" i="5"/>
  <c r="E11997" i="5"/>
  <c r="E11996" i="5"/>
  <c r="E11995" i="5"/>
  <c r="E11994" i="5"/>
  <c r="E11993" i="5"/>
  <c r="E11992" i="5"/>
  <c r="E11991" i="5"/>
  <c r="E11990" i="5"/>
  <c r="E11989" i="5"/>
  <c r="E11988" i="5"/>
  <c r="E11987" i="5"/>
  <c r="E11986" i="5"/>
  <c r="E11985" i="5"/>
  <c r="E11984" i="5"/>
  <c r="E11983" i="5"/>
  <c r="E11982" i="5"/>
  <c r="E11981" i="5"/>
  <c r="E11980" i="5"/>
  <c r="E11979" i="5"/>
  <c r="E11978" i="5"/>
  <c r="E11977" i="5"/>
  <c r="E11976" i="5"/>
  <c r="E11975" i="5"/>
  <c r="E11974" i="5"/>
  <c r="E11973" i="5"/>
  <c r="E11972" i="5"/>
  <c r="E11971" i="5"/>
  <c r="E11970" i="5"/>
  <c r="E11969" i="5"/>
  <c r="E11968" i="5"/>
  <c r="E11967" i="5"/>
  <c r="E11966" i="5"/>
  <c r="E11965" i="5"/>
  <c r="E11964" i="5"/>
  <c r="E11963" i="5"/>
  <c r="E11962" i="5"/>
  <c r="E11961" i="5"/>
  <c r="E11960" i="5"/>
  <c r="E11959" i="5"/>
  <c r="E11958" i="5"/>
  <c r="E11957" i="5"/>
  <c r="E11956" i="5"/>
  <c r="E11955" i="5"/>
  <c r="E11954" i="5"/>
  <c r="E11953" i="5"/>
  <c r="E11952" i="5"/>
  <c r="E11951" i="5"/>
  <c r="E11950" i="5"/>
  <c r="E11949" i="5"/>
  <c r="E11948" i="5"/>
  <c r="E11947" i="5"/>
  <c r="E11946" i="5"/>
  <c r="E11945" i="5"/>
  <c r="E11944" i="5"/>
  <c r="E11943" i="5"/>
  <c r="E11942" i="5"/>
  <c r="E11941" i="5"/>
  <c r="E11940" i="5"/>
  <c r="E11939" i="5"/>
  <c r="E11938" i="5"/>
  <c r="E11937" i="5"/>
  <c r="E11936" i="5"/>
  <c r="E11935" i="5"/>
  <c r="E11934" i="5"/>
  <c r="E11933" i="5"/>
  <c r="E11932" i="5"/>
  <c r="E11931" i="5"/>
  <c r="E11930" i="5"/>
  <c r="E11929" i="5"/>
  <c r="E11928" i="5"/>
  <c r="E11927" i="5"/>
  <c r="E11926" i="5"/>
  <c r="E11925" i="5"/>
  <c r="E11924" i="5"/>
  <c r="E11923" i="5"/>
  <c r="E11922" i="5"/>
  <c r="E11921" i="5"/>
  <c r="E11920" i="5"/>
  <c r="E11919" i="5"/>
  <c r="E11918" i="5"/>
  <c r="E11917" i="5"/>
  <c r="E11916" i="5"/>
  <c r="E11915" i="5"/>
  <c r="E11914" i="5"/>
  <c r="E11913" i="5"/>
  <c r="E11912" i="5"/>
  <c r="E11911" i="5"/>
  <c r="E11910" i="5"/>
  <c r="E11909" i="5"/>
  <c r="E11908" i="5"/>
  <c r="E11907" i="5"/>
  <c r="E11906" i="5"/>
  <c r="E11905" i="5"/>
  <c r="E11904" i="5"/>
  <c r="E11903" i="5"/>
  <c r="E11902" i="5"/>
  <c r="E11901" i="5"/>
  <c r="E11900" i="5"/>
  <c r="E11899" i="5"/>
  <c r="E11898" i="5"/>
  <c r="E11897" i="5"/>
  <c r="E11896" i="5"/>
  <c r="E11895" i="5"/>
  <c r="E11894" i="5"/>
  <c r="E11893" i="5"/>
  <c r="E11892" i="5"/>
  <c r="E11891" i="5"/>
  <c r="E11890" i="5"/>
  <c r="E11889" i="5"/>
  <c r="E11888" i="5"/>
  <c r="E11887" i="5"/>
  <c r="E11886" i="5"/>
  <c r="E11885" i="5"/>
  <c r="E11884" i="5"/>
  <c r="E11883" i="5"/>
  <c r="E11882" i="5"/>
  <c r="E11881" i="5"/>
  <c r="E11880" i="5"/>
  <c r="E11879" i="5"/>
  <c r="E11878" i="5"/>
  <c r="E11877" i="5"/>
  <c r="E11876" i="5"/>
  <c r="E11875" i="5"/>
  <c r="E11874" i="5"/>
  <c r="E11873" i="5"/>
  <c r="E11872" i="5"/>
  <c r="E11871" i="5"/>
  <c r="E11870" i="5"/>
  <c r="E11869" i="5"/>
  <c r="E11868" i="5"/>
  <c r="E11867" i="5"/>
  <c r="E11866" i="5"/>
  <c r="E11865" i="5"/>
  <c r="E11864" i="5"/>
  <c r="E11863" i="5"/>
  <c r="E11862" i="5"/>
  <c r="E11861" i="5"/>
  <c r="E11860" i="5"/>
  <c r="E11859" i="5"/>
  <c r="E11858" i="5"/>
  <c r="E11857" i="5"/>
  <c r="E11856" i="5"/>
  <c r="E11855" i="5"/>
  <c r="E11854" i="5"/>
  <c r="E11853" i="5"/>
  <c r="E11852" i="5"/>
  <c r="E11851" i="5"/>
  <c r="E11850" i="5"/>
  <c r="E11849" i="5"/>
  <c r="E11848" i="5"/>
  <c r="E11847" i="5"/>
  <c r="E11846" i="5"/>
  <c r="E11845" i="5"/>
  <c r="E11844" i="5"/>
  <c r="E11843" i="5"/>
  <c r="E11842" i="5"/>
  <c r="E11841" i="5"/>
  <c r="E11840" i="5"/>
  <c r="E11839" i="5"/>
  <c r="E11838" i="5"/>
  <c r="E11837" i="5"/>
  <c r="E11836" i="5"/>
  <c r="E11835" i="5"/>
  <c r="E11834" i="5"/>
  <c r="E11833" i="5"/>
  <c r="E11832" i="5"/>
  <c r="E11831" i="5"/>
  <c r="E11830" i="5"/>
  <c r="E11829" i="5"/>
  <c r="E11828" i="5"/>
  <c r="E11827" i="5"/>
  <c r="E11826" i="5"/>
  <c r="E11825" i="5"/>
  <c r="E11824" i="5"/>
  <c r="E11823" i="5"/>
  <c r="E11822" i="5"/>
  <c r="E11821" i="5"/>
  <c r="E11820" i="5"/>
  <c r="E11819" i="5"/>
  <c r="E11818" i="5"/>
  <c r="E11817" i="5"/>
  <c r="E11816" i="5"/>
  <c r="E11815" i="5"/>
  <c r="E11814" i="5"/>
  <c r="E11813" i="5"/>
  <c r="E11812" i="5"/>
  <c r="E11811" i="5"/>
  <c r="E11810" i="5"/>
  <c r="E11809" i="5"/>
  <c r="E11808" i="5"/>
  <c r="E11807" i="5"/>
  <c r="E11806" i="5"/>
  <c r="E11805" i="5"/>
  <c r="E11804" i="5"/>
  <c r="E11803" i="5"/>
  <c r="E11802" i="5"/>
  <c r="E11801" i="5"/>
  <c r="E11800" i="5"/>
  <c r="E11799" i="5"/>
  <c r="E11798" i="5"/>
  <c r="E11797" i="5"/>
  <c r="E11796" i="5"/>
  <c r="E11795" i="5"/>
  <c r="E11794" i="5"/>
  <c r="E11793" i="5"/>
  <c r="E11792" i="5"/>
  <c r="E11791" i="5"/>
  <c r="E11790" i="5"/>
  <c r="E11789" i="5"/>
  <c r="E11788" i="5"/>
  <c r="E11787" i="5"/>
  <c r="E11786" i="5"/>
  <c r="E11785" i="5"/>
  <c r="E11784" i="5"/>
  <c r="E11783" i="5"/>
  <c r="E11782" i="5"/>
  <c r="E11781" i="5"/>
  <c r="E11780" i="5"/>
  <c r="E11779" i="5"/>
  <c r="E11778" i="5"/>
  <c r="E11777" i="5"/>
  <c r="E11776" i="5"/>
  <c r="E11775" i="5"/>
  <c r="E11774" i="5"/>
  <c r="E11773" i="5"/>
  <c r="E11772" i="5"/>
  <c r="E11771" i="5"/>
  <c r="E11770" i="5"/>
  <c r="E11769" i="5"/>
  <c r="E11768" i="5"/>
  <c r="E11767" i="5"/>
  <c r="E11766" i="5"/>
  <c r="E11765" i="5"/>
  <c r="E11764" i="5"/>
  <c r="E11763" i="5"/>
  <c r="E11762" i="5"/>
  <c r="E11761" i="5"/>
  <c r="E11760" i="5"/>
  <c r="E11759" i="5"/>
  <c r="E11758" i="5"/>
  <c r="E11757" i="5"/>
  <c r="E11756" i="5"/>
  <c r="E11755" i="5"/>
  <c r="E11754" i="5"/>
  <c r="E11753" i="5"/>
  <c r="E11752" i="5"/>
  <c r="E11751" i="5"/>
  <c r="E11750" i="5"/>
  <c r="E11749" i="5"/>
  <c r="E11748" i="5"/>
  <c r="E11747" i="5"/>
  <c r="E11746" i="5"/>
  <c r="E11745" i="5"/>
  <c r="E11744" i="5"/>
  <c r="E11743" i="5"/>
  <c r="E11742" i="5"/>
  <c r="E11741" i="5"/>
  <c r="E11740" i="5"/>
  <c r="E11739" i="5"/>
  <c r="E11738" i="5"/>
  <c r="E11737" i="5"/>
  <c r="E11736" i="5"/>
  <c r="E11735" i="5"/>
  <c r="E11734" i="5"/>
  <c r="E11733" i="5"/>
  <c r="E11732" i="5"/>
  <c r="E11731" i="5"/>
  <c r="E11730" i="5"/>
  <c r="E11729" i="5"/>
  <c r="E11728" i="5"/>
  <c r="E11727" i="5"/>
  <c r="E11726" i="5"/>
  <c r="E11725" i="5"/>
  <c r="E11724" i="5"/>
  <c r="E11723" i="5"/>
  <c r="E11722" i="5"/>
  <c r="E11721" i="5"/>
  <c r="E11720" i="5"/>
  <c r="E11719" i="5"/>
  <c r="E11718" i="5"/>
  <c r="E11717" i="5"/>
  <c r="E11716" i="5"/>
  <c r="E11715" i="5"/>
  <c r="E11714" i="5"/>
  <c r="E11713" i="5"/>
  <c r="E11712" i="5"/>
  <c r="E11711" i="5"/>
  <c r="E11710" i="5"/>
  <c r="E11709" i="5"/>
  <c r="E11708" i="5"/>
  <c r="E11707" i="5"/>
  <c r="E11706" i="5"/>
  <c r="E11705" i="5"/>
  <c r="E11704" i="5"/>
  <c r="E11703" i="5"/>
  <c r="E11702" i="5"/>
  <c r="E11701" i="5"/>
  <c r="E11700" i="5"/>
  <c r="E11699" i="5"/>
  <c r="E11698" i="5"/>
  <c r="E11697" i="5"/>
  <c r="E11696" i="5"/>
  <c r="E11695" i="5"/>
  <c r="E11694" i="5"/>
  <c r="E11693" i="5"/>
  <c r="E11692" i="5"/>
  <c r="E11691" i="5"/>
  <c r="E11690" i="5"/>
  <c r="E11689" i="5"/>
  <c r="E11688" i="5"/>
  <c r="E11687" i="5"/>
  <c r="E11686" i="5"/>
  <c r="E11685" i="5"/>
  <c r="E11684" i="5"/>
  <c r="E11683" i="5"/>
  <c r="E11682" i="5"/>
  <c r="E11681" i="5"/>
  <c r="E11680" i="5"/>
  <c r="E11679" i="5"/>
  <c r="E11678" i="5"/>
  <c r="E11677" i="5"/>
  <c r="E11676" i="5"/>
  <c r="E11675" i="5"/>
  <c r="E11674" i="5"/>
  <c r="E11673" i="5"/>
  <c r="E11672" i="5"/>
  <c r="E11671" i="5"/>
  <c r="E11670" i="5"/>
  <c r="E11669" i="5"/>
  <c r="E11668" i="5"/>
  <c r="E11667" i="5"/>
  <c r="E11666" i="5"/>
  <c r="E11665" i="5"/>
  <c r="E11664" i="5"/>
  <c r="E11663" i="5"/>
  <c r="E11662" i="5"/>
  <c r="E11661" i="5"/>
  <c r="E11660" i="5"/>
  <c r="E11659" i="5"/>
  <c r="E11658" i="5"/>
  <c r="E11657" i="5"/>
  <c r="E11656" i="5"/>
  <c r="E11655" i="5"/>
  <c r="E11654" i="5"/>
  <c r="E11653" i="5"/>
  <c r="E11652" i="5"/>
  <c r="E11651" i="5"/>
  <c r="E11650" i="5"/>
  <c r="E11649" i="5"/>
  <c r="E11648" i="5"/>
  <c r="E11647" i="5"/>
  <c r="E11646" i="5"/>
  <c r="E11645" i="5"/>
  <c r="E11644" i="5"/>
  <c r="E11643" i="5"/>
  <c r="E11642" i="5"/>
  <c r="E11641" i="5"/>
  <c r="E11640" i="5"/>
  <c r="E11639" i="5"/>
  <c r="E11638" i="5"/>
  <c r="E11637" i="5"/>
  <c r="E11636" i="5"/>
  <c r="E11635" i="5"/>
  <c r="E11634" i="5"/>
  <c r="E11633" i="5"/>
  <c r="E11632" i="5"/>
  <c r="E11631" i="5"/>
  <c r="E11630" i="5"/>
  <c r="E11629" i="5"/>
  <c r="E11628" i="5"/>
  <c r="E11627" i="5"/>
  <c r="E11626" i="5"/>
  <c r="E11625" i="5"/>
  <c r="E11624" i="5"/>
  <c r="E11623" i="5"/>
  <c r="E11622" i="5"/>
  <c r="E11621" i="5"/>
  <c r="E11620" i="5"/>
  <c r="E11619" i="5"/>
  <c r="E11618" i="5"/>
  <c r="E11617" i="5"/>
  <c r="E11616" i="5"/>
  <c r="E11615" i="5"/>
  <c r="E11614" i="5"/>
  <c r="E11613" i="5"/>
  <c r="E11612" i="5"/>
  <c r="E11611" i="5"/>
  <c r="E11610" i="5"/>
  <c r="E11609" i="5"/>
  <c r="E11608" i="5"/>
  <c r="E11607" i="5"/>
  <c r="E11606" i="5"/>
  <c r="E11605" i="5"/>
  <c r="E11604" i="5"/>
  <c r="E11603" i="5"/>
  <c r="E11602" i="5"/>
  <c r="E11601" i="5"/>
  <c r="E11600" i="5"/>
  <c r="E11599" i="5"/>
  <c r="E11598" i="5"/>
  <c r="E11597" i="5"/>
  <c r="E11596" i="5"/>
  <c r="E11595" i="5"/>
  <c r="E11594" i="5"/>
  <c r="E11593" i="5"/>
  <c r="E11592" i="5"/>
  <c r="E11591" i="5"/>
  <c r="E11590" i="5"/>
  <c r="E11589" i="5"/>
  <c r="E11588" i="5"/>
  <c r="E11587" i="5"/>
  <c r="E11586" i="5"/>
  <c r="E11585" i="5"/>
  <c r="E11584" i="5"/>
  <c r="E11583" i="5"/>
  <c r="E11582" i="5"/>
  <c r="E11581" i="5"/>
  <c r="E11580" i="5"/>
  <c r="E11579" i="5"/>
  <c r="E11578" i="5"/>
  <c r="E11577" i="5"/>
  <c r="E11576" i="5"/>
  <c r="E11575" i="5"/>
  <c r="E11574" i="5"/>
  <c r="E11573" i="5"/>
  <c r="E11572" i="5"/>
  <c r="E11571" i="5"/>
  <c r="E11570" i="5"/>
  <c r="E11569" i="5"/>
  <c r="E11568" i="5"/>
  <c r="E11567" i="5"/>
  <c r="E11566" i="5"/>
  <c r="E11565" i="5"/>
  <c r="E11564" i="5"/>
  <c r="E11563" i="5"/>
  <c r="E11562" i="5"/>
  <c r="E11561" i="5"/>
  <c r="E11560" i="5"/>
  <c r="E11559" i="5"/>
  <c r="E11558" i="5"/>
  <c r="E11557" i="5"/>
  <c r="E11556" i="5"/>
  <c r="E11555" i="5"/>
  <c r="E11554" i="5"/>
  <c r="E11553" i="5"/>
  <c r="E11552" i="5"/>
  <c r="E11551" i="5"/>
  <c r="E11550" i="5"/>
  <c r="E11549" i="5"/>
  <c r="E11548" i="5"/>
  <c r="E11547" i="5"/>
  <c r="E11546" i="5"/>
  <c r="E11545" i="5"/>
  <c r="E11544" i="5"/>
  <c r="E11543" i="5"/>
  <c r="E11542" i="5"/>
  <c r="E11541" i="5"/>
  <c r="E11540" i="5"/>
  <c r="E11539" i="5"/>
  <c r="E11538" i="5"/>
  <c r="E11537" i="5"/>
  <c r="E11536" i="5"/>
  <c r="E11535" i="5"/>
  <c r="E11534" i="5"/>
  <c r="E11533" i="5"/>
  <c r="E11532" i="5"/>
  <c r="E11531" i="5"/>
  <c r="E11530" i="5"/>
  <c r="E11529" i="5"/>
  <c r="E11528" i="5"/>
  <c r="E11527" i="5"/>
  <c r="E11526" i="5"/>
  <c r="E11525" i="5"/>
  <c r="E11524" i="5"/>
  <c r="E11523" i="5"/>
  <c r="E11522" i="5"/>
  <c r="E11521" i="5"/>
  <c r="E11520" i="5"/>
  <c r="E11519" i="5"/>
  <c r="E11518" i="5"/>
  <c r="E11517" i="5"/>
  <c r="E11516" i="5"/>
  <c r="E11515" i="5"/>
  <c r="E11514" i="5"/>
  <c r="E11513" i="5"/>
  <c r="E11512" i="5"/>
  <c r="E11511" i="5"/>
  <c r="E11510" i="5"/>
  <c r="E11509" i="5"/>
  <c r="E11508" i="5"/>
  <c r="E11507" i="5"/>
  <c r="E11506" i="5"/>
  <c r="E11505" i="5"/>
  <c r="E11504" i="5"/>
  <c r="E11503" i="5"/>
  <c r="E11502" i="5"/>
  <c r="E11501" i="5"/>
  <c r="E11500" i="5"/>
  <c r="E11499" i="5"/>
  <c r="E11498" i="5"/>
  <c r="E11497" i="5"/>
  <c r="E11496" i="5"/>
  <c r="E11495" i="5"/>
  <c r="E11494" i="5"/>
  <c r="E11493" i="5"/>
  <c r="E11492" i="5"/>
  <c r="E11491" i="5"/>
  <c r="E11490" i="5"/>
  <c r="E11489" i="5"/>
  <c r="E11488" i="5"/>
  <c r="E11487" i="5"/>
  <c r="E11486" i="5"/>
  <c r="E11485" i="5"/>
  <c r="E11484" i="5"/>
  <c r="E11483" i="5"/>
  <c r="E11482" i="5"/>
  <c r="E11481" i="5"/>
  <c r="E11480" i="5"/>
  <c r="E11479" i="5"/>
  <c r="E11478" i="5"/>
  <c r="E11477" i="5"/>
  <c r="E11476" i="5"/>
  <c r="E11475" i="5"/>
  <c r="E11474" i="5"/>
  <c r="E11473" i="5"/>
  <c r="E11472" i="5"/>
  <c r="E11471" i="5"/>
  <c r="E11470" i="5"/>
  <c r="E11469" i="5"/>
  <c r="E11468" i="5"/>
  <c r="E11467" i="5"/>
  <c r="E11466" i="5"/>
  <c r="E11465" i="5"/>
  <c r="E11464" i="5"/>
  <c r="E11463" i="5"/>
  <c r="E11462" i="5"/>
  <c r="E11461" i="5"/>
  <c r="E11460" i="5"/>
  <c r="E11459" i="5"/>
  <c r="E11458" i="5"/>
  <c r="E11457" i="5"/>
  <c r="E11456" i="5"/>
  <c r="E11455" i="5"/>
  <c r="E11454" i="5"/>
  <c r="E11453" i="5"/>
  <c r="E11452" i="5"/>
  <c r="E11451" i="5"/>
  <c r="E11450" i="5"/>
  <c r="E11449" i="5"/>
  <c r="E11448" i="5"/>
  <c r="E11447" i="5"/>
  <c r="E11446" i="5"/>
  <c r="E11445" i="5"/>
  <c r="E11444" i="5"/>
  <c r="E11443" i="5"/>
  <c r="E11442" i="5"/>
  <c r="E11441" i="5"/>
  <c r="E11440" i="5"/>
  <c r="E11439" i="5"/>
  <c r="E11438" i="5"/>
  <c r="E11437" i="5"/>
  <c r="E11436" i="5"/>
  <c r="E11435" i="5"/>
  <c r="E11434" i="5"/>
  <c r="E11433" i="5"/>
  <c r="E11432" i="5"/>
  <c r="E11431" i="5"/>
  <c r="E11430" i="5"/>
  <c r="E11429" i="5"/>
  <c r="E11428" i="5"/>
  <c r="E11427" i="5"/>
  <c r="E11426" i="5"/>
  <c r="E11425" i="5"/>
  <c r="E11424" i="5"/>
  <c r="E11423" i="5"/>
  <c r="E11422" i="5"/>
  <c r="E11421" i="5"/>
  <c r="E11420" i="5"/>
  <c r="E11419" i="5"/>
  <c r="E11418" i="5"/>
  <c r="E11417" i="5"/>
  <c r="E11416" i="5"/>
  <c r="E11415" i="5"/>
  <c r="E11414" i="5"/>
  <c r="E11413" i="5"/>
  <c r="E11412" i="5"/>
  <c r="E11411" i="5"/>
  <c r="E11410" i="5"/>
  <c r="E11409" i="5"/>
  <c r="E11408" i="5"/>
  <c r="E11407" i="5"/>
  <c r="E11406" i="5"/>
  <c r="E11405" i="5"/>
  <c r="E11404" i="5"/>
  <c r="E11403" i="5"/>
  <c r="E11402" i="5"/>
  <c r="E11401" i="5"/>
  <c r="E11400" i="5"/>
  <c r="E11399" i="5"/>
  <c r="E11398" i="5"/>
  <c r="E11397" i="5"/>
  <c r="E11396" i="5"/>
  <c r="E11395" i="5"/>
  <c r="E11394" i="5"/>
  <c r="E11393" i="5"/>
  <c r="E11392" i="5"/>
  <c r="E11391" i="5"/>
  <c r="E11390" i="5"/>
  <c r="E11389" i="5"/>
  <c r="E11388" i="5"/>
  <c r="E11387" i="5"/>
  <c r="E11386" i="5"/>
  <c r="E11385" i="5"/>
  <c r="E11384" i="5"/>
  <c r="E11383" i="5"/>
  <c r="E11382" i="5"/>
  <c r="E11381" i="5"/>
  <c r="E11380" i="5"/>
  <c r="E11379" i="5"/>
  <c r="E11378" i="5"/>
  <c r="E11377" i="5"/>
  <c r="E11376" i="5"/>
  <c r="E11375" i="5"/>
  <c r="E11374" i="5"/>
  <c r="E11373" i="5"/>
  <c r="E11372" i="5"/>
  <c r="E11371" i="5"/>
  <c r="E11370" i="5"/>
  <c r="E11369" i="5"/>
  <c r="E11368" i="5"/>
  <c r="E11367" i="5"/>
  <c r="E11366" i="5"/>
  <c r="E11365" i="5"/>
  <c r="E11364" i="5"/>
  <c r="E11363" i="5"/>
  <c r="E11362" i="5"/>
  <c r="E11361" i="5"/>
  <c r="E11360" i="5"/>
  <c r="E11359" i="5"/>
  <c r="E11358" i="5"/>
  <c r="E11357" i="5"/>
  <c r="E11356" i="5"/>
  <c r="E11355" i="5"/>
  <c r="E11354" i="5"/>
  <c r="E11353" i="5"/>
  <c r="E11352" i="5"/>
  <c r="E11351" i="5"/>
  <c r="E11350" i="5"/>
  <c r="E11349" i="5"/>
  <c r="E11348" i="5"/>
  <c r="E11347" i="5"/>
  <c r="E11346" i="5"/>
  <c r="E11345" i="5"/>
  <c r="E11344" i="5"/>
  <c r="E11343" i="5"/>
  <c r="E11342" i="5"/>
  <c r="E11341" i="5"/>
  <c r="E11340" i="5"/>
  <c r="E11339" i="5"/>
  <c r="E11338" i="5"/>
  <c r="E11337" i="5"/>
  <c r="E11336" i="5"/>
  <c r="E11335" i="5"/>
  <c r="E11334" i="5"/>
  <c r="E11333" i="5"/>
  <c r="E11332" i="5"/>
  <c r="E11331" i="5"/>
  <c r="E11330" i="5"/>
  <c r="E11329" i="5"/>
  <c r="E11328" i="5"/>
  <c r="E11327" i="5"/>
  <c r="E11326" i="5"/>
  <c r="E11325" i="5"/>
  <c r="E11324" i="5"/>
  <c r="E11323" i="5"/>
  <c r="E11322" i="5"/>
  <c r="E11321" i="5"/>
  <c r="E11320" i="5"/>
  <c r="E11319" i="5"/>
  <c r="E11318" i="5"/>
  <c r="E11317" i="5"/>
  <c r="E11316" i="5"/>
  <c r="E11315" i="5"/>
  <c r="E11314" i="5"/>
  <c r="E11313" i="5"/>
  <c r="E11312" i="5"/>
  <c r="E11311" i="5"/>
  <c r="E11310" i="5"/>
  <c r="E11309" i="5"/>
  <c r="E11308" i="5"/>
  <c r="E11307" i="5"/>
  <c r="E11306" i="5"/>
  <c r="E11305" i="5"/>
  <c r="E11304" i="5"/>
  <c r="E11303" i="5"/>
  <c r="E11302" i="5"/>
  <c r="E11301" i="5"/>
  <c r="E11300" i="5"/>
  <c r="E11299" i="5"/>
  <c r="E11298" i="5"/>
  <c r="E11297" i="5"/>
  <c r="E11296" i="5"/>
  <c r="E11295" i="5"/>
  <c r="E11294" i="5"/>
  <c r="E11293" i="5"/>
  <c r="E11292" i="5"/>
  <c r="E11291" i="5"/>
  <c r="E11290" i="5"/>
  <c r="E11289" i="5"/>
  <c r="E11288" i="5"/>
  <c r="E11287" i="5"/>
  <c r="E11286" i="5"/>
  <c r="E11285" i="5"/>
  <c r="E11284" i="5"/>
  <c r="E11283" i="5"/>
  <c r="E11282" i="5"/>
  <c r="E11281" i="5"/>
  <c r="E11280" i="5"/>
  <c r="E11279" i="5"/>
  <c r="E11278" i="5"/>
  <c r="E11277" i="5"/>
  <c r="E11276" i="5"/>
  <c r="E11275" i="5"/>
  <c r="E11274" i="5"/>
  <c r="E11273" i="5"/>
  <c r="E11272" i="5"/>
  <c r="E11271" i="5"/>
  <c r="E11270" i="5"/>
  <c r="E11269" i="5"/>
  <c r="E11268" i="5"/>
  <c r="E11267" i="5"/>
  <c r="E11266" i="5"/>
  <c r="E11265" i="5"/>
  <c r="E11264" i="5"/>
  <c r="E11263" i="5"/>
  <c r="E11262" i="5"/>
  <c r="E11261" i="5"/>
  <c r="E11260" i="5"/>
  <c r="E11259" i="5"/>
  <c r="E11258" i="5"/>
  <c r="E11257" i="5"/>
  <c r="E11256" i="5"/>
  <c r="E11255" i="5"/>
  <c r="E11254" i="5"/>
  <c r="E11253" i="5"/>
  <c r="E11252" i="5"/>
  <c r="E11251" i="5"/>
  <c r="E11250" i="5"/>
  <c r="E11249" i="5"/>
  <c r="E11248" i="5"/>
  <c r="E11247" i="5"/>
  <c r="E11246" i="5"/>
  <c r="E11245" i="5"/>
  <c r="E11244" i="5"/>
  <c r="E11243" i="5"/>
  <c r="E11242" i="5"/>
  <c r="E11241" i="5"/>
  <c r="E11240" i="5"/>
  <c r="E11239" i="5"/>
  <c r="E11238" i="5"/>
  <c r="E11237" i="5"/>
  <c r="E11236" i="5"/>
  <c r="E11235" i="5"/>
  <c r="E11234" i="5"/>
  <c r="E11233" i="5"/>
  <c r="E11232" i="5"/>
  <c r="E11231" i="5"/>
  <c r="E11230" i="5"/>
  <c r="E11229" i="5"/>
  <c r="E11228" i="5"/>
  <c r="E11227" i="5"/>
  <c r="E11226" i="5"/>
  <c r="E11225" i="5"/>
  <c r="E11224" i="5"/>
  <c r="E11223" i="5"/>
  <c r="E11222" i="5"/>
  <c r="E11221" i="5"/>
  <c r="E11220" i="5"/>
  <c r="E11219" i="5"/>
  <c r="E11218" i="5"/>
  <c r="E11217" i="5"/>
  <c r="E11216" i="5"/>
  <c r="E11215" i="5"/>
  <c r="E11214" i="5"/>
  <c r="E11213" i="5"/>
  <c r="E11212" i="5"/>
  <c r="E11211" i="5"/>
  <c r="E11210" i="5"/>
  <c r="E11209" i="5"/>
  <c r="E11208" i="5"/>
  <c r="E11207" i="5"/>
  <c r="E11206" i="5"/>
  <c r="E11205" i="5"/>
  <c r="E11204" i="5"/>
  <c r="E11203" i="5"/>
  <c r="E11202" i="5"/>
  <c r="E11201" i="5"/>
  <c r="E11200" i="5"/>
  <c r="E11199" i="5"/>
  <c r="E11198" i="5"/>
  <c r="E11197" i="5"/>
  <c r="E11196" i="5"/>
  <c r="E11195" i="5"/>
  <c r="E11194" i="5"/>
  <c r="E11193" i="5"/>
  <c r="E11192" i="5"/>
  <c r="E11191" i="5"/>
  <c r="E11190" i="5"/>
  <c r="E11189" i="5"/>
  <c r="E11188" i="5"/>
  <c r="E11187" i="5"/>
  <c r="E11186" i="5"/>
  <c r="E11185" i="5"/>
  <c r="E11184" i="5"/>
  <c r="E11183" i="5"/>
  <c r="E11182" i="5"/>
  <c r="E11181" i="5"/>
  <c r="E11180" i="5"/>
  <c r="E11179" i="5"/>
  <c r="E11178" i="5"/>
  <c r="E11177" i="5"/>
  <c r="E11176" i="5"/>
  <c r="E11175" i="5"/>
  <c r="E11174" i="5"/>
  <c r="E11173" i="5"/>
  <c r="E11172" i="5"/>
  <c r="E11171" i="5"/>
  <c r="E11170" i="5"/>
  <c r="E11169" i="5"/>
  <c r="E11168" i="5"/>
  <c r="E11167" i="5"/>
  <c r="E11166" i="5"/>
  <c r="E11165" i="5"/>
  <c r="E11164" i="5"/>
  <c r="E11163" i="5"/>
  <c r="E11162" i="5"/>
  <c r="E11161" i="5"/>
  <c r="E11160" i="5"/>
  <c r="E11159" i="5"/>
  <c r="E11158" i="5"/>
  <c r="E11157" i="5"/>
  <c r="E11156" i="5"/>
  <c r="E11155" i="5"/>
  <c r="E11154" i="5"/>
  <c r="E11153" i="5"/>
  <c r="E11152" i="5"/>
  <c r="E11151" i="5"/>
  <c r="E11150" i="5"/>
  <c r="E11149" i="5"/>
  <c r="E11148" i="5"/>
  <c r="E11147" i="5"/>
  <c r="E11146" i="5"/>
  <c r="E11145" i="5"/>
  <c r="E11144" i="5"/>
  <c r="E11143" i="5"/>
  <c r="E11142" i="5"/>
  <c r="E11141" i="5"/>
  <c r="E11140" i="5"/>
  <c r="E11139" i="5"/>
  <c r="E11138" i="5"/>
  <c r="E11137" i="5"/>
  <c r="E11136" i="5"/>
  <c r="E11135" i="5"/>
  <c r="E11134" i="5"/>
  <c r="E11133" i="5"/>
  <c r="E11132" i="5"/>
  <c r="E11131" i="5"/>
  <c r="E11130" i="5"/>
  <c r="E11129" i="5"/>
  <c r="E11128" i="5"/>
  <c r="E11127" i="5"/>
  <c r="E11126" i="5"/>
  <c r="E11125" i="5"/>
  <c r="E11124" i="5"/>
  <c r="E11123" i="5"/>
  <c r="E11122" i="5"/>
  <c r="E11121" i="5"/>
  <c r="E11120" i="5"/>
  <c r="E11119" i="5"/>
  <c r="E11118" i="5"/>
  <c r="E11117" i="5"/>
  <c r="E11116" i="5"/>
  <c r="E11115" i="5"/>
  <c r="E11114" i="5"/>
  <c r="E11113" i="5"/>
  <c r="E11112" i="5"/>
  <c r="E11111" i="5"/>
  <c r="E11110" i="5"/>
  <c r="E11109" i="5"/>
  <c r="E11108" i="5"/>
  <c r="E11107" i="5"/>
  <c r="E11106" i="5"/>
  <c r="E11105" i="5"/>
  <c r="E11104" i="5"/>
  <c r="E11103" i="5"/>
  <c r="E11102" i="5"/>
  <c r="E11101" i="5"/>
  <c r="E11100" i="5"/>
  <c r="E11099" i="5"/>
  <c r="E11098" i="5"/>
  <c r="E11097" i="5"/>
  <c r="E11096" i="5"/>
  <c r="E11095" i="5"/>
  <c r="E11094" i="5"/>
  <c r="E11093" i="5"/>
  <c r="E11092" i="5"/>
  <c r="E11091" i="5"/>
  <c r="E11090" i="5"/>
  <c r="E11089" i="5"/>
  <c r="E11088" i="5"/>
  <c r="E11087" i="5"/>
  <c r="E11086" i="5"/>
  <c r="E11085" i="5"/>
  <c r="E11084" i="5"/>
  <c r="E11083" i="5"/>
  <c r="E11082" i="5"/>
  <c r="E11081" i="5"/>
  <c r="E11080" i="5"/>
  <c r="E11079" i="5"/>
  <c r="E11078" i="5"/>
  <c r="E11077" i="5"/>
  <c r="E11076" i="5"/>
  <c r="E11075" i="5"/>
  <c r="E11074" i="5"/>
  <c r="E11073" i="5"/>
  <c r="E11072" i="5"/>
  <c r="E11071" i="5"/>
  <c r="E11070" i="5"/>
  <c r="E11069" i="5"/>
  <c r="E11068" i="5"/>
  <c r="E11067" i="5"/>
  <c r="E11066" i="5"/>
  <c r="E11065" i="5"/>
  <c r="E11064" i="5"/>
  <c r="E11063" i="5"/>
  <c r="E11062" i="5"/>
  <c r="E11061" i="5"/>
  <c r="E11060" i="5"/>
  <c r="E11059" i="5"/>
  <c r="E11058" i="5"/>
  <c r="E11057" i="5"/>
  <c r="E11056" i="5"/>
  <c r="E11055" i="5"/>
  <c r="E11054" i="5"/>
  <c r="E11053" i="5"/>
  <c r="E11052" i="5"/>
  <c r="E11051" i="5"/>
  <c r="E11050" i="5"/>
  <c r="E11049" i="5"/>
  <c r="E11048" i="5"/>
  <c r="E11047" i="5"/>
  <c r="E11046" i="5"/>
  <c r="E11045" i="5"/>
  <c r="E11044" i="5"/>
  <c r="E11043" i="5"/>
  <c r="E11042" i="5"/>
  <c r="E11041" i="5"/>
  <c r="E11040" i="5"/>
  <c r="E11039" i="5"/>
  <c r="E11038" i="5"/>
  <c r="E11037" i="5"/>
  <c r="E11036" i="5"/>
  <c r="E11035" i="5"/>
  <c r="E11034" i="5"/>
  <c r="E11033" i="5"/>
  <c r="E11032" i="5"/>
  <c r="E11031" i="5"/>
  <c r="E11030" i="5"/>
  <c r="E11029" i="5"/>
  <c r="E11028" i="5"/>
  <c r="E11027" i="5"/>
  <c r="E11026" i="5"/>
  <c r="E11025" i="5"/>
  <c r="E11024" i="5"/>
  <c r="E11023" i="5"/>
  <c r="E11022" i="5"/>
  <c r="E11021" i="5"/>
  <c r="E11020" i="5"/>
  <c r="E11019" i="5"/>
  <c r="E11018" i="5"/>
  <c r="E11017" i="5"/>
  <c r="E11016" i="5"/>
  <c r="E11015" i="5"/>
  <c r="E11014" i="5"/>
  <c r="E11013" i="5"/>
  <c r="E11012" i="5"/>
  <c r="E11011" i="5"/>
  <c r="E11010" i="5"/>
  <c r="E11009" i="5"/>
  <c r="E11008" i="5"/>
  <c r="E11007" i="5"/>
  <c r="E11006" i="5"/>
  <c r="E11005" i="5"/>
  <c r="E11004" i="5"/>
  <c r="E11003" i="5"/>
  <c r="E11002" i="5"/>
  <c r="E11001" i="5"/>
  <c r="E11000" i="5"/>
  <c r="E10999" i="5"/>
  <c r="E10998" i="5"/>
  <c r="E10997" i="5"/>
  <c r="E10996" i="5"/>
  <c r="E10995" i="5"/>
  <c r="E10994" i="5"/>
  <c r="E10993" i="5"/>
  <c r="E10992" i="5"/>
  <c r="E10991" i="5"/>
  <c r="E10990" i="5"/>
  <c r="E10989" i="5"/>
  <c r="E10988" i="5"/>
  <c r="E10987" i="5"/>
  <c r="E10986" i="5"/>
  <c r="E10985" i="5"/>
  <c r="E10984" i="5"/>
  <c r="E10983" i="5"/>
  <c r="E10982" i="5"/>
  <c r="E10981" i="5"/>
  <c r="E10980" i="5"/>
  <c r="E10979" i="5"/>
  <c r="E10978" i="5"/>
  <c r="E10977" i="5"/>
  <c r="E10976" i="5"/>
  <c r="E10975" i="5"/>
  <c r="E10974" i="5"/>
  <c r="E10973" i="5"/>
  <c r="E10972" i="5"/>
  <c r="E10971" i="5"/>
  <c r="E10970" i="5"/>
  <c r="E10969" i="5"/>
  <c r="E10968" i="5"/>
  <c r="E10967" i="5"/>
  <c r="E10966" i="5"/>
  <c r="E10965" i="5"/>
  <c r="E10964" i="5"/>
  <c r="E10963" i="5"/>
  <c r="E10962" i="5"/>
  <c r="E10961" i="5"/>
  <c r="E10960" i="5"/>
  <c r="E10959" i="5"/>
  <c r="E10958" i="5"/>
  <c r="E10957" i="5"/>
  <c r="E10956" i="5"/>
  <c r="E10955" i="5"/>
  <c r="E10954" i="5"/>
  <c r="E10953" i="5"/>
  <c r="E10952" i="5"/>
  <c r="E10951" i="5"/>
  <c r="E10950" i="5"/>
  <c r="E10949" i="5"/>
  <c r="E10948" i="5"/>
  <c r="E10947" i="5"/>
  <c r="E10946" i="5"/>
  <c r="E10945" i="5"/>
  <c r="E10944" i="5"/>
  <c r="E10943" i="5"/>
  <c r="E10942" i="5"/>
  <c r="E10941" i="5"/>
  <c r="E10940" i="5"/>
  <c r="E10939" i="5"/>
  <c r="E10938" i="5"/>
  <c r="E10937" i="5"/>
  <c r="E10936" i="5"/>
  <c r="E10935" i="5"/>
  <c r="E10934" i="5"/>
  <c r="E10933" i="5"/>
  <c r="E10932" i="5"/>
  <c r="E10931" i="5"/>
  <c r="E10930" i="5"/>
  <c r="E10929" i="5"/>
  <c r="E10928" i="5"/>
  <c r="E10927" i="5"/>
  <c r="E10926" i="5"/>
  <c r="E10925" i="5"/>
  <c r="E10924" i="5"/>
  <c r="E10923" i="5"/>
  <c r="E10922" i="5"/>
  <c r="E10921" i="5"/>
  <c r="E10920" i="5"/>
  <c r="E10919" i="5"/>
  <c r="E10918" i="5"/>
  <c r="E10917" i="5"/>
  <c r="E10916" i="5"/>
  <c r="E10915" i="5"/>
  <c r="E10914" i="5"/>
  <c r="E10913" i="5"/>
  <c r="E10912" i="5"/>
  <c r="E10911" i="5"/>
  <c r="E10910" i="5"/>
  <c r="E10909" i="5"/>
  <c r="E10908" i="5"/>
  <c r="E10907" i="5"/>
  <c r="E10906" i="5"/>
  <c r="E10905" i="5"/>
  <c r="E10904" i="5"/>
  <c r="E10903" i="5"/>
  <c r="E10902" i="5"/>
  <c r="E10901" i="5"/>
  <c r="E10900" i="5"/>
  <c r="E10899" i="5"/>
  <c r="E10898" i="5"/>
  <c r="E10897" i="5"/>
  <c r="E10896" i="5"/>
  <c r="E10895" i="5"/>
  <c r="E10894" i="5"/>
  <c r="E10893" i="5"/>
  <c r="E10892" i="5"/>
  <c r="E10891" i="5"/>
  <c r="E10890" i="5"/>
  <c r="E10889" i="5"/>
  <c r="E10888" i="5"/>
  <c r="E10887" i="5"/>
  <c r="E10886" i="5"/>
  <c r="E10885" i="5"/>
  <c r="E10884" i="5"/>
  <c r="E10883" i="5"/>
  <c r="E10882" i="5"/>
  <c r="E10881" i="5"/>
  <c r="E10880" i="5"/>
  <c r="E10879" i="5"/>
  <c r="E10878" i="5"/>
  <c r="E10877" i="5"/>
  <c r="E10876" i="5"/>
  <c r="E10875" i="5"/>
  <c r="E10874" i="5"/>
  <c r="E10873" i="5"/>
  <c r="E10872" i="5"/>
  <c r="E10871" i="5"/>
  <c r="E10870" i="5"/>
  <c r="E10869" i="5"/>
  <c r="E10868" i="5"/>
  <c r="E10867" i="5"/>
  <c r="E10866" i="5"/>
  <c r="E10865" i="5"/>
  <c r="E10864" i="5"/>
  <c r="E10863" i="5"/>
  <c r="E10862" i="5"/>
  <c r="E10861" i="5"/>
  <c r="E10860" i="5"/>
  <c r="E10859" i="5"/>
  <c r="E10858" i="5"/>
  <c r="E10857" i="5"/>
  <c r="E10856" i="5"/>
  <c r="E10855" i="5"/>
  <c r="E10854" i="5"/>
  <c r="E10853" i="5"/>
  <c r="E10852" i="5"/>
  <c r="E10851" i="5"/>
  <c r="E10850" i="5"/>
  <c r="E10849" i="5"/>
  <c r="E10848" i="5"/>
  <c r="E10847" i="5"/>
  <c r="E10846" i="5"/>
  <c r="E10845" i="5"/>
  <c r="E10844" i="5"/>
  <c r="E10843" i="5"/>
  <c r="E10842" i="5"/>
  <c r="E10841" i="5"/>
  <c r="E10840" i="5"/>
  <c r="E10839" i="5"/>
  <c r="E10838" i="5"/>
  <c r="E10837" i="5"/>
  <c r="E10836" i="5"/>
  <c r="E10835" i="5"/>
  <c r="E10834" i="5"/>
  <c r="E10833" i="5"/>
  <c r="E10832" i="5"/>
  <c r="E10831" i="5"/>
  <c r="E10830" i="5"/>
  <c r="E10829" i="5"/>
  <c r="E10828" i="5"/>
  <c r="E10827" i="5"/>
  <c r="E10826" i="5"/>
  <c r="E10825" i="5"/>
  <c r="E10824" i="5"/>
  <c r="E10823" i="5"/>
  <c r="E10822" i="5"/>
  <c r="E10821" i="5"/>
  <c r="E10820" i="5"/>
  <c r="E10819" i="5"/>
  <c r="E10818" i="5"/>
  <c r="E10817" i="5"/>
  <c r="E10816" i="5"/>
  <c r="E10815" i="5"/>
  <c r="E10814" i="5"/>
  <c r="E10813" i="5"/>
  <c r="E10812" i="5"/>
  <c r="E10811" i="5"/>
  <c r="E10810" i="5"/>
  <c r="E10809" i="5"/>
  <c r="E10808" i="5"/>
  <c r="E10807" i="5"/>
  <c r="E10806" i="5"/>
  <c r="E10805" i="5"/>
  <c r="E10804" i="5"/>
  <c r="E10803" i="5"/>
  <c r="E10802" i="5"/>
  <c r="E10801" i="5"/>
  <c r="E10800" i="5"/>
  <c r="E10799" i="5"/>
  <c r="E10798" i="5"/>
  <c r="E10797" i="5"/>
  <c r="E10796" i="5"/>
  <c r="E10795" i="5"/>
  <c r="E10794" i="5"/>
  <c r="E10793" i="5"/>
  <c r="E10792" i="5"/>
  <c r="E10791" i="5"/>
  <c r="E10790" i="5"/>
  <c r="E10789" i="5"/>
  <c r="E10788" i="5"/>
  <c r="E10787" i="5"/>
  <c r="E10786" i="5"/>
  <c r="E10785" i="5"/>
  <c r="E10784" i="5"/>
  <c r="E10783" i="5"/>
  <c r="E10782" i="5"/>
  <c r="E10781" i="5"/>
  <c r="E10780" i="5"/>
  <c r="E10779" i="5"/>
  <c r="E10778" i="5"/>
  <c r="E10777" i="5"/>
  <c r="E10776" i="5"/>
  <c r="E10775" i="5"/>
  <c r="E10774" i="5"/>
  <c r="E10773" i="5"/>
  <c r="E10772" i="5"/>
  <c r="E10771" i="5"/>
  <c r="E10770" i="5"/>
  <c r="E10769" i="5"/>
  <c r="E10768" i="5"/>
  <c r="E10767" i="5"/>
  <c r="E10766" i="5"/>
  <c r="E10765" i="5"/>
  <c r="E10764" i="5"/>
  <c r="E10763" i="5"/>
  <c r="E10762" i="5"/>
  <c r="E10761" i="5"/>
  <c r="E10760" i="5"/>
  <c r="E10759" i="5"/>
  <c r="E10758" i="5"/>
  <c r="E10757" i="5"/>
  <c r="E10756" i="5"/>
  <c r="E10755" i="5"/>
  <c r="E10754" i="5"/>
  <c r="E10753" i="5"/>
  <c r="E10752" i="5"/>
  <c r="E10751" i="5"/>
  <c r="E10750" i="5"/>
  <c r="E10749" i="5"/>
  <c r="E10748" i="5"/>
  <c r="E10747" i="5"/>
  <c r="E10746" i="5"/>
  <c r="E10745" i="5"/>
  <c r="E10744" i="5"/>
  <c r="E10743" i="5"/>
  <c r="E10742" i="5"/>
  <c r="E10741" i="5"/>
  <c r="E10740" i="5"/>
  <c r="E10739" i="5"/>
  <c r="E10738" i="5"/>
  <c r="E10737" i="5"/>
  <c r="E10736" i="5"/>
  <c r="E10735" i="5"/>
  <c r="E10734" i="5"/>
  <c r="E10733" i="5"/>
  <c r="E10732" i="5"/>
  <c r="E10731" i="5"/>
  <c r="E10730" i="5"/>
  <c r="E10729" i="5"/>
  <c r="E10728" i="5"/>
  <c r="E10727" i="5"/>
  <c r="E10726" i="5"/>
  <c r="E10725" i="5"/>
  <c r="E10724" i="5"/>
  <c r="E10723" i="5"/>
  <c r="E10722" i="5"/>
  <c r="E10721" i="5"/>
  <c r="E10720" i="5"/>
  <c r="E10719" i="5"/>
  <c r="E10718" i="5"/>
  <c r="E10717" i="5"/>
  <c r="E10716" i="5"/>
  <c r="E10715" i="5"/>
  <c r="E10714" i="5"/>
  <c r="E10713" i="5"/>
  <c r="E10712" i="5"/>
  <c r="E10711" i="5"/>
  <c r="E10710" i="5"/>
  <c r="E10709" i="5"/>
  <c r="E10708" i="5"/>
  <c r="E10707" i="5"/>
  <c r="E10706" i="5"/>
  <c r="E10705" i="5"/>
  <c r="E10704" i="5"/>
  <c r="E10703" i="5"/>
  <c r="E10702" i="5"/>
  <c r="E10701" i="5"/>
  <c r="E10700" i="5"/>
  <c r="E10699" i="5"/>
  <c r="E10698" i="5"/>
  <c r="E10697" i="5"/>
  <c r="E10696" i="5"/>
  <c r="E10695" i="5"/>
  <c r="E10694" i="5"/>
  <c r="E10693" i="5"/>
  <c r="E10692" i="5"/>
  <c r="E10691" i="5"/>
  <c r="E10690" i="5"/>
  <c r="E10689" i="5"/>
  <c r="E10688" i="5"/>
  <c r="E10687" i="5"/>
  <c r="E10686" i="5"/>
  <c r="E10685" i="5"/>
  <c r="E10684" i="5"/>
  <c r="E10683" i="5"/>
  <c r="E10682" i="5"/>
  <c r="E10681" i="5"/>
  <c r="E10680" i="5"/>
  <c r="E10679" i="5"/>
  <c r="E10678" i="5"/>
  <c r="E10677" i="5"/>
  <c r="E10676" i="5"/>
  <c r="E10675" i="5"/>
  <c r="E10674" i="5"/>
  <c r="E10673" i="5"/>
  <c r="E10672" i="5"/>
  <c r="E10671" i="5"/>
  <c r="E10670" i="5"/>
  <c r="E10669" i="5"/>
  <c r="E10668" i="5"/>
  <c r="E10667" i="5"/>
  <c r="E10666" i="5"/>
  <c r="E10665" i="5"/>
  <c r="E10664" i="5"/>
  <c r="E10663" i="5"/>
  <c r="E10662" i="5"/>
  <c r="E10661" i="5"/>
  <c r="E10660" i="5"/>
  <c r="E10659" i="5"/>
  <c r="E10658" i="5"/>
  <c r="E10657" i="5"/>
  <c r="E10656" i="5"/>
  <c r="E10655" i="5"/>
  <c r="E10654" i="5"/>
  <c r="E10653" i="5"/>
  <c r="E10652" i="5"/>
  <c r="E10651" i="5"/>
  <c r="E10650" i="5"/>
  <c r="E10649" i="5"/>
  <c r="E10648" i="5"/>
  <c r="E10647" i="5"/>
  <c r="E10646" i="5"/>
  <c r="E10645" i="5"/>
  <c r="E10644" i="5"/>
  <c r="E10643" i="5"/>
  <c r="E10642" i="5"/>
  <c r="E10641" i="5"/>
  <c r="E10640" i="5"/>
  <c r="E10639" i="5"/>
  <c r="E10638" i="5"/>
  <c r="E10637" i="5"/>
  <c r="E10636" i="5"/>
  <c r="E10635" i="5"/>
  <c r="E10634" i="5"/>
  <c r="E10633" i="5"/>
  <c r="E10632" i="5"/>
  <c r="E10631" i="5"/>
  <c r="E10630" i="5"/>
  <c r="E10629" i="5"/>
  <c r="E10628" i="5"/>
  <c r="E10627" i="5"/>
  <c r="E10626" i="5"/>
  <c r="E10625" i="5"/>
  <c r="E10624" i="5"/>
  <c r="E10623" i="5"/>
  <c r="E10622" i="5"/>
  <c r="E10621" i="5"/>
  <c r="E10620" i="5"/>
  <c r="E10619" i="5"/>
  <c r="E10618" i="5"/>
  <c r="E10617" i="5"/>
  <c r="E10616" i="5"/>
  <c r="E10615" i="5"/>
  <c r="E10614" i="5"/>
  <c r="E10613" i="5"/>
  <c r="E10612" i="5"/>
  <c r="E10611" i="5"/>
  <c r="E10610" i="5"/>
  <c r="E10609" i="5"/>
  <c r="E10608" i="5"/>
  <c r="E10607" i="5"/>
  <c r="E10606" i="5"/>
  <c r="E10605" i="5"/>
  <c r="E10604" i="5"/>
  <c r="E10603" i="5"/>
  <c r="E10602" i="5"/>
  <c r="E10601" i="5"/>
  <c r="E10600" i="5"/>
  <c r="E10599" i="5"/>
  <c r="E10598" i="5"/>
  <c r="E10597" i="5"/>
  <c r="E10596" i="5"/>
  <c r="E10595" i="5"/>
  <c r="E10594" i="5"/>
  <c r="E10593" i="5"/>
  <c r="E10592" i="5"/>
  <c r="E10591" i="5"/>
  <c r="E10590" i="5"/>
  <c r="E10589" i="5"/>
  <c r="E10588" i="5"/>
  <c r="E10587" i="5"/>
  <c r="E10586" i="5"/>
  <c r="E10585" i="5"/>
  <c r="E10584" i="5"/>
  <c r="E10583" i="5"/>
  <c r="E10582" i="5"/>
  <c r="E10581" i="5"/>
  <c r="E10580" i="5"/>
  <c r="E10579" i="5"/>
  <c r="E10578" i="5"/>
  <c r="E10577" i="5"/>
  <c r="E10576" i="5"/>
  <c r="E10575" i="5"/>
  <c r="E10574" i="5"/>
  <c r="E10573" i="5"/>
  <c r="E10572" i="5"/>
  <c r="E10571" i="5"/>
  <c r="E10570" i="5"/>
  <c r="E10569" i="5"/>
  <c r="E10568" i="5"/>
  <c r="E10567" i="5"/>
  <c r="E10566" i="5"/>
  <c r="E10565" i="5"/>
  <c r="E10564" i="5"/>
  <c r="E10563" i="5"/>
  <c r="E10562" i="5"/>
  <c r="E10561" i="5"/>
  <c r="E10560" i="5"/>
  <c r="E10559" i="5"/>
  <c r="E10558" i="5"/>
  <c r="E10557" i="5"/>
  <c r="E10556" i="5"/>
  <c r="E10555" i="5"/>
  <c r="E10554" i="5"/>
  <c r="E10553" i="5"/>
  <c r="E10552" i="5"/>
  <c r="E10551" i="5"/>
  <c r="E10550" i="5"/>
  <c r="E10549" i="5"/>
  <c r="E10548" i="5"/>
  <c r="E10547" i="5"/>
  <c r="E10546" i="5"/>
  <c r="E10545" i="5"/>
  <c r="E10544" i="5"/>
  <c r="E10543" i="5"/>
  <c r="E10542" i="5"/>
  <c r="E10541" i="5"/>
  <c r="E10540" i="5"/>
  <c r="E10539" i="5"/>
  <c r="E10538" i="5"/>
  <c r="E10537" i="5"/>
  <c r="E10536" i="5"/>
  <c r="E10535" i="5"/>
  <c r="E10534" i="5"/>
  <c r="E10533" i="5"/>
  <c r="E10532" i="5"/>
  <c r="E10531" i="5"/>
  <c r="E10530" i="5"/>
  <c r="E10529" i="5"/>
  <c r="E10528" i="5"/>
  <c r="E10527" i="5"/>
  <c r="E10526" i="5"/>
  <c r="E10525" i="5"/>
  <c r="E10524" i="5"/>
  <c r="E10523" i="5"/>
  <c r="E10522" i="5"/>
  <c r="E10521" i="5"/>
  <c r="E10520" i="5"/>
  <c r="E10519" i="5"/>
  <c r="E10518" i="5"/>
  <c r="E10517" i="5"/>
  <c r="E10516" i="5"/>
  <c r="E10515" i="5"/>
  <c r="E10514" i="5"/>
  <c r="E10513" i="5"/>
  <c r="E10512" i="5"/>
  <c r="E10511" i="5"/>
  <c r="E10510" i="5"/>
  <c r="E10509" i="5"/>
  <c r="E10508" i="5"/>
  <c r="E10507" i="5"/>
  <c r="E10506" i="5"/>
  <c r="E10505" i="5"/>
  <c r="E10504" i="5"/>
  <c r="E10503" i="5"/>
  <c r="E10502" i="5"/>
  <c r="E10501" i="5"/>
  <c r="E10500" i="5"/>
  <c r="E10499" i="5"/>
  <c r="E10498" i="5"/>
  <c r="E10497" i="5"/>
  <c r="E10496" i="5"/>
  <c r="E10495" i="5"/>
  <c r="E10494" i="5"/>
  <c r="E10493" i="5"/>
  <c r="E10492" i="5"/>
  <c r="E10491" i="5"/>
  <c r="E10490" i="5"/>
  <c r="E10489" i="5"/>
  <c r="E10488" i="5"/>
  <c r="E10487" i="5"/>
  <c r="E10486" i="5"/>
  <c r="E10485" i="5"/>
  <c r="E10484" i="5"/>
  <c r="E10483" i="5"/>
  <c r="E10482" i="5"/>
  <c r="E10481" i="5"/>
  <c r="E10480" i="5"/>
  <c r="E10479" i="5"/>
  <c r="E10478" i="5"/>
  <c r="E10477" i="5"/>
  <c r="E10476" i="5"/>
  <c r="E10475" i="5"/>
  <c r="E10474" i="5"/>
  <c r="E10473" i="5"/>
  <c r="E10472" i="5"/>
  <c r="E10471" i="5"/>
  <c r="E10470" i="5"/>
  <c r="E10469" i="5"/>
  <c r="E10468" i="5"/>
  <c r="E10467" i="5"/>
  <c r="E10466" i="5"/>
  <c r="E10465" i="5"/>
  <c r="E10464" i="5"/>
  <c r="E10463" i="5"/>
  <c r="E10462" i="5"/>
  <c r="E10461" i="5"/>
  <c r="E10460" i="5"/>
  <c r="E10459" i="5"/>
  <c r="E10458" i="5"/>
  <c r="E10457" i="5"/>
  <c r="E10456" i="5"/>
  <c r="E10455" i="5"/>
  <c r="E10454" i="5"/>
  <c r="E10453" i="5"/>
  <c r="E10452" i="5"/>
  <c r="E10451" i="5"/>
  <c r="E10450" i="5"/>
  <c r="E10449" i="5"/>
  <c r="E10448" i="5"/>
  <c r="E10447" i="5"/>
  <c r="E10446" i="5"/>
  <c r="E10445" i="5"/>
  <c r="E10444" i="5"/>
  <c r="E10443" i="5"/>
  <c r="E10442" i="5"/>
  <c r="E10441" i="5"/>
  <c r="E10440" i="5"/>
  <c r="E10439" i="5"/>
  <c r="E10438" i="5"/>
  <c r="E10437" i="5"/>
  <c r="E10436" i="5"/>
  <c r="E10435" i="5"/>
  <c r="E10434" i="5"/>
  <c r="E10433" i="5"/>
  <c r="E10432" i="5"/>
  <c r="E10431" i="5"/>
  <c r="E10430" i="5"/>
  <c r="E10429" i="5"/>
  <c r="E10428" i="5"/>
  <c r="E10427" i="5"/>
  <c r="E10426" i="5"/>
  <c r="E10425" i="5"/>
  <c r="E10424" i="5"/>
  <c r="E10423" i="5"/>
  <c r="E10422" i="5"/>
  <c r="E10421" i="5"/>
  <c r="E10420" i="5"/>
  <c r="E10419" i="5"/>
  <c r="E10418" i="5"/>
  <c r="E10417" i="5"/>
  <c r="E10416" i="5"/>
  <c r="E10415" i="5"/>
  <c r="E10414" i="5"/>
  <c r="E10413" i="5"/>
  <c r="E10412" i="5"/>
  <c r="E10411" i="5"/>
  <c r="E10410" i="5"/>
  <c r="E10409" i="5"/>
  <c r="E10408" i="5"/>
  <c r="E10407" i="5"/>
  <c r="E10406" i="5"/>
  <c r="E10405" i="5"/>
  <c r="E10404" i="5"/>
  <c r="E10403" i="5"/>
  <c r="E10402" i="5"/>
  <c r="E10401" i="5"/>
  <c r="E10400" i="5"/>
  <c r="E10399" i="5"/>
  <c r="E10398" i="5"/>
  <c r="E10397" i="5"/>
  <c r="E10396" i="5"/>
  <c r="E10395" i="5"/>
  <c r="E10394" i="5"/>
  <c r="E10393" i="5"/>
  <c r="E10392" i="5"/>
  <c r="E10391" i="5"/>
  <c r="E10390" i="5"/>
  <c r="E10389" i="5"/>
  <c r="E10388" i="5"/>
  <c r="E10387" i="5"/>
  <c r="E10386" i="5"/>
  <c r="E10385" i="5"/>
  <c r="E10384" i="5"/>
  <c r="E10383" i="5"/>
  <c r="E10382" i="5"/>
  <c r="E10381" i="5"/>
  <c r="E10380" i="5"/>
  <c r="E10379" i="5"/>
  <c r="E10378" i="5"/>
  <c r="E10377" i="5"/>
  <c r="E10376" i="5"/>
  <c r="E10375" i="5"/>
  <c r="E10374" i="5"/>
  <c r="E10373" i="5"/>
  <c r="E10372" i="5"/>
  <c r="E10371" i="5"/>
  <c r="E10370" i="5"/>
  <c r="E10369" i="5"/>
  <c r="E10368" i="5"/>
  <c r="E10367" i="5"/>
  <c r="E10366" i="5"/>
  <c r="E10365" i="5"/>
  <c r="E10364" i="5"/>
  <c r="E10363" i="5"/>
  <c r="E10362" i="5"/>
  <c r="E10361" i="5"/>
  <c r="E10360" i="5"/>
  <c r="E10359" i="5"/>
  <c r="E10358" i="5"/>
  <c r="E10357" i="5"/>
  <c r="E10356" i="5"/>
  <c r="E10355" i="5"/>
  <c r="E10354" i="5"/>
  <c r="E10353" i="5"/>
  <c r="E10352" i="5"/>
  <c r="E10351" i="5"/>
  <c r="E10350" i="5"/>
  <c r="E10349" i="5"/>
  <c r="E10348" i="5"/>
  <c r="E10347" i="5"/>
  <c r="E10346" i="5"/>
  <c r="E10345" i="5"/>
  <c r="E10344" i="5"/>
  <c r="E10343" i="5"/>
  <c r="E10342" i="5"/>
  <c r="E10341" i="5"/>
  <c r="E10340" i="5"/>
  <c r="E10339" i="5"/>
  <c r="E10338" i="5"/>
  <c r="E10337" i="5"/>
  <c r="E10336" i="5"/>
  <c r="E10335" i="5"/>
  <c r="E10334" i="5"/>
  <c r="E10333" i="5"/>
  <c r="E10332" i="5"/>
  <c r="E10331" i="5"/>
  <c r="E10330" i="5"/>
  <c r="E10329" i="5"/>
  <c r="E10328" i="5"/>
  <c r="E10327" i="5"/>
  <c r="E10326" i="5"/>
  <c r="E10325" i="5"/>
  <c r="E10324" i="5"/>
  <c r="E10323" i="5"/>
  <c r="E10322" i="5"/>
  <c r="E10321" i="5"/>
  <c r="E10320" i="5"/>
  <c r="E10319" i="5"/>
  <c r="E10318" i="5"/>
  <c r="E10317" i="5"/>
  <c r="E10316" i="5"/>
  <c r="E10315" i="5"/>
  <c r="E10314" i="5"/>
  <c r="E10313" i="5"/>
  <c r="E10312" i="5"/>
  <c r="E10311" i="5"/>
  <c r="E10310" i="5"/>
  <c r="E10309" i="5"/>
  <c r="E10308" i="5"/>
  <c r="E10307" i="5"/>
  <c r="E10306" i="5"/>
  <c r="E10305" i="5"/>
  <c r="E10304" i="5"/>
  <c r="E10303" i="5"/>
  <c r="E10302" i="5"/>
  <c r="E10301" i="5"/>
  <c r="E10300" i="5"/>
  <c r="E10299" i="5"/>
  <c r="E10298" i="5"/>
  <c r="E10297" i="5"/>
  <c r="E10296" i="5"/>
  <c r="E10295" i="5"/>
  <c r="E10294" i="5"/>
  <c r="E10293" i="5"/>
  <c r="E10292" i="5"/>
  <c r="E10291" i="5"/>
  <c r="E10290" i="5"/>
  <c r="E10289" i="5"/>
  <c r="E10288" i="5"/>
  <c r="E10287" i="5"/>
  <c r="E10286" i="5"/>
  <c r="E10285" i="5"/>
  <c r="E10284" i="5"/>
  <c r="E10283" i="5"/>
  <c r="E10282" i="5"/>
  <c r="E10281" i="5"/>
  <c r="E10280" i="5"/>
  <c r="E10279" i="5"/>
  <c r="E10278" i="5"/>
  <c r="E10277" i="5"/>
  <c r="E10276" i="5"/>
  <c r="E10275" i="5"/>
  <c r="E10274" i="5"/>
  <c r="E10273" i="5"/>
  <c r="E10272" i="5"/>
  <c r="E10271" i="5"/>
  <c r="E10270" i="5"/>
  <c r="E10269" i="5"/>
  <c r="E10268" i="5"/>
  <c r="E10267" i="5"/>
  <c r="E10266" i="5"/>
  <c r="E10265" i="5"/>
  <c r="E10264" i="5"/>
  <c r="E10263" i="5"/>
  <c r="E10262" i="5"/>
  <c r="E10261" i="5"/>
  <c r="E10260" i="5"/>
  <c r="E10259" i="5"/>
  <c r="E10258" i="5"/>
  <c r="E10257" i="5"/>
  <c r="E10256" i="5"/>
  <c r="E10255" i="5"/>
  <c r="E10254" i="5"/>
  <c r="E10253" i="5"/>
  <c r="E10252" i="5"/>
  <c r="E10251" i="5"/>
  <c r="E10250" i="5"/>
  <c r="E10249" i="5"/>
  <c r="E10248" i="5"/>
  <c r="E10247" i="5"/>
  <c r="E10246" i="5"/>
  <c r="E10245" i="5"/>
  <c r="E10244" i="5"/>
  <c r="E10243" i="5"/>
  <c r="E10242" i="5"/>
  <c r="E10241" i="5"/>
  <c r="E10240" i="5"/>
  <c r="E10239" i="5"/>
  <c r="E10238" i="5"/>
  <c r="E10237" i="5"/>
  <c r="E10236" i="5"/>
  <c r="E10235" i="5"/>
  <c r="E10234" i="5"/>
  <c r="E10233" i="5"/>
  <c r="E10232" i="5"/>
  <c r="E10231" i="5"/>
  <c r="E10230" i="5"/>
  <c r="E10229" i="5"/>
  <c r="E10228" i="5"/>
  <c r="E10227" i="5"/>
  <c r="E10226" i="5"/>
  <c r="E10225" i="5"/>
  <c r="E10224" i="5"/>
  <c r="E10223" i="5"/>
  <c r="E10222" i="5"/>
  <c r="E10221" i="5"/>
  <c r="E10220" i="5"/>
  <c r="E10219" i="5"/>
  <c r="E10218" i="5"/>
  <c r="E10217" i="5"/>
  <c r="E10216" i="5"/>
  <c r="E10215" i="5"/>
  <c r="E10214" i="5"/>
  <c r="E10213" i="5"/>
  <c r="E10212" i="5"/>
  <c r="E10211" i="5"/>
  <c r="E10210" i="5"/>
  <c r="E10209" i="5"/>
  <c r="E10208" i="5"/>
  <c r="E10207" i="5"/>
  <c r="E10206" i="5"/>
  <c r="E10205" i="5"/>
  <c r="E10204" i="5"/>
  <c r="E10203" i="5"/>
  <c r="E10202" i="5"/>
  <c r="E10201" i="5"/>
  <c r="E10200" i="5"/>
  <c r="E10199" i="5"/>
  <c r="E10198" i="5"/>
  <c r="E10197" i="5"/>
  <c r="E10196" i="5"/>
  <c r="E10195" i="5"/>
  <c r="E10194" i="5"/>
  <c r="E10193" i="5"/>
  <c r="E10192" i="5"/>
  <c r="E10191" i="5"/>
  <c r="E10190" i="5"/>
  <c r="E10189" i="5"/>
  <c r="E10188" i="5"/>
  <c r="E10187" i="5"/>
  <c r="E10186" i="5"/>
  <c r="E10185" i="5"/>
  <c r="E10184" i="5"/>
  <c r="E10183" i="5"/>
  <c r="E10182" i="5"/>
  <c r="E10181" i="5"/>
  <c r="E10180" i="5"/>
  <c r="E10179" i="5"/>
  <c r="E10178" i="5"/>
  <c r="E10177" i="5"/>
  <c r="E10176" i="5"/>
  <c r="E10175" i="5"/>
  <c r="E10174" i="5"/>
  <c r="E10173" i="5"/>
  <c r="E10172" i="5"/>
  <c r="E10171" i="5"/>
  <c r="E10170" i="5"/>
  <c r="E10169" i="5"/>
  <c r="E10168" i="5"/>
  <c r="E10167" i="5"/>
  <c r="E10166" i="5"/>
  <c r="E10165" i="5"/>
  <c r="E10164" i="5"/>
  <c r="E10163" i="5"/>
  <c r="E10162" i="5"/>
  <c r="E10161" i="5"/>
  <c r="E10160" i="5"/>
  <c r="E10159" i="5"/>
  <c r="E10158" i="5"/>
  <c r="E10157" i="5"/>
  <c r="E10156" i="5"/>
  <c r="E10155" i="5"/>
  <c r="E10154" i="5"/>
  <c r="E10153" i="5"/>
  <c r="E10152" i="5"/>
  <c r="E10151" i="5"/>
  <c r="E10150" i="5"/>
  <c r="E10149" i="5"/>
  <c r="E10148" i="5"/>
  <c r="E10147" i="5"/>
  <c r="E10146" i="5"/>
  <c r="E10145" i="5"/>
  <c r="E10144" i="5"/>
  <c r="E10143" i="5"/>
  <c r="E10142" i="5"/>
  <c r="E10141" i="5"/>
  <c r="E10140" i="5"/>
  <c r="E10139" i="5"/>
  <c r="E10138" i="5"/>
  <c r="E10137" i="5"/>
  <c r="E10136" i="5"/>
  <c r="E10135" i="5"/>
  <c r="E10134" i="5"/>
  <c r="E10133" i="5"/>
  <c r="E10132" i="5"/>
  <c r="E10131" i="5"/>
  <c r="E10130" i="5"/>
  <c r="E10129" i="5"/>
  <c r="E10128" i="5"/>
  <c r="E10127" i="5"/>
  <c r="E10126" i="5"/>
  <c r="E10125" i="5"/>
  <c r="E10124" i="5"/>
  <c r="E10123" i="5"/>
  <c r="E10122" i="5"/>
  <c r="E10121" i="5"/>
  <c r="E10120" i="5"/>
  <c r="E10119" i="5"/>
  <c r="E10118" i="5"/>
  <c r="E10117" i="5"/>
  <c r="E10116" i="5"/>
  <c r="E10115" i="5"/>
  <c r="E10114" i="5"/>
  <c r="E10113" i="5"/>
  <c r="E10112" i="5"/>
  <c r="E10111" i="5"/>
  <c r="E10110" i="5"/>
  <c r="E10109" i="5"/>
  <c r="E10108" i="5"/>
  <c r="E10107" i="5"/>
  <c r="E10106" i="5"/>
  <c r="E10105" i="5"/>
  <c r="E10104" i="5"/>
  <c r="E10103" i="5"/>
  <c r="E10102" i="5"/>
  <c r="E10101" i="5"/>
  <c r="E10100" i="5"/>
  <c r="E10099" i="5"/>
  <c r="E10098" i="5"/>
  <c r="E10097" i="5"/>
  <c r="E10096" i="5"/>
  <c r="E10095" i="5"/>
  <c r="E10094" i="5"/>
  <c r="E10093" i="5"/>
  <c r="E10092" i="5"/>
  <c r="E10091" i="5"/>
  <c r="E10090" i="5"/>
  <c r="E10089" i="5"/>
  <c r="E10088" i="5"/>
  <c r="E10087" i="5"/>
  <c r="E10086" i="5"/>
  <c r="E10085" i="5"/>
  <c r="E10084" i="5"/>
  <c r="E10083" i="5"/>
  <c r="E10082" i="5"/>
  <c r="E10081" i="5"/>
  <c r="E10080" i="5"/>
  <c r="E10079" i="5"/>
  <c r="E10078" i="5"/>
  <c r="E10077" i="5"/>
  <c r="E10076" i="5"/>
  <c r="E10075" i="5"/>
  <c r="E10074" i="5"/>
  <c r="E10073" i="5"/>
  <c r="E10072" i="5"/>
  <c r="E10071" i="5"/>
  <c r="E10070" i="5"/>
  <c r="E10069" i="5"/>
  <c r="E10068" i="5"/>
  <c r="E10067" i="5"/>
  <c r="E10066" i="5"/>
  <c r="E10065" i="5"/>
  <c r="E10064" i="5"/>
  <c r="E10063" i="5"/>
  <c r="E10062" i="5"/>
  <c r="E10061" i="5"/>
  <c r="E10060" i="5"/>
  <c r="E10059" i="5"/>
  <c r="E10058" i="5"/>
  <c r="E10057" i="5"/>
  <c r="E10056" i="5"/>
  <c r="E10055" i="5"/>
  <c r="E10054" i="5"/>
  <c r="E10053" i="5"/>
  <c r="E10052" i="5"/>
  <c r="E10051" i="5"/>
  <c r="E10050" i="5"/>
  <c r="E10049" i="5"/>
  <c r="E10048" i="5"/>
  <c r="E10047" i="5"/>
  <c r="E10046" i="5"/>
  <c r="E10045" i="5"/>
  <c r="E10044" i="5"/>
  <c r="E10043" i="5"/>
  <c r="E10042" i="5"/>
  <c r="E10041" i="5"/>
  <c r="E10040" i="5"/>
  <c r="E10039" i="5"/>
  <c r="E10038" i="5"/>
  <c r="E10037" i="5"/>
  <c r="E10036" i="5"/>
  <c r="E10035" i="5"/>
  <c r="E10034" i="5"/>
  <c r="E10033" i="5"/>
  <c r="E10032" i="5"/>
  <c r="E10031" i="5"/>
  <c r="E10030" i="5"/>
  <c r="E10029" i="5"/>
  <c r="E10028" i="5"/>
  <c r="E10027" i="5"/>
  <c r="E10026" i="5"/>
  <c r="E10025" i="5"/>
  <c r="E10024" i="5"/>
  <c r="E10023" i="5"/>
  <c r="E10022" i="5"/>
  <c r="E10021" i="5"/>
  <c r="E10020" i="5"/>
  <c r="E10019" i="5"/>
  <c r="E10018" i="5"/>
  <c r="E10017" i="5"/>
  <c r="E10016" i="5"/>
  <c r="E10015" i="5"/>
  <c r="E10014" i="5"/>
  <c r="E10013" i="5"/>
  <c r="E10012" i="5"/>
  <c r="E10011" i="5"/>
  <c r="E10010" i="5"/>
  <c r="E10009" i="5"/>
  <c r="E10008" i="5"/>
  <c r="E10007" i="5"/>
  <c r="E10006" i="5"/>
  <c r="E10005" i="5"/>
  <c r="E10004" i="5"/>
  <c r="E10003" i="5"/>
  <c r="E10002" i="5"/>
  <c r="E10001" i="5"/>
  <c r="E10000" i="5"/>
  <c r="E9999" i="5"/>
  <c r="E9998" i="5"/>
  <c r="E9997" i="5"/>
  <c r="E9996" i="5"/>
  <c r="E9995" i="5"/>
  <c r="E9994" i="5"/>
  <c r="E9993" i="5"/>
  <c r="E9992" i="5"/>
  <c r="E9991" i="5"/>
  <c r="E9990" i="5"/>
  <c r="E9989" i="5"/>
  <c r="E9988" i="5"/>
  <c r="E9987" i="5"/>
  <c r="E9986" i="5"/>
  <c r="E9985" i="5"/>
  <c r="E9984" i="5"/>
  <c r="E9983" i="5"/>
  <c r="E9982" i="5"/>
  <c r="E9981" i="5"/>
  <c r="E9980" i="5"/>
  <c r="E9979" i="5"/>
  <c r="E9978" i="5"/>
  <c r="E9977" i="5"/>
  <c r="E9976" i="5"/>
  <c r="E9975" i="5"/>
  <c r="E9974" i="5"/>
  <c r="E9973" i="5"/>
  <c r="E9972" i="5"/>
  <c r="E9971" i="5"/>
  <c r="E9970" i="5"/>
  <c r="E9969" i="5"/>
  <c r="E9968" i="5"/>
  <c r="E9967" i="5"/>
  <c r="E9966" i="5"/>
  <c r="E9965" i="5"/>
  <c r="E9964" i="5"/>
  <c r="E9963" i="5"/>
  <c r="E9962" i="5"/>
  <c r="E9961" i="5"/>
  <c r="E9960" i="5"/>
  <c r="E9959" i="5"/>
  <c r="E9958" i="5"/>
  <c r="E9957" i="5"/>
  <c r="E9956" i="5"/>
  <c r="E9955" i="5"/>
  <c r="E9954" i="5"/>
  <c r="E9953" i="5"/>
  <c r="E9952" i="5"/>
  <c r="E9951" i="5"/>
  <c r="E9950" i="5"/>
  <c r="E9949" i="5"/>
  <c r="E9948" i="5"/>
  <c r="E9947" i="5"/>
  <c r="E9946" i="5"/>
  <c r="E9945" i="5"/>
  <c r="E9944" i="5"/>
  <c r="E9943" i="5"/>
  <c r="E9942" i="5"/>
  <c r="E9941" i="5"/>
  <c r="E9940" i="5"/>
  <c r="E9939" i="5"/>
  <c r="E9938" i="5"/>
  <c r="E9937" i="5"/>
  <c r="E9936" i="5"/>
  <c r="E9935" i="5"/>
  <c r="E9934" i="5"/>
  <c r="E9933" i="5"/>
  <c r="E9932" i="5"/>
  <c r="E9931" i="5"/>
  <c r="E9930" i="5"/>
  <c r="E9929" i="5"/>
  <c r="E9928" i="5"/>
  <c r="E9927" i="5"/>
  <c r="E9926" i="5"/>
  <c r="E9925" i="5"/>
  <c r="E9924" i="5"/>
  <c r="E9923" i="5"/>
  <c r="E9922" i="5"/>
  <c r="E9921" i="5"/>
  <c r="E9920" i="5"/>
  <c r="E9919" i="5"/>
  <c r="E9918" i="5"/>
  <c r="E9917" i="5"/>
  <c r="E9916" i="5"/>
  <c r="E9915" i="5"/>
  <c r="E9914" i="5"/>
  <c r="E9913" i="5"/>
  <c r="E9912" i="5"/>
  <c r="E9911" i="5"/>
  <c r="E9910" i="5"/>
  <c r="E9909" i="5"/>
  <c r="E9908" i="5"/>
  <c r="E9907" i="5"/>
  <c r="E9906" i="5"/>
  <c r="E9905" i="5"/>
  <c r="E9904" i="5"/>
  <c r="E9903" i="5"/>
  <c r="E9902" i="5"/>
  <c r="E9901" i="5"/>
  <c r="E9900" i="5"/>
  <c r="E9899" i="5"/>
  <c r="E9898" i="5"/>
  <c r="E9897" i="5"/>
  <c r="E9896" i="5"/>
  <c r="E9895" i="5"/>
  <c r="E9894" i="5"/>
  <c r="E9893" i="5"/>
  <c r="E9892" i="5"/>
  <c r="E9891" i="5"/>
  <c r="E9890" i="5"/>
  <c r="E9889" i="5"/>
  <c r="E9888" i="5"/>
  <c r="E9887" i="5"/>
  <c r="E9886" i="5"/>
  <c r="E9885" i="5"/>
  <c r="E9884" i="5"/>
  <c r="E9883" i="5"/>
  <c r="E9882" i="5"/>
  <c r="E9881" i="5"/>
  <c r="E9880" i="5"/>
  <c r="E9879" i="5"/>
  <c r="E9878" i="5"/>
  <c r="E9877" i="5"/>
  <c r="E9876" i="5"/>
  <c r="E9875" i="5"/>
  <c r="E9874" i="5"/>
  <c r="E9873" i="5"/>
  <c r="E9872" i="5"/>
  <c r="E9871" i="5"/>
  <c r="E9870" i="5"/>
  <c r="E9869" i="5"/>
  <c r="E9868" i="5"/>
  <c r="E9867" i="5"/>
  <c r="E9866" i="5"/>
  <c r="E9865" i="5"/>
  <c r="E9864" i="5"/>
  <c r="E9863" i="5"/>
  <c r="E9862" i="5"/>
  <c r="E9861" i="5"/>
  <c r="E9860" i="5"/>
  <c r="E9859" i="5"/>
  <c r="E9858" i="5"/>
  <c r="E9857" i="5"/>
  <c r="E9856" i="5"/>
  <c r="E9855" i="5"/>
  <c r="E9854" i="5"/>
  <c r="E9853" i="5"/>
  <c r="E9852" i="5"/>
  <c r="E9851" i="5"/>
  <c r="E9850" i="5"/>
  <c r="E9849" i="5"/>
  <c r="E9848" i="5"/>
  <c r="E9847" i="5"/>
  <c r="E9846" i="5"/>
  <c r="E9845" i="5"/>
  <c r="E9844" i="5"/>
  <c r="E9843" i="5"/>
  <c r="E9842" i="5"/>
  <c r="E9841" i="5"/>
  <c r="E9840" i="5"/>
  <c r="E9839" i="5"/>
  <c r="E9838" i="5"/>
  <c r="E9837" i="5"/>
  <c r="E9836" i="5"/>
  <c r="E9835" i="5"/>
  <c r="E9834" i="5"/>
  <c r="E9833" i="5"/>
  <c r="E9832" i="5"/>
  <c r="E9831" i="5"/>
  <c r="E9830" i="5"/>
  <c r="E9829" i="5"/>
  <c r="E9828" i="5"/>
  <c r="E9827" i="5"/>
  <c r="E9826" i="5"/>
  <c r="E9825" i="5"/>
  <c r="E9824" i="5"/>
  <c r="E9823" i="5"/>
  <c r="E9822" i="5"/>
  <c r="E9821" i="5"/>
  <c r="E9820" i="5"/>
  <c r="E9819" i="5"/>
  <c r="E9818" i="5"/>
  <c r="E9817" i="5"/>
  <c r="E9816" i="5"/>
  <c r="E9815" i="5"/>
  <c r="E9814" i="5"/>
  <c r="E9813" i="5"/>
  <c r="E9812" i="5"/>
  <c r="E9811" i="5"/>
  <c r="E9810" i="5"/>
  <c r="E9809" i="5"/>
  <c r="E9808" i="5"/>
  <c r="E9807" i="5"/>
  <c r="E9806" i="5"/>
  <c r="E9805" i="5"/>
  <c r="E9804" i="5"/>
  <c r="E9803" i="5"/>
  <c r="E9802" i="5"/>
  <c r="E9801" i="5"/>
  <c r="E9800" i="5"/>
  <c r="E9799" i="5"/>
  <c r="E9798" i="5"/>
  <c r="E9797" i="5"/>
  <c r="E9796" i="5"/>
  <c r="E9795" i="5"/>
  <c r="E9794" i="5"/>
  <c r="E9793" i="5"/>
  <c r="E9792" i="5"/>
  <c r="E9791" i="5"/>
  <c r="E9790" i="5"/>
  <c r="E9789" i="5"/>
  <c r="E9788" i="5"/>
  <c r="E9787" i="5"/>
  <c r="E9786" i="5"/>
  <c r="E9785" i="5"/>
  <c r="E9784" i="5"/>
  <c r="E9783" i="5"/>
  <c r="E9782" i="5"/>
  <c r="E9781" i="5"/>
  <c r="E9780" i="5"/>
  <c r="E9779" i="5"/>
  <c r="E9778" i="5"/>
  <c r="E9777" i="5"/>
  <c r="E9776" i="5"/>
  <c r="E9775" i="5"/>
  <c r="E9774" i="5"/>
  <c r="E9773" i="5"/>
  <c r="E9772" i="5"/>
  <c r="E9771" i="5"/>
  <c r="E9770" i="5"/>
  <c r="E9769" i="5"/>
  <c r="E9768" i="5"/>
  <c r="E9767" i="5"/>
  <c r="E9766" i="5"/>
  <c r="E9765" i="5"/>
  <c r="E9764" i="5"/>
  <c r="E9763" i="5"/>
  <c r="E9762" i="5"/>
  <c r="E9761" i="5"/>
  <c r="E9760" i="5"/>
  <c r="E9759" i="5"/>
  <c r="E9758" i="5"/>
  <c r="E9757" i="5"/>
  <c r="E9756" i="5"/>
  <c r="E9755" i="5"/>
  <c r="E9754" i="5"/>
  <c r="E9753" i="5"/>
  <c r="E9752" i="5"/>
  <c r="E9751" i="5"/>
  <c r="E9750" i="5"/>
  <c r="E9749" i="5"/>
  <c r="E9748" i="5"/>
  <c r="E9747" i="5"/>
  <c r="E9746" i="5"/>
  <c r="E9745" i="5"/>
  <c r="E9744" i="5"/>
  <c r="E9743" i="5"/>
  <c r="E9742" i="5"/>
  <c r="E9741" i="5"/>
  <c r="E9740" i="5"/>
  <c r="E9739" i="5"/>
  <c r="E9738" i="5"/>
  <c r="E9737" i="5"/>
  <c r="E9736" i="5"/>
  <c r="E9735" i="5"/>
  <c r="E9734" i="5"/>
  <c r="E9733" i="5"/>
  <c r="E9732" i="5"/>
  <c r="E9731" i="5"/>
  <c r="E9730" i="5"/>
  <c r="E9729" i="5"/>
  <c r="E9728" i="5"/>
  <c r="E9727" i="5"/>
  <c r="E9726" i="5"/>
  <c r="E9725" i="5"/>
  <c r="E9724" i="5"/>
  <c r="E9723" i="5"/>
  <c r="E9722" i="5"/>
  <c r="E9721" i="5"/>
  <c r="E9720" i="5"/>
  <c r="E9719" i="5"/>
  <c r="E9718" i="5"/>
  <c r="E9717" i="5"/>
  <c r="E9716" i="5"/>
  <c r="E9715" i="5"/>
  <c r="E9714" i="5"/>
  <c r="E9713" i="5"/>
  <c r="E9712" i="5"/>
  <c r="E9711" i="5"/>
  <c r="E9710" i="5"/>
  <c r="E9709" i="5"/>
  <c r="E9708" i="5"/>
  <c r="E9707" i="5"/>
  <c r="E9706" i="5"/>
  <c r="E9705" i="5"/>
  <c r="E9704" i="5"/>
  <c r="E9703" i="5"/>
  <c r="E9702" i="5"/>
  <c r="E9701" i="5"/>
  <c r="E9700" i="5"/>
  <c r="E9699" i="5"/>
  <c r="E9698" i="5"/>
  <c r="E9697" i="5"/>
  <c r="E9696" i="5"/>
  <c r="E9695" i="5"/>
  <c r="E9694" i="5"/>
  <c r="E9693" i="5"/>
  <c r="E9692" i="5"/>
  <c r="E9691" i="5"/>
  <c r="E9690" i="5"/>
  <c r="E9689" i="5"/>
  <c r="E9688" i="5"/>
  <c r="E9687" i="5"/>
  <c r="E9686" i="5"/>
  <c r="E9685" i="5"/>
  <c r="E9684" i="5"/>
  <c r="E9683" i="5"/>
  <c r="E9682" i="5"/>
  <c r="E9681" i="5"/>
  <c r="E9680" i="5"/>
  <c r="E9679" i="5"/>
  <c r="E9678" i="5"/>
  <c r="E9677" i="5"/>
  <c r="E9676" i="5"/>
  <c r="E9675" i="5"/>
  <c r="E9674" i="5"/>
  <c r="E9673" i="5"/>
  <c r="E9672" i="5"/>
  <c r="E9671" i="5"/>
  <c r="E9670" i="5"/>
  <c r="E9669" i="5"/>
  <c r="E9668" i="5"/>
  <c r="E9667" i="5"/>
  <c r="E9666" i="5"/>
  <c r="E9665" i="5"/>
  <c r="E9664" i="5"/>
  <c r="E9663" i="5"/>
  <c r="E9662" i="5"/>
  <c r="E9661" i="5"/>
  <c r="E9660" i="5"/>
  <c r="E9659" i="5"/>
  <c r="E9658" i="5"/>
  <c r="E9657" i="5"/>
  <c r="E9656" i="5"/>
  <c r="E9655" i="5"/>
  <c r="E9654" i="5"/>
  <c r="E9653" i="5"/>
  <c r="E9652" i="5"/>
  <c r="E9651" i="5"/>
  <c r="E9650" i="5"/>
  <c r="E9649" i="5"/>
  <c r="E9648" i="5"/>
  <c r="E9647" i="5"/>
  <c r="E9646" i="5"/>
  <c r="E9645" i="5"/>
  <c r="E9644" i="5"/>
  <c r="E9643" i="5"/>
  <c r="E9642" i="5"/>
  <c r="E9641" i="5"/>
  <c r="E9640" i="5"/>
  <c r="E9639" i="5"/>
  <c r="E9638" i="5"/>
  <c r="E9637" i="5"/>
  <c r="E9636" i="5"/>
  <c r="E9635" i="5"/>
  <c r="E9634" i="5"/>
  <c r="E9633" i="5"/>
  <c r="E9632" i="5"/>
  <c r="E9631" i="5"/>
  <c r="E9630" i="5"/>
  <c r="E9629" i="5"/>
  <c r="E9628" i="5"/>
  <c r="E9627" i="5"/>
  <c r="E9626" i="5"/>
  <c r="E9625" i="5"/>
  <c r="E9624" i="5"/>
  <c r="E9623" i="5"/>
  <c r="E9622" i="5"/>
  <c r="E9621" i="5"/>
  <c r="E9620" i="5"/>
  <c r="E9619" i="5"/>
  <c r="E9618" i="5"/>
  <c r="E9617" i="5"/>
  <c r="E9616" i="5"/>
  <c r="E9615" i="5"/>
  <c r="E9614" i="5"/>
  <c r="E9613" i="5"/>
  <c r="E9612" i="5"/>
  <c r="E9611" i="5"/>
  <c r="E9610" i="5"/>
  <c r="E9609" i="5"/>
  <c r="E9608" i="5"/>
  <c r="E9607" i="5"/>
  <c r="E9606" i="5"/>
  <c r="E9605" i="5"/>
  <c r="E9604" i="5"/>
  <c r="E9603" i="5"/>
  <c r="E9602" i="5"/>
  <c r="E9601" i="5"/>
  <c r="E9600" i="5"/>
  <c r="E9599" i="5"/>
  <c r="E9598" i="5"/>
  <c r="E9597" i="5"/>
  <c r="E9596" i="5"/>
  <c r="E9595" i="5"/>
  <c r="E9594" i="5"/>
  <c r="E9593" i="5"/>
  <c r="E9592" i="5"/>
  <c r="E9591" i="5"/>
  <c r="E9590" i="5"/>
  <c r="E9589" i="5"/>
  <c r="E9588" i="5"/>
  <c r="E9587" i="5"/>
  <c r="E9586" i="5"/>
  <c r="E9585" i="5"/>
  <c r="E9584" i="5"/>
  <c r="E9583" i="5"/>
  <c r="E9582" i="5"/>
  <c r="E9581" i="5"/>
  <c r="E9580" i="5"/>
  <c r="E9579" i="5"/>
  <c r="E9578" i="5"/>
  <c r="E9577" i="5"/>
  <c r="E9576" i="5"/>
  <c r="E9575" i="5"/>
  <c r="E9574" i="5"/>
  <c r="E9573" i="5"/>
  <c r="E9572" i="5"/>
  <c r="E9571" i="5"/>
  <c r="E9570" i="5"/>
  <c r="E9569" i="5"/>
  <c r="E9568" i="5"/>
  <c r="E9567" i="5"/>
  <c r="E9566" i="5"/>
  <c r="E9565" i="5"/>
  <c r="E9564" i="5"/>
  <c r="E9563" i="5"/>
  <c r="E9562" i="5"/>
  <c r="E9561" i="5"/>
  <c r="E9560" i="5"/>
  <c r="E9559" i="5"/>
  <c r="E9558" i="5"/>
  <c r="E9557" i="5"/>
  <c r="E9556" i="5"/>
  <c r="E9555" i="5"/>
  <c r="E9554" i="5"/>
  <c r="E9553" i="5"/>
  <c r="E9552" i="5"/>
  <c r="E9551" i="5"/>
  <c r="E9550" i="5"/>
  <c r="E9549" i="5"/>
  <c r="E9548" i="5"/>
  <c r="E9547" i="5"/>
  <c r="E9546" i="5"/>
  <c r="E9545" i="5"/>
  <c r="E9544" i="5"/>
  <c r="E9543" i="5"/>
  <c r="E9542" i="5"/>
  <c r="E9541" i="5"/>
  <c r="E9540" i="5"/>
  <c r="E9539" i="5"/>
  <c r="E9538" i="5"/>
  <c r="E9537" i="5"/>
  <c r="E9536" i="5"/>
  <c r="E9535" i="5"/>
  <c r="E9534" i="5"/>
  <c r="E9533" i="5"/>
  <c r="E9532" i="5"/>
  <c r="E9531" i="5"/>
  <c r="E9530" i="5"/>
  <c r="E9529" i="5"/>
  <c r="E9528" i="5"/>
  <c r="E9527" i="5"/>
  <c r="E9526" i="5"/>
  <c r="E9525" i="5"/>
  <c r="E9524" i="5"/>
  <c r="E9523" i="5"/>
  <c r="E9522" i="5"/>
  <c r="E9521" i="5"/>
  <c r="E9520" i="5"/>
  <c r="E9519" i="5"/>
  <c r="E9518" i="5"/>
  <c r="E9517" i="5"/>
  <c r="E9516" i="5"/>
  <c r="E9515" i="5"/>
  <c r="E9514" i="5"/>
  <c r="E9513" i="5"/>
  <c r="E9512" i="5"/>
  <c r="E9511" i="5"/>
  <c r="E9510" i="5"/>
  <c r="E9509" i="5"/>
  <c r="E9508" i="5"/>
  <c r="E9507" i="5"/>
  <c r="E9506" i="5"/>
  <c r="E9505" i="5"/>
  <c r="E9504" i="5"/>
  <c r="E9503" i="5"/>
  <c r="E9502" i="5"/>
  <c r="E9501" i="5"/>
  <c r="E9500" i="5"/>
  <c r="E9499" i="5"/>
  <c r="E9498" i="5"/>
  <c r="E9497" i="5"/>
  <c r="E9496" i="5"/>
  <c r="E9495" i="5"/>
  <c r="E9494" i="5"/>
  <c r="E9493" i="5"/>
  <c r="E9492" i="5"/>
  <c r="E9491" i="5"/>
  <c r="E9490" i="5"/>
  <c r="E9489" i="5"/>
  <c r="E9488" i="5"/>
  <c r="E9487" i="5"/>
  <c r="E9486" i="5"/>
  <c r="E9485" i="5"/>
  <c r="E9484" i="5"/>
  <c r="E9483" i="5"/>
  <c r="E9482" i="5"/>
  <c r="E9481" i="5"/>
  <c r="E9480" i="5"/>
  <c r="E9479" i="5"/>
  <c r="E9478" i="5"/>
  <c r="E9477" i="5"/>
  <c r="E9476" i="5"/>
  <c r="E9475" i="5"/>
  <c r="E9474" i="5"/>
  <c r="E9473" i="5"/>
  <c r="E9472" i="5"/>
  <c r="E9471" i="5"/>
  <c r="E9470" i="5"/>
  <c r="E9469" i="5"/>
  <c r="E9468" i="5"/>
  <c r="E9467" i="5"/>
  <c r="E9466" i="5"/>
  <c r="E9465" i="5"/>
  <c r="E9464" i="5"/>
  <c r="E9463" i="5"/>
  <c r="E9462" i="5"/>
  <c r="E9461" i="5"/>
  <c r="E9460" i="5"/>
  <c r="E9459" i="5"/>
  <c r="E9458" i="5"/>
  <c r="E9457" i="5"/>
  <c r="E9456" i="5"/>
  <c r="E9455" i="5"/>
  <c r="E9454" i="5"/>
  <c r="E9453" i="5"/>
  <c r="E9452" i="5"/>
  <c r="E9451" i="5"/>
  <c r="E9450" i="5"/>
  <c r="E9449" i="5"/>
  <c r="E9448" i="5"/>
  <c r="E9447" i="5"/>
  <c r="E9446" i="5"/>
  <c r="E9445" i="5"/>
  <c r="E9444" i="5"/>
  <c r="E9443" i="5"/>
  <c r="E9442" i="5"/>
  <c r="E9441" i="5"/>
  <c r="E9440" i="5"/>
  <c r="E9439" i="5"/>
  <c r="E9438" i="5"/>
  <c r="E9437" i="5"/>
  <c r="E9436" i="5"/>
  <c r="E9435" i="5"/>
  <c r="E9434" i="5"/>
  <c r="E9433" i="5"/>
  <c r="E9432" i="5"/>
  <c r="E9431" i="5"/>
  <c r="E9430" i="5"/>
  <c r="E9429" i="5"/>
  <c r="E9428" i="5"/>
  <c r="E9427" i="5"/>
  <c r="E9426" i="5"/>
  <c r="E9425" i="5"/>
  <c r="E9424" i="5"/>
  <c r="E9423" i="5"/>
  <c r="E9422" i="5"/>
  <c r="E9421" i="5"/>
  <c r="E9420" i="5"/>
  <c r="E9419" i="5"/>
  <c r="E9418" i="5"/>
  <c r="E9417" i="5"/>
  <c r="E9416" i="5"/>
  <c r="E9415" i="5"/>
  <c r="E9414" i="5"/>
  <c r="E9413" i="5"/>
  <c r="E9412" i="5"/>
  <c r="E9411" i="5"/>
  <c r="E9410" i="5"/>
  <c r="E9409" i="5"/>
  <c r="E9408" i="5"/>
  <c r="E9407" i="5"/>
  <c r="E9406" i="5"/>
  <c r="E9405" i="5"/>
  <c r="E9404" i="5"/>
  <c r="E9403" i="5"/>
  <c r="E9402" i="5"/>
  <c r="E9401" i="5"/>
  <c r="E9400" i="5"/>
  <c r="E9399" i="5"/>
  <c r="E9398" i="5"/>
  <c r="E9397" i="5"/>
  <c r="E9396" i="5"/>
  <c r="E9395" i="5"/>
  <c r="E9394" i="5"/>
  <c r="E9393" i="5"/>
  <c r="E9392" i="5"/>
  <c r="E9391" i="5"/>
  <c r="E9390" i="5"/>
  <c r="E9389" i="5"/>
  <c r="E9388" i="5"/>
  <c r="E9387" i="5"/>
  <c r="E9386" i="5"/>
  <c r="E9385" i="5"/>
  <c r="E9384" i="5"/>
  <c r="E9383" i="5"/>
  <c r="E9382" i="5"/>
  <c r="E9381" i="5"/>
  <c r="E9380" i="5"/>
  <c r="E9379" i="5"/>
  <c r="E9378" i="5"/>
  <c r="E9377" i="5"/>
  <c r="E9376" i="5"/>
  <c r="E9375" i="5"/>
  <c r="E9374" i="5"/>
  <c r="E9373" i="5"/>
  <c r="E9372" i="5"/>
  <c r="E9371" i="5"/>
  <c r="E9370" i="5"/>
  <c r="E9369" i="5"/>
  <c r="E9368" i="5"/>
  <c r="E9367" i="5"/>
  <c r="E9366" i="5"/>
  <c r="E9365" i="5"/>
  <c r="E9364" i="5"/>
  <c r="E9363" i="5"/>
  <c r="E9362" i="5"/>
  <c r="E9361" i="5"/>
  <c r="E9360" i="5"/>
  <c r="E9359" i="5"/>
  <c r="E9358" i="5"/>
  <c r="E9357" i="5"/>
  <c r="E9356" i="5"/>
  <c r="E9355" i="5"/>
  <c r="E9354" i="5"/>
  <c r="E9353" i="5"/>
  <c r="E9352" i="5"/>
  <c r="E9351" i="5"/>
  <c r="E9350" i="5"/>
  <c r="E9349" i="5"/>
  <c r="E9348" i="5"/>
  <c r="E9347" i="5"/>
  <c r="E9346" i="5"/>
  <c r="E9345" i="5"/>
  <c r="E9344" i="5"/>
  <c r="E9343" i="5"/>
  <c r="E9342" i="5"/>
  <c r="E9341" i="5"/>
  <c r="E9340" i="5"/>
  <c r="E9339" i="5"/>
  <c r="E9338" i="5"/>
  <c r="E9337" i="5"/>
  <c r="E9336" i="5"/>
  <c r="E9335" i="5"/>
  <c r="E9334" i="5"/>
  <c r="E9333" i="5"/>
  <c r="E9332" i="5"/>
  <c r="E9331" i="5"/>
  <c r="E9330" i="5"/>
  <c r="E9329" i="5"/>
  <c r="E9328" i="5"/>
  <c r="E9327" i="5"/>
  <c r="E9326" i="5"/>
  <c r="E9325" i="5"/>
  <c r="E9324" i="5"/>
  <c r="E9323" i="5"/>
  <c r="E9322" i="5"/>
  <c r="E9321" i="5"/>
  <c r="E9320" i="5"/>
  <c r="E9319" i="5"/>
  <c r="E9318" i="5"/>
  <c r="E9317" i="5"/>
  <c r="E9316" i="5"/>
  <c r="E9315" i="5"/>
  <c r="E9314" i="5"/>
  <c r="E9313" i="5"/>
  <c r="E9312" i="5"/>
  <c r="E9311" i="5"/>
  <c r="E9310" i="5"/>
  <c r="E9309" i="5"/>
  <c r="E9308" i="5"/>
  <c r="E9307" i="5"/>
  <c r="E9306" i="5"/>
  <c r="E9305" i="5"/>
  <c r="E9304" i="5"/>
  <c r="E9303" i="5"/>
  <c r="E9302" i="5"/>
  <c r="E9301" i="5"/>
  <c r="E9300" i="5"/>
  <c r="E9299" i="5"/>
  <c r="E9298" i="5"/>
  <c r="E9297" i="5"/>
  <c r="E9296" i="5"/>
  <c r="E9295" i="5"/>
  <c r="E9294" i="5"/>
  <c r="E9293" i="5"/>
  <c r="E9292" i="5"/>
  <c r="E9291" i="5"/>
  <c r="E9290" i="5"/>
  <c r="E9289" i="5"/>
  <c r="E9288" i="5"/>
  <c r="E9287" i="5"/>
  <c r="E9286" i="5"/>
  <c r="E9285" i="5"/>
  <c r="E9284" i="5"/>
  <c r="E9283" i="5"/>
  <c r="E9282" i="5"/>
  <c r="E9281" i="5"/>
  <c r="E9280" i="5"/>
  <c r="E9279" i="5"/>
  <c r="E9278" i="5"/>
  <c r="E9277" i="5"/>
  <c r="E9276" i="5"/>
  <c r="E9275" i="5"/>
  <c r="E9274" i="5"/>
  <c r="E9273" i="5"/>
  <c r="E9272" i="5"/>
  <c r="E9271" i="5"/>
  <c r="E9270" i="5"/>
  <c r="E9269" i="5"/>
  <c r="E9268" i="5"/>
  <c r="E9267" i="5"/>
  <c r="E9266" i="5"/>
  <c r="E9265" i="5"/>
  <c r="E9264" i="5"/>
  <c r="E9263" i="5"/>
  <c r="E9262" i="5"/>
  <c r="E9261" i="5"/>
  <c r="E9260" i="5"/>
  <c r="E9259" i="5"/>
  <c r="E9258" i="5"/>
  <c r="E9257" i="5"/>
  <c r="E9256" i="5"/>
  <c r="E9255" i="5"/>
  <c r="E9254" i="5"/>
  <c r="E9253" i="5"/>
  <c r="E9252" i="5"/>
  <c r="E9251" i="5"/>
  <c r="E9250" i="5"/>
  <c r="E9249" i="5"/>
  <c r="E9248" i="5"/>
  <c r="E9247" i="5"/>
  <c r="E9246" i="5"/>
  <c r="E9245" i="5"/>
  <c r="E9244" i="5"/>
  <c r="E9243" i="5"/>
  <c r="E9242" i="5"/>
  <c r="E9241" i="5"/>
  <c r="E9240" i="5"/>
  <c r="E9239" i="5"/>
  <c r="E9238" i="5"/>
  <c r="E9237" i="5"/>
  <c r="E9236" i="5"/>
  <c r="E9235" i="5"/>
  <c r="E9234" i="5"/>
  <c r="E9233" i="5"/>
  <c r="E9232" i="5"/>
  <c r="E9231" i="5"/>
  <c r="E9230" i="5"/>
  <c r="E9229" i="5"/>
  <c r="E9228" i="5"/>
  <c r="E9227" i="5"/>
  <c r="E9226" i="5"/>
  <c r="E9225" i="5"/>
  <c r="E9224" i="5"/>
  <c r="E9223" i="5"/>
  <c r="E9222" i="5"/>
  <c r="E9221" i="5"/>
  <c r="E9220" i="5"/>
  <c r="E9219" i="5"/>
  <c r="E9218" i="5"/>
  <c r="E9217" i="5"/>
  <c r="E9216" i="5"/>
  <c r="E9215" i="5"/>
  <c r="E9214" i="5"/>
  <c r="E9213" i="5"/>
  <c r="E9212" i="5"/>
  <c r="E9211" i="5"/>
  <c r="E9210" i="5"/>
  <c r="E9209" i="5"/>
  <c r="E9208" i="5"/>
  <c r="E9207" i="5"/>
  <c r="E9206" i="5"/>
  <c r="E9205" i="5"/>
  <c r="E9204" i="5"/>
  <c r="E9203" i="5"/>
  <c r="E9202" i="5"/>
  <c r="E9201" i="5"/>
  <c r="E9200" i="5"/>
  <c r="E9199" i="5"/>
  <c r="E9198" i="5"/>
  <c r="E9197" i="5"/>
  <c r="E9196" i="5"/>
  <c r="E9195" i="5"/>
  <c r="E9194" i="5"/>
  <c r="E9193" i="5"/>
  <c r="E9192" i="5"/>
  <c r="E9191" i="5"/>
  <c r="E9190" i="5"/>
  <c r="E9189" i="5"/>
  <c r="E9188" i="5"/>
  <c r="E9187" i="5"/>
  <c r="E9186" i="5"/>
  <c r="E9185" i="5"/>
  <c r="E9184" i="5"/>
  <c r="E9183" i="5"/>
  <c r="E9182" i="5"/>
  <c r="E9181" i="5"/>
  <c r="E9180" i="5"/>
  <c r="E9179" i="5"/>
  <c r="E9178" i="5"/>
  <c r="E9177" i="5"/>
  <c r="E9176" i="5"/>
  <c r="E9175" i="5"/>
  <c r="E9174" i="5"/>
  <c r="E9173" i="5"/>
  <c r="E9172" i="5"/>
  <c r="E9171" i="5"/>
  <c r="E9170" i="5"/>
  <c r="E9169" i="5"/>
  <c r="E9168" i="5"/>
  <c r="E9167" i="5"/>
  <c r="E9166" i="5"/>
  <c r="E9165" i="5"/>
  <c r="E9164" i="5"/>
  <c r="E9163" i="5"/>
  <c r="E9162" i="5"/>
  <c r="E9161" i="5"/>
  <c r="E9160" i="5"/>
  <c r="E9159" i="5"/>
  <c r="E9158" i="5"/>
  <c r="E9157" i="5"/>
  <c r="E9156" i="5"/>
  <c r="E9155" i="5"/>
  <c r="E9154" i="5"/>
  <c r="E9153" i="5"/>
  <c r="E9152" i="5"/>
  <c r="E9151" i="5"/>
  <c r="E9150" i="5"/>
  <c r="E9149" i="5"/>
  <c r="E9148" i="5"/>
  <c r="E9147" i="5"/>
  <c r="E9146" i="5"/>
  <c r="E9145" i="5"/>
  <c r="E9144" i="5"/>
  <c r="E9143" i="5"/>
  <c r="E9142" i="5"/>
  <c r="E9141" i="5"/>
  <c r="E9140" i="5"/>
  <c r="E9139" i="5"/>
  <c r="E9138" i="5"/>
  <c r="E9137" i="5"/>
  <c r="E9136" i="5"/>
  <c r="E9135" i="5"/>
  <c r="E9134" i="5"/>
  <c r="E9133" i="5"/>
  <c r="E9132" i="5"/>
  <c r="E9131" i="5"/>
  <c r="E9130" i="5"/>
  <c r="E9129" i="5"/>
  <c r="E9128" i="5"/>
  <c r="E9127" i="5"/>
  <c r="E9126" i="5"/>
  <c r="E9125" i="5"/>
  <c r="E9124" i="5"/>
  <c r="E9123" i="5"/>
  <c r="E9122" i="5"/>
  <c r="E9121" i="5"/>
  <c r="E9120" i="5"/>
  <c r="E9119" i="5"/>
  <c r="E9118" i="5"/>
  <c r="E9117" i="5"/>
  <c r="E9116" i="5"/>
  <c r="E9115" i="5"/>
  <c r="E9114" i="5"/>
  <c r="E9113" i="5"/>
  <c r="E9112" i="5"/>
  <c r="E9111" i="5"/>
  <c r="E9110" i="5"/>
  <c r="E9109" i="5"/>
  <c r="E9108" i="5"/>
  <c r="E9107" i="5"/>
  <c r="E9106" i="5"/>
  <c r="E9105" i="5"/>
  <c r="E9104" i="5"/>
  <c r="E9103" i="5"/>
  <c r="E9102" i="5"/>
  <c r="E9101" i="5"/>
  <c r="E9100" i="5"/>
  <c r="E9099" i="5"/>
  <c r="E9098" i="5"/>
  <c r="E9097" i="5"/>
  <c r="E9096" i="5"/>
  <c r="E9095" i="5"/>
  <c r="E9094" i="5"/>
  <c r="E9093" i="5"/>
  <c r="E9092" i="5"/>
  <c r="E9091" i="5"/>
  <c r="E9090" i="5"/>
  <c r="E9089" i="5"/>
  <c r="E9088" i="5"/>
  <c r="E9087" i="5"/>
  <c r="E9086" i="5"/>
  <c r="E9085" i="5"/>
  <c r="E9084" i="5"/>
  <c r="E9083" i="5"/>
  <c r="E9082" i="5"/>
  <c r="E9081" i="5"/>
  <c r="E9080" i="5"/>
  <c r="E9079" i="5"/>
  <c r="E9078" i="5"/>
  <c r="E9077" i="5"/>
  <c r="E9076" i="5"/>
  <c r="E9075" i="5"/>
  <c r="E9074" i="5"/>
  <c r="E9073" i="5"/>
  <c r="E9072" i="5"/>
  <c r="E9071" i="5"/>
  <c r="E9070" i="5"/>
  <c r="E9069" i="5"/>
  <c r="E9068" i="5"/>
  <c r="E9067" i="5"/>
  <c r="E9066" i="5"/>
  <c r="E9065" i="5"/>
  <c r="E9064" i="5"/>
  <c r="E9063" i="5"/>
  <c r="E9062" i="5"/>
  <c r="E9061" i="5"/>
  <c r="E9060" i="5"/>
  <c r="E9059" i="5"/>
  <c r="E9058" i="5"/>
  <c r="E9057" i="5"/>
  <c r="E9056" i="5"/>
  <c r="E9055" i="5"/>
  <c r="E9054" i="5"/>
  <c r="E9053" i="5"/>
  <c r="E9052" i="5"/>
  <c r="E9051" i="5"/>
  <c r="E9050" i="5"/>
  <c r="E9049" i="5"/>
  <c r="E9048" i="5"/>
  <c r="E9047" i="5"/>
  <c r="E9046" i="5"/>
  <c r="E9045" i="5"/>
  <c r="E9044" i="5"/>
  <c r="E9043" i="5"/>
  <c r="E9042" i="5"/>
  <c r="E9041" i="5"/>
  <c r="E9040" i="5"/>
  <c r="E9039" i="5"/>
  <c r="E9038" i="5"/>
  <c r="E9037" i="5"/>
  <c r="E9036" i="5"/>
  <c r="E9035" i="5"/>
  <c r="E9034" i="5"/>
  <c r="E9033" i="5"/>
  <c r="E9032" i="5"/>
  <c r="E9031" i="5"/>
  <c r="E9030" i="5"/>
  <c r="E9029" i="5"/>
  <c r="E9028" i="5"/>
  <c r="E9027" i="5"/>
  <c r="E9026" i="5"/>
  <c r="E9025" i="5"/>
  <c r="E9024" i="5"/>
  <c r="E9023" i="5"/>
  <c r="E9022" i="5"/>
  <c r="E9021" i="5"/>
  <c r="E9020" i="5"/>
  <c r="E9019" i="5"/>
  <c r="E9018" i="5"/>
  <c r="E9017" i="5"/>
  <c r="E9016" i="5"/>
  <c r="E9015" i="5"/>
  <c r="E9014" i="5"/>
  <c r="E9013" i="5"/>
  <c r="E9012" i="5"/>
  <c r="E9011" i="5"/>
  <c r="E9010" i="5"/>
  <c r="E9009" i="5"/>
  <c r="E9008" i="5"/>
  <c r="E9007" i="5"/>
  <c r="E9006" i="5"/>
  <c r="E9005" i="5"/>
  <c r="E9004" i="5"/>
  <c r="E9003" i="5"/>
  <c r="E9002" i="5"/>
  <c r="E9001" i="5"/>
  <c r="E9000" i="5"/>
  <c r="E8999" i="5"/>
  <c r="E8998" i="5"/>
  <c r="E8997" i="5"/>
  <c r="E8996" i="5"/>
  <c r="E8995" i="5"/>
  <c r="E8994" i="5"/>
  <c r="E8993" i="5"/>
  <c r="E8992" i="5"/>
  <c r="E8991" i="5"/>
  <c r="E8990" i="5"/>
  <c r="E8989" i="5"/>
  <c r="E8988" i="5"/>
  <c r="E8987" i="5"/>
  <c r="E8986" i="5"/>
  <c r="E8985" i="5"/>
  <c r="E8984" i="5"/>
  <c r="E8983" i="5"/>
  <c r="E8982" i="5"/>
  <c r="E8981" i="5"/>
  <c r="E8980" i="5"/>
  <c r="E8979" i="5"/>
  <c r="E8978" i="5"/>
  <c r="E8977" i="5"/>
  <c r="E8976" i="5"/>
  <c r="E8975" i="5"/>
  <c r="E8974" i="5"/>
  <c r="E8973" i="5"/>
  <c r="E8972" i="5"/>
  <c r="E8971" i="5"/>
  <c r="E8970" i="5"/>
  <c r="E8969" i="5"/>
  <c r="E8968" i="5"/>
  <c r="E8967" i="5"/>
  <c r="E8966" i="5"/>
  <c r="E8965" i="5"/>
  <c r="E8964" i="5"/>
  <c r="E8963" i="5"/>
  <c r="E8962" i="5"/>
  <c r="E8961" i="5"/>
  <c r="E8960" i="5"/>
  <c r="E8959" i="5"/>
  <c r="E8958" i="5"/>
  <c r="E8957" i="5"/>
  <c r="E8956" i="5"/>
  <c r="E8955" i="5"/>
  <c r="E8954" i="5"/>
  <c r="E8953" i="5"/>
  <c r="E8952" i="5"/>
  <c r="E8951" i="5"/>
  <c r="E8950" i="5"/>
  <c r="E8949" i="5"/>
  <c r="E8948" i="5"/>
  <c r="E8947" i="5"/>
  <c r="E8946" i="5"/>
  <c r="E8945" i="5"/>
  <c r="E8944" i="5"/>
  <c r="E8943" i="5"/>
  <c r="E8942" i="5"/>
  <c r="E8941" i="5"/>
  <c r="E8940" i="5"/>
  <c r="E8939" i="5"/>
  <c r="E8938" i="5"/>
  <c r="E8937" i="5"/>
  <c r="E8936" i="5"/>
  <c r="E8935" i="5"/>
  <c r="E8934" i="5"/>
  <c r="E8933" i="5"/>
  <c r="E8932" i="5"/>
  <c r="E8931" i="5"/>
  <c r="E8930" i="5"/>
  <c r="E8929" i="5"/>
  <c r="E8928" i="5"/>
  <c r="E8927" i="5"/>
  <c r="E8926" i="5"/>
  <c r="E8925" i="5"/>
  <c r="E8924" i="5"/>
  <c r="E8923" i="5"/>
  <c r="E8922" i="5"/>
  <c r="E8921" i="5"/>
  <c r="E8920" i="5"/>
  <c r="E8919" i="5"/>
  <c r="E8918" i="5"/>
  <c r="E8917" i="5"/>
  <c r="E8916" i="5"/>
  <c r="E8915" i="5"/>
  <c r="E8914" i="5"/>
  <c r="E8913" i="5"/>
  <c r="E8912" i="5"/>
  <c r="E8911" i="5"/>
  <c r="E8910" i="5"/>
  <c r="E8909" i="5"/>
  <c r="E8908" i="5"/>
  <c r="E8907" i="5"/>
  <c r="E8906" i="5"/>
  <c r="E8905" i="5"/>
  <c r="E8904" i="5"/>
  <c r="E8903" i="5"/>
  <c r="E8902" i="5"/>
  <c r="E8901" i="5"/>
  <c r="E8900" i="5"/>
  <c r="E8899" i="5"/>
  <c r="E8898" i="5"/>
  <c r="E8897" i="5"/>
  <c r="E8896" i="5"/>
  <c r="E8895" i="5"/>
  <c r="E8894" i="5"/>
  <c r="E8893" i="5"/>
  <c r="E8892" i="5"/>
  <c r="E8891" i="5"/>
  <c r="E8890" i="5"/>
  <c r="E8889" i="5"/>
  <c r="E8888" i="5"/>
  <c r="E8887" i="5"/>
  <c r="E8886" i="5"/>
  <c r="E8885" i="5"/>
  <c r="E8884" i="5"/>
  <c r="E8883" i="5"/>
  <c r="E8882" i="5"/>
  <c r="E8881" i="5"/>
  <c r="E8880" i="5"/>
  <c r="E8879" i="5"/>
  <c r="E8878" i="5"/>
  <c r="E8877" i="5"/>
  <c r="E8876" i="5"/>
  <c r="E8875" i="5"/>
  <c r="E8874" i="5"/>
  <c r="E8873" i="5"/>
  <c r="E8872" i="5"/>
  <c r="E8871" i="5"/>
  <c r="E8870" i="5"/>
  <c r="E8869" i="5"/>
  <c r="E8868" i="5"/>
  <c r="E8867" i="5"/>
  <c r="E8866" i="5"/>
  <c r="E8865" i="5"/>
  <c r="E8864" i="5"/>
  <c r="E8863" i="5"/>
  <c r="E8862" i="5"/>
  <c r="E8861" i="5"/>
  <c r="E8860" i="5"/>
  <c r="E8859" i="5"/>
  <c r="E8858" i="5"/>
  <c r="E8857" i="5"/>
  <c r="E8856" i="5"/>
  <c r="E8855" i="5"/>
  <c r="E8854" i="5"/>
  <c r="E8853" i="5"/>
  <c r="E8852" i="5"/>
  <c r="E8851" i="5"/>
  <c r="E8850" i="5"/>
  <c r="E8849" i="5"/>
  <c r="E8848" i="5"/>
  <c r="E8847" i="5"/>
  <c r="E8846" i="5"/>
  <c r="E8845" i="5"/>
  <c r="E8844" i="5"/>
  <c r="E8843" i="5"/>
  <c r="E8842" i="5"/>
  <c r="E8841" i="5"/>
  <c r="E8840" i="5"/>
  <c r="E8839" i="5"/>
  <c r="E8838" i="5"/>
  <c r="E8837" i="5"/>
  <c r="E8836" i="5"/>
  <c r="E8835" i="5"/>
  <c r="E8834" i="5"/>
  <c r="E8833" i="5"/>
  <c r="E8832" i="5"/>
  <c r="E8831" i="5"/>
  <c r="E8830" i="5"/>
  <c r="E8829" i="5"/>
  <c r="E8828" i="5"/>
  <c r="E8827" i="5"/>
  <c r="E8826" i="5"/>
  <c r="E8825" i="5"/>
  <c r="E8824" i="5"/>
  <c r="E8823" i="5"/>
  <c r="E8822" i="5"/>
  <c r="E8821" i="5"/>
  <c r="E8820" i="5"/>
  <c r="E8819" i="5"/>
  <c r="E8818" i="5"/>
  <c r="E8817" i="5"/>
  <c r="E8816" i="5"/>
  <c r="E8815" i="5"/>
  <c r="E8814" i="5"/>
  <c r="E8813" i="5"/>
  <c r="E8812" i="5"/>
  <c r="E8811" i="5"/>
  <c r="E8810" i="5"/>
  <c r="E8809" i="5"/>
  <c r="E8808" i="5"/>
  <c r="E8807" i="5"/>
  <c r="E8806" i="5"/>
  <c r="E8805" i="5"/>
  <c r="E8804" i="5"/>
  <c r="E8803" i="5"/>
  <c r="E8802" i="5"/>
  <c r="E8801" i="5"/>
  <c r="E8800" i="5"/>
  <c r="E8799" i="5"/>
  <c r="E8798" i="5"/>
  <c r="E8797" i="5"/>
  <c r="E8796" i="5"/>
  <c r="E8795" i="5"/>
  <c r="E8794" i="5"/>
  <c r="E8793" i="5"/>
  <c r="E8792" i="5"/>
  <c r="E8791" i="5"/>
  <c r="E8790" i="5"/>
  <c r="E8789" i="5"/>
  <c r="E8788" i="5"/>
  <c r="E8787" i="5"/>
  <c r="E8786" i="5"/>
  <c r="E8785" i="5"/>
  <c r="E8784" i="5"/>
  <c r="E8783" i="5"/>
  <c r="E8782" i="5"/>
  <c r="E8781" i="5"/>
  <c r="E8780" i="5"/>
  <c r="E8779" i="5"/>
  <c r="E8778" i="5"/>
  <c r="E8777" i="5"/>
  <c r="E8776" i="5"/>
  <c r="E8775" i="5"/>
  <c r="E8774" i="5"/>
  <c r="E8773" i="5"/>
  <c r="E8772" i="5"/>
  <c r="E8771" i="5"/>
  <c r="E8770" i="5"/>
  <c r="E8769" i="5"/>
  <c r="E8768" i="5"/>
  <c r="E8767" i="5"/>
  <c r="E8766" i="5"/>
  <c r="E8765" i="5"/>
  <c r="E8764" i="5"/>
  <c r="E8763" i="5"/>
  <c r="E8762" i="5"/>
  <c r="E8761" i="5"/>
  <c r="E8760" i="5"/>
  <c r="E8759" i="5"/>
  <c r="E8758" i="5"/>
  <c r="E8757" i="5"/>
  <c r="E8756" i="5"/>
  <c r="E8755" i="5"/>
  <c r="E8754" i="5"/>
  <c r="E8753" i="5"/>
  <c r="E8752" i="5"/>
  <c r="E8751" i="5"/>
  <c r="E8750" i="5"/>
  <c r="E8749" i="5"/>
  <c r="E8748" i="5"/>
  <c r="E8747" i="5"/>
  <c r="E8746" i="5"/>
  <c r="E8745" i="5"/>
  <c r="E8744" i="5"/>
  <c r="E8743" i="5"/>
  <c r="E8742" i="5"/>
  <c r="E8741" i="5"/>
  <c r="E8740" i="5"/>
  <c r="E8739" i="5"/>
  <c r="E8738" i="5"/>
  <c r="E8737" i="5"/>
  <c r="E8736" i="5"/>
  <c r="E8735" i="5"/>
  <c r="E8734" i="5"/>
  <c r="E8733" i="5"/>
  <c r="E8732" i="5"/>
  <c r="E8731" i="5"/>
  <c r="E8730" i="5"/>
  <c r="E8729" i="5"/>
  <c r="E8728" i="5"/>
  <c r="E8727" i="5"/>
  <c r="E8726" i="5"/>
  <c r="E8725" i="5"/>
  <c r="E8724" i="5"/>
  <c r="E8723" i="5"/>
  <c r="E8722" i="5"/>
  <c r="E8721" i="5"/>
  <c r="E8720" i="5"/>
  <c r="E8719" i="5"/>
  <c r="E8718" i="5"/>
  <c r="E8717" i="5"/>
  <c r="E8716" i="5"/>
  <c r="E8715" i="5"/>
  <c r="E8714" i="5"/>
  <c r="E8713" i="5"/>
  <c r="E8712" i="5"/>
  <c r="E8711" i="5"/>
  <c r="E8710" i="5"/>
  <c r="E8709" i="5"/>
  <c r="E8708" i="5"/>
  <c r="E8707" i="5"/>
  <c r="E8706" i="5"/>
  <c r="E8705" i="5"/>
  <c r="E8704" i="5"/>
  <c r="E8703" i="5"/>
  <c r="E8702" i="5"/>
  <c r="E8701" i="5"/>
  <c r="E8700" i="5"/>
  <c r="E8699" i="5"/>
  <c r="E8698" i="5"/>
  <c r="E8697" i="5"/>
  <c r="E8696" i="5"/>
  <c r="E8695" i="5"/>
  <c r="E8694" i="5"/>
  <c r="E8693" i="5"/>
  <c r="E8692" i="5"/>
  <c r="E8691" i="5"/>
  <c r="E8690" i="5"/>
  <c r="E8689" i="5"/>
  <c r="E8688" i="5"/>
  <c r="E8687" i="5"/>
  <c r="E8686" i="5"/>
  <c r="E8685" i="5"/>
  <c r="E8684" i="5"/>
  <c r="E8683" i="5"/>
  <c r="E8682" i="5"/>
  <c r="E8681" i="5"/>
  <c r="E8680" i="5"/>
  <c r="E8679" i="5"/>
  <c r="E8678" i="5"/>
  <c r="E8677" i="5"/>
  <c r="E8676" i="5"/>
  <c r="E8675" i="5"/>
  <c r="E8674" i="5"/>
  <c r="E8673" i="5"/>
  <c r="E8672" i="5"/>
  <c r="E8671" i="5"/>
  <c r="E8670" i="5"/>
  <c r="E8669" i="5"/>
  <c r="E8668" i="5"/>
  <c r="E8667" i="5"/>
  <c r="E8666" i="5"/>
  <c r="E8665" i="5"/>
  <c r="E8664" i="5"/>
  <c r="E8663" i="5"/>
  <c r="E8662" i="5"/>
  <c r="E8661" i="5"/>
  <c r="E8660" i="5"/>
  <c r="E8659" i="5"/>
  <c r="E8658" i="5"/>
  <c r="E8657" i="5"/>
  <c r="E8656" i="5"/>
  <c r="E8655" i="5"/>
  <c r="E8654" i="5"/>
  <c r="E8653" i="5"/>
  <c r="E8652" i="5"/>
  <c r="E8651" i="5"/>
  <c r="E8650" i="5"/>
  <c r="E8649" i="5"/>
  <c r="E8648" i="5"/>
  <c r="E8647" i="5"/>
  <c r="E8646" i="5"/>
  <c r="E8645" i="5"/>
  <c r="E8644" i="5"/>
  <c r="E8643" i="5"/>
  <c r="E8642" i="5"/>
  <c r="E8641" i="5"/>
  <c r="E8640" i="5"/>
  <c r="E8639" i="5"/>
  <c r="E8638" i="5"/>
  <c r="E8637" i="5"/>
  <c r="E8636" i="5"/>
  <c r="E8635" i="5"/>
  <c r="E8634" i="5"/>
  <c r="E8633" i="5"/>
  <c r="E8632" i="5"/>
  <c r="E8631" i="5"/>
  <c r="E8630" i="5"/>
  <c r="E8629" i="5"/>
  <c r="E8628" i="5"/>
  <c r="E8627" i="5"/>
  <c r="E8626" i="5"/>
  <c r="E8625" i="5"/>
  <c r="E8624" i="5"/>
  <c r="E8623" i="5"/>
  <c r="E8622" i="5"/>
  <c r="E8621" i="5"/>
  <c r="E8620" i="5"/>
  <c r="E8619" i="5"/>
  <c r="E8618" i="5"/>
  <c r="E8617" i="5"/>
  <c r="E8616" i="5"/>
  <c r="E8615" i="5"/>
  <c r="E8614" i="5"/>
  <c r="E8613" i="5"/>
  <c r="E8612" i="5"/>
  <c r="E8611" i="5"/>
  <c r="E8610" i="5"/>
  <c r="E8609" i="5"/>
  <c r="E8608" i="5"/>
  <c r="E8607" i="5"/>
  <c r="E8606" i="5"/>
  <c r="E8605" i="5"/>
  <c r="E8604" i="5"/>
  <c r="E8603" i="5"/>
  <c r="E8602" i="5"/>
  <c r="E8601" i="5"/>
  <c r="E8600" i="5"/>
  <c r="E8599" i="5"/>
  <c r="E8598" i="5"/>
  <c r="E8597" i="5"/>
  <c r="E8596" i="5"/>
  <c r="E8595" i="5"/>
  <c r="E8594" i="5"/>
  <c r="E8593" i="5"/>
  <c r="E8592" i="5"/>
  <c r="E8591" i="5"/>
  <c r="E8590" i="5"/>
  <c r="E8589" i="5"/>
  <c r="E8588" i="5"/>
  <c r="E8587" i="5"/>
  <c r="E8586" i="5"/>
  <c r="E8585" i="5"/>
  <c r="E8584" i="5"/>
  <c r="E8583" i="5"/>
  <c r="E8582" i="5"/>
  <c r="E8581" i="5"/>
  <c r="E8580" i="5"/>
  <c r="E8579" i="5"/>
  <c r="E8578" i="5"/>
  <c r="E8577" i="5"/>
  <c r="E8576" i="5"/>
  <c r="E8575" i="5"/>
  <c r="E8574" i="5"/>
  <c r="E8573" i="5"/>
  <c r="E8572" i="5"/>
  <c r="E8571" i="5"/>
  <c r="E8570" i="5"/>
  <c r="E8569" i="5"/>
  <c r="E8568" i="5"/>
  <c r="E8567" i="5"/>
  <c r="E8566" i="5"/>
  <c r="E8565" i="5"/>
  <c r="E8564" i="5"/>
  <c r="E8563" i="5"/>
  <c r="E8562" i="5"/>
  <c r="E8561" i="5"/>
  <c r="E8560" i="5"/>
  <c r="E8559" i="5"/>
  <c r="E8558" i="5"/>
  <c r="E8557" i="5"/>
  <c r="E8556" i="5"/>
  <c r="E8555" i="5"/>
  <c r="E8554" i="5"/>
  <c r="E8553" i="5"/>
  <c r="E8552" i="5"/>
  <c r="E8551" i="5"/>
  <c r="E8550" i="5"/>
  <c r="E8549" i="5"/>
  <c r="E8548" i="5"/>
  <c r="E8547" i="5"/>
  <c r="E8546" i="5"/>
  <c r="E8545" i="5"/>
  <c r="E8544" i="5"/>
  <c r="E8543" i="5"/>
  <c r="E8542" i="5"/>
  <c r="E8541" i="5"/>
  <c r="E8540" i="5"/>
  <c r="E8539" i="5"/>
  <c r="E8538" i="5"/>
  <c r="E8537" i="5"/>
  <c r="E8536" i="5"/>
  <c r="E8535" i="5"/>
  <c r="E8534" i="5"/>
  <c r="E8533" i="5"/>
  <c r="E8532" i="5"/>
  <c r="E8531" i="5"/>
  <c r="E8530" i="5"/>
  <c r="E8529" i="5"/>
  <c r="E8528" i="5"/>
  <c r="E8527" i="5"/>
  <c r="E8526" i="5"/>
  <c r="E8525" i="5"/>
  <c r="E8524" i="5"/>
  <c r="E8523" i="5"/>
  <c r="E8522" i="5"/>
  <c r="E8521" i="5"/>
  <c r="E8520" i="5"/>
  <c r="E8519" i="5"/>
  <c r="E8518" i="5"/>
  <c r="E8517" i="5"/>
  <c r="E8516" i="5"/>
  <c r="E8515" i="5"/>
  <c r="E8514" i="5"/>
  <c r="E8513" i="5"/>
  <c r="E8512" i="5"/>
  <c r="E8511" i="5"/>
  <c r="E8510" i="5"/>
  <c r="E8509" i="5"/>
  <c r="E8508" i="5"/>
  <c r="E8507" i="5"/>
  <c r="E8506" i="5"/>
  <c r="E8505" i="5"/>
  <c r="E8504" i="5"/>
  <c r="E8503" i="5"/>
  <c r="E8502" i="5"/>
  <c r="E8501" i="5"/>
  <c r="E8500" i="5"/>
  <c r="E8499" i="5"/>
  <c r="E8498" i="5"/>
  <c r="E8497" i="5"/>
  <c r="E8496" i="5"/>
  <c r="E8495" i="5"/>
  <c r="E8494" i="5"/>
  <c r="E8493" i="5"/>
  <c r="E8492" i="5"/>
  <c r="E8491" i="5"/>
  <c r="E8490" i="5"/>
  <c r="E8489" i="5"/>
  <c r="E8488" i="5"/>
  <c r="E8487" i="5"/>
  <c r="E8486" i="5"/>
  <c r="E8485" i="5"/>
  <c r="E8484" i="5"/>
  <c r="E8483" i="5"/>
  <c r="E8482" i="5"/>
  <c r="E8481" i="5"/>
  <c r="E8480" i="5"/>
  <c r="E8479" i="5"/>
  <c r="E8478" i="5"/>
  <c r="E8477" i="5"/>
  <c r="E8476" i="5"/>
  <c r="E8475" i="5"/>
  <c r="E8474" i="5"/>
  <c r="E8473" i="5"/>
  <c r="E8472" i="5"/>
  <c r="E8471" i="5"/>
  <c r="E8470" i="5"/>
  <c r="E8469" i="5"/>
  <c r="E8468" i="5"/>
  <c r="E8467" i="5"/>
  <c r="E8466" i="5"/>
  <c r="E8465" i="5"/>
  <c r="E8464" i="5"/>
  <c r="E8463" i="5"/>
  <c r="E8462" i="5"/>
  <c r="E8461" i="5"/>
  <c r="E8460" i="5"/>
  <c r="E8459" i="5"/>
  <c r="E8458" i="5"/>
  <c r="E8457" i="5"/>
  <c r="E8456" i="5"/>
  <c r="E8455" i="5"/>
  <c r="E8454" i="5"/>
  <c r="E8453" i="5"/>
  <c r="E8452" i="5"/>
  <c r="E8451" i="5"/>
  <c r="E8450" i="5"/>
  <c r="E8449" i="5"/>
  <c r="E8448" i="5"/>
  <c r="E8447" i="5"/>
  <c r="E8446" i="5"/>
  <c r="E8445" i="5"/>
  <c r="E8444" i="5"/>
  <c r="E8443" i="5"/>
  <c r="E8442" i="5"/>
  <c r="E8441" i="5"/>
  <c r="E8440" i="5"/>
  <c r="E8439" i="5"/>
  <c r="E8438" i="5"/>
  <c r="E8437" i="5"/>
  <c r="E8436" i="5"/>
  <c r="E8435" i="5"/>
  <c r="E8434" i="5"/>
  <c r="E8433" i="5"/>
  <c r="E8432" i="5"/>
  <c r="E8431" i="5"/>
  <c r="E8430" i="5"/>
  <c r="E8429" i="5"/>
  <c r="E8428" i="5"/>
  <c r="E8427" i="5"/>
  <c r="E8426" i="5"/>
  <c r="E8425" i="5"/>
  <c r="E8424" i="5"/>
  <c r="E8423" i="5"/>
  <c r="E8422" i="5"/>
  <c r="E8421" i="5"/>
  <c r="E8420" i="5"/>
  <c r="E8419" i="5"/>
  <c r="E8418" i="5"/>
  <c r="E8417" i="5"/>
  <c r="E8416" i="5"/>
  <c r="E8415" i="5"/>
  <c r="E8414" i="5"/>
  <c r="E8413" i="5"/>
  <c r="E8412" i="5"/>
  <c r="E8411" i="5"/>
  <c r="E8410" i="5"/>
  <c r="E8409" i="5"/>
  <c r="E8408" i="5"/>
  <c r="E8407" i="5"/>
  <c r="E8406" i="5"/>
  <c r="E8405" i="5"/>
  <c r="E8404" i="5"/>
  <c r="E8403" i="5"/>
  <c r="E8402" i="5"/>
  <c r="E8401" i="5"/>
  <c r="E8400" i="5"/>
  <c r="E8399" i="5"/>
  <c r="E8398" i="5"/>
  <c r="E8397" i="5"/>
  <c r="E8396" i="5"/>
  <c r="E8395" i="5"/>
  <c r="E8394" i="5"/>
  <c r="E8393" i="5"/>
  <c r="E8392" i="5"/>
  <c r="E8391" i="5"/>
  <c r="E8390" i="5"/>
  <c r="E8389" i="5"/>
  <c r="E8388" i="5"/>
  <c r="E8387" i="5"/>
  <c r="E8386" i="5"/>
  <c r="E8385" i="5"/>
  <c r="E8384" i="5"/>
  <c r="E8383" i="5"/>
  <c r="E8382" i="5"/>
  <c r="E8381" i="5"/>
  <c r="E8380" i="5"/>
  <c r="E8379" i="5"/>
  <c r="E8378" i="5"/>
  <c r="E8377" i="5"/>
  <c r="E8376" i="5"/>
  <c r="E8375" i="5"/>
  <c r="E8374" i="5"/>
  <c r="E8373" i="5"/>
  <c r="E8372" i="5"/>
  <c r="E8371" i="5"/>
  <c r="E8370" i="5"/>
  <c r="E8369" i="5"/>
  <c r="E8368" i="5"/>
  <c r="E8367" i="5"/>
  <c r="E8366" i="5"/>
  <c r="E8365" i="5"/>
  <c r="E8364" i="5"/>
  <c r="E8363" i="5"/>
  <c r="E8362" i="5"/>
  <c r="E8361" i="5"/>
  <c r="E8360" i="5"/>
  <c r="E8359" i="5"/>
  <c r="E8358" i="5"/>
  <c r="E8357" i="5"/>
  <c r="E8356" i="5"/>
  <c r="E8355" i="5"/>
  <c r="E8354" i="5"/>
  <c r="E8353" i="5"/>
  <c r="E8352" i="5"/>
  <c r="E8351" i="5"/>
  <c r="E8350" i="5"/>
  <c r="E8349" i="5"/>
  <c r="E8348" i="5"/>
  <c r="E8347" i="5"/>
  <c r="E8346" i="5"/>
  <c r="E8345" i="5"/>
  <c r="E8344" i="5"/>
  <c r="E8343" i="5"/>
  <c r="E8342" i="5"/>
  <c r="E8341" i="5"/>
  <c r="E8340" i="5"/>
  <c r="E8339" i="5"/>
  <c r="E8338" i="5"/>
  <c r="E8337" i="5"/>
  <c r="E8336" i="5"/>
  <c r="E8335" i="5"/>
  <c r="E8334" i="5"/>
  <c r="E8333" i="5"/>
  <c r="E8332" i="5"/>
  <c r="E8331" i="5"/>
  <c r="E8330" i="5"/>
  <c r="E8329" i="5"/>
  <c r="E8328" i="5"/>
  <c r="E8327" i="5"/>
  <c r="E8326" i="5"/>
  <c r="E8325" i="5"/>
  <c r="E8324" i="5"/>
  <c r="E8323" i="5"/>
  <c r="E8322" i="5"/>
  <c r="E8321" i="5"/>
  <c r="E8320" i="5"/>
  <c r="E8319" i="5"/>
  <c r="E8318" i="5"/>
  <c r="E8317" i="5"/>
  <c r="E8316" i="5"/>
  <c r="E8315" i="5"/>
  <c r="E8314" i="5"/>
  <c r="E8313" i="5"/>
  <c r="E8312" i="5"/>
  <c r="E8311" i="5"/>
  <c r="E8310" i="5"/>
  <c r="E8309" i="5"/>
  <c r="E8308" i="5"/>
  <c r="E8307" i="5"/>
  <c r="E8306" i="5"/>
  <c r="E8305" i="5"/>
  <c r="E8304" i="5"/>
  <c r="E8303" i="5"/>
  <c r="E8302" i="5"/>
  <c r="E8301" i="5"/>
  <c r="E8300" i="5"/>
  <c r="E8299" i="5"/>
  <c r="E8298" i="5"/>
  <c r="E8297" i="5"/>
  <c r="E8296" i="5"/>
  <c r="E8295" i="5"/>
  <c r="E8294" i="5"/>
  <c r="E8293" i="5"/>
  <c r="E8292" i="5"/>
  <c r="E8291" i="5"/>
  <c r="E8290" i="5"/>
  <c r="E8289" i="5"/>
  <c r="E8288" i="5"/>
  <c r="E8287" i="5"/>
  <c r="E8286" i="5"/>
  <c r="E8285" i="5"/>
  <c r="E8284" i="5"/>
  <c r="E8283" i="5"/>
  <c r="E8282" i="5"/>
  <c r="E8281" i="5"/>
  <c r="E8280" i="5"/>
  <c r="E8279" i="5"/>
  <c r="E8278" i="5"/>
  <c r="E8277" i="5"/>
  <c r="E8276" i="5"/>
  <c r="E8275" i="5"/>
  <c r="E8274" i="5"/>
  <c r="E8273" i="5"/>
  <c r="E8272" i="5"/>
  <c r="E8271" i="5"/>
  <c r="E8270" i="5"/>
  <c r="E8269" i="5"/>
  <c r="E8268" i="5"/>
  <c r="E8267" i="5"/>
  <c r="E8266" i="5"/>
  <c r="E8265" i="5"/>
  <c r="E8264" i="5"/>
  <c r="E8263" i="5"/>
  <c r="E8262" i="5"/>
  <c r="E8261" i="5"/>
  <c r="E8260" i="5"/>
  <c r="E8259" i="5"/>
  <c r="E8258" i="5"/>
  <c r="E8257" i="5"/>
  <c r="E8256" i="5"/>
  <c r="E8255" i="5"/>
  <c r="E8254" i="5"/>
  <c r="E8253" i="5"/>
  <c r="E8252" i="5"/>
  <c r="E8251" i="5"/>
  <c r="E8250" i="5"/>
  <c r="E8249" i="5"/>
  <c r="E8248" i="5"/>
  <c r="E8247" i="5"/>
  <c r="E8246" i="5"/>
  <c r="E8245" i="5"/>
  <c r="E8244" i="5"/>
  <c r="E8243" i="5"/>
  <c r="E8242" i="5"/>
  <c r="E8241" i="5"/>
  <c r="E8240" i="5"/>
  <c r="E8239" i="5"/>
  <c r="E8238" i="5"/>
  <c r="E8237" i="5"/>
  <c r="E8236" i="5"/>
  <c r="E8235" i="5"/>
  <c r="E8234" i="5"/>
  <c r="E8233" i="5"/>
  <c r="E8232" i="5"/>
  <c r="E8231" i="5"/>
  <c r="E8230" i="5"/>
  <c r="E8229" i="5"/>
  <c r="E8228" i="5"/>
  <c r="E8227" i="5"/>
  <c r="E8226" i="5"/>
  <c r="E8225" i="5"/>
  <c r="E8224" i="5"/>
  <c r="E8223" i="5"/>
  <c r="E8222" i="5"/>
  <c r="E8221" i="5"/>
  <c r="E8220" i="5"/>
  <c r="E8219" i="5"/>
  <c r="E8218" i="5"/>
  <c r="E8217" i="5"/>
  <c r="E8216" i="5"/>
  <c r="E8215" i="5"/>
  <c r="E8214" i="5"/>
  <c r="E8213" i="5"/>
  <c r="E8212" i="5"/>
  <c r="E8211" i="5"/>
  <c r="E8210" i="5"/>
  <c r="E8209" i="5"/>
  <c r="E8208" i="5"/>
  <c r="E8207" i="5"/>
  <c r="E8206" i="5"/>
  <c r="E8205" i="5"/>
  <c r="E8204" i="5"/>
  <c r="E8203" i="5"/>
  <c r="E8202" i="5"/>
  <c r="E8201" i="5"/>
  <c r="E8200" i="5"/>
  <c r="E8199" i="5"/>
  <c r="E8198" i="5"/>
  <c r="E8197" i="5"/>
  <c r="E8196" i="5"/>
  <c r="E8195" i="5"/>
  <c r="E8194" i="5"/>
  <c r="E8193" i="5"/>
  <c r="E8192" i="5"/>
  <c r="E8191" i="5"/>
  <c r="E8190" i="5"/>
  <c r="E8189" i="5"/>
  <c r="E8188" i="5"/>
  <c r="E8187" i="5"/>
  <c r="E8186" i="5"/>
  <c r="E8185" i="5"/>
  <c r="E8184" i="5"/>
  <c r="E8183" i="5"/>
  <c r="E8182" i="5"/>
  <c r="E8181" i="5"/>
  <c r="E8180" i="5"/>
  <c r="E8179" i="5"/>
  <c r="E8178" i="5"/>
  <c r="E8177" i="5"/>
  <c r="E8176" i="5"/>
  <c r="E8175" i="5"/>
  <c r="E8174" i="5"/>
  <c r="E8173" i="5"/>
  <c r="E8172" i="5"/>
  <c r="E8171" i="5"/>
  <c r="E8170" i="5"/>
  <c r="E8169" i="5"/>
  <c r="E8168" i="5"/>
  <c r="E8167" i="5"/>
  <c r="E8166" i="5"/>
  <c r="E8165" i="5"/>
  <c r="E8164" i="5"/>
  <c r="E8163" i="5"/>
  <c r="E8162" i="5"/>
  <c r="E8161" i="5"/>
  <c r="E8160" i="5"/>
  <c r="E8159" i="5"/>
  <c r="E8158" i="5"/>
  <c r="E8157" i="5"/>
  <c r="E8156" i="5"/>
  <c r="E8155" i="5"/>
  <c r="E8154" i="5"/>
  <c r="E8153" i="5"/>
  <c r="E8152" i="5"/>
  <c r="E8151" i="5"/>
  <c r="E8150" i="5"/>
  <c r="E8149" i="5"/>
  <c r="E8148" i="5"/>
  <c r="E8147" i="5"/>
  <c r="E8146" i="5"/>
  <c r="E8145" i="5"/>
  <c r="E8144" i="5"/>
  <c r="E8143" i="5"/>
  <c r="E8142" i="5"/>
  <c r="E8141" i="5"/>
  <c r="E8140" i="5"/>
  <c r="E8139" i="5"/>
  <c r="E8138" i="5"/>
  <c r="E8137" i="5"/>
  <c r="E8136" i="5"/>
  <c r="E8135" i="5"/>
  <c r="E8134" i="5"/>
  <c r="E8133" i="5"/>
  <c r="E8132" i="5"/>
  <c r="E8131" i="5"/>
  <c r="E8130" i="5"/>
  <c r="E8129" i="5"/>
  <c r="E8128" i="5"/>
  <c r="E8127" i="5"/>
  <c r="E8126" i="5"/>
  <c r="E8125" i="5"/>
  <c r="E8124" i="5"/>
  <c r="E8123" i="5"/>
  <c r="E8122" i="5"/>
  <c r="E8121" i="5"/>
  <c r="E8120" i="5"/>
  <c r="E8119" i="5"/>
  <c r="E8118" i="5"/>
  <c r="E8117" i="5"/>
  <c r="E8116" i="5"/>
  <c r="E8115" i="5"/>
  <c r="E8114" i="5"/>
  <c r="E8113" i="5"/>
  <c r="E8112" i="5"/>
  <c r="E8111" i="5"/>
  <c r="E8110" i="5"/>
  <c r="E8109" i="5"/>
  <c r="E8108" i="5"/>
  <c r="E8107" i="5"/>
  <c r="E8106" i="5"/>
  <c r="E8105" i="5"/>
  <c r="E8104" i="5"/>
  <c r="E8103" i="5"/>
  <c r="E8102" i="5"/>
  <c r="E8101" i="5"/>
  <c r="E8100" i="5"/>
  <c r="E8099" i="5"/>
  <c r="E8098" i="5"/>
  <c r="E8097" i="5"/>
  <c r="E8096" i="5"/>
  <c r="E8095" i="5"/>
  <c r="E8094" i="5"/>
  <c r="E8093" i="5"/>
  <c r="E8092" i="5"/>
  <c r="E8091" i="5"/>
  <c r="E8090" i="5"/>
  <c r="E8089" i="5"/>
  <c r="E8088" i="5"/>
  <c r="E8087" i="5"/>
  <c r="E8086" i="5"/>
  <c r="E8085" i="5"/>
  <c r="E8084" i="5"/>
  <c r="E8083" i="5"/>
  <c r="E8082" i="5"/>
  <c r="E8081" i="5"/>
  <c r="E8080" i="5"/>
  <c r="E8079" i="5"/>
  <c r="E8078" i="5"/>
  <c r="E8077" i="5"/>
  <c r="E8076" i="5"/>
  <c r="E8075" i="5"/>
  <c r="E8074" i="5"/>
  <c r="E8073" i="5"/>
  <c r="E8072" i="5"/>
  <c r="E8071" i="5"/>
  <c r="E8070" i="5"/>
  <c r="E8069" i="5"/>
  <c r="E8068" i="5"/>
  <c r="E8067" i="5"/>
  <c r="E8066" i="5"/>
  <c r="E8065" i="5"/>
  <c r="E8064" i="5"/>
  <c r="E8063" i="5"/>
  <c r="E8062" i="5"/>
  <c r="E8061" i="5"/>
  <c r="E8060" i="5"/>
  <c r="E8059" i="5"/>
  <c r="E8058" i="5"/>
  <c r="E8057" i="5"/>
  <c r="E8056" i="5"/>
  <c r="E8055" i="5"/>
  <c r="E8054" i="5"/>
  <c r="E8053" i="5"/>
  <c r="E8052" i="5"/>
  <c r="E8051" i="5"/>
  <c r="E8050" i="5"/>
  <c r="E8049" i="5"/>
  <c r="E8048" i="5"/>
  <c r="E8047" i="5"/>
  <c r="E8046" i="5"/>
  <c r="E8045" i="5"/>
  <c r="E8044" i="5"/>
  <c r="E8043" i="5"/>
  <c r="E8042" i="5"/>
  <c r="E8041" i="5"/>
  <c r="E8040" i="5"/>
  <c r="E8039" i="5"/>
  <c r="E8038" i="5"/>
  <c r="E8037" i="5"/>
  <c r="E8036" i="5"/>
  <c r="E8035" i="5"/>
  <c r="E8034" i="5"/>
  <c r="E8033" i="5"/>
  <c r="E8032" i="5"/>
  <c r="E8031" i="5"/>
  <c r="E8030" i="5"/>
  <c r="E8029" i="5"/>
  <c r="E8028" i="5"/>
  <c r="E8027" i="5"/>
  <c r="E8026" i="5"/>
  <c r="E8025" i="5"/>
  <c r="E8024" i="5"/>
  <c r="E8023" i="5"/>
  <c r="E8022" i="5"/>
  <c r="E8021" i="5"/>
  <c r="E8020" i="5"/>
  <c r="E8019" i="5"/>
  <c r="E8018" i="5"/>
  <c r="E8017" i="5"/>
  <c r="E8016" i="5"/>
  <c r="E8015" i="5"/>
  <c r="E8014" i="5"/>
  <c r="E8013" i="5"/>
  <c r="E8012" i="5"/>
  <c r="E8011" i="5"/>
  <c r="E8010" i="5"/>
  <c r="E8009" i="5"/>
  <c r="E8008" i="5"/>
  <c r="E8007" i="5"/>
  <c r="E8006" i="5"/>
  <c r="E8005" i="5"/>
  <c r="E8004" i="5"/>
  <c r="E8003" i="5"/>
  <c r="E8002" i="5"/>
  <c r="E8001" i="5"/>
  <c r="E8000" i="5"/>
  <c r="E7999" i="5"/>
  <c r="E7998" i="5"/>
  <c r="E7997" i="5"/>
  <c r="E7996" i="5"/>
  <c r="E7995" i="5"/>
  <c r="E7994" i="5"/>
  <c r="E7993" i="5"/>
  <c r="E7992" i="5"/>
  <c r="E7991" i="5"/>
  <c r="E7990" i="5"/>
  <c r="E7989" i="5"/>
  <c r="E7988" i="5"/>
  <c r="E7987" i="5"/>
  <c r="E7986" i="5"/>
  <c r="E7985" i="5"/>
  <c r="E7984" i="5"/>
  <c r="E7983" i="5"/>
  <c r="E7982" i="5"/>
  <c r="E7981" i="5"/>
  <c r="E7980" i="5"/>
  <c r="E7979" i="5"/>
  <c r="E7978" i="5"/>
  <c r="E7977" i="5"/>
  <c r="E7976" i="5"/>
  <c r="E7975" i="5"/>
  <c r="E7974" i="5"/>
  <c r="E7973" i="5"/>
  <c r="E7972" i="5"/>
  <c r="E7971" i="5"/>
  <c r="E7970" i="5"/>
  <c r="E7969" i="5"/>
  <c r="E7968" i="5"/>
  <c r="E7967" i="5"/>
  <c r="E7966" i="5"/>
  <c r="E7965" i="5"/>
  <c r="E7964" i="5"/>
  <c r="E7963" i="5"/>
  <c r="E7962" i="5"/>
  <c r="E7961" i="5"/>
  <c r="E7960" i="5"/>
  <c r="E7959" i="5"/>
  <c r="E7958" i="5"/>
  <c r="E7957" i="5"/>
  <c r="E7956" i="5"/>
  <c r="E7955" i="5"/>
  <c r="E7954" i="5"/>
  <c r="E7953" i="5"/>
  <c r="E7952" i="5"/>
  <c r="E7951" i="5"/>
  <c r="E7950" i="5"/>
  <c r="E7949" i="5"/>
  <c r="E7948" i="5"/>
  <c r="E7947" i="5"/>
  <c r="E7946" i="5"/>
  <c r="E7945" i="5"/>
  <c r="E7944" i="5"/>
  <c r="E7943" i="5"/>
  <c r="E7942" i="5"/>
  <c r="E7941" i="5"/>
  <c r="E7940" i="5"/>
  <c r="E7939" i="5"/>
  <c r="E7938" i="5"/>
  <c r="E7937" i="5"/>
  <c r="E7936" i="5"/>
  <c r="E7935" i="5"/>
  <c r="E7934" i="5"/>
  <c r="E7933" i="5"/>
  <c r="E7932" i="5"/>
  <c r="E7931" i="5"/>
  <c r="E7930" i="5"/>
  <c r="E7929" i="5"/>
  <c r="E7928" i="5"/>
  <c r="E7927" i="5"/>
  <c r="E7926" i="5"/>
  <c r="E7925" i="5"/>
  <c r="E7924" i="5"/>
  <c r="E7923" i="5"/>
  <c r="E7922" i="5"/>
  <c r="E7921" i="5"/>
  <c r="E7920" i="5"/>
  <c r="E7919" i="5"/>
  <c r="E7918" i="5"/>
  <c r="E7917" i="5"/>
  <c r="E7916" i="5"/>
  <c r="E7915" i="5"/>
  <c r="E7914" i="5"/>
  <c r="E7913" i="5"/>
  <c r="E7912" i="5"/>
  <c r="E7911" i="5"/>
  <c r="E7910" i="5"/>
  <c r="E7909" i="5"/>
  <c r="E7908" i="5"/>
  <c r="E7907" i="5"/>
  <c r="E7906" i="5"/>
  <c r="E7905" i="5"/>
  <c r="E7904" i="5"/>
  <c r="E7903" i="5"/>
  <c r="E7902" i="5"/>
  <c r="E7901" i="5"/>
  <c r="E7900" i="5"/>
  <c r="E7899" i="5"/>
  <c r="E7898" i="5"/>
  <c r="E7897" i="5"/>
  <c r="E7896" i="5"/>
  <c r="E7895" i="5"/>
  <c r="E7894" i="5"/>
  <c r="E7893" i="5"/>
  <c r="E7892" i="5"/>
  <c r="E7891" i="5"/>
  <c r="E7890" i="5"/>
  <c r="E7889" i="5"/>
  <c r="E7888" i="5"/>
  <c r="E7887" i="5"/>
  <c r="E7886" i="5"/>
  <c r="E7885" i="5"/>
  <c r="E7884" i="5"/>
  <c r="E7883" i="5"/>
  <c r="E7882" i="5"/>
  <c r="E7881" i="5"/>
  <c r="E7880" i="5"/>
  <c r="E7879" i="5"/>
  <c r="E7878" i="5"/>
  <c r="E7877" i="5"/>
  <c r="E7876" i="5"/>
  <c r="E7875" i="5"/>
  <c r="E7874" i="5"/>
  <c r="E7873" i="5"/>
  <c r="E7872" i="5"/>
  <c r="E7871" i="5"/>
  <c r="E7870" i="5"/>
  <c r="E7869" i="5"/>
  <c r="E7868" i="5"/>
  <c r="E7867" i="5"/>
  <c r="E7866" i="5"/>
  <c r="E7865" i="5"/>
  <c r="E7864" i="5"/>
  <c r="E7863" i="5"/>
  <c r="E7862" i="5"/>
  <c r="E7861" i="5"/>
  <c r="E7860" i="5"/>
  <c r="E7859" i="5"/>
  <c r="E7858" i="5"/>
  <c r="E7857" i="5"/>
  <c r="E7856" i="5"/>
  <c r="E7855" i="5"/>
  <c r="E7854" i="5"/>
  <c r="E7853" i="5"/>
  <c r="E7852" i="5"/>
  <c r="E7851" i="5"/>
  <c r="E7850" i="5"/>
  <c r="E7849" i="5"/>
  <c r="E7848" i="5"/>
  <c r="E7847" i="5"/>
  <c r="E7846" i="5"/>
  <c r="E7845" i="5"/>
  <c r="E7844" i="5"/>
  <c r="E7843" i="5"/>
  <c r="E7842" i="5"/>
  <c r="E7841" i="5"/>
  <c r="E7840" i="5"/>
  <c r="E7839" i="5"/>
  <c r="E7838" i="5"/>
  <c r="E7837" i="5"/>
  <c r="E7836" i="5"/>
  <c r="E7835" i="5"/>
  <c r="E7834" i="5"/>
  <c r="E7833" i="5"/>
  <c r="E7832" i="5"/>
  <c r="E7831" i="5"/>
  <c r="E7830" i="5"/>
  <c r="E7829" i="5"/>
  <c r="E7828" i="5"/>
  <c r="E7827" i="5"/>
  <c r="E7826" i="5"/>
  <c r="E7825" i="5"/>
  <c r="E7824" i="5"/>
  <c r="E7823" i="5"/>
  <c r="E7822" i="5"/>
  <c r="E7821" i="5"/>
  <c r="E7820" i="5"/>
  <c r="E7819" i="5"/>
  <c r="E7818" i="5"/>
  <c r="E7817" i="5"/>
  <c r="E7816" i="5"/>
  <c r="E7815" i="5"/>
  <c r="E7814" i="5"/>
  <c r="E7813" i="5"/>
  <c r="E7812" i="5"/>
  <c r="E7811" i="5"/>
  <c r="E7810" i="5"/>
  <c r="E7809" i="5"/>
  <c r="E7808" i="5"/>
  <c r="E7807" i="5"/>
  <c r="E7806" i="5"/>
  <c r="E7805" i="5"/>
  <c r="E7804" i="5"/>
  <c r="E7803" i="5"/>
  <c r="E7802" i="5"/>
  <c r="E7801" i="5"/>
  <c r="E7800" i="5"/>
  <c r="E7799" i="5"/>
  <c r="E7798" i="5"/>
  <c r="E7797" i="5"/>
  <c r="E7796" i="5"/>
  <c r="E7795" i="5"/>
  <c r="E7794" i="5"/>
  <c r="E7793" i="5"/>
  <c r="E7792" i="5"/>
  <c r="E7791" i="5"/>
  <c r="E7790" i="5"/>
  <c r="E7789" i="5"/>
  <c r="E7788" i="5"/>
  <c r="E7787" i="5"/>
  <c r="E7786" i="5"/>
  <c r="E7785" i="5"/>
  <c r="E7784" i="5"/>
  <c r="E7783" i="5"/>
  <c r="E7782" i="5"/>
  <c r="E7781" i="5"/>
  <c r="E7780" i="5"/>
  <c r="E7779" i="5"/>
  <c r="E7778" i="5"/>
  <c r="E7777" i="5"/>
  <c r="E7776" i="5"/>
  <c r="E7775" i="5"/>
  <c r="E7774" i="5"/>
  <c r="E7773" i="5"/>
  <c r="E7772" i="5"/>
  <c r="E7771" i="5"/>
  <c r="E7770" i="5"/>
  <c r="E7769" i="5"/>
  <c r="E7768" i="5"/>
  <c r="E7767" i="5"/>
  <c r="E7766" i="5"/>
  <c r="E7765" i="5"/>
  <c r="E7764" i="5"/>
  <c r="E7763" i="5"/>
  <c r="E7762" i="5"/>
  <c r="E7761" i="5"/>
  <c r="E7760" i="5"/>
  <c r="E7759" i="5"/>
  <c r="E7758" i="5"/>
  <c r="E7757" i="5"/>
  <c r="E7756" i="5"/>
  <c r="E7755" i="5"/>
  <c r="E7754" i="5"/>
  <c r="E7753" i="5"/>
  <c r="E7752" i="5"/>
  <c r="E7751" i="5"/>
  <c r="E7750" i="5"/>
  <c r="E7749" i="5"/>
  <c r="E7748" i="5"/>
  <c r="E7747" i="5"/>
  <c r="E7746" i="5"/>
  <c r="E7745" i="5"/>
  <c r="E7744" i="5"/>
  <c r="E7743" i="5"/>
  <c r="E7742" i="5"/>
  <c r="E7741" i="5"/>
  <c r="E7740" i="5"/>
  <c r="E7739" i="5"/>
  <c r="E7738" i="5"/>
  <c r="E7737" i="5"/>
  <c r="E7736" i="5"/>
  <c r="E7735" i="5"/>
  <c r="E7734" i="5"/>
  <c r="E7733" i="5"/>
  <c r="E7732" i="5"/>
  <c r="E7731" i="5"/>
  <c r="E7730" i="5"/>
  <c r="E7729" i="5"/>
  <c r="E7728" i="5"/>
  <c r="E7727" i="5"/>
  <c r="E7726" i="5"/>
  <c r="E7725" i="5"/>
  <c r="E7724" i="5"/>
  <c r="E7723" i="5"/>
  <c r="E7722" i="5"/>
  <c r="E7721" i="5"/>
  <c r="E7720" i="5"/>
  <c r="E7719" i="5"/>
  <c r="E7718" i="5"/>
  <c r="E7717" i="5"/>
  <c r="E7716" i="5"/>
  <c r="E7715" i="5"/>
  <c r="E7714" i="5"/>
  <c r="E7713" i="5"/>
  <c r="E7712" i="5"/>
  <c r="E7711" i="5"/>
  <c r="E7710" i="5"/>
  <c r="E7709" i="5"/>
  <c r="E7708" i="5"/>
  <c r="E7707" i="5"/>
  <c r="E7706" i="5"/>
  <c r="E7705" i="5"/>
  <c r="E7704" i="5"/>
  <c r="E7703" i="5"/>
  <c r="E7702" i="5"/>
  <c r="E7701" i="5"/>
  <c r="E7700" i="5"/>
  <c r="E7699" i="5"/>
  <c r="E7698" i="5"/>
  <c r="E7697" i="5"/>
  <c r="E7696" i="5"/>
  <c r="E7695" i="5"/>
  <c r="E7694" i="5"/>
  <c r="E7693" i="5"/>
  <c r="E7692" i="5"/>
  <c r="E7691" i="5"/>
  <c r="E7690" i="5"/>
  <c r="E7689" i="5"/>
  <c r="E7688" i="5"/>
  <c r="E7687" i="5"/>
  <c r="E7686" i="5"/>
  <c r="E7685" i="5"/>
  <c r="E7684" i="5"/>
  <c r="E7683" i="5"/>
  <c r="E7682" i="5"/>
  <c r="E7681" i="5"/>
  <c r="E7680" i="5"/>
  <c r="E7679" i="5"/>
  <c r="E7678" i="5"/>
  <c r="E7677" i="5"/>
  <c r="E7676" i="5"/>
  <c r="E7675" i="5"/>
  <c r="E7674" i="5"/>
  <c r="E7673" i="5"/>
  <c r="E7672" i="5"/>
  <c r="E7671" i="5"/>
  <c r="E7670" i="5"/>
  <c r="E7669" i="5"/>
  <c r="E7668" i="5"/>
  <c r="E7667" i="5"/>
  <c r="E7666" i="5"/>
  <c r="E7665" i="5"/>
  <c r="E7664" i="5"/>
  <c r="E7663" i="5"/>
  <c r="E7662" i="5"/>
  <c r="E7661" i="5"/>
  <c r="E7660" i="5"/>
  <c r="E7659" i="5"/>
  <c r="E7658" i="5"/>
  <c r="E7657" i="5"/>
  <c r="E7656" i="5"/>
  <c r="E7655" i="5"/>
  <c r="E7654" i="5"/>
  <c r="E7653" i="5"/>
  <c r="E7652" i="5"/>
  <c r="E7651" i="5"/>
  <c r="E7650" i="5"/>
  <c r="E7649" i="5"/>
  <c r="E7648" i="5"/>
  <c r="E7647" i="5"/>
  <c r="E7646" i="5"/>
  <c r="E7645" i="5"/>
  <c r="E7644" i="5"/>
  <c r="E7643" i="5"/>
  <c r="E7642" i="5"/>
  <c r="E7641" i="5"/>
  <c r="E7640" i="5"/>
  <c r="E7639" i="5"/>
  <c r="E7638" i="5"/>
  <c r="E7637" i="5"/>
  <c r="E7636" i="5"/>
  <c r="E7635" i="5"/>
  <c r="E7634" i="5"/>
  <c r="E7633" i="5"/>
  <c r="E7632" i="5"/>
  <c r="E7631" i="5"/>
  <c r="E7630" i="5"/>
  <c r="E7629" i="5"/>
  <c r="E7628" i="5"/>
  <c r="E7627" i="5"/>
  <c r="E7626" i="5"/>
  <c r="E7625" i="5"/>
  <c r="E7624" i="5"/>
  <c r="E7623" i="5"/>
  <c r="E7622" i="5"/>
  <c r="E7621" i="5"/>
  <c r="E7620" i="5"/>
  <c r="E7619" i="5"/>
  <c r="E7618" i="5"/>
  <c r="E7617" i="5"/>
  <c r="E7616" i="5"/>
  <c r="E7615" i="5"/>
  <c r="E7614" i="5"/>
  <c r="E7613" i="5"/>
  <c r="E7612" i="5"/>
  <c r="E7611" i="5"/>
  <c r="E7610" i="5"/>
  <c r="E7609" i="5"/>
  <c r="E7608" i="5"/>
  <c r="E7607" i="5"/>
  <c r="E7606" i="5"/>
  <c r="E7605" i="5"/>
  <c r="E7604" i="5"/>
  <c r="E7603" i="5"/>
  <c r="E7602" i="5"/>
  <c r="E7601" i="5"/>
  <c r="E7600" i="5"/>
  <c r="E7599" i="5"/>
  <c r="E7598" i="5"/>
  <c r="E7597" i="5"/>
  <c r="E7596" i="5"/>
  <c r="E7595" i="5"/>
  <c r="E7594" i="5"/>
  <c r="E7593" i="5"/>
  <c r="E7592" i="5"/>
  <c r="E7591" i="5"/>
  <c r="E7590" i="5"/>
  <c r="E7589" i="5"/>
  <c r="E7588" i="5"/>
  <c r="E7587" i="5"/>
  <c r="E7586" i="5"/>
  <c r="E7585" i="5"/>
  <c r="E7584" i="5"/>
  <c r="E7583" i="5"/>
  <c r="E7582" i="5"/>
  <c r="E7581" i="5"/>
  <c r="E7580" i="5"/>
  <c r="E7579" i="5"/>
  <c r="E7578" i="5"/>
  <c r="E7577" i="5"/>
  <c r="E7576" i="5"/>
  <c r="E7575" i="5"/>
  <c r="E7574" i="5"/>
  <c r="E7573" i="5"/>
  <c r="E7572" i="5"/>
  <c r="E7571" i="5"/>
  <c r="E7570" i="5"/>
  <c r="E7569" i="5"/>
  <c r="E7568" i="5"/>
  <c r="E7567" i="5"/>
  <c r="E7566" i="5"/>
  <c r="E7565" i="5"/>
  <c r="E7564" i="5"/>
  <c r="E7563" i="5"/>
  <c r="E7562" i="5"/>
  <c r="E7561" i="5"/>
  <c r="E7560" i="5"/>
  <c r="E7559" i="5"/>
  <c r="E7558" i="5"/>
  <c r="E7557" i="5"/>
  <c r="E7556" i="5"/>
  <c r="E7555" i="5"/>
  <c r="E7554" i="5"/>
  <c r="E7553" i="5"/>
  <c r="E7552" i="5"/>
  <c r="E7551" i="5"/>
  <c r="E7550" i="5"/>
  <c r="E7549" i="5"/>
  <c r="E7548" i="5"/>
  <c r="E7547" i="5"/>
  <c r="E7546" i="5"/>
  <c r="E7545" i="5"/>
  <c r="E7544" i="5"/>
  <c r="E7543" i="5"/>
  <c r="E7542" i="5"/>
  <c r="E7541" i="5"/>
  <c r="E7540" i="5"/>
  <c r="E7539" i="5"/>
  <c r="E7538" i="5"/>
  <c r="E7537" i="5"/>
  <c r="E7536" i="5"/>
  <c r="E7535" i="5"/>
  <c r="E7534" i="5"/>
  <c r="E7533" i="5"/>
  <c r="E7532" i="5"/>
  <c r="E7531" i="5"/>
  <c r="E7530" i="5"/>
  <c r="E7529" i="5"/>
  <c r="E7528" i="5"/>
  <c r="E7527" i="5"/>
  <c r="E7526" i="5"/>
  <c r="E7525" i="5"/>
  <c r="E7524" i="5"/>
  <c r="E7523" i="5"/>
  <c r="E7522" i="5"/>
  <c r="E7521" i="5"/>
  <c r="E7520" i="5"/>
  <c r="E7519" i="5"/>
  <c r="E7518" i="5"/>
  <c r="E7517" i="5"/>
  <c r="E7516" i="5"/>
  <c r="E7515" i="5"/>
  <c r="E7514" i="5"/>
  <c r="E7513" i="5"/>
  <c r="E7512" i="5"/>
  <c r="E7511" i="5"/>
  <c r="E7510" i="5"/>
  <c r="E7509" i="5"/>
  <c r="E7508" i="5"/>
  <c r="E7507" i="5"/>
  <c r="E7506" i="5"/>
  <c r="E7505" i="5"/>
  <c r="E7504" i="5"/>
  <c r="E7503" i="5"/>
  <c r="E7502" i="5"/>
  <c r="E7501" i="5"/>
  <c r="E7500" i="5"/>
  <c r="E7499" i="5"/>
  <c r="E7498" i="5"/>
  <c r="E7497" i="5"/>
  <c r="E7496" i="5"/>
  <c r="E7495" i="5"/>
  <c r="E7494" i="5"/>
  <c r="E7493" i="5"/>
  <c r="E7492" i="5"/>
  <c r="E7491" i="5"/>
  <c r="E7490" i="5"/>
  <c r="E7489" i="5"/>
  <c r="E7488" i="5"/>
  <c r="E7487" i="5"/>
  <c r="E7486" i="5"/>
  <c r="E7485" i="5"/>
  <c r="E7484" i="5"/>
  <c r="E7483" i="5"/>
  <c r="E7482" i="5"/>
  <c r="E7481" i="5"/>
  <c r="E7480" i="5"/>
  <c r="E7479" i="5"/>
  <c r="E7478" i="5"/>
  <c r="E7477" i="5"/>
  <c r="E7476" i="5"/>
  <c r="E7475" i="5"/>
  <c r="E7474" i="5"/>
  <c r="E7473" i="5"/>
  <c r="E7472" i="5"/>
  <c r="E7471" i="5"/>
  <c r="E7470" i="5"/>
  <c r="E7469" i="5"/>
  <c r="E7468" i="5"/>
  <c r="E7467" i="5"/>
  <c r="E7466" i="5"/>
  <c r="E7465" i="5"/>
  <c r="E7464" i="5"/>
  <c r="E7463" i="5"/>
  <c r="E7462" i="5"/>
  <c r="E7461" i="5"/>
  <c r="E7460" i="5"/>
  <c r="E7459" i="5"/>
  <c r="E7458" i="5"/>
  <c r="E7457" i="5"/>
  <c r="E7456" i="5"/>
  <c r="E7455" i="5"/>
  <c r="E7454" i="5"/>
  <c r="E7453" i="5"/>
  <c r="E7452" i="5"/>
  <c r="E7451" i="5"/>
  <c r="E7450" i="5"/>
  <c r="E7449" i="5"/>
  <c r="E7448" i="5"/>
  <c r="E7447" i="5"/>
  <c r="E7446" i="5"/>
  <c r="E7445" i="5"/>
  <c r="E7444" i="5"/>
  <c r="E7443" i="5"/>
  <c r="E7442" i="5"/>
  <c r="E7441" i="5"/>
  <c r="E7440" i="5"/>
  <c r="E7439" i="5"/>
  <c r="E7438" i="5"/>
  <c r="E7437" i="5"/>
  <c r="E7436" i="5"/>
  <c r="E7435" i="5"/>
  <c r="E7434" i="5"/>
  <c r="E7433" i="5"/>
  <c r="E7432" i="5"/>
  <c r="E7431" i="5"/>
  <c r="E7430" i="5"/>
  <c r="E7429" i="5"/>
  <c r="E7428" i="5"/>
  <c r="E7427" i="5"/>
  <c r="E7426" i="5"/>
  <c r="E7425" i="5"/>
  <c r="E7424" i="5"/>
  <c r="E7423" i="5"/>
  <c r="E7422" i="5"/>
  <c r="E7421" i="5"/>
  <c r="E7420" i="5"/>
  <c r="E7419" i="5"/>
  <c r="E7418" i="5"/>
  <c r="E7417" i="5"/>
  <c r="E7416" i="5"/>
  <c r="E7415" i="5"/>
  <c r="E7414" i="5"/>
  <c r="E7413" i="5"/>
  <c r="E7412" i="5"/>
  <c r="E7411" i="5"/>
  <c r="E7410" i="5"/>
  <c r="E7409" i="5"/>
  <c r="E7408" i="5"/>
  <c r="E7407" i="5"/>
  <c r="E7406" i="5"/>
  <c r="E7405" i="5"/>
  <c r="E7404" i="5"/>
  <c r="E7403" i="5"/>
  <c r="E7402" i="5"/>
  <c r="E7401" i="5"/>
  <c r="E7400" i="5"/>
  <c r="E7399" i="5"/>
  <c r="E7398" i="5"/>
  <c r="E7397" i="5"/>
  <c r="E7396" i="5"/>
  <c r="E7395" i="5"/>
  <c r="E7394" i="5"/>
  <c r="E7393" i="5"/>
  <c r="E7392" i="5"/>
  <c r="E7391" i="5"/>
  <c r="E7390" i="5"/>
  <c r="E7389" i="5"/>
  <c r="E7388" i="5"/>
  <c r="E7387" i="5"/>
  <c r="E7386" i="5"/>
  <c r="E7385" i="5"/>
  <c r="E7384" i="5"/>
  <c r="E7383" i="5"/>
  <c r="E7382" i="5"/>
  <c r="E7381" i="5"/>
  <c r="E7380" i="5"/>
  <c r="E7379" i="5"/>
  <c r="E7378" i="5"/>
  <c r="E7377" i="5"/>
  <c r="E7376" i="5"/>
  <c r="E7375" i="5"/>
  <c r="E7374" i="5"/>
  <c r="E7373" i="5"/>
  <c r="E7372" i="5"/>
  <c r="E7371" i="5"/>
  <c r="E7370" i="5"/>
  <c r="E7369" i="5"/>
  <c r="E7368" i="5"/>
  <c r="E7367" i="5"/>
  <c r="E7366" i="5"/>
  <c r="E7365" i="5"/>
  <c r="E7364" i="5"/>
  <c r="E7363" i="5"/>
  <c r="E7362" i="5"/>
  <c r="E7361" i="5"/>
  <c r="E7360" i="5"/>
  <c r="E7359" i="5"/>
  <c r="E7358" i="5"/>
  <c r="E7357" i="5"/>
  <c r="E7356" i="5"/>
  <c r="E7355" i="5"/>
  <c r="E7354" i="5"/>
  <c r="E7353" i="5"/>
  <c r="E7352" i="5"/>
  <c r="E7351" i="5"/>
  <c r="E7350" i="5"/>
  <c r="E7349" i="5"/>
  <c r="E7348" i="5"/>
  <c r="E7347" i="5"/>
  <c r="E7346" i="5"/>
  <c r="E7345" i="5"/>
  <c r="E7344" i="5"/>
  <c r="E7343" i="5"/>
  <c r="E7342" i="5"/>
  <c r="E7341" i="5"/>
  <c r="E7340" i="5"/>
  <c r="E7339" i="5"/>
  <c r="E7338" i="5"/>
  <c r="E7337" i="5"/>
  <c r="E7336" i="5"/>
  <c r="E7335" i="5"/>
  <c r="E7334" i="5"/>
  <c r="E7333" i="5"/>
  <c r="E7332" i="5"/>
  <c r="E7331" i="5"/>
  <c r="E7330" i="5"/>
  <c r="E7329" i="5"/>
  <c r="E7328" i="5"/>
  <c r="E7327" i="5"/>
  <c r="E7326" i="5"/>
  <c r="E7325" i="5"/>
  <c r="E7324" i="5"/>
  <c r="E7323" i="5"/>
  <c r="E7322" i="5"/>
  <c r="E7321" i="5"/>
  <c r="E7320" i="5"/>
  <c r="E7319" i="5"/>
  <c r="E7318" i="5"/>
  <c r="E7317" i="5"/>
  <c r="E7316" i="5"/>
  <c r="E7315" i="5"/>
  <c r="E7314" i="5"/>
  <c r="E7313" i="5"/>
  <c r="E7312" i="5"/>
  <c r="E7311" i="5"/>
  <c r="E7310" i="5"/>
  <c r="E7309" i="5"/>
  <c r="E7308" i="5"/>
  <c r="E7307" i="5"/>
  <c r="E7306" i="5"/>
  <c r="E7305" i="5"/>
  <c r="E7304" i="5"/>
  <c r="E7303" i="5"/>
  <c r="E7302" i="5"/>
  <c r="E7301" i="5"/>
  <c r="E7300" i="5"/>
  <c r="E7299" i="5"/>
  <c r="E7298" i="5"/>
  <c r="E7297" i="5"/>
  <c r="E7296" i="5"/>
  <c r="E7295" i="5"/>
  <c r="E7294" i="5"/>
  <c r="E7293" i="5"/>
  <c r="E7292" i="5"/>
  <c r="E7291" i="5"/>
  <c r="E7290" i="5"/>
  <c r="E7289" i="5"/>
  <c r="E7288" i="5"/>
  <c r="E7287" i="5"/>
  <c r="E7286" i="5"/>
  <c r="E7285" i="5"/>
  <c r="E7284" i="5"/>
  <c r="E7283" i="5"/>
  <c r="E7282" i="5"/>
  <c r="E7281" i="5"/>
  <c r="E7280" i="5"/>
  <c r="E7279" i="5"/>
  <c r="E7278" i="5"/>
  <c r="E7277" i="5"/>
  <c r="E7276" i="5"/>
  <c r="E7275" i="5"/>
  <c r="E7274" i="5"/>
  <c r="E7273" i="5"/>
  <c r="E7272" i="5"/>
  <c r="E7271" i="5"/>
  <c r="E7270" i="5"/>
  <c r="E7269" i="5"/>
  <c r="E7268" i="5"/>
  <c r="E7267" i="5"/>
  <c r="E7266" i="5"/>
  <c r="E7265" i="5"/>
  <c r="E7264" i="5"/>
  <c r="E7263" i="5"/>
  <c r="E7262" i="5"/>
  <c r="E7261" i="5"/>
  <c r="E7260" i="5"/>
  <c r="E7259" i="5"/>
  <c r="E7258" i="5"/>
  <c r="E7257" i="5"/>
  <c r="E7256" i="5"/>
  <c r="E7255" i="5"/>
  <c r="E7254" i="5"/>
  <c r="E7253" i="5"/>
  <c r="E7252" i="5"/>
  <c r="E7251" i="5"/>
  <c r="E7250" i="5"/>
  <c r="E7249" i="5"/>
  <c r="E7248" i="5"/>
  <c r="E7247" i="5"/>
  <c r="E7246" i="5"/>
  <c r="E7245" i="5"/>
  <c r="E7244" i="5"/>
  <c r="E7243" i="5"/>
  <c r="E7242" i="5"/>
  <c r="E7241" i="5"/>
  <c r="E7240" i="5"/>
  <c r="E7239" i="5"/>
  <c r="E7238" i="5"/>
  <c r="E7237" i="5"/>
  <c r="E7236" i="5"/>
  <c r="E7235" i="5"/>
  <c r="E7234" i="5"/>
  <c r="E7233" i="5"/>
  <c r="E7232" i="5"/>
  <c r="E7231" i="5"/>
  <c r="E7230" i="5"/>
  <c r="E7229" i="5"/>
  <c r="E7228" i="5"/>
  <c r="E7227" i="5"/>
  <c r="E7226" i="5"/>
  <c r="E7225" i="5"/>
  <c r="E7224" i="5"/>
  <c r="E7223" i="5"/>
  <c r="E7222" i="5"/>
  <c r="E7221" i="5"/>
  <c r="E7220" i="5"/>
  <c r="E7219" i="5"/>
  <c r="E7218" i="5"/>
  <c r="E7217" i="5"/>
  <c r="E7216" i="5"/>
  <c r="E7215" i="5"/>
  <c r="E7214" i="5"/>
  <c r="E7213" i="5"/>
  <c r="E7212" i="5"/>
  <c r="E7211" i="5"/>
  <c r="E7210" i="5"/>
  <c r="E7209" i="5"/>
  <c r="E7208" i="5"/>
  <c r="E7207" i="5"/>
  <c r="E7206" i="5"/>
  <c r="E7205" i="5"/>
  <c r="E7204" i="5"/>
  <c r="E7203" i="5"/>
  <c r="E7202" i="5"/>
  <c r="E7201" i="5"/>
  <c r="E7200" i="5"/>
  <c r="E7199" i="5"/>
  <c r="E7198" i="5"/>
  <c r="E7197" i="5"/>
  <c r="E7196" i="5"/>
  <c r="E7195" i="5"/>
  <c r="E7194" i="5"/>
  <c r="E7193" i="5"/>
  <c r="E7192" i="5"/>
  <c r="E7191" i="5"/>
  <c r="E7190" i="5"/>
  <c r="E7189" i="5"/>
  <c r="E7188" i="5"/>
  <c r="E7187" i="5"/>
  <c r="E7186" i="5"/>
  <c r="E7185" i="5"/>
  <c r="E7184" i="5"/>
  <c r="E7183" i="5"/>
  <c r="E7182" i="5"/>
  <c r="E7181" i="5"/>
  <c r="E7180" i="5"/>
  <c r="E7179" i="5"/>
  <c r="E7178" i="5"/>
  <c r="E7177" i="5"/>
  <c r="E7176" i="5"/>
  <c r="E7175" i="5"/>
  <c r="E7174" i="5"/>
  <c r="E7173" i="5"/>
  <c r="E7172" i="5"/>
  <c r="E7171" i="5"/>
  <c r="E7170" i="5"/>
  <c r="E7169" i="5"/>
  <c r="E7168" i="5"/>
  <c r="E7167" i="5"/>
  <c r="E7166" i="5"/>
  <c r="E7165" i="5"/>
  <c r="E7164" i="5"/>
  <c r="E7163" i="5"/>
  <c r="E7162" i="5"/>
  <c r="E7161" i="5"/>
  <c r="E7160" i="5"/>
  <c r="E7159" i="5"/>
  <c r="E7158" i="5"/>
  <c r="E7157" i="5"/>
  <c r="E7156" i="5"/>
  <c r="E7155" i="5"/>
  <c r="E7154" i="5"/>
  <c r="E7153" i="5"/>
  <c r="E7152" i="5"/>
  <c r="E7151" i="5"/>
  <c r="E7150" i="5"/>
  <c r="E7149" i="5"/>
  <c r="E7148" i="5"/>
  <c r="E7147" i="5"/>
  <c r="E7146" i="5"/>
  <c r="E7145" i="5"/>
  <c r="E7144" i="5"/>
  <c r="E7143" i="5"/>
  <c r="E7142" i="5"/>
  <c r="E7141" i="5"/>
  <c r="E7140" i="5"/>
  <c r="E7139" i="5"/>
  <c r="E7138" i="5"/>
  <c r="E7137" i="5"/>
  <c r="E7136" i="5"/>
  <c r="E7135" i="5"/>
  <c r="E7134" i="5"/>
  <c r="E7133" i="5"/>
  <c r="E7132" i="5"/>
  <c r="E7131" i="5"/>
  <c r="E7130" i="5"/>
  <c r="E7129" i="5"/>
  <c r="E7128" i="5"/>
  <c r="E7127" i="5"/>
  <c r="E7126" i="5"/>
  <c r="E7125" i="5"/>
  <c r="E7124" i="5"/>
  <c r="E7123" i="5"/>
  <c r="E7122" i="5"/>
  <c r="E7121" i="5"/>
  <c r="E7120" i="5"/>
  <c r="E7119" i="5"/>
  <c r="E7118" i="5"/>
  <c r="E7117" i="5"/>
  <c r="E7116" i="5"/>
  <c r="E7115" i="5"/>
  <c r="E7114" i="5"/>
  <c r="E7113" i="5"/>
  <c r="E7112" i="5"/>
  <c r="E7111" i="5"/>
  <c r="E7110" i="5"/>
  <c r="E7109" i="5"/>
  <c r="E7108" i="5"/>
  <c r="E7107" i="5"/>
  <c r="E7106" i="5"/>
  <c r="E7105" i="5"/>
  <c r="E7104" i="5"/>
  <c r="E7103" i="5"/>
  <c r="E7102" i="5"/>
  <c r="E7101" i="5"/>
  <c r="E7100" i="5"/>
  <c r="E7099" i="5"/>
  <c r="E7098" i="5"/>
  <c r="E7097" i="5"/>
  <c r="E7096" i="5"/>
  <c r="E7095" i="5"/>
  <c r="E7094" i="5"/>
  <c r="E7093" i="5"/>
  <c r="E7092" i="5"/>
  <c r="E7091" i="5"/>
  <c r="E7090" i="5"/>
  <c r="E7089" i="5"/>
  <c r="E7088" i="5"/>
  <c r="E7087" i="5"/>
  <c r="E7086" i="5"/>
  <c r="E7085" i="5"/>
  <c r="E7084" i="5"/>
  <c r="E7083" i="5"/>
  <c r="E7082" i="5"/>
  <c r="E7081" i="5"/>
  <c r="E7080" i="5"/>
  <c r="E7079" i="5"/>
  <c r="E7078" i="5"/>
  <c r="E7077" i="5"/>
  <c r="E7076" i="5"/>
  <c r="E7075" i="5"/>
  <c r="E7074" i="5"/>
  <c r="E7073" i="5"/>
  <c r="E7072" i="5"/>
  <c r="E7071" i="5"/>
  <c r="E7070" i="5"/>
  <c r="E7069" i="5"/>
  <c r="E7068" i="5"/>
  <c r="E7067" i="5"/>
  <c r="E7066" i="5"/>
  <c r="E7065" i="5"/>
  <c r="E7064" i="5"/>
  <c r="E7063" i="5"/>
  <c r="E7062" i="5"/>
  <c r="E7061" i="5"/>
  <c r="E7060" i="5"/>
  <c r="E7059" i="5"/>
  <c r="E7058" i="5"/>
  <c r="E7057" i="5"/>
  <c r="E7056" i="5"/>
  <c r="E7055" i="5"/>
  <c r="E7054" i="5"/>
  <c r="E7053" i="5"/>
  <c r="E7052" i="5"/>
  <c r="E7051" i="5"/>
  <c r="E7050" i="5"/>
  <c r="E7049" i="5"/>
  <c r="E7048" i="5"/>
  <c r="E7047" i="5"/>
  <c r="E7046" i="5"/>
  <c r="E7045" i="5"/>
  <c r="E7044" i="5"/>
  <c r="E7043" i="5"/>
  <c r="E7042" i="5"/>
  <c r="E7041" i="5"/>
  <c r="E7040" i="5"/>
  <c r="E7039" i="5"/>
  <c r="E7038" i="5"/>
  <c r="E7037" i="5"/>
  <c r="E7036" i="5"/>
  <c r="E7035" i="5"/>
  <c r="E7034" i="5"/>
  <c r="E7033" i="5"/>
  <c r="E7032" i="5"/>
  <c r="E7031" i="5"/>
  <c r="E7030" i="5"/>
  <c r="E7029" i="5"/>
  <c r="E7028" i="5"/>
  <c r="E7027" i="5"/>
  <c r="E7026" i="5"/>
  <c r="E7025" i="5"/>
  <c r="E7024" i="5"/>
  <c r="E7023" i="5"/>
  <c r="E7022" i="5"/>
  <c r="E7021" i="5"/>
  <c r="E7020" i="5"/>
  <c r="E7019" i="5"/>
  <c r="E7018" i="5"/>
  <c r="E7017" i="5"/>
  <c r="E7016" i="5"/>
  <c r="E7015" i="5"/>
  <c r="E7014" i="5"/>
  <c r="E7013" i="5"/>
  <c r="E7012" i="5"/>
  <c r="E7011" i="5"/>
  <c r="E7010" i="5"/>
  <c r="E7009" i="5"/>
  <c r="E7008" i="5"/>
  <c r="E7007" i="5"/>
  <c r="E7006" i="5"/>
  <c r="E7005" i="5"/>
  <c r="E7004" i="5"/>
  <c r="E7003" i="5"/>
  <c r="E7002" i="5"/>
  <c r="E7001" i="5"/>
  <c r="E7000" i="5"/>
  <c r="E6999" i="5"/>
  <c r="E6998" i="5"/>
  <c r="E6997" i="5"/>
  <c r="E6996" i="5"/>
  <c r="E6995" i="5"/>
  <c r="E6994" i="5"/>
  <c r="E6993" i="5"/>
  <c r="E6992" i="5"/>
  <c r="E6991" i="5"/>
  <c r="E6990" i="5"/>
  <c r="E6989" i="5"/>
  <c r="E6988" i="5"/>
  <c r="E6987" i="5"/>
  <c r="E6986" i="5"/>
  <c r="E6985" i="5"/>
  <c r="E6984" i="5"/>
  <c r="E6983" i="5"/>
  <c r="E6982" i="5"/>
  <c r="E6981" i="5"/>
  <c r="E6980" i="5"/>
  <c r="E6979" i="5"/>
  <c r="E6978" i="5"/>
  <c r="E6977" i="5"/>
  <c r="E6976" i="5"/>
  <c r="E6975" i="5"/>
  <c r="E6974" i="5"/>
  <c r="E6973" i="5"/>
  <c r="E6972" i="5"/>
  <c r="E6971" i="5"/>
  <c r="E6970" i="5"/>
  <c r="E6969" i="5"/>
  <c r="E6968" i="5"/>
  <c r="E6967" i="5"/>
  <c r="E6966" i="5"/>
  <c r="E6965" i="5"/>
  <c r="E6964" i="5"/>
  <c r="E6963" i="5"/>
  <c r="E6962" i="5"/>
  <c r="E6961" i="5"/>
  <c r="E6960" i="5"/>
  <c r="E6959" i="5"/>
  <c r="E6958" i="5"/>
  <c r="E6957" i="5"/>
  <c r="E6956" i="5"/>
  <c r="E6955" i="5"/>
  <c r="E6954" i="5"/>
  <c r="E6953" i="5"/>
  <c r="E6952" i="5"/>
  <c r="E6951" i="5"/>
  <c r="E6950" i="5"/>
  <c r="E6949" i="5"/>
  <c r="E6948" i="5"/>
  <c r="E6947" i="5"/>
  <c r="E6946" i="5"/>
  <c r="E6945" i="5"/>
  <c r="E6944" i="5"/>
  <c r="E6943" i="5"/>
  <c r="E6942" i="5"/>
  <c r="E6941" i="5"/>
  <c r="E6940" i="5"/>
  <c r="E6939" i="5"/>
  <c r="E6938" i="5"/>
  <c r="E6937" i="5"/>
  <c r="E6936" i="5"/>
  <c r="E6935" i="5"/>
  <c r="E6934" i="5"/>
  <c r="E6933" i="5"/>
  <c r="E6932" i="5"/>
  <c r="E6931" i="5"/>
  <c r="E6930" i="5"/>
  <c r="E6929" i="5"/>
  <c r="E6928" i="5"/>
  <c r="E6927" i="5"/>
  <c r="E6926" i="5"/>
  <c r="E6925" i="5"/>
  <c r="E6924" i="5"/>
  <c r="E6923" i="5"/>
  <c r="E6922" i="5"/>
  <c r="E6921" i="5"/>
  <c r="E6920" i="5"/>
  <c r="E6919" i="5"/>
  <c r="E6918" i="5"/>
  <c r="E6917" i="5"/>
  <c r="E6916" i="5"/>
  <c r="E6915" i="5"/>
  <c r="E6914" i="5"/>
  <c r="E6913" i="5"/>
  <c r="E6912" i="5"/>
  <c r="E6911" i="5"/>
  <c r="E6910" i="5"/>
  <c r="E6909" i="5"/>
  <c r="E6908" i="5"/>
  <c r="E6907" i="5"/>
  <c r="E6906" i="5"/>
  <c r="E6905" i="5"/>
  <c r="E6904" i="5"/>
  <c r="E6903" i="5"/>
  <c r="E6902" i="5"/>
  <c r="E6901" i="5"/>
  <c r="E6900" i="5"/>
  <c r="E6899" i="5"/>
  <c r="E6898" i="5"/>
  <c r="E6897" i="5"/>
  <c r="E6896" i="5"/>
  <c r="E6895" i="5"/>
  <c r="E6894" i="5"/>
  <c r="E6893" i="5"/>
  <c r="E6892" i="5"/>
  <c r="E6891" i="5"/>
  <c r="E6890" i="5"/>
  <c r="E6889" i="5"/>
  <c r="E6888" i="5"/>
  <c r="E6887" i="5"/>
  <c r="E6886" i="5"/>
  <c r="E6885" i="5"/>
  <c r="E6884" i="5"/>
  <c r="E6883" i="5"/>
  <c r="E6882" i="5"/>
  <c r="E6881" i="5"/>
  <c r="E6880" i="5"/>
  <c r="E6879" i="5"/>
  <c r="E6878" i="5"/>
  <c r="E6877" i="5"/>
  <c r="E6876" i="5"/>
  <c r="E6875" i="5"/>
  <c r="E6874" i="5"/>
  <c r="E6873" i="5"/>
  <c r="E6872" i="5"/>
  <c r="E6871" i="5"/>
  <c r="E6870" i="5"/>
  <c r="E6869" i="5"/>
  <c r="E6868" i="5"/>
  <c r="E6867" i="5"/>
  <c r="E6866" i="5"/>
  <c r="E6865" i="5"/>
  <c r="E6864" i="5"/>
  <c r="E6863" i="5"/>
  <c r="E6862" i="5"/>
  <c r="E6861" i="5"/>
  <c r="E6860" i="5"/>
  <c r="E6859" i="5"/>
  <c r="E6858" i="5"/>
  <c r="E6857" i="5"/>
  <c r="E6856" i="5"/>
  <c r="E6855" i="5"/>
  <c r="E6854" i="5"/>
  <c r="E6853" i="5"/>
  <c r="E6852" i="5"/>
  <c r="E6851" i="5"/>
  <c r="E6850" i="5"/>
  <c r="E6849" i="5"/>
  <c r="E6848" i="5"/>
  <c r="E6847" i="5"/>
  <c r="E6846" i="5"/>
  <c r="E6845" i="5"/>
  <c r="E6844" i="5"/>
  <c r="E6843" i="5"/>
  <c r="E6842" i="5"/>
  <c r="E6841" i="5"/>
  <c r="E6840" i="5"/>
  <c r="E6839" i="5"/>
  <c r="E6838" i="5"/>
  <c r="E6837" i="5"/>
  <c r="E6836" i="5"/>
  <c r="E6835" i="5"/>
  <c r="E6834" i="5"/>
  <c r="E6833" i="5"/>
  <c r="E6832" i="5"/>
  <c r="E6831" i="5"/>
  <c r="E6830" i="5"/>
  <c r="E6829" i="5"/>
  <c r="E6828" i="5"/>
  <c r="E6827" i="5"/>
  <c r="E6826" i="5"/>
  <c r="E6825" i="5"/>
  <c r="E6824" i="5"/>
  <c r="E6823" i="5"/>
  <c r="E6822" i="5"/>
  <c r="E6821" i="5"/>
  <c r="E6820" i="5"/>
  <c r="E6819" i="5"/>
  <c r="E6818" i="5"/>
  <c r="E6817" i="5"/>
  <c r="E6816" i="5"/>
  <c r="E6815" i="5"/>
  <c r="E6814" i="5"/>
  <c r="E6813" i="5"/>
  <c r="E6812" i="5"/>
  <c r="E6811" i="5"/>
  <c r="E6810" i="5"/>
  <c r="E6809" i="5"/>
  <c r="E6808" i="5"/>
  <c r="E6807" i="5"/>
  <c r="E6806" i="5"/>
  <c r="E6805" i="5"/>
  <c r="E6804" i="5"/>
  <c r="E6803" i="5"/>
  <c r="E6802" i="5"/>
  <c r="E6801" i="5"/>
  <c r="E6800" i="5"/>
  <c r="E6799" i="5"/>
  <c r="E6798" i="5"/>
  <c r="E6797" i="5"/>
  <c r="E6796" i="5"/>
  <c r="E6795" i="5"/>
  <c r="E6794" i="5"/>
  <c r="E6793" i="5"/>
  <c r="E6792" i="5"/>
  <c r="E6791" i="5"/>
  <c r="E6790" i="5"/>
  <c r="E6789" i="5"/>
  <c r="E6788" i="5"/>
  <c r="E6787" i="5"/>
  <c r="E6786" i="5"/>
  <c r="E6785" i="5"/>
  <c r="E6784" i="5"/>
  <c r="E6783" i="5"/>
  <c r="E6782" i="5"/>
  <c r="E6781" i="5"/>
  <c r="E6780" i="5"/>
  <c r="E6779" i="5"/>
  <c r="E6778" i="5"/>
  <c r="E6777" i="5"/>
  <c r="E6776" i="5"/>
  <c r="E6775" i="5"/>
  <c r="E6774" i="5"/>
  <c r="E6773" i="5"/>
  <c r="E6772" i="5"/>
  <c r="E6771" i="5"/>
  <c r="E6770" i="5"/>
  <c r="E6769" i="5"/>
  <c r="E6768" i="5"/>
  <c r="E6767" i="5"/>
  <c r="E6766" i="5"/>
  <c r="E6765" i="5"/>
  <c r="E6764" i="5"/>
  <c r="E6763" i="5"/>
  <c r="E6762" i="5"/>
  <c r="E6761" i="5"/>
  <c r="E6760" i="5"/>
  <c r="E6759" i="5"/>
  <c r="E6758" i="5"/>
  <c r="E6757" i="5"/>
  <c r="E6756" i="5"/>
  <c r="E6755" i="5"/>
  <c r="E6754" i="5"/>
  <c r="E6753" i="5"/>
  <c r="E6752" i="5"/>
  <c r="E6751" i="5"/>
  <c r="E6750" i="5"/>
  <c r="E6749" i="5"/>
  <c r="E6748" i="5"/>
  <c r="E6747" i="5"/>
  <c r="E6746" i="5"/>
  <c r="E6745" i="5"/>
  <c r="E6744" i="5"/>
  <c r="E6743" i="5"/>
  <c r="E6742" i="5"/>
  <c r="E6741" i="5"/>
  <c r="E6740" i="5"/>
  <c r="E6739" i="5"/>
  <c r="E6738" i="5"/>
  <c r="E6737" i="5"/>
  <c r="E6736" i="5"/>
  <c r="E6735" i="5"/>
  <c r="E6734" i="5"/>
  <c r="E6733" i="5"/>
  <c r="E6732" i="5"/>
  <c r="E6731" i="5"/>
  <c r="E6730" i="5"/>
  <c r="E6729" i="5"/>
  <c r="E6728" i="5"/>
  <c r="E6727" i="5"/>
  <c r="E6726" i="5"/>
  <c r="E6725" i="5"/>
  <c r="E6724" i="5"/>
  <c r="E6723" i="5"/>
  <c r="E6722" i="5"/>
  <c r="E6721" i="5"/>
  <c r="E6720" i="5"/>
  <c r="E6719" i="5"/>
  <c r="E6718" i="5"/>
  <c r="E6717" i="5"/>
  <c r="E6716" i="5"/>
  <c r="E6715" i="5"/>
  <c r="E6714" i="5"/>
  <c r="E6713" i="5"/>
  <c r="E6712" i="5"/>
  <c r="E6711" i="5"/>
  <c r="E6710" i="5"/>
  <c r="E6709" i="5"/>
  <c r="E6708" i="5"/>
  <c r="E6707" i="5"/>
  <c r="E6706" i="5"/>
  <c r="E6705" i="5"/>
  <c r="E6704" i="5"/>
  <c r="E6703" i="5"/>
  <c r="E6702" i="5"/>
  <c r="E6701" i="5"/>
  <c r="E6700" i="5"/>
  <c r="E6699" i="5"/>
  <c r="E6698" i="5"/>
  <c r="E6697" i="5"/>
  <c r="E6696" i="5"/>
  <c r="E6695" i="5"/>
  <c r="E6694" i="5"/>
  <c r="E6693" i="5"/>
  <c r="E6692" i="5"/>
  <c r="E6691" i="5"/>
  <c r="E6690" i="5"/>
  <c r="E6689" i="5"/>
  <c r="E6688" i="5"/>
  <c r="E6687" i="5"/>
  <c r="E6686" i="5"/>
  <c r="E6685" i="5"/>
  <c r="E6684" i="5"/>
  <c r="E6683" i="5"/>
  <c r="E6682" i="5"/>
  <c r="E6681" i="5"/>
  <c r="E6680" i="5"/>
  <c r="E6679" i="5"/>
  <c r="E6678" i="5"/>
  <c r="E6677" i="5"/>
  <c r="E6676" i="5"/>
  <c r="E6675" i="5"/>
  <c r="E6674" i="5"/>
  <c r="E6673" i="5"/>
  <c r="E6672" i="5"/>
  <c r="E6671" i="5"/>
  <c r="E6670" i="5"/>
  <c r="E6669" i="5"/>
  <c r="E6668" i="5"/>
  <c r="E6667" i="5"/>
  <c r="E6666" i="5"/>
  <c r="E6665" i="5"/>
  <c r="E6664" i="5"/>
  <c r="E6663" i="5"/>
  <c r="E6662" i="5"/>
  <c r="E6661" i="5"/>
  <c r="E6660" i="5"/>
  <c r="E6659" i="5"/>
  <c r="E6658" i="5"/>
  <c r="E6657" i="5"/>
  <c r="E6656" i="5"/>
  <c r="E6655" i="5"/>
  <c r="E6654" i="5"/>
  <c r="E6653" i="5"/>
  <c r="E6652" i="5"/>
  <c r="E6651" i="5"/>
  <c r="E6650" i="5"/>
  <c r="E6649" i="5"/>
  <c r="E6648" i="5"/>
  <c r="E6647" i="5"/>
  <c r="E6646" i="5"/>
  <c r="E6645" i="5"/>
  <c r="E6644" i="5"/>
  <c r="E6643" i="5"/>
  <c r="E6642" i="5"/>
  <c r="E6641" i="5"/>
  <c r="E6640" i="5"/>
  <c r="E6639" i="5"/>
  <c r="E6638" i="5"/>
  <c r="E6637" i="5"/>
  <c r="E6636" i="5"/>
  <c r="E6635" i="5"/>
  <c r="E6634" i="5"/>
  <c r="E6633" i="5"/>
  <c r="E6632" i="5"/>
  <c r="E6631" i="5"/>
  <c r="E6630" i="5"/>
  <c r="E6629" i="5"/>
  <c r="E6628" i="5"/>
  <c r="E6627" i="5"/>
  <c r="E6626" i="5"/>
  <c r="E6625" i="5"/>
  <c r="E6624" i="5"/>
  <c r="E6623" i="5"/>
  <c r="E6622" i="5"/>
  <c r="E6621" i="5"/>
  <c r="E6620" i="5"/>
  <c r="E6619" i="5"/>
  <c r="E6618" i="5"/>
  <c r="E6617" i="5"/>
  <c r="E6616" i="5"/>
  <c r="E6615" i="5"/>
  <c r="E6614" i="5"/>
  <c r="E6613" i="5"/>
  <c r="E6612" i="5"/>
  <c r="E6611" i="5"/>
  <c r="E6610" i="5"/>
  <c r="E6609" i="5"/>
  <c r="E6608" i="5"/>
  <c r="E6607" i="5"/>
  <c r="E6606" i="5"/>
  <c r="E6605" i="5"/>
  <c r="E6604" i="5"/>
  <c r="E6603" i="5"/>
  <c r="E6602" i="5"/>
  <c r="E6601" i="5"/>
  <c r="E6600" i="5"/>
  <c r="E6599" i="5"/>
  <c r="E6598" i="5"/>
  <c r="E6597" i="5"/>
  <c r="E6596" i="5"/>
  <c r="E6595" i="5"/>
  <c r="E6594" i="5"/>
  <c r="E6593" i="5"/>
  <c r="E6592" i="5"/>
  <c r="E6591" i="5"/>
  <c r="E6590" i="5"/>
  <c r="E6589" i="5"/>
  <c r="E6588" i="5"/>
  <c r="E6587" i="5"/>
  <c r="E6586" i="5"/>
  <c r="E6585" i="5"/>
  <c r="E6584" i="5"/>
  <c r="E6583" i="5"/>
  <c r="E6582" i="5"/>
  <c r="E6581" i="5"/>
  <c r="E6580" i="5"/>
  <c r="E6579" i="5"/>
  <c r="E6578" i="5"/>
  <c r="E6577" i="5"/>
  <c r="E6576" i="5"/>
  <c r="E6575" i="5"/>
  <c r="E6574" i="5"/>
  <c r="E6573" i="5"/>
  <c r="E6572" i="5"/>
  <c r="E6571" i="5"/>
  <c r="E6570" i="5"/>
  <c r="E6569" i="5"/>
  <c r="E6568" i="5"/>
  <c r="E6567" i="5"/>
  <c r="E6566" i="5"/>
  <c r="E6565" i="5"/>
  <c r="E6564" i="5"/>
  <c r="E6563" i="5"/>
  <c r="E6562" i="5"/>
  <c r="E6561" i="5"/>
  <c r="E6560" i="5"/>
  <c r="E6559" i="5"/>
  <c r="E6558" i="5"/>
  <c r="E6557" i="5"/>
  <c r="E6556" i="5"/>
  <c r="E6555" i="5"/>
  <c r="E6554" i="5"/>
  <c r="E6553" i="5"/>
  <c r="E6552" i="5"/>
  <c r="E6551" i="5"/>
  <c r="E6550" i="5"/>
  <c r="E6549" i="5"/>
  <c r="E6548" i="5"/>
  <c r="E6547" i="5"/>
  <c r="E6546" i="5"/>
  <c r="E6545" i="5"/>
  <c r="E6544" i="5"/>
  <c r="E6543" i="5"/>
  <c r="E6542" i="5"/>
  <c r="E6541" i="5"/>
  <c r="E6540" i="5"/>
  <c r="E6539" i="5"/>
  <c r="E6538" i="5"/>
  <c r="E6537" i="5"/>
  <c r="E6536" i="5"/>
  <c r="E6535" i="5"/>
  <c r="E6534" i="5"/>
  <c r="E6533" i="5"/>
  <c r="E6532" i="5"/>
  <c r="E6531" i="5"/>
  <c r="E6530" i="5"/>
  <c r="E6529" i="5"/>
  <c r="E6528" i="5"/>
  <c r="E6527" i="5"/>
  <c r="E6526" i="5"/>
  <c r="E6525" i="5"/>
  <c r="E6524" i="5"/>
  <c r="E6523" i="5"/>
  <c r="E6522" i="5"/>
  <c r="E6521" i="5"/>
  <c r="E6520" i="5"/>
  <c r="E6519" i="5"/>
  <c r="E6518" i="5"/>
  <c r="E6517" i="5"/>
  <c r="E6516" i="5"/>
  <c r="E6515" i="5"/>
  <c r="E6514" i="5"/>
  <c r="E6513" i="5"/>
  <c r="E6512" i="5"/>
  <c r="E6511" i="5"/>
  <c r="E6510" i="5"/>
  <c r="E6509" i="5"/>
  <c r="E6508" i="5"/>
  <c r="E6507" i="5"/>
  <c r="E6506" i="5"/>
  <c r="E6505" i="5"/>
  <c r="E6504" i="5"/>
  <c r="E6503" i="5"/>
  <c r="E6502" i="5"/>
  <c r="E6501" i="5"/>
  <c r="E6500" i="5"/>
  <c r="E6499" i="5"/>
  <c r="E6498" i="5"/>
  <c r="E6497" i="5"/>
  <c r="E6496" i="5"/>
  <c r="E6495" i="5"/>
  <c r="E6494" i="5"/>
  <c r="E6493" i="5"/>
  <c r="E6492" i="5"/>
  <c r="E6491" i="5"/>
  <c r="E6490" i="5"/>
  <c r="E6489" i="5"/>
  <c r="E6488" i="5"/>
  <c r="E6487" i="5"/>
  <c r="E6486" i="5"/>
  <c r="E6485" i="5"/>
  <c r="E6484" i="5"/>
  <c r="E6483" i="5"/>
  <c r="E6482" i="5"/>
  <c r="E6481" i="5"/>
  <c r="E6480" i="5"/>
  <c r="E6479" i="5"/>
  <c r="E6478" i="5"/>
  <c r="E6477" i="5"/>
  <c r="E6476" i="5"/>
  <c r="E6475" i="5"/>
  <c r="E6474" i="5"/>
  <c r="E6473" i="5"/>
  <c r="E6472" i="5"/>
  <c r="E6471" i="5"/>
  <c r="E6470" i="5"/>
  <c r="E6469" i="5"/>
  <c r="E6468" i="5"/>
  <c r="E6467" i="5"/>
  <c r="E6466" i="5"/>
  <c r="E6465" i="5"/>
  <c r="E6464" i="5"/>
  <c r="E6463" i="5"/>
  <c r="E6462" i="5"/>
  <c r="E6461" i="5"/>
  <c r="E6460" i="5"/>
  <c r="E6459" i="5"/>
  <c r="E6458" i="5"/>
  <c r="E6457" i="5"/>
  <c r="E6456" i="5"/>
  <c r="E6455" i="5"/>
  <c r="E6454" i="5"/>
  <c r="E6453" i="5"/>
  <c r="E6452" i="5"/>
  <c r="E6451" i="5"/>
  <c r="E6450" i="5"/>
  <c r="E6449" i="5"/>
  <c r="E6448" i="5"/>
  <c r="E6447" i="5"/>
  <c r="E6446" i="5"/>
  <c r="E6445" i="5"/>
  <c r="E6444" i="5"/>
  <c r="E6443" i="5"/>
  <c r="E6442" i="5"/>
  <c r="E6441" i="5"/>
  <c r="E6440" i="5"/>
  <c r="E6439" i="5"/>
  <c r="E6438" i="5"/>
  <c r="E6437" i="5"/>
  <c r="E6436" i="5"/>
  <c r="E6435" i="5"/>
  <c r="E6434" i="5"/>
  <c r="E6433" i="5"/>
  <c r="E6432" i="5"/>
  <c r="E6431" i="5"/>
  <c r="E6430" i="5"/>
  <c r="E6429" i="5"/>
  <c r="E6428" i="5"/>
  <c r="E6427" i="5"/>
  <c r="E6426" i="5"/>
  <c r="E6425" i="5"/>
  <c r="E6424" i="5"/>
  <c r="E6423" i="5"/>
  <c r="E6422" i="5"/>
  <c r="E6421" i="5"/>
  <c r="E6420" i="5"/>
  <c r="E6419" i="5"/>
  <c r="E6418" i="5"/>
  <c r="E6417" i="5"/>
  <c r="E6416" i="5"/>
  <c r="E6415" i="5"/>
  <c r="E6414" i="5"/>
  <c r="E6413" i="5"/>
  <c r="E6412" i="5"/>
  <c r="E6411" i="5"/>
  <c r="E6410" i="5"/>
  <c r="E6409" i="5"/>
  <c r="E6408" i="5"/>
  <c r="E6407" i="5"/>
  <c r="E6406" i="5"/>
  <c r="E6405" i="5"/>
  <c r="E6404" i="5"/>
  <c r="E6403" i="5"/>
  <c r="E6402" i="5"/>
  <c r="E6401" i="5"/>
  <c r="E6400" i="5"/>
  <c r="E6399" i="5"/>
  <c r="E6398" i="5"/>
  <c r="E6397" i="5"/>
  <c r="E6396" i="5"/>
  <c r="E6395" i="5"/>
  <c r="E6394" i="5"/>
  <c r="E6393" i="5"/>
  <c r="E6392" i="5"/>
  <c r="E6391" i="5"/>
  <c r="E6390" i="5"/>
  <c r="E6389" i="5"/>
  <c r="E6388" i="5"/>
  <c r="E6387" i="5"/>
  <c r="E6386" i="5"/>
  <c r="E6385" i="5"/>
  <c r="E6384" i="5"/>
  <c r="E6383" i="5"/>
  <c r="E6382" i="5"/>
  <c r="E6381" i="5"/>
  <c r="E6380" i="5"/>
  <c r="E6379" i="5"/>
  <c r="E6378" i="5"/>
  <c r="E6377" i="5"/>
  <c r="E6376" i="5"/>
  <c r="E6375" i="5"/>
  <c r="E6374" i="5"/>
  <c r="E6373" i="5"/>
  <c r="E6372" i="5"/>
  <c r="E6371" i="5"/>
  <c r="E6370" i="5"/>
  <c r="E6369" i="5"/>
  <c r="E6368" i="5"/>
  <c r="E6367" i="5"/>
  <c r="E6366" i="5"/>
  <c r="E6365" i="5"/>
  <c r="E6364" i="5"/>
  <c r="E6363" i="5"/>
  <c r="E6362" i="5"/>
  <c r="E6361" i="5"/>
  <c r="E6360" i="5"/>
  <c r="E6359" i="5"/>
  <c r="E6358" i="5"/>
  <c r="E6357" i="5"/>
  <c r="E6356" i="5"/>
  <c r="E6355" i="5"/>
  <c r="E6354" i="5"/>
  <c r="E6353" i="5"/>
  <c r="E6352" i="5"/>
  <c r="E6351" i="5"/>
  <c r="E6350" i="5"/>
  <c r="E6349" i="5"/>
  <c r="E6348" i="5"/>
  <c r="E6347" i="5"/>
  <c r="E6346" i="5"/>
  <c r="E6345" i="5"/>
  <c r="E6344" i="5"/>
  <c r="E6343" i="5"/>
  <c r="E6342" i="5"/>
  <c r="E6341" i="5"/>
  <c r="E6340" i="5"/>
  <c r="E6339" i="5"/>
  <c r="E6338" i="5"/>
  <c r="E6337" i="5"/>
  <c r="E6336" i="5"/>
  <c r="E6335" i="5"/>
  <c r="E6334" i="5"/>
  <c r="E6333" i="5"/>
  <c r="E6332" i="5"/>
  <c r="E6331" i="5"/>
  <c r="E6330" i="5"/>
  <c r="E6329" i="5"/>
  <c r="E6328" i="5"/>
  <c r="E6327" i="5"/>
  <c r="E6326" i="5"/>
  <c r="E6325" i="5"/>
  <c r="E6324" i="5"/>
  <c r="E6323" i="5"/>
  <c r="E6322" i="5"/>
  <c r="E6321" i="5"/>
  <c r="E6320" i="5"/>
  <c r="E6319" i="5"/>
  <c r="E6318" i="5"/>
  <c r="E6317" i="5"/>
  <c r="E6316" i="5"/>
  <c r="E6315" i="5"/>
  <c r="E6314" i="5"/>
  <c r="E6313" i="5"/>
  <c r="E6312" i="5"/>
  <c r="E6311" i="5"/>
  <c r="E6310" i="5"/>
  <c r="E6309" i="5"/>
  <c r="E6308" i="5"/>
  <c r="E6307" i="5"/>
  <c r="E6306" i="5"/>
  <c r="E6305" i="5"/>
  <c r="E6304" i="5"/>
  <c r="E6303" i="5"/>
  <c r="E6302" i="5"/>
  <c r="E6301" i="5"/>
  <c r="E6300" i="5"/>
  <c r="E6299" i="5"/>
  <c r="E6298" i="5"/>
  <c r="E6297" i="5"/>
  <c r="E6296" i="5"/>
  <c r="E6295" i="5"/>
  <c r="E6294" i="5"/>
  <c r="E6293" i="5"/>
  <c r="E6292" i="5"/>
  <c r="E6291" i="5"/>
  <c r="E6290" i="5"/>
  <c r="E6289" i="5"/>
  <c r="E6288" i="5"/>
  <c r="E6287" i="5"/>
  <c r="E6286" i="5"/>
  <c r="E6285" i="5"/>
  <c r="E6284" i="5"/>
  <c r="E6283" i="5"/>
  <c r="E6282" i="5"/>
  <c r="E6281" i="5"/>
  <c r="E6280" i="5"/>
  <c r="E6279" i="5"/>
  <c r="E6278" i="5"/>
  <c r="E6277" i="5"/>
  <c r="E6276" i="5"/>
  <c r="E6275" i="5"/>
  <c r="E6274" i="5"/>
  <c r="E6273" i="5"/>
  <c r="E6272" i="5"/>
  <c r="E6271" i="5"/>
  <c r="E6270" i="5"/>
  <c r="E6269" i="5"/>
  <c r="E6268" i="5"/>
  <c r="E6267" i="5"/>
  <c r="E6266" i="5"/>
  <c r="E6265" i="5"/>
  <c r="E6264" i="5"/>
  <c r="E6263" i="5"/>
  <c r="E6262" i="5"/>
  <c r="E6261" i="5"/>
  <c r="E6260" i="5"/>
  <c r="E6259" i="5"/>
  <c r="E6258" i="5"/>
  <c r="E6257" i="5"/>
  <c r="E6256" i="5"/>
  <c r="E6255" i="5"/>
  <c r="E6254" i="5"/>
  <c r="E6253" i="5"/>
  <c r="E6252" i="5"/>
  <c r="E6251" i="5"/>
  <c r="E6250" i="5"/>
  <c r="E6249" i="5"/>
  <c r="E6248" i="5"/>
  <c r="E6247" i="5"/>
  <c r="E6246" i="5"/>
  <c r="E6245" i="5"/>
  <c r="E6244" i="5"/>
  <c r="E6243" i="5"/>
  <c r="E6242" i="5"/>
  <c r="E6241" i="5"/>
  <c r="E6240" i="5"/>
  <c r="E6239" i="5"/>
  <c r="E6238" i="5"/>
  <c r="E6237" i="5"/>
  <c r="E6236" i="5"/>
  <c r="E6235" i="5"/>
  <c r="E6234" i="5"/>
  <c r="E6233" i="5"/>
  <c r="E6232" i="5"/>
  <c r="E6231" i="5"/>
  <c r="E6230" i="5"/>
  <c r="E6229" i="5"/>
  <c r="E6228" i="5"/>
  <c r="E6227" i="5"/>
  <c r="E6226" i="5"/>
  <c r="E6225" i="5"/>
  <c r="E6224" i="5"/>
  <c r="E6223" i="5"/>
  <c r="E6222" i="5"/>
  <c r="E6221" i="5"/>
  <c r="E6220" i="5"/>
  <c r="E6219" i="5"/>
  <c r="E6218" i="5"/>
  <c r="E6217" i="5"/>
  <c r="E6216" i="5"/>
  <c r="E6215" i="5"/>
  <c r="E6214" i="5"/>
  <c r="E6213" i="5"/>
  <c r="E6212" i="5"/>
  <c r="E6211" i="5"/>
  <c r="E6210" i="5"/>
  <c r="E6209" i="5"/>
  <c r="E6208" i="5"/>
  <c r="E6207" i="5"/>
  <c r="E6206" i="5"/>
  <c r="E6205" i="5"/>
  <c r="E6204" i="5"/>
  <c r="E6203" i="5"/>
  <c r="E6202" i="5"/>
  <c r="E6201" i="5"/>
  <c r="E6200" i="5"/>
  <c r="E6199" i="5"/>
  <c r="E6198" i="5"/>
  <c r="E6197" i="5"/>
  <c r="E6196" i="5"/>
  <c r="E6195" i="5"/>
  <c r="E6194" i="5"/>
  <c r="E6193" i="5"/>
  <c r="E6192" i="5"/>
  <c r="E6191" i="5"/>
  <c r="E6190" i="5"/>
  <c r="E6189" i="5"/>
  <c r="E6188" i="5"/>
  <c r="E6187" i="5"/>
  <c r="E6186" i="5"/>
  <c r="E6185" i="5"/>
  <c r="E6184" i="5"/>
  <c r="E6183" i="5"/>
  <c r="E6182" i="5"/>
  <c r="E6181" i="5"/>
  <c r="E6180" i="5"/>
  <c r="E6179" i="5"/>
  <c r="E6178" i="5"/>
  <c r="E6177" i="5"/>
  <c r="E6176" i="5"/>
  <c r="E6175" i="5"/>
  <c r="E6174" i="5"/>
  <c r="E6173" i="5"/>
  <c r="E6172" i="5"/>
  <c r="E6171" i="5"/>
  <c r="E6170" i="5"/>
  <c r="E6169" i="5"/>
  <c r="E6168" i="5"/>
  <c r="E6167" i="5"/>
  <c r="E6166" i="5"/>
  <c r="E6165" i="5"/>
  <c r="E6164" i="5"/>
  <c r="E6163" i="5"/>
  <c r="E6162" i="5"/>
  <c r="E6161" i="5"/>
  <c r="E6160" i="5"/>
  <c r="E6159" i="5"/>
  <c r="E6158" i="5"/>
  <c r="E6157" i="5"/>
  <c r="E6156" i="5"/>
  <c r="E6155" i="5"/>
  <c r="E6154" i="5"/>
  <c r="E6153" i="5"/>
  <c r="E6152" i="5"/>
  <c r="E6151" i="5"/>
  <c r="E6150" i="5"/>
  <c r="E6149" i="5"/>
  <c r="E6148" i="5"/>
  <c r="E6147" i="5"/>
  <c r="E6146" i="5"/>
  <c r="E6145" i="5"/>
  <c r="E6144" i="5"/>
  <c r="E6143" i="5"/>
  <c r="E6142" i="5"/>
  <c r="E6141" i="5"/>
  <c r="E6140" i="5"/>
  <c r="E6139" i="5"/>
  <c r="E6138" i="5"/>
  <c r="E6137" i="5"/>
  <c r="E6136" i="5"/>
  <c r="E6135" i="5"/>
  <c r="E6134" i="5"/>
  <c r="E6133" i="5"/>
  <c r="E6132" i="5"/>
  <c r="E6131" i="5"/>
  <c r="E6130" i="5"/>
  <c r="E6129" i="5"/>
  <c r="E6128" i="5"/>
  <c r="E6127" i="5"/>
  <c r="E6126" i="5"/>
  <c r="E6125" i="5"/>
  <c r="E6124" i="5"/>
  <c r="E6123" i="5"/>
  <c r="E6122" i="5"/>
  <c r="E6121" i="5"/>
  <c r="E6120" i="5"/>
  <c r="E6119" i="5"/>
  <c r="E6118" i="5"/>
  <c r="E6117" i="5"/>
  <c r="E6116" i="5"/>
  <c r="E6115" i="5"/>
  <c r="E6114" i="5"/>
  <c r="E6113" i="5"/>
  <c r="E6112" i="5"/>
  <c r="E6111" i="5"/>
  <c r="E6110" i="5"/>
  <c r="E6109" i="5"/>
  <c r="E6108" i="5"/>
  <c r="E6107" i="5"/>
  <c r="E6106" i="5"/>
  <c r="E6105" i="5"/>
  <c r="E6104" i="5"/>
  <c r="E6103" i="5"/>
  <c r="E6102" i="5"/>
  <c r="E6101" i="5"/>
  <c r="E6100" i="5"/>
  <c r="E6099" i="5"/>
  <c r="E6098" i="5"/>
  <c r="E6097" i="5"/>
  <c r="E6096" i="5"/>
  <c r="E6095" i="5"/>
  <c r="E6094" i="5"/>
  <c r="E6093" i="5"/>
  <c r="E6092" i="5"/>
  <c r="E6091" i="5"/>
  <c r="E6090" i="5"/>
  <c r="E6089" i="5"/>
  <c r="E6088" i="5"/>
  <c r="E6087" i="5"/>
  <c r="E6086" i="5"/>
  <c r="E6085" i="5"/>
  <c r="E6084" i="5"/>
  <c r="E6083" i="5"/>
  <c r="E6082" i="5"/>
  <c r="E6081" i="5"/>
  <c r="E6080" i="5"/>
  <c r="E6079" i="5"/>
  <c r="E6078" i="5"/>
  <c r="E6077" i="5"/>
  <c r="E6076" i="5"/>
  <c r="E6075" i="5"/>
  <c r="E6074" i="5"/>
  <c r="E6073" i="5"/>
  <c r="E6072" i="5"/>
  <c r="E6071" i="5"/>
  <c r="E6070" i="5"/>
  <c r="E6069" i="5"/>
  <c r="E6068" i="5"/>
  <c r="E6067" i="5"/>
  <c r="E6066" i="5"/>
  <c r="E6065" i="5"/>
  <c r="E6064" i="5"/>
  <c r="E6063" i="5"/>
  <c r="E6062" i="5"/>
  <c r="E6061" i="5"/>
  <c r="E6060" i="5"/>
  <c r="E6059" i="5"/>
  <c r="E6058" i="5"/>
  <c r="E6057" i="5"/>
  <c r="E6056" i="5"/>
  <c r="E6055" i="5"/>
  <c r="E6054" i="5"/>
  <c r="E6053" i="5"/>
  <c r="E6052" i="5"/>
  <c r="E6051" i="5"/>
  <c r="E6050" i="5"/>
  <c r="E6049" i="5"/>
  <c r="E6048" i="5"/>
  <c r="E6047" i="5"/>
  <c r="E6046" i="5"/>
  <c r="E6045" i="5"/>
  <c r="E6044" i="5"/>
  <c r="E6043" i="5"/>
  <c r="E6042" i="5"/>
  <c r="E6041" i="5"/>
  <c r="E6040" i="5"/>
  <c r="E6039" i="5"/>
  <c r="E6038" i="5"/>
  <c r="E6037" i="5"/>
  <c r="E6036" i="5"/>
  <c r="E6035" i="5"/>
  <c r="E6034" i="5"/>
  <c r="E6033" i="5"/>
  <c r="E6032" i="5"/>
  <c r="E6031" i="5"/>
  <c r="E6030" i="5"/>
  <c r="E6029" i="5"/>
  <c r="E6028" i="5"/>
  <c r="E6027" i="5"/>
  <c r="E6026" i="5"/>
  <c r="E6025" i="5"/>
  <c r="E6024" i="5"/>
  <c r="E6023" i="5"/>
  <c r="E6022" i="5"/>
  <c r="E6021" i="5"/>
  <c r="E6020" i="5"/>
  <c r="E6019" i="5"/>
  <c r="E6018" i="5"/>
  <c r="E6017" i="5"/>
  <c r="E6016" i="5"/>
  <c r="E6015" i="5"/>
  <c r="E6014" i="5"/>
  <c r="E6013" i="5"/>
  <c r="E6012" i="5"/>
  <c r="E6011" i="5"/>
  <c r="E6010" i="5"/>
  <c r="E6009" i="5"/>
  <c r="E6008" i="5"/>
  <c r="E6007" i="5"/>
  <c r="E6006" i="5"/>
  <c r="E6005" i="5"/>
  <c r="E6004" i="5"/>
  <c r="E6003" i="5"/>
  <c r="E6002" i="5"/>
  <c r="E6001" i="5"/>
  <c r="E6000" i="5"/>
  <c r="E5999" i="5"/>
  <c r="E5998" i="5"/>
  <c r="E5997" i="5"/>
  <c r="E5996" i="5"/>
  <c r="E5995" i="5"/>
  <c r="E5994" i="5"/>
  <c r="E5993" i="5"/>
  <c r="E5992" i="5"/>
  <c r="E5991" i="5"/>
  <c r="E5990" i="5"/>
  <c r="E5989" i="5"/>
  <c r="E5988" i="5"/>
  <c r="E5987" i="5"/>
  <c r="E5986" i="5"/>
  <c r="E5985" i="5"/>
  <c r="E5984" i="5"/>
  <c r="E5983" i="5"/>
  <c r="E5982" i="5"/>
  <c r="E5981" i="5"/>
  <c r="E5980" i="5"/>
  <c r="E5979" i="5"/>
  <c r="E5978" i="5"/>
  <c r="E5977" i="5"/>
  <c r="E5976" i="5"/>
  <c r="E5975" i="5"/>
  <c r="E5974" i="5"/>
  <c r="E5973" i="5"/>
  <c r="E5972" i="5"/>
  <c r="E5971" i="5"/>
  <c r="E5970" i="5"/>
  <c r="E5969" i="5"/>
  <c r="E5968" i="5"/>
  <c r="E5967" i="5"/>
  <c r="E5966" i="5"/>
  <c r="E5965" i="5"/>
  <c r="E5964" i="5"/>
  <c r="E5963" i="5"/>
  <c r="E5962" i="5"/>
  <c r="E5961" i="5"/>
  <c r="E5960" i="5"/>
  <c r="E5959" i="5"/>
  <c r="E5958" i="5"/>
  <c r="E5957" i="5"/>
  <c r="E5956" i="5"/>
  <c r="E5955" i="5"/>
  <c r="E5954" i="5"/>
  <c r="E5953" i="5"/>
  <c r="E5952" i="5"/>
  <c r="E5951" i="5"/>
  <c r="E5950" i="5"/>
  <c r="E5949" i="5"/>
  <c r="E5948" i="5"/>
  <c r="E5947" i="5"/>
  <c r="E5946" i="5"/>
  <c r="E5945" i="5"/>
  <c r="E5944" i="5"/>
  <c r="E5943" i="5"/>
  <c r="E5942" i="5"/>
  <c r="E5941" i="5"/>
  <c r="E5940" i="5"/>
  <c r="E5939" i="5"/>
  <c r="E5938" i="5"/>
  <c r="E5937" i="5"/>
  <c r="E5936" i="5"/>
  <c r="E5935" i="5"/>
  <c r="E5934" i="5"/>
  <c r="E5933" i="5"/>
  <c r="E5932" i="5"/>
  <c r="E5931" i="5"/>
  <c r="E5930" i="5"/>
  <c r="E5929" i="5"/>
  <c r="E5928" i="5"/>
  <c r="E5927" i="5"/>
  <c r="E5926" i="5"/>
  <c r="E5925" i="5"/>
  <c r="E5924" i="5"/>
  <c r="E5923" i="5"/>
  <c r="E5922" i="5"/>
  <c r="E5921" i="5"/>
  <c r="E5920" i="5"/>
  <c r="E5919" i="5"/>
  <c r="E5918" i="5"/>
  <c r="E5917" i="5"/>
  <c r="E5916" i="5"/>
  <c r="E5915" i="5"/>
  <c r="E5914" i="5"/>
  <c r="E5913" i="5"/>
  <c r="E5912" i="5"/>
  <c r="E5911" i="5"/>
  <c r="E5910" i="5"/>
  <c r="E5909" i="5"/>
  <c r="E5908" i="5"/>
  <c r="E5907" i="5"/>
  <c r="E5906" i="5"/>
  <c r="E5905" i="5"/>
  <c r="E5904" i="5"/>
  <c r="E5903" i="5"/>
  <c r="E5902" i="5"/>
  <c r="E5901" i="5"/>
  <c r="E5900" i="5"/>
  <c r="E5899" i="5"/>
  <c r="E5898" i="5"/>
  <c r="E5897" i="5"/>
  <c r="E5896" i="5"/>
  <c r="E5895" i="5"/>
  <c r="E5894" i="5"/>
  <c r="E5893" i="5"/>
  <c r="E5892" i="5"/>
  <c r="E5891" i="5"/>
  <c r="E5890" i="5"/>
  <c r="E5889" i="5"/>
  <c r="E5888" i="5"/>
  <c r="E5887" i="5"/>
  <c r="E5886" i="5"/>
  <c r="E5885" i="5"/>
  <c r="E5884" i="5"/>
  <c r="E5883" i="5"/>
  <c r="E5882" i="5"/>
  <c r="E5881" i="5"/>
  <c r="E5880" i="5"/>
  <c r="E5879" i="5"/>
  <c r="E5878" i="5"/>
  <c r="E5877" i="5"/>
  <c r="E5876" i="5"/>
  <c r="E5875" i="5"/>
  <c r="E5874" i="5"/>
  <c r="E5873" i="5"/>
  <c r="E5872" i="5"/>
  <c r="E5871" i="5"/>
  <c r="E5870" i="5"/>
  <c r="E5869" i="5"/>
  <c r="E5868" i="5"/>
  <c r="E5867" i="5"/>
  <c r="E5866" i="5"/>
  <c r="E5865" i="5"/>
  <c r="E5864" i="5"/>
  <c r="E5863" i="5"/>
  <c r="E5862" i="5"/>
  <c r="E5861" i="5"/>
  <c r="E5860" i="5"/>
  <c r="E5859" i="5"/>
  <c r="E5858" i="5"/>
  <c r="E5857" i="5"/>
  <c r="E5856" i="5"/>
  <c r="E5855" i="5"/>
  <c r="E5854" i="5"/>
  <c r="E5853" i="5"/>
  <c r="E5852" i="5"/>
  <c r="E5851" i="5"/>
  <c r="E5850" i="5"/>
  <c r="E5849" i="5"/>
  <c r="E5848" i="5"/>
  <c r="E5847" i="5"/>
  <c r="E5846" i="5"/>
  <c r="E5845" i="5"/>
  <c r="E5844" i="5"/>
  <c r="E5843" i="5"/>
  <c r="E5842" i="5"/>
  <c r="E5841" i="5"/>
  <c r="E5840" i="5"/>
  <c r="E5839" i="5"/>
  <c r="E5838" i="5"/>
  <c r="E5837" i="5"/>
  <c r="E5836" i="5"/>
  <c r="E5835" i="5"/>
  <c r="E5834" i="5"/>
  <c r="E5833" i="5"/>
  <c r="E5832" i="5"/>
  <c r="E5831" i="5"/>
  <c r="E5830" i="5"/>
  <c r="E5829" i="5"/>
  <c r="E5828" i="5"/>
  <c r="E5827" i="5"/>
  <c r="E5826" i="5"/>
  <c r="E5825" i="5"/>
  <c r="E5824" i="5"/>
  <c r="E5823" i="5"/>
  <c r="E5822" i="5"/>
  <c r="E5821" i="5"/>
  <c r="E5820" i="5"/>
  <c r="E5819" i="5"/>
  <c r="E5818" i="5"/>
  <c r="E5817" i="5"/>
  <c r="E5816" i="5"/>
  <c r="E5815" i="5"/>
  <c r="E5814" i="5"/>
  <c r="E5813" i="5"/>
  <c r="E5812" i="5"/>
  <c r="E5811" i="5"/>
  <c r="E5810" i="5"/>
  <c r="E5809" i="5"/>
  <c r="E5808" i="5"/>
  <c r="E5807" i="5"/>
  <c r="E5806" i="5"/>
  <c r="E5805" i="5"/>
  <c r="E5804" i="5"/>
  <c r="E5803" i="5"/>
  <c r="E5802" i="5"/>
  <c r="E5801" i="5"/>
  <c r="E5800" i="5"/>
  <c r="E5799" i="5"/>
  <c r="E5798" i="5"/>
  <c r="E5797" i="5"/>
  <c r="E5796" i="5"/>
  <c r="E5795" i="5"/>
  <c r="E5794" i="5"/>
  <c r="E5793" i="5"/>
  <c r="E5792" i="5"/>
  <c r="E5791" i="5"/>
  <c r="E5790" i="5"/>
  <c r="E5789" i="5"/>
  <c r="E5788" i="5"/>
  <c r="E5787" i="5"/>
  <c r="E5786" i="5"/>
  <c r="E5785" i="5"/>
  <c r="E5784" i="5"/>
  <c r="E5783" i="5"/>
  <c r="E5782" i="5"/>
  <c r="E5781" i="5"/>
  <c r="E5780" i="5"/>
  <c r="E5779" i="5"/>
  <c r="E5778" i="5"/>
  <c r="E5777" i="5"/>
  <c r="E5776" i="5"/>
  <c r="E5775" i="5"/>
  <c r="E5774" i="5"/>
  <c r="E5773" i="5"/>
  <c r="E5772" i="5"/>
  <c r="E5771" i="5"/>
  <c r="E5770" i="5"/>
  <c r="E5769" i="5"/>
  <c r="E5768" i="5"/>
  <c r="E5767" i="5"/>
  <c r="E5766" i="5"/>
  <c r="E5765" i="5"/>
  <c r="E5764" i="5"/>
  <c r="E5763" i="5"/>
  <c r="E5762" i="5"/>
  <c r="E5761" i="5"/>
  <c r="E5760" i="5"/>
  <c r="E5759" i="5"/>
  <c r="E5758" i="5"/>
  <c r="E5757" i="5"/>
  <c r="E5756" i="5"/>
  <c r="E5755" i="5"/>
  <c r="E5754" i="5"/>
  <c r="E5753" i="5"/>
  <c r="E5752" i="5"/>
  <c r="E5751" i="5"/>
  <c r="E5750" i="5"/>
  <c r="E5749" i="5"/>
  <c r="E5748" i="5"/>
  <c r="E5747" i="5"/>
  <c r="E5746" i="5"/>
  <c r="E5745" i="5"/>
  <c r="E5744" i="5"/>
  <c r="E5743" i="5"/>
  <c r="E5742" i="5"/>
  <c r="E5741" i="5"/>
  <c r="E5740" i="5"/>
  <c r="E5739" i="5"/>
  <c r="E5738" i="5"/>
  <c r="E5737" i="5"/>
  <c r="E5736" i="5"/>
  <c r="E5735" i="5"/>
  <c r="E5734" i="5"/>
  <c r="E5733" i="5"/>
  <c r="E5732" i="5"/>
  <c r="E5731" i="5"/>
  <c r="E5730" i="5"/>
  <c r="E5729" i="5"/>
  <c r="E5728" i="5"/>
  <c r="E5727" i="5"/>
  <c r="E5726" i="5"/>
  <c r="E5725" i="5"/>
  <c r="E5724" i="5"/>
  <c r="E5723" i="5"/>
  <c r="E5722" i="5"/>
  <c r="E5721" i="5"/>
  <c r="E5720" i="5"/>
  <c r="E5719" i="5"/>
  <c r="E5718" i="5"/>
  <c r="E5717" i="5"/>
  <c r="E5716" i="5"/>
  <c r="E5715" i="5"/>
  <c r="E5714" i="5"/>
  <c r="E5713" i="5"/>
  <c r="E5712" i="5"/>
  <c r="E5711" i="5"/>
  <c r="E5710" i="5"/>
  <c r="E5709" i="5"/>
  <c r="E5708" i="5"/>
  <c r="E5707" i="5"/>
  <c r="E5706" i="5"/>
  <c r="E5705" i="5"/>
  <c r="E5704" i="5"/>
  <c r="E5703" i="5"/>
  <c r="E5702" i="5"/>
  <c r="E5701" i="5"/>
  <c r="E5700" i="5"/>
  <c r="E5699" i="5"/>
  <c r="E5698" i="5"/>
  <c r="E5697" i="5"/>
  <c r="E5696" i="5"/>
  <c r="E5695" i="5"/>
  <c r="E5694" i="5"/>
  <c r="E5693" i="5"/>
  <c r="E5692" i="5"/>
  <c r="E5691" i="5"/>
  <c r="E5690" i="5"/>
  <c r="E5689" i="5"/>
  <c r="E5688" i="5"/>
  <c r="E5687" i="5"/>
  <c r="E5686" i="5"/>
  <c r="E5685" i="5"/>
  <c r="E5684" i="5"/>
  <c r="E5683" i="5"/>
  <c r="E5682" i="5"/>
  <c r="E5681" i="5"/>
  <c r="E5680" i="5"/>
  <c r="E5679" i="5"/>
  <c r="E5678" i="5"/>
  <c r="E5677" i="5"/>
  <c r="E5676" i="5"/>
  <c r="E5675" i="5"/>
  <c r="E5674" i="5"/>
  <c r="E5673" i="5"/>
  <c r="E5672" i="5"/>
  <c r="E5671" i="5"/>
  <c r="E5670" i="5"/>
  <c r="E5669" i="5"/>
  <c r="E5668" i="5"/>
  <c r="E5667" i="5"/>
  <c r="E5666" i="5"/>
  <c r="E5665" i="5"/>
  <c r="E5664" i="5"/>
  <c r="E5663" i="5"/>
  <c r="E5662" i="5"/>
  <c r="E5661" i="5"/>
  <c r="E5660" i="5"/>
  <c r="E5659" i="5"/>
  <c r="E5658" i="5"/>
  <c r="E5657" i="5"/>
  <c r="E5656" i="5"/>
  <c r="E5655" i="5"/>
  <c r="E5654" i="5"/>
  <c r="E5653" i="5"/>
  <c r="E5652" i="5"/>
  <c r="E5651" i="5"/>
  <c r="E5650" i="5"/>
  <c r="E5649" i="5"/>
  <c r="E5648" i="5"/>
  <c r="E5647" i="5"/>
  <c r="E5646" i="5"/>
  <c r="E5645" i="5"/>
  <c r="E5644" i="5"/>
  <c r="E5643" i="5"/>
  <c r="E5642" i="5"/>
  <c r="E5641" i="5"/>
  <c r="E5640" i="5"/>
  <c r="E5639" i="5"/>
  <c r="E5638" i="5"/>
  <c r="E5637" i="5"/>
  <c r="E5636" i="5"/>
  <c r="E5635" i="5"/>
  <c r="E5634" i="5"/>
  <c r="E5633" i="5"/>
  <c r="E5632" i="5"/>
  <c r="E5631" i="5"/>
  <c r="E5630" i="5"/>
  <c r="E5629" i="5"/>
  <c r="E5628" i="5"/>
  <c r="E5627" i="5"/>
  <c r="E5626" i="5"/>
  <c r="E5625" i="5"/>
  <c r="E5624" i="5"/>
  <c r="E5623" i="5"/>
  <c r="E5622" i="5"/>
  <c r="E5621" i="5"/>
  <c r="E5620" i="5"/>
  <c r="E5619" i="5"/>
  <c r="E5618" i="5"/>
  <c r="E5617" i="5"/>
  <c r="E5616" i="5"/>
  <c r="E5615" i="5"/>
  <c r="E5614" i="5"/>
  <c r="E5613" i="5"/>
  <c r="E5612" i="5"/>
  <c r="E5611" i="5"/>
  <c r="E5610" i="5"/>
  <c r="E5609" i="5"/>
  <c r="E5608" i="5"/>
  <c r="E5607" i="5"/>
  <c r="E5606" i="5"/>
  <c r="E5605" i="5"/>
  <c r="E5604" i="5"/>
  <c r="E5603" i="5"/>
  <c r="E5602" i="5"/>
  <c r="E5601" i="5"/>
  <c r="E5600" i="5"/>
  <c r="E5599" i="5"/>
  <c r="E5598" i="5"/>
  <c r="E5597" i="5"/>
  <c r="E5596" i="5"/>
  <c r="E5595" i="5"/>
  <c r="E5594" i="5"/>
  <c r="E5593" i="5"/>
  <c r="E5592" i="5"/>
  <c r="E5591" i="5"/>
  <c r="E5590" i="5"/>
  <c r="E5589" i="5"/>
  <c r="E5588" i="5"/>
  <c r="E5587" i="5"/>
  <c r="E5586" i="5"/>
  <c r="E5585" i="5"/>
  <c r="E5584" i="5"/>
  <c r="E5583" i="5"/>
  <c r="E5582" i="5"/>
  <c r="E5581" i="5"/>
  <c r="E5580" i="5"/>
  <c r="E5579" i="5"/>
  <c r="E5578" i="5"/>
  <c r="E5577" i="5"/>
  <c r="E5576" i="5"/>
  <c r="E5575" i="5"/>
  <c r="E5574" i="5"/>
  <c r="E5573" i="5"/>
  <c r="E5572" i="5"/>
  <c r="E5571" i="5"/>
  <c r="E5570" i="5"/>
  <c r="E5569" i="5"/>
  <c r="E5568" i="5"/>
  <c r="E5567" i="5"/>
  <c r="E5566" i="5"/>
  <c r="E5565" i="5"/>
  <c r="E5564" i="5"/>
  <c r="E5563" i="5"/>
  <c r="E5562" i="5"/>
  <c r="E5561" i="5"/>
  <c r="E5560" i="5"/>
  <c r="E5559" i="5"/>
  <c r="E5558" i="5"/>
  <c r="E5557" i="5"/>
  <c r="E5556" i="5"/>
  <c r="E5555" i="5"/>
  <c r="E5554" i="5"/>
  <c r="E5553" i="5"/>
  <c r="E5552" i="5"/>
  <c r="E5551" i="5"/>
  <c r="E5550" i="5"/>
  <c r="E5549" i="5"/>
  <c r="E5548" i="5"/>
  <c r="E5547" i="5"/>
  <c r="E5546" i="5"/>
  <c r="E5545" i="5"/>
  <c r="E5544" i="5"/>
  <c r="E5543" i="5"/>
  <c r="E5542" i="5"/>
  <c r="E5541" i="5"/>
  <c r="E5540" i="5"/>
  <c r="E5539" i="5"/>
  <c r="E5538" i="5"/>
  <c r="E5537" i="5"/>
  <c r="E5536" i="5"/>
  <c r="E5535" i="5"/>
  <c r="E5534" i="5"/>
  <c r="E5533" i="5"/>
  <c r="E5532" i="5"/>
  <c r="E5531" i="5"/>
  <c r="E5530" i="5"/>
  <c r="E5529" i="5"/>
  <c r="E5528" i="5"/>
  <c r="E5527" i="5"/>
  <c r="E5526" i="5"/>
  <c r="E5525" i="5"/>
  <c r="E5524" i="5"/>
  <c r="E5523" i="5"/>
  <c r="E5522" i="5"/>
  <c r="E5521" i="5"/>
  <c r="E5520" i="5"/>
  <c r="E5519" i="5"/>
  <c r="E5518" i="5"/>
  <c r="E5517" i="5"/>
  <c r="E5516" i="5"/>
  <c r="E5515" i="5"/>
  <c r="E5514" i="5"/>
  <c r="E5513" i="5"/>
  <c r="E5512" i="5"/>
  <c r="E5511" i="5"/>
  <c r="E5510" i="5"/>
  <c r="E5509" i="5"/>
  <c r="E5508" i="5"/>
  <c r="E5507" i="5"/>
  <c r="E5506" i="5"/>
  <c r="E5505" i="5"/>
  <c r="E5504" i="5"/>
  <c r="E5503" i="5"/>
  <c r="E5502" i="5"/>
  <c r="E5501" i="5"/>
  <c r="E5500" i="5"/>
  <c r="E5499" i="5"/>
  <c r="E5498" i="5"/>
  <c r="E5497" i="5"/>
  <c r="E5496" i="5"/>
  <c r="E5495" i="5"/>
  <c r="E5494" i="5"/>
  <c r="E5493" i="5"/>
  <c r="E5492" i="5"/>
  <c r="E5491" i="5"/>
  <c r="E5490" i="5"/>
  <c r="E5489" i="5"/>
  <c r="E5488" i="5"/>
  <c r="E5487" i="5"/>
  <c r="E5486" i="5"/>
  <c r="E5485" i="5"/>
  <c r="E5484" i="5"/>
  <c r="E5483" i="5"/>
  <c r="E5482" i="5"/>
  <c r="E5481" i="5"/>
  <c r="E5480" i="5"/>
  <c r="E5479" i="5"/>
  <c r="E5478" i="5"/>
  <c r="E5477" i="5"/>
  <c r="E5476" i="5"/>
  <c r="E5475" i="5"/>
  <c r="E5474" i="5"/>
  <c r="E5473" i="5"/>
  <c r="E5472" i="5"/>
  <c r="E5471" i="5"/>
  <c r="E5470" i="5"/>
  <c r="E5469" i="5"/>
  <c r="E5468" i="5"/>
  <c r="E5467" i="5"/>
  <c r="E5466" i="5"/>
  <c r="E5465" i="5"/>
  <c r="E5464" i="5"/>
  <c r="E5463" i="5"/>
  <c r="E5462" i="5"/>
  <c r="E5461" i="5"/>
  <c r="E5460" i="5"/>
  <c r="E5459" i="5"/>
  <c r="E5458" i="5"/>
  <c r="E5457" i="5"/>
  <c r="E5456" i="5"/>
  <c r="E5455" i="5"/>
  <c r="E5454" i="5"/>
  <c r="E5453" i="5"/>
  <c r="E5452" i="5"/>
  <c r="E5451" i="5"/>
  <c r="E5450" i="5"/>
  <c r="E5449" i="5"/>
  <c r="E5448" i="5"/>
  <c r="E5447" i="5"/>
  <c r="E5446" i="5"/>
  <c r="E5445" i="5"/>
  <c r="E5444" i="5"/>
  <c r="E5443" i="5"/>
  <c r="E5442" i="5"/>
  <c r="E5441" i="5"/>
  <c r="E5440" i="5"/>
  <c r="E5439" i="5"/>
  <c r="E5438" i="5"/>
  <c r="E5437" i="5"/>
  <c r="E5436" i="5"/>
  <c r="E5435" i="5"/>
  <c r="E5434" i="5"/>
  <c r="E5433" i="5"/>
  <c r="E5432" i="5"/>
  <c r="E5431" i="5"/>
  <c r="E5430" i="5"/>
  <c r="E5429" i="5"/>
  <c r="E5428" i="5"/>
  <c r="E5427" i="5"/>
  <c r="E5426" i="5"/>
  <c r="E5425" i="5"/>
  <c r="E5424" i="5"/>
  <c r="E5423" i="5"/>
  <c r="E5422" i="5"/>
  <c r="E5421" i="5"/>
  <c r="E5420" i="5"/>
  <c r="E5419" i="5"/>
  <c r="E5418" i="5"/>
  <c r="E5417" i="5"/>
  <c r="E5416" i="5"/>
  <c r="E5415" i="5"/>
  <c r="E5414" i="5"/>
  <c r="E5413" i="5"/>
  <c r="E5412" i="5"/>
  <c r="E5411" i="5"/>
  <c r="E5410" i="5"/>
  <c r="E5409" i="5"/>
  <c r="E5408" i="5"/>
  <c r="E5407" i="5"/>
  <c r="E5406" i="5"/>
  <c r="E5405" i="5"/>
  <c r="E5404" i="5"/>
  <c r="E5403" i="5"/>
  <c r="E5402" i="5"/>
  <c r="E5401" i="5"/>
  <c r="E5400" i="5"/>
  <c r="E5399" i="5"/>
  <c r="E5398" i="5"/>
  <c r="E5397" i="5"/>
  <c r="E5396" i="5"/>
  <c r="E5395" i="5"/>
  <c r="E5394" i="5"/>
  <c r="E5393" i="5"/>
  <c r="E5392" i="5"/>
  <c r="E5391" i="5"/>
  <c r="E5390" i="5"/>
  <c r="E5389" i="5"/>
  <c r="E5388" i="5"/>
  <c r="E5387" i="5"/>
  <c r="E5386" i="5"/>
  <c r="E5385" i="5"/>
  <c r="E5384" i="5"/>
  <c r="E5383" i="5"/>
  <c r="E5382" i="5"/>
  <c r="E5381" i="5"/>
  <c r="E5380" i="5"/>
  <c r="E5379" i="5"/>
  <c r="E5378" i="5"/>
  <c r="E5377" i="5"/>
  <c r="E5376" i="5"/>
  <c r="E5375" i="5"/>
  <c r="E5374" i="5"/>
  <c r="E5373" i="5"/>
  <c r="E5372" i="5"/>
  <c r="E5371" i="5"/>
  <c r="E5370" i="5"/>
  <c r="E5369" i="5"/>
  <c r="E5368" i="5"/>
  <c r="E5367" i="5"/>
  <c r="E5366" i="5"/>
  <c r="E5365" i="5"/>
  <c r="E5364" i="5"/>
  <c r="E5363" i="5"/>
  <c r="E5362" i="5"/>
  <c r="E5361" i="5"/>
  <c r="E5360" i="5"/>
  <c r="E5359" i="5"/>
  <c r="E5358" i="5"/>
  <c r="E5357" i="5"/>
  <c r="E5356" i="5"/>
  <c r="E5355" i="5"/>
  <c r="E5354" i="5"/>
  <c r="E5353" i="5"/>
  <c r="E5352" i="5"/>
  <c r="E5351" i="5"/>
  <c r="E5350" i="5"/>
  <c r="E5349" i="5"/>
  <c r="E5348" i="5"/>
  <c r="E5347" i="5"/>
  <c r="E5346" i="5"/>
  <c r="E5345" i="5"/>
  <c r="E5344" i="5"/>
  <c r="E5343" i="5"/>
  <c r="E5342" i="5"/>
  <c r="E5341" i="5"/>
  <c r="E5340" i="5"/>
  <c r="E5339" i="5"/>
  <c r="E5338" i="5"/>
  <c r="E5337" i="5"/>
  <c r="E5336" i="5"/>
  <c r="E5335" i="5"/>
  <c r="E5334" i="5"/>
  <c r="E5333" i="5"/>
  <c r="E5332" i="5"/>
  <c r="E5331" i="5"/>
  <c r="E5330" i="5"/>
  <c r="E5329" i="5"/>
  <c r="E5328" i="5"/>
  <c r="E5327" i="5"/>
  <c r="E5326" i="5"/>
  <c r="E5325" i="5"/>
  <c r="E5324" i="5"/>
  <c r="E5323" i="5"/>
  <c r="E5322" i="5"/>
  <c r="E5321" i="5"/>
  <c r="E5320" i="5"/>
  <c r="E5319" i="5"/>
  <c r="E5318" i="5"/>
  <c r="E5317" i="5"/>
  <c r="E5316" i="5"/>
  <c r="E5315" i="5"/>
  <c r="E5314" i="5"/>
  <c r="E5313" i="5"/>
  <c r="E5312" i="5"/>
  <c r="E5311" i="5"/>
  <c r="E5310" i="5"/>
  <c r="E5309" i="5"/>
  <c r="E5308" i="5"/>
  <c r="E5307" i="5"/>
  <c r="E5306" i="5"/>
  <c r="E5305" i="5"/>
  <c r="E5304" i="5"/>
  <c r="E5303" i="5"/>
  <c r="E5302" i="5"/>
  <c r="E5301" i="5"/>
  <c r="E5300" i="5"/>
  <c r="E5299" i="5"/>
  <c r="E5298" i="5"/>
  <c r="E5297" i="5"/>
  <c r="E5296" i="5"/>
  <c r="E5295" i="5"/>
  <c r="E5294" i="5"/>
  <c r="E5293" i="5"/>
  <c r="E5292" i="5"/>
  <c r="E5291" i="5"/>
  <c r="E5290" i="5"/>
  <c r="E5289" i="5"/>
  <c r="E5288" i="5"/>
  <c r="E5287" i="5"/>
  <c r="E5286" i="5"/>
  <c r="E5285" i="5"/>
  <c r="E5284" i="5"/>
  <c r="E5283" i="5"/>
  <c r="E5282" i="5"/>
  <c r="E5281" i="5"/>
  <c r="E5280" i="5"/>
  <c r="E5279" i="5"/>
  <c r="E5278" i="5"/>
  <c r="E5277" i="5"/>
  <c r="E5276" i="5"/>
  <c r="E5275" i="5"/>
  <c r="E5274" i="5"/>
  <c r="E5273" i="5"/>
  <c r="E5272" i="5"/>
  <c r="E5271" i="5"/>
  <c r="E5270" i="5"/>
  <c r="E5269" i="5"/>
  <c r="E5268" i="5"/>
  <c r="E5267" i="5"/>
  <c r="E5266" i="5"/>
  <c r="E5265" i="5"/>
  <c r="E5264" i="5"/>
  <c r="E5263" i="5"/>
  <c r="E5262" i="5"/>
  <c r="E5261" i="5"/>
  <c r="E5260" i="5"/>
  <c r="E5259" i="5"/>
  <c r="E5258" i="5"/>
  <c r="E5257" i="5"/>
  <c r="E5256" i="5"/>
  <c r="E5255" i="5"/>
  <c r="E5254" i="5"/>
  <c r="E5253" i="5"/>
  <c r="E5252" i="5"/>
  <c r="E5251" i="5"/>
  <c r="E5250" i="5"/>
  <c r="E5249" i="5"/>
  <c r="E5248" i="5"/>
  <c r="E5247" i="5"/>
  <c r="E5246" i="5"/>
  <c r="E5245" i="5"/>
  <c r="E5244" i="5"/>
  <c r="E5243" i="5"/>
  <c r="E5242" i="5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H725" i="5"/>
  <c r="G725" i="5"/>
  <c r="E725" i="5"/>
  <c r="H724" i="5"/>
  <c r="G724" i="5"/>
  <c r="E724" i="5"/>
  <c r="H723" i="5"/>
  <c r="G723" i="5"/>
  <c r="E723" i="5"/>
  <c r="H722" i="5"/>
  <c r="G722" i="5"/>
  <c r="E722" i="5"/>
  <c r="H721" i="5"/>
  <c r="G721" i="5"/>
  <c r="E721" i="5"/>
  <c r="H720" i="5"/>
  <c r="G720" i="5"/>
  <c r="E720" i="5"/>
  <c r="H719" i="5"/>
  <c r="G719" i="5"/>
  <c r="E719" i="5"/>
  <c r="H718" i="5"/>
  <c r="G718" i="5"/>
  <c r="E718" i="5"/>
  <c r="H717" i="5"/>
  <c r="G717" i="5"/>
  <c r="E717" i="5"/>
  <c r="H716" i="5"/>
  <c r="G716" i="5"/>
  <c r="E716" i="5"/>
  <c r="H715" i="5"/>
  <c r="G715" i="5"/>
  <c r="E715" i="5"/>
  <c r="H714" i="5"/>
  <c r="G714" i="5"/>
  <c r="E714" i="5"/>
  <c r="H713" i="5"/>
  <c r="G713" i="5"/>
  <c r="E713" i="5"/>
  <c r="H712" i="5"/>
  <c r="G712" i="5"/>
  <c r="E712" i="5"/>
  <c r="H711" i="5"/>
  <c r="G711" i="5"/>
  <c r="E711" i="5"/>
  <c r="H710" i="5"/>
  <c r="G710" i="5"/>
  <c r="E710" i="5"/>
  <c r="H709" i="5"/>
  <c r="G709" i="5"/>
  <c r="E709" i="5"/>
  <c r="H708" i="5"/>
  <c r="G708" i="5"/>
  <c r="E708" i="5"/>
  <c r="H707" i="5"/>
  <c r="G707" i="5"/>
  <c r="E707" i="5"/>
  <c r="H706" i="5"/>
  <c r="G706" i="5"/>
  <c r="E706" i="5"/>
  <c r="H705" i="5"/>
  <c r="G705" i="5"/>
  <c r="E705" i="5"/>
  <c r="H704" i="5"/>
  <c r="G704" i="5"/>
  <c r="E704" i="5"/>
  <c r="H703" i="5"/>
  <c r="G703" i="5"/>
  <c r="E703" i="5"/>
  <c r="H702" i="5"/>
  <c r="G702" i="5"/>
  <c r="E702" i="5"/>
  <c r="H701" i="5"/>
  <c r="G701" i="5"/>
  <c r="E701" i="5"/>
  <c r="H700" i="5"/>
  <c r="G700" i="5"/>
  <c r="E700" i="5"/>
  <c r="H699" i="5"/>
  <c r="G699" i="5"/>
  <c r="E699" i="5"/>
  <c r="H698" i="5"/>
  <c r="G698" i="5"/>
  <c r="E698" i="5"/>
  <c r="H697" i="5"/>
  <c r="G697" i="5"/>
  <c r="E697" i="5"/>
  <c r="H696" i="5"/>
  <c r="G696" i="5"/>
  <c r="E696" i="5"/>
  <c r="H695" i="5"/>
  <c r="G695" i="5"/>
  <c r="E695" i="5"/>
  <c r="H694" i="5"/>
  <c r="G694" i="5"/>
  <c r="E694" i="5"/>
  <c r="H693" i="5"/>
  <c r="G693" i="5"/>
  <c r="E693" i="5"/>
  <c r="H692" i="5"/>
  <c r="G692" i="5"/>
  <c r="E692" i="5"/>
  <c r="H691" i="5"/>
  <c r="G691" i="5"/>
  <c r="E691" i="5"/>
  <c r="H690" i="5"/>
  <c r="G690" i="5"/>
  <c r="E690" i="5"/>
  <c r="H689" i="5"/>
  <c r="G689" i="5"/>
  <c r="E689" i="5"/>
  <c r="H688" i="5"/>
  <c r="G688" i="5"/>
  <c r="E688" i="5"/>
  <c r="H687" i="5"/>
  <c r="G687" i="5"/>
  <c r="E687" i="5"/>
  <c r="H686" i="5"/>
  <c r="G686" i="5"/>
  <c r="E686" i="5"/>
  <c r="H685" i="5"/>
  <c r="G685" i="5"/>
  <c r="E685" i="5"/>
  <c r="H684" i="5"/>
  <c r="G684" i="5"/>
  <c r="E684" i="5"/>
  <c r="H683" i="5"/>
  <c r="G683" i="5"/>
  <c r="E683" i="5"/>
  <c r="H682" i="5"/>
  <c r="G682" i="5"/>
  <c r="E682" i="5"/>
  <c r="H681" i="5"/>
  <c r="G681" i="5"/>
  <c r="E681" i="5"/>
  <c r="H680" i="5"/>
  <c r="G680" i="5"/>
  <c r="E680" i="5"/>
  <c r="H679" i="5"/>
  <c r="G679" i="5"/>
  <c r="E679" i="5"/>
  <c r="H678" i="5"/>
  <c r="G678" i="5"/>
  <c r="E678" i="5"/>
  <c r="H677" i="5"/>
  <c r="G677" i="5"/>
  <c r="E677" i="5"/>
  <c r="H676" i="5"/>
  <c r="G676" i="5"/>
  <c r="E676" i="5"/>
  <c r="H675" i="5"/>
  <c r="G675" i="5"/>
  <c r="E675" i="5"/>
  <c r="H674" i="5"/>
  <c r="G674" i="5"/>
  <c r="E674" i="5"/>
  <c r="H673" i="5"/>
  <c r="G673" i="5"/>
  <c r="E673" i="5"/>
  <c r="H672" i="5"/>
  <c r="G672" i="5"/>
  <c r="E672" i="5"/>
  <c r="H671" i="5"/>
  <c r="G671" i="5"/>
  <c r="E671" i="5"/>
  <c r="H670" i="5"/>
  <c r="G670" i="5"/>
  <c r="E670" i="5"/>
  <c r="H669" i="5"/>
  <c r="G669" i="5"/>
  <c r="E669" i="5"/>
  <c r="H668" i="5"/>
  <c r="G668" i="5"/>
  <c r="E668" i="5"/>
  <c r="H667" i="5"/>
  <c r="G667" i="5"/>
  <c r="E667" i="5"/>
  <c r="H666" i="5"/>
  <c r="G666" i="5"/>
  <c r="E666" i="5"/>
  <c r="H665" i="5"/>
  <c r="G665" i="5"/>
  <c r="E665" i="5"/>
  <c r="H664" i="5"/>
  <c r="G664" i="5"/>
  <c r="E664" i="5"/>
  <c r="H663" i="5"/>
  <c r="G663" i="5"/>
  <c r="E663" i="5"/>
  <c r="H662" i="5"/>
  <c r="G662" i="5"/>
  <c r="E662" i="5"/>
  <c r="H661" i="5"/>
  <c r="G661" i="5"/>
  <c r="E661" i="5"/>
  <c r="H660" i="5"/>
  <c r="G660" i="5"/>
  <c r="E660" i="5"/>
  <c r="H659" i="5"/>
  <c r="G659" i="5"/>
  <c r="E659" i="5"/>
  <c r="H658" i="5"/>
  <c r="G658" i="5"/>
  <c r="E658" i="5"/>
  <c r="H657" i="5"/>
  <c r="G657" i="5"/>
  <c r="E657" i="5"/>
  <c r="H656" i="5"/>
  <c r="G656" i="5"/>
  <c r="E656" i="5"/>
  <c r="H655" i="5"/>
  <c r="G655" i="5"/>
  <c r="E655" i="5"/>
  <c r="H654" i="5"/>
  <c r="G654" i="5"/>
  <c r="E654" i="5"/>
  <c r="H653" i="5"/>
  <c r="G653" i="5"/>
  <c r="E653" i="5"/>
  <c r="H652" i="5"/>
  <c r="G652" i="5"/>
  <c r="E652" i="5"/>
  <c r="H651" i="5"/>
  <c r="G651" i="5"/>
  <c r="E651" i="5"/>
  <c r="H650" i="5"/>
  <c r="G650" i="5"/>
  <c r="E650" i="5"/>
  <c r="H649" i="5"/>
  <c r="G649" i="5"/>
  <c r="E649" i="5"/>
  <c r="H648" i="5"/>
  <c r="G648" i="5"/>
  <c r="E648" i="5"/>
  <c r="H647" i="5"/>
  <c r="G647" i="5"/>
  <c r="E647" i="5"/>
  <c r="H646" i="5"/>
  <c r="G646" i="5"/>
  <c r="E646" i="5"/>
  <c r="H645" i="5"/>
  <c r="G645" i="5"/>
  <c r="E645" i="5"/>
  <c r="H644" i="5"/>
  <c r="G644" i="5"/>
  <c r="E644" i="5"/>
  <c r="H643" i="5"/>
  <c r="G643" i="5"/>
  <c r="E643" i="5"/>
  <c r="H642" i="5"/>
  <c r="G642" i="5"/>
  <c r="E642" i="5"/>
  <c r="H641" i="5"/>
  <c r="G641" i="5"/>
  <c r="E641" i="5"/>
  <c r="H640" i="5"/>
  <c r="G640" i="5"/>
  <c r="E640" i="5"/>
  <c r="H639" i="5"/>
  <c r="G639" i="5"/>
  <c r="E639" i="5"/>
  <c r="H638" i="5"/>
  <c r="G638" i="5"/>
  <c r="E638" i="5"/>
  <c r="H637" i="5"/>
  <c r="G637" i="5"/>
  <c r="E637" i="5"/>
  <c r="H636" i="5"/>
  <c r="G636" i="5"/>
  <c r="E636" i="5"/>
  <c r="H635" i="5"/>
  <c r="G635" i="5"/>
  <c r="E635" i="5"/>
  <c r="H634" i="5"/>
  <c r="G634" i="5"/>
  <c r="E634" i="5"/>
  <c r="H633" i="5"/>
  <c r="G633" i="5"/>
  <c r="E633" i="5"/>
  <c r="H632" i="5"/>
  <c r="G632" i="5"/>
  <c r="E632" i="5"/>
  <c r="H631" i="5"/>
  <c r="G631" i="5"/>
  <c r="E631" i="5"/>
  <c r="H630" i="5"/>
  <c r="G630" i="5"/>
  <c r="E630" i="5"/>
  <c r="H629" i="5"/>
  <c r="G629" i="5"/>
  <c r="E629" i="5"/>
  <c r="H628" i="5"/>
  <c r="G628" i="5"/>
  <c r="E628" i="5"/>
  <c r="H627" i="5"/>
  <c r="G627" i="5"/>
  <c r="E627" i="5"/>
  <c r="H626" i="5"/>
  <c r="G626" i="5"/>
  <c r="E626" i="5"/>
  <c r="H625" i="5"/>
  <c r="G625" i="5"/>
  <c r="E625" i="5"/>
  <c r="H624" i="5"/>
  <c r="G624" i="5"/>
  <c r="E624" i="5"/>
  <c r="H623" i="5"/>
  <c r="G623" i="5"/>
  <c r="E623" i="5"/>
  <c r="H622" i="5"/>
  <c r="G622" i="5"/>
  <c r="E622" i="5"/>
  <c r="H621" i="5"/>
  <c r="G621" i="5"/>
  <c r="E621" i="5"/>
  <c r="H620" i="5"/>
  <c r="G620" i="5"/>
  <c r="E620" i="5"/>
  <c r="H619" i="5"/>
  <c r="G619" i="5"/>
  <c r="E619" i="5"/>
  <c r="H618" i="5"/>
  <c r="G618" i="5"/>
  <c r="E618" i="5"/>
  <c r="H617" i="5"/>
  <c r="G617" i="5"/>
  <c r="E617" i="5"/>
  <c r="H616" i="5"/>
  <c r="G616" i="5"/>
  <c r="E616" i="5"/>
  <c r="H615" i="5"/>
  <c r="G615" i="5"/>
  <c r="E615" i="5"/>
  <c r="H614" i="5"/>
  <c r="G614" i="5"/>
  <c r="E614" i="5"/>
  <c r="H613" i="5"/>
  <c r="G613" i="5"/>
  <c r="E613" i="5"/>
  <c r="H612" i="5"/>
  <c r="G612" i="5"/>
  <c r="E612" i="5"/>
  <c r="H611" i="5"/>
  <c r="G611" i="5"/>
  <c r="E611" i="5"/>
  <c r="H610" i="5"/>
  <c r="G610" i="5"/>
  <c r="E610" i="5"/>
  <c r="H609" i="5"/>
  <c r="G609" i="5"/>
  <c r="E609" i="5"/>
  <c r="H608" i="5"/>
  <c r="G608" i="5"/>
  <c r="E608" i="5"/>
  <c r="H607" i="5"/>
  <c r="G607" i="5"/>
  <c r="E607" i="5"/>
  <c r="H606" i="5"/>
  <c r="G606" i="5"/>
  <c r="E606" i="5"/>
  <c r="H605" i="5"/>
  <c r="G605" i="5"/>
  <c r="E605" i="5"/>
  <c r="H604" i="5"/>
  <c r="G604" i="5"/>
  <c r="E604" i="5"/>
  <c r="H603" i="5"/>
  <c r="G603" i="5"/>
  <c r="E603" i="5"/>
  <c r="H602" i="5"/>
  <c r="G602" i="5"/>
  <c r="E602" i="5"/>
  <c r="H601" i="5"/>
  <c r="G601" i="5"/>
  <c r="E601" i="5"/>
  <c r="H600" i="5"/>
  <c r="G600" i="5"/>
  <c r="E600" i="5"/>
  <c r="H599" i="5"/>
  <c r="G599" i="5"/>
  <c r="E599" i="5"/>
  <c r="H598" i="5"/>
  <c r="G598" i="5"/>
  <c r="E598" i="5"/>
  <c r="H597" i="5"/>
  <c r="G597" i="5"/>
  <c r="E597" i="5"/>
  <c r="H596" i="5"/>
  <c r="G596" i="5"/>
  <c r="E596" i="5"/>
  <c r="H595" i="5"/>
  <c r="G595" i="5"/>
  <c r="E595" i="5"/>
  <c r="H594" i="5"/>
  <c r="G594" i="5"/>
  <c r="E594" i="5"/>
  <c r="H593" i="5"/>
  <c r="G593" i="5"/>
  <c r="E593" i="5"/>
  <c r="H592" i="5"/>
  <c r="G592" i="5"/>
  <c r="E592" i="5"/>
  <c r="H591" i="5"/>
  <c r="G591" i="5"/>
  <c r="E591" i="5"/>
  <c r="H590" i="5"/>
  <c r="G590" i="5"/>
  <c r="E590" i="5"/>
  <c r="H589" i="5"/>
  <c r="G589" i="5"/>
  <c r="E589" i="5"/>
  <c r="H588" i="5"/>
  <c r="G588" i="5"/>
  <c r="E588" i="5"/>
  <c r="H587" i="5"/>
  <c r="G587" i="5"/>
  <c r="E587" i="5"/>
  <c r="H586" i="5"/>
  <c r="G586" i="5"/>
  <c r="E586" i="5"/>
  <c r="H585" i="5"/>
  <c r="G585" i="5"/>
  <c r="E585" i="5"/>
  <c r="H584" i="5"/>
  <c r="G584" i="5"/>
  <c r="E584" i="5"/>
  <c r="H583" i="5"/>
  <c r="G583" i="5"/>
  <c r="E583" i="5"/>
  <c r="H582" i="5"/>
  <c r="G582" i="5"/>
  <c r="E582" i="5"/>
  <c r="H581" i="5"/>
  <c r="G581" i="5"/>
  <c r="E581" i="5"/>
  <c r="H580" i="5"/>
  <c r="G580" i="5"/>
  <c r="E580" i="5"/>
  <c r="H579" i="5"/>
  <c r="G579" i="5"/>
  <c r="E579" i="5"/>
  <c r="H578" i="5"/>
  <c r="G578" i="5"/>
  <c r="E578" i="5"/>
  <c r="H577" i="5"/>
  <c r="G577" i="5"/>
  <c r="E577" i="5"/>
  <c r="H576" i="5"/>
  <c r="G576" i="5"/>
  <c r="E576" i="5"/>
  <c r="H575" i="5"/>
  <c r="G575" i="5"/>
  <c r="E575" i="5"/>
  <c r="H574" i="5"/>
  <c r="G574" i="5"/>
  <c r="E574" i="5"/>
  <c r="H573" i="5"/>
  <c r="G573" i="5"/>
  <c r="E573" i="5"/>
  <c r="H572" i="5"/>
  <c r="G572" i="5"/>
  <c r="E572" i="5"/>
  <c r="H571" i="5"/>
  <c r="G571" i="5"/>
  <c r="E571" i="5"/>
  <c r="H570" i="5"/>
  <c r="G570" i="5"/>
  <c r="E570" i="5"/>
  <c r="H569" i="5"/>
  <c r="G569" i="5"/>
  <c r="E569" i="5"/>
  <c r="H568" i="5"/>
  <c r="G568" i="5"/>
  <c r="E568" i="5"/>
  <c r="H567" i="5"/>
  <c r="G567" i="5"/>
  <c r="E567" i="5"/>
  <c r="H566" i="5"/>
  <c r="G566" i="5"/>
  <c r="E566" i="5"/>
  <c r="H565" i="5"/>
  <c r="G565" i="5"/>
  <c r="E565" i="5"/>
  <c r="H564" i="5"/>
  <c r="G564" i="5"/>
  <c r="E564" i="5"/>
  <c r="H563" i="5"/>
  <c r="G563" i="5"/>
  <c r="E563" i="5"/>
  <c r="H562" i="5"/>
  <c r="G562" i="5"/>
  <c r="E562" i="5"/>
  <c r="H561" i="5"/>
  <c r="G561" i="5"/>
  <c r="E561" i="5"/>
  <c r="H560" i="5"/>
  <c r="G560" i="5"/>
  <c r="E560" i="5"/>
  <c r="H559" i="5"/>
  <c r="G559" i="5"/>
  <c r="E559" i="5"/>
  <c r="H558" i="5"/>
  <c r="G558" i="5"/>
  <c r="E558" i="5"/>
  <c r="H557" i="5"/>
  <c r="G557" i="5"/>
  <c r="E557" i="5"/>
  <c r="H556" i="5"/>
  <c r="G556" i="5"/>
  <c r="E556" i="5"/>
  <c r="H555" i="5"/>
  <c r="G555" i="5"/>
  <c r="E555" i="5"/>
  <c r="H554" i="5"/>
  <c r="G554" i="5"/>
  <c r="E554" i="5"/>
  <c r="H553" i="5"/>
  <c r="G553" i="5"/>
  <c r="E553" i="5"/>
  <c r="H552" i="5"/>
  <c r="G552" i="5"/>
  <c r="E552" i="5"/>
  <c r="H551" i="5"/>
  <c r="G551" i="5"/>
  <c r="E551" i="5"/>
  <c r="H550" i="5"/>
  <c r="G550" i="5"/>
  <c r="E550" i="5"/>
  <c r="H549" i="5"/>
  <c r="G549" i="5"/>
  <c r="E549" i="5"/>
  <c r="H548" i="5"/>
  <c r="G548" i="5"/>
  <c r="E548" i="5"/>
  <c r="H547" i="5"/>
  <c r="G547" i="5"/>
  <c r="E547" i="5"/>
  <c r="H546" i="5"/>
  <c r="G546" i="5"/>
  <c r="E546" i="5"/>
  <c r="H545" i="5"/>
  <c r="G545" i="5"/>
  <c r="E545" i="5"/>
  <c r="H544" i="5"/>
  <c r="G544" i="5"/>
  <c r="E544" i="5"/>
  <c r="H543" i="5"/>
  <c r="G543" i="5"/>
  <c r="E543" i="5"/>
  <c r="H542" i="5"/>
  <c r="G542" i="5"/>
  <c r="E542" i="5"/>
  <c r="H541" i="5"/>
  <c r="G541" i="5"/>
  <c r="E541" i="5"/>
  <c r="H540" i="5"/>
  <c r="G540" i="5"/>
  <c r="E540" i="5"/>
  <c r="H539" i="5"/>
  <c r="G539" i="5"/>
  <c r="E539" i="5"/>
  <c r="H538" i="5"/>
  <c r="G538" i="5"/>
  <c r="E538" i="5"/>
  <c r="H537" i="5"/>
  <c r="G537" i="5"/>
  <c r="E537" i="5"/>
  <c r="H536" i="5"/>
  <c r="G536" i="5"/>
  <c r="E536" i="5"/>
  <c r="H535" i="5"/>
  <c r="G535" i="5"/>
  <c r="E535" i="5"/>
  <c r="H534" i="5"/>
  <c r="G534" i="5"/>
  <c r="E534" i="5"/>
  <c r="H533" i="5"/>
  <c r="G533" i="5"/>
  <c r="E533" i="5"/>
  <c r="H532" i="5"/>
  <c r="G532" i="5"/>
  <c r="E532" i="5"/>
  <c r="H531" i="5"/>
  <c r="G531" i="5"/>
  <c r="E531" i="5"/>
  <c r="H530" i="5"/>
  <c r="G530" i="5"/>
  <c r="E530" i="5"/>
  <c r="H529" i="5"/>
  <c r="G529" i="5"/>
  <c r="E529" i="5"/>
  <c r="H528" i="5"/>
  <c r="G528" i="5"/>
  <c r="E528" i="5"/>
  <c r="H527" i="5"/>
  <c r="G527" i="5"/>
  <c r="E527" i="5"/>
  <c r="H526" i="5"/>
  <c r="G526" i="5"/>
  <c r="E526" i="5"/>
  <c r="H525" i="5"/>
  <c r="G525" i="5"/>
  <c r="E525" i="5"/>
  <c r="H524" i="5"/>
  <c r="G524" i="5"/>
  <c r="E524" i="5"/>
  <c r="H523" i="5"/>
  <c r="G523" i="5"/>
  <c r="E523" i="5"/>
  <c r="H522" i="5"/>
  <c r="G522" i="5"/>
  <c r="E522" i="5"/>
  <c r="H521" i="5"/>
  <c r="G521" i="5"/>
  <c r="E521" i="5"/>
  <c r="H520" i="5"/>
  <c r="G520" i="5"/>
  <c r="E520" i="5"/>
  <c r="H519" i="5"/>
  <c r="G519" i="5"/>
  <c r="E519" i="5"/>
  <c r="H518" i="5"/>
  <c r="G518" i="5"/>
  <c r="E518" i="5"/>
  <c r="H517" i="5"/>
  <c r="G517" i="5"/>
  <c r="E517" i="5"/>
  <c r="H516" i="5"/>
  <c r="G516" i="5"/>
  <c r="E516" i="5"/>
  <c r="H515" i="5"/>
  <c r="G515" i="5"/>
  <c r="E515" i="5"/>
  <c r="H514" i="5"/>
  <c r="G514" i="5"/>
  <c r="E514" i="5"/>
  <c r="H513" i="5"/>
  <c r="G513" i="5"/>
  <c r="E513" i="5"/>
  <c r="H512" i="5"/>
  <c r="G512" i="5"/>
  <c r="E512" i="5"/>
  <c r="H511" i="5"/>
  <c r="G511" i="5"/>
  <c r="E511" i="5"/>
  <c r="H510" i="5"/>
  <c r="G510" i="5"/>
  <c r="E510" i="5"/>
  <c r="H509" i="5"/>
  <c r="G509" i="5"/>
  <c r="E509" i="5"/>
  <c r="H508" i="5"/>
  <c r="G508" i="5"/>
  <c r="E508" i="5"/>
  <c r="H507" i="5"/>
  <c r="G507" i="5"/>
  <c r="E507" i="5"/>
  <c r="H506" i="5"/>
  <c r="G506" i="5"/>
  <c r="E506" i="5"/>
  <c r="H505" i="5"/>
  <c r="G505" i="5"/>
  <c r="E505" i="5"/>
  <c r="H504" i="5"/>
  <c r="G504" i="5"/>
  <c r="E504" i="5"/>
  <c r="H503" i="5"/>
  <c r="G503" i="5"/>
  <c r="E503" i="5"/>
  <c r="H502" i="5"/>
  <c r="G502" i="5"/>
  <c r="E502" i="5"/>
  <c r="H501" i="5"/>
  <c r="G501" i="5"/>
  <c r="E501" i="5"/>
  <c r="H500" i="5"/>
  <c r="G500" i="5"/>
  <c r="E500" i="5"/>
  <c r="H499" i="5"/>
  <c r="G499" i="5"/>
  <c r="E499" i="5"/>
  <c r="H498" i="5"/>
  <c r="G498" i="5"/>
  <c r="E498" i="5"/>
  <c r="H497" i="5"/>
  <c r="G497" i="5"/>
  <c r="E497" i="5"/>
  <c r="H496" i="5"/>
  <c r="G496" i="5"/>
  <c r="E496" i="5"/>
  <c r="H495" i="5"/>
  <c r="G495" i="5"/>
  <c r="E495" i="5"/>
  <c r="H494" i="5"/>
  <c r="G494" i="5"/>
  <c r="E494" i="5"/>
  <c r="H493" i="5"/>
  <c r="G493" i="5"/>
  <c r="E493" i="5"/>
  <c r="H492" i="5"/>
  <c r="G492" i="5"/>
  <c r="E492" i="5"/>
  <c r="H491" i="5"/>
  <c r="G491" i="5"/>
  <c r="E491" i="5"/>
  <c r="H490" i="5"/>
  <c r="G490" i="5"/>
  <c r="E490" i="5"/>
  <c r="H489" i="5"/>
  <c r="G489" i="5"/>
  <c r="E489" i="5"/>
  <c r="H488" i="5"/>
  <c r="G488" i="5"/>
  <c r="E488" i="5"/>
  <c r="H487" i="5"/>
  <c r="G487" i="5"/>
  <c r="E487" i="5"/>
  <c r="H486" i="5"/>
  <c r="G486" i="5"/>
  <c r="E486" i="5"/>
  <c r="H485" i="5"/>
  <c r="G485" i="5"/>
  <c r="E485" i="5"/>
  <c r="H484" i="5"/>
  <c r="G484" i="5"/>
  <c r="E484" i="5"/>
  <c r="H483" i="5"/>
  <c r="G483" i="5"/>
  <c r="E483" i="5"/>
  <c r="H482" i="5"/>
  <c r="G482" i="5"/>
  <c r="E482" i="5"/>
  <c r="H481" i="5"/>
  <c r="G481" i="5"/>
  <c r="E481" i="5"/>
  <c r="H480" i="5"/>
  <c r="G480" i="5"/>
  <c r="E480" i="5"/>
  <c r="H479" i="5"/>
  <c r="G479" i="5"/>
  <c r="E479" i="5"/>
  <c r="H478" i="5"/>
  <c r="G478" i="5"/>
  <c r="E478" i="5"/>
  <c r="H477" i="5"/>
  <c r="G477" i="5"/>
  <c r="E477" i="5"/>
  <c r="H476" i="5"/>
  <c r="G476" i="5"/>
  <c r="E476" i="5"/>
  <c r="H475" i="5"/>
  <c r="G475" i="5"/>
  <c r="E475" i="5"/>
  <c r="H474" i="5"/>
  <c r="G474" i="5"/>
  <c r="E474" i="5"/>
  <c r="H473" i="5"/>
  <c r="G473" i="5"/>
  <c r="E473" i="5"/>
  <c r="H472" i="5"/>
  <c r="G472" i="5"/>
  <c r="E472" i="5"/>
  <c r="H471" i="5"/>
  <c r="G471" i="5"/>
  <c r="E471" i="5"/>
  <c r="H470" i="5"/>
  <c r="G470" i="5"/>
  <c r="E470" i="5"/>
  <c r="H469" i="5"/>
  <c r="G469" i="5"/>
  <c r="E469" i="5"/>
  <c r="H468" i="5"/>
  <c r="G468" i="5"/>
  <c r="E468" i="5"/>
  <c r="H467" i="5"/>
  <c r="G467" i="5"/>
  <c r="E467" i="5"/>
  <c r="H466" i="5"/>
  <c r="G466" i="5"/>
  <c r="E466" i="5"/>
  <c r="H465" i="5"/>
  <c r="G465" i="5"/>
  <c r="E465" i="5"/>
  <c r="H464" i="5"/>
  <c r="G464" i="5"/>
  <c r="E464" i="5"/>
  <c r="H463" i="5"/>
  <c r="G463" i="5"/>
  <c r="E463" i="5"/>
  <c r="H462" i="5"/>
  <c r="G462" i="5"/>
  <c r="E462" i="5"/>
  <c r="H461" i="5"/>
  <c r="G461" i="5"/>
  <c r="E461" i="5"/>
  <c r="H460" i="5"/>
  <c r="G460" i="5"/>
  <c r="E460" i="5"/>
  <c r="H459" i="5"/>
  <c r="G459" i="5"/>
  <c r="E459" i="5"/>
  <c r="H458" i="5"/>
  <c r="G458" i="5"/>
  <c r="E458" i="5"/>
  <c r="H457" i="5"/>
  <c r="G457" i="5"/>
  <c r="E457" i="5"/>
  <c r="H456" i="5"/>
  <c r="G456" i="5"/>
  <c r="E456" i="5"/>
  <c r="H455" i="5"/>
  <c r="G455" i="5"/>
  <c r="E455" i="5"/>
  <c r="H454" i="5"/>
  <c r="G454" i="5"/>
  <c r="E454" i="5"/>
  <c r="H453" i="5"/>
  <c r="G453" i="5"/>
  <c r="E453" i="5"/>
  <c r="H452" i="5"/>
  <c r="G452" i="5"/>
  <c r="E452" i="5"/>
  <c r="H451" i="5"/>
  <c r="G451" i="5"/>
  <c r="E451" i="5"/>
  <c r="H450" i="5"/>
  <c r="G450" i="5"/>
  <c r="E450" i="5"/>
  <c r="H449" i="5"/>
  <c r="G449" i="5"/>
  <c r="E449" i="5"/>
  <c r="H448" i="5"/>
  <c r="G448" i="5"/>
  <c r="E448" i="5"/>
  <c r="H447" i="5"/>
  <c r="G447" i="5"/>
  <c r="E447" i="5"/>
  <c r="H446" i="5"/>
  <c r="G446" i="5"/>
  <c r="E446" i="5"/>
  <c r="H445" i="5"/>
  <c r="G445" i="5"/>
  <c r="E445" i="5"/>
  <c r="H444" i="5"/>
  <c r="G444" i="5"/>
  <c r="E444" i="5"/>
  <c r="H443" i="5"/>
  <c r="G443" i="5"/>
  <c r="E443" i="5"/>
  <c r="H442" i="5"/>
  <c r="G442" i="5"/>
  <c r="E442" i="5"/>
  <c r="H441" i="5"/>
  <c r="G441" i="5"/>
  <c r="E441" i="5"/>
  <c r="H440" i="5"/>
  <c r="G440" i="5"/>
  <c r="E440" i="5"/>
  <c r="H439" i="5"/>
  <c r="G439" i="5"/>
  <c r="E439" i="5"/>
  <c r="H438" i="5"/>
  <c r="G438" i="5"/>
  <c r="E438" i="5"/>
  <c r="H437" i="5"/>
  <c r="G437" i="5"/>
  <c r="E437" i="5"/>
  <c r="H436" i="5"/>
  <c r="G436" i="5"/>
  <c r="E436" i="5"/>
  <c r="H435" i="5"/>
  <c r="G435" i="5"/>
  <c r="E435" i="5"/>
  <c r="H434" i="5"/>
  <c r="G434" i="5"/>
  <c r="E434" i="5"/>
  <c r="H433" i="5"/>
  <c r="G433" i="5"/>
  <c r="E433" i="5"/>
  <c r="H432" i="5"/>
  <c r="G432" i="5"/>
  <c r="E432" i="5"/>
  <c r="H431" i="5"/>
  <c r="G431" i="5"/>
  <c r="E431" i="5"/>
  <c r="H430" i="5"/>
  <c r="G430" i="5"/>
  <c r="E430" i="5"/>
  <c r="H429" i="5"/>
  <c r="G429" i="5"/>
  <c r="E429" i="5"/>
  <c r="H428" i="5"/>
  <c r="G428" i="5"/>
  <c r="E428" i="5"/>
  <c r="H427" i="5"/>
  <c r="G427" i="5"/>
  <c r="E427" i="5"/>
  <c r="H426" i="5"/>
  <c r="G426" i="5"/>
  <c r="E426" i="5"/>
  <c r="H425" i="5"/>
  <c r="G425" i="5"/>
  <c r="E425" i="5"/>
  <c r="H424" i="5"/>
  <c r="G424" i="5"/>
  <c r="E424" i="5"/>
  <c r="H423" i="5"/>
  <c r="G423" i="5"/>
  <c r="E423" i="5"/>
  <c r="H422" i="5"/>
  <c r="G422" i="5"/>
  <c r="E422" i="5"/>
  <c r="H421" i="5"/>
  <c r="G421" i="5"/>
  <c r="E421" i="5"/>
  <c r="H420" i="5"/>
  <c r="G420" i="5"/>
  <c r="E420" i="5"/>
  <c r="H419" i="5"/>
  <c r="G419" i="5"/>
  <c r="E419" i="5"/>
  <c r="H418" i="5"/>
  <c r="G418" i="5"/>
  <c r="E418" i="5"/>
  <c r="H417" i="5"/>
  <c r="G417" i="5"/>
  <c r="E417" i="5"/>
  <c r="H416" i="5"/>
  <c r="G416" i="5"/>
  <c r="E416" i="5"/>
  <c r="H415" i="5"/>
  <c r="G415" i="5"/>
  <c r="E415" i="5"/>
  <c r="H414" i="5"/>
  <c r="G414" i="5"/>
  <c r="E414" i="5"/>
  <c r="H413" i="5"/>
  <c r="G413" i="5"/>
  <c r="E413" i="5"/>
  <c r="H412" i="5"/>
  <c r="G412" i="5"/>
  <c r="E412" i="5"/>
  <c r="H411" i="5"/>
  <c r="G411" i="5"/>
  <c r="E411" i="5"/>
  <c r="H410" i="5"/>
  <c r="G410" i="5"/>
  <c r="E410" i="5"/>
  <c r="H409" i="5"/>
  <c r="G409" i="5"/>
  <c r="E409" i="5"/>
  <c r="H408" i="5"/>
  <c r="G408" i="5"/>
  <c r="E408" i="5"/>
  <c r="H407" i="5"/>
  <c r="G407" i="5"/>
  <c r="E407" i="5"/>
  <c r="H406" i="5"/>
  <c r="G406" i="5"/>
  <c r="E406" i="5"/>
  <c r="H405" i="5"/>
  <c r="G405" i="5"/>
  <c r="E405" i="5"/>
  <c r="H404" i="5"/>
  <c r="G404" i="5"/>
  <c r="E404" i="5"/>
  <c r="H403" i="5"/>
  <c r="G403" i="5"/>
  <c r="E403" i="5"/>
  <c r="H402" i="5"/>
  <c r="G402" i="5"/>
  <c r="E402" i="5"/>
  <c r="H401" i="5"/>
  <c r="G401" i="5"/>
  <c r="E401" i="5"/>
  <c r="H400" i="5"/>
  <c r="G400" i="5"/>
  <c r="E400" i="5"/>
  <c r="H399" i="5"/>
  <c r="G399" i="5"/>
  <c r="E399" i="5"/>
  <c r="H398" i="5"/>
  <c r="G398" i="5"/>
  <c r="E398" i="5"/>
  <c r="H397" i="5"/>
  <c r="G397" i="5"/>
  <c r="E397" i="5"/>
  <c r="H396" i="5"/>
  <c r="G396" i="5"/>
  <c r="E396" i="5"/>
  <c r="H395" i="5"/>
  <c r="G395" i="5"/>
  <c r="E395" i="5"/>
  <c r="H394" i="5"/>
  <c r="G394" i="5"/>
  <c r="E394" i="5"/>
  <c r="H393" i="5"/>
  <c r="G393" i="5"/>
  <c r="E393" i="5"/>
  <c r="H392" i="5"/>
  <c r="G392" i="5"/>
  <c r="E392" i="5"/>
  <c r="H391" i="5"/>
  <c r="G391" i="5"/>
  <c r="E391" i="5"/>
  <c r="H390" i="5"/>
  <c r="G390" i="5"/>
  <c r="E390" i="5"/>
  <c r="H389" i="5"/>
  <c r="G389" i="5"/>
  <c r="E389" i="5"/>
  <c r="H388" i="5"/>
  <c r="G388" i="5"/>
  <c r="E388" i="5"/>
  <c r="H387" i="5"/>
  <c r="G387" i="5"/>
  <c r="E387" i="5"/>
  <c r="H386" i="5"/>
  <c r="G386" i="5"/>
  <c r="E386" i="5"/>
  <c r="H385" i="5"/>
  <c r="G385" i="5"/>
  <c r="E385" i="5"/>
  <c r="H384" i="5"/>
  <c r="G384" i="5"/>
  <c r="E384" i="5"/>
  <c r="H383" i="5"/>
  <c r="G383" i="5"/>
  <c r="E383" i="5"/>
  <c r="H382" i="5"/>
  <c r="G382" i="5"/>
  <c r="E382" i="5"/>
  <c r="H381" i="5"/>
  <c r="G381" i="5"/>
  <c r="E381" i="5"/>
  <c r="H380" i="5"/>
  <c r="G380" i="5"/>
  <c r="E380" i="5"/>
  <c r="H379" i="5"/>
  <c r="G379" i="5"/>
  <c r="E379" i="5"/>
  <c r="H378" i="5"/>
  <c r="G378" i="5"/>
  <c r="E378" i="5"/>
  <c r="H377" i="5"/>
  <c r="G377" i="5"/>
  <c r="E377" i="5"/>
  <c r="H376" i="5"/>
  <c r="G376" i="5"/>
  <c r="E376" i="5"/>
  <c r="H375" i="5"/>
  <c r="G375" i="5"/>
  <c r="E375" i="5"/>
  <c r="H374" i="5"/>
  <c r="G374" i="5"/>
  <c r="E374" i="5"/>
  <c r="H373" i="5"/>
  <c r="G373" i="5"/>
  <c r="E373" i="5"/>
  <c r="H372" i="5"/>
  <c r="G372" i="5"/>
  <c r="E372" i="5"/>
  <c r="H371" i="5"/>
  <c r="G371" i="5"/>
  <c r="E371" i="5"/>
  <c r="H370" i="5"/>
  <c r="G370" i="5"/>
  <c r="E370" i="5"/>
  <c r="H369" i="5"/>
  <c r="G369" i="5"/>
  <c r="E369" i="5"/>
  <c r="H368" i="5"/>
  <c r="G368" i="5"/>
  <c r="E368" i="5"/>
  <c r="H367" i="5"/>
  <c r="G367" i="5"/>
  <c r="E367" i="5"/>
  <c r="H366" i="5"/>
  <c r="G366" i="5"/>
  <c r="E366" i="5"/>
  <c r="H365" i="5"/>
  <c r="G365" i="5"/>
  <c r="E365" i="5"/>
  <c r="H364" i="5"/>
  <c r="G364" i="5"/>
  <c r="E364" i="5"/>
  <c r="H363" i="5"/>
  <c r="G363" i="5"/>
  <c r="E363" i="5"/>
  <c r="H362" i="5"/>
  <c r="G362" i="5"/>
  <c r="E362" i="5"/>
  <c r="H361" i="5"/>
  <c r="G361" i="5"/>
  <c r="E361" i="5"/>
  <c r="H360" i="5"/>
  <c r="G360" i="5"/>
  <c r="E360" i="5"/>
  <c r="H359" i="5"/>
  <c r="G359" i="5"/>
  <c r="E359" i="5"/>
  <c r="H358" i="5"/>
  <c r="G358" i="5"/>
  <c r="E358" i="5"/>
  <c r="H357" i="5"/>
  <c r="G357" i="5"/>
  <c r="E357" i="5"/>
  <c r="H356" i="5"/>
  <c r="G356" i="5"/>
  <c r="E356" i="5"/>
  <c r="H355" i="5"/>
  <c r="G355" i="5"/>
  <c r="E355" i="5"/>
  <c r="H354" i="5"/>
  <c r="G354" i="5"/>
  <c r="E354" i="5"/>
  <c r="H353" i="5"/>
  <c r="G353" i="5"/>
  <c r="E353" i="5"/>
  <c r="H352" i="5"/>
  <c r="G352" i="5"/>
  <c r="E352" i="5"/>
  <c r="H351" i="5"/>
  <c r="G351" i="5"/>
  <c r="E351" i="5"/>
  <c r="H350" i="5"/>
  <c r="G350" i="5"/>
  <c r="E350" i="5"/>
  <c r="H349" i="5"/>
  <c r="G349" i="5"/>
  <c r="E349" i="5"/>
  <c r="H348" i="5"/>
  <c r="G348" i="5"/>
  <c r="E348" i="5"/>
  <c r="H347" i="5"/>
  <c r="G347" i="5"/>
  <c r="E347" i="5"/>
  <c r="H346" i="5"/>
  <c r="G346" i="5"/>
  <c r="E346" i="5"/>
  <c r="H345" i="5"/>
  <c r="G345" i="5"/>
  <c r="E345" i="5"/>
  <c r="H344" i="5"/>
  <c r="G344" i="5"/>
  <c r="E344" i="5"/>
  <c r="H343" i="5"/>
  <c r="G343" i="5"/>
  <c r="E343" i="5"/>
  <c r="H342" i="5"/>
  <c r="G342" i="5"/>
  <c r="E342" i="5"/>
  <c r="H341" i="5"/>
  <c r="G341" i="5"/>
  <c r="E341" i="5"/>
  <c r="H340" i="5"/>
  <c r="G340" i="5"/>
  <c r="E340" i="5"/>
  <c r="H339" i="5"/>
  <c r="G339" i="5"/>
  <c r="E339" i="5"/>
  <c r="H338" i="5"/>
  <c r="G338" i="5"/>
  <c r="E338" i="5"/>
  <c r="H337" i="5"/>
  <c r="G337" i="5"/>
  <c r="E337" i="5"/>
  <c r="H336" i="5"/>
  <c r="G336" i="5"/>
  <c r="E336" i="5"/>
  <c r="H335" i="5"/>
  <c r="G335" i="5"/>
  <c r="E335" i="5"/>
  <c r="H334" i="5"/>
  <c r="G334" i="5"/>
  <c r="E334" i="5"/>
  <c r="H333" i="5"/>
  <c r="G333" i="5"/>
  <c r="E333" i="5"/>
  <c r="H332" i="5"/>
  <c r="G332" i="5"/>
  <c r="E332" i="5"/>
  <c r="H331" i="5"/>
  <c r="G331" i="5"/>
  <c r="E331" i="5"/>
  <c r="H330" i="5"/>
  <c r="G330" i="5"/>
  <c r="E330" i="5"/>
  <c r="H329" i="5"/>
  <c r="G329" i="5"/>
  <c r="E329" i="5"/>
  <c r="H328" i="5"/>
  <c r="G328" i="5"/>
  <c r="E328" i="5"/>
  <c r="H327" i="5"/>
  <c r="G327" i="5"/>
  <c r="E327" i="5"/>
  <c r="H326" i="5"/>
  <c r="G326" i="5"/>
  <c r="E326" i="5"/>
  <c r="H325" i="5"/>
  <c r="G325" i="5"/>
  <c r="E325" i="5"/>
  <c r="H324" i="5"/>
  <c r="G324" i="5"/>
  <c r="E324" i="5"/>
  <c r="H323" i="5"/>
  <c r="G323" i="5"/>
  <c r="E323" i="5"/>
  <c r="H322" i="5"/>
  <c r="G322" i="5"/>
  <c r="E322" i="5"/>
  <c r="H321" i="5"/>
  <c r="G321" i="5"/>
  <c r="E321" i="5"/>
  <c r="H320" i="5"/>
  <c r="G320" i="5"/>
  <c r="E320" i="5"/>
  <c r="H319" i="5"/>
  <c r="G319" i="5"/>
  <c r="E319" i="5"/>
  <c r="H318" i="5"/>
  <c r="G318" i="5"/>
  <c r="E318" i="5"/>
  <c r="H317" i="5"/>
  <c r="G317" i="5"/>
  <c r="E317" i="5"/>
  <c r="H316" i="5"/>
  <c r="G316" i="5"/>
  <c r="E316" i="5"/>
  <c r="H315" i="5"/>
  <c r="G315" i="5"/>
  <c r="E315" i="5"/>
  <c r="H314" i="5"/>
  <c r="G314" i="5"/>
  <c r="E314" i="5"/>
  <c r="H313" i="5"/>
  <c r="G313" i="5"/>
  <c r="E313" i="5"/>
  <c r="H312" i="5"/>
  <c r="G312" i="5"/>
  <c r="E312" i="5"/>
  <c r="H311" i="5"/>
  <c r="G311" i="5"/>
  <c r="E311" i="5"/>
  <c r="H310" i="5"/>
  <c r="G310" i="5"/>
  <c r="E310" i="5"/>
  <c r="H309" i="5"/>
  <c r="G309" i="5"/>
  <c r="E309" i="5"/>
  <c r="H308" i="5"/>
  <c r="G308" i="5"/>
  <c r="E308" i="5"/>
  <c r="H307" i="5"/>
  <c r="G307" i="5"/>
  <c r="E307" i="5"/>
  <c r="H306" i="5"/>
  <c r="G306" i="5"/>
  <c r="E306" i="5"/>
  <c r="H305" i="5"/>
  <c r="G305" i="5"/>
  <c r="E305" i="5"/>
  <c r="H304" i="5"/>
  <c r="G304" i="5"/>
  <c r="E304" i="5"/>
  <c r="H303" i="5"/>
  <c r="G303" i="5"/>
  <c r="E303" i="5"/>
  <c r="H302" i="5"/>
  <c r="G302" i="5"/>
  <c r="E302" i="5"/>
  <c r="H301" i="5"/>
  <c r="G301" i="5"/>
  <c r="E301" i="5"/>
  <c r="H300" i="5"/>
  <c r="G300" i="5"/>
  <c r="E300" i="5"/>
  <c r="H299" i="5"/>
  <c r="G299" i="5"/>
  <c r="E299" i="5"/>
  <c r="H298" i="5"/>
  <c r="G298" i="5"/>
  <c r="E298" i="5"/>
  <c r="H297" i="5"/>
  <c r="G297" i="5"/>
  <c r="E297" i="5"/>
  <c r="H296" i="5"/>
  <c r="G296" i="5"/>
  <c r="E296" i="5"/>
  <c r="H295" i="5"/>
  <c r="G295" i="5"/>
  <c r="E295" i="5"/>
  <c r="H294" i="5"/>
  <c r="G294" i="5"/>
  <c r="E294" i="5"/>
  <c r="H293" i="5"/>
  <c r="G293" i="5"/>
  <c r="E293" i="5"/>
  <c r="H292" i="5"/>
  <c r="G292" i="5"/>
  <c r="E292" i="5"/>
  <c r="H291" i="5"/>
  <c r="G291" i="5"/>
  <c r="E291" i="5"/>
  <c r="H290" i="5"/>
  <c r="G290" i="5"/>
  <c r="E290" i="5"/>
  <c r="H289" i="5"/>
  <c r="G289" i="5"/>
  <c r="E289" i="5"/>
  <c r="H288" i="5"/>
  <c r="G288" i="5"/>
  <c r="E288" i="5"/>
  <c r="H287" i="5"/>
  <c r="G287" i="5"/>
  <c r="E287" i="5"/>
  <c r="H286" i="5"/>
  <c r="G286" i="5"/>
  <c r="E286" i="5"/>
  <c r="H285" i="5"/>
  <c r="G285" i="5"/>
  <c r="E285" i="5"/>
  <c r="H284" i="5"/>
  <c r="G284" i="5"/>
  <c r="E284" i="5"/>
  <c r="H283" i="5"/>
  <c r="G283" i="5"/>
  <c r="E283" i="5"/>
  <c r="H282" i="5"/>
  <c r="G282" i="5"/>
  <c r="E282" i="5"/>
  <c r="H281" i="5"/>
  <c r="G281" i="5"/>
  <c r="E281" i="5"/>
  <c r="H280" i="5"/>
  <c r="G280" i="5"/>
  <c r="E280" i="5"/>
  <c r="H279" i="5"/>
  <c r="G279" i="5"/>
  <c r="E279" i="5"/>
  <c r="H278" i="5"/>
  <c r="G278" i="5"/>
  <c r="E278" i="5"/>
  <c r="H277" i="5"/>
  <c r="G277" i="5"/>
  <c r="E277" i="5"/>
  <c r="H276" i="5"/>
  <c r="G276" i="5"/>
  <c r="E276" i="5"/>
  <c r="H275" i="5"/>
  <c r="G275" i="5"/>
  <c r="E275" i="5"/>
  <c r="H274" i="5"/>
  <c r="G274" i="5"/>
  <c r="E274" i="5"/>
  <c r="H273" i="5"/>
  <c r="G273" i="5"/>
  <c r="E273" i="5"/>
  <c r="H272" i="5"/>
  <c r="G272" i="5"/>
  <c r="E272" i="5"/>
  <c r="H271" i="5"/>
  <c r="G271" i="5"/>
  <c r="E271" i="5"/>
  <c r="H270" i="5"/>
  <c r="G270" i="5"/>
  <c r="E270" i="5"/>
  <c r="H269" i="5"/>
  <c r="G269" i="5"/>
  <c r="E269" i="5"/>
  <c r="H268" i="5"/>
  <c r="G268" i="5"/>
  <c r="E268" i="5"/>
  <c r="H267" i="5"/>
  <c r="G267" i="5"/>
  <c r="E267" i="5"/>
  <c r="H266" i="5"/>
  <c r="G266" i="5"/>
  <c r="E266" i="5"/>
  <c r="H265" i="5"/>
  <c r="G265" i="5"/>
  <c r="E265" i="5"/>
  <c r="H264" i="5"/>
  <c r="G264" i="5"/>
  <c r="E264" i="5"/>
  <c r="H263" i="5"/>
  <c r="G263" i="5"/>
  <c r="E263" i="5"/>
  <c r="H262" i="5"/>
  <c r="G262" i="5"/>
  <c r="E262" i="5"/>
  <c r="H261" i="5"/>
  <c r="G261" i="5"/>
  <c r="E261" i="5"/>
  <c r="H260" i="5"/>
  <c r="G260" i="5"/>
  <c r="E260" i="5"/>
  <c r="H259" i="5"/>
  <c r="G259" i="5"/>
  <c r="E259" i="5"/>
  <c r="H258" i="5"/>
  <c r="G258" i="5"/>
  <c r="E258" i="5"/>
  <c r="H257" i="5"/>
  <c r="G257" i="5"/>
  <c r="E257" i="5"/>
  <c r="H256" i="5"/>
  <c r="G256" i="5"/>
  <c r="E256" i="5"/>
  <c r="H255" i="5"/>
  <c r="G255" i="5"/>
  <c r="E255" i="5"/>
  <c r="H254" i="5"/>
  <c r="G254" i="5"/>
  <c r="E254" i="5"/>
  <c r="H253" i="5"/>
  <c r="G253" i="5"/>
  <c r="E253" i="5"/>
  <c r="H252" i="5"/>
  <c r="G252" i="5"/>
  <c r="E252" i="5"/>
  <c r="H251" i="5"/>
  <c r="G251" i="5"/>
  <c r="E251" i="5"/>
  <c r="H250" i="5"/>
  <c r="G250" i="5"/>
  <c r="E250" i="5"/>
  <c r="H249" i="5"/>
  <c r="G249" i="5"/>
  <c r="E249" i="5"/>
  <c r="H248" i="5"/>
  <c r="G248" i="5"/>
  <c r="E248" i="5"/>
  <c r="H247" i="5"/>
  <c r="G247" i="5"/>
  <c r="E247" i="5"/>
  <c r="H246" i="5"/>
  <c r="G246" i="5"/>
  <c r="E246" i="5"/>
  <c r="H245" i="5"/>
  <c r="G245" i="5"/>
  <c r="E245" i="5"/>
  <c r="H244" i="5"/>
  <c r="G244" i="5"/>
  <c r="E244" i="5"/>
  <c r="H243" i="5"/>
  <c r="G243" i="5"/>
  <c r="E243" i="5"/>
  <c r="H242" i="5"/>
  <c r="G242" i="5"/>
  <c r="E242" i="5"/>
  <c r="H241" i="5"/>
  <c r="G241" i="5"/>
  <c r="E241" i="5"/>
  <c r="H240" i="5"/>
  <c r="G240" i="5"/>
  <c r="E240" i="5"/>
  <c r="H239" i="5"/>
  <c r="G239" i="5"/>
  <c r="E239" i="5"/>
  <c r="H238" i="5"/>
  <c r="G238" i="5"/>
  <c r="E238" i="5"/>
  <c r="H237" i="5"/>
  <c r="G237" i="5"/>
  <c r="E237" i="5"/>
  <c r="H236" i="5"/>
  <c r="G236" i="5"/>
  <c r="E236" i="5"/>
  <c r="H235" i="5"/>
  <c r="G235" i="5"/>
  <c r="E235" i="5"/>
  <c r="H234" i="5"/>
  <c r="G234" i="5"/>
  <c r="E234" i="5"/>
  <c r="H233" i="5"/>
  <c r="G233" i="5"/>
  <c r="E233" i="5"/>
  <c r="H232" i="5"/>
  <c r="G232" i="5"/>
  <c r="E232" i="5"/>
  <c r="H231" i="5"/>
  <c r="G231" i="5"/>
  <c r="E231" i="5"/>
  <c r="H230" i="5"/>
  <c r="G230" i="5"/>
  <c r="E230" i="5"/>
  <c r="H229" i="5"/>
  <c r="G229" i="5"/>
  <c r="E229" i="5"/>
  <c r="H228" i="5"/>
  <c r="G228" i="5"/>
  <c r="E228" i="5"/>
  <c r="H227" i="5"/>
  <c r="G227" i="5"/>
  <c r="E227" i="5"/>
  <c r="H226" i="5"/>
  <c r="G226" i="5"/>
  <c r="E226" i="5"/>
  <c r="H225" i="5"/>
  <c r="G225" i="5"/>
  <c r="E225" i="5"/>
  <c r="H224" i="5"/>
  <c r="G224" i="5"/>
  <c r="E224" i="5"/>
  <c r="H223" i="5"/>
  <c r="G223" i="5"/>
  <c r="E223" i="5"/>
  <c r="H222" i="5"/>
  <c r="G222" i="5"/>
  <c r="E222" i="5"/>
  <c r="H221" i="5"/>
  <c r="G221" i="5"/>
  <c r="E221" i="5"/>
  <c r="H220" i="5"/>
  <c r="G220" i="5"/>
  <c r="E220" i="5"/>
  <c r="H219" i="5"/>
  <c r="G219" i="5"/>
  <c r="E219" i="5"/>
  <c r="H218" i="5"/>
  <c r="G218" i="5"/>
  <c r="E218" i="5"/>
  <c r="H217" i="5"/>
  <c r="G217" i="5"/>
  <c r="E217" i="5"/>
  <c r="H216" i="5"/>
  <c r="G216" i="5"/>
  <c r="E216" i="5"/>
  <c r="H215" i="5"/>
  <c r="G215" i="5"/>
  <c r="E215" i="5"/>
  <c r="H214" i="5"/>
  <c r="G214" i="5"/>
  <c r="E214" i="5"/>
  <c r="H213" i="5"/>
  <c r="G213" i="5"/>
  <c r="E213" i="5"/>
  <c r="H212" i="5"/>
  <c r="G212" i="5"/>
  <c r="E212" i="5"/>
  <c r="H211" i="5"/>
  <c r="G211" i="5"/>
  <c r="E211" i="5"/>
  <c r="H210" i="5"/>
  <c r="G210" i="5"/>
  <c r="E210" i="5"/>
  <c r="H209" i="5"/>
  <c r="G209" i="5"/>
  <c r="E209" i="5"/>
  <c r="H208" i="5"/>
  <c r="G208" i="5"/>
  <c r="E208" i="5"/>
  <c r="H207" i="5"/>
  <c r="G207" i="5"/>
  <c r="E207" i="5"/>
  <c r="H206" i="5"/>
  <c r="G206" i="5"/>
  <c r="E206" i="5"/>
  <c r="H205" i="5"/>
  <c r="G205" i="5"/>
  <c r="E205" i="5"/>
  <c r="H204" i="5"/>
  <c r="G204" i="5"/>
  <c r="E204" i="5"/>
  <c r="H203" i="5"/>
  <c r="G203" i="5"/>
  <c r="E203" i="5"/>
  <c r="H202" i="5"/>
  <c r="G202" i="5"/>
  <c r="E202" i="5"/>
  <c r="H201" i="5"/>
  <c r="G201" i="5"/>
  <c r="E201" i="5"/>
  <c r="H200" i="5"/>
  <c r="G200" i="5"/>
  <c r="E200" i="5"/>
  <c r="H199" i="5"/>
  <c r="G199" i="5"/>
  <c r="E199" i="5"/>
  <c r="H198" i="5"/>
  <c r="G198" i="5"/>
  <c r="E198" i="5"/>
  <c r="H197" i="5"/>
  <c r="G197" i="5"/>
  <c r="E197" i="5"/>
  <c r="H196" i="5"/>
  <c r="G196" i="5"/>
  <c r="E196" i="5"/>
  <c r="H195" i="5"/>
  <c r="G195" i="5"/>
  <c r="E195" i="5"/>
  <c r="H194" i="5"/>
  <c r="G194" i="5"/>
  <c r="E194" i="5"/>
  <c r="H193" i="5"/>
  <c r="G193" i="5"/>
  <c r="E193" i="5"/>
  <c r="H192" i="5"/>
  <c r="G192" i="5"/>
  <c r="E192" i="5"/>
  <c r="H191" i="5"/>
  <c r="G191" i="5"/>
  <c r="E191" i="5"/>
  <c r="H190" i="5"/>
  <c r="G190" i="5"/>
  <c r="E190" i="5"/>
  <c r="H189" i="5"/>
  <c r="G189" i="5"/>
  <c r="E189" i="5"/>
  <c r="H188" i="5"/>
  <c r="G188" i="5"/>
  <c r="E188" i="5"/>
  <c r="H187" i="5"/>
  <c r="G187" i="5"/>
  <c r="E187" i="5"/>
  <c r="H186" i="5"/>
  <c r="G186" i="5"/>
  <c r="E186" i="5"/>
  <c r="H185" i="5"/>
  <c r="G185" i="5"/>
  <c r="E185" i="5"/>
  <c r="H184" i="5"/>
  <c r="G184" i="5"/>
  <c r="E184" i="5"/>
  <c r="H183" i="5"/>
  <c r="G183" i="5"/>
  <c r="E183" i="5"/>
  <c r="H182" i="5"/>
  <c r="G182" i="5"/>
  <c r="E182" i="5"/>
  <c r="H181" i="5"/>
  <c r="G181" i="5"/>
  <c r="E181" i="5"/>
  <c r="H180" i="5"/>
  <c r="G180" i="5"/>
  <c r="E180" i="5"/>
  <c r="H179" i="5"/>
  <c r="G179" i="5"/>
  <c r="E179" i="5"/>
  <c r="H178" i="5"/>
  <c r="G178" i="5"/>
  <c r="E178" i="5"/>
  <c r="H177" i="5"/>
  <c r="G177" i="5"/>
  <c r="E177" i="5"/>
  <c r="H176" i="5"/>
  <c r="G176" i="5"/>
  <c r="E176" i="5"/>
  <c r="H175" i="5"/>
  <c r="G175" i="5"/>
  <c r="E175" i="5"/>
  <c r="H174" i="5"/>
  <c r="G174" i="5"/>
  <c r="E174" i="5"/>
  <c r="H173" i="5"/>
  <c r="G173" i="5"/>
  <c r="E173" i="5"/>
  <c r="H172" i="5"/>
  <c r="G172" i="5"/>
  <c r="E172" i="5"/>
  <c r="H171" i="5"/>
  <c r="G171" i="5"/>
  <c r="E171" i="5"/>
  <c r="H170" i="5"/>
  <c r="G170" i="5"/>
  <c r="E170" i="5"/>
  <c r="H169" i="5"/>
  <c r="G169" i="5"/>
  <c r="E169" i="5"/>
  <c r="H168" i="5"/>
  <c r="G168" i="5"/>
  <c r="E168" i="5"/>
  <c r="H167" i="5"/>
  <c r="G167" i="5"/>
  <c r="E167" i="5"/>
  <c r="H166" i="5"/>
  <c r="G166" i="5"/>
  <c r="E166" i="5"/>
  <c r="H165" i="5"/>
  <c r="G165" i="5"/>
  <c r="E165" i="5"/>
  <c r="H164" i="5"/>
  <c r="G164" i="5"/>
  <c r="E164" i="5"/>
  <c r="H163" i="5"/>
  <c r="G163" i="5"/>
  <c r="E163" i="5"/>
  <c r="H162" i="5"/>
  <c r="G162" i="5"/>
  <c r="E162" i="5"/>
  <c r="H161" i="5"/>
  <c r="G161" i="5"/>
  <c r="E161" i="5"/>
  <c r="H160" i="5"/>
  <c r="G160" i="5"/>
  <c r="E160" i="5"/>
  <c r="H159" i="5"/>
  <c r="G159" i="5"/>
  <c r="E159" i="5"/>
  <c r="H158" i="5"/>
  <c r="G158" i="5"/>
  <c r="E158" i="5"/>
  <c r="H157" i="5"/>
  <c r="G157" i="5"/>
  <c r="E157" i="5"/>
  <c r="H156" i="5"/>
  <c r="G156" i="5"/>
  <c r="E156" i="5"/>
  <c r="H155" i="5"/>
  <c r="G155" i="5"/>
  <c r="E155" i="5"/>
  <c r="H154" i="5"/>
  <c r="G154" i="5"/>
  <c r="E154" i="5"/>
  <c r="H153" i="5"/>
  <c r="G153" i="5"/>
  <c r="E153" i="5"/>
  <c r="H152" i="5"/>
  <c r="G152" i="5"/>
  <c r="E152" i="5"/>
  <c r="H151" i="5"/>
  <c r="G151" i="5"/>
  <c r="E151" i="5"/>
  <c r="H150" i="5"/>
  <c r="G150" i="5"/>
  <c r="E150" i="5"/>
  <c r="H149" i="5"/>
  <c r="G149" i="5"/>
  <c r="E149" i="5"/>
  <c r="H148" i="5"/>
  <c r="G148" i="5"/>
  <c r="E148" i="5"/>
  <c r="H147" i="5"/>
  <c r="G147" i="5"/>
  <c r="E147" i="5"/>
  <c r="H146" i="5"/>
  <c r="G146" i="5"/>
  <c r="E146" i="5"/>
  <c r="H145" i="5"/>
  <c r="G145" i="5"/>
  <c r="E145" i="5"/>
  <c r="H144" i="5"/>
  <c r="G144" i="5"/>
  <c r="E144" i="5"/>
  <c r="H143" i="5"/>
  <c r="G143" i="5"/>
  <c r="E143" i="5"/>
  <c r="H142" i="5"/>
  <c r="G142" i="5"/>
  <c r="E142" i="5"/>
  <c r="H141" i="5"/>
  <c r="G141" i="5"/>
  <c r="E141" i="5"/>
  <c r="H140" i="5"/>
  <c r="G140" i="5"/>
  <c r="E140" i="5"/>
  <c r="H139" i="5"/>
  <c r="G139" i="5"/>
  <c r="E139" i="5"/>
  <c r="H138" i="5"/>
  <c r="G138" i="5"/>
  <c r="E138" i="5"/>
  <c r="H137" i="5"/>
  <c r="G137" i="5"/>
  <c r="E137" i="5"/>
  <c r="H136" i="5"/>
  <c r="G136" i="5"/>
  <c r="E136" i="5"/>
  <c r="H135" i="5"/>
  <c r="G135" i="5"/>
  <c r="E135" i="5"/>
  <c r="H134" i="5"/>
  <c r="G134" i="5"/>
  <c r="E134" i="5"/>
  <c r="H133" i="5"/>
  <c r="G133" i="5"/>
  <c r="E133" i="5"/>
  <c r="H132" i="5"/>
  <c r="G132" i="5"/>
  <c r="E132" i="5"/>
  <c r="H131" i="5"/>
  <c r="G131" i="5"/>
  <c r="E131" i="5"/>
  <c r="H130" i="5"/>
  <c r="G130" i="5"/>
  <c r="E130" i="5"/>
  <c r="H129" i="5"/>
  <c r="G129" i="5"/>
  <c r="E129" i="5"/>
  <c r="H128" i="5"/>
  <c r="G128" i="5"/>
  <c r="E128" i="5"/>
  <c r="H127" i="5"/>
  <c r="G127" i="5"/>
  <c r="E127" i="5"/>
  <c r="H126" i="5"/>
  <c r="G126" i="5"/>
  <c r="E126" i="5"/>
  <c r="H125" i="5"/>
  <c r="G125" i="5"/>
  <c r="E125" i="5"/>
  <c r="H124" i="5"/>
  <c r="G124" i="5"/>
  <c r="E124" i="5"/>
  <c r="H123" i="5"/>
  <c r="G123" i="5"/>
  <c r="E123" i="5"/>
  <c r="H122" i="5"/>
  <c r="G122" i="5"/>
  <c r="E122" i="5"/>
  <c r="H121" i="5"/>
  <c r="G121" i="5"/>
  <c r="E121" i="5"/>
  <c r="H120" i="5"/>
  <c r="G120" i="5"/>
  <c r="E120" i="5"/>
  <c r="H119" i="5"/>
  <c r="G119" i="5"/>
  <c r="E119" i="5"/>
  <c r="H118" i="5"/>
  <c r="G118" i="5"/>
  <c r="E118" i="5"/>
  <c r="H117" i="5"/>
  <c r="G117" i="5"/>
  <c r="E117" i="5"/>
  <c r="H116" i="5"/>
  <c r="G116" i="5"/>
  <c r="E116" i="5"/>
  <c r="H115" i="5"/>
  <c r="G115" i="5"/>
  <c r="E115" i="5"/>
  <c r="H114" i="5"/>
  <c r="G114" i="5"/>
  <c r="E114" i="5"/>
  <c r="H113" i="5"/>
  <c r="G113" i="5"/>
  <c r="E113" i="5"/>
  <c r="H112" i="5"/>
  <c r="G112" i="5"/>
  <c r="E112" i="5"/>
  <c r="H111" i="5"/>
  <c r="G111" i="5"/>
  <c r="E111" i="5"/>
  <c r="H110" i="5"/>
  <c r="G110" i="5"/>
  <c r="E110" i="5"/>
  <c r="H109" i="5"/>
  <c r="G109" i="5"/>
  <c r="E109" i="5"/>
  <c r="H108" i="5"/>
  <c r="G108" i="5"/>
  <c r="E108" i="5"/>
  <c r="H107" i="5"/>
  <c r="G107" i="5"/>
  <c r="E107" i="5"/>
  <c r="H106" i="5"/>
  <c r="G106" i="5"/>
  <c r="E106" i="5"/>
  <c r="H105" i="5"/>
  <c r="G105" i="5"/>
  <c r="E105" i="5"/>
  <c r="H104" i="5"/>
  <c r="G104" i="5"/>
  <c r="E104" i="5"/>
  <c r="H103" i="5"/>
  <c r="G103" i="5"/>
  <c r="E103" i="5"/>
  <c r="H102" i="5"/>
  <c r="G102" i="5"/>
  <c r="E102" i="5"/>
  <c r="H101" i="5"/>
  <c r="G101" i="5"/>
  <c r="E101" i="5"/>
  <c r="H100" i="5"/>
  <c r="G100" i="5"/>
  <c r="E100" i="5"/>
  <c r="H99" i="5"/>
  <c r="G99" i="5"/>
  <c r="E99" i="5"/>
  <c r="H98" i="5"/>
  <c r="G98" i="5"/>
  <c r="E98" i="5"/>
  <c r="H97" i="5"/>
  <c r="G97" i="5"/>
  <c r="E97" i="5"/>
  <c r="H96" i="5"/>
  <c r="G96" i="5"/>
  <c r="E96" i="5"/>
  <c r="H95" i="5"/>
  <c r="G95" i="5"/>
  <c r="E95" i="5"/>
  <c r="H94" i="5"/>
  <c r="G94" i="5"/>
  <c r="E94" i="5"/>
  <c r="H93" i="5"/>
  <c r="G93" i="5"/>
  <c r="E93" i="5"/>
  <c r="H92" i="5"/>
  <c r="G92" i="5"/>
  <c r="E92" i="5"/>
  <c r="H91" i="5"/>
  <c r="G91" i="5"/>
  <c r="E91" i="5"/>
  <c r="H90" i="5"/>
  <c r="G90" i="5"/>
  <c r="E90" i="5"/>
  <c r="H89" i="5"/>
  <c r="G89" i="5"/>
  <c r="E89" i="5"/>
  <c r="H88" i="5"/>
  <c r="G88" i="5"/>
  <c r="E88" i="5"/>
  <c r="H87" i="5"/>
  <c r="G87" i="5"/>
  <c r="E87" i="5"/>
  <c r="H86" i="5"/>
  <c r="G86" i="5"/>
  <c r="E86" i="5"/>
  <c r="H85" i="5"/>
  <c r="G85" i="5"/>
  <c r="E85" i="5"/>
  <c r="H84" i="5"/>
  <c r="G84" i="5"/>
  <c r="E84" i="5"/>
  <c r="H83" i="5"/>
  <c r="G83" i="5"/>
  <c r="E83" i="5"/>
  <c r="H82" i="5"/>
  <c r="G82" i="5"/>
  <c r="E82" i="5"/>
  <c r="H81" i="5"/>
  <c r="G81" i="5"/>
  <c r="E81" i="5"/>
  <c r="H80" i="5"/>
  <c r="G80" i="5"/>
  <c r="E80" i="5"/>
  <c r="H79" i="5"/>
  <c r="G79" i="5"/>
  <c r="E79" i="5"/>
  <c r="H78" i="5"/>
  <c r="G78" i="5"/>
  <c r="E78" i="5"/>
  <c r="H77" i="5"/>
  <c r="G77" i="5"/>
  <c r="E77" i="5"/>
  <c r="H76" i="5"/>
  <c r="G76" i="5"/>
  <c r="E76" i="5"/>
  <c r="H75" i="5"/>
  <c r="G75" i="5"/>
  <c r="E75" i="5"/>
  <c r="H74" i="5"/>
  <c r="G74" i="5"/>
  <c r="E74" i="5"/>
  <c r="H73" i="5"/>
  <c r="G73" i="5"/>
  <c r="E73" i="5"/>
  <c r="H72" i="5"/>
  <c r="G72" i="5"/>
  <c r="E72" i="5"/>
  <c r="H71" i="5"/>
  <c r="G71" i="5"/>
  <c r="E71" i="5"/>
  <c r="H70" i="5"/>
  <c r="G70" i="5"/>
  <c r="E70" i="5"/>
  <c r="H69" i="5"/>
  <c r="G69" i="5"/>
  <c r="E69" i="5"/>
  <c r="H68" i="5"/>
  <c r="G68" i="5"/>
  <c r="E68" i="5"/>
  <c r="H67" i="5"/>
  <c r="G67" i="5"/>
  <c r="E67" i="5"/>
  <c r="H66" i="5"/>
  <c r="G66" i="5"/>
  <c r="E66" i="5"/>
  <c r="H65" i="5"/>
  <c r="G65" i="5"/>
  <c r="E65" i="5"/>
  <c r="H64" i="5"/>
  <c r="G64" i="5"/>
  <c r="E64" i="5"/>
  <c r="H63" i="5"/>
  <c r="G63" i="5"/>
  <c r="E63" i="5"/>
  <c r="H62" i="5"/>
  <c r="G62" i="5"/>
  <c r="E62" i="5"/>
  <c r="H61" i="5"/>
  <c r="G61" i="5"/>
  <c r="E61" i="5"/>
  <c r="H60" i="5"/>
  <c r="G60" i="5"/>
  <c r="E60" i="5"/>
  <c r="H59" i="5"/>
  <c r="G59" i="5"/>
  <c r="E59" i="5"/>
  <c r="H58" i="5"/>
  <c r="G58" i="5"/>
  <c r="E58" i="5"/>
  <c r="H57" i="5"/>
  <c r="G57" i="5"/>
  <c r="E57" i="5"/>
  <c r="H56" i="5"/>
  <c r="G56" i="5"/>
  <c r="E56" i="5"/>
  <c r="H55" i="5"/>
  <c r="G55" i="5"/>
  <c r="E55" i="5"/>
  <c r="H54" i="5"/>
  <c r="G54" i="5"/>
  <c r="E54" i="5"/>
  <c r="H53" i="5"/>
  <c r="G53" i="5"/>
  <c r="E53" i="5"/>
  <c r="H52" i="5"/>
  <c r="G52" i="5"/>
  <c r="E52" i="5"/>
  <c r="H51" i="5"/>
  <c r="G51" i="5"/>
  <c r="E51" i="5"/>
  <c r="H50" i="5"/>
  <c r="G50" i="5"/>
  <c r="E50" i="5"/>
  <c r="H49" i="5"/>
  <c r="G49" i="5"/>
  <c r="E49" i="5"/>
  <c r="H48" i="5"/>
  <c r="G48" i="5"/>
  <c r="E48" i="5"/>
  <c r="H47" i="5"/>
  <c r="G47" i="5"/>
  <c r="E47" i="5"/>
  <c r="H46" i="5"/>
  <c r="G46" i="5"/>
  <c r="E46" i="5"/>
  <c r="H45" i="5"/>
  <c r="G45" i="5"/>
  <c r="E45" i="5"/>
  <c r="H44" i="5"/>
  <c r="G44" i="5"/>
  <c r="E44" i="5"/>
  <c r="H43" i="5"/>
  <c r="G43" i="5"/>
  <c r="E43" i="5"/>
  <c r="H42" i="5"/>
  <c r="G42" i="5"/>
  <c r="E42" i="5"/>
  <c r="H41" i="5"/>
  <c r="G41" i="5"/>
  <c r="E41" i="5"/>
  <c r="H40" i="5"/>
  <c r="G40" i="5"/>
  <c r="E40" i="5"/>
  <c r="H39" i="5"/>
  <c r="G39" i="5"/>
  <c r="E39" i="5"/>
  <c r="H38" i="5"/>
  <c r="G38" i="5"/>
  <c r="E38" i="5"/>
  <c r="H37" i="5"/>
  <c r="G37" i="5"/>
  <c r="E37" i="5"/>
  <c r="H36" i="5"/>
  <c r="G36" i="5"/>
  <c r="E36" i="5"/>
  <c r="H35" i="5"/>
  <c r="G35" i="5"/>
  <c r="E35" i="5"/>
  <c r="H34" i="5"/>
  <c r="G34" i="5"/>
  <c r="E34" i="5"/>
  <c r="H33" i="5"/>
  <c r="G33" i="5"/>
  <c r="E33" i="5"/>
  <c r="H32" i="5"/>
  <c r="G32" i="5"/>
  <c r="E32" i="5"/>
  <c r="H31" i="5"/>
  <c r="G31" i="5"/>
  <c r="E31" i="5"/>
  <c r="H30" i="5"/>
  <c r="G30" i="5"/>
  <c r="E30" i="5"/>
  <c r="H29" i="5"/>
  <c r="G29" i="5"/>
  <c r="E29" i="5"/>
  <c r="H28" i="5"/>
  <c r="G28" i="5"/>
  <c r="E28" i="5"/>
  <c r="H27" i="5"/>
  <c r="G27" i="5"/>
  <c r="E27" i="5"/>
  <c r="H26" i="5"/>
  <c r="G26" i="5"/>
  <c r="E26" i="5"/>
  <c r="H25" i="5"/>
  <c r="G25" i="5"/>
  <c r="E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" i="5"/>
  <c r="G1" i="5"/>
  <c r="E4345" i="1"/>
  <c r="E4321" i="1"/>
  <c r="E4297" i="1"/>
  <c r="E4273" i="1"/>
  <c r="E4249" i="1"/>
  <c r="E4225" i="1"/>
  <c r="E4201" i="1"/>
  <c r="E4177" i="1"/>
  <c r="E4153" i="1"/>
  <c r="E4129" i="1"/>
  <c r="E4105" i="1"/>
  <c r="E4081" i="1"/>
  <c r="E4057" i="1"/>
  <c r="E4033" i="1"/>
  <c r="E4009" i="1"/>
  <c r="E3985" i="1"/>
  <c r="E3961" i="1"/>
  <c r="E3937" i="1"/>
  <c r="E3913" i="1"/>
  <c r="E3889" i="1"/>
  <c r="E3865" i="1"/>
  <c r="E3841" i="1"/>
  <c r="E3817" i="1"/>
  <c r="E3793" i="1"/>
  <c r="E3769" i="1"/>
  <c r="E3745" i="1"/>
  <c r="E3721" i="1"/>
  <c r="E3697" i="1"/>
  <c r="E3673" i="1"/>
  <c r="E3649" i="1"/>
  <c r="E3625" i="1"/>
  <c r="E3601" i="1"/>
  <c r="E3577" i="1"/>
  <c r="E3553" i="1"/>
  <c r="E3529" i="1"/>
  <c r="E3505" i="1"/>
  <c r="E3481" i="1"/>
  <c r="E3457" i="1"/>
  <c r="E3433" i="1"/>
  <c r="E3409" i="1"/>
  <c r="E3385" i="1"/>
  <c r="E3361" i="1"/>
  <c r="E3337" i="1"/>
  <c r="E3313" i="1"/>
  <c r="E3289" i="1"/>
  <c r="E3265" i="1"/>
  <c r="E3241" i="1"/>
  <c r="E3217" i="1"/>
  <c r="E3193" i="1"/>
  <c r="E3169" i="1"/>
  <c r="E3145" i="1"/>
  <c r="E3121" i="1"/>
  <c r="E3097" i="1"/>
  <c r="E3073" i="1"/>
  <c r="E3049" i="1"/>
  <c r="E3025" i="1"/>
  <c r="E3001" i="1"/>
  <c r="E2977" i="1"/>
  <c r="E2953" i="1"/>
  <c r="E2929" i="1"/>
  <c r="E2905" i="1"/>
  <c r="E2881" i="1"/>
  <c r="E2857" i="1"/>
  <c r="E2833" i="1"/>
  <c r="E2809" i="1"/>
  <c r="E2785" i="1"/>
  <c r="E2761" i="1"/>
  <c r="E2737" i="1"/>
  <c r="E2713" i="1"/>
  <c r="E2689" i="1"/>
  <c r="E2665" i="1"/>
  <c r="E2641" i="1"/>
  <c r="E2617" i="1"/>
  <c r="E2593" i="1"/>
  <c r="E2569" i="1"/>
  <c r="E2545" i="1"/>
  <c r="E2521" i="1"/>
  <c r="E2497" i="1"/>
  <c r="E2473" i="1"/>
  <c r="E2449" i="1"/>
  <c r="E2425" i="1"/>
  <c r="E2401" i="1"/>
  <c r="E2377" i="1"/>
  <c r="E2353" i="1"/>
  <c r="E2329" i="1"/>
  <c r="E2305" i="1"/>
  <c r="E2281" i="1"/>
  <c r="E2257" i="1"/>
  <c r="E2233" i="1"/>
  <c r="E2209" i="1"/>
  <c r="E2185" i="1"/>
  <c r="E2161" i="1"/>
  <c r="E2137" i="1"/>
  <c r="E2113" i="1"/>
  <c r="E2089" i="1"/>
  <c r="E2065" i="1"/>
  <c r="E2041" i="1"/>
  <c r="E2017" i="1"/>
  <c r="E1993" i="1"/>
  <c r="E1969" i="1"/>
  <c r="E1945" i="1"/>
  <c r="E1921" i="1"/>
  <c r="E1897" i="1"/>
  <c r="E1873" i="1"/>
  <c r="E1849" i="1"/>
  <c r="E1825" i="1"/>
  <c r="E1801" i="1"/>
  <c r="E1777" i="1"/>
  <c r="E1753" i="1"/>
  <c r="E1729" i="1"/>
  <c r="E1705" i="1"/>
  <c r="E1681" i="1"/>
  <c r="E1657" i="1"/>
  <c r="E1633" i="1"/>
  <c r="E1609" i="1"/>
  <c r="E1585" i="1"/>
  <c r="E1561" i="1"/>
  <c r="E1537" i="1"/>
  <c r="E1513" i="1"/>
  <c r="E1489" i="1"/>
  <c r="E1465" i="1"/>
  <c r="E1441" i="1"/>
  <c r="E1417" i="1"/>
  <c r="E1393" i="1"/>
  <c r="E1369" i="1"/>
  <c r="E1345" i="1"/>
  <c r="E1321" i="1"/>
  <c r="E1297" i="1"/>
  <c r="E1273" i="1"/>
  <c r="E1249" i="1"/>
  <c r="E1225" i="1"/>
  <c r="E1201" i="1"/>
  <c r="E1177" i="1"/>
  <c r="E1153" i="1"/>
  <c r="E1129" i="1"/>
  <c r="E1105" i="1"/>
  <c r="E1081" i="1"/>
  <c r="E1057" i="1"/>
  <c r="E1033" i="1"/>
  <c r="E1009" i="1"/>
  <c r="E985" i="1"/>
  <c r="E961" i="1"/>
  <c r="E937" i="1"/>
  <c r="E913" i="1"/>
  <c r="E889" i="1"/>
  <c r="E865" i="1"/>
  <c r="E841" i="1"/>
  <c r="E817" i="1"/>
  <c r="E793" i="1"/>
  <c r="E769" i="1"/>
  <c r="E745" i="1"/>
  <c r="E721" i="1"/>
  <c r="E697" i="1"/>
  <c r="E673" i="1"/>
  <c r="E649" i="1"/>
  <c r="E625" i="1"/>
  <c r="E601" i="1"/>
  <c r="E577" i="1"/>
  <c r="E553" i="1"/>
  <c r="E529" i="1"/>
  <c r="E505" i="1"/>
  <c r="E481" i="1"/>
  <c r="E457" i="1"/>
  <c r="E433" i="1"/>
  <c r="E409" i="1"/>
  <c r="E385" i="1"/>
  <c r="E361" i="1"/>
  <c r="E337" i="1"/>
  <c r="E313" i="1"/>
  <c r="E289" i="1"/>
  <c r="E265" i="1"/>
  <c r="E241" i="1"/>
  <c r="E217" i="1"/>
  <c r="E19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E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E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E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E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E73" i="1"/>
  <c r="H72" i="1"/>
  <c r="G72" i="1"/>
  <c r="E72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H62" i="1"/>
  <c r="G62" i="1"/>
  <c r="E62" i="1"/>
  <c r="H61" i="1"/>
  <c r="G61" i="1"/>
  <c r="E61" i="1"/>
  <c r="H60" i="1"/>
  <c r="G60" i="1"/>
  <c r="E60" i="1"/>
  <c r="H59" i="1"/>
  <c r="G59" i="1"/>
  <c r="E59" i="1"/>
  <c r="H58" i="1"/>
  <c r="G58" i="1"/>
  <c r="E58" i="1"/>
  <c r="H57" i="1"/>
  <c r="G57" i="1"/>
  <c r="E57" i="1"/>
  <c r="H56" i="1"/>
  <c r="G56" i="1"/>
  <c r="E56" i="1"/>
  <c r="H55" i="1"/>
  <c r="G55" i="1"/>
  <c r="E55" i="1"/>
  <c r="H54" i="1"/>
  <c r="G54" i="1"/>
  <c r="E54" i="1"/>
  <c r="H53" i="1"/>
  <c r="G53" i="1"/>
  <c r="E53" i="1"/>
  <c r="H52" i="1"/>
  <c r="G52" i="1"/>
  <c r="E52" i="1"/>
  <c r="H51" i="1"/>
  <c r="G51" i="1"/>
  <c r="E51" i="1"/>
  <c r="H50" i="1"/>
  <c r="G50" i="1"/>
  <c r="E50" i="1"/>
  <c r="H49" i="1"/>
  <c r="G49" i="1"/>
  <c r="E49" i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E41" i="1"/>
  <c r="H40" i="1"/>
  <c r="G40" i="1"/>
  <c r="E40" i="1"/>
  <c r="H39" i="1"/>
  <c r="G39" i="1"/>
  <c r="E39" i="1"/>
  <c r="H38" i="1"/>
  <c r="G38" i="1"/>
  <c r="E38" i="1"/>
  <c r="H37" i="1"/>
  <c r="G37" i="1"/>
  <c r="E37" i="1"/>
  <c r="H36" i="1"/>
  <c r="G36" i="1"/>
  <c r="E36" i="1"/>
  <c r="H35" i="1"/>
  <c r="G35" i="1"/>
  <c r="E35" i="1"/>
  <c r="H34" i="1"/>
  <c r="G34" i="1"/>
  <c r="E34" i="1"/>
  <c r="H33" i="1"/>
  <c r="G33" i="1"/>
  <c r="E33" i="1"/>
  <c r="H32" i="1"/>
  <c r="G32" i="1"/>
  <c r="E32" i="1"/>
  <c r="H31" i="1"/>
  <c r="G31" i="1"/>
  <c r="E31" i="1"/>
  <c r="H30" i="1"/>
  <c r="G30" i="1"/>
  <c r="E30" i="1"/>
  <c r="H29" i="1"/>
  <c r="G29" i="1"/>
  <c r="E29" i="1"/>
  <c r="H28" i="1"/>
  <c r="G28" i="1"/>
  <c r="E28" i="1"/>
  <c r="H27" i="1"/>
  <c r="G27" i="1"/>
  <c r="E27" i="1"/>
  <c r="H26" i="1"/>
  <c r="G26" i="1"/>
  <c r="E26" i="1"/>
  <c r="H25" i="1"/>
  <c r="G25" i="1"/>
  <c r="E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<sst xmlns="http://schemas.openxmlformats.org/spreadsheetml/2006/main" count="59" uniqueCount="44">
  <si>
    <t>datetime</t>
  </si>
  <si>
    <t>carbon_intensity_actual</t>
  </si>
  <si>
    <t>avg_carbon_intensity_forecast</t>
  </si>
  <si>
    <t>error</t>
  </si>
  <si>
    <t>daily mape</t>
  </si>
  <si>
    <t>date</t>
  </si>
  <si>
    <t>mape - summer</t>
  </si>
  <si>
    <t>mape - fall</t>
  </si>
  <si>
    <t>mape - winter</t>
  </si>
  <si>
    <t>sunday</t>
  </si>
  <si>
    <t>monday</t>
  </si>
  <si>
    <t>tuesday</t>
  </si>
  <si>
    <t>wednesday</t>
  </si>
  <si>
    <t>thursday</t>
  </si>
  <si>
    <t>friday</t>
  </si>
  <si>
    <t>saturday</t>
  </si>
  <si>
    <t>day_of_week</t>
  </si>
  <si>
    <t>date_summer</t>
  </si>
  <si>
    <t>mape_summer</t>
  </si>
  <si>
    <t>date_fall</t>
  </si>
  <si>
    <t>mape_fall</t>
  </si>
  <si>
    <t>date_winter</t>
  </si>
  <si>
    <t>mape_winter</t>
  </si>
  <si>
    <t>Sun</t>
  </si>
  <si>
    <t>Mon</t>
  </si>
  <si>
    <t>Tues</t>
  </si>
  <si>
    <t>Wed</t>
  </si>
  <si>
    <t>Thurs</t>
  </si>
  <si>
    <t>Fri</t>
  </si>
  <si>
    <t>Sat</t>
  </si>
  <si>
    <t>96h pred</t>
  </si>
  <si>
    <t>date - 24h pred</t>
  </si>
  <si>
    <t>daily mape - 24</t>
  </si>
  <si>
    <t>date - 48h pred</t>
  </si>
  <si>
    <t>daily mape - 48</t>
  </si>
  <si>
    <t>date - 72h pred</t>
  </si>
  <si>
    <t>daily mape - 72</t>
  </si>
  <si>
    <t>date - 96h pred</t>
  </si>
  <si>
    <t>daily mape - 96</t>
  </si>
  <si>
    <t>daily mape - 24h pred</t>
  </si>
  <si>
    <t>daily mape - 48h pred</t>
  </si>
  <si>
    <t>daily mape - 72h pred</t>
  </si>
  <si>
    <t>daily mape - 96h pred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</si>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</sst>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daily mape vs. datetime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CISO_direct_24hr_CI_forecasts!$H$1</c:f>
              <c:strCache>
                <c:ptCount val="1"/>
                <c:pt idx="0">
                  <c:v>daily mape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CISO_direct_24hr_CI_forecasts!$G$2:$G$182</c:f>
              <c:numCache>
                <c:formatCode>yyyy\-mm\-dd\ h:mm:ss</c:formatCode>
                <c:ptCount val="181"/>
                <c:pt idx="0">
                  <c:v>44743.958333333299</c:v>
                </c:pt>
                <c:pt idx="1">
                  <c:v>44744.958333333299</c:v>
                </c:pt>
                <c:pt idx="2">
                  <c:v>44745.958333333299</c:v>
                </c:pt>
                <c:pt idx="3">
                  <c:v>44746.958333333299</c:v>
                </c:pt>
                <c:pt idx="4">
                  <c:v>44747.958333333299</c:v>
                </c:pt>
                <c:pt idx="5">
                  <c:v>44748.958333333299</c:v>
                </c:pt>
                <c:pt idx="6">
                  <c:v>44749.958333333299</c:v>
                </c:pt>
                <c:pt idx="7">
                  <c:v>44750.958333333299</c:v>
                </c:pt>
                <c:pt idx="8">
                  <c:v>44751.958333333299</c:v>
                </c:pt>
                <c:pt idx="9">
                  <c:v>44752.958333333299</c:v>
                </c:pt>
                <c:pt idx="10">
                  <c:v>44753.958333333299</c:v>
                </c:pt>
                <c:pt idx="11">
                  <c:v>44754.958333333299</c:v>
                </c:pt>
                <c:pt idx="12">
                  <c:v>44755.958333333299</c:v>
                </c:pt>
                <c:pt idx="13">
                  <c:v>44756.958333333299</c:v>
                </c:pt>
                <c:pt idx="14">
                  <c:v>44757.958333333299</c:v>
                </c:pt>
                <c:pt idx="15">
                  <c:v>44758.958333333299</c:v>
                </c:pt>
                <c:pt idx="16">
                  <c:v>44759.958333333299</c:v>
                </c:pt>
                <c:pt idx="17">
                  <c:v>44760.958333333299</c:v>
                </c:pt>
                <c:pt idx="18">
                  <c:v>44761.958333333299</c:v>
                </c:pt>
                <c:pt idx="19">
                  <c:v>44762.958333333299</c:v>
                </c:pt>
                <c:pt idx="20">
                  <c:v>44763.958333333299</c:v>
                </c:pt>
                <c:pt idx="21">
                  <c:v>44764.958333333299</c:v>
                </c:pt>
                <c:pt idx="22">
                  <c:v>44765.958333333299</c:v>
                </c:pt>
                <c:pt idx="23">
                  <c:v>44766.958333333299</c:v>
                </c:pt>
                <c:pt idx="24">
                  <c:v>44767.958333333299</c:v>
                </c:pt>
                <c:pt idx="25">
                  <c:v>44768.958333333299</c:v>
                </c:pt>
                <c:pt idx="26">
                  <c:v>44769.958333333299</c:v>
                </c:pt>
                <c:pt idx="27">
                  <c:v>44770.958333333299</c:v>
                </c:pt>
                <c:pt idx="28">
                  <c:v>44771.958333333299</c:v>
                </c:pt>
                <c:pt idx="29">
                  <c:v>44772.958333333299</c:v>
                </c:pt>
                <c:pt idx="30">
                  <c:v>44773.958333333299</c:v>
                </c:pt>
                <c:pt idx="31">
                  <c:v>44774.958333333299</c:v>
                </c:pt>
                <c:pt idx="32">
                  <c:v>44775.958333333299</c:v>
                </c:pt>
                <c:pt idx="33">
                  <c:v>44776.958333333299</c:v>
                </c:pt>
                <c:pt idx="34">
                  <c:v>44777.958333333299</c:v>
                </c:pt>
                <c:pt idx="35">
                  <c:v>44778.958333333299</c:v>
                </c:pt>
                <c:pt idx="36">
                  <c:v>44779.958333333299</c:v>
                </c:pt>
                <c:pt idx="37">
                  <c:v>44780.958333333299</c:v>
                </c:pt>
                <c:pt idx="38">
                  <c:v>44781.958333333299</c:v>
                </c:pt>
                <c:pt idx="39">
                  <c:v>44782.958333333299</c:v>
                </c:pt>
                <c:pt idx="40">
                  <c:v>44783.958333333299</c:v>
                </c:pt>
                <c:pt idx="41">
                  <c:v>44784.958333333299</c:v>
                </c:pt>
                <c:pt idx="42">
                  <c:v>44785.958333333299</c:v>
                </c:pt>
                <c:pt idx="43">
                  <c:v>44786.958333333299</c:v>
                </c:pt>
                <c:pt idx="44">
                  <c:v>44787.958333333299</c:v>
                </c:pt>
                <c:pt idx="45">
                  <c:v>44788.958333333299</c:v>
                </c:pt>
                <c:pt idx="46">
                  <c:v>44789.958333333299</c:v>
                </c:pt>
                <c:pt idx="47">
                  <c:v>44790.958333333299</c:v>
                </c:pt>
                <c:pt idx="48">
                  <c:v>44791.958333333299</c:v>
                </c:pt>
                <c:pt idx="49">
                  <c:v>44792.958333333299</c:v>
                </c:pt>
                <c:pt idx="50">
                  <c:v>44793.958333333299</c:v>
                </c:pt>
                <c:pt idx="51">
                  <c:v>44794.958333333299</c:v>
                </c:pt>
                <c:pt idx="52">
                  <c:v>44795.958333333299</c:v>
                </c:pt>
                <c:pt idx="53">
                  <c:v>44796.958333333299</c:v>
                </c:pt>
                <c:pt idx="54">
                  <c:v>44797.958333333299</c:v>
                </c:pt>
                <c:pt idx="55">
                  <c:v>44798.958333333299</c:v>
                </c:pt>
                <c:pt idx="56">
                  <c:v>44799.958333333299</c:v>
                </c:pt>
                <c:pt idx="57">
                  <c:v>44800.958333333299</c:v>
                </c:pt>
                <c:pt idx="58">
                  <c:v>44801.958333333299</c:v>
                </c:pt>
                <c:pt idx="59">
                  <c:v>44802.958333333299</c:v>
                </c:pt>
                <c:pt idx="60">
                  <c:v>44803.958333333299</c:v>
                </c:pt>
                <c:pt idx="61">
                  <c:v>44804.958333333299</c:v>
                </c:pt>
                <c:pt idx="62">
                  <c:v>44805.958333333299</c:v>
                </c:pt>
                <c:pt idx="63">
                  <c:v>44806.958333333299</c:v>
                </c:pt>
                <c:pt idx="64">
                  <c:v>44807.958333333299</c:v>
                </c:pt>
                <c:pt idx="65">
                  <c:v>44808.958333333299</c:v>
                </c:pt>
                <c:pt idx="66">
                  <c:v>44809.958333333299</c:v>
                </c:pt>
                <c:pt idx="67">
                  <c:v>44810.958333333299</c:v>
                </c:pt>
                <c:pt idx="68">
                  <c:v>44811.958333333299</c:v>
                </c:pt>
                <c:pt idx="69">
                  <c:v>44812.958333333299</c:v>
                </c:pt>
                <c:pt idx="70">
                  <c:v>44813.958333333299</c:v>
                </c:pt>
                <c:pt idx="71">
                  <c:v>44814.958333333299</c:v>
                </c:pt>
                <c:pt idx="72">
                  <c:v>44815.958333333299</c:v>
                </c:pt>
                <c:pt idx="73">
                  <c:v>44816.958333333299</c:v>
                </c:pt>
                <c:pt idx="74">
                  <c:v>44817.958333333299</c:v>
                </c:pt>
                <c:pt idx="75">
                  <c:v>44818.958333333299</c:v>
                </c:pt>
                <c:pt idx="76">
                  <c:v>44819.958333333299</c:v>
                </c:pt>
                <c:pt idx="77">
                  <c:v>44820.958333333299</c:v>
                </c:pt>
                <c:pt idx="78">
                  <c:v>44821.958333333299</c:v>
                </c:pt>
                <c:pt idx="79">
                  <c:v>44822.958333333299</c:v>
                </c:pt>
                <c:pt idx="80">
                  <c:v>44823.958333333299</c:v>
                </c:pt>
                <c:pt idx="81">
                  <c:v>44824.958333333299</c:v>
                </c:pt>
                <c:pt idx="82">
                  <c:v>44825.958333333299</c:v>
                </c:pt>
                <c:pt idx="83">
                  <c:v>44826.958333333299</c:v>
                </c:pt>
                <c:pt idx="84">
                  <c:v>44827.958333333299</c:v>
                </c:pt>
                <c:pt idx="85">
                  <c:v>44828.958333333299</c:v>
                </c:pt>
                <c:pt idx="86">
                  <c:v>44829.958333333299</c:v>
                </c:pt>
                <c:pt idx="87">
                  <c:v>44830.958333333299</c:v>
                </c:pt>
                <c:pt idx="88">
                  <c:v>44831.958333333299</c:v>
                </c:pt>
                <c:pt idx="89">
                  <c:v>44832.958333333299</c:v>
                </c:pt>
                <c:pt idx="90">
                  <c:v>44833.958333333299</c:v>
                </c:pt>
                <c:pt idx="91">
                  <c:v>44834.958333333299</c:v>
                </c:pt>
                <c:pt idx="92">
                  <c:v>44835.958333333299</c:v>
                </c:pt>
                <c:pt idx="93">
                  <c:v>44836.958333333299</c:v>
                </c:pt>
                <c:pt idx="94">
                  <c:v>44837.958333333299</c:v>
                </c:pt>
                <c:pt idx="95">
                  <c:v>44838.958333333299</c:v>
                </c:pt>
                <c:pt idx="96">
                  <c:v>44839.958333333299</c:v>
                </c:pt>
                <c:pt idx="97">
                  <c:v>44840.958333333299</c:v>
                </c:pt>
                <c:pt idx="98">
                  <c:v>44841.958333333299</c:v>
                </c:pt>
                <c:pt idx="99">
                  <c:v>44842.958333333299</c:v>
                </c:pt>
                <c:pt idx="100">
                  <c:v>44843.958333333299</c:v>
                </c:pt>
                <c:pt idx="101">
                  <c:v>44844.958333333299</c:v>
                </c:pt>
                <c:pt idx="102">
                  <c:v>44845.958333333299</c:v>
                </c:pt>
                <c:pt idx="103">
                  <c:v>44846.958333333299</c:v>
                </c:pt>
                <c:pt idx="104">
                  <c:v>44847.958333333299</c:v>
                </c:pt>
                <c:pt idx="105">
                  <c:v>44848.958333333299</c:v>
                </c:pt>
                <c:pt idx="106">
                  <c:v>44849.958333333299</c:v>
                </c:pt>
                <c:pt idx="107">
                  <c:v>44850.958333333299</c:v>
                </c:pt>
                <c:pt idx="108">
                  <c:v>44851.958333333299</c:v>
                </c:pt>
                <c:pt idx="109">
                  <c:v>44852.958333333299</c:v>
                </c:pt>
                <c:pt idx="110">
                  <c:v>44853.958333333299</c:v>
                </c:pt>
                <c:pt idx="111">
                  <c:v>44854.958333333299</c:v>
                </c:pt>
                <c:pt idx="112">
                  <c:v>44855.958333333299</c:v>
                </c:pt>
                <c:pt idx="113">
                  <c:v>44856.958333333299</c:v>
                </c:pt>
                <c:pt idx="114">
                  <c:v>44857.958333333299</c:v>
                </c:pt>
                <c:pt idx="115">
                  <c:v>44858.958333333299</c:v>
                </c:pt>
                <c:pt idx="116">
                  <c:v>44859.958333333299</c:v>
                </c:pt>
                <c:pt idx="117">
                  <c:v>44860.958333333299</c:v>
                </c:pt>
                <c:pt idx="118">
                  <c:v>44861.958333333299</c:v>
                </c:pt>
                <c:pt idx="119">
                  <c:v>44862.958333333299</c:v>
                </c:pt>
                <c:pt idx="120">
                  <c:v>44863.958333333299</c:v>
                </c:pt>
                <c:pt idx="121">
                  <c:v>44864.958333333299</c:v>
                </c:pt>
                <c:pt idx="122">
                  <c:v>44865.958333333299</c:v>
                </c:pt>
                <c:pt idx="123">
                  <c:v>44866.958333333299</c:v>
                </c:pt>
                <c:pt idx="124">
                  <c:v>44867.958333333299</c:v>
                </c:pt>
                <c:pt idx="125">
                  <c:v>44868.958333333299</c:v>
                </c:pt>
                <c:pt idx="126">
                  <c:v>44869.958333333299</c:v>
                </c:pt>
                <c:pt idx="127">
                  <c:v>44870.958333333299</c:v>
                </c:pt>
                <c:pt idx="128">
                  <c:v>44871.958333333299</c:v>
                </c:pt>
                <c:pt idx="129">
                  <c:v>44872.958333333299</c:v>
                </c:pt>
                <c:pt idx="130">
                  <c:v>44873.958333333299</c:v>
                </c:pt>
                <c:pt idx="131">
                  <c:v>44874.958333333299</c:v>
                </c:pt>
                <c:pt idx="132">
                  <c:v>44875.958333333299</c:v>
                </c:pt>
                <c:pt idx="133">
                  <c:v>44876.958333333299</c:v>
                </c:pt>
                <c:pt idx="134">
                  <c:v>44877.958333333299</c:v>
                </c:pt>
                <c:pt idx="135">
                  <c:v>44878.958333333299</c:v>
                </c:pt>
                <c:pt idx="136">
                  <c:v>44879.958333333299</c:v>
                </c:pt>
                <c:pt idx="137">
                  <c:v>44880.958333333299</c:v>
                </c:pt>
                <c:pt idx="138">
                  <c:v>44881.958333333299</c:v>
                </c:pt>
                <c:pt idx="139">
                  <c:v>44882.958333333299</c:v>
                </c:pt>
                <c:pt idx="140">
                  <c:v>44883.958333333299</c:v>
                </c:pt>
                <c:pt idx="141">
                  <c:v>44884.958333333299</c:v>
                </c:pt>
                <c:pt idx="142">
                  <c:v>44885.958333333299</c:v>
                </c:pt>
                <c:pt idx="143">
                  <c:v>44886.958333333299</c:v>
                </c:pt>
                <c:pt idx="144">
                  <c:v>44887.958333333299</c:v>
                </c:pt>
                <c:pt idx="145">
                  <c:v>44888.958333333299</c:v>
                </c:pt>
                <c:pt idx="146">
                  <c:v>44889.958333333299</c:v>
                </c:pt>
                <c:pt idx="147">
                  <c:v>44890.958333333299</c:v>
                </c:pt>
                <c:pt idx="148">
                  <c:v>44891.958333333299</c:v>
                </c:pt>
                <c:pt idx="149">
                  <c:v>44892.958333333299</c:v>
                </c:pt>
                <c:pt idx="150">
                  <c:v>44893.958333333299</c:v>
                </c:pt>
                <c:pt idx="151">
                  <c:v>44894.958333333299</c:v>
                </c:pt>
                <c:pt idx="152">
                  <c:v>44895.958333333299</c:v>
                </c:pt>
                <c:pt idx="153">
                  <c:v>44896.958333333299</c:v>
                </c:pt>
                <c:pt idx="154">
                  <c:v>44897.958333333299</c:v>
                </c:pt>
                <c:pt idx="155">
                  <c:v>44898.958333333299</c:v>
                </c:pt>
                <c:pt idx="156">
                  <c:v>44899.958333333299</c:v>
                </c:pt>
                <c:pt idx="157">
                  <c:v>44900.958333333299</c:v>
                </c:pt>
                <c:pt idx="158">
                  <c:v>44901.958333333299</c:v>
                </c:pt>
                <c:pt idx="159">
                  <c:v>44902.958333333299</c:v>
                </c:pt>
                <c:pt idx="160">
                  <c:v>44903.958333333299</c:v>
                </c:pt>
                <c:pt idx="161">
                  <c:v>44904.958333333299</c:v>
                </c:pt>
                <c:pt idx="162">
                  <c:v>44905.958333333299</c:v>
                </c:pt>
                <c:pt idx="163">
                  <c:v>44906.958333333299</c:v>
                </c:pt>
                <c:pt idx="164">
                  <c:v>44907.958333333299</c:v>
                </c:pt>
                <c:pt idx="165">
                  <c:v>44908.958333333299</c:v>
                </c:pt>
                <c:pt idx="166">
                  <c:v>44909.958333333299</c:v>
                </c:pt>
                <c:pt idx="167">
                  <c:v>44910.958333333299</c:v>
                </c:pt>
                <c:pt idx="168">
                  <c:v>44911.958333333299</c:v>
                </c:pt>
                <c:pt idx="169">
                  <c:v>44912.958333333299</c:v>
                </c:pt>
                <c:pt idx="170">
                  <c:v>44913.958333333299</c:v>
                </c:pt>
                <c:pt idx="171">
                  <c:v>44914.958333333299</c:v>
                </c:pt>
                <c:pt idx="172">
                  <c:v>44915.958333333299</c:v>
                </c:pt>
                <c:pt idx="173">
                  <c:v>44916.958333333299</c:v>
                </c:pt>
                <c:pt idx="174">
                  <c:v>44917.958333333299</c:v>
                </c:pt>
                <c:pt idx="175">
                  <c:v>44918.958333333299</c:v>
                </c:pt>
                <c:pt idx="176">
                  <c:v>44919.958333333299</c:v>
                </c:pt>
                <c:pt idx="177">
                  <c:v>44920.958333333299</c:v>
                </c:pt>
                <c:pt idx="178">
                  <c:v>44921.958333333299</c:v>
                </c:pt>
                <c:pt idx="179">
                  <c:v>44922.958333333299</c:v>
                </c:pt>
                <c:pt idx="180">
                  <c:v>44923.958333333299</c:v>
                </c:pt>
              </c:numCache>
            </c:numRef>
          </c:cat>
          <c:val>
            <c:numRef>
              <c:f>CISO_direct_24hr_CI_forecasts!$H$2:$H$182</c:f>
              <c:numCache>
                <c:formatCode>General</c:formatCode>
                <c:ptCount val="181"/>
                <c:pt idx="0">
                  <c:v>7.9470719547208399E-2</c:v>
                </c:pt>
                <c:pt idx="1">
                  <c:v>9.6369601481344602E-2</c:v>
                </c:pt>
                <c:pt idx="2">
                  <c:v>0.113367249301316</c:v>
                </c:pt>
                <c:pt idx="3">
                  <c:v>0.12520089400540099</c:v>
                </c:pt>
                <c:pt idx="4">
                  <c:v>0.11448881934570999</c:v>
                </c:pt>
                <c:pt idx="5">
                  <c:v>0.11658982753187699</c:v>
                </c:pt>
                <c:pt idx="6">
                  <c:v>0.119722896856452</c:v>
                </c:pt>
                <c:pt idx="7">
                  <c:v>7.5661843378388993E-2</c:v>
                </c:pt>
                <c:pt idx="8">
                  <c:v>0.17351000312562401</c:v>
                </c:pt>
                <c:pt idx="9">
                  <c:v>0.15980148981336501</c:v>
                </c:pt>
                <c:pt idx="10">
                  <c:v>0.193922321232434</c:v>
                </c:pt>
                <c:pt idx="11">
                  <c:v>6.3609624765676206E-2</c:v>
                </c:pt>
                <c:pt idx="12">
                  <c:v>5.6015737917821502E-2</c:v>
                </c:pt>
                <c:pt idx="13">
                  <c:v>0.16335970149221599</c:v>
                </c:pt>
                <c:pt idx="14">
                  <c:v>4.3991987297601502E-2</c:v>
                </c:pt>
                <c:pt idx="15">
                  <c:v>9.3335091585626598E-2</c:v>
                </c:pt>
                <c:pt idx="16">
                  <c:v>7.1337721681250604E-2</c:v>
                </c:pt>
                <c:pt idx="17">
                  <c:v>0.131440167278876</c:v>
                </c:pt>
                <c:pt idx="18">
                  <c:v>4.8177404740111798E-2</c:v>
                </c:pt>
                <c:pt idx="19">
                  <c:v>5.3333797502210997E-2</c:v>
                </c:pt>
                <c:pt idx="20">
                  <c:v>4.8754969486001297E-2</c:v>
                </c:pt>
                <c:pt idx="21">
                  <c:v>9.6675193293149997E-2</c:v>
                </c:pt>
                <c:pt idx="22">
                  <c:v>0.12855208703280699</c:v>
                </c:pt>
                <c:pt idx="23">
                  <c:v>5.6758671663840403E-2</c:v>
                </c:pt>
                <c:pt idx="24">
                  <c:v>8.6696333155073593E-2</c:v>
                </c:pt>
                <c:pt idx="25">
                  <c:v>2.3472099125359799E-2</c:v>
                </c:pt>
                <c:pt idx="26">
                  <c:v>6.28334780430303E-2</c:v>
                </c:pt>
                <c:pt idx="27">
                  <c:v>6.5077116678257704E-2</c:v>
                </c:pt>
                <c:pt idx="28">
                  <c:v>5.88912391540347E-2</c:v>
                </c:pt>
                <c:pt idx="29">
                  <c:v>3.45605370719392E-2</c:v>
                </c:pt>
                <c:pt idx="30">
                  <c:v>4.2879919967293199E-2</c:v>
                </c:pt>
                <c:pt idx="31">
                  <c:v>0.13298227916271199</c:v>
                </c:pt>
                <c:pt idx="32">
                  <c:v>4.8306234230811401E-2</c:v>
                </c:pt>
                <c:pt idx="33">
                  <c:v>8.7344409982853505E-2</c:v>
                </c:pt>
                <c:pt idx="34">
                  <c:v>8.0595177260088996E-2</c:v>
                </c:pt>
                <c:pt idx="35">
                  <c:v>7.1038038101873299E-2</c:v>
                </c:pt>
                <c:pt idx="36">
                  <c:v>7.1022700926759594E-2</c:v>
                </c:pt>
                <c:pt idx="37">
                  <c:v>0.12910214113969801</c:v>
                </c:pt>
                <c:pt idx="38">
                  <c:v>0.171700549499677</c:v>
                </c:pt>
                <c:pt idx="39">
                  <c:v>5.4862229428827701E-2</c:v>
                </c:pt>
                <c:pt idx="40">
                  <c:v>0.116280717654916</c:v>
                </c:pt>
                <c:pt idx="41">
                  <c:v>0.13502824543199399</c:v>
                </c:pt>
                <c:pt idx="42">
                  <c:v>7.6830107376793202E-2</c:v>
                </c:pt>
                <c:pt idx="43">
                  <c:v>4.1843313296756203E-2</c:v>
                </c:pt>
                <c:pt idx="44">
                  <c:v>9.2363690594706102E-2</c:v>
                </c:pt>
                <c:pt idx="45">
                  <c:v>8.1185169282722999E-2</c:v>
                </c:pt>
                <c:pt idx="46">
                  <c:v>0.10304967769665201</c:v>
                </c:pt>
                <c:pt idx="47">
                  <c:v>5.0332130321138001E-2</c:v>
                </c:pt>
                <c:pt idx="48">
                  <c:v>4.0714688866064497E-2</c:v>
                </c:pt>
                <c:pt idx="49">
                  <c:v>4.9156609951709999E-2</c:v>
                </c:pt>
                <c:pt idx="50">
                  <c:v>4.3812390585472601E-2</c:v>
                </c:pt>
                <c:pt idx="51">
                  <c:v>0.10339617867205</c:v>
                </c:pt>
                <c:pt idx="52">
                  <c:v>0.14972566275082799</c:v>
                </c:pt>
                <c:pt idx="53">
                  <c:v>8.3962700147013694E-2</c:v>
                </c:pt>
                <c:pt idx="54">
                  <c:v>6.3762277063909398E-2</c:v>
                </c:pt>
                <c:pt idx="55">
                  <c:v>3.3363750457192899E-2</c:v>
                </c:pt>
                <c:pt idx="56">
                  <c:v>3.2874089625568301E-2</c:v>
                </c:pt>
                <c:pt idx="57">
                  <c:v>0.11439083866441099</c:v>
                </c:pt>
                <c:pt idx="58">
                  <c:v>5.5573357495027703E-2</c:v>
                </c:pt>
                <c:pt idx="59">
                  <c:v>0.171088839690829</c:v>
                </c:pt>
                <c:pt idx="60">
                  <c:v>0.124644315604546</c:v>
                </c:pt>
                <c:pt idx="61">
                  <c:v>3.6264463584366802E-2</c:v>
                </c:pt>
                <c:pt idx="62">
                  <c:v>0.107251277224392</c:v>
                </c:pt>
                <c:pt idx="63">
                  <c:v>5.85277263196812E-2</c:v>
                </c:pt>
                <c:pt idx="64">
                  <c:v>5.15042056649479E-2</c:v>
                </c:pt>
                <c:pt idx="65">
                  <c:v>9.9271874932891996E-2</c:v>
                </c:pt>
                <c:pt idx="66">
                  <c:v>4.3284246050146802E-2</c:v>
                </c:pt>
                <c:pt idx="67">
                  <c:v>0.108611036095364</c:v>
                </c:pt>
                <c:pt idx="68">
                  <c:v>5.3220001039485099E-2</c:v>
                </c:pt>
                <c:pt idx="69">
                  <c:v>0.16369104875048801</c:v>
                </c:pt>
                <c:pt idx="70">
                  <c:v>9.9613565865407802E-2</c:v>
                </c:pt>
                <c:pt idx="71">
                  <c:v>7.6748602482217501E-2</c:v>
                </c:pt>
                <c:pt idx="72">
                  <c:v>4.7569772809283498E-2</c:v>
                </c:pt>
                <c:pt idx="73">
                  <c:v>0.15551860095745901</c:v>
                </c:pt>
                <c:pt idx="74">
                  <c:v>5.9536955315932498E-2</c:v>
                </c:pt>
                <c:pt idx="75">
                  <c:v>6.8153379420778398E-2</c:v>
                </c:pt>
                <c:pt idx="76">
                  <c:v>6.3443206026260801E-2</c:v>
                </c:pt>
                <c:pt idx="77">
                  <c:v>7.2847089343777302E-2</c:v>
                </c:pt>
                <c:pt idx="78">
                  <c:v>0.16105479045127</c:v>
                </c:pt>
                <c:pt idx="79">
                  <c:v>9.7964897205201698E-2</c:v>
                </c:pt>
                <c:pt idx="80">
                  <c:v>0.103549981134602</c:v>
                </c:pt>
                <c:pt idx="81">
                  <c:v>7.7775312421655293E-2</c:v>
                </c:pt>
                <c:pt idx="82">
                  <c:v>9.2285134280245595E-2</c:v>
                </c:pt>
                <c:pt idx="83">
                  <c:v>4.9203105812997402E-2</c:v>
                </c:pt>
                <c:pt idx="84">
                  <c:v>9.0161187992646302E-2</c:v>
                </c:pt>
                <c:pt idx="85">
                  <c:v>6.5347132876032707E-2</c:v>
                </c:pt>
                <c:pt idx="86">
                  <c:v>5.9505900005747701E-2</c:v>
                </c:pt>
                <c:pt idx="87">
                  <c:v>6.6350431528033202E-2</c:v>
                </c:pt>
                <c:pt idx="88">
                  <c:v>4.0049539533134802E-2</c:v>
                </c:pt>
                <c:pt idx="89">
                  <c:v>3.1939535397846303E-2</c:v>
                </c:pt>
                <c:pt idx="90">
                  <c:v>7.8433788493406806E-2</c:v>
                </c:pt>
                <c:pt idx="91">
                  <c:v>5.6851220515185201E-2</c:v>
                </c:pt>
                <c:pt idx="92">
                  <c:v>7.6405381205978298E-2</c:v>
                </c:pt>
                <c:pt idx="93">
                  <c:v>5.9368019690195603E-2</c:v>
                </c:pt>
                <c:pt idx="94">
                  <c:v>0.18174869058969201</c:v>
                </c:pt>
                <c:pt idx="95">
                  <c:v>8.5498724398435602E-2</c:v>
                </c:pt>
                <c:pt idx="96">
                  <c:v>4.5392628666688299E-2</c:v>
                </c:pt>
                <c:pt idx="97">
                  <c:v>6.6344205877633997E-2</c:v>
                </c:pt>
                <c:pt idx="98">
                  <c:v>7.56183708464018E-2</c:v>
                </c:pt>
                <c:pt idx="99">
                  <c:v>6.7587921072236296E-2</c:v>
                </c:pt>
                <c:pt idx="100">
                  <c:v>4.56448256886096E-2</c:v>
                </c:pt>
                <c:pt idx="101">
                  <c:v>0.108888075980589</c:v>
                </c:pt>
                <c:pt idx="102">
                  <c:v>4.5190028462792298E-2</c:v>
                </c:pt>
                <c:pt idx="103">
                  <c:v>6.0452179735304597E-2</c:v>
                </c:pt>
                <c:pt idx="104">
                  <c:v>4.81526486245041E-2</c:v>
                </c:pt>
                <c:pt idx="105">
                  <c:v>6.6791028335533797E-2</c:v>
                </c:pt>
                <c:pt idx="106">
                  <c:v>6.3916015930302494E-2</c:v>
                </c:pt>
                <c:pt idx="107">
                  <c:v>7.7246977394949901E-2</c:v>
                </c:pt>
                <c:pt idx="108">
                  <c:v>0.161682940351977</c:v>
                </c:pt>
                <c:pt idx="109">
                  <c:v>0.12667959786865801</c:v>
                </c:pt>
                <c:pt idx="110">
                  <c:v>9.6016192676701501E-2</c:v>
                </c:pt>
                <c:pt idx="111">
                  <c:v>6.4256982458847201E-2</c:v>
                </c:pt>
                <c:pt idx="112">
                  <c:v>7.5185382253274993E-2</c:v>
                </c:pt>
                <c:pt idx="113">
                  <c:v>6.73688634909856E-2</c:v>
                </c:pt>
                <c:pt idx="114">
                  <c:v>7.9816607987900107E-2</c:v>
                </c:pt>
                <c:pt idx="115">
                  <c:v>8.6058658701637702E-2</c:v>
                </c:pt>
                <c:pt idx="116">
                  <c:v>6.2399284438351098E-2</c:v>
                </c:pt>
                <c:pt idx="117">
                  <c:v>8.9643764311931801E-2</c:v>
                </c:pt>
                <c:pt idx="118">
                  <c:v>0.113180613784695</c:v>
                </c:pt>
                <c:pt idx="119">
                  <c:v>9.6727697858916495E-2</c:v>
                </c:pt>
                <c:pt idx="120">
                  <c:v>0.103138024788321</c:v>
                </c:pt>
                <c:pt idx="121">
                  <c:v>0.105734389152894</c:v>
                </c:pt>
                <c:pt idx="122">
                  <c:v>0.120130935189704</c:v>
                </c:pt>
                <c:pt idx="123">
                  <c:v>7.4721595874430904E-2</c:v>
                </c:pt>
                <c:pt idx="124">
                  <c:v>9.3436786219054602E-2</c:v>
                </c:pt>
                <c:pt idx="125">
                  <c:v>9.7842479893366197E-2</c:v>
                </c:pt>
                <c:pt idx="126">
                  <c:v>6.2858197518689804E-2</c:v>
                </c:pt>
                <c:pt idx="127">
                  <c:v>0.124286426194438</c:v>
                </c:pt>
                <c:pt idx="128">
                  <c:v>7.1773606121252304E-2</c:v>
                </c:pt>
                <c:pt idx="129">
                  <c:v>0.16696459154597201</c:v>
                </c:pt>
                <c:pt idx="130">
                  <c:v>8.1989728871300904E-2</c:v>
                </c:pt>
                <c:pt idx="131">
                  <c:v>7.6790650822366996E-2</c:v>
                </c:pt>
                <c:pt idx="132">
                  <c:v>7.0846632475446703E-2</c:v>
                </c:pt>
                <c:pt idx="133">
                  <c:v>8.8193492522951597E-2</c:v>
                </c:pt>
                <c:pt idx="134">
                  <c:v>0.11248730434704</c:v>
                </c:pt>
                <c:pt idx="135">
                  <c:v>6.9334699508620506E-2</c:v>
                </c:pt>
                <c:pt idx="136">
                  <c:v>6.4146387239829905E-2</c:v>
                </c:pt>
                <c:pt idx="137">
                  <c:v>0.106668593850079</c:v>
                </c:pt>
                <c:pt idx="138">
                  <c:v>4.8760792766095497E-2</c:v>
                </c:pt>
                <c:pt idx="139">
                  <c:v>6.0140133430095603E-2</c:v>
                </c:pt>
                <c:pt idx="140">
                  <c:v>0.16261196940769601</c:v>
                </c:pt>
                <c:pt idx="141">
                  <c:v>5.1194262065703801E-2</c:v>
                </c:pt>
                <c:pt idx="142">
                  <c:v>5.1758594221255803E-2</c:v>
                </c:pt>
                <c:pt idx="143">
                  <c:v>7.1943144119844593E-2</c:v>
                </c:pt>
                <c:pt idx="144">
                  <c:v>4.9525769608286301E-2</c:v>
                </c:pt>
                <c:pt idx="145">
                  <c:v>6.85928736751968E-2</c:v>
                </c:pt>
                <c:pt idx="146">
                  <c:v>0.122380270121106</c:v>
                </c:pt>
                <c:pt idx="147">
                  <c:v>0.109266629376525</c:v>
                </c:pt>
                <c:pt idx="148">
                  <c:v>0.159878904523824</c:v>
                </c:pt>
                <c:pt idx="149">
                  <c:v>0.181070363714985</c:v>
                </c:pt>
                <c:pt idx="150">
                  <c:v>0.12847199135322801</c:v>
                </c:pt>
                <c:pt idx="151">
                  <c:v>8.5047114831540802E-2</c:v>
                </c:pt>
                <c:pt idx="152">
                  <c:v>9.3788220390601695E-2</c:v>
                </c:pt>
                <c:pt idx="153">
                  <c:v>0.116455145808605</c:v>
                </c:pt>
                <c:pt idx="154">
                  <c:v>0.123678375459328</c:v>
                </c:pt>
                <c:pt idx="155">
                  <c:v>0.139458254427094</c:v>
                </c:pt>
                <c:pt idx="156">
                  <c:v>7.2043267828225302E-2</c:v>
                </c:pt>
                <c:pt idx="157">
                  <c:v>7.2708891829927805E-2</c:v>
                </c:pt>
                <c:pt idx="158">
                  <c:v>7.4230331600269206E-2</c:v>
                </c:pt>
                <c:pt idx="159">
                  <c:v>7.1935682575683904E-2</c:v>
                </c:pt>
                <c:pt idx="160">
                  <c:v>5.9474807012120497E-2</c:v>
                </c:pt>
                <c:pt idx="161">
                  <c:v>5.1120957642182101E-2</c:v>
                </c:pt>
                <c:pt idx="162">
                  <c:v>6.0800398594638198E-2</c:v>
                </c:pt>
                <c:pt idx="163">
                  <c:v>6.21571286645521E-2</c:v>
                </c:pt>
                <c:pt idx="164">
                  <c:v>0.17166180168030801</c:v>
                </c:pt>
                <c:pt idx="165">
                  <c:v>0.10381019840091101</c:v>
                </c:pt>
                <c:pt idx="166">
                  <c:v>0.13120449798667599</c:v>
                </c:pt>
                <c:pt idx="167">
                  <c:v>0.16092828011149901</c:v>
                </c:pt>
                <c:pt idx="168">
                  <c:v>0.10771565564581199</c:v>
                </c:pt>
                <c:pt idx="169">
                  <c:v>8.3546750717481896E-2</c:v>
                </c:pt>
                <c:pt idx="170">
                  <c:v>5.94057399162643E-2</c:v>
                </c:pt>
                <c:pt idx="171">
                  <c:v>0.10408770277695099</c:v>
                </c:pt>
                <c:pt idx="172">
                  <c:v>0.11736506732579501</c:v>
                </c:pt>
                <c:pt idx="173">
                  <c:v>0.23210304232209999</c:v>
                </c:pt>
                <c:pt idx="174">
                  <c:v>9.3813239978117705E-2</c:v>
                </c:pt>
                <c:pt idx="175">
                  <c:v>5.40369433232867E-2</c:v>
                </c:pt>
                <c:pt idx="176">
                  <c:v>5.2660316449775701E-2</c:v>
                </c:pt>
                <c:pt idx="177">
                  <c:v>6.0976523343099602E-2</c:v>
                </c:pt>
                <c:pt idx="178">
                  <c:v>0.131816625300818</c:v>
                </c:pt>
                <c:pt idx="179">
                  <c:v>0.110248887797949</c:v>
                </c:pt>
                <c:pt idx="180">
                  <c:v>0.22428264977508999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964C-979A-3683BD85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636124"/>
        <c:axId val="578156494"/>
      </c:lineChart>
      <c:dateAx>
        <c:axId val="17996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8156494"/>
        <c:crosses val="autoZero"/>
        <c:auto val="1"/>
        <c:lblOffset val="100"/>
        <c:baseTimeUnit val="days"/>
      </c:dateAx>
      <c:valAx>
        <c:axId val="578156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daily mape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96361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Summer [07/24 - 07/30]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'CISO direct - contrast 3 1 week'!$A$2:$A$1000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'CISO direct - contrast 3 1 week'!$C$2:$C$1000</c:f>
              <c:numCache>
                <c:formatCode>General</c:formatCode>
                <c:ptCount val="999"/>
                <c:pt idx="0">
                  <c:v>5.6758671663840472E-2</c:v>
                </c:pt>
                <c:pt idx="1">
                  <c:v>8.6696333155073635E-2</c:v>
                </c:pt>
                <c:pt idx="2">
                  <c:v>2.3472099125359861E-2</c:v>
                </c:pt>
                <c:pt idx="3">
                  <c:v>6.2833478043030341E-2</c:v>
                </c:pt>
                <c:pt idx="4">
                  <c:v>6.5077116678257732E-2</c:v>
                </c:pt>
                <c:pt idx="5">
                  <c:v>5.889123915403479E-2</c:v>
                </c:pt>
                <c:pt idx="6">
                  <c:v>3.4560537071939228E-2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7-6847-8944-BCC1D590BFC7}"/>
            </c:ext>
          </c:extLst>
        </c:ser>
        <c:ser>
          <c:idx val="1"/>
          <c:order val="1"/>
          <c:tx>
            <c:v>Fall [10/09 - 10/15]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'CISO direct - contrast 3 1 week'!$A$2:$A$1000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'CISO direct - contrast 3 1 week'!$F$2:$F$1000</c:f>
              <c:numCache>
                <c:formatCode>General</c:formatCode>
                <c:ptCount val="999"/>
                <c:pt idx="0">
                  <c:v>4.5644825688609648E-2</c:v>
                </c:pt>
                <c:pt idx="1">
                  <c:v>0.10888807598058979</c:v>
                </c:pt>
                <c:pt idx="2">
                  <c:v>4.5190028462792298E-2</c:v>
                </c:pt>
                <c:pt idx="3">
                  <c:v>6.0452179735304666E-2</c:v>
                </c:pt>
                <c:pt idx="4">
                  <c:v>4.815264862450417E-2</c:v>
                </c:pt>
                <c:pt idx="5">
                  <c:v>6.6791028335533853E-2</c:v>
                </c:pt>
                <c:pt idx="6">
                  <c:v>6.391601593030255E-2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7-6847-8944-BCC1D590BFC7}"/>
            </c:ext>
          </c:extLst>
        </c:ser>
        <c:ser>
          <c:idx val="2"/>
          <c:order val="2"/>
          <c:tx>
            <c:v>Winter [12/11 - 12/17]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'CISO direct - contrast 3 1 week'!$A$2:$A$1000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'CISO direct - contrast 3 1 week'!$I$2:$I$1000</c:f>
              <c:numCache>
                <c:formatCode>General</c:formatCode>
                <c:ptCount val="999"/>
                <c:pt idx="0">
                  <c:v>6.2157128664552107E-2</c:v>
                </c:pt>
                <c:pt idx="1">
                  <c:v>0.17166180168030801</c:v>
                </c:pt>
                <c:pt idx="2">
                  <c:v>0.10381019840091181</c:v>
                </c:pt>
                <c:pt idx="3">
                  <c:v>0.13120449798667622</c:v>
                </c:pt>
                <c:pt idx="4">
                  <c:v>0.16092828011149943</c:v>
                </c:pt>
                <c:pt idx="5">
                  <c:v>0.10771565564581226</c:v>
                </c:pt>
                <c:pt idx="6">
                  <c:v>8.354675071748191E-2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7-6847-8944-BCC1D590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34642"/>
        <c:axId val="1683858740"/>
      </c:lineChart>
      <c:catAx>
        <c:axId val="106843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3858740"/>
        <c:crosses val="autoZero"/>
        <c:auto val="1"/>
        <c:lblAlgn val="ctr"/>
        <c:lblOffset val="100"/>
        <c:noMultiLvlLbl val="1"/>
      </c:catAx>
      <c:valAx>
        <c:axId val="168385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43464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sz="16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Date (x-axis) vs Daily MAPE (y-axis) for 1, 2, 3, 4 autoregressive step predictions of CISO direct</a:t>
            </a:r>
          </a:p>
        </c:rich>
      </c:tx>
      <c:layout>
        <c:manualLayout>
          <c:xMode val="edge"/>
          <c:yMode val="edge"/>
          <c:x val="2.3640776699029128E-2"/>
          <c:y val="5.214132762312634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step prediction - 0-23h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'CISO direct - PLOT contrast 1 t'!$A$106:$A$130</c:f>
              <c:numCache>
                <c:formatCode>yyyy\-mm\-dd\ h:mm:ss</c:formatCode>
                <c:ptCount val="25"/>
                <c:pt idx="0">
                  <c:v>44850.958333333336</c:v>
                </c:pt>
                <c:pt idx="1">
                  <c:v>44851.958333333336</c:v>
                </c:pt>
                <c:pt idx="2">
                  <c:v>44852.958333333336</c:v>
                </c:pt>
                <c:pt idx="3">
                  <c:v>44853.958333333336</c:v>
                </c:pt>
                <c:pt idx="4">
                  <c:v>44854.958333333336</c:v>
                </c:pt>
                <c:pt idx="5">
                  <c:v>44855.958333333336</c:v>
                </c:pt>
                <c:pt idx="6">
                  <c:v>44856.958333333336</c:v>
                </c:pt>
                <c:pt idx="7">
                  <c:v>44857.958333333336</c:v>
                </c:pt>
                <c:pt idx="8">
                  <c:v>44858.958333333336</c:v>
                </c:pt>
                <c:pt idx="9">
                  <c:v>44859.958333333336</c:v>
                </c:pt>
                <c:pt idx="10">
                  <c:v>44860.958333333336</c:v>
                </c:pt>
                <c:pt idx="11">
                  <c:v>44861.958333333336</c:v>
                </c:pt>
                <c:pt idx="12">
                  <c:v>44862.958333333336</c:v>
                </c:pt>
                <c:pt idx="13">
                  <c:v>44863.958333333336</c:v>
                </c:pt>
                <c:pt idx="14">
                  <c:v>44864.958333333336</c:v>
                </c:pt>
                <c:pt idx="15">
                  <c:v>44865.958333333336</c:v>
                </c:pt>
                <c:pt idx="16">
                  <c:v>44866.958333333336</c:v>
                </c:pt>
                <c:pt idx="17">
                  <c:v>44867.958333333336</c:v>
                </c:pt>
                <c:pt idx="18">
                  <c:v>44868.958333333336</c:v>
                </c:pt>
                <c:pt idx="19">
                  <c:v>44869.958333333336</c:v>
                </c:pt>
                <c:pt idx="20">
                  <c:v>44870.958333333336</c:v>
                </c:pt>
                <c:pt idx="21">
                  <c:v>44871.958333333336</c:v>
                </c:pt>
                <c:pt idx="22">
                  <c:v>44872.958333333336</c:v>
                </c:pt>
                <c:pt idx="23">
                  <c:v>44873.958333333336</c:v>
                </c:pt>
                <c:pt idx="24">
                  <c:v>44874.958333333336</c:v>
                </c:pt>
              </c:numCache>
            </c:numRef>
          </c:cat>
          <c:val>
            <c:numRef>
              <c:f>'CISO direct - PLOT contrast 1 t'!$B$106:$B$130</c:f>
              <c:numCache>
                <c:formatCode>General</c:formatCode>
                <c:ptCount val="25"/>
                <c:pt idx="0">
                  <c:v>7.7246977394949928E-2</c:v>
                </c:pt>
                <c:pt idx="1">
                  <c:v>0.16168294035197797</c:v>
                </c:pt>
                <c:pt idx="2">
                  <c:v>0.12667959786865857</c:v>
                </c:pt>
                <c:pt idx="3">
                  <c:v>9.6016192676701584E-2</c:v>
                </c:pt>
                <c:pt idx="4">
                  <c:v>6.4256982458847256E-2</c:v>
                </c:pt>
                <c:pt idx="5">
                  <c:v>7.518538225327509E-2</c:v>
                </c:pt>
                <c:pt idx="6">
                  <c:v>6.7368863490985642E-2</c:v>
                </c:pt>
                <c:pt idx="7">
                  <c:v>7.981660798790019E-2</c:v>
                </c:pt>
                <c:pt idx="8">
                  <c:v>8.6058658701637702E-2</c:v>
                </c:pt>
                <c:pt idx="9">
                  <c:v>6.2399284438351112E-2</c:v>
                </c:pt>
                <c:pt idx="10">
                  <c:v>8.964376431193187E-2</c:v>
                </c:pt>
                <c:pt idx="11">
                  <c:v>0.11318061378469578</c:v>
                </c:pt>
                <c:pt idx="12">
                  <c:v>9.6727697858916536E-2</c:v>
                </c:pt>
                <c:pt idx="13">
                  <c:v>0.10313802478832122</c:v>
                </c:pt>
                <c:pt idx="14">
                  <c:v>0.10573438915289445</c:v>
                </c:pt>
                <c:pt idx="15">
                  <c:v>0.12013093518970464</c:v>
                </c:pt>
                <c:pt idx="16">
                  <c:v>7.4721595874430988E-2</c:v>
                </c:pt>
                <c:pt idx="17">
                  <c:v>9.3436786219054602E-2</c:v>
                </c:pt>
                <c:pt idx="18">
                  <c:v>9.7842479893366266E-2</c:v>
                </c:pt>
                <c:pt idx="19">
                  <c:v>6.2858197518689859E-2</c:v>
                </c:pt>
                <c:pt idx="20">
                  <c:v>0.1242864261944383</c:v>
                </c:pt>
                <c:pt idx="21">
                  <c:v>7.1773606121252304E-2</c:v>
                </c:pt>
                <c:pt idx="22">
                  <c:v>0.16696459154597251</c:v>
                </c:pt>
                <c:pt idx="23">
                  <c:v>8.1989728871300946E-2</c:v>
                </c:pt>
                <c:pt idx="24">
                  <c:v>7.6790650822367093E-2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9-254D-A7E8-7AF32B498879}"/>
            </c:ext>
          </c:extLst>
        </c:ser>
        <c:ser>
          <c:idx val="1"/>
          <c:order val="1"/>
          <c:tx>
            <c:v>2 step prediction - 24-47h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'CISO direct - PLOT contrast 1 t'!$A$106:$A$130</c:f>
              <c:numCache>
                <c:formatCode>yyyy\-mm\-dd\ h:mm:ss</c:formatCode>
                <c:ptCount val="25"/>
                <c:pt idx="0">
                  <c:v>44850.958333333336</c:v>
                </c:pt>
                <c:pt idx="1">
                  <c:v>44851.958333333336</c:v>
                </c:pt>
                <c:pt idx="2">
                  <c:v>44852.958333333336</c:v>
                </c:pt>
                <c:pt idx="3">
                  <c:v>44853.958333333336</c:v>
                </c:pt>
                <c:pt idx="4">
                  <c:v>44854.958333333336</c:v>
                </c:pt>
                <c:pt idx="5">
                  <c:v>44855.958333333336</c:v>
                </c:pt>
                <c:pt idx="6">
                  <c:v>44856.958333333336</c:v>
                </c:pt>
                <c:pt idx="7">
                  <c:v>44857.958333333336</c:v>
                </c:pt>
                <c:pt idx="8">
                  <c:v>44858.958333333336</c:v>
                </c:pt>
                <c:pt idx="9">
                  <c:v>44859.958333333336</c:v>
                </c:pt>
                <c:pt idx="10">
                  <c:v>44860.958333333336</c:v>
                </c:pt>
                <c:pt idx="11">
                  <c:v>44861.958333333336</c:v>
                </c:pt>
                <c:pt idx="12">
                  <c:v>44862.958333333336</c:v>
                </c:pt>
                <c:pt idx="13">
                  <c:v>44863.958333333336</c:v>
                </c:pt>
                <c:pt idx="14">
                  <c:v>44864.958333333336</c:v>
                </c:pt>
                <c:pt idx="15">
                  <c:v>44865.958333333336</c:v>
                </c:pt>
                <c:pt idx="16">
                  <c:v>44866.958333333336</c:v>
                </c:pt>
                <c:pt idx="17">
                  <c:v>44867.958333333336</c:v>
                </c:pt>
                <c:pt idx="18">
                  <c:v>44868.958333333336</c:v>
                </c:pt>
                <c:pt idx="19">
                  <c:v>44869.958333333336</c:v>
                </c:pt>
                <c:pt idx="20">
                  <c:v>44870.958333333336</c:v>
                </c:pt>
                <c:pt idx="21">
                  <c:v>44871.958333333336</c:v>
                </c:pt>
                <c:pt idx="22">
                  <c:v>44872.958333333336</c:v>
                </c:pt>
                <c:pt idx="23">
                  <c:v>44873.958333333336</c:v>
                </c:pt>
                <c:pt idx="24">
                  <c:v>44874.958333333336</c:v>
                </c:pt>
              </c:numCache>
            </c:numRef>
          </c:cat>
          <c:val>
            <c:numRef>
              <c:f>'CISO direct - PLOT contrast 1 t'!$C$106:$C$130</c:f>
              <c:numCache>
                <c:formatCode>General</c:formatCode>
                <c:ptCount val="25"/>
                <c:pt idx="0">
                  <c:v>9.5936985330825383E-2</c:v>
                </c:pt>
                <c:pt idx="1">
                  <c:v>0.2371328743834599</c:v>
                </c:pt>
                <c:pt idx="2">
                  <c:v>0.25910628323719481</c:v>
                </c:pt>
                <c:pt idx="3">
                  <c:v>0.15061495793467664</c:v>
                </c:pt>
                <c:pt idx="4">
                  <c:v>9.3153851190112616E-2</c:v>
                </c:pt>
                <c:pt idx="5">
                  <c:v>0.12359265548076249</c:v>
                </c:pt>
                <c:pt idx="6">
                  <c:v>0.11716341182993269</c:v>
                </c:pt>
                <c:pt idx="7">
                  <c:v>0.12435941403271962</c:v>
                </c:pt>
                <c:pt idx="8">
                  <c:v>0.12153983772238074</c:v>
                </c:pt>
                <c:pt idx="9">
                  <c:v>9.5791927934399237E-2</c:v>
                </c:pt>
                <c:pt idx="10">
                  <c:v>0.10326951732976715</c:v>
                </c:pt>
                <c:pt idx="11">
                  <c:v>0.10900140300838489</c:v>
                </c:pt>
                <c:pt idx="12">
                  <c:v>8.4920432853848857E-2</c:v>
                </c:pt>
                <c:pt idx="13">
                  <c:v>0.16446148854136644</c:v>
                </c:pt>
                <c:pt idx="14">
                  <c:v>0.13633025714723199</c:v>
                </c:pt>
                <c:pt idx="15">
                  <c:v>0.10486367156696184</c:v>
                </c:pt>
                <c:pt idx="16">
                  <c:v>0.10208185346213816</c:v>
                </c:pt>
                <c:pt idx="17">
                  <c:v>0.13260818197781854</c:v>
                </c:pt>
                <c:pt idx="18">
                  <c:v>0.16141415922601057</c:v>
                </c:pt>
                <c:pt idx="19">
                  <c:v>0.11657696389749189</c:v>
                </c:pt>
                <c:pt idx="20">
                  <c:v>0.15913191261244095</c:v>
                </c:pt>
                <c:pt idx="21">
                  <c:v>5.097436781516549E-2</c:v>
                </c:pt>
                <c:pt idx="22">
                  <c:v>0.16214719713943834</c:v>
                </c:pt>
                <c:pt idx="23">
                  <c:v>0.1023310325954865</c:v>
                </c:pt>
                <c:pt idx="24">
                  <c:v>0.15712561219261165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9-254D-A7E8-7AF32B498879}"/>
            </c:ext>
          </c:extLst>
        </c:ser>
        <c:ser>
          <c:idx val="2"/>
          <c:order val="2"/>
          <c:tx>
            <c:v>3 step prediction - 48-71h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'CISO direct - PLOT contrast 1 t'!$A$106:$A$130</c:f>
              <c:numCache>
                <c:formatCode>yyyy\-mm\-dd\ h:mm:ss</c:formatCode>
                <c:ptCount val="25"/>
                <c:pt idx="0">
                  <c:v>44850.958333333336</c:v>
                </c:pt>
                <c:pt idx="1">
                  <c:v>44851.958333333336</c:v>
                </c:pt>
                <c:pt idx="2">
                  <c:v>44852.958333333336</c:v>
                </c:pt>
                <c:pt idx="3">
                  <c:v>44853.958333333336</c:v>
                </c:pt>
                <c:pt idx="4">
                  <c:v>44854.958333333336</c:v>
                </c:pt>
                <c:pt idx="5">
                  <c:v>44855.958333333336</c:v>
                </c:pt>
                <c:pt idx="6">
                  <c:v>44856.958333333336</c:v>
                </c:pt>
                <c:pt idx="7">
                  <c:v>44857.958333333336</c:v>
                </c:pt>
                <c:pt idx="8">
                  <c:v>44858.958333333336</c:v>
                </c:pt>
                <c:pt idx="9">
                  <c:v>44859.958333333336</c:v>
                </c:pt>
                <c:pt idx="10">
                  <c:v>44860.958333333336</c:v>
                </c:pt>
                <c:pt idx="11">
                  <c:v>44861.958333333336</c:v>
                </c:pt>
                <c:pt idx="12">
                  <c:v>44862.958333333336</c:v>
                </c:pt>
                <c:pt idx="13">
                  <c:v>44863.958333333336</c:v>
                </c:pt>
                <c:pt idx="14">
                  <c:v>44864.958333333336</c:v>
                </c:pt>
                <c:pt idx="15">
                  <c:v>44865.958333333336</c:v>
                </c:pt>
                <c:pt idx="16">
                  <c:v>44866.958333333336</c:v>
                </c:pt>
                <c:pt idx="17">
                  <c:v>44867.958333333336</c:v>
                </c:pt>
                <c:pt idx="18">
                  <c:v>44868.958333333336</c:v>
                </c:pt>
                <c:pt idx="19">
                  <c:v>44869.958333333336</c:v>
                </c:pt>
                <c:pt idx="20">
                  <c:v>44870.958333333336</c:v>
                </c:pt>
                <c:pt idx="21">
                  <c:v>44871.958333333336</c:v>
                </c:pt>
                <c:pt idx="22">
                  <c:v>44872.958333333336</c:v>
                </c:pt>
                <c:pt idx="23">
                  <c:v>44873.958333333336</c:v>
                </c:pt>
                <c:pt idx="24">
                  <c:v>44874.958333333336</c:v>
                </c:pt>
              </c:numCache>
            </c:numRef>
          </c:cat>
          <c:val>
            <c:numRef>
              <c:f>'CISO direct - PLOT contrast 1 t'!$D$106:$D$130</c:f>
              <c:numCache>
                <c:formatCode>General</c:formatCode>
                <c:ptCount val="25"/>
                <c:pt idx="0">
                  <c:v>0.10892272494906441</c:v>
                </c:pt>
                <c:pt idx="1">
                  <c:v>0.28358900403415621</c:v>
                </c:pt>
                <c:pt idx="2">
                  <c:v>0.31942934261467343</c:v>
                </c:pt>
                <c:pt idx="3">
                  <c:v>0.28447829230025284</c:v>
                </c:pt>
                <c:pt idx="4">
                  <c:v>0.11706170033398032</c:v>
                </c:pt>
                <c:pt idx="5">
                  <c:v>0.16486834082751392</c:v>
                </c:pt>
                <c:pt idx="6">
                  <c:v>0.14785236414542988</c:v>
                </c:pt>
                <c:pt idx="7">
                  <c:v>0.20188829887198498</c:v>
                </c:pt>
                <c:pt idx="8">
                  <c:v>0.14939891502227592</c:v>
                </c:pt>
                <c:pt idx="9">
                  <c:v>0.12373575411081866</c:v>
                </c:pt>
                <c:pt idx="10">
                  <c:v>0.13488411297459604</c:v>
                </c:pt>
                <c:pt idx="11">
                  <c:v>9.0669508268727828E-2</c:v>
                </c:pt>
                <c:pt idx="12">
                  <c:v>0.10496307226449329</c:v>
                </c:pt>
                <c:pt idx="13">
                  <c:v>0.1801824771719919</c:v>
                </c:pt>
                <c:pt idx="14">
                  <c:v>0.16243510607931516</c:v>
                </c:pt>
                <c:pt idx="15">
                  <c:v>0.15828228831730881</c:v>
                </c:pt>
                <c:pt idx="16">
                  <c:v>0.10823714486166137</c:v>
                </c:pt>
                <c:pt idx="17">
                  <c:v>5.8353791781501609E-2</c:v>
                </c:pt>
                <c:pt idx="18">
                  <c:v>9.9601566982335396E-2</c:v>
                </c:pt>
                <c:pt idx="19">
                  <c:v>0.17767508234051085</c:v>
                </c:pt>
                <c:pt idx="20">
                  <c:v>0.15834372912172698</c:v>
                </c:pt>
                <c:pt idx="21">
                  <c:v>0.11323314212438469</c:v>
                </c:pt>
                <c:pt idx="22">
                  <c:v>0.21117446476367974</c:v>
                </c:pt>
                <c:pt idx="23">
                  <c:v>8.2767559093875037E-2</c:v>
                </c:pt>
                <c:pt idx="24">
                  <c:v>0.15229762502578456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9-254D-A7E8-7AF32B498879}"/>
            </c:ext>
          </c:extLst>
        </c:ser>
        <c:ser>
          <c:idx val="3"/>
          <c:order val="3"/>
          <c:tx>
            <c:v>4 step prediction - 72-95h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'CISO direct - PLOT contrast 1 t'!$A$106:$A$130</c:f>
              <c:numCache>
                <c:formatCode>yyyy\-mm\-dd\ h:mm:ss</c:formatCode>
                <c:ptCount val="25"/>
                <c:pt idx="0">
                  <c:v>44850.958333333336</c:v>
                </c:pt>
                <c:pt idx="1">
                  <c:v>44851.958333333336</c:v>
                </c:pt>
                <c:pt idx="2">
                  <c:v>44852.958333333336</c:v>
                </c:pt>
                <c:pt idx="3">
                  <c:v>44853.958333333336</c:v>
                </c:pt>
                <c:pt idx="4">
                  <c:v>44854.958333333336</c:v>
                </c:pt>
                <c:pt idx="5">
                  <c:v>44855.958333333336</c:v>
                </c:pt>
                <c:pt idx="6">
                  <c:v>44856.958333333336</c:v>
                </c:pt>
                <c:pt idx="7">
                  <c:v>44857.958333333336</c:v>
                </c:pt>
                <c:pt idx="8">
                  <c:v>44858.958333333336</c:v>
                </c:pt>
                <c:pt idx="9">
                  <c:v>44859.958333333336</c:v>
                </c:pt>
                <c:pt idx="10">
                  <c:v>44860.958333333336</c:v>
                </c:pt>
                <c:pt idx="11">
                  <c:v>44861.958333333336</c:v>
                </c:pt>
                <c:pt idx="12">
                  <c:v>44862.958333333336</c:v>
                </c:pt>
                <c:pt idx="13">
                  <c:v>44863.958333333336</c:v>
                </c:pt>
                <c:pt idx="14">
                  <c:v>44864.958333333336</c:v>
                </c:pt>
                <c:pt idx="15">
                  <c:v>44865.958333333336</c:v>
                </c:pt>
                <c:pt idx="16">
                  <c:v>44866.958333333336</c:v>
                </c:pt>
                <c:pt idx="17">
                  <c:v>44867.958333333336</c:v>
                </c:pt>
                <c:pt idx="18">
                  <c:v>44868.958333333336</c:v>
                </c:pt>
                <c:pt idx="19">
                  <c:v>44869.958333333336</c:v>
                </c:pt>
                <c:pt idx="20">
                  <c:v>44870.958333333336</c:v>
                </c:pt>
                <c:pt idx="21">
                  <c:v>44871.958333333336</c:v>
                </c:pt>
                <c:pt idx="22">
                  <c:v>44872.958333333336</c:v>
                </c:pt>
                <c:pt idx="23">
                  <c:v>44873.958333333336</c:v>
                </c:pt>
                <c:pt idx="24">
                  <c:v>44874.958333333336</c:v>
                </c:pt>
              </c:numCache>
            </c:numRef>
          </c:cat>
          <c:val>
            <c:numRef>
              <c:f>'CISO direct - PLOT contrast 1 t'!$E$106:$E$130</c:f>
              <c:numCache>
                <c:formatCode>General</c:formatCode>
                <c:ptCount val="25"/>
                <c:pt idx="0">
                  <c:v>0.10884680212945935</c:v>
                </c:pt>
                <c:pt idx="1">
                  <c:v>0.29459052333562091</c:v>
                </c:pt>
                <c:pt idx="2">
                  <c:v>0.36038645351874532</c:v>
                </c:pt>
                <c:pt idx="3">
                  <c:v>0.33596692524442195</c:v>
                </c:pt>
                <c:pt idx="4">
                  <c:v>0.25708691498905722</c:v>
                </c:pt>
                <c:pt idx="5">
                  <c:v>0.18398092068753089</c:v>
                </c:pt>
                <c:pt idx="6">
                  <c:v>0.1683937124266377</c:v>
                </c:pt>
                <c:pt idx="7">
                  <c:v>0.23447360770714232</c:v>
                </c:pt>
                <c:pt idx="8">
                  <c:v>0.25019762522363004</c:v>
                </c:pt>
                <c:pt idx="9">
                  <c:v>0.20495427633909824</c:v>
                </c:pt>
                <c:pt idx="10">
                  <c:v>0.17702923495536591</c:v>
                </c:pt>
                <c:pt idx="11">
                  <c:v>9.5743244540391473E-2</c:v>
                </c:pt>
                <c:pt idx="12">
                  <c:v>0.13853695489330806</c:v>
                </c:pt>
                <c:pt idx="13">
                  <c:v>0.21018302308592685</c:v>
                </c:pt>
                <c:pt idx="14">
                  <c:v>0.17487818646465514</c:v>
                </c:pt>
                <c:pt idx="15">
                  <c:v>0.21477293819865417</c:v>
                </c:pt>
                <c:pt idx="16">
                  <c:v>0.12233588925395122</c:v>
                </c:pt>
                <c:pt idx="17">
                  <c:v>5.4906260908395753E-2</c:v>
                </c:pt>
                <c:pt idx="18">
                  <c:v>0.20800524474610685</c:v>
                </c:pt>
                <c:pt idx="19">
                  <c:v>0.14170658114934545</c:v>
                </c:pt>
                <c:pt idx="20">
                  <c:v>0.16795771693028197</c:v>
                </c:pt>
                <c:pt idx="21">
                  <c:v>7.078612716075551E-2</c:v>
                </c:pt>
                <c:pt idx="22">
                  <c:v>0.13893703012741426</c:v>
                </c:pt>
                <c:pt idx="23">
                  <c:v>0.13608973333887817</c:v>
                </c:pt>
                <c:pt idx="24">
                  <c:v>0.10834381773828576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9-254D-A7E8-7AF32B49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90816"/>
        <c:axId val="307492294"/>
      </c:lineChart>
      <c:dateAx>
        <c:axId val="2102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492294"/>
        <c:crosses val="autoZero"/>
        <c:auto val="1"/>
        <c:lblOffset val="100"/>
        <c:baseTimeUnit val="days"/>
      </c:dateAx>
      <c:valAx>
        <c:axId val="307492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6908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error vs. datetime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'CISO direct - 1 to 4 day error'!$D$1</c:f>
              <c:strCache>
                <c:ptCount val="1"/>
                <c:pt idx="0">
                  <c:v>error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'CISO direct - 1 to 4 day error'!$A$2:$A$97</c:f>
              <c:numCache>
                <c:formatCode>yyyy\-mm\-dd\ h:mm:ss</c:formatCode>
                <c:ptCount val="96"/>
                <c:pt idx="0">
                  <c:v>44849</c:v>
                </c:pt>
                <c:pt idx="1">
                  <c:v>44849.041666666664</c:v>
                </c:pt>
                <c:pt idx="2">
                  <c:v>44849.083333333336</c:v>
                </c:pt>
                <c:pt idx="3">
                  <c:v>44849.125</c:v>
                </c:pt>
                <c:pt idx="4">
                  <c:v>44849.166666666664</c:v>
                </c:pt>
                <c:pt idx="5">
                  <c:v>44849.208333333336</c:v>
                </c:pt>
                <c:pt idx="6">
                  <c:v>44849.25</c:v>
                </c:pt>
                <c:pt idx="7">
                  <c:v>44849.291666666664</c:v>
                </c:pt>
                <c:pt idx="8">
                  <c:v>44849.333333333336</c:v>
                </c:pt>
                <c:pt idx="9">
                  <c:v>44849.375</c:v>
                </c:pt>
                <c:pt idx="10">
                  <c:v>44849.416666666664</c:v>
                </c:pt>
                <c:pt idx="11">
                  <c:v>44849.458333333336</c:v>
                </c:pt>
                <c:pt idx="12">
                  <c:v>44849.5</c:v>
                </c:pt>
                <c:pt idx="13">
                  <c:v>44849.541666666664</c:v>
                </c:pt>
                <c:pt idx="14">
                  <c:v>44849.583333333336</c:v>
                </c:pt>
                <c:pt idx="15">
                  <c:v>44849.625</c:v>
                </c:pt>
                <c:pt idx="16">
                  <c:v>44849.666666666664</c:v>
                </c:pt>
                <c:pt idx="17">
                  <c:v>44849.708333333336</c:v>
                </c:pt>
                <c:pt idx="18">
                  <c:v>44849.75</c:v>
                </c:pt>
                <c:pt idx="19">
                  <c:v>44849.791666666664</c:v>
                </c:pt>
                <c:pt idx="20">
                  <c:v>44849.833333333336</c:v>
                </c:pt>
                <c:pt idx="21">
                  <c:v>44849.875</c:v>
                </c:pt>
                <c:pt idx="22">
                  <c:v>44849.916666666664</c:v>
                </c:pt>
                <c:pt idx="23">
                  <c:v>44849.958333333336</c:v>
                </c:pt>
                <c:pt idx="24">
                  <c:v>44850</c:v>
                </c:pt>
                <c:pt idx="25">
                  <c:v>44850.041666666664</c:v>
                </c:pt>
                <c:pt idx="26">
                  <c:v>44850.083333333336</c:v>
                </c:pt>
                <c:pt idx="27">
                  <c:v>44850.125</c:v>
                </c:pt>
                <c:pt idx="28">
                  <c:v>44850.166666666664</c:v>
                </c:pt>
                <c:pt idx="29">
                  <c:v>44850.208333333336</c:v>
                </c:pt>
                <c:pt idx="30">
                  <c:v>44850.25</c:v>
                </c:pt>
                <c:pt idx="31">
                  <c:v>44850.291666666664</c:v>
                </c:pt>
                <c:pt idx="32">
                  <c:v>44850.333333333336</c:v>
                </c:pt>
                <c:pt idx="33">
                  <c:v>44850.375</c:v>
                </c:pt>
                <c:pt idx="34">
                  <c:v>44850.416666666664</c:v>
                </c:pt>
                <c:pt idx="35">
                  <c:v>44850.458333333336</c:v>
                </c:pt>
                <c:pt idx="36">
                  <c:v>44850.5</c:v>
                </c:pt>
                <c:pt idx="37">
                  <c:v>44850.541666666664</c:v>
                </c:pt>
                <c:pt idx="38">
                  <c:v>44850.583333333336</c:v>
                </c:pt>
                <c:pt idx="39">
                  <c:v>44850.625</c:v>
                </c:pt>
                <c:pt idx="40">
                  <c:v>44850.666666666664</c:v>
                </c:pt>
                <c:pt idx="41">
                  <c:v>44850.708333333336</c:v>
                </c:pt>
                <c:pt idx="42">
                  <c:v>44850.75</c:v>
                </c:pt>
                <c:pt idx="43">
                  <c:v>44850.791666666664</c:v>
                </c:pt>
                <c:pt idx="44">
                  <c:v>44850.833333333336</c:v>
                </c:pt>
                <c:pt idx="45">
                  <c:v>44850.875</c:v>
                </c:pt>
                <c:pt idx="46">
                  <c:v>44850.916666666664</c:v>
                </c:pt>
                <c:pt idx="47">
                  <c:v>44850.958333333336</c:v>
                </c:pt>
                <c:pt idx="48">
                  <c:v>44851</c:v>
                </c:pt>
                <c:pt idx="49">
                  <c:v>44851.041666666664</c:v>
                </c:pt>
                <c:pt idx="50">
                  <c:v>44851.083333333336</c:v>
                </c:pt>
                <c:pt idx="51">
                  <c:v>44851.125</c:v>
                </c:pt>
                <c:pt idx="52">
                  <c:v>44851.166666666664</c:v>
                </c:pt>
                <c:pt idx="53">
                  <c:v>44851.208333333336</c:v>
                </c:pt>
                <c:pt idx="54">
                  <c:v>44851.25</c:v>
                </c:pt>
                <c:pt idx="55">
                  <c:v>44851.291666666664</c:v>
                </c:pt>
                <c:pt idx="56">
                  <c:v>44851.333333333336</c:v>
                </c:pt>
                <c:pt idx="57">
                  <c:v>44851.375</c:v>
                </c:pt>
                <c:pt idx="58">
                  <c:v>44851.416666666664</c:v>
                </c:pt>
                <c:pt idx="59">
                  <c:v>44851.458333333336</c:v>
                </c:pt>
                <c:pt idx="60">
                  <c:v>44851.5</c:v>
                </c:pt>
                <c:pt idx="61">
                  <c:v>44851.541666666664</c:v>
                </c:pt>
                <c:pt idx="62">
                  <c:v>44851.583333333336</c:v>
                </c:pt>
                <c:pt idx="63">
                  <c:v>44851.625</c:v>
                </c:pt>
                <c:pt idx="64">
                  <c:v>44851.666666666664</c:v>
                </c:pt>
                <c:pt idx="65">
                  <c:v>44851.708333333336</c:v>
                </c:pt>
                <c:pt idx="66">
                  <c:v>44851.75</c:v>
                </c:pt>
                <c:pt idx="67">
                  <c:v>44851.791666666664</c:v>
                </c:pt>
                <c:pt idx="68">
                  <c:v>44851.833333333336</c:v>
                </c:pt>
                <c:pt idx="69">
                  <c:v>44851.875</c:v>
                </c:pt>
                <c:pt idx="70">
                  <c:v>44851.916666666664</c:v>
                </c:pt>
                <c:pt idx="71">
                  <c:v>44851.958333333336</c:v>
                </c:pt>
                <c:pt idx="72">
                  <c:v>44852</c:v>
                </c:pt>
                <c:pt idx="73">
                  <c:v>44852.041666666664</c:v>
                </c:pt>
                <c:pt idx="74">
                  <c:v>44852.083333333336</c:v>
                </c:pt>
                <c:pt idx="75">
                  <c:v>44852.125</c:v>
                </c:pt>
                <c:pt idx="76">
                  <c:v>44852.166666666664</c:v>
                </c:pt>
                <c:pt idx="77">
                  <c:v>44852.208333333336</c:v>
                </c:pt>
                <c:pt idx="78">
                  <c:v>44852.25</c:v>
                </c:pt>
                <c:pt idx="79">
                  <c:v>44852.291666666664</c:v>
                </c:pt>
                <c:pt idx="80">
                  <c:v>44852.333333333336</c:v>
                </c:pt>
                <c:pt idx="81">
                  <c:v>44852.375</c:v>
                </c:pt>
                <c:pt idx="82">
                  <c:v>44852.416666666664</c:v>
                </c:pt>
                <c:pt idx="83">
                  <c:v>44852.458333333336</c:v>
                </c:pt>
                <c:pt idx="84">
                  <c:v>44852.5</c:v>
                </c:pt>
                <c:pt idx="85">
                  <c:v>44852.541666666664</c:v>
                </c:pt>
                <c:pt idx="86">
                  <c:v>44852.583333333336</c:v>
                </c:pt>
                <c:pt idx="87">
                  <c:v>44852.625</c:v>
                </c:pt>
                <c:pt idx="88">
                  <c:v>44852.666666666664</c:v>
                </c:pt>
                <c:pt idx="89">
                  <c:v>44852.708333333336</c:v>
                </c:pt>
                <c:pt idx="90">
                  <c:v>44852.75</c:v>
                </c:pt>
                <c:pt idx="91">
                  <c:v>44852.791666666664</c:v>
                </c:pt>
                <c:pt idx="92">
                  <c:v>44852.833333333336</c:v>
                </c:pt>
                <c:pt idx="93">
                  <c:v>44852.875</c:v>
                </c:pt>
                <c:pt idx="94">
                  <c:v>44852.916666666664</c:v>
                </c:pt>
                <c:pt idx="95">
                  <c:v>44852.958333333336</c:v>
                </c:pt>
              </c:numCache>
            </c:numRef>
          </c:cat>
          <c:val>
            <c:numRef>
              <c:f>'CISO direct - 1 to 4 day error'!$D$2:$D$97</c:f>
              <c:numCache>
                <c:formatCode>General</c:formatCode>
                <c:ptCount val="96"/>
                <c:pt idx="0">
                  <c:v>0.208771605398645</c:v>
                </c:pt>
                <c:pt idx="1">
                  <c:v>4.0038387818103399E-2</c:v>
                </c:pt>
                <c:pt idx="2">
                  <c:v>2.7100142963884698E-2</c:v>
                </c:pt>
                <c:pt idx="3">
                  <c:v>2.4428937000835899E-2</c:v>
                </c:pt>
                <c:pt idx="4">
                  <c:v>6.2914571769211697E-2</c:v>
                </c:pt>
                <c:pt idx="5">
                  <c:v>5.3276810168024602E-2</c:v>
                </c:pt>
                <c:pt idx="6">
                  <c:v>6.10543395459709E-2</c:v>
                </c:pt>
                <c:pt idx="7">
                  <c:v>9.1500459984933002E-2</c:v>
                </c:pt>
                <c:pt idx="8">
                  <c:v>8.3289922443157693E-2</c:v>
                </c:pt>
                <c:pt idx="9">
                  <c:v>8.1268771607197393E-2</c:v>
                </c:pt>
                <c:pt idx="10">
                  <c:v>7.3451734050269002E-2</c:v>
                </c:pt>
                <c:pt idx="11">
                  <c:v>5.1474853075577601E-2</c:v>
                </c:pt>
                <c:pt idx="12">
                  <c:v>8.3135017238511605E-2</c:v>
                </c:pt>
                <c:pt idx="13">
                  <c:v>0.11268999978088801</c:v>
                </c:pt>
                <c:pt idx="14">
                  <c:v>4.91431629738458E-2</c:v>
                </c:pt>
                <c:pt idx="15">
                  <c:v>2.74754144071322E-2</c:v>
                </c:pt>
                <c:pt idx="16">
                  <c:v>5.9955004474928998E-2</c:v>
                </c:pt>
                <c:pt idx="17">
                  <c:v>7.7308815968710701E-3</c:v>
                </c:pt>
                <c:pt idx="18">
                  <c:v>4.90949544304966E-2</c:v>
                </c:pt>
                <c:pt idx="19">
                  <c:v>0.104250080952939</c:v>
                </c:pt>
                <c:pt idx="20">
                  <c:v>8.8370240367128497E-2</c:v>
                </c:pt>
                <c:pt idx="21">
                  <c:v>5.2803052960044901E-2</c:v>
                </c:pt>
                <c:pt idx="22">
                  <c:v>2.9343852499544801E-2</c:v>
                </c:pt>
                <c:pt idx="23">
                  <c:v>1.1422184819118599E-2</c:v>
                </c:pt>
                <c:pt idx="24">
                  <c:v>3.0961508181404098E-3</c:v>
                </c:pt>
                <c:pt idx="25">
                  <c:v>3.37958185283712E-4</c:v>
                </c:pt>
                <c:pt idx="26">
                  <c:v>5.94712934852102E-2</c:v>
                </c:pt>
                <c:pt idx="27">
                  <c:v>6.7576077115236804E-2</c:v>
                </c:pt>
                <c:pt idx="28">
                  <c:v>0.117876568028636</c:v>
                </c:pt>
                <c:pt idx="29">
                  <c:v>0.10603051913538999</c:v>
                </c:pt>
                <c:pt idx="30">
                  <c:v>1.7123337776453199E-2</c:v>
                </c:pt>
                <c:pt idx="31">
                  <c:v>4.0866188084329701E-2</c:v>
                </c:pt>
                <c:pt idx="32">
                  <c:v>1.2518690527477E-2</c:v>
                </c:pt>
                <c:pt idx="33">
                  <c:v>1.4942258827991601E-2</c:v>
                </c:pt>
                <c:pt idx="34">
                  <c:v>7.8189082118168794E-3</c:v>
                </c:pt>
                <c:pt idx="35">
                  <c:v>4.2440767174914101E-2</c:v>
                </c:pt>
                <c:pt idx="36">
                  <c:v>5.4523306004611499E-2</c:v>
                </c:pt>
                <c:pt idx="37">
                  <c:v>8.5344731110805802E-2</c:v>
                </c:pt>
                <c:pt idx="38">
                  <c:v>0.227001137578834</c:v>
                </c:pt>
                <c:pt idx="39">
                  <c:v>0.40506966317847798</c:v>
                </c:pt>
                <c:pt idx="40">
                  <c:v>0.25847604152896198</c:v>
                </c:pt>
                <c:pt idx="41">
                  <c:v>0.22635291960569401</c:v>
                </c:pt>
                <c:pt idx="42">
                  <c:v>0.135184584030518</c:v>
                </c:pt>
                <c:pt idx="43">
                  <c:v>0.138555505833101</c:v>
                </c:pt>
                <c:pt idx="44">
                  <c:v>0.115469385762793</c:v>
                </c:pt>
                <c:pt idx="45">
                  <c:v>4.6139067469316203E-2</c:v>
                </c:pt>
                <c:pt idx="46">
                  <c:v>3.6564446630134299E-2</c:v>
                </c:pt>
                <c:pt idx="47">
                  <c:v>8.3708141835682107E-2</c:v>
                </c:pt>
                <c:pt idx="48">
                  <c:v>0.114388840113159</c:v>
                </c:pt>
                <c:pt idx="49">
                  <c:v>0.134758591976058</c:v>
                </c:pt>
                <c:pt idx="50">
                  <c:v>0.179815743756228</c:v>
                </c:pt>
                <c:pt idx="51">
                  <c:v>0.136823382402289</c:v>
                </c:pt>
                <c:pt idx="52">
                  <c:v>7.9868338078071394E-2</c:v>
                </c:pt>
                <c:pt idx="53">
                  <c:v>0.11110575987367</c:v>
                </c:pt>
                <c:pt idx="54">
                  <c:v>0.13911959338538099</c:v>
                </c:pt>
                <c:pt idx="55">
                  <c:v>0.1904240900395</c:v>
                </c:pt>
                <c:pt idx="56">
                  <c:v>0.27646004548189301</c:v>
                </c:pt>
                <c:pt idx="57">
                  <c:v>0.27432212175995002</c:v>
                </c:pt>
                <c:pt idx="58">
                  <c:v>0.34085009798673399</c:v>
                </c:pt>
                <c:pt idx="59">
                  <c:v>0.32715911582255403</c:v>
                </c:pt>
                <c:pt idx="60">
                  <c:v>0.35644202175657502</c:v>
                </c:pt>
                <c:pt idx="61">
                  <c:v>0.37673275040885001</c:v>
                </c:pt>
                <c:pt idx="62">
                  <c:v>0.447030844588377</c:v>
                </c:pt>
                <c:pt idx="63">
                  <c:v>0.47880371073130101</c:v>
                </c:pt>
                <c:pt idx="64">
                  <c:v>0.37588074955811002</c:v>
                </c:pt>
                <c:pt idx="65">
                  <c:v>0.45216662828794002</c:v>
                </c:pt>
                <c:pt idx="66">
                  <c:v>0.50029044137100198</c:v>
                </c:pt>
                <c:pt idx="67">
                  <c:v>0.42300611611371203</c:v>
                </c:pt>
                <c:pt idx="68">
                  <c:v>0.409314864739239</c:v>
                </c:pt>
                <c:pt idx="69">
                  <c:v>0.32168908519039002</c:v>
                </c:pt>
                <c:pt idx="70">
                  <c:v>0.23784806288448801</c:v>
                </c:pt>
                <c:pt idx="71">
                  <c:v>0.121835100514278</c:v>
                </c:pt>
                <c:pt idx="72">
                  <c:v>4.7342233755032499E-2</c:v>
                </c:pt>
                <c:pt idx="73">
                  <c:v>0.20727329013179099</c:v>
                </c:pt>
                <c:pt idx="74">
                  <c:v>0.25973878193990002</c:v>
                </c:pt>
                <c:pt idx="75">
                  <c:v>0.244154740849055</c:v>
                </c:pt>
                <c:pt idx="76">
                  <c:v>0.241882599732405</c:v>
                </c:pt>
                <c:pt idx="77">
                  <c:v>0.25500936470204799</c:v>
                </c:pt>
                <c:pt idx="78">
                  <c:v>0.32621292665817297</c:v>
                </c:pt>
                <c:pt idx="79">
                  <c:v>0.42533870926480999</c:v>
                </c:pt>
                <c:pt idx="80">
                  <c:v>0.51500733254958997</c:v>
                </c:pt>
                <c:pt idx="81">
                  <c:v>0.53718049029707904</c:v>
                </c:pt>
                <c:pt idx="82">
                  <c:v>0.53725289260060405</c:v>
                </c:pt>
                <c:pt idx="83">
                  <c:v>0.52438619991395496</c:v>
                </c:pt>
                <c:pt idx="84">
                  <c:v>0.49245901662626301</c:v>
                </c:pt>
                <c:pt idx="85">
                  <c:v>0.47559478103213298</c:v>
                </c:pt>
                <c:pt idx="86">
                  <c:v>0.47684447654522999</c:v>
                </c:pt>
                <c:pt idx="87">
                  <c:v>0.52020815630377204</c:v>
                </c:pt>
                <c:pt idx="88">
                  <c:v>0.41986755416316301</c:v>
                </c:pt>
                <c:pt idx="89">
                  <c:v>0.431703768662343</c:v>
                </c:pt>
                <c:pt idx="90">
                  <c:v>0.42525122192374898</c:v>
                </c:pt>
                <c:pt idx="91">
                  <c:v>0.40209700771998602</c:v>
                </c:pt>
                <c:pt idx="92">
                  <c:v>0.369481544520115</c:v>
                </c:pt>
                <c:pt idx="93">
                  <c:v>0.24957203181670101</c:v>
                </c:pt>
                <c:pt idx="94">
                  <c:v>0.15601034639303801</c:v>
                </c:pt>
                <c:pt idx="95">
                  <c:v>0.109405416348952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9-A04C-95C5-6673F041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50447"/>
        <c:axId val="1836910424"/>
      </c:lineChart>
      <c:dateAx>
        <c:axId val="16235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910424"/>
        <c:crosses val="autoZero"/>
        <c:auto val="1"/>
        <c:lblOffset val="100"/>
        <c:baseTimeUnit val="days"/>
      </c:dateAx>
      <c:valAx>
        <c:axId val="1836910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504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0</xdr:row>
      <xdr:rowOff>76200</xdr:rowOff>
    </xdr:from>
    <xdr:ext cx="79533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10</xdr:row>
      <xdr:rowOff>19050</xdr:rowOff>
    </xdr:from>
    <xdr:ext cx="5715000" cy="22193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895350</xdr:colOff>
      <xdr:row>1</xdr:row>
      <xdr:rowOff>66675</xdr:rowOff>
    </xdr:from>
    <xdr:ext cx="9810750" cy="44481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923925</xdr:colOff>
      <xdr:row>2</xdr:row>
      <xdr:rowOff>19050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45"/>
  <sheetViews>
    <sheetView workbookViewId="0"/>
  </sheetViews>
  <sheetFormatPr defaultColWidth="12.6640625" defaultRowHeight="15.75" customHeight="1" x14ac:dyDescent="0.25"/>
  <cols>
    <col min="1" max="1" width="18.21875" bestFit="1" customWidth="1"/>
    <col min="2" max="2" width="20.33203125" bestFit="1" customWidth="1"/>
    <col min="3" max="3" width="26.109375" bestFit="1" customWidth="1"/>
    <col min="7" max="7" width="18.21875" bestFit="1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tr">
        <f ca="1">IFERROR(__xludf.DUMMYFUNCTION("FILTER(A:A, MOD(ROW(A:A), 24) = 1)
"),"datetime")</f>
        <v>datetime</v>
      </c>
      <c r="H1" s="1" t="str">
        <f ca="1">IFERROR(__xludf.DUMMYFUNCTION("FILTER(E:E, MOD(ROW(E:E), 24) = 1)
"),"daily mape")</f>
        <v>daily mape</v>
      </c>
    </row>
    <row r="2" spans="1:8" ht="15.75" customHeight="1" x14ac:dyDescent="0.25">
      <c r="A2" s="2">
        <v>44743</v>
      </c>
      <c r="B2" s="1">
        <v>122.89</v>
      </c>
      <c r="C2" s="1">
        <v>107.35511</v>
      </c>
      <c r="D2" s="1">
        <v>0.14470564093316099</v>
      </c>
      <c r="G2" s="2">
        <f ca="1">IFERROR(__xludf.DUMMYFUNCTION("""COMPUTED_VALUE"""),44743.9583333333)</f>
        <v>44743.958333333299</v>
      </c>
      <c r="H2" s="1">
        <f ca="1">IFERROR(__xludf.DUMMYFUNCTION("""COMPUTED_VALUE"""),0.0794707195472084)</f>
        <v>7.9470719547208399E-2</v>
      </c>
    </row>
    <row r="3" spans="1:8" ht="15.75" customHeight="1" x14ac:dyDescent="0.25">
      <c r="A3" s="2">
        <v>44743.041666666664</v>
      </c>
      <c r="B3" s="1">
        <v>134.62</v>
      </c>
      <c r="C3" s="1">
        <v>139.6267</v>
      </c>
      <c r="D3" s="1">
        <v>3.5857754999580903E-2</v>
      </c>
      <c r="G3" s="2">
        <f ca="1">IFERROR(__xludf.DUMMYFUNCTION("""COMPUTED_VALUE"""),44744.9583333333)</f>
        <v>44744.958333333299</v>
      </c>
      <c r="H3" s="1">
        <f ca="1">IFERROR(__xludf.DUMMYFUNCTION("""COMPUTED_VALUE"""),0.0963696014813446)</f>
        <v>9.6369601481344602E-2</v>
      </c>
    </row>
    <row r="4" spans="1:8" ht="15.75" customHeight="1" x14ac:dyDescent="0.25">
      <c r="A4" s="2">
        <v>44743.083333333336</v>
      </c>
      <c r="B4" s="1">
        <v>174.42</v>
      </c>
      <c r="C4" s="1">
        <v>179.56594999999999</v>
      </c>
      <c r="D4" s="1">
        <v>2.8657716009076298E-2</v>
      </c>
      <c r="G4" s="2">
        <f ca="1">IFERROR(__xludf.DUMMYFUNCTION("""COMPUTED_VALUE"""),44745.9583333333)</f>
        <v>44745.958333333299</v>
      </c>
      <c r="H4" s="1">
        <f ca="1">IFERROR(__xludf.DUMMYFUNCTION("""COMPUTED_VALUE"""),0.113367249301316)</f>
        <v>0.113367249301316</v>
      </c>
    </row>
    <row r="5" spans="1:8" ht="15.75" customHeight="1" x14ac:dyDescent="0.25">
      <c r="A5" s="2">
        <v>44743.125</v>
      </c>
      <c r="B5" s="1">
        <v>229.69</v>
      </c>
      <c r="C5" s="1">
        <v>211.15029999999999</v>
      </c>
      <c r="D5" s="1">
        <v>8.7803332507697104E-2</v>
      </c>
      <c r="G5" s="2">
        <f ca="1">IFERROR(__xludf.DUMMYFUNCTION("""COMPUTED_VALUE"""),44746.9583333333)</f>
        <v>44746.958333333299</v>
      </c>
      <c r="H5" s="1">
        <f ca="1">IFERROR(__xludf.DUMMYFUNCTION("""COMPUTED_VALUE"""),0.125200894005401)</f>
        <v>0.12520089400540099</v>
      </c>
    </row>
    <row r="6" spans="1:8" ht="15.75" customHeight="1" x14ac:dyDescent="0.25">
      <c r="A6" s="2">
        <v>44743.166666666664</v>
      </c>
      <c r="B6" s="1">
        <v>248.94</v>
      </c>
      <c r="C6" s="1">
        <v>226.48802000000001</v>
      </c>
      <c r="D6" s="1">
        <v>9.9130982733656198E-2</v>
      </c>
      <c r="G6" s="2">
        <f ca="1">IFERROR(__xludf.DUMMYFUNCTION("""COMPUTED_VALUE"""),44747.9583333333)</f>
        <v>44747.958333333299</v>
      </c>
      <c r="H6" s="1">
        <f ca="1">IFERROR(__xludf.DUMMYFUNCTION("""COMPUTED_VALUE"""),0.11448881934571)</f>
        <v>0.11448881934570999</v>
      </c>
    </row>
    <row r="7" spans="1:8" ht="15.75" customHeight="1" x14ac:dyDescent="0.25">
      <c r="A7" s="2">
        <v>44743.208333333336</v>
      </c>
      <c r="B7" s="1">
        <v>237.25</v>
      </c>
      <c r="C7" s="1">
        <v>227.18405999999999</v>
      </c>
      <c r="D7" s="1">
        <v>4.4307421920358303E-2</v>
      </c>
      <c r="G7" s="2">
        <f ca="1">IFERROR(__xludf.DUMMYFUNCTION("""COMPUTED_VALUE"""),44748.9583333333)</f>
        <v>44748.958333333299</v>
      </c>
      <c r="H7" s="1">
        <f ca="1">IFERROR(__xludf.DUMMYFUNCTION("""COMPUTED_VALUE"""),0.116589827531877)</f>
        <v>0.11658982753187699</v>
      </c>
    </row>
    <row r="8" spans="1:8" ht="15.75" customHeight="1" x14ac:dyDescent="0.25">
      <c r="A8" s="2">
        <v>44743.25</v>
      </c>
      <c r="B8" s="1">
        <v>221.34</v>
      </c>
      <c r="C8" s="1">
        <v>215.70276999999999</v>
      </c>
      <c r="D8" s="1">
        <v>2.6134249458178101E-2</v>
      </c>
      <c r="G8" s="2">
        <f ca="1">IFERROR(__xludf.DUMMYFUNCTION("""COMPUTED_VALUE"""),44749.9583333333)</f>
        <v>44749.958333333299</v>
      </c>
      <c r="H8" s="1">
        <f ca="1">IFERROR(__xludf.DUMMYFUNCTION("""COMPUTED_VALUE"""),0.119722896856452)</f>
        <v>0.119722896856452</v>
      </c>
    </row>
    <row r="9" spans="1:8" ht="15.75" customHeight="1" x14ac:dyDescent="0.25">
      <c r="A9" s="2">
        <v>44743.291666666664</v>
      </c>
      <c r="B9" s="1">
        <v>204.34</v>
      </c>
      <c r="C9" s="1">
        <v>197.84450000000001</v>
      </c>
      <c r="D9" s="1">
        <v>3.2831339764309797E-2</v>
      </c>
      <c r="G9" s="2">
        <f ca="1">IFERROR(__xludf.DUMMYFUNCTION("""COMPUTED_VALUE"""),44750.9583333333)</f>
        <v>44750.958333333299</v>
      </c>
      <c r="H9" s="1">
        <f ca="1">IFERROR(__xludf.DUMMYFUNCTION("""COMPUTED_VALUE"""),0.075661843378389)</f>
        <v>7.5661843378388993E-2</v>
      </c>
    </row>
    <row r="10" spans="1:8" ht="15.75" customHeight="1" x14ac:dyDescent="0.25">
      <c r="A10" s="2">
        <v>44743.333333333336</v>
      </c>
      <c r="B10" s="1">
        <v>203.74</v>
      </c>
      <c r="C10" s="1">
        <v>181.88997000000001</v>
      </c>
      <c r="D10" s="1">
        <v>0.12012773436600099</v>
      </c>
      <c r="G10" s="2">
        <f ca="1">IFERROR(__xludf.DUMMYFUNCTION("""COMPUTED_VALUE"""),44751.9583333333)</f>
        <v>44751.958333333299</v>
      </c>
      <c r="H10" s="1">
        <f ca="1">IFERROR(__xludf.DUMMYFUNCTION("""COMPUTED_VALUE"""),0.173510003125624)</f>
        <v>0.17351000312562401</v>
      </c>
    </row>
    <row r="11" spans="1:8" ht="15.75" customHeight="1" x14ac:dyDescent="0.25">
      <c r="A11" s="2">
        <v>44743.375</v>
      </c>
      <c r="B11" s="1">
        <v>185.6</v>
      </c>
      <c r="C11" s="1">
        <v>171.2467</v>
      </c>
      <c r="D11" s="1">
        <v>8.38165056611309E-2</v>
      </c>
      <c r="G11" s="2">
        <f ca="1">IFERROR(__xludf.DUMMYFUNCTION("""COMPUTED_VALUE"""),44752.9583333333)</f>
        <v>44752.958333333299</v>
      </c>
      <c r="H11" s="1">
        <f ca="1">IFERROR(__xludf.DUMMYFUNCTION("""COMPUTED_VALUE"""),0.159801489813365)</f>
        <v>0.15980148981336501</v>
      </c>
    </row>
    <row r="12" spans="1:8" ht="15.75" customHeight="1" x14ac:dyDescent="0.25">
      <c r="A12" s="2">
        <v>44743.416666666664</v>
      </c>
      <c r="B12" s="1">
        <v>175.68</v>
      </c>
      <c r="C12" s="1">
        <v>166.42675</v>
      </c>
      <c r="D12" s="1">
        <v>5.5599535531397501E-2</v>
      </c>
      <c r="G12" s="2">
        <f ca="1">IFERROR(__xludf.DUMMYFUNCTION("""COMPUTED_VALUE"""),44753.9583333333)</f>
        <v>44753.958333333299</v>
      </c>
      <c r="H12" s="1">
        <f ca="1">IFERROR(__xludf.DUMMYFUNCTION("""COMPUTED_VALUE"""),0.193922321232434)</f>
        <v>0.193922321232434</v>
      </c>
    </row>
    <row r="13" spans="1:8" ht="15.75" customHeight="1" x14ac:dyDescent="0.25">
      <c r="A13" s="2">
        <v>44743.458333333336</v>
      </c>
      <c r="B13" s="1">
        <v>172.15</v>
      </c>
      <c r="C13" s="1">
        <v>168.68630999999999</v>
      </c>
      <c r="D13" s="1">
        <v>2.0533320101672799E-2</v>
      </c>
      <c r="G13" s="2">
        <f ca="1">IFERROR(__xludf.DUMMYFUNCTION("""COMPUTED_VALUE"""),44754.9583333333)</f>
        <v>44754.958333333299</v>
      </c>
      <c r="H13" s="1">
        <f ca="1">IFERROR(__xludf.DUMMYFUNCTION("""COMPUTED_VALUE"""),0.0636096247656762)</f>
        <v>6.3609624765676206E-2</v>
      </c>
    </row>
    <row r="14" spans="1:8" ht="15.75" customHeight="1" x14ac:dyDescent="0.25">
      <c r="A14" s="2">
        <v>44743.5</v>
      </c>
      <c r="B14" s="1">
        <v>163.32</v>
      </c>
      <c r="C14" s="1">
        <v>169.92124000000001</v>
      </c>
      <c r="D14" s="1">
        <v>3.8848821960103502E-2</v>
      </c>
      <c r="G14" s="2">
        <f ca="1">IFERROR(__xludf.DUMMYFUNCTION("""COMPUTED_VALUE"""),44755.9583333333)</f>
        <v>44755.958333333299</v>
      </c>
      <c r="H14" s="1">
        <f ca="1">IFERROR(__xludf.DUMMYFUNCTION("""COMPUTED_VALUE"""),0.0560157379178215)</f>
        <v>5.6015737917821502E-2</v>
      </c>
    </row>
    <row r="15" spans="1:8" ht="15.75" customHeight="1" x14ac:dyDescent="0.25">
      <c r="A15" s="2">
        <v>44743.541666666664</v>
      </c>
      <c r="B15" s="1">
        <v>170.26</v>
      </c>
      <c r="C15" s="1">
        <v>163.43535</v>
      </c>
      <c r="D15" s="1">
        <v>4.1757490041169097E-2</v>
      </c>
      <c r="G15" s="2">
        <f ca="1">IFERROR(__xludf.DUMMYFUNCTION("""COMPUTED_VALUE"""),44756.9583333333)</f>
        <v>44756.958333333299</v>
      </c>
      <c r="H15" s="1">
        <f ca="1">IFERROR(__xludf.DUMMYFUNCTION("""COMPUTED_VALUE"""),0.163359701492216)</f>
        <v>0.16335970149221599</v>
      </c>
    </row>
    <row r="16" spans="1:8" ht="15.75" customHeight="1" x14ac:dyDescent="0.25">
      <c r="A16" s="2">
        <v>44743.583333333336</v>
      </c>
      <c r="B16" s="1">
        <v>146.29</v>
      </c>
      <c r="C16" s="1">
        <v>150.27388999999999</v>
      </c>
      <c r="D16" s="1">
        <v>2.6510859604419599E-2</v>
      </c>
      <c r="G16" s="2">
        <f ca="1">IFERROR(__xludf.DUMMYFUNCTION("""COMPUTED_VALUE"""),44757.9583333333)</f>
        <v>44757.958333333299</v>
      </c>
      <c r="H16" s="1">
        <f ca="1">IFERROR(__xludf.DUMMYFUNCTION("""COMPUTED_VALUE"""),0.0439919872976015)</f>
        <v>4.3991987297601502E-2</v>
      </c>
    </row>
    <row r="17" spans="1:8" ht="15.75" customHeight="1" x14ac:dyDescent="0.25">
      <c r="A17" s="2">
        <v>44743.625</v>
      </c>
      <c r="B17" s="1">
        <v>91.13</v>
      </c>
      <c r="C17" s="1">
        <v>129.41336000000001</v>
      </c>
      <c r="D17" s="1">
        <v>0.29582231695398298</v>
      </c>
      <c r="G17" s="2">
        <f ca="1">IFERROR(__xludf.DUMMYFUNCTION("""COMPUTED_VALUE"""),44758.9583333333)</f>
        <v>44758.958333333299</v>
      </c>
      <c r="H17" s="1">
        <f ca="1">IFERROR(__xludf.DUMMYFUNCTION("""COMPUTED_VALUE"""),0.0933350915856266)</f>
        <v>9.3335091585626598E-2</v>
      </c>
    </row>
    <row r="18" spans="1:8" ht="15.75" customHeight="1" x14ac:dyDescent="0.25">
      <c r="A18" s="2">
        <v>44743.666666666664</v>
      </c>
      <c r="B18" s="1">
        <v>92.26</v>
      </c>
      <c r="C18" s="1">
        <v>104.67277</v>
      </c>
      <c r="D18" s="1">
        <v>0.11858642892511501</v>
      </c>
      <c r="G18" s="2">
        <f ca="1">IFERROR(__xludf.DUMMYFUNCTION("""COMPUTED_VALUE"""),44759.9583333333)</f>
        <v>44759.958333333299</v>
      </c>
      <c r="H18" s="1">
        <f ca="1">IFERROR(__xludf.DUMMYFUNCTION("""COMPUTED_VALUE"""),0.0713377216812506)</f>
        <v>7.1337721681250604E-2</v>
      </c>
    </row>
    <row r="19" spans="1:8" ht="15.75" customHeight="1" x14ac:dyDescent="0.25">
      <c r="A19" s="2">
        <v>44743.708333333336</v>
      </c>
      <c r="B19" s="1">
        <v>92.2</v>
      </c>
      <c r="C19" s="1">
        <v>84.587010000000006</v>
      </c>
      <c r="D19" s="1">
        <v>9.0001880903462506E-2</v>
      </c>
      <c r="G19" s="2">
        <f ca="1">IFERROR(__xludf.DUMMYFUNCTION("""COMPUTED_VALUE"""),44760.9583333333)</f>
        <v>44760.958333333299</v>
      </c>
      <c r="H19" s="1">
        <f ca="1">IFERROR(__xludf.DUMMYFUNCTION("""COMPUTED_VALUE"""),0.131440167278876)</f>
        <v>0.131440167278876</v>
      </c>
    </row>
    <row r="20" spans="1:8" ht="15.75" customHeight="1" x14ac:dyDescent="0.25">
      <c r="A20" s="2">
        <v>44743.75</v>
      </c>
      <c r="B20" s="1">
        <v>89.65</v>
      </c>
      <c r="C20" s="1">
        <v>76.586669999999998</v>
      </c>
      <c r="D20" s="1">
        <v>0.17056923874611599</v>
      </c>
      <c r="G20" s="2">
        <f ca="1">IFERROR(__xludf.DUMMYFUNCTION("""COMPUTED_VALUE"""),44761.9583333333)</f>
        <v>44761.958333333299</v>
      </c>
      <c r="H20" s="1">
        <f ca="1">IFERROR(__xludf.DUMMYFUNCTION("""COMPUTED_VALUE"""),0.0481774047401118)</f>
        <v>4.8177404740111798E-2</v>
      </c>
    </row>
    <row r="21" spans="1:8" ht="15.75" customHeight="1" x14ac:dyDescent="0.25">
      <c r="A21" s="2">
        <v>44743.791666666664</v>
      </c>
      <c r="B21" s="1">
        <v>90.43</v>
      </c>
      <c r="C21" s="1">
        <v>76.347290000000001</v>
      </c>
      <c r="D21" s="1">
        <v>0.18445592502366401</v>
      </c>
      <c r="G21" s="2">
        <f ca="1">IFERROR(__xludf.DUMMYFUNCTION("""COMPUTED_VALUE"""),44762.9583333333)</f>
        <v>44762.958333333299</v>
      </c>
      <c r="H21" s="1">
        <f ca="1">IFERROR(__xludf.DUMMYFUNCTION("""COMPUTED_VALUE"""),0.053333797502211)</f>
        <v>5.3333797502210997E-2</v>
      </c>
    </row>
    <row r="22" spans="1:8" ht="15.75" customHeight="1" x14ac:dyDescent="0.25">
      <c r="A22" s="2">
        <v>44743.833333333336</v>
      </c>
      <c r="B22" s="1">
        <v>87.29</v>
      </c>
      <c r="C22" s="1">
        <v>80.932550000000006</v>
      </c>
      <c r="D22" s="1">
        <v>7.8552448921972606E-2</v>
      </c>
      <c r="G22" s="2">
        <f ca="1">IFERROR(__xludf.DUMMYFUNCTION("""COMPUTED_VALUE"""),44763.9583333333)</f>
        <v>44763.958333333299</v>
      </c>
      <c r="H22" s="1">
        <f ca="1">IFERROR(__xludf.DUMMYFUNCTION("""COMPUTED_VALUE"""),0.0487549694860013)</f>
        <v>4.8754969486001297E-2</v>
      </c>
    </row>
    <row r="23" spans="1:8" ht="15.75" customHeight="1" x14ac:dyDescent="0.25">
      <c r="A23" s="2">
        <v>44743.875</v>
      </c>
      <c r="B23" s="1">
        <v>84.64</v>
      </c>
      <c r="C23" s="1">
        <v>87.229069999999993</v>
      </c>
      <c r="D23" s="1">
        <v>2.9681274831887899E-2</v>
      </c>
      <c r="G23" s="2">
        <f ca="1">IFERROR(__xludf.DUMMYFUNCTION("""COMPUTED_VALUE"""),44764.9583333333)</f>
        <v>44764.958333333299</v>
      </c>
      <c r="H23" s="1">
        <f ca="1">IFERROR(__xludf.DUMMYFUNCTION("""COMPUTED_VALUE"""),0.09667519329315)</f>
        <v>9.6675193293149997E-2</v>
      </c>
    </row>
    <row r="24" spans="1:8" ht="15.75" customHeight="1" x14ac:dyDescent="0.25">
      <c r="A24" s="2">
        <v>44743.916666666664</v>
      </c>
      <c r="B24" s="1">
        <v>86.76</v>
      </c>
      <c r="C24" s="1">
        <v>89.462720000000004</v>
      </c>
      <c r="D24" s="1">
        <v>3.0210572627346801E-2</v>
      </c>
      <c r="G24" s="2">
        <f ca="1">IFERROR(__xludf.DUMMYFUNCTION("""COMPUTED_VALUE"""),44765.9583333333)</f>
        <v>44765.958333333299</v>
      </c>
      <c r="H24" s="1">
        <f ca="1">IFERROR(__xludf.DUMMYFUNCTION("""COMPUTED_VALUE"""),0.128552087032807)</f>
        <v>0.12855208703280699</v>
      </c>
    </row>
    <row r="25" spans="1:8" ht="15.75" customHeight="1" x14ac:dyDescent="0.25">
      <c r="A25" s="2">
        <v>44743.958333333336</v>
      </c>
      <c r="B25" s="1">
        <v>94.74</v>
      </c>
      <c r="C25" s="1">
        <v>92.628579999999999</v>
      </c>
      <c r="D25" s="1">
        <v>2.27944766075437E-2</v>
      </c>
      <c r="E25" s="1">
        <f t="shared" ref="E25:E73" si="0">AVERAGE(D2:D25)</f>
        <v>7.9470719547208482E-2</v>
      </c>
      <c r="G25" s="2">
        <f ca="1">IFERROR(__xludf.DUMMYFUNCTION("""COMPUTED_VALUE"""),44766.9583333333)</f>
        <v>44766.958333333299</v>
      </c>
      <c r="H25" s="1">
        <f ca="1">IFERROR(__xludf.DUMMYFUNCTION("""COMPUTED_VALUE"""),0.0567586716638404)</f>
        <v>5.6758671663840403E-2</v>
      </c>
    </row>
    <row r="26" spans="1:8" ht="15.75" customHeight="1" x14ac:dyDescent="0.25">
      <c r="A26" s="2">
        <v>44744</v>
      </c>
      <c r="B26" s="1">
        <v>107.71</v>
      </c>
      <c r="C26" s="1">
        <v>94.253680000000003</v>
      </c>
      <c r="D26" s="1">
        <v>0.142767051641909</v>
      </c>
      <c r="E26" s="1">
        <f t="shared" si="0"/>
        <v>7.9389944993406319E-2</v>
      </c>
      <c r="G26" s="2">
        <f ca="1">IFERROR(__xludf.DUMMYFUNCTION("""COMPUTED_VALUE"""),44767.9583333333)</f>
        <v>44767.958333333299</v>
      </c>
      <c r="H26" s="1">
        <f ca="1">IFERROR(__xludf.DUMMYFUNCTION("""COMPUTED_VALUE"""),0.0866963331550736)</f>
        <v>8.6696333155073593E-2</v>
      </c>
    </row>
    <row r="27" spans="1:8" ht="15.75" customHeight="1" x14ac:dyDescent="0.25">
      <c r="A27" s="2">
        <v>44744.041666666664</v>
      </c>
      <c r="B27" s="1">
        <v>127.91</v>
      </c>
      <c r="C27" s="1">
        <v>122.79285</v>
      </c>
      <c r="D27" s="1">
        <v>4.1673029007796403E-2</v>
      </c>
      <c r="E27" s="1">
        <f t="shared" si="0"/>
        <v>7.9632248077081955E-2</v>
      </c>
      <c r="G27" s="2">
        <f ca="1">IFERROR(__xludf.DUMMYFUNCTION("""COMPUTED_VALUE"""),44768.9583333333)</f>
        <v>44768.958333333299</v>
      </c>
      <c r="H27" s="1">
        <f ca="1">IFERROR(__xludf.DUMMYFUNCTION("""COMPUTED_VALUE"""),0.0234720991253598)</f>
        <v>2.3472099125359799E-2</v>
      </c>
    </row>
    <row r="28" spans="1:8" ht="15.75" customHeight="1" x14ac:dyDescent="0.25">
      <c r="A28" s="2">
        <v>44744.083333333336</v>
      </c>
      <c r="B28" s="1">
        <v>169.31</v>
      </c>
      <c r="C28" s="1">
        <v>160.06870000000001</v>
      </c>
      <c r="D28" s="1">
        <v>5.7733335748962701E-2</v>
      </c>
      <c r="E28" s="1">
        <f t="shared" si="0"/>
        <v>8.0843732232910553E-2</v>
      </c>
      <c r="G28" s="2">
        <f ca="1">IFERROR(__xludf.DUMMYFUNCTION("""COMPUTED_VALUE"""),44769.9583333333)</f>
        <v>44769.958333333299</v>
      </c>
      <c r="H28" s="1">
        <f ca="1">IFERROR(__xludf.DUMMYFUNCTION("""COMPUTED_VALUE"""),0.0628334780430303)</f>
        <v>6.28334780430303E-2</v>
      </c>
    </row>
    <row r="29" spans="1:8" ht="15.75" customHeight="1" x14ac:dyDescent="0.25">
      <c r="A29" s="2">
        <v>44744.125</v>
      </c>
      <c r="B29" s="1">
        <v>217.19</v>
      </c>
      <c r="C29" s="1">
        <v>189.8835</v>
      </c>
      <c r="D29" s="1">
        <v>0.143806597203021</v>
      </c>
      <c r="E29" s="1">
        <f t="shared" si="0"/>
        <v>8.3177201595215716E-2</v>
      </c>
      <c r="G29" s="2">
        <f ca="1">IFERROR(__xludf.DUMMYFUNCTION("""COMPUTED_VALUE"""),44770.9583333333)</f>
        <v>44770.958333333299</v>
      </c>
      <c r="H29" s="1">
        <f ca="1">IFERROR(__xludf.DUMMYFUNCTION("""COMPUTED_VALUE"""),0.0650771166782577)</f>
        <v>6.5077116678257704E-2</v>
      </c>
    </row>
    <row r="30" spans="1:8" ht="15.75" customHeight="1" x14ac:dyDescent="0.25">
      <c r="A30" s="2">
        <v>44744.166666666664</v>
      </c>
      <c r="B30" s="1">
        <v>231.37</v>
      </c>
      <c r="C30" s="1">
        <v>205.00912</v>
      </c>
      <c r="D30" s="1">
        <v>0.128583938119435</v>
      </c>
      <c r="E30" s="1">
        <f t="shared" si="0"/>
        <v>8.4404408069623182E-2</v>
      </c>
      <c r="G30" s="2">
        <f ca="1">IFERROR(__xludf.DUMMYFUNCTION("""COMPUTED_VALUE"""),44771.9583333333)</f>
        <v>44771.958333333299</v>
      </c>
      <c r="H30" s="1">
        <f ca="1">IFERROR(__xludf.DUMMYFUNCTION("""COMPUTED_VALUE"""),0.0588912391540347)</f>
        <v>5.88912391540347E-2</v>
      </c>
    </row>
    <row r="31" spans="1:8" ht="15.75" customHeight="1" x14ac:dyDescent="0.25">
      <c r="A31" s="2">
        <v>44744.208333333336</v>
      </c>
      <c r="B31" s="1">
        <v>232.7</v>
      </c>
      <c r="C31" s="1">
        <v>207.13298</v>
      </c>
      <c r="D31" s="1">
        <v>0.12343287872361</v>
      </c>
      <c r="E31" s="1">
        <f t="shared" si="0"/>
        <v>8.7701302103092002E-2</v>
      </c>
      <c r="G31" s="2">
        <f ca="1">IFERROR(__xludf.DUMMYFUNCTION("""COMPUTED_VALUE"""),44772.9583333333)</f>
        <v>44772.958333333299</v>
      </c>
      <c r="H31" s="1">
        <f ca="1">IFERROR(__xludf.DUMMYFUNCTION("""COMPUTED_VALUE"""),0.0345605370719392)</f>
        <v>3.45605370719392E-2</v>
      </c>
    </row>
    <row r="32" spans="1:8" ht="15.75" customHeight="1" x14ac:dyDescent="0.25">
      <c r="A32" s="2">
        <v>44744.25</v>
      </c>
      <c r="B32" s="1">
        <v>217.56</v>
      </c>
      <c r="C32" s="1">
        <v>199.34059999999999</v>
      </c>
      <c r="D32" s="1">
        <v>9.13983403280616E-2</v>
      </c>
      <c r="E32" s="1">
        <f t="shared" si="0"/>
        <v>9.0420639222670462E-2</v>
      </c>
      <c r="G32" s="2">
        <f ca="1">IFERROR(__xludf.DUMMYFUNCTION("""COMPUTED_VALUE"""),44773.9583333333)</f>
        <v>44773.958333333299</v>
      </c>
      <c r="H32" s="1">
        <f ca="1">IFERROR(__xludf.DUMMYFUNCTION("""COMPUTED_VALUE"""),0.0428799199672932)</f>
        <v>4.2879919967293199E-2</v>
      </c>
    </row>
    <row r="33" spans="1:8" ht="15.75" customHeight="1" x14ac:dyDescent="0.25">
      <c r="A33" s="2">
        <v>44744.291666666664</v>
      </c>
      <c r="B33" s="1">
        <v>204.25</v>
      </c>
      <c r="C33" s="1">
        <v>188.64168000000001</v>
      </c>
      <c r="D33" s="1">
        <v>8.2740569316388499E-2</v>
      </c>
      <c r="E33" s="1">
        <f t="shared" si="0"/>
        <v>9.2500190454007092E-2</v>
      </c>
      <c r="G33" s="2">
        <f ca="1">IFERROR(__xludf.DUMMYFUNCTION("""COMPUTED_VALUE"""),44774.9583333333)</f>
        <v>44774.958333333299</v>
      </c>
      <c r="H33" s="1">
        <f ca="1">IFERROR(__xludf.DUMMYFUNCTION("""COMPUTED_VALUE"""),0.132982279162712)</f>
        <v>0.13298227916271199</v>
      </c>
    </row>
    <row r="34" spans="1:8" ht="15.75" customHeight="1" x14ac:dyDescent="0.25">
      <c r="A34" s="2">
        <v>44744.333333333336</v>
      </c>
      <c r="B34" s="1">
        <v>177.75</v>
      </c>
      <c r="C34" s="1">
        <v>181.21838</v>
      </c>
      <c r="D34" s="1">
        <v>1.91392285925963E-2</v>
      </c>
      <c r="E34" s="1">
        <f t="shared" si="0"/>
        <v>8.8292336046781897E-2</v>
      </c>
      <c r="G34" s="2">
        <f ca="1">IFERROR(__xludf.DUMMYFUNCTION("""COMPUTED_VALUE"""),44775.9583333333)</f>
        <v>44775.958333333299</v>
      </c>
      <c r="H34" s="1">
        <f ca="1">IFERROR(__xludf.DUMMYFUNCTION("""COMPUTED_VALUE"""),0.0483062342308114)</f>
        <v>4.8306234230811401E-2</v>
      </c>
    </row>
    <row r="35" spans="1:8" ht="15.75" customHeight="1" x14ac:dyDescent="0.25">
      <c r="A35" s="2">
        <v>44744.375</v>
      </c>
      <c r="B35" s="1">
        <v>168.08</v>
      </c>
      <c r="C35" s="1">
        <v>175.02914000000001</v>
      </c>
      <c r="D35" s="1">
        <v>3.9702760351790503E-2</v>
      </c>
      <c r="E35" s="1">
        <f t="shared" si="0"/>
        <v>8.6454263325559375E-2</v>
      </c>
      <c r="G35" s="2">
        <f ca="1">IFERROR(__xludf.DUMMYFUNCTION("""COMPUTED_VALUE"""),44776.9583333333)</f>
        <v>44776.958333333299</v>
      </c>
      <c r="H35" s="1">
        <f ca="1">IFERROR(__xludf.DUMMYFUNCTION("""COMPUTED_VALUE"""),0.0873444099828535)</f>
        <v>8.7344409982853505E-2</v>
      </c>
    </row>
    <row r="36" spans="1:8" ht="15.75" customHeight="1" x14ac:dyDescent="0.25">
      <c r="A36" s="2">
        <v>44744.416666666664</v>
      </c>
      <c r="B36" s="1">
        <v>166.65</v>
      </c>
      <c r="C36" s="1">
        <v>169.08722</v>
      </c>
      <c r="D36" s="1">
        <v>1.44139811394379E-2</v>
      </c>
      <c r="E36" s="1">
        <f t="shared" si="0"/>
        <v>8.473819855922772E-2</v>
      </c>
      <c r="G36" s="2">
        <f ca="1">IFERROR(__xludf.DUMMYFUNCTION("""COMPUTED_VALUE"""),44777.9583333333)</f>
        <v>44777.958333333299</v>
      </c>
      <c r="H36" s="1">
        <f ca="1">IFERROR(__xludf.DUMMYFUNCTION("""COMPUTED_VALUE"""),0.080595177260089)</f>
        <v>8.0595177260088996E-2</v>
      </c>
    </row>
    <row r="37" spans="1:8" ht="15.75" customHeight="1" x14ac:dyDescent="0.25">
      <c r="A37" s="2">
        <v>44744.458333333336</v>
      </c>
      <c r="B37" s="1">
        <v>159.24</v>
      </c>
      <c r="C37" s="1">
        <v>167.42322999999999</v>
      </c>
      <c r="D37" s="1">
        <v>4.8877506424884802E-2</v>
      </c>
      <c r="E37" s="1">
        <f t="shared" si="0"/>
        <v>8.5919206322694883E-2</v>
      </c>
      <c r="G37" s="2">
        <f ca="1">IFERROR(__xludf.DUMMYFUNCTION("""COMPUTED_VALUE"""),44778.9583333333)</f>
        <v>44778.958333333299</v>
      </c>
      <c r="H37" s="1">
        <f ca="1">IFERROR(__xludf.DUMMYFUNCTION("""COMPUTED_VALUE"""),0.0710380381018733)</f>
        <v>7.1038038101873299E-2</v>
      </c>
    </row>
    <row r="38" spans="1:8" ht="15.75" customHeight="1" x14ac:dyDescent="0.25">
      <c r="A38" s="2">
        <v>44744.5</v>
      </c>
      <c r="B38" s="1">
        <v>161.72</v>
      </c>
      <c r="C38" s="1">
        <v>167.74780000000001</v>
      </c>
      <c r="D38" s="1">
        <v>3.5933705240843702E-2</v>
      </c>
      <c r="E38" s="1">
        <f t="shared" si="0"/>
        <v>8.5797743126059048E-2</v>
      </c>
      <c r="G38" s="2">
        <f ca="1">IFERROR(__xludf.DUMMYFUNCTION("""COMPUTED_VALUE"""),44779.9583333333)</f>
        <v>44779.958333333299</v>
      </c>
      <c r="H38" s="1">
        <f ca="1">IFERROR(__xludf.DUMMYFUNCTION("""COMPUTED_VALUE"""),0.0710227009267596)</f>
        <v>7.1022700926759594E-2</v>
      </c>
    </row>
    <row r="39" spans="1:8" ht="15.75" customHeight="1" x14ac:dyDescent="0.25">
      <c r="A39" s="2">
        <v>44744.541666666664</v>
      </c>
      <c r="B39" s="1">
        <v>155.69</v>
      </c>
      <c r="C39" s="1">
        <v>161.45808</v>
      </c>
      <c r="D39" s="1">
        <v>3.5724938634226197E-2</v>
      </c>
      <c r="E39" s="1">
        <f t="shared" si="0"/>
        <v>8.5546386817436426E-2</v>
      </c>
      <c r="G39" s="2">
        <f ca="1">IFERROR(__xludf.DUMMYFUNCTION("""COMPUTED_VALUE"""),44780.9583333333)</f>
        <v>44780.958333333299</v>
      </c>
      <c r="H39" s="1">
        <f ca="1">IFERROR(__xludf.DUMMYFUNCTION("""COMPUTED_VALUE"""),0.129102141139698)</f>
        <v>0.12910214113969801</v>
      </c>
    </row>
    <row r="40" spans="1:8" ht="15.75" customHeight="1" x14ac:dyDescent="0.25">
      <c r="A40" s="2">
        <v>44744.583333333336</v>
      </c>
      <c r="B40" s="1">
        <v>134.43</v>
      </c>
      <c r="C40" s="1">
        <v>145.61792</v>
      </c>
      <c r="D40" s="1">
        <v>7.6830653809640895E-2</v>
      </c>
      <c r="E40" s="1">
        <f t="shared" si="0"/>
        <v>8.7643044909320664E-2</v>
      </c>
      <c r="G40" s="2">
        <f ca="1">IFERROR(__xludf.DUMMYFUNCTION("""COMPUTED_VALUE"""),44781.9583333333)</f>
        <v>44781.958333333299</v>
      </c>
      <c r="H40" s="1">
        <f ca="1">IFERROR(__xludf.DUMMYFUNCTION("""COMPUTED_VALUE"""),0.171700549499677)</f>
        <v>0.171700549499677</v>
      </c>
    </row>
    <row r="41" spans="1:8" ht="15.75" customHeight="1" x14ac:dyDescent="0.25">
      <c r="A41" s="2">
        <v>44744.625</v>
      </c>
      <c r="B41" s="1">
        <v>91.89</v>
      </c>
      <c r="C41" s="1">
        <v>121.73356</v>
      </c>
      <c r="D41" s="1">
        <v>0.24515474615217001</v>
      </c>
      <c r="E41" s="1">
        <f t="shared" si="0"/>
        <v>8.5531896125911791E-2</v>
      </c>
      <c r="G41" s="2">
        <f ca="1">IFERROR(__xludf.DUMMYFUNCTION("""COMPUTED_VALUE"""),44782.9583333333)</f>
        <v>44782.958333333299</v>
      </c>
      <c r="H41" s="1">
        <f ca="1">IFERROR(__xludf.DUMMYFUNCTION("""COMPUTED_VALUE"""),0.0548622294288277)</f>
        <v>5.4862229428827701E-2</v>
      </c>
    </row>
    <row r="42" spans="1:8" ht="15.75" customHeight="1" x14ac:dyDescent="0.25">
      <c r="A42" s="2">
        <v>44744.666666666664</v>
      </c>
      <c r="B42" s="1">
        <v>83.17</v>
      </c>
      <c r="C42" s="1">
        <v>97.717410000000001</v>
      </c>
      <c r="D42" s="1">
        <v>0.14887224292989301</v>
      </c>
      <c r="E42" s="1">
        <f t="shared" si="0"/>
        <v>8.6793805042777547E-2</v>
      </c>
      <c r="G42" s="2">
        <f ca="1">IFERROR(__xludf.DUMMYFUNCTION("""COMPUTED_VALUE"""),44783.9583333333)</f>
        <v>44783.958333333299</v>
      </c>
      <c r="H42" s="1">
        <f ca="1">IFERROR(__xludf.DUMMYFUNCTION("""COMPUTED_VALUE"""),0.116280717654916)</f>
        <v>0.116280717654916</v>
      </c>
    </row>
    <row r="43" spans="1:8" ht="15.75" customHeight="1" x14ac:dyDescent="0.25">
      <c r="A43" s="2">
        <v>44744.708333333336</v>
      </c>
      <c r="B43" s="1">
        <v>79.5</v>
      </c>
      <c r="C43" s="1">
        <v>84.17895</v>
      </c>
      <c r="D43" s="1">
        <v>5.5583373277998803E-2</v>
      </c>
      <c r="E43" s="1">
        <f t="shared" si="0"/>
        <v>8.5359700558383211E-2</v>
      </c>
      <c r="G43" s="2">
        <f ca="1">IFERROR(__xludf.DUMMYFUNCTION("""COMPUTED_VALUE"""),44784.9583333333)</f>
        <v>44784.958333333299</v>
      </c>
      <c r="H43" s="1">
        <f ca="1">IFERROR(__xludf.DUMMYFUNCTION("""COMPUTED_VALUE"""),0.135028245431994)</f>
        <v>0.13502824543199399</v>
      </c>
    </row>
    <row r="44" spans="1:8" ht="15.75" customHeight="1" x14ac:dyDescent="0.25">
      <c r="A44" s="2">
        <v>44744.75</v>
      </c>
      <c r="B44" s="1">
        <v>77.78</v>
      </c>
      <c r="C44" s="1">
        <v>83.641440000000003</v>
      </c>
      <c r="D44" s="1">
        <v>7.0078181341689E-2</v>
      </c>
      <c r="E44" s="1">
        <f t="shared" si="0"/>
        <v>8.1172573166532092E-2</v>
      </c>
      <c r="G44" s="2">
        <f ca="1">IFERROR(__xludf.DUMMYFUNCTION("""COMPUTED_VALUE"""),44785.9583333333)</f>
        <v>44785.958333333299</v>
      </c>
      <c r="H44" s="1">
        <f ca="1">IFERROR(__xludf.DUMMYFUNCTION("""COMPUTED_VALUE"""),0.0768301073767932)</f>
        <v>7.6830107376793202E-2</v>
      </c>
    </row>
    <row r="45" spans="1:8" ht="15.75" customHeight="1" x14ac:dyDescent="0.25">
      <c r="A45" s="2">
        <v>44744.791666666664</v>
      </c>
      <c r="B45" s="1">
        <v>72.52</v>
      </c>
      <c r="C45" s="1">
        <v>84.320530000000005</v>
      </c>
      <c r="D45" s="1">
        <v>0.139948479925351</v>
      </c>
      <c r="E45" s="1">
        <f t="shared" si="0"/>
        <v>7.9318096287435719E-2</v>
      </c>
      <c r="G45" s="2">
        <f ca="1">IFERROR(__xludf.DUMMYFUNCTION("""COMPUTED_VALUE"""),44786.9583333333)</f>
        <v>44786.958333333299</v>
      </c>
      <c r="H45" s="1">
        <f ca="1">IFERROR(__xludf.DUMMYFUNCTION("""COMPUTED_VALUE"""),0.0418433132967562)</f>
        <v>4.1843313296756203E-2</v>
      </c>
    </row>
    <row r="46" spans="1:8" ht="15.75" customHeight="1" x14ac:dyDescent="0.25">
      <c r="A46" s="2">
        <v>44744.833333333336</v>
      </c>
      <c r="B46" s="1">
        <v>68.069999999999993</v>
      </c>
      <c r="C46" s="1">
        <v>81.110849999999999</v>
      </c>
      <c r="D46" s="1">
        <v>0.16077812031312699</v>
      </c>
      <c r="E46" s="1">
        <f t="shared" si="0"/>
        <v>8.2744165928733834E-2</v>
      </c>
      <c r="G46" s="2">
        <f ca="1">IFERROR(__xludf.DUMMYFUNCTION("""COMPUTED_VALUE"""),44787.9583333333)</f>
        <v>44787.958333333299</v>
      </c>
      <c r="H46" s="1">
        <f ca="1">IFERROR(__xludf.DUMMYFUNCTION("""COMPUTED_VALUE"""),0.0923636905947061)</f>
        <v>9.2363690594706102E-2</v>
      </c>
    </row>
    <row r="47" spans="1:8" ht="15.75" customHeight="1" x14ac:dyDescent="0.25">
      <c r="A47" s="2">
        <v>44744.875</v>
      </c>
      <c r="B47" s="1">
        <v>66.67</v>
      </c>
      <c r="C47" s="1">
        <v>79.387540000000001</v>
      </c>
      <c r="D47" s="1">
        <v>0.16019566798517701</v>
      </c>
      <c r="E47" s="1">
        <f t="shared" si="0"/>
        <v>8.8182265643454202E-2</v>
      </c>
      <c r="G47" s="2">
        <f ca="1">IFERROR(__xludf.DUMMYFUNCTION("""COMPUTED_VALUE"""),44788.9583333333)</f>
        <v>44788.958333333299</v>
      </c>
      <c r="H47" s="1">
        <f ca="1">IFERROR(__xludf.DUMMYFUNCTION("""COMPUTED_VALUE"""),0.081185169282723)</f>
        <v>8.1185169282722999E-2</v>
      </c>
    </row>
    <row r="48" spans="1:8" ht="15.75" customHeight="1" x14ac:dyDescent="0.25">
      <c r="A48" s="2">
        <v>44744.916666666664</v>
      </c>
      <c r="B48" s="1">
        <v>70.14</v>
      </c>
      <c r="C48" s="1">
        <v>80.349230000000006</v>
      </c>
      <c r="D48" s="1">
        <v>0.12706070736458799</v>
      </c>
      <c r="E48" s="1">
        <f t="shared" si="0"/>
        <v>9.2217687924172578E-2</v>
      </c>
      <c r="G48" s="2">
        <f ca="1">IFERROR(__xludf.DUMMYFUNCTION("""COMPUTED_VALUE"""),44789.9583333333)</f>
        <v>44789.958333333299</v>
      </c>
      <c r="H48" s="1">
        <f ca="1">IFERROR(__xludf.DUMMYFUNCTION("""COMPUTED_VALUE"""),0.103049677696652)</f>
        <v>0.10304967769665201</v>
      </c>
    </row>
    <row r="49" spans="1:8" ht="15.75" customHeight="1" x14ac:dyDescent="0.25">
      <c r="A49" s="2">
        <v>44744.958333333336</v>
      </c>
      <c r="B49" s="1">
        <v>74.33</v>
      </c>
      <c r="C49" s="1">
        <v>84.700800000000001</v>
      </c>
      <c r="D49" s="1">
        <v>0.122440401979674</v>
      </c>
      <c r="E49" s="1">
        <f t="shared" si="0"/>
        <v>9.6369601481344672E-2</v>
      </c>
      <c r="G49" s="2">
        <f ca="1">IFERROR(__xludf.DUMMYFUNCTION("""COMPUTED_VALUE"""),44790.9583333333)</f>
        <v>44790.958333333299</v>
      </c>
      <c r="H49" s="1">
        <f ca="1">IFERROR(__xludf.DUMMYFUNCTION("""COMPUTED_VALUE"""),0.050332130321138)</f>
        <v>5.0332130321138001E-2</v>
      </c>
    </row>
    <row r="50" spans="1:8" ht="15.75" customHeight="1" x14ac:dyDescent="0.25">
      <c r="A50" s="2">
        <v>44745</v>
      </c>
      <c r="B50" s="1">
        <v>85.18</v>
      </c>
      <c r="C50" s="1">
        <v>80.837029999999999</v>
      </c>
      <c r="D50" s="1">
        <v>5.3725006967722602E-2</v>
      </c>
      <c r="E50" s="1">
        <f t="shared" si="0"/>
        <v>9.2659516286586918E-2</v>
      </c>
      <c r="G50" s="2">
        <f ca="1">IFERROR(__xludf.DUMMYFUNCTION("""COMPUTED_VALUE"""),44791.9583333333)</f>
        <v>44791.958333333299</v>
      </c>
      <c r="H50" s="1">
        <f ca="1">IFERROR(__xludf.DUMMYFUNCTION("""COMPUTED_VALUE"""),0.0407146888660645)</f>
        <v>4.0714688866064497E-2</v>
      </c>
    </row>
    <row r="51" spans="1:8" ht="15.75" customHeight="1" x14ac:dyDescent="0.25">
      <c r="A51" s="2">
        <v>44745.041666666664</v>
      </c>
      <c r="B51" s="1">
        <v>95.73</v>
      </c>
      <c r="C51" s="1">
        <v>109.26170999999999</v>
      </c>
      <c r="D51" s="1">
        <v>0.123846771206491</v>
      </c>
      <c r="E51" s="1">
        <f t="shared" si="0"/>
        <v>9.6083422211532543E-2</v>
      </c>
      <c r="G51" s="2">
        <f ca="1">IFERROR(__xludf.DUMMYFUNCTION("""COMPUTED_VALUE"""),44792.9583333333)</f>
        <v>44792.958333333299</v>
      </c>
      <c r="H51" s="1">
        <f ca="1">IFERROR(__xludf.DUMMYFUNCTION("""COMPUTED_VALUE"""),0.04915660995171)</f>
        <v>4.9156609951709999E-2</v>
      </c>
    </row>
    <row r="52" spans="1:8" ht="15.75" customHeight="1" x14ac:dyDescent="0.25">
      <c r="A52" s="2">
        <v>44745.083333333336</v>
      </c>
      <c r="B52" s="1">
        <v>123.6</v>
      </c>
      <c r="C52" s="1">
        <v>147.82661999999999</v>
      </c>
      <c r="D52" s="1">
        <v>0.163885367872173</v>
      </c>
      <c r="E52" s="1">
        <f t="shared" si="0"/>
        <v>0.10050642354999961</v>
      </c>
      <c r="G52" s="2">
        <f ca="1">IFERROR(__xludf.DUMMYFUNCTION("""COMPUTED_VALUE"""),44793.9583333333)</f>
        <v>44793.958333333299</v>
      </c>
      <c r="H52" s="1">
        <f ca="1">IFERROR(__xludf.DUMMYFUNCTION("""COMPUTED_VALUE"""),0.0438123905854726)</f>
        <v>4.3812390585472601E-2</v>
      </c>
    </row>
    <row r="53" spans="1:8" ht="15.75" customHeight="1" x14ac:dyDescent="0.25">
      <c r="A53" s="2">
        <v>44745.125</v>
      </c>
      <c r="B53" s="1">
        <v>192.55</v>
      </c>
      <c r="C53" s="1">
        <v>178.89726999999999</v>
      </c>
      <c r="D53" s="1">
        <v>7.63160332183941E-2</v>
      </c>
      <c r="E53" s="1">
        <f t="shared" si="0"/>
        <v>9.769431671730687E-2</v>
      </c>
      <c r="G53" s="2">
        <f ca="1">IFERROR(__xludf.DUMMYFUNCTION("""COMPUTED_VALUE"""),44794.9583333333)</f>
        <v>44794.958333333299</v>
      </c>
      <c r="H53" s="1">
        <f ca="1">IFERROR(__xludf.DUMMYFUNCTION("""COMPUTED_VALUE"""),0.10339617867205)</f>
        <v>0.10339617867205</v>
      </c>
    </row>
    <row r="54" spans="1:8" ht="15.75" customHeight="1" x14ac:dyDescent="0.25">
      <c r="A54" s="2">
        <v>44745.166666666664</v>
      </c>
      <c r="B54" s="1">
        <v>216.49</v>
      </c>
      <c r="C54" s="1">
        <v>193.42377999999999</v>
      </c>
      <c r="D54" s="1">
        <v>0.119252244992833</v>
      </c>
      <c r="E54" s="1">
        <f t="shared" si="0"/>
        <v>9.7305496170365102E-2</v>
      </c>
      <c r="G54" s="2">
        <f ca="1">IFERROR(__xludf.DUMMYFUNCTION("""COMPUTED_VALUE"""),44795.9583333333)</f>
        <v>44795.958333333299</v>
      </c>
      <c r="H54" s="1">
        <f ca="1">IFERROR(__xludf.DUMMYFUNCTION("""COMPUTED_VALUE"""),0.149725662750828)</f>
        <v>0.14972566275082799</v>
      </c>
    </row>
    <row r="55" spans="1:8" ht="15.75" customHeight="1" x14ac:dyDescent="0.25">
      <c r="A55" s="2">
        <v>44745.208333333336</v>
      </c>
      <c r="B55" s="1">
        <v>203.46</v>
      </c>
      <c r="C55" s="1">
        <v>193.98850999999999</v>
      </c>
      <c r="D55" s="1">
        <v>4.88250051510783E-2</v>
      </c>
      <c r="E55" s="1">
        <f t="shared" si="0"/>
        <v>9.4196834771509586E-2</v>
      </c>
      <c r="G55" s="2">
        <f ca="1">IFERROR(__xludf.DUMMYFUNCTION("""COMPUTED_VALUE"""),44796.9583333333)</f>
        <v>44796.958333333299</v>
      </c>
      <c r="H55" s="1">
        <f ca="1">IFERROR(__xludf.DUMMYFUNCTION("""COMPUTED_VALUE"""),0.0839627001470137)</f>
        <v>8.3962700147013694E-2</v>
      </c>
    </row>
    <row r="56" spans="1:8" ht="15.75" customHeight="1" x14ac:dyDescent="0.25">
      <c r="A56" s="2">
        <v>44745.25</v>
      </c>
      <c r="B56" s="1">
        <v>184.34</v>
      </c>
      <c r="C56" s="1">
        <v>186.10978</v>
      </c>
      <c r="D56" s="1">
        <v>9.5093336846671702E-3</v>
      </c>
      <c r="E56" s="1">
        <f t="shared" si="0"/>
        <v>9.0784792828034824E-2</v>
      </c>
      <c r="G56" s="2">
        <f ca="1">IFERROR(__xludf.DUMMYFUNCTION("""COMPUTED_VALUE"""),44797.9583333333)</f>
        <v>44797.958333333299</v>
      </c>
      <c r="H56" s="1">
        <f ca="1">IFERROR(__xludf.DUMMYFUNCTION("""COMPUTED_VALUE"""),0.0637622770639094)</f>
        <v>6.3762277063909398E-2</v>
      </c>
    </row>
    <row r="57" spans="1:8" ht="15.75" customHeight="1" x14ac:dyDescent="0.25">
      <c r="A57" s="2">
        <v>44745.291666666664</v>
      </c>
      <c r="B57" s="1">
        <v>172.76</v>
      </c>
      <c r="C57" s="1">
        <v>175.96196</v>
      </c>
      <c r="D57" s="1">
        <v>1.8196887554560101E-2</v>
      </c>
      <c r="E57" s="1">
        <f t="shared" si="0"/>
        <v>8.8095472754625301E-2</v>
      </c>
      <c r="G57" s="2">
        <f ca="1">IFERROR(__xludf.DUMMYFUNCTION("""COMPUTED_VALUE"""),44798.9583333333)</f>
        <v>44798.958333333299</v>
      </c>
      <c r="H57" s="1">
        <f ca="1">IFERROR(__xludf.DUMMYFUNCTION("""COMPUTED_VALUE"""),0.0333637504571929)</f>
        <v>3.3363750457192899E-2</v>
      </c>
    </row>
    <row r="58" spans="1:8" ht="15.75" customHeight="1" x14ac:dyDescent="0.25">
      <c r="A58" s="2">
        <v>44745.333333333336</v>
      </c>
      <c r="B58" s="1">
        <v>151.46</v>
      </c>
      <c r="C58" s="1">
        <v>167.34075000000001</v>
      </c>
      <c r="D58" s="1">
        <v>9.4900674223104595E-2</v>
      </c>
      <c r="E58" s="1">
        <f t="shared" si="0"/>
        <v>9.1252199655896468E-2</v>
      </c>
      <c r="G58" s="2">
        <f ca="1">IFERROR(__xludf.DUMMYFUNCTION("""COMPUTED_VALUE"""),44799.9583333333)</f>
        <v>44799.958333333299</v>
      </c>
      <c r="H58" s="1">
        <f ca="1">IFERROR(__xludf.DUMMYFUNCTION("""COMPUTED_VALUE"""),0.0328740896255683)</f>
        <v>3.2874089625568301E-2</v>
      </c>
    </row>
    <row r="59" spans="1:8" ht="15.75" customHeight="1" x14ac:dyDescent="0.25">
      <c r="A59" s="2">
        <v>44745.375</v>
      </c>
      <c r="B59" s="1">
        <v>136.97999999999999</v>
      </c>
      <c r="C59" s="1">
        <v>159.87179</v>
      </c>
      <c r="D59" s="1">
        <v>0.14318842617575001</v>
      </c>
      <c r="E59" s="1">
        <f t="shared" si="0"/>
        <v>9.556410239856146E-2</v>
      </c>
      <c r="G59" s="2">
        <f ca="1">IFERROR(__xludf.DUMMYFUNCTION("""COMPUTED_VALUE"""),44800.9583333333)</f>
        <v>44800.958333333299</v>
      </c>
      <c r="H59" s="1">
        <f ca="1">IFERROR(__xludf.DUMMYFUNCTION("""COMPUTED_VALUE"""),0.114390838664411)</f>
        <v>0.11439083866441099</v>
      </c>
    </row>
    <row r="60" spans="1:8" ht="15.75" customHeight="1" x14ac:dyDescent="0.25">
      <c r="A60" s="2">
        <v>44745.416666666664</v>
      </c>
      <c r="B60" s="1">
        <v>141.58000000000001</v>
      </c>
      <c r="C60" s="1">
        <v>156.21169</v>
      </c>
      <c r="D60" s="1">
        <v>9.3665781350934604E-2</v>
      </c>
      <c r="E60" s="1">
        <f t="shared" si="0"/>
        <v>9.886626074070716E-2</v>
      </c>
      <c r="G60" s="2">
        <f ca="1">IFERROR(__xludf.DUMMYFUNCTION("""COMPUTED_VALUE"""),44801.9583333333)</f>
        <v>44801.958333333299</v>
      </c>
      <c r="H60" s="1">
        <f ca="1">IFERROR(__xludf.DUMMYFUNCTION("""COMPUTED_VALUE"""),0.0555733574950277)</f>
        <v>5.5573357495027703E-2</v>
      </c>
    </row>
    <row r="61" spans="1:8" ht="15.75" customHeight="1" x14ac:dyDescent="0.25">
      <c r="A61" s="2">
        <v>44745.458333333336</v>
      </c>
      <c r="B61" s="1">
        <v>127.6</v>
      </c>
      <c r="C61" s="1">
        <v>157.26555999999999</v>
      </c>
      <c r="D61" s="1">
        <v>0.188633544432741</v>
      </c>
      <c r="E61" s="1">
        <f t="shared" si="0"/>
        <v>0.10468942899103452</v>
      </c>
      <c r="G61" s="2">
        <f ca="1">IFERROR(__xludf.DUMMYFUNCTION("""COMPUTED_VALUE"""),44802.9583333333)</f>
        <v>44802.958333333299</v>
      </c>
      <c r="H61" s="1">
        <f ca="1">IFERROR(__xludf.DUMMYFUNCTION("""COMPUTED_VALUE"""),0.171088839690829)</f>
        <v>0.171088839690829</v>
      </c>
    </row>
    <row r="62" spans="1:8" ht="15.75" customHeight="1" x14ac:dyDescent="0.25">
      <c r="A62" s="2">
        <v>44745.5</v>
      </c>
      <c r="B62" s="1">
        <v>120.08</v>
      </c>
      <c r="C62" s="1">
        <v>157.89556999999999</v>
      </c>
      <c r="D62" s="1">
        <v>0.23949734625233601</v>
      </c>
      <c r="E62" s="1">
        <f t="shared" si="0"/>
        <v>0.11317124736651336</v>
      </c>
      <c r="G62" s="2">
        <f ca="1">IFERROR(__xludf.DUMMYFUNCTION("""COMPUTED_VALUE"""),44803.9583333333)</f>
        <v>44803.958333333299</v>
      </c>
      <c r="H62" s="1">
        <f ca="1">IFERROR(__xludf.DUMMYFUNCTION("""COMPUTED_VALUE"""),0.124644315604546)</f>
        <v>0.124644315604546</v>
      </c>
    </row>
    <row r="63" spans="1:8" ht="15.75" customHeight="1" x14ac:dyDescent="0.25">
      <c r="A63" s="2">
        <v>44745.541666666664</v>
      </c>
      <c r="B63" s="1">
        <v>127.51</v>
      </c>
      <c r="C63" s="1">
        <v>150.79725999999999</v>
      </c>
      <c r="D63" s="1">
        <v>0.15442760697376001</v>
      </c>
      <c r="E63" s="1">
        <f t="shared" si="0"/>
        <v>0.11811719188066061</v>
      </c>
      <c r="G63" s="2">
        <f ca="1">IFERROR(__xludf.DUMMYFUNCTION("""COMPUTED_VALUE"""),44804.9583333333)</f>
        <v>44804.958333333299</v>
      </c>
      <c r="H63" s="1">
        <f ca="1">IFERROR(__xludf.DUMMYFUNCTION("""COMPUTED_VALUE"""),0.0362644635843668)</f>
        <v>3.6264463584366802E-2</v>
      </c>
    </row>
    <row r="64" spans="1:8" ht="15.75" customHeight="1" x14ac:dyDescent="0.25">
      <c r="A64" s="2">
        <v>44745.583333333336</v>
      </c>
      <c r="B64" s="1">
        <v>112.28</v>
      </c>
      <c r="C64" s="1">
        <v>133.62438</v>
      </c>
      <c r="D64" s="1">
        <v>0.15973417425772099</v>
      </c>
      <c r="E64" s="1">
        <f t="shared" si="0"/>
        <v>0.12157150523266397</v>
      </c>
      <c r="G64" s="2">
        <f ca="1">IFERROR(__xludf.DUMMYFUNCTION("""COMPUTED_VALUE"""),44805.9583333333)</f>
        <v>44805.958333333299</v>
      </c>
      <c r="H64" s="1">
        <f ca="1">IFERROR(__xludf.DUMMYFUNCTION("""COMPUTED_VALUE"""),0.107251277224392)</f>
        <v>0.107251277224392</v>
      </c>
    </row>
    <row r="65" spans="1:8" ht="15.75" customHeight="1" x14ac:dyDescent="0.25">
      <c r="A65" s="2">
        <v>44745.625</v>
      </c>
      <c r="B65" s="1">
        <v>88.95</v>
      </c>
      <c r="C65" s="1">
        <v>108.67607</v>
      </c>
      <c r="D65" s="1">
        <v>0.18151254457398</v>
      </c>
      <c r="E65" s="1">
        <f t="shared" si="0"/>
        <v>0.11891974683357269</v>
      </c>
      <c r="G65" s="2">
        <f ca="1">IFERROR(__xludf.DUMMYFUNCTION("""COMPUTED_VALUE"""),44806.9583333333)</f>
        <v>44806.958333333299</v>
      </c>
      <c r="H65" s="1">
        <f ca="1">IFERROR(__xludf.DUMMYFUNCTION("""COMPUTED_VALUE"""),0.0585277263196812)</f>
        <v>5.85277263196812E-2</v>
      </c>
    </row>
    <row r="66" spans="1:8" ht="13.2" x14ac:dyDescent="0.25">
      <c r="A66" s="2">
        <v>44745.666666666664</v>
      </c>
      <c r="B66" s="1">
        <v>92.49</v>
      </c>
      <c r="C66" s="1">
        <v>84.632279999999994</v>
      </c>
      <c r="D66" s="1">
        <v>9.2845424937151602E-2</v>
      </c>
      <c r="E66" s="1">
        <f t="shared" si="0"/>
        <v>0.11658529608387513</v>
      </c>
      <c r="G66" s="2">
        <f ca="1">IFERROR(__xludf.DUMMYFUNCTION("""COMPUTED_VALUE"""),44807.9583333333)</f>
        <v>44807.958333333299</v>
      </c>
      <c r="H66" s="1">
        <f ca="1">IFERROR(__xludf.DUMMYFUNCTION("""COMPUTED_VALUE"""),0.0515042056649479)</f>
        <v>5.15042056649479E-2</v>
      </c>
    </row>
    <row r="67" spans="1:8" ht="13.2" x14ac:dyDescent="0.25">
      <c r="A67" s="2">
        <v>44745.708333333336</v>
      </c>
      <c r="B67" s="1">
        <v>88.81</v>
      </c>
      <c r="C67" s="1">
        <v>71.424040000000005</v>
      </c>
      <c r="D67" s="1">
        <v>0.243418882493905</v>
      </c>
      <c r="E67" s="1">
        <f t="shared" si="0"/>
        <v>0.12441177563453788</v>
      </c>
      <c r="G67" s="2">
        <f ca="1">IFERROR(__xludf.DUMMYFUNCTION("""COMPUTED_VALUE"""),44808.9583333333)</f>
        <v>44808.958333333299</v>
      </c>
      <c r="H67" s="1">
        <f ca="1">IFERROR(__xludf.DUMMYFUNCTION("""COMPUTED_VALUE"""),0.099271874932892)</f>
        <v>9.9271874932891996E-2</v>
      </c>
    </row>
    <row r="68" spans="1:8" ht="13.2" x14ac:dyDescent="0.25">
      <c r="A68" s="2">
        <v>44745.75</v>
      </c>
      <c r="B68" s="1">
        <v>82.65</v>
      </c>
      <c r="C68" s="1">
        <v>69.493639999999999</v>
      </c>
      <c r="D68" s="1">
        <v>0.189317468476252</v>
      </c>
      <c r="E68" s="1">
        <f t="shared" si="0"/>
        <v>0.12938007926514469</v>
      </c>
      <c r="G68" s="2">
        <f ca="1">IFERROR(__xludf.DUMMYFUNCTION("""COMPUTED_VALUE"""),44809.9583333333)</f>
        <v>44809.958333333299</v>
      </c>
      <c r="H68" s="1">
        <f ca="1">IFERROR(__xludf.DUMMYFUNCTION("""COMPUTED_VALUE"""),0.0432842460501468)</f>
        <v>4.3284246050146802E-2</v>
      </c>
    </row>
    <row r="69" spans="1:8" ht="13.2" x14ac:dyDescent="0.25">
      <c r="A69" s="2">
        <v>44745.791666666664</v>
      </c>
      <c r="B69" s="1">
        <v>75.78</v>
      </c>
      <c r="C69" s="1">
        <v>67.601280000000003</v>
      </c>
      <c r="D69" s="1">
        <v>0.120984691414127</v>
      </c>
      <c r="E69" s="1">
        <f t="shared" si="0"/>
        <v>0.12858992141051032</v>
      </c>
      <c r="G69" s="2">
        <f ca="1">IFERROR(__xludf.DUMMYFUNCTION("""COMPUTED_VALUE"""),44810.9583333333)</f>
        <v>44810.958333333299</v>
      </c>
      <c r="H69" s="1">
        <f ca="1">IFERROR(__xludf.DUMMYFUNCTION("""COMPUTED_VALUE"""),0.108611036095364)</f>
        <v>0.108611036095364</v>
      </c>
    </row>
    <row r="70" spans="1:8" ht="13.2" x14ac:dyDescent="0.25">
      <c r="A70" s="2">
        <v>44745.833333333336</v>
      </c>
      <c r="B70" s="1">
        <v>73.099999999999994</v>
      </c>
      <c r="C70" s="1">
        <v>64.515469999999993</v>
      </c>
      <c r="D70" s="1">
        <v>0.13306157422397999</v>
      </c>
      <c r="E70" s="1">
        <f t="shared" si="0"/>
        <v>0.12743506532346255</v>
      </c>
      <c r="G70" s="2">
        <f ca="1">IFERROR(__xludf.DUMMYFUNCTION("""COMPUTED_VALUE"""),44811.9583333333)</f>
        <v>44811.958333333299</v>
      </c>
      <c r="H70" s="1">
        <f ca="1">IFERROR(__xludf.DUMMYFUNCTION("""COMPUTED_VALUE"""),0.0532200010394851)</f>
        <v>5.3220001039485099E-2</v>
      </c>
    </row>
    <row r="71" spans="1:8" ht="13.2" x14ac:dyDescent="0.25">
      <c r="A71" s="2">
        <v>44745.875</v>
      </c>
      <c r="B71" s="1">
        <v>67.55</v>
      </c>
      <c r="C71" s="1">
        <v>65.287809999999993</v>
      </c>
      <c r="D71" s="1">
        <v>3.4649500419756799E-2</v>
      </c>
      <c r="E71" s="1">
        <f t="shared" si="0"/>
        <v>0.1222039750082367</v>
      </c>
      <c r="G71" s="2">
        <f ca="1">IFERROR(__xludf.DUMMYFUNCTION("""COMPUTED_VALUE"""),44812.9583333333)</f>
        <v>44812.958333333299</v>
      </c>
      <c r="H71" s="1">
        <f ca="1">IFERROR(__xludf.DUMMYFUNCTION("""COMPUTED_VALUE"""),0.163691048750488)</f>
        <v>0.16369104875048801</v>
      </c>
    </row>
    <row r="72" spans="1:8" ht="13.2" x14ac:dyDescent="0.25">
      <c r="A72" s="2">
        <v>44745.916666666664</v>
      </c>
      <c r="B72" s="1">
        <v>70.180000000000007</v>
      </c>
      <c r="C72" s="1">
        <v>68.134799999999998</v>
      </c>
      <c r="D72" s="1">
        <v>3.0016966366673201E-2</v>
      </c>
      <c r="E72" s="1">
        <f t="shared" si="0"/>
        <v>0.11816048579999024</v>
      </c>
      <c r="G72" s="2">
        <f ca="1">IFERROR(__xludf.DUMMYFUNCTION("""COMPUTED_VALUE"""),44813.9583333333)</f>
        <v>44813.958333333299</v>
      </c>
      <c r="H72" s="1">
        <f ca="1">IFERROR(__xludf.DUMMYFUNCTION("""COMPUTED_VALUE"""),0.0996135658654078)</f>
        <v>9.9613565865407802E-2</v>
      </c>
    </row>
    <row r="73" spans="1:8" ht="13.2" x14ac:dyDescent="0.25">
      <c r="A73" s="2">
        <v>44745.958333333336</v>
      </c>
      <c r="B73" s="1">
        <v>73.58</v>
      </c>
      <c r="C73" s="1">
        <v>73.03931</v>
      </c>
      <c r="D73" s="1">
        <v>7.4027260115134899E-3</v>
      </c>
      <c r="E73" s="1">
        <f t="shared" si="0"/>
        <v>0.11336724930131688</v>
      </c>
      <c r="G73" s="2">
        <f ca="1">IFERROR(__xludf.DUMMYFUNCTION("""COMPUTED_VALUE"""),44814.9583333333)</f>
        <v>44814.958333333299</v>
      </c>
      <c r="H73" s="1">
        <f ca="1">IFERROR(__xludf.DUMMYFUNCTION("""COMPUTED_VALUE"""),0.0767486024822175)</f>
        <v>7.6748602482217501E-2</v>
      </c>
    </row>
    <row r="74" spans="1:8" ht="13.2" x14ac:dyDescent="0.25">
      <c r="A74" s="2">
        <v>44746</v>
      </c>
      <c r="B74" s="1">
        <v>82.64</v>
      </c>
      <c r="C74" s="1">
        <v>76.838520000000003</v>
      </c>
      <c r="D74" s="1">
        <v>7.5502235076885804E-2</v>
      </c>
      <c r="G74" s="2">
        <f ca="1">IFERROR(__xludf.DUMMYFUNCTION("""COMPUTED_VALUE"""),44815.9583333333)</f>
        <v>44815.958333333299</v>
      </c>
      <c r="H74" s="1">
        <f ca="1">IFERROR(__xludf.DUMMYFUNCTION("""COMPUTED_VALUE"""),0.0475697728092835)</f>
        <v>4.7569772809283498E-2</v>
      </c>
    </row>
    <row r="75" spans="1:8" ht="13.2" x14ac:dyDescent="0.25">
      <c r="A75" s="2">
        <v>44746.041666666664</v>
      </c>
      <c r="B75" s="1">
        <v>90.77</v>
      </c>
      <c r="C75" s="1">
        <v>101.76026</v>
      </c>
      <c r="D75" s="1">
        <v>0.108001492920713</v>
      </c>
      <c r="G75" s="2">
        <f ca="1">IFERROR(__xludf.DUMMYFUNCTION("""COMPUTED_VALUE"""),44816.9583333333)</f>
        <v>44816.958333333299</v>
      </c>
      <c r="H75" s="1">
        <f ca="1">IFERROR(__xludf.DUMMYFUNCTION("""COMPUTED_VALUE"""),0.155518600957459)</f>
        <v>0.15551860095745901</v>
      </c>
    </row>
    <row r="76" spans="1:8" ht="13.2" x14ac:dyDescent="0.25">
      <c r="A76" s="2">
        <v>44746.083333333336</v>
      </c>
      <c r="B76" s="1">
        <v>105.86</v>
      </c>
      <c r="C76" s="1">
        <v>138.56844000000001</v>
      </c>
      <c r="D76" s="1">
        <v>0.236045379452926</v>
      </c>
      <c r="G76" s="2">
        <f ca="1">IFERROR(__xludf.DUMMYFUNCTION("""COMPUTED_VALUE"""),44817.9583333333)</f>
        <v>44817.958333333299</v>
      </c>
      <c r="H76" s="1">
        <f ca="1">IFERROR(__xludf.DUMMYFUNCTION("""COMPUTED_VALUE"""),0.0595369553159325)</f>
        <v>5.9536955315932498E-2</v>
      </c>
    </row>
    <row r="77" spans="1:8" ht="13.2" x14ac:dyDescent="0.25">
      <c r="A77" s="2">
        <v>44746.125</v>
      </c>
      <c r="B77" s="1">
        <v>159.69999999999999</v>
      </c>
      <c r="C77" s="1">
        <v>167.90732</v>
      </c>
      <c r="D77" s="1">
        <v>4.8880060738269199E-2</v>
      </c>
      <c r="G77" s="2">
        <f ca="1">IFERROR(__xludf.DUMMYFUNCTION("""COMPUTED_VALUE"""),44818.9583333333)</f>
        <v>44818.958333333299</v>
      </c>
      <c r="H77" s="1">
        <f ca="1">IFERROR(__xludf.DUMMYFUNCTION("""COMPUTED_VALUE"""),0.0681533794207784)</f>
        <v>6.8153379420778398E-2</v>
      </c>
    </row>
    <row r="78" spans="1:8" ht="13.2" x14ac:dyDescent="0.25">
      <c r="A78" s="2">
        <v>44746.166666666664</v>
      </c>
      <c r="B78" s="1">
        <v>180.06</v>
      </c>
      <c r="C78" s="1">
        <v>180.35211000000001</v>
      </c>
      <c r="D78" s="1">
        <v>1.6196649986518401E-3</v>
      </c>
      <c r="G78" s="2">
        <f ca="1">IFERROR(__xludf.DUMMYFUNCTION("""COMPUTED_VALUE"""),44819.9583333333)</f>
        <v>44819.958333333299</v>
      </c>
      <c r="H78" s="1">
        <f ca="1">IFERROR(__xludf.DUMMYFUNCTION("""COMPUTED_VALUE"""),0.0634432060262608)</f>
        <v>6.3443206026260801E-2</v>
      </c>
    </row>
    <row r="79" spans="1:8" ht="13.2" x14ac:dyDescent="0.25">
      <c r="A79" s="2">
        <v>44746.208333333336</v>
      </c>
      <c r="B79" s="1">
        <v>173.51</v>
      </c>
      <c r="C79" s="1">
        <v>181.44109</v>
      </c>
      <c r="D79" s="1">
        <v>4.3711653187268697E-2</v>
      </c>
      <c r="G79" s="2">
        <f ca="1">IFERROR(__xludf.DUMMYFUNCTION("""COMPUTED_VALUE"""),44820.9583333333)</f>
        <v>44820.958333333299</v>
      </c>
      <c r="H79" s="1">
        <f ca="1">IFERROR(__xludf.DUMMYFUNCTION("""COMPUTED_VALUE"""),0.0728470893437773)</f>
        <v>7.2847089343777302E-2</v>
      </c>
    </row>
    <row r="80" spans="1:8" ht="13.2" x14ac:dyDescent="0.25">
      <c r="A80" s="2">
        <v>44746.25</v>
      </c>
      <c r="B80" s="1">
        <v>149.38999999999999</v>
      </c>
      <c r="C80" s="1">
        <v>176.68511000000001</v>
      </c>
      <c r="D80" s="1">
        <v>0.15448449504318701</v>
      </c>
      <c r="G80" s="2">
        <f ca="1">IFERROR(__xludf.DUMMYFUNCTION("""COMPUTED_VALUE"""),44821.9583333333)</f>
        <v>44821.958333333299</v>
      </c>
      <c r="H80" s="1">
        <f ca="1">IFERROR(__xludf.DUMMYFUNCTION("""COMPUTED_VALUE"""),0.16105479045127)</f>
        <v>0.16105479045127</v>
      </c>
    </row>
    <row r="81" spans="1:8" ht="13.2" x14ac:dyDescent="0.25">
      <c r="A81" s="2">
        <v>44746.291666666664</v>
      </c>
      <c r="B81" s="1">
        <v>145.51</v>
      </c>
      <c r="C81" s="1">
        <v>168.54554999999999</v>
      </c>
      <c r="D81" s="1">
        <v>0.136672549349419</v>
      </c>
      <c r="G81" s="2">
        <f ca="1">IFERROR(__xludf.DUMMYFUNCTION("""COMPUTED_VALUE"""),44822.9583333333)</f>
        <v>44822.958333333299</v>
      </c>
      <c r="H81" s="1">
        <f ca="1">IFERROR(__xludf.DUMMYFUNCTION("""COMPUTED_VALUE"""),0.0979648972052017)</f>
        <v>9.7964897205201698E-2</v>
      </c>
    </row>
    <row r="82" spans="1:8" ht="13.2" x14ac:dyDescent="0.25">
      <c r="A82" s="2">
        <v>44746.333333333336</v>
      </c>
      <c r="B82" s="1">
        <v>127.89</v>
      </c>
      <c r="C82" s="1">
        <v>158.96071000000001</v>
      </c>
      <c r="D82" s="1">
        <v>0.195461570346534</v>
      </c>
      <c r="G82" s="2">
        <f ca="1">IFERROR(__xludf.DUMMYFUNCTION("""COMPUTED_VALUE"""),44823.9583333333)</f>
        <v>44823.958333333299</v>
      </c>
      <c r="H82" s="1">
        <f ca="1">IFERROR(__xludf.DUMMYFUNCTION("""COMPUTED_VALUE"""),0.103549981134602)</f>
        <v>0.103549981134602</v>
      </c>
    </row>
    <row r="83" spans="1:8" ht="13.2" x14ac:dyDescent="0.25">
      <c r="A83" s="2">
        <v>44746.375</v>
      </c>
      <c r="B83" s="1">
        <v>122</v>
      </c>
      <c r="C83" s="1">
        <v>149.47962000000001</v>
      </c>
      <c r="D83" s="1">
        <v>0.18383522783908601</v>
      </c>
      <c r="G83" s="2">
        <f ca="1">IFERROR(__xludf.DUMMYFUNCTION("""COMPUTED_VALUE"""),44824.9583333333)</f>
        <v>44824.958333333299</v>
      </c>
      <c r="H83" s="1">
        <f ca="1">IFERROR(__xludf.DUMMYFUNCTION("""COMPUTED_VALUE"""),0.0777753124216553)</f>
        <v>7.7775312421655293E-2</v>
      </c>
    </row>
    <row r="84" spans="1:8" ht="13.2" x14ac:dyDescent="0.25">
      <c r="A84" s="2">
        <v>44746.416666666664</v>
      </c>
      <c r="B84" s="1">
        <v>116.19</v>
      </c>
      <c r="C84" s="1">
        <v>145.27114</v>
      </c>
      <c r="D84" s="1">
        <v>0.20018525358856501</v>
      </c>
      <c r="G84" s="2">
        <f ca="1">IFERROR(__xludf.DUMMYFUNCTION("""COMPUTED_VALUE"""),44825.9583333333)</f>
        <v>44825.958333333299</v>
      </c>
      <c r="H84" s="1">
        <f ca="1">IFERROR(__xludf.DUMMYFUNCTION("""COMPUTED_VALUE"""),0.0922851342802456)</f>
        <v>9.2285134280245595E-2</v>
      </c>
    </row>
    <row r="85" spans="1:8" ht="13.2" x14ac:dyDescent="0.25">
      <c r="A85" s="2">
        <v>44746.458333333336</v>
      </c>
      <c r="B85" s="1">
        <v>107.38</v>
      </c>
      <c r="C85" s="1">
        <v>148.87226000000001</v>
      </c>
      <c r="D85" s="1">
        <v>0.27871048642641599</v>
      </c>
      <c r="G85" s="2">
        <f ca="1">IFERROR(__xludf.DUMMYFUNCTION("""COMPUTED_VALUE"""),44826.9583333333)</f>
        <v>44826.958333333299</v>
      </c>
      <c r="H85" s="1">
        <f ca="1">IFERROR(__xludf.DUMMYFUNCTION("""COMPUTED_VALUE"""),0.0492031058129974)</f>
        <v>4.9203105812997402E-2</v>
      </c>
    </row>
    <row r="86" spans="1:8" ht="13.2" x14ac:dyDescent="0.25">
      <c r="A86" s="2">
        <v>44746.5</v>
      </c>
      <c r="B86" s="1">
        <v>108.11</v>
      </c>
      <c r="C86" s="1">
        <v>151.53202999999999</v>
      </c>
      <c r="D86" s="1">
        <v>0.28655347651582302</v>
      </c>
      <c r="G86" s="2">
        <f ca="1">IFERROR(__xludf.DUMMYFUNCTION("""COMPUTED_VALUE"""),44827.9583333333)</f>
        <v>44827.958333333299</v>
      </c>
      <c r="H86" s="1">
        <f ca="1">IFERROR(__xludf.DUMMYFUNCTION("""COMPUTED_VALUE"""),0.0901611879926463)</f>
        <v>9.0161187992646302E-2</v>
      </c>
    </row>
    <row r="87" spans="1:8" ht="13.2" x14ac:dyDescent="0.25">
      <c r="A87" s="2">
        <v>44746.541666666664</v>
      </c>
      <c r="B87" s="1">
        <v>119.73</v>
      </c>
      <c r="C87" s="1">
        <v>144.27269000000001</v>
      </c>
      <c r="D87" s="1">
        <v>0.17011320714959899</v>
      </c>
      <c r="G87" s="2">
        <f ca="1">IFERROR(__xludf.DUMMYFUNCTION("""COMPUTED_VALUE"""),44828.9583333333)</f>
        <v>44828.958333333299</v>
      </c>
      <c r="H87" s="1">
        <f ca="1">IFERROR(__xludf.DUMMYFUNCTION("""COMPUTED_VALUE"""),0.0653471328760327)</f>
        <v>6.5347132876032707E-2</v>
      </c>
    </row>
    <row r="88" spans="1:8" ht="13.2" x14ac:dyDescent="0.25">
      <c r="A88" s="2">
        <v>44746.583333333336</v>
      </c>
      <c r="B88" s="1">
        <v>111.93</v>
      </c>
      <c r="C88" s="1">
        <v>126.65479999999999</v>
      </c>
      <c r="D88" s="1">
        <v>0.116259312714559</v>
      </c>
      <c r="G88" s="2">
        <f ca="1">IFERROR(__xludf.DUMMYFUNCTION("""COMPUTED_VALUE"""),44829.9583333333)</f>
        <v>44829.958333333299</v>
      </c>
      <c r="H88" s="1">
        <f ca="1">IFERROR(__xludf.DUMMYFUNCTION("""COMPUTED_VALUE"""),0.0595059000057477)</f>
        <v>5.9505900005747701E-2</v>
      </c>
    </row>
    <row r="89" spans="1:8" ht="13.2" x14ac:dyDescent="0.25">
      <c r="A89" s="2">
        <v>44746.625</v>
      </c>
      <c r="B89" s="1">
        <v>92.71</v>
      </c>
      <c r="C89" s="1">
        <v>105.05301</v>
      </c>
      <c r="D89" s="1">
        <v>0.117493158929953</v>
      </c>
      <c r="G89" s="2">
        <f ca="1">IFERROR(__xludf.DUMMYFUNCTION("""COMPUTED_VALUE"""),44830.9583333333)</f>
        <v>44830.958333333299</v>
      </c>
      <c r="H89" s="1">
        <f ca="1">IFERROR(__xludf.DUMMYFUNCTION("""COMPUTED_VALUE"""),0.0663504315280332)</f>
        <v>6.6350431528033202E-2</v>
      </c>
    </row>
    <row r="90" spans="1:8" ht="13.2" x14ac:dyDescent="0.25">
      <c r="A90" s="2">
        <v>44746.666666666664</v>
      </c>
      <c r="B90" s="1">
        <v>82.26</v>
      </c>
      <c r="C90" s="1">
        <v>88.124769999999998</v>
      </c>
      <c r="D90" s="1">
        <v>6.6550755253034902E-2</v>
      </c>
      <c r="G90" s="2">
        <f ca="1">IFERROR(__xludf.DUMMYFUNCTION("""COMPUTED_VALUE"""),44831.9583333333)</f>
        <v>44831.958333333299</v>
      </c>
      <c r="H90" s="1">
        <f ca="1">IFERROR(__xludf.DUMMYFUNCTION("""COMPUTED_VALUE"""),0.0400495395331348)</f>
        <v>4.0049539533134802E-2</v>
      </c>
    </row>
    <row r="91" spans="1:8" ht="13.2" x14ac:dyDescent="0.25">
      <c r="A91" s="2">
        <v>44746.708333333336</v>
      </c>
      <c r="B91" s="1">
        <v>76.81</v>
      </c>
      <c r="C91" s="1">
        <v>79.571460000000002</v>
      </c>
      <c r="D91" s="1">
        <v>3.4704151463351297E-2</v>
      </c>
      <c r="G91" s="2">
        <f ca="1">IFERROR(__xludf.DUMMYFUNCTION("""COMPUTED_VALUE"""),44832.9583333333)</f>
        <v>44832.958333333299</v>
      </c>
      <c r="H91" s="1">
        <f ca="1">IFERROR(__xludf.DUMMYFUNCTION("""COMPUTED_VALUE"""),0.0319395353978463)</f>
        <v>3.1939535397846303E-2</v>
      </c>
    </row>
    <row r="92" spans="1:8" ht="13.2" x14ac:dyDescent="0.25">
      <c r="A92" s="2">
        <v>44746.75</v>
      </c>
      <c r="B92" s="1">
        <v>68.58</v>
      </c>
      <c r="C92" s="1">
        <v>75.998760000000004</v>
      </c>
      <c r="D92" s="1">
        <v>9.7616855853963999E-2</v>
      </c>
      <c r="G92" s="2">
        <f ca="1">IFERROR(__xludf.DUMMYFUNCTION("""COMPUTED_VALUE"""),44833.9583333333)</f>
        <v>44833.958333333299</v>
      </c>
      <c r="H92" s="1">
        <f ca="1">IFERROR(__xludf.DUMMYFUNCTION("""COMPUTED_VALUE"""),0.0784337884934068)</f>
        <v>7.8433788493406806E-2</v>
      </c>
    </row>
    <row r="93" spans="1:8" ht="13.2" x14ac:dyDescent="0.25">
      <c r="A93" s="2">
        <v>44746.791666666664</v>
      </c>
      <c r="B93" s="1">
        <v>66.95</v>
      </c>
      <c r="C93" s="1">
        <v>69.194540000000003</v>
      </c>
      <c r="D93" s="1">
        <v>3.2438108555964101E-2</v>
      </c>
      <c r="G93" s="2">
        <f ca="1">IFERROR(__xludf.DUMMYFUNCTION("""COMPUTED_VALUE"""),44834.9583333333)</f>
        <v>44834.958333333299</v>
      </c>
      <c r="H93" s="1">
        <f ca="1">IFERROR(__xludf.DUMMYFUNCTION("""COMPUTED_VALUE"""),0.0568512205151852)</f>
        <v>5.6851220515185201E-2</v>
      </c>
    </row>
    <row r="94" spans="1:8" ht="13.2" x14ac:dyDescent="0.25">
      <c r="A94" s="2">
        <v>44746.833333333336</v>
      </c>
      <c r="B94" s="1">
        <v>63.15</v>
      </c>
      <c r="C94" s="1">
        <v>63.400170000000003</v>
      </c>
      <c r="D94" s="1">
        <v>3.9458884731697697E-3</v>
      </c>
      <c r="G94" s="2">
        <f ca="1">IFERROR(__xludf.DUMMYFUNCTION("""COMPUTED_VALUE"""),44835.9583333333)</f>
        <v>44835.958333333299</v>
      </c>
      <c r="H94" s="1">
        <f ca="1">IFERROR(__xludf.DUMMYFUNCTION("""COMPUTED_VALUE"""),0.0764053812059783)</f>
        <v>7.6405381205978298E-2</v>
      </c>
    </row>
    <row r="95" spans="1:8" ht="13.2" x14ac:dyDescent="0.25">
      <c r="A95" s="2">
        <v>44746.875</v>
      </c>
      <c r="B95" s="1">
        <v>60.24</v>
      </c>
      <c r="C95" s="1">
        <v>65.224900000000005</v>
      </c>
      <c r="D95" s="1">
        <v>7.6426334114732306E-2</v>
      </c>
      <c r="G95" s="2">
        <f ca="1">IFERROR(__xludf.DUMMYFUNCTION("""COMPUTED_VALUE"""),44836.9583333333)</f>
        <v>44836.958333333299</v>
      </c>
      <c r="H95" s="1">
        <f ca="1">IFERROR(__xludf.DUMMYFUNCTION("""COMPUTED_VALUE"""),0.0593680196901956)</f>
        <v>5.9368019690195603E-2</v>
      </c>
    </row>
    <row r="96" spans="1:8" ht="13.2" x14ac:dyDescent="0.25">
      <c r="A96" s="2">
        <v>44746.916666666664</v>
      </c>
      <c r="B96" s="1">
        <v>59.33</v>
      </c>
      <c r="C96" s="1">
        <v>70.410269999999997</v>
      </c>
      <c r="D96" s="1">
        <v>0.15736724202307401</v>
      </c>
      <c r="G96" s="2">
        <f ca="1">IFERROR(__xludf.DUMMYFUNCTION("""COMPUTED_VALUE"""),44837.9583333333)</f>
        <v>44837.958333333299</v>
      </c>
      <c r="H96" s="1">
        <f ca="1">IFERROR(__xludf.DUMMYFUNCTION("""COMPUTED_VALUE"""),0.181748690589692)</f>
        <v>0.18174869058969201</v>
      </c>
    </row>
    <row r="97" spans="1:8" ht="13.2" x14ac:dyDescent="0.25">
      <c r="A97" s="2">
        <v>44746.958333333336</v>
      </c>
      <c r="B97" s="1">
        <v>60.63</v>
      </c>
      <c r="C97" s="1">
        <v>74.141819999999996</v>
      </c>
      <c r="D97" s="1">
        <v>0.18224289611450001</v>
      </c>
      <c r="E97" s="1">
        <f>AVERAGE(D74:D97)</f>
        <v>0.12520089400540191</v>
      </c>
      <c r="G97" s="2">
        <f ca="1">IFERROR(__xludf.DUMMYFUNCTION("""COMPUTED_VALUE"""),44838.9583333333)</f>
        <v>44838.958333333299</v>
      </c>
      <c r="H97" s="1">
        <f ca="1">IFERROR(__xludf.DUMMYFUNCTION("""COMPUTED_VALUE"""),0.0854987243984356)</f>
        <v>8.5498724398435602E-2</v>
      </c>
    </row>
    <row r="98" spans="1:8" ht="13.2" x14ac:dyDescent="0.25">
      <c r="A98" s="2">
        <v>44747</v>
      </c>
      <c r="B98" s="1">
        <v>68.569999999999993</v>
      </c>
      <c r="C98" s="1">
        <v>92.847610000000003</v>
      </c>
      <c r="D98" s="1">
        <v>0.26147802835204897</v>
      </c>
      <c r="G98" s="2">
        <f ca="1">IFERROR(__xludf.DUMMYFUNCTION("""COMPUTED_VALUE"""),44839.9583333333)</f>
        <v>44839.958333333299</v>
      </c>
      <c r="H98" s="1">
        <f ca="1">IFERROR(__xludf.DUMMYFUNCTION("""COMPUTED_VALUE"""),0.0453926286666883)</f>
        <v>4.5392628666688299E-2</v>
      </c>
    </row>
    <row r="99" spans="1:8" ht="13.2" x14ac:dyDescent="0.25">
      <c r="A99" s="2">
        <v>44747.041666666664</v>
      </c>
      <c r="B99" s="1">
        <v>87.12</v>
      </c>
      <c r="C99" s="1">
        <v>116.00203</v>
      </c>
      <c r="D99" s="1">
        <v>0.248978660114827</v>
      </c>
      <c r="G99" s="2">
        <f ca="1">IFERROR(__xludf.DUMMYFUNCTION("""COMPUTED_VALUE"""),44840.9583333333)</f>
        <v>44840.958333333299</v>
      </c>
      <c r="H99" s="1">
        <f ca="1">IFERROR(__xludf.DUMMYFUNCTION("""COMPUTED_VALUE"""),0.066344205877634)</f>
        <v>6.6344205877633997E-2</v>
      </c>
    </row>
    <row r="100" spans="1:8" ht="13.2" x14ac:dyDescent="0.25">
      <c r="A100" s="2">
        <v>44747.083333333336</v>
      </c>
      <c r="B100" s="1">
        <v>117.76</v>
      </c>
      <c r="C100" s="1">
        <v>146.1619</v>
      </c>
      <c r="D100" s="1">
        <v>0.19431808152466501</v>
      </c>
      <c r="G100" s="2">
        <f ca="1">IFERROR(__xludf.DUMMYFUNCTION("""COMPUTED_VALUE"""),44841.9583333333)</f>
        <v>44841.958333333299</v>
      </c>
      <c r="H100" s="1">
        <f ca="1">IFERROR(__xludf.DUMMYFUNCTION("""COMPUTED_VALUE"""),0.0756183708464018)</f>
        <v>7.56183708464018E-2</v>
      </c>
    </row>
    <row r="101" spans="1:8" ht="13.2" x14ac:dyDescent="0.25">
      <c r="A101" s="2">
        <v>44747.125</v>
      </c>
      <c r="B101" s="1">
        <v>169.38</v>
      </c>
      <c r="C101" s="1">
        <v>167.32605000000001</v>
      </c>
      <c r="D101" s="1">
        <v>1.22751358799181E-2</v>
      </c>
      <c r="G101" s="2">
        <f ca="1">IFERROR(__xludf.DUMMYFUNCTION("""COMPUTED_VALUE"""),44842.9583333333)</f>
        <v>44842.958333333299</v>
      </c>
      <c r="H101" s="1">
        <f ca="1">IFERROR(__xludf.DUMMYFUNCTION("""COMPUTED_VALUE"""),0.0675879210722363)</f>
        <v>6.7587921072236296E-2</v>
      </c>
    </row>
    <row r="102" spans="1:8" ht="13.2" x14ac:dyDescent="0.25">
      <c r="A102" s="2">
        <v>44747.166666666664</v>
      </c>
      <c r="B102" s="1">
        <v>193.37</v>
      </c>
      <c r="C102" s="1">
        <v>174.02122</v>
      </c>
      <c r="D102" s="1">
        <v>0.11118632543778199</v>
      </c>
      <c r="G102" s="2">
        <f ca="1">IFERROR(__xludf.DUMMYFUNCTION("""COMPUTED_VALUE"""),44843.9583333333)</f>
        <v>44843.958333333299</v>
      </c>
      <c r="H102" s="1">
        <f ca="1">IFERROR(__xludf.DUMMYFUNCTION("""COMPUTED_VALUE"""),0.0456448256886096)</f>
        <v>4.56448256886096E-2</v>
      </c>
    </row>
    <row r="103" spans="1:8" ht="13.2" x14ac:dyDescent="0.25">
      <c r="A103" s="2">
        <v>44747.208333333336</v>
      </c>
      <c r="B103" s="1">
        <v>187.95</v>
      </c>
      <c r="C103" s="1">
        <v>173.19263000000001</v>
      </c>
      <c r="D103" s="1">
        <v>8.5207840541482505E-2</v>
      </c>
      <c r="G103" s="2">
        <f ca="1">IFERROR(__xludf.DUMMYFUNCTION("""COMPUTED_VALUE"""),44844.9583333333)</f>
        <v>44844.958333333299</v>
      </c>
      <c r="H103" s="1">
        <f ca="1">IFERROR(__xludf.DUMMYFUNCTION("""COMPUTED_VALUE"""),0.108888075980589)</f>
        <v>0.108888075980589</v>
      </c>
    </row>
    <row r="104" spans="1:8" ht="13.2" x14ac:dyDescent="0.25">
      <c r="A104" s="2">
        <v>44747.25</v>
      </c>
      <c r="B104" s="1">
        <v>174.49</v>
      </c>
      <c r="C104" s="1">
        <v>168.10759999999999</v>
      </c>
      <c r="D104" s="1">
        <v>3.7966159769100297E-2</v>
      </c>
      <c r="G104" s="2">
        <f ca="1">IFERROR(__xludf.DUMMYFUNCTION("""COMPUTED_VALUE"""),44845.9583333333)</f>
        <v>44845.958333333299</v>
      </c>
      <c r="H104" s="1">
        <f ca="1">IFERROR(__xludf.DUMMYFUNCTION("""COMPUTED_VALUE"""),0.0451900284627923)</f>
        <v>4.5190028462792298E-2</v>
      </c>
    </row>
    <row r="105" spans="1:8" ht="13.2" x14ac:dyDescent="0.25">
      <c r="A105" s="2">
        <v>44747.291666666664</v>
      </c>
      <c r="B105" s="1">
        <v>170.38</v>
      </c>
      <c r="C105" s="1">
        <v>158.29275999999999</v>
      </c>
      <c r="D105" s="1">
        <v>7.6360030616687696E-2</v>
      </c>
      <c r="G105" s="2">
        <f ca="1">IFERROR(__xludf.DUMMYFUNCTION("""COMPUTED_VALUE"""),44846.9583333333)</f>
        <v>44846.958333333299</v>
      </c>
      <c r="H105" s="1">
        <f ca="1">IFERROR(__xludf.DUMMYFUNCTION("""COMPUTED_VALUE"""),0.0604521797353046)</f>
        <v>6.0452179735304597E-2</v>
      </c>
    </row>
    <row r="106" spans="1:8" ht="13.2" x14ac:dyDescent="0.25">
      <c r="A106" s="2">
        <v>44747.333333333336</v>
      </c>
      <c r="B106" s="1">
        <v>164.84</v>
      </c>
      <c r="C106" s="1">
        <v>146.93833000000001</v>
      </c>
      <c r="D106" s="1">
        <v>0.12183117910758801</v>
      </c>
      <c r="G106" s="2">
        <f ca="1">IFERROR(__xludf.DUMMYFUNCTION("""COMPUTED_VALUE"""),44847.9583333333)</f>
        <v>44847.958333333299</v>
      </c>
      <c r="H106" s="1">
        <f ca="1">IFERROR(__xludf.DUMMYFUNCTION("""COMPUTED_VALUE"""),0.0481526486245041)</f>
        <v>4.81526486245041E-2</v>
      </c>
    </row>
    <row r="107" spans="1:8" ht="13.2" x14ac:dyDescent="0.25">
      <c r="A107" s="2">
        <v>44747.375</v>
      </c>
      <c r="B107" s="1">
        <v>154.63999999999999</v>
      </c>
      <c r="C107" s="1">
        <v>136.69945999999999</v>
      </c>
      <c r="D107" s="1">
        <v>0.131240752523821</v>
      </c>
      <c r="G107" s="2">
        <f ca="1">IFERROR(__xludf.DUMMYFUNCTION("""COMPUTED_VALUE"""),44848.9583333333)</f>
        <v>44848.958333333299</v>
      </c>
      <c r="H107" s="1">
        <f ca="1">IFERROR(__xludf.DUMMYFUNCTION("""COMPUTED_VALUE"""),0.0667910283355338)</f>
        <v>6.6791028335533797E-2</v>
      </c>
    </row>
    <row r="108" spans="1:8" ht="13.2" x14ac:dyDescent="0.25">
      <c r="A108" s="2">
        <v>44747.416666666664</v>
      </c>
      <c r="B108" s="1">
        <v>151.72</v>
      </c>
      <c r="C108" s="1">
        <v>130.56951000000001</v>
      </c>
      <c r="D108" s="1">
        <v>0.16198643925369699</v>
      </c>
      <c r="G108" s="2">
        <f ca="1">IFERROR(__xludf.DUMMYFUNCTION("""COMPUTED_VALUE"""),44849.9583333333)</f>
        <v>44849.958333333299</v>
      </c>
      <c r="H108" s="1">
        <f ca="1">IFERROR(__xludf.DUMMYFUNCTION("""COMPUTED_VALUE"""),0.0639160159303025)</f>
        <v>6.3916015930302494E-2</v>
      </c>
    </row>
    <row r="109" spans="1:8" ht="13.2" x14ac:dyDescent="0.25">
      <c r="A109" s="2">
        <v>44747.458333333336</v>
      </c>
      <c r="B109" s="1">
        <v>156.54</v>
      </c>
      <c r="C109" s="1">
        <v>130.91623999999999</v>
      </c>
      <c r="D109" s="1">
        <v>0.19572636672119501</v>
      </c>
      <c r="G109" s="2">
        <f ca="1">IFERROR(__xludf.DUMMYFUNCTION("""COMPUTED_VALUE"""),44850.9583333333)</f>
        <v>44850.958333333299</v>
      </c>
      <c r="H109" s="1">
        <f ca="1">IFERROR(__xludf.DUMMYFUNCTION("""COMPUTED_VALUE"""),0.0772469773949499)</f>
        <v>7.7246977394949901E-2</v>
      </c>
    </row>
    <row r="110" spans="1:8" ht="13.2" x14ac:dyDescent="0.25">
      <c r="A110" s="2">
        <v>44747.5</v>
      </c>
      <c r="B110" s="1">
        <v>157.13999999999999</v>
      </c>
      <c r="C110" s="1">
        <v>134.21843000000001</v>
      </c>
      <c r="D110" s="1">
        <v>0.17077811147097999</v>
      </c>
      <c r="G110" s="2">
        <f ca="1">IFERROR(__xludf.DUMMYFUNCTION("""COMPUTED_VALUE"""),44851.9583333333)</f>
        <v>44851.958333333299</v>
      </c>
      <c r="H110" s="1">
        <f ca="1">IFERROR(__xludf.DUMMYFUNCTION("""COMPUTED_VALUE"""),0.161682940351977)</f>
        <v>0.161682940351977</v>
      </c>
    </row>
    <row r="111" spans="1:8" ht="13.2" x14ac:dyDescent="0.25">
      <c r="A111" s="2">
        <v>44747.541666666664</v>
      </c>
      <c r="B111" s="1">
        <v>156.05000000000001</v>
      </c>
      <c r="C111" s="1">
        <v>129.33386999999999</v>
      </c>
      <c r="D111" s="1">
        <v>0.20656715831668801</v>
      </c>
      <c r="G111" s="2">
        <f ca="1">IFERROR(__xludf.DUMMYFUNCTION("""COMPUTED_VALUE"""),44852.9583333333)</f>
        <v>44852.958333333299</v>
      </c>
      <c r="H111" s="1">
        <f ca="1">IFERROR(__xludf.DUMMYFUNCTION("""COMPUTED_VALUE"""),0.126679597868658)</f>
        <v>0.12667959786865801</v>
      </c>
    </row>
    <row r="112" spans="1:8" ht="13.2" x14ac:dyDescent="0.25">
      <c r="A112" s="2">
        <v>44747.583333333336</v>
      </c>
      <c r="B112" s="1">
        <v>148.63999999999999</v>
      </c>
      <c r="C112" s="1">
        <v>112.19602999999999</v>
      </c>
      <c r="D112" s="1">
        <v>0.32482406017396498</v>
      </c>
      <c r="G112" s="2">
        <f ca="1">IFERROR(__xludf.DUMMYFUNCTION("""COMPUTED_VALUE"""),44853.9583333333)</f>
        <v>44853.958333333299</v>
      </c>
      <c r="H112" s="1">
        <f ca="1">IFERROR(__xludf.DUMMYFUNCTION("""COMPUTED_VALUE"""),0.0960161926767015)</f>
        <v>9.6016192676701501E-2</v>
      </c>
    </row>
    <row r="113" spans="1:8" ht="13.2" x14ac:dyDescent="0.25">
      <c r="A113" s="2">
        <v>44747.625</v>
      </c>
      <c r="B113" s="1">
        <v>99.91</v>
      </c>
      <c r="C113" s="1">
        <v>95.383489999999995</v>
      </c>
      <c r="D113" s="1">
        <v>4.7455906677350501E-2</v>
      </c>
      <c r="G113" s="2">
        <f ca="1">IFERROR(__xludf.DUMMYFUNCTION("""COMPUTED_VALUE"""),44854.9583333333)</f>
        <v>44854.958333333299</v>
      </c>
      <c r="H113" s="1">
        <f ca="1">IFERROR(__xludf.DUMMYFUNCTION("""COMPUTED_VALUE"""),0.0642569824588472)</f>
        <v>6.4256982458847201E-2</v>
      </c>
    </row>
    <row r="114" spans="1:8" ht="13.2" x14ac:dyDescent="0.25">
      <c r="A114" s="2">
        <v>44747.666666666664</v>
      </c>
      <c r="B114" s="1">
        <v>89.97</v>
      </c>
      <c r="C114" s="1">
        <v>88.425790000000006</v>
      </c>
      <c r="D114" s="1">
        <v>1.74633441216639E-2</v>
      </c>
      <c r="G114" s="2">
        <f ca="1">IFERROR(__xludf.DUMMYFUNCTION("""COMPUTED_VALUE"""),44855.9583333333)</f>
        <v>44855.958333333299</v>
      </c>
      <c r="H114" s="1">
        <f ca="1">IFERROR(__xludf.DUMMYFUNCTION("""COMPUTED_VALUE"""),0.075185382253275)</f>
        <v>7.5185382253274993E-2</v>
      </c>
    </row>
    <row r="115" spans="1:8" ht="13.2" x14ac:dyDescent="0.25">
      <c r="A115" s="2">
        <v>44747.708333333336</v>
      </c>
      <c r="B115" s="1">
        <v>87.8</v>
      </c>
      <c r="C115" s="1">
        <v>84.710830000000001</v>
      </c>
      <c r="D115" s="1">
        <v>3.64672380143128E-2</v>
      </c>
      <c r="G115" s="2">
        <f ca="1">IFERROR(__xludf.DUMMYFUNCTION("""COMPUTED_VALUE"""),44856.9583333333)</f>
        <v>44856.958333333299</v>
      </c>
      <c r="H115" s="1">
        <f ca="1">IFERROR(__xludf.DUMMYFUNCTION("""COMPUTED_VALUE"""),0.0673688634909856)</f>
        <v>6.73688634909856E-2</v>
      </c>
    </row>
    <row r="116" spans="1:8" ht="13.2" x14ac:dyDescent="0.25">
      <c r="A116" s="2">
        <v>44747.75</v>
      </c>
      <c r="B116" s="1">
        <v>82.83</v>
      </c>
      <c r="C116" s="1">
        <v>79.861350000000002</v>
      </c>
      <c r="D116" s="1">
        <v>3.7172549675155701E-2</v>
      </c>
      <c r="G116" s="2">
        <f ca="1">IFERROR(__xludf.DUMMYFUNCTION("""COMPUTED_VALUE"""),44857.9583333333)</f>
        <v>44857.958333333299</v>
      </c>
      <c r="H116" s="1">
        <f ca="1">IFERROR(__xludf.DUMMYFUNCTION("""COMPUTED_VALUE"""),0.0798166079879001)</f>
        <v>7.9816607987900107E-2</v>
      </c>
    </row>
    <row r="117" spans="1:8" ht="13.2" x14ac:dyDescent="0.25">
      <c r="A117" s="2">
        <v>44747.791666666664</v>
      </c>
      <c r="B117" s="1">
        <v>80.62</v>
      </c>
      <c r="C117" s="1">
        <v>73.358530000000002</v>
      </c>
      <c r="D117" s="1">
        <v>9.89860347528774E-2</v>
      </c>
      <c r="G117" s="2">
        <f ca="1">IFERROR(__xludf.DUMMYFUNCTION("""COMPUTED_VALUE"""),44858.9583333333)</f>
        <v>44858.958333333299</v>
      </c>
      <c r="H117" s="1">
        <f ca="1">IFERROR(__xludf.DUMMYFUNCTION("""COMPUTED_VALUE"""),0.0860586587016377)</f>
        <v>8.6058658701637702E-2</v>
      </c>
    </row>
    <row r="118" spans="1:8" ht="13.2" x14ac:dyDescent="0.25">
      <c r="A118" s="2">
        <v>44747.833333333336</v>
      </c>
      <c r="B118" s="1">
        <v>75.27</v>
      </c>
      <c r="C118" s="1">
        <v>70.58229</v>
      </c>
      <c r="D118" s="1">
        <v>6.6414818788112298E-2</v>
      </c>
      <c r="G118" s="2">
        <f ca="1">IFERROR(__xludf.DUMMYFUNCTION("""COMPUTED_VALUE"""),44859.9583333333)</f>
        <v>44859.958333333299</v>
      </c>
      <c r="H118" s="1">
        <f ca="1">IFERROR(__xludf.DUMMYFUNCTION("""COMPUTED_VALUE"""),0.0623992844383511)</f>
        <v>6.2399284438351098E-2</v>
      </c>
    </row>
    <row r="119" spans="1:8" ht="13.2" x14ac:dyDescent="0.25">
      <c r="A119" s="2">
        <v>44747.875</v>
      </c>
      <c r="B119" s="1">
        <v>76.14</v>
      </c>
      <c r="C119" s="1">
        <v>72.322360000000003</v>
      </c>
      <c r="D119" s="1">
        <v>5.2786441150427001E-2</v>
      </c>
      <c r="G119" s="2">
        <f ca="1">IFERROR(__xludf.DUMMYFUNCTION("""COMPUTED_VALUE"""),44860.9583333333)</f>
        <v>44860.958333333299</v>
      </c>
      <c r="H119" s="1">
        <f ca="1">IFERROR(__xludf.DUMMYFUNCTION("""COMPUTED_VALUE"""),0.0896437643119318)</f>
        <v>8.9643764311931801E-2</v>
      </c>
    </row>
    <row r="120" spans="1:8" ht="13.2" x14ac:dyDescent="0.25">
      <c r="A120" s="2">
        <v>44747.916666666664</v>
      </c>
      <c r="B120" s="1">
        <v>77.790000000000006</v>
      </c>
      <c r="C120" s="1">
        <v>76.203729999999993</v>
      </c>
      <c r="D120" s="1">
        <v>2.08161726466672E-2</v>
      </c>
      <c r="G120" s="2">
        <f ca="1">IFERROR(__xludf.DUMMYFUNCTION("""COMPUTED_VALUE"""),44861.9583333333)</f>
        <v>44861.958333333299</v>
      </c>
      <c r="H120" s="1">
        <f ca="1">IFERROR(__xludf.DUMMYFUNCTION("""COMPUTED_VALUE"""),0.113180613784695)</f>
        <v>0.113180613784695</v>
      </c>
    </row>
    <row r="121" spans="1:8" ht="13.2" x14ac:dyDescent="0.25">
      <c r="A121" s="2">
        <v>44747.958333333336</v>
      </c>
      <c r="B121" s="1">
        <v>86.72</v>
      </c>
      <c r="C121" s="1">
        <v>84.239580000000004</v>
      </c>
      <c r="D121" s="1">
        <v>2.9444828666049701E-2</v>
      </c>
      <c r="E121" s="1">
        <f>AVERAGE(D98:D121)</f>
        <v>0.11448881934571091</v>
      </c>
      <c r="G121" s="2">
        <f ca="1">IFERROR(__xludf.DUMMYFUNCTION("""COMPUTED_VALUE"""),44862.9583333333)</f>
        <v>44862.958333333299</v>
      </c>
      <c r="H121" s="1">
        <f ca="1">IFERROR(__xludf.DUMMYFUNCTION("""COMPUTED_VALUE"""),0.0967276978589165)</f>
        <v>9.6727697858916495E-2</v>
      </c>
    </row>
    <row r="122" spans="1:8" ht="13.2" x14ac:dyDescent="0.25">
      <c r="A122" s="2">
        <v>44748</v>
      </c>
      <c r="B122" s="1">
        <v>102.37</v>
      </c>
      <c r="C122" s="1">
        <v>95.172359999999998</v>
      </c>
      <c r="D122" s="1">
        <v>7.5627419557526998E-2</v>
      </c>
      <c r="G122" s="2">
        <f ca="1">IFERROR(__xludf.DUMMYFUNCTION("""COMPUTED_VALUE"""),44863.9583333333)</f>
        <v>44863.958333333299</v>
      </c>
      <c r="H122" s="1">
        <f ca="1">IFERROR(__xludf.DUMMYFUNCTION("""COMPUTED_VALUE"""),0.103138024788321)</f>
        <v>0.103138024788321</v>
      </c>
    </row>
    <row r="123" spans="1:8" ht="13.2" x14ac:dyDescent="0.25">
      <c r="A123" s="2">
        <v>44748.041666666664</v>
      </c>
      <c r="B123" s="1">
        <v>117.29</v>
      </c>
      <c r="C123" s="1">
        <v>121.24095</v>
      </c>
      <c r="D123" s="1">
        <v>3.2587586949788701E-2</v>
      </c>
      <c r="G123" s="2">
        <f ca="1">IFERROR(__xludf.DUMMYFUNCTION("""COMPUTED_VALUE"""),44864.9583333333)</f>
        <v>44864.958333333299</v>
      </c>
      <c r="H123" s="1">
        <f ca="1">IFERROR(__xludf.DUMMYFUNCTION("""COMPUTED_VALUE"""),0.105734389152894)</f>
        <v>0.105734389152894</v>
      </c>
    </row>
    <row r="124" spans="1:8" ht="13.2" x14ac:dyDescent="0.25">
      <c r="A124" s="2">
        <v>44748.083333333336</v>
      </c>
      <c r="B124" s="1">
        <v>156.75</v>
      </c>
      <c r="C124" s="1">
        <v>159.68744000000001</v>
      </c>
      <c r="D124" s="1">
        <v>1.8394934504554698E-2</v>
      </c>
      <c r="G124" s="2">
        <f ca="1">IFERROR(__xludf.DUMMYFUNCTION("""COMPUTED_VALUE"""),44865.9583333333)</f>
        <v>44865.958333333299</v>
      </c>
      <c r="H124" s="1">
        <f ca="1">IFERROR(__xludf.DUMMYFUNCTION("""COMPUTED_VALUE"""),0.120130935189704)</f>
        <v>0.120130935189704</v>
      </c>
    </row>
    <row r="125" spans="1:8" ht="13.2" x14ac:dyDescent="0.25">
      <c r="A125" s="2">
        <v>44748.125</v>
      </c>
      <c r="B125" s="1">
        <v>205.21</v>
      </c>
      <c r="C125" s="1">
        <v>189.4915</v>
      </c>
      <c r="D125" s="1">
        <v>8.2950950306478102E-2</v>
      </c>
      <c r="G125" s="2">
        <f ca="1">IFERROR(__xludf.DUMMYFUNCTION("""COMPUTED_VALUE"""),44866.9583333333)</f>
        <v>44866.958333333299</v>
      </c>
      <c r="H125" s="1">
        <f ca="1">IFERROR(__xludf.DUMMYFUNCTION("""COMPUTED_VALUE"""),0.0747215958744309)</f>
        <v>7.4721595874430904E-2</v>
      </c>
    </row>
    <row r="126" spans="1:8" ht="13.2" x14ac:dyDescent="0.25">
      <c r="A126" s="2">
        <v>44748.166666666664</v>
      </c>
      <c r="B126" s="1">
        <v>218.66</v>
      </c>
      <c r="C126" s="1">
        <v>201.38761</v>
      </c>
      <c r="D126" s="1">
        <v>8.5766894994185605E-2</v>
      </c>
      <c r="G126" s="2">
        <f ca="1">IFERROR(__xludf.DUMMYFUNCTION("""COMPUTED_VALUE"""),44867.9583333333)</f>
        <v>44867.958333333299</v>
      </c>
      <c r="H126" s="1">
        <f ca="1">IFERROR(__xludf.DUMMYFUNCTION("""COMPUTED_VALUE"""),0.0934367862190546)</f>
        <v>9.3436786219054602E-2</v>
      </c>
    </row>
    <row r="127" spans="1:8" ht="13.2" x14ac:dyDescent="0.25">
      <c r="A127" s="2">
        <v>44748.208333333336</v>
      </c>
      <c r="B127" s="1">
        <v>213.82</v>
      </c>
      <c r="C127" s="1">
        <v>200.9804</v>
      </c>
      <c r="D127" s="1">
        <v>6.3884836531323402E-2</v>
      </c>
      <c r="G127" s="2">
        <f ca="1">IFERROR(__xludf.DUMMYFUNCTION("""COMPUTED_VALUE"""),44868.9583333333)</f>
        <v>44868.958333333299</v>
      </c>
      <c r="H127" s="1">
        <f ca="1">IFERROR(__xludf.DUMMYFUNCTION("""COMPUTED_VALUE"""),0.0978424798933662)</f>
        <v>9.7842479893366197E-2</v>
      </c>
    </row>
    <row r="128" spans="1:8" ht="13.2" x14ac:dyDescent="0.25">
      <c r="A128" s="2">
        <v>44748.25</v>
      </c>
      <c r="B128" s="1">
        <v>200.28</v>
      </c>
      <c r="C128" s="1">
        <v>194.23634000000001</v>
      </c>
      <c r="D128" s="1">
        <v>3.1114980852707499E-2</v>
      </c>
      <c r="G128" s="2">
        <f ca="1">IFERROR(__xludf.DUMMYFUNCTION("""COMPUTED_VALUE"""),44869.9583333333)</f>
        <v>44869.958333333299</v>
      </c>
      <c r="H128" s="1">
        <f ca="1">IFERROR(__xludf.DUMMYFUNCTION("""COMPUTED_VALUE"""),0.0628581975186898)</f>
        <v>6.2858197518689804E-2</v>
      </c>
    </row>
    <row r="129" spans="1:8" ht="13.2" x14ac:dyDescent="0.25">
      <c r="A129" s="2">
        <v>44748.291666666664</v>
      </c>
      <c r="B129" s="1">
        <v>199.75</v>
      </c>
      <c r="C129" s="1">
        <v>184.43822</v>
      </c>
      <c r="D129" s="1">
        <v>8.3018476322315404E-2</v>
      </c>
      <c r="G129" s="2">
        <f ca="1">IFERROR(__xludf.DUMMYFUNCTION("""COMPUTED_VALUE"""),44870.9583333333)</f>
        <v>44870.958333333299</v>
      </c>
      <c r="H129" s="1">
        <f ca="1">IFERROR(__xludf.DUMMYFUNCTION("""COMPUTED_VALUE"""),0.124286426194438)</f>
        <v>0.124286426194438</v>
      </c>
    </row>
    <row r="130" spans="1:8" ht="13.2" x14ac:dyDescent="0.25">
      <c r="A130" s="2">
        <v>44748.333333333336</v>
      </c>
      <c r="B130" s="1">
        <v>186.48</v>
      </c>
      <c r="C130" s="1">
        <v>176.00738000000001</v>
      </c>
      <c r="D130" s="1">
        <v>5.95010277409957E-2</v>
      </c>
      <c r="G130" s="2">
        <f ca="1">IFERROR(__xludf.DUMMYFUNCTION("""COMPUTED_VALUE"""),44871.9583333333)</f>
        <v>44871.958333333299</v>
      </c>
      <c r="H130" s="1">
        <f ca="1">IFERROR(__xludf.DUMMYFUNCTION("""COMPUTED_VALUE"""),0.0717736061212523)</f>
        <v>7.1773606121252304E-2</v>
      </c>
    </row>
    <row r="131" spans="1:8" ht="13.2" x14ac:dyDescent="0.25">
      <c r="A131" s="2">
        <v>44748.375</v>
      </c>
      <c r="B131" s="1">
        <v>172.73</v>
      </c>
      <c r="C131" s="1">
        <v>167.88792000000001</v>
      </c>
      <c r="D131" s="1">
        <v>2.8841145926401201E-2</v>
      </c>
      <c r="G131" s="2">
        <f ca="1">IFERROR(__xludf.DUMMYFUNCTION("""COMPUTED_VALUE"""),44872.9583333333)</f>
        <v>44872.958333333299</v>
      </c>
      <c r="H131" s="1">
        <f ca="1">IFERROR(__xludf.DUMMYFUNCTION("""COMPUTED_VALUE"""),0.166964591545972)</f>
        <v>0.16696459154597201</v>
      </c>
    </row>
    <row r="132" spans="1:8" ht="13.2" x14ac:dyDescent="0.25">
      <c r="A132" s="2">
        <v>44748.416666666664</v>
      </c>
      <c r="B132" s="1">
        <v>166.73</v>
      </c>
      <c r="C132" s="1">
        <v>159.86969999999999</v>
      </c>
      <c r="D132" s="1">
        <v>4.2911821314482901E-2</v>
      </c>
      <c r="G132" s="2">
        <f ca="1">IFERROR(__xludf.DUMMYFUNCTION("""COMPUTED_VALUE"""),44873.9583333333)</f>
        <v>44873.958333333299</v>
      </c>
      <c r="H132" s="1">
        <f ca="1">IFERROR(__xludf.DUMMYFUNCTION("""COMPUTED_VALUE"""),0.0819897288713009)</f>
        <v>8.1989728871300904E-2</v>
      </c>
    </row>
    <row r="133" spans="1:8" ht="13.2" x14ac:dyDescent="0.25">
      <c r="A133" s="2">
        <v>44748.458333333336</v>
      </c>
      <c r="B133" s="1">
        <v>168.64</v>
      </c>
      <c r="C133" s="1">
        <v>158.03122999999999</v>
      </c>
      <c r="D133" s="1">
        <v>6.7130844960201802E-2</v>
      </c>
      <c r="G133" s="2">
        <f ca="1">IFERROR(__xludf.DUMMYFUNCTION("""COMPUTED_VALUE"""),44874.9583333333)</f>
        <v>44874.958333333299</v>
      </c>
      <c r="H133" s="1">
        <f ca="1">IFERROR(__xludf.DUMMYFUNCTION("""COMPUTED_VALUE"""),0.076790650822367)</f>
        <v>7.6790650822366996E-2</v>
      </c>
    </row>
    <row r="134" spans="1:8" ht="13.2" x14ac:dyDescent="0.25">
      <c r="A134" s="2">
        <v>44748.5</v>
      </c>
      <c r="B134" s="1">
        <v>174.77</v>
      </c>
      <c r="C134" s="1">
        <v>162.06046000000001</v>
      </c>
      <c r="D134" s="1">
        <v>7.8424681751489506E-2</v>
      </c>
      <c r="G134" s="2">
        <f ca="1">IFERROR(__xludf.DUMMYFUNCTION("""COMPUTED_VALUE"""),44875.9583333333)</f>
        <v>44875.958333333299</v>
      </c>
      <c r="H134" s="1">
        <f ca="1">IFERROR(__xludf.DUMMYFUNCTION("""COMPUTED_VALUE"""),0.0708466324754467)</f>
        <v>7.0846632475446703E-2</v>
      </c>
    </row>
    <row r="135" spans="1:8" ht="13.2" x14ac:dyDescent="0.25">
      <c r="A135" s="2">
        <v>44748.541666666664</v>
      </c>
      <c r="B135" s="1">
        <v>193.2</v>
      </c>
      <c r="C135" s="1">
        <v>158.94673</v>
      </c>
      <c r="D135" s="1">
        <v>0.21550157087220301</v>
      </c>
      <c r="G135" s="2">
        <f ca="1">IFERROR(__xludf.DUMMYFUNCTION("""COMPUTED_VALUE"""),44876.9583333333)</f>
        <v>44876.958333333299</v>
      </c>
      <c r="H135" s="1">
        <f ca="1">IFERROR(__xludf.DUMMYFUNCTION("""COMPUTED_VALUE"""),0.0881934925229516)</f>
        <v>8.8193492522951597E-2</v>
      </c>
    </row>
    <row r="136" spans="1:8" ht="13.2" x14ac:dyDescent="0.25">
      <c r="A136" s="2">
        <v>44748.583333333336</v>
      </c>
      <c r="B136" s="1">
        <v>169.37</v>
      </c>
      <c r="C136" s="1">
        <v>139.70713000000001</v>
      </c>
      <c r="D136" s="1">
        <v>0.21232180490716501</v>
      </c>
      <c r="G136" s="2">
        <f ca="1">IFERROR(__xludf.DUMMYFUNCTION("""COMPUTED_VALUE"""),44877.9583333333)</f>
        <v>44877.958333333299</v>
      </c>
      <c r="H136" s="1">
        <f ca="1">IFERROR(__xludf.DUMMYFUNCTION("""COMPUTED_VALUE"""),0.11248730434704)</f>
        <v>0.11248730434704</v>
      </c>
    </row>
    <row r="137" spans="1:8" ht="13.2" x14ac:dyDescent="0.25">
      <c r="A137" s="2">
        <v>44748.625</v>
      </c>
      <c r="B137" s="1">
        <v>102.66</v>
      </c>
      <c r="C137" s="1">
        <v>109.87408000000001</v>
      </c>
      <c r="D137" s="1">
        <v>6.5657705620834395E-2</v>
      </c>
      <c r="G137" s="2">
        <f ca="1">IFERROR(__xludf.DUMMYFUNCTION("""COMPUTED_VALUE"""),44878.9583333333)</f>
        <v>44878.958333333299</v>
      </c>
      <c r="H137" s="1">
        <f ca="1">IFERROR(__xludf.DUMMYFUNCTION("""COMPUTED_VALUE"""),0.0693346995086205)</f>
        <v>6.9334699508620506E-2</v>
      </c>
    </row>
    <row r="138" spans="1:8" ht="13.2" x14ac:dyDescent="0.25">
      <c r="A138" s="2">
        <v>44748.666666666664</v>
      </c>
      <c r="B138" s="1">
        <v>97.02</v>
      </c>
      <c r="C138" s="1">
        <v>84.066850000000002</v>
      </c>
      <c r="D138" s="1">
        <v>0.15408154343834601</v>
      </c>
      <c r="G138" s="2">
        <f ca="1">IFERROR(__xludf.DUMMYFUNCTION("""COMPUTED_VALUE"""),44879.9583333333)</f>
        <v>44879.958333333299</v>
      </c>
      <c r="H138" s="1">
        <f ca="1">IFERROR(__xludf.DUMMYFUNCTION("""COMPUTED_VALUE"""),0.0641463872398299)</f>
        <v>6.4146387239829905E-2</v>
      </c>
    </row>
    <row r="139" spans="1:8" ht="13.2" x14ac:dyDescent="0.25">
      <c r="A139" s="2">
        <v>44748.708333333336</v>
      </c>
      <c r="B139" s="1">
        <v>98.11</v>
      </c>
      <c r="C139" s="1">
        <v>70.663340000000005</v>
      </c>
      <c r="D139" s="1">
        <v>0.388414416867359</v>
      </c>
      <c r="G139" s="2">
        <f ca="1">IFERROR(__xludf.DUMMYFUNCTION("""COMPUTED_VALUE"""),44880.9583333333)</f>
        <v>44880.958333333299</v>
      </c>
      <c r="H139" s="1">
        <f ca="1">IFERROR(__xludf.DUMMYFUNCTION("""COMPUTED_VALUE"""),0.106668593850079)</f>
        <v>0.106668593850079</v>
      </c>
    </row>
    <row r="140" spans="1:8" ht="13.2" x14ac:dyDescent="0.25">
      <c r="A140" s="2">
        <v>44748.75</v>
      </c>
      <c r="B140" s="1">
        <v>95.91</v>
      </c>
      <c r="C140" s="1">
        <v>71.443349999999995</v>
      </c>
      <c r="D140" s="1">
        <v>0.34246224456160002</v>
      </c>
      <c r="G140" s="2">
        <f ca="1">IFERROR(__xludf.DUMMYFUNCTION("""COMPUTED_VALUE"""),44881.9583333333)</f>
        <v>44881.958333333299</v>
      </c>
      <c r="H140" s="1">
        <f ca="1">IFERROR(__xludf.DUMMYFUNCTION("""COMPUTED_VALUE"""),0.0487607927660955)</f>
        <v>4.8760792766095497E-2</v>
      </c>
    </row>
    <row r="141" spans="1:8" ht="13.2" x14ac:dyDescent="0.25">
      <c r="A141" s="2">
        <v>44748.791666666664</v>
      </c>
      <c r="B141" s="1">
        <v>93.69</v>
      </c>
      <c r="C141" s="1">
        <v>75.974050000000005</v>
      </c>
      <c r="D141" s="1">
        <v>0.23318422540327899</v>
      </c>
      <c r="G141" s="2">
        <f ca="1">IFERROR(__xludf.DUMMYFUNCTION("""COMPUTED_VALUE"""),44882.9583333333)</f>
        <v>44882.958333333299</v>
      </c>
      <c r="H141" s="1">
        <f ca="1">IFERROR(__xludf.DUMMYFUNCTION("""COMPUTED_VALUE"""),0.0601401334300956)</f>
        <v>6.0140133430095603E-2</v>
      </c>
    </row>
    <row r="142" spans="1:8" ht="13.2" x14ac:dyDescent="0.25">
      <c r="A142" s="2">
        <v>44748.833333333336</v>
      </c>
      <c r="B142" s="1">
        <v>88.92</v>
      </c>
      <c r="C142" s="1">
        <v>79.106290000000001</v>
      </c>
      <c r="D142" s="1">
        <v>0.124057265231374</v>
      </c>
      <c r="G142" s="2">
        <f ca="1">IFERROR(__xludf.DUMMYFUNCTION("""COMPUTED_VALUE"""),44883.9583333333)</f>
        <v>44883.958333333299</v>
      </c>
      <c r="H142" s="1">
        <f ca="1">IFERROR(__xludf.DUMMYFUNCTION("""COMPUTED_VALUE"""),0.162611969407696)</f>
        <v>0.16261196940769601</v>
      </c>
    </row>
    <row r="143" spans="1:8" ht="13.2" x14ac:dyDescent="0.25">
      <c r="A143" s="2">
        <v>44748.875</v>
      </c>
      <c r="B143" s="1">
        <v>87.64</v>
      </c>
      <c r="C143" s="1">
        <v>82.049189999999996</v>
      </c>
      <c r="D143" s="1">
        <v>6.8139734225286103E-2</v>
      </c>
      <c r="G143" s="2">
        <f ca="1">IFERROR(__xludf.DUMMYFUNCTION("""COMPUTED_VALUE"""),44884.9583333333)</f>
        <v>44884.958333333299</v>
      </c>
      <c r="H143" s="1">
        <f ca="1">IFERROR(__xludf.DUMMYFUNCTION("""COMPUTED_VALUE"""),0.0511942620657038)</f>
        <v>5.1194262065703801E-2</v>
      </c>
    </row>
    <row r="144" spans="1:8" ht="13.2" x14ac:dyDescent="0.25">
      <c r="A144" s="2">
        <v>44748.916666666664</v>
      </c>
      <c r="B144" s="1">
        <v>93.82</v>
      </c>
      <c r="C144" s="1">
        <v>85.039670000000001</v>
      </c>
      <c r="D144" s="1">
        <v>0.10324981270505799</v>
      </c>
      <c r="G144" s="2">
        <f ca="1">IFERROR(__xludf.DUMMYFUNCTION("""COMPUTED_VALUE"""),44885.9583333333)</f>
        <v>44885.958333333299</v>
      </c>
      <c r="H144" s="1">
        <f ca="1">IFERROR(__xludf.DUMMYFUNCTION("""COMPUTED_VALUE"""),0.0517585942212558)</f>
        <v>5.1758594221255803E-2</v>
      </c>
    </row>
    <row r="145" spans="1:8" ht="13.2" x14ac:dyDescent="0.25">
      <c r="A145" s="2">
        <v>44748.958333333336</v>
      </c>
      <c r="B145" s="1">
        <v>102.55</v>
      </c>
      <c r="C145" s="1">
        <v>89.882819999999995</v>
      </c>
      <c r="D145" s="1">
        <v>0.140929935220101</v>
      </c>
      <c r="E145" s="1">
        <f>AVERAGE(D122:D145)</f>
        <v>0.11658982753187737</v>
      </c>
      <c r="G145" s="2">
        <f ca="1">IFERROR(__xludf.DUMMYFUNCTION("""COMPUTED_VALUE"""),44886.9583333333)</f>
        <v>44886.958333333299</v>
      </c>
      <c r="H145" s="1">
        <f ca="1">IFERROR(__xludf.DUMMYFUNCTION("""COMPUTED_VALUE"""),0.0719431441198446)</f>
        <v>7.1943144119844593E-2</v>
      </c>
    </row>
    <row r="146" spans="1:8" ht="13.2" x14ac:dyDescent="0.25">
      <c r="A146" s="2">
        <v>44749</v>
      </c>
      <c r="B146" s="1">
        <v>107.78</v>
      </c>
      <c r="C146" s="1">
        <v>106.11828</v>
      </c>
      <c r="D146" s="1">
        <v>1.5659130547536201E-2</v>
      </c>
      <c r="G146" s="2">
        <f ca="1">IFERROR(__xludf.DUMMYFUNCTION("""COMPUTED_VALUE"""),44887.9583333333)</f>
        <v>44887.958333333299</v>
      </c>
      <c r="H146" s="1">
        <f ca="1">IFERROR(__xludf.DUMMYFUNCTION("""COMPUTED_VALUE"""),0.0495257696082863)</f>
        <v>4.9525769608286301E-2</v>
      </c>
    </row>
    <row r="147" spans="1:8" ht="13.2" x14ac:dyDescent="0.25">
      <c r="A147" s="2">
        <v>44749.041666666664</v>
      </c>
      <c r="B147" s="1">
        <v>120.83</v>
      </c>
      <c r="C147" s="1">
        <v>134.52822</v>
      </c>
      <c r="D147" s="1">
        <v>0.101824137716235</v>
      </c>
      <c r="G147" s="2">
        <f ca="1">IFERROR(__xludf.DUMMYFUNCTION("""COMPUTED_VALUE"""),44888.9583333333)</f>
        <v>44888.958333333299</v>
      </c>
      <c r="H147" s="1">
        <f ca="1">IFERROR(__xludf.DUMMYFUNCTION("""COMPUTED_VALUE"""),0.0685928736751968)</f>
        <v>6.85928736751968E-2</v>
      </c>
    </row>
    <row r="148" spans="1:8" ht="13.2" x14ac:dyDescent="0.25">
      <c r="A148" s="2">
        <v>44749.083333333336</v>
      </c>
      <c r="B148" s="1">
        <v>166.3</v>
      </c>
      <c r="C148" s="1">
        <v>175.12440000000001</v>
      </c>
      <c r="D148" s="1">
        <v>5.0389323246789103E-2</v>
      </c>
      <c r="G148" s="2">
        <f ca="1">IFERROR(__xludf.DUMMYFUNCTION("""COMPUTED_VALUE"""),44889.9583333333)</f>
        <v>44889.958333333299</v>
      </c>
      <c r="H148" s="1">
        <f ca="1">IFERROR(__xludf.DUMMYFUNCTION("""COMPUTED_VALUE"""),0.122380270121106)</f>
        <v>0.122380270121106</v>
      </c>
    </row>
    <row r="149" spans="1:8" ht="13.2" x14ac:dyDescent="0.25">
      <c r="A149" s="2">
        <v>44749.125</v>
      </c>
      <c r="B149" s="1">
        <v>211.2</v>
      </c>
      <c r="C149" s="1">
        <v>205.48671999999999</v>
      </c>
      <c r="D149" s="1">
        <v>2.7803645899842001E-2</v>
      </c>
      <c r="G149" s="2">
        <f ca="1">IFERROR(__xludf.DUMMYFUNCTION("""COMPUTED_VALUE"""),44890.9583333333)</f>
        <v>44890.958333333299</v>
      </c>
      <c r="H149" s="1">
        <f ca="1">IFERROR(__xludf.DUMMYFUNCTION("""COMPUTED_VALUE"""),0.109266629376525)</f>
        <v>0.109266629376525</v>
      </c>
    </row>
    <row r="150" spans="1:8" ht="13.2" x14ac:dyDescent="0.25">
      <c r="A150" s="2">
        <v>44749.166666666664</v>
      </c>
      <c r="B150" s="1">
        <v>224.26</v>
      </c>
      <c r="C150" s="1">
        <v>216.14337</v>
      </c>
      <c r="D150" s="1">
        <v>3.7552065557227003E-2</v>
      </c>
      <c r="G150" s="2">
        <f ca="1">IFERROR(__xludf.DUMMYFUNCTION("""COMPUTED_VALUE"""),44891.9583333333)</f>
        <v>44891.958333333299</v>
      </c>
      <c r="H150" s="1">
        <f ca="1">IFERROR(__xludf.DUMMYFUNCTION("""COMPUTED_VALUE"""),0.159878904523824)</f>
        <v>0.159878904523824</v>
      </c>
    </row>
    <row r="151" spans="1:8" ht="13.2" x14ac:dyDescent="0.25">
      <c r="A151" s="2">
        <v>44749.208333333336</v>
      </c>
      <c r="B151" s="1">
        <v>225.55</v>
      </c>
      <c r="C151" s="1">
        <v>214.11966000000001</v>
      </c>
      <c r="D151" s="1">
        <v>5.3382954185524099E-2</v>
      </c>
      <c r="G151" s="2">
        <f ca="1">IFERROR(__xludf.DUMMYFUNCTION("""COMPUTED_VALUE"""),44892.9583333333)</f>
        <v>44892.958333333299</v>
      </c>
      <c r="H151" s="1">
        <f ca="1">IFERROR(__xludf.DUMMYFUNCTION("""COMPUTED_VALUE"""),0.181070363714985)</f>
        <v>0.181070363714985</v>
      </c>
    </row>
    <row r="152" spans="1:8" ht="13.2" x14ac:dyDescent="0.25">
      <c r="A152" s="2">
        <v>44749.25</v>
      </c>
      <c r="B152" s="1">
        <v>213.99</v>
      </c>
      <c r="C152" s="1">
        <v>206.74478999999999</v>
      </c>
      <c r="D152" s="1">
        <v>3.5044220461371699E-2</v>
      </c>
      <c r="G152" s="2">
        <f ca="1">IFERROR(__xludf.DUMMYFUNCTION("""COMPUTED_VALUE"""),44893.9583333333)</f>
        <v>44893.958333333299</v>
      </c>
      <c r="H152" s="1">
        <f ca="1">IFERROR(__xludf.DUMMYFUNCTION("""COMPUTED_VALUE"""),0.128471991353228)</f>
        <v>0.12847199135322801</v>
      </c>
    </row>
    <row r="153" spans="1:8" ht="13.2" x14ac:dyDescent="0.25">
      <c r="A153" s="2">
        <v>44749.291666666664</v>
      </c>
      <c r="B153" s="1">
        <v>193.89</v>
      </c>
      <c r="C153" s="1">
        <v>198.07536999999999</v>
      </c>
      <c r="D153" s="1">
        <v>2.11301889780642E-2</v>
      </c>
      <c r="G153" s="2">
        <f ca="1">IFERROR(__xludf.DUMMYFUNCTION("""COMPUTED_VALUE"""),44894.9583333333)</f>
        <v>44894.958333333299</v>
      </c>
      <c r="H153" s="1">
        <f ca="1">IFERROR(__xludf.DUMMYFUNCTION("""COMPUTED_VALUE"""),0.0850471148315408)</f>
        <v>8.5047114831540802E-2</v>
      </c>
    </row>
    <row r="154" spans="1:8" ht="13.2" x14ac:dyDescent="0.25">
      <c r="A154" s="2">
        <v>44749.333333333336</v>
      </c>
      <c r="B154" s="1">
        <v>183.03</v>
      </c>
      <c r="C154" s="1">
        <v>192.15825000000001</v>
      </c>
      <c r="D154" s="1">
        <v>4.7503815214803402E-2</v>
      </c>
      <c r="G154" s="2">
        <f ca="1">IFERROR(__xludf.DUMMYFUNCTION("""COMPUTED_VALUE"""),44895.9583333333)</f>
        <v>44895.958333333299</v>
      </c>
      <c r="H154" s="1">
        <f ca="1">IFERROR(__xludf.DUMMYFUNCTION("""COMPUTED_VALUE"""),0.0937882203906017)</f>
        <v>9.3788220390601695E-2</v>
      </c>
    </row>
    <row r="155" spans="1:8" ht="13.2" x14ac:dyDescent="0.25">
      <c r="A155" s="2">
        <v>44749.375</v>
      </c>
      <c r="B155" s="1">
        <v>176.02</v>
      </c>
      <c r="C155" s="1">
        <v>185.72013000000001</v>
      </c>
      <c r="D155" s="1">
        <v>5.2229825598334403E-2</v>
      </c>
      <c r="G155" s="2">
        <f ca="1">IFERROR(__xludf.DUMMYFUNCTION("""COMPUTED_VALUE"""),44896.9583333333)</f>
        <v>44896.958333333299</v>
      </c>
      <c r="H155" s="1">
        <f ca="1">IFERROR(__xludf.DUMMYFUNCTION("""COMPUTED_VALUE"""),0.116455145808605)</f>
        <v>0.116455145808605</v>
      </c>
    </row>
    <row r="156" spans="1:8" ht="13.2" x14ac:dyDescent="0.25">
      <c r="A156" s="2">
        <v>44749.416666666664</v>
      </c>
      <c r="B156" s="1">
        <v>172.03</v>
      </c>
      <c r="C156" s="1">
        <v>177.46402</v>
      </c>
      <c r="D156" s="1">
        <v>3.0620404068385201E-2</v>
      </c>
      <c r="G156" s="2">
        <f ca="1">IFERROR(__xludf.DUMMYFUNCTION("""COMPUTED_VALUE"""),44897.9583333333)</f>
        <v>44897.958333333299</v>
      </c>
      <c r="H156" s="1">
        <f ca="1">IFERROR(__xludf.DUMMYFUNCTION("""COMPUTED_VALUE"""),0.123678375459328)</f>
        <v>0.123678375459328</v>
      </c>
    </row>
    <row r="157" spans="1:8" ht="13.2" x14ac:dyDescent="0.25">
      <c r="A157" s="2">
        <v>44749.458333333336</v>
      </c>
      <c r="B157" s="1">
        <v>181.24</v>
      </c>
      <c r="C157" s="1">
        <v>176.42696000000001</v>
      </c>
      <c r="D157" s="1">
        <v>2.72806378344897E-2</v>
      </c>
      <c r="G157" s="2">
        <f ca="1">IFERROR(__xludf.DUMMYFUNCTION("""COMPUTED_VALUE"""),44898.9583333333)</f>
        <v>44898.958333333299</v>
      </c>
      <c r="H157" s="1">
        <f ca="1">IFERROR(__xludf.DUMMYFUNCTION("""COMPUTED_VALUE"""),0.139458254427094)</f>
        <v>0.139458254427094</v>
      </c>
    </row>
    <row r="158" spans="1:8" ht="13.2" x14ac:dyDescent="0.25">
      <c r="A158" s="2">
        <v>44749.5</v>
      </c>
      <c r="B158" s="1">
        <v>186.06</v>
      </c>
      <c r="C158" s="1">
        <v>182.12908999999999</v>
      </c>
      <c r="D158" s="1">
        <v>2.1583098010317901E-2</v>
      </c>
      <c r="G158" s="2">
        <f ca="1">IFERROR(__xludf.DUMMYFUNCTION("""COMPUTED_VALUE"""),44899.9583333333)</f>
        <v>44899.958333333299</v>
      </c>
      <c r="H158" s="1">
        <f ca="1">IFERROR(__xludf.DUMMYFUNCTION("""COMPUTED_VALUE"""),0.0720432678282253)</f>
        <v>7.2043267828225302E-2</v>
      </c>
    </row>
    <row r="159" spans="1:8" ht="13.2" x14ac:dyDescent="0.25">
      <c r="A159" s="2">
        <v>44749.541666666664</v>
      </c>
      <c r="B159" s="1">
        <v>203.65</v>
      </c>
      <c r="C159" s="1">
        <v>178.14767000000001</v>
      </c>
      <c r="D159" s="1">
        <v>0.143152756362179</v>
      </c>
      <c r="G159" s="2">
        <f ca="1">IFERROR(__xludf.DUMMYFUNCTION("""COMPUTED_VALUE"""),44900.9583333333)</f>
        <v>44900.958333333299</v>
      </c>
      <c r="H159" s="1">
        <f ca="1">IFERROR(__xludf.DUMMYFUNCTION("""COMPUTED_VALUE"""),0.0727088918299278)</f>
        <v>7.2708891829927805E-2</v>
      </c>
    </row>
    <row r="160" spans="1:8" ht="13.2" x14ac:dyDescent="0.25">
      <c r="A160" s="2">
        <v>44749.583333333336</v>
      </c>
      <c r="B160" s="1">
        <v>176.77</v>
      </c>
      <c r="C160" s="1">
        <v>154.86436</v>
      </c>
      <c r="D160" s="1">
        <v>0.141450492547155</v>
      </c>
      <c r="G160" s="2">
        <f ca="1">IFERROR(__xludf.DUMMYFUNCTION("""COMPUTED_VALUE"""),44901.9583333333)</f>
        <v>44901.958333333299</v>
      </c>
      <c r="H160" s="1">
        <f ca="1">IFERROR(__xludf.DUMMYFUNCTION("""COMPUTED_VALUE"""),0.0742303316002692)</f>
        <v>7.4230331600269206E-2</v>
      </c>
    </row>
    <row r="161" spans="1:8" ht="13.2" x14ac:dyDescent="0.25">
      <c r="A161" s="2">
        <v>44749.625</v>
      </c>
      <c r="B161" s="1">
        <v>116.67</v>
      </c>
      <c r="C161" s="1">
        <v>119.51622999999999</v>
      </c>
      <c r="D161" s="1">
        <v>2.3814589867836199E-2</v>
      </c>
      <c r="G161" s="2">
        <f ca="1">IFERROR(__xludf.DUMMYFUNCTION("""COMPUTED_VALUE"""),44902.9583333333)</f>
        <v>44902.958333333299</v>
      </c>
      <c r="H161" s="1">
        <f ca="1">IFERROR(__xludf.DUMMYFUNCTION("""COMPUTED_VALUE"""),0.0719356825756839)</f>
        <v>7.1935682575683904E-2</v>
      </c>
    </row>
    <row r="162" spans="1:8" ht="13.2" x14ac:dyDescent="0.25">
      <c r="A162" s="2">
        <v>44749.666666666664</v>
      </c>
      <c r="B162" s="1">
        <v>110.42</v>
      </c>
      <c r="C162" s="1">
        <v>89.853290000000001</v>
      </c>
      <c r="D162" s="1">
        <v>0.22889211958738501</v>
      </c>
      <c r="G162" s="2">
        <f ca="1">IFERROR(__xludf.DUMMYFUNCTION("""COMPUTED_VALUE"""),44903.9583333333)</f>
        <v>44903.958333333299</v>
      </c>
      <c r="H162" s="1">
        <f ca="1">IFERROR(__xludf.DUMMYFUNCTION("""COMPUTED_VALUE"""),0.0594748070121205)</f>
        <v>5.9474807012120497E-2</v>
      </c>
    </row>
    <row r="163" spans="1:8" ht="13.2" x14ac:dyDescent="0.25">
      <c r="A163" s="2">
        <v>44749.708333333336</v>
      </c>
      <c r="B163" s="1">
        <v>107.05</v>
      </c>
      <c r="C163" s="1">
        <v>76.302909999999997</v>
      </c>
      <c r="D163" s="1">
        <v>0.40296090935457102</v>
      </c>
      <c r="G163" s="2">
        <f ca="1">IFERROR(__xludf.DUMMYFUNCTION("""COMPUTED_VALUE"""),44904.9583333333)</f>
        <v>44904.958333333299</v>
      </c>
      <c r="H163" s="1">
        <f ca="1">IFERROR(__xludf.DUMMYFUNCTION("""COMPUTED_VALUE"""),0.0511209576421821)</f>
        <v>5.1120957642182101E-2</v>
      </c>
    </row>
    <row r="164" spans="1:8" ht="13.2" x14ac:dyDescent="0.25">
      <c r="A164" s="2">
        <v>44749.75</v>
      </c>
      <c r="B164" s="1">
        <v>100.11</v>
      </c>
      <c r="C164" s="1">
        <v>79.823580000000007</v>
      </c>
      <c r="D164" s="1">
        <v>0.25414069376492499</v>
      </c>
      <c r="G164" s="2">
        <f ca="1">IFERROR(__xludf.DUMMYFUNCTION("""COMPUTED_VALUE"""),44905.9583333333)</f>
        <v>44905.958333333299</v>
      </c>
      <c r="H164" s="1">
        <f ca="1">IFERROR(__xludf.DUMMYFUNCTION("""COMPUTED_VALUE"""),0.0608003985946382)</f>
        <v>6.0800398594638198E-2</v>
      </c>
    </row>
    <row r="165" spans="1:8" ht="13.2" x14ac:dyDescent="0.25">
      <c r="A165" s="2">
        <v>44749.791666666664</v>
      </c>
      <c r="B165" s="1">
        <v>104.26</v>
      </c>
      <c r="C165" s="1">
        <v>87.218040000000002</v>
      </c>
      <c r="D165" s="1">
        <v>0.19539489766108001</v>
      </c>
      <c r="G165" s="2">
        <f ca="1">IFERROR(__xludf.DUMMYFUNCTION("""COMPUTED_VALUE"""),44906.9583333333)</f>
        <v>44906.958333333299</v>
      </c>
      <c r="H165" s="1">
        <f ca="1">IFERROR(__xludf.DUMMYFUNCTION("""COMPUTED_VALUE"""),0.0621571286645521)</f>
        <v>6.21571286645521E-2</v>
      </c>
    </row>
    <row r="166" spans="1:8" ht="13.2" x14ac:dyDescent="0.25">
      <c r="A166" s="2">
        <v>44749.833333333336</v>
      </c>
      <c r="B166" s="1">
        <v>102.28</v>
      </c>
      <c r="C166" s="1">
        <v>90.448080000000004</v>
      </c>
      <c r="D166" s="1">
        <v>0.13081449600698999</v>
      </c>
      <c r="G166" s="2">
        <f ca="1">IFERROR(__xludf.DUMMYFUNCTION("""COMPUTED_VALUE"""),44907.9583333333)</f>
        <v>44907.958333333299</v>
      </c>
      <c r="H166" s="1">
        <f ca="1">IFERROR(__xludf.DUMMYFUNCTION("""COMPUTED_VALUE"""),0.171661801680308)</f>
        <v>0.17166180168030801</v>
      </c>
    </row>
    <row r="167" spans="1:8" ht="13.2" x14ac:dyDescent="0.25">
      <c r="A167" s="2">
        <v>44749.875</v>
      </c>
      <c r="B167" s="1">
        <v>110.96</v>
      </c>
      <c r="C167" s="1">
        <v>92.063270000000003</v>
      </c>
      <c r="D167" s="1">
        <v>0.20525807957940201</v>
      </c>
      <c r="G167" s="2">
        <f ca="1">IFERROR(__xludf.DUMMYFUNCTION("""COMPUTED_VALUE"""),44908.9583333333)</f>
        <v>44908.958333333299</v>
      </c>
      <c r="H167" s="1">
        <f ca="1">IFERROR(__xludf.DUMMYFUNCTION("""COMPUTED_VALUE"""),0.103810198400911)</f>
        <v>0.10381019840091101</v>
      </c>
    </row>
    <row r="168" spans="1:8" ht="13.2" x14ac:dyDescent="0.25">
      <c r="A168" s="2">
        <v>44749.916666666664</v>
      </c>
      <c r="B168" s="1">
        <v>123.87</v>
      </c>
      <c r="C168" s="1">
        <v>94.534599999999998</v>
      </c>
      <c r="D168" s="1">
        <v>0.31031389565301998</v>
      </c>
      <c r="G168" s="2">
        <f ca="1">IFERROR(__xludf.DUMMYFUNCTION("""COMPUTED_VALUE"""),44909.9583333333)</f>
        <v>44909.958333333299</v>
      </c>
      <c r="H168" s="1">
        <f ca="1">IFERROR(__xludf.DUMMYFUNCTION("""COMPUTED_VALUE"""),0.131204497986676)</f>
        <v>0.13120449798667599</v>
      </c>
    </row>
    <row r="169" spans="1:8" ht="13.2" x14ac:dyDescent="0.25">
      <c r="A169" s="2">
        <v>44749.958333333336</v>
      </c>
      <c r="B169" s="1">
        <v>130.66999999999999</v>
      </c>
      <c r="C169" s="1">
        <v>99.357249999999993</v>
      </c>
      <c r="D169" s="1">
        <v>0.31515314685138701</v>
      </c>
      <c r="E169" s="1">
        <f>AVERAGE(D146:D169)</f>
        <v>0.11972289685645209</v>
      </c>
      <c r="G169" s="2">
        <f ca="1">IFERROR(__xludf.DUMMYFUNCTION("""COMPUTED_VALUE"""),44910.9583333333)</f>
        <v>44910.958333333299</v>
      </c>
      <c r="H169" s="1">
        <f ca="1">IFERROR(__xludf.DUMMYFUNCTION("""COMPUTED_VALUE"""),0.160928280111499)</f>
        <v>0.16092828011149901</v>
      </c>
    </row>
    <row r="170" spans="1:8" ht="13.2" x14ac:dyDescent="0.25">
      <c r="A170" s="2">
        <v>44750</v>
      </c>
      <c r="B170" s="1">
        <v>139.71</v>
      </c>
      <c r="C170" s="1">
        <v>133.06515999999999</v>
      </c>
      <c r="D170" s="1">
        <v>4.9936737760658101E-2</v>
      </c>
      <c r="G170" s="2">
        <f ca="1">IFERROR(__xludf.DUMMYFUNCTION("""COMPUTED_VALUE"""),44911.9583333333)</f>
        <v>44911.958333333299</v>
      </c>
      <c r="H170" s="1">
        <f ca="1">IFERROR(__xludf.DUMMYFUNCTION("""COMPUTED_VALUE"""),0.107715655645812)</f>
        <v>0.10771565564581199</v>
      </c>
    </row>
    <row r="171" spans="1:8" ht="13.2" x14ac:dyDescent="0.25">
      <c r="A171" s="2">
        <v>44750.041666666664</v>
      </c>
      <c r="B171" s="1">
        <v>159.72</v>
      </c>
      <c r="C171" s="1">
        <v>158.00572</v>
      </c>
      <c r="D171" s="1">
        <v>1.08494806390553E-2</v>
      </c>
      <c r="G171" s="2">
        <f ca="1">IFERROR(__xludf.DUMMYFUNCTION("""COMPUTED_VALUE"""),44912.9583333333)</f>
        <v>44912.958333333299</v>
      </c>
      <c r="H171" s="1">
        <f ca="1">IFERROR(__xludf.DUMMYFUNCTION("""COMPUTED_VALUE"""),0.0835467507174819)</f>
        <v>8.3546750717481896E-2</v>
      </c>
    </row>
    <row r="172" spans="1:8" ht="13.2" x14ac:dyDescent="0.25">
      <c r="A172" s="2">
        <v>44750.083333333336</v>
      </c>
      <c r="B172" s="1">
        <v>191.86</v>
      </c>
      <c r="C172" s="1">
        <v>194.10031000000001</v>
      </c>
      <c r="D172" s="1">
        <v>1.1542021751536499E-2</v>
      </c>
      <c r="G172" s="2">
        <f ca="1">IFERROR(__xludf.DUMMYFUNCTION("""COMPUTED_VALUE"""),44913.9583333333)</f>
        <v>44913.958333333299</v>
      </c>
      <c r="H172" s="1">
        <f ca="1">IFERROR(__xludf.DUMMYFUNCTION("""COMPUTED_VALUE"""),0.0594057399162643)</f>
        <v>5.94057399162643E-2</v>
      </c>
    </row>
    <row r="173" spans="1:8" ht="13.2" x14ac:dyDescent="0.25">
      <c r="A173" s="2">
        <v>44750.125</v>
      </c>
      <c r="B173" s="1">
        <v>240.64</v>
      </c>
      <c r="C173" s="1">
        <v>224.83500000000001</v>
      </c>
      <c r="D173" s="1">
        <v>7.0295994840660805E-2</v>
      </c>
      <c r="G173" s="2">
        <f ca="1">IFERROR(__xludf.DUMMYFUNCTION("""COMPUTED_VALUE"""),44914.9583333333)</f>
        <v>44914.958333333299</v>
      </c>
      <c r="H173" s="1">
        <f ca="1">IFERROR(__xludf.DUMMYFUNCTION("""COMPUTED_VALUE"""),0.104087702776951)</f>
        <v>0.10408770277695099</v>
      </c>
    </row>
    <row r="174" spans="1:8" ht="13.2" x14ac:dyDescent="0.25">
      <c r="A174" s="2">
        <v>44750.166666666664</v>
      </c>
      <c r="B174" s="1">
        <v>244.54</v>
      </c>
      <c r="C174" s="1">
        <v>238.3492</v>
      </c>
      <c r="D174" s="1">
        <v>2.59736554601399E-2</v>
      </c>
      <c r="G174" s="2">
        <f ca="1">IFERROR(__xludf.DUMMYFUNCTION("""COMPUTED_VALUE"""),44915.9583333333)</f>
        <v>44915.958333333299</v>
      </c>
      <c r="H174" s="1">
        <f ca="1">IFERROR(__xludf.DUMMYFUNCTION("""COMPUTED_VALUE"""),0.117365067325795)</f>
        <v>0.11736506732579501</v>
      </c>
    </row>
    <row r="175" spans="1:8" ht="13.2" x14ac:dyDescent="0.25">
      <c r="A175" s="2">
        <v>44750.208333333336</v>
      </c>
      <c r="B175" s="1">
        <v>234.33</v>
      </c>
      <c r="C175" s="1">
        <v>235.80878999999999</v>
      </c>
      <c r="D175" s="1">
        <v>6.2711402742873798E-3</v>
      </c>
      <c r="G175" s="2">
        <f ca="1">IFERROR(__xludf.DUMMYFUNCTION("""COMPUTED_VALUE"""),44916.9583333333)</f>
        <v>44916.958333333299</v>
      </c>
      <c r="H175" s="1">
        <f ca="1">IFERROR(__xludf.DUMMYFUNCTION("""COMPUTED_VALUE"""),0.2321030423221)</f>
        <v>0.23210304232209999</v>
      </c>
    </row>
    <row r="176" spans="1:8" ht="13.2" x14ac:dyDescent="0.25">
      <c r="A176" s="2">
        <v>44750.25</v>
      </c>
      <c r="B176" s="1">
        <v>229.84</v>
      </c>
      <c r="C176" s="1">
        <v>225.74592999999999</v>
      </c>
      <c r="D176" s="1">
        <v>1.8135742247933399E-2</v>
      </c>
      <c r="G176" s="2">
        <f ca="1">IFERROR(__xludf.DUMMYFUNCTION("""COMPUTED_VALUE"""),44917.9583333333)</f>
        <v>44917.958333333299</v>
      </c>
      <c r="H176" s="1">
        <f ca="1">IFERROR(__xludf.DUMMYFUNCTION("""COMPUTED_VALUE"""),0.0938132399781177)</f>
        <v>9.3813239978117705E-2</v>
      </c>
    </row>
    <row r="177" spans="1:8" ht="13.2" x14ac:dyDescent="0.25">
      <c r="A177" s="2">
        <v>44750.291666666664</v>
      </c>
      <c r="B177" s="1">
        <v>228.02</v>
      </c>
      <c r="C177" s="1">
        <v>216.20517000000001</v>
      </c>
      <c r="D177" s="1">
        <v>5.4646380565275099E-2</v>
      </c>
      <c r="G177" s="2">
        <f ca="1">IFERROR(__xludf.DUMMYFUNCTION("""COMPUTED_VALUE"""),44918.9583333333)</f>
        <v>44918.958333333299</v>
      </c>
      <c r="H177" s="1">
        <f ca="1">IFERROR(__xludf.DUMMYFUNCTION("""COMPUTED_VALUE"""),0.0540369433232867)</f>
        <v>5.40369433232867E-2</v>
      </c>
    </row>
    <row r="178" spans="1:8" ht="13.2" x14ac:dyDescent="0.25">
      <c r="A178" s="2">
        <v>44750.333333333336</v>
      </c>
      <c r="B178" s="1">
        <v>225.68</v>
      </c>
      <c r="C178" s="1">
        <v>211.37368000000001</v>
      </c>
      <c r="D178" s="1">
        <v>6.7682598893107196E-2</v>
      </c>
      <c r="G178" s="2">
        <f ca="1">IFERROR(__xludf.DUMMYFUNCTION("""COMPUTED_VALUE"""),44919.9583333333)</f>
        <v>44919.958333333299</v>
      </c>
      <c r="H178" s="1">
        <f ca="1">IFERROR(__xludf.DUMMYFUNCTION("""COMPUTED_VALUE"""),0.0526603164497757)</f>
        <v>5.2660316449775701E-2</v>
      </c>
    </row>
    <row r="179" spans="1:8" ht="13.2" x14ac:dyDescent="0.25">
      <c r="A179" s="2">
        <v>44750.375</v>
      </c>
      <c r="B179" s="1">
        <v>216.03</v>
      </c>
      <c r="C179" s="1">
        <v>205.56743</v>
      </c>
      <c r="D179" s="1">
        <v>5.0896049048236802E-2</v>
      </c>
      <c r="G179" s="2">
        <f ca="1">IFERROR(__xludf.DUMMYFUNCTION("""COMPUTED_VALUE"""),44920.9583333333)</f>
        <v>44920.958333333299</v>
      </c>
      <c r="H179" s="1">
        <f ca="1">IFERROR(__xludf.DUMMYFUNCTION("""COMPUTED_VALUE"""),0.0609765233430996)</f>
        <v>6.0976523343099602E-2</v>
      </c>
    </row>
    <row r="180" spans="1:8" ht="13.2" x14ac:dyDescent="0.25">
      <c r="A180" s="2">
        <v>44750.416666666664</v>
      </c>
      <c r="B180" s="1">
        <v>203.31</v>
      </c>
      <c r="C180" s="1">
        <v>197.86386999999999</v>
      </c>
      <c r="D180" s="1">
        <v>2.75246309495513E-2</v>
      </c>
      <c r="G180" s="2">
        <f ca="1">IFERROR(__xludf.DUMMYFUNCTION("""COMPUTED_VALUE"""),44921.9583333333)</f>
        <v>44921.958333333299</v>
      </c>
      <c r="H180" s="1">
        <f ca="1">IFERROR(__xludf.DUMMYFUNCTION("""COMPUTED_VALUE"""),0.131816625300818)</f>
        <v>0.131816625300818</v>
      </c>
    </row>
    <row r="181" spans="1:8" ht="13.2" x14ac:dyDescent="0.25">
      <c r="A181" s="2">
        <v>44750.458333333336</v>
      </c>
      <c r="B181" s="1">
        <v>198.7</v>
      </c>
      <c r="C181" s="1">
        <v>199.15526</v>
      </c>
      <c r="D181" s="1">
        <v>2.2859551889315298E-3</v>
      </c>
      <c r="G181" s="2">
        <f ca="1">IFERROR(__xludf.DUMMYFUNCTION("""COMPUTED_VALUE"""),44922.9583333333)</f>
        <v>44922.958333333299</v>
      </c>
      <c r="H181" s="1">
        <f ca="1">IFERROR(__xludf.DUMMYFUNCTION("""COMPUTED_VALUE"""),0.110248887797949)</f>
        <v>0.110248887797949</v>
      </c>
    </row>
    <row r="182" spans="1:8" ht="13.2" x14ac:dyDescent="0.25">
      <c r="A182" s="2">
        <v>44750.5</v>
      </c>
      <c r="B182" s="1">
        <v>208.47</v>
      </c>
      <c r="C182" s="1">
        <v>206.55683999999999</v>
      </c>
      <c r="D182" s="1">
        <v>9.2621478911083504E-3</v>
      </c>
      <c r="G182" s="2">
        <f ca="1">IFERROR(__xludf.DUMMYFUNCTION("""COMPUTED_VALUE"""),44923.9583333333)</f>
        <v>44923.958333333299</v>
      </c>
      <c r="H182" s="1">
        <f ca="1">IFERROR(__xludf.DUMMYFUNCTION("""COMPUTED_VALUE"""),0.22428264977509)</f>
        <v>0.22428264977508999</v>
      </c>
    </row>
    <row r="183" spans="1:8" ht="13.2" x14ac:dyDescent="0.25">
      <c r="A183" s="2">
        <v>44750.541666666664</v>
      </c>
      <c r="B183" s="1">
        <v>228.01</v>
      </c>
      <c r="C183" s="1">
        <v>203.14028999999999</v>
      </c>
      <c r="D183" s="1">
        <v>0.122426279887657</v>
      </c>
    </row>
    <row r="184" spans="1:8" ht="13.2" x14ac:dyDescent="0.25">
      <c r="A184" s="2">
        <v>44750.583333333336</v>
      </c>
      <c r="B184" s="1">
        <v>192.86</v>
      </c>
      <c r="C184" s="1">
        <v>180.54745</v>
      </c>
      <c r="D184" s="1">
        <v>6.8195646075311506E-2</v>
      </c>
    </row>
    <row r="185" spans="1:8" ht="13.2" x14ac:dyDescent="0.25">
      <c r="A185" s="2">
        <v>44750.625</v>
      </c>
      <c r="B185" s="1">
        <v>134.99</v>
      </c>
      <c r="C185" s="1">
        <v>143.96102999999999</v>
      </c>
      <c r="D185" s="1">
        <v>6.2315683626325703E-2</v>
      </c>
    </row>
    <row r="186" spans="1:8" ht="13.2" x14ac:dyDescent="0.25">
      <c r="A186" s="2">
        <v>44750.666666666664</v>
      </c>
      <c r="B186" s="1">
        <v>127.58</v>
      </c>
      <c r="C186" s="1">
        <v>111.37169</v>
      </c>
      <c r="D186" s="1">
        <v>0.14553348341934999</v>
      </c>
    </row>
    <row r="187" spans="1:8" ht="13.2" x14ac:dyDescent="0.25">
      <c r="A187" s="2">
        <v>44750.708333333336</v>
      </c>
      <c r="B187" s="1">
        <v>120.6</v>
      </c>
      <c r="C187" s="1">
        <v>95.400720000000007</v>
      </c>
      <c r="D187" s="1">
        <v>0.26414140270639402</v>
      </c>
    </row>
    <row r="188" spans="1:8" ht="13.2" x14ac:dyDescent="0.25">
      <c r="A188" s="2">
        <v>44750.75</v>
      </c>
      <c r="B188" s="1">
        <v>120.24</v>
      </c>
      <c r="C188" s="1">
        <v>97.505629999999996</v>
      </c>
      <c r="D188" s="1">
        <v>0.23315956217092201</v>
      </c>
    </row>
    <row r="189" spans="1:8" ht="13.2" x14ac:dyDescent="0.25">
      <c r="A189" s="2">
        <v>44750.791666666664</v>
      </c>
      <c r="B189" s="1">
        <v>117.38</v>
      </c>
      <c r="C189" s="1">
        <v>103.38552</v>
      </c>
      <c r="D189" s="1">
        <v>0.135362089391241</v>
      </c>
    </row>
    <row r="190" spans="1:8" ht="13.2" x14ac:dyDescent="0.25">
      <c r="A190" s="2">
        <v>44750.833333333336</v>
      </c>
      <c r="B190" s="1">
        <v>117.2</v>
      </c>
      <c r="C190" s="1">
        <v>105.82871</v>
      </c>
      <c r="D190" s="1">
        <v>0.107449953797981</v>
      </c>
    </row>
    <row r="191" spans="1:8" ht="13.2" x14ac:dyDescent="0.25">
      <c r="A191" s="2">
        <v>44750.875</v>
      </c>
      <c r="B191" s="1">
        <v>117.85</v>
      </c>
      <c r="C191" s="1">
        <v>109.0977</v>
      </c>
      <c r="D191" s="1">
        <v>8.02244226963537E-2</v>
      </c>
    </row>
    <row r="192" spans="1:8" ht="13.2" x14ac:dyDescent="0.25">
      <c r="A192" s="2">
        <v>44750.916666666664</v>
      </c>
      <c r="B192" s="1">
        <v>127.49</v>
      </c>
      <c r="C192" s="1">
        <v>115.071</v>
      </c>
      <c r="D192" s="1">
        <v>0.107924672593442</v>
      </c>
    </row>
    <row r="193" spans="1:5" ht="13.2" x14ac:dyDescent="0.25">
      <c r="A193" s="2">
        <v>44750.958333333336</v>
      </c>
      <c r="B193" s="1">
        <v>133.21</v>
      </c>
      <c r="C193" s="1">
        <v>122.90463</v>
      </c>
      <c r="D193" s="1">
        <v>8.3848509205877803E-2</v>
      </c>
      <c r="E193" s="1">
        <f>AVERAGE(D170:D193)</f>
        <v>7.5661843378389063E-2</v>
      </c>
    </row>
    <row r="194" spans="1:5" ht="13.2" x14ac:dyDescent="0.25">
      <c r="A194" s="2">
        <v>44751</v>
      </c>
      <c r="B194" s="1">
        <v>142.46</v>
      </c>
      <c r="C194" s="1">
        <v>137.77485999999999</v>
      </c>
      <c r="D194" s="1">
        <v>3.4005768541517697E-2</v>
      </c>
    </row>
    <row r="195" spans="1:5" ht="13.2" x14ac:dyDescent="0.25">
      <c r="A195" s="2">
        <v>44751.041666666664</v>
      </c>
      <c r="B195" s="1">
        <v>153.31</v>
      </c>
      <c r="C195" s="1">
        <v>162.21985000000001</v>
      </c>
      <c r="D195" s="1">
        <v>5.4924536054003201E-2</v>
      </c>
    </row>
    <row r="196" spans="1:5" ht="13.2" x14ac:dyDescent="0.25">
      <c r="A196" s="2">
        <v>44751.083333333336</v>
      </c>
      <c r="B196" s="1">
        <v>187.64</v>
      </c>
      <c r="C196" s="1">
        <v>195.80705</v>
      </c>
      <c r="D196" s="1">
        <v>4.1709683078316198E-2</v>
      </c>
    </row>
    <row r="197" spans="1:5" ht="13.2" x14ac:dyDescent="0.25">
      <c r="A197" s="2">
        <v>44751.125</v>
      </c>
      <c r="B197" s="1">
        <v>242.07</v>
      </c>
      <c r="C197" s="1">
        <v>221.67258000000001</v>
      </c>
      <c r="D197" s="1">
        <v>9.2015981408255204E-2</v>
      </c>
    </row>
    <row r="198" spans="1:5" ht="13.2" x14ac:dyDescent="0.25">
      <c r="A198" s="2">
        <v>44751.166666666664</v>
      </c>
      <c r="B198" s="1">
        <v>248.02</v>
      </c>
      <c r="C198" s="1">
        <v>231.26586</v>
      </c>
      <c r="D198" s="1">
        <v>7.2445366557779001E-2</v>
      </c>
    </row>
    <row r="199" spans="1:5" ht="13.2" x14ac:dyDescent="0.25">
      <c r="A199" s="2">
        <v>44751.208333333336</v>
      </c>
      <c r="B199" s="1">
        <v>237.45</v>
      </c>
      <c r="C199" s="1">
        <v>228.83811</v>
      </c>
      <c r="D199" s="1">
        <v>3.7633111023334297E-2</v>
      </c>
    </row>
    <row r="200" spans="1:5" ht="13.2" x14ac:dyDescent="0.25">
      <c r="A200" s="2">
        <v>44751.25</v>
      </c>
      <c r="B200" s="1">
        <v>225.02</v>
      </c>
      <c r="C200" s="1">
        <v>222.45961</v>
      </c>
      <c r="D200" s="1">
        <v>1.15094600768202E-2</v>
      </c>
    </row>
    <row r="201" spans="1:5" ht="13.2" x14ac:dyDescent="0.25">
      <c r="A201" s="2">
        <v>44751.291666666664</v>
      </c>
      <c r="B201" s="1">
        <v>212.94</v>
      </c>
      <c r="C201" s="1">
        <v>218.8837</v>
      </c>
      <c r="D201" s="1">
        <v>2.7154603106581202E-2</v>
      </c>
    </row>
    <row r="202" spans="1:5" ht="13.2" x14ac:dyDescent="0.25">
      <c r="A202" s="2">
        <v>44751.333333333336</v>
      </c>
      <c r="B202" s="1">
        <v>215.54</v>
      </c>
      <c r="C202" s="1">
        <v>219.55521999999999</v>
      </c>
      <c r="D202" s="1">
        <v>1.8287973294372099E-2</v>
      </c>
    </row>
    <row r="203" spans="1:5" ht="13.2" x14ac:dyDescent="0.25">
      <c r="A203" s="2">
        <v>44751.375</v>
      </c>
      <c r="B203" s="1">
        <v>201.88</v>
      </c>
      <c r="C203" s="1">
        <v>216.07796999999999</v>
      </c>
      <c r="D203" s="1">
        <v>6.5707623965552797E-2</v>
      </c>
    </row>
    <row r="204" spans="1:5" ht="13.2" x14ac:dyDescent="0.25">
      <c r="A204" s="2">
        <v>44751.416666666664</v>
      </c>
      <c r="B204" s="1">
        <v>191.67</v>
      </c>
      <c r="C204" s="1">
        <v>207.89981</v>
      </c>
      <c r="D204" s="1">
        <v>7.80655355096284E-2</v>
      </c>
    </row>
    <row r="205" spans="1:5" ht="13.2" x14ac:dyDescent="0.25">
      <c r="A205" s="2">
        <v>44751.458333333336</v>
      </c>
      <c r="B205" s="1">
        <v>181</v>
      </c>
      <c r="C205" s="1">
        <v>208.30923000000001</v>
      </c>
      <c r="D205" s="1">
        <v>0.131099471684476</v>
      </c>
    </row>
    <row r="206" spans="1:5" ht="13.2" x14ac:dyDescent="0.25">
      <c r="A206" s="2">
        <v>44751.5</v>
      </c>
      <c r="B206" s="1">
        <v>172.63</v>
      </c>
      <c r="C206" s="1">
        <v>215.59481</v>
      </c>
      <c r="D206" s="1">
        <v>0.199284992064512</v>
      </c>
    </row>
    <row r="207" spans="1:5" ht="13.2" x14ac:dyDescent="0.25">
      <c r="A207" s="2">
        <v>44751.541666666664</v>
      </c>
      <c r="B207" s="1">
        <v>160.1</v>
      </c>
      <c r="C207" s="1">
        <v>209.71817999999999</v>
      </c>
      <c r="D207" s="1">
        <v>0.23659455751523301</v>
      </c>
    </row>
    <row r="208" spans="1:5" ht="13.2" x14ac:dyDescent="0.25">
      <c r="A208" s="2">
        <v>44751.583333333336</v>
      </c>
      <c r="B208" s="1">
        <v>132.56</v>
      </c>
      <c r="C208" s="1">
        <v>183.26962</v>
      </c>
      <c r="D208" s="1">
        <v>0.27669408601381901</v>
      </c>
    </row>
    <row r="209" spans="1:5" ht="13.2" x14ac:dyDescent="0.25">
      <c r="A209" s="2">
        <v>44751.625</v>
      </c>
      <c r="B209" s="1">
        <v>82.29</v>
      </c>
      <c r="C209" s="1">
        <v>147.69372000000001</v>
      </c>
      <c r="D209" s="1">
        <v>0.44283345290510601</v>
      </c>
    </row>
    <row r="210" spans="1:5" ht="13.2" x14ac:dyDescent="0.25">
      <c r="A210" s="2">
        <v>44751.666666666664</v>
      </c>
      <c r="B210" s="1">
        <v>92.31</v>
      </c>
      <c r="C210" s="1">
        <v>121.21644999999999</v>
      </c>
      <c r="D210" s="1">
        <v>0.23846969615097599</v>
      </c>
    </row>
    <row r="211" spans="1:5" ht="13.2" x14ac:dyDescent="0.25">
      <c r="A211" s="2">
        <v>44751.708333333336</v>
      </c>
      <c r="B211" s="1">
        <v>89.21</v>
      </c>
      <c r="C211" s="1">
        <v>110.77996</v>
      </c>
      <c r="D211" s="1">
        <v>0.19470994573386699</v>
      </c>
    </row>
    <row r="212" spans="1:5" ht="13.2" x14ac:dyDescent="0.25">
      <c r="A212" s="2">
        <v>44751.75</v>
      </c>
      <c r="B212" s="1">
        <v>81.06</v>
      </c>
      <c r="C212" s="1">
        <v>113.11211</v>
      </c>
      <c r="D212" s="1">
        <v>0.28336585711291201</v>
      </c>
    </row>
    <row r="213" spans="1:5" ht="13.2" x14ac:dyDescent="0.25">
      <c r="A213" s="2">
        <v>44751.791666666664</v>
      </c>
      <c r="B213" s="1">
        <v>75.88</v>
      </c>
      <c r="C213" s="1">
        <v>115.8903</v>
      </c>
      <c r="D213" s="1">
        <v>0.34524287192284397</v>
      </c>
    </row>
    <row r="214" spans="1:5" ht="13.2" x14ac:dyDescent="0.25">
      <c r="A214" s="2">
        <v>44751.833333333336</v>
      </c>
      <c r="B214" s="1">
        <v>69.73</v>
      </c>
      <c r="C214" s="1">
        <v>114.14296</v>
      </c>
      <c r="D214" s="1">
        <v>0.38909942409063097</v>
      </c>
    </row>
    <row r="215" spans="1:5" ht="13.2" x14ac:dyDescent="0.25">
      <c r="A215" s="2">
        <v>44751.875</v>
      </c>
      <c r="B215" s="1">
        <v>72.39</v>
      </c>
      <c r="C215" s="1">
        <v>114.39852</v>
      </c>
      <c r="D215" s="1">
        <v>0.36721209330330501</v>
      </c>
    </row>
    <row r="216" spans="1:5" ht="13.2" x14ac:dyDescent="0.25">
      <c r="A216" s="2">
        <v>44751.916666666664</v>
      </c>
      <c r="B216" s="1">
        <v>80.98</v>
      </c>
      <c r="C216" s="1">
        <v>119.67187</v>
      </c>
      <c r="D216" s="1">
        <v>0.32331633156563799</v>
      </c>
    </row>
    <row r="217" spans="1:5" ht="13.2" x14ac:dyDescent="0.25">
      <c r="A217" s="2">
        <v>44751.958333333336</v>
      </c>
      <c r="B217" s="1">
        <v>101.79</v>
      </c>
      <c r="C217" s="1">
        <v>127.69363</v>
      </c>
      <c r="D217" s="1">
        <v>0.202857652335515</v>
      </c>
      <c r="E217" s="1">
        <f>AVERAGE(D194:D217)</f>
        <v>0.17351000312562473</v>
      </c>
    </row>
    <row r="218" spans="1:5" ht="13.2" x14ac:dyDescent="0.25">
      <c r="A218" s="2">
        <v>44752</v>
      </c>
      <c r="B218" s="1">
        <v>118.76</v>
      </c>
      <c r="C218" s="1">
        <v>90.047650000000004</v>
      </c>
      <c r="D218" s="1">
        <v>0.31885729388829098</v>
      </c>
    </row>
    <row r="219" spans="1:5" ht="13.2" x14ac:dyDescent="0.25">
      <c r="A219" s="2">
        <v>44752.041666666664</v>
      </c>
      <c r="B219" s="1">
        <v>141.76</v>
      </c>
      <c r="C219" s="1">
        <v>119.12582999999999</v>
      </c>
      <c r="D219" s="1">
        <v>0.19000220187343</v>
      </c>
    </row>
    <row r="220" spans="1:5" ht="13.2" x14ac:dyDescent="0.25">
      <c r="A220" s="2">
        <v>44752.083333333336</v>
      </c>
      <c r="B220" s="1">
        <v>174.99</v>
      </c>
      <c r="C220" s="1">
        <v>159.24634</v>
      </c>
      <c r="D220" s="1">
        <v>9.8863559438791507E-2</v>
      </c>
    </row>
    <row r="221" spans="1:5" ht="13.2" x14ac:dyDescent="0.25">
      <c r="A221" s="2">
        <v>44752.125</v>
      </c>
      <c r="B221" s="1">
        <v>227.58</v>
      </c>
      <c r="C221" s="1">
        <v>188.37366</v>
      </c>
      <c r="D221" s="1">
        <v>0.20813069088321501</v>
      </c>
    </row>
    <row r="222" spans="1:5" ht="13.2" x14ac:dyDescent="0.25">
      <c r="A222" s="2">
        <v>44752.166666666664</v>
      </c>
      <c r="B222" s="1">
        <v>232.69</v>
      </c>
      <c r="C222" s="1">
        <v>198.94937999999999</v>
      </c>
      <c r="D222" s="1">
        <v>0.169593994210989</v>
      </c>
    </row>
    <row r="223" spans="1:5" ht="13.2" x14ac:dyDescent="0.25">
      <c r="A223" s="2">
        <v>44752.208333333336</v>
      </c>
      <c r="B223" s="1">
        <v>228.53</v>
      </c>
      <c r="C223" s="1">
        <v>197.89966000000001</v>
      </c>
      <c r="D223" s="1">
        <v>0.154777122911681</v>
      </c>
    </row>
    <row r="224" spans="1:5" ht="13.2" x14ac:dyDescent="0.25">
      <c r="A224" s="2">
        <v>44752.25</v>
      </c>
      <c r="B224" s="1">
        <v>211.07</v>
      </c>
      <c r="C224" s="1">
        <v>191.98683</v>
      </c>
      <c r="D224" s="1">
        <v>9.9398328520763607E-2</v>
      </c>
    </row>
    <row r="225" spans="1:4" ht="13.2" x14ac:dyDescent="0.25">
      <c r="A225" s="2">
        <v>44752.291666666664</v>
      </c>
      <c r="B225" s="1">
        <v>199.53</v>
      </c>
      <c r="C225" s="1">
        <v>187.58841000000001</v>
      </c>
      <c r="D225" s="1">
        <v>6.3658463761167197E-2</v>
      </c>
    </row>
    <row r="226" spans="1:4" ht="13.2" x14ac:dyDescent="0.25">
      <c r="A226" s="2">
        <v>44752.333333333336</v>
      </c>
      <c r="B226" s="1">
        <v>198.62</v>
      </c>
      <c r="C226" s="1">
        <v>186.45384999999999</v>
      </c>
      <c r="D226" s="1">
        <v>6.5250194619204699E-2</v>
      </c>
    </row>
    <row r="227" spans="1:4" ht="13.2" x14ac:dyDescent="0.25">
      <c r="A227" s="2">
        <v>44752.375</v>
      </c>
      <c r="B227" s="1">
        <v>187.28</v>
      </c>
      <c r="C227" s="1">
        <v>182.55207999999999</v>
      </c>
      <c r="D227" s="1">
        <v>2.58990201590691E-2</v>
      </c>
    </row>
    <row r="228" spans="1:4" ht="13.2" x14ac:dyDescent="0.25">
      <c r="A228" s="2">
        <v>44752.416666666664</v>
      </c>
      <c r="B228" s="1">
        <v>177.13</v>
      </c>
      <c r="C228" s="1">
        <v>176.47552999999999</v>
      </c>
      <c r="D228" s="1">
        <v>3.70855948130601E-3</v>
      </c>
    </row>
    <row r="229" spans="1:4" ht="13.2" x14ac:dyDescent="0.25">
      <c r="A229" s="2">
        <v>44752.458333333336</v>
      </c>
      <c r="B229" s="1">
        <v>168.91</v>
      </c>
      <c r="C229" s="1">
        <v>174.3777</v>
      </c>
      <c r="D229" s="1">
        <v>3.13555001585639E-2</v>
      </c>
    </row>
    <row r="230" spans="1:4" ht="13.2" x14ac:dyDescent="0.25">
      <c r="A230" s="2">
        <v>44752.5</v>
      </c>
      <c r="B230" s="1">
        <v>168.86</v>
      </c>
      <c r="C230" s="1">
        <v>173.43923000000001</v>
      </c>
      <c r="D230" s="1">
        <v>2.6402504208534499E-2</v>
      </c>
    </row>
    <row r="231" spans="1:4" ht="13.2" x14ac:dyDescent="0.25">
      <c r="A231" s="2">
        <v>44752.541666666664</v>
      </c>
      <c r="B231" s="1">
        <v>169.13</v>
      </c>
      <c r="C231" s="1">
        <v>164.42440999999999</v>
      </c>
      <c r="D231" s="1">
        <v>2.86185609545444E-2</v>
      </c>
    </row>
    <row r="232" spans="1:4" ht="13.2" x14ac:dyDescent="0.25">
      <c r="A232" s="2">
        <v>44752.583333333336</v>
      </c>
      <c r="B232" s="1">
        <v>147.69999999999999</v>
      </c>
      <c r="C232" s="1">
        <v>146.00370000000001</v>
      </c>
      <c r="D232" s="1">
        <v>1.1618198716881601E-2</v>
      </c>
    </row>
    <row r="233" spans="1:4" ht="13.2" x14ac:dyDescent="0.25">
      <c r="A233" s="2">
        <v>44752.625</v>
      </c>
      <c r="B233" s="1">
        <v>98.85</v>
      </c>
      <c r="C233" s="1">
        <v>123.6331</v>
      </c>
      <c r="D233" s="1">
        <v>0.200456835588527</v>
      </c>
    </row>
    <row r="234" spans="1:4" ht="13.2" x14ac:dyDescent="0.25">
      <c r="A234" s="2">
        <v>44752.666666666664</v>
      </c>
      <c r="B234" s="1">
        <v>97.97</v>
      </c>
      <c r="C234" s="1">
        <v>104.00118000000001</v>
      </c>
      <c r="D234" s="1">
        <v>5.7991457404617898E-2</v>
      </c>
    </row>
    <row r="235" spans="1:4" ht="13.2" x14ac:dyDescent="0.25">
      <c r="A235" s="2">
        <v>44752.708333333336</v>
      </c>
      <c r="B235" s="1">
        <v>97.49</v>
      </c>
      <c r="C235" s="1">
        <v>91.765619999999998</v>
      </c>
      <c r="D235" s="1">
        <v>6.2380442697384797E-2</v>
      </c>
    </row>
    <row r="236" spans="1:4" ht="13.2" x14ac:dyDescent="0.25">
      <c r="A236" s="2">
        <v>44752.75</v>
      </c>
      <c r="B236" s="1">
        <v>94.19</v>
      </c>
      <c r="C236" s="1">
        <v>87.281840000000003</v>
      </c>
      <c r="D236" s="1">
        <v>7.9147735657268306E-2</v>
      </c>
    </row>
    <row r="237" spans="1:4" ht="13.2" x14ac:dyDescent="0.25">
      <c r="A237" s="2">
        <v>44752.791666666664</v>
      </c>
      <c r="B237" s="1">
        <v>93.91</v>
      </c>
      <c r="C237" s="1">
        <v>83.487979999999993</v>
      </c>
      <c r="D237" s="1">
        <v>0.124832580690058</v>
      </c>
    </row>
    <row r="238" spans="1:4" ht="13.2" x14ac:dyDescent="0.25">
      <c r="A238" s="2">
        <v>44752.833333333336</v>
      </c>
      <c r="B238" s="1">
        <v>100.41</v>
      </c>
      <c r="C238" s="1">
        <v>79.012029999999996</v>
      </c>
      <c r="D238" s="1">
        <v>0.27081913981959399</v>
      </c>
    </row>
    <row r="239" spans="1:4" ht="13.2" x14ac:dyDescent="0.25">
      <c r="A239" s="2">
        <v>44752.875</v>
      </c>
      <c r="B239" s="1">
        <v>107.47</v>
      </c>
      <c r="C239" s="1">
        <v>78.347350000000006</v>
      </c>
      <c r="D239" s="1">
        <v>0.37171199791696802</v>
      </c>
    </row>
    <row r="240" spans="1:4" ht="13.2" x14ac:dyDescent="0.25">
      <c r="A240" s="2">
        <v>44752.916666666664</v>
      </c>
      <c r="B240" s="1">
        <v>121.04</v>
      </c>
      <c r="C240" s="1">
        <v>80.395889999999994</v>
      </c>
      <c r="D240" s="1">
        <v>0.50554959961261703</v>
      </c>
    </row>
    <row r="241" spans="1:5" ht="13.2" x14ac:dyDescent="0.25">
      <c r="A241" s="2">
        <v>44752.958333333336</v>
      </c>
      <c r="B241" s="1">
        <v>139.86000000000001</v>
      </c>
      <c r="C241" s="1">
        <v>83.938910000000007</v>
      </c>
      <c r="D241" s="1">
        <v>0.66621177234729401</v>
      </c>
      <c r="E241" s="1">
        <f>AVERAGE(D218:D241)</f>
        <v>0.15980148981336506</v>
      </c>
    </row>
    <row r="242" spans="1:5" ht="13.2" x14ac:dyDescent="0.25">
      <c r="A242" s="2">
        <v>44753</v>
      </c>
      <c r="B242" s="1">
        <v>156.38</v>
      </c>
      <c r="C242" s="1">
        <v>147.40285</v>
      </c>
      <c r="D242" s="1">
        <v>6.09021467359687E-2</v>
      </c>
    </row>
    <row r="243" spans="1:5" ht="13.2" x14ac:dyDescent="0.25">
      <c r="A243" s="2">
        <v>44753.041666666664</v>
      </c>
      <c r="B243" s="1">
        <v>168.71</v>
      </c>
      <c r="C243" s="1">
        <v>175.53679</v>
      </c>
      <c r="D243" s="1">
        <v>3.8890935626656797E-2</v>
      </c>
    </row>
    <row r="244" spans="1:5" ht="13.2" x14ac:dyDescent="0.25">
      <c r="A244" s="2">
        <v>44753.083333333336</v>
      </c>
      <c r="B244" s="1">
        <v>204.43</v>
      </c>
      <c r="C244" s="1">
        <v>210.58219</v>
      </c>
      <c r="D244" s="1">
        <v>2.921514872649E-2</v>
      </c>
    </row>
    <row r="245" spans="1:5" ht="13.2" x14ac:dyDescent="0.25">
      <c r="A245" s="2">
        <v>44753.125</v>
      </c>
      <c r="B245" s="1">
        <v>256.18</v>
      </c>
      <c r="C245" s="1">
        <v>233.33313000000001</v>
      </c>
      <c r="D245" s="1">
        <v>9.7915242468996896E-2</v>
      </c>
    </row>
    <row r="246" spans="1:5" ht="13.2" x14ac:dyDescent="0.25">
      <c r="A246" s="2">
        <v>44753.166666666664</v>
      </c>
      <c r="B246" s="1">
        <v>260.81</v>
      </c>
      <c r="C246" s="1">
        <v>237.83672000000001</v>
      </c>
      <c r="D246" s="1">
        <v>9.6592653985473606E-2</v>
      </c>
    </row>
    <row r="247" spans="1:5" ht="13.2" x14ac:dyDescent="0.25">
      <c r="A247" s="2">
        <v>44753.208333333336</v>
      </c>
      <c r="B247" s="1">
        <v>252.01</v>
      </c>
      <c r="C247" s="1">
        <v>232.70775</v>
      </c>
      <c r="D247" s="1">
        <v>8.2946313562827098E-2</v>
      </c>
    </row>
    <row r="248" spans="1:5" ht="13.2" x14ac:dyDescent="0.25">
      <c r="A248" s="2">
        <v>44753.25</v>
      </c>
      <c r="B248" s="1">
        <v>243.59</v>
      </c>
      <c r="C248" s="1">
        <v>224.05795000000001</v>
      </c>
      <c r="D248" s="1">
        <v>8.7174099379200704E-2</v>
      </c>
    </row>
    <row r="249" spans="1:5" ht="13.2" x14ac:dyDescent="0.25">
      <c r="A249" s="2">
        <v>44753.291666666664</v>
      </c>
      <c r="B249" s="1">
        <v>239.47</v>
      </c>
      <c r="C249" s="1">
        <v>215.05742000000001</v>
      </c>
      <c r="D249" s="1">
        <v>0.113516566877813</v>
      </c>
    </row>
    <row r="250" spans="1:5" ht="13.2" x14ac:dyDescent="0.25">
      <c r="A250" s="2">
        <v>44753.333333333336</v>
      </c>
      <c r="B250" s="1">
        <v>240.04</v>
      </c>
      <c r="C250" s="1">
        <v>208.32377</v>
      </c>
      <c r="D250" s="1">
        <v>0.15224489264955199</v>
      </c>
    </row>
    <row r="251" spans="1:5" ht="13.2" x14ac:dyDescent="0.25">
      <c r="A251" s="2">
        <v>44753.375</v>
      </c>
      <c r="B251" s="1">
        <v>232.34</v>
      </c>
      <c r="C251" s="1">
        <v>200.63227000000001</v>
      </c>
      <c r="D251" s="1">
        <v>0.15803903330207</v>
      </c>
    </row>
    <row r="252" spans="1:5" ht="13.2" x14ac:dyDescent="0.25">
      <c r="A252" s="2">
        <v>44753.416666666664</v>
      </c>
      <c r="B252" s="1">
        <v>229.02</v>
      </c>
      <c r="C252" s="1">
        <v>193.27302</v>
      </c>
      <c r="D252" s="1">
        <v>0.18495587226815199</v>
      </c>
    </row>
    <row r="253" spans="1:5" ht="13.2" x14ac:dyDescent="0.25">
      <c r="A253" s="2">
        <v>44753.458333333336</v>
      </c>
      <c r="B253" s="1">
        <v>218.16</v>
      </c>
      <c r="C253" s="1">
        <v>194.87607</v>
      </c>
      <c r="D253" s="1">
        <v>0.11948070381345401</v>
      </c>
    </row>
    <row r="254" spans="1:5" ht="13.2" x14ac:dyDescent="0.25">
      <c r="A254" s="2">
        <v>44753.5</v>
      </c>
      <c r="B254" s="1">
        <v>222.44</v>
      </c>
      <c r="C254" s="1">
        <v>200.38032000000001</v>
      </c>
      <c r="D254" s="1">
        <v>0.11008905465367</v>
      </c>
    </row>
    <row r="255" spans="1:5" ht="13.2" x14ac:dyDescent="0.25">
      <c r="A255" s="2">
        <v>44753.541666666664</v>
      </c>
      <c r="B255" s="1">
        <v>226.79</v>
      </c>
      <c r="C255" s="1">
        <v>195.09567999999999</v>
      </c>
      <c r="D255" s="1">
        <v>0.16245526297660701</v>
      </c>
    </row>
    <row r="256" spans="1:5" ht="13.2" x14ac:dyDescent="0.25">
      <c r="A256" s="2">
        <v>44753.583333333336</v>
      </c>
      <c r="B256" s="1">
        <v>206.51</v>
      </c>
      <c r="C256" s="1">
        <v>174.77716000000001</v>
      </c>
      <c r="D256" s="1">
        <v>0.181561709779469</v>
      </c>
    </row>
    <row r="257" spans="1:5" ht="13.2" x14ac:dyDescent="0.25">
      <c r="A257" s="2">
        <v>44753.625</v>
      </c>
      <c r="B257" s="1">
        <v>169.75</v>
      </c>
      <c r="C257" s="1">
        <v>146.53022999999999</v>
      </c>
      <c r="D257" s="1">
        <v>0.15846402479542901</v>
      </c>
    </row>
    <row r="258" spans="1:5" ht="13.2" x14ac:dyDescent="0.25">
      <c r="A258" s="2">
        <v>44753.666666666664</v>
      </c>
      <c r="B258" s="1">
        <v>154.06</v>
      </c>
      <c r="C258" s="1">
        <v>123.6729</v>
      </c>
      <c r="D258" s="1">
        <v>0.245705405145347</v>
      </c>
    </row>
    <row r="259" spans="1:5" ht="13.2" x14ac:dyDescent="0.25">
      <c r="A259" s="2">
        <v>44753.708333333336</v>
      </c>
      <c r="B259" s="1">
        <v>154.04</v>
      </c>
      <c r="C259" s="1">
        <v>111.77457</v>
      </c>
      <c r="D259" s="1">
        <v>0.37813100063815902</v>
      </c>
    </row>
    <row r="260" spans="1:5" ht="13.2" x14ac:dyDescent="0.25">
      <c r="A260" s="2">
        <v>44753.75</v>
      </c>
      <c r="B260" s="1">
        <v>151.36000000000001</v>
      </c>
      <c r="C260" s="1">
        <v>111.22772000000001</v>
      </c>
      <c r="D260" s="1">
        <v>0.36081185517423098</v>
      </c>
    </row>
    <row r="261" spans="1:5" ht="13.2" x14ac:dyDescent="0.25">
      <c r="A261" s="2">
        <v>44753.791666666664</v>
      </c>
      <c r="B261" s="1">
        <v>156.66999999999999</v>
      </c>
      <c r="C261" s="1">
        <v>114.27397999999999</v>
      </c>
      <c r="D261" s="1">
        <v>0.37100326776051701</v>
      </c>
    </row>
    <row r="262" spans="1:5" ht="13.2" x14ac:dyDescent="0.25">
      <c r="A262" s="2">
        <v>44753.833333333336</v>
      </c>
      <c r="B262" s="1">
        <v>164.08</v>
      </c>
      <c r="C262" s="1">
        <v>117.34220999999999</v>
      </c>
      <c r="D262" s="1">
        <v>0.398303304497162</v>
      </c>
    </row>
    <row r="263" spans="1:5" ht="13.2" x14ac:dyDescent="0.25">
      <c r="A263" s="2">
        <v>44753.875</v>
      </c>
      <c r="B263" s="1">
        <v>167.2</v>
      </c>
      <c r="C263" s="1">
        <v>121.66266</v>
      </c>
      <c r="D263" s="1">
        <v>0.37429183284337098</v>
      </c>
    </row>
    <row r="264" spans="1:5" ht="13.2" x14ac:dyDescent="0.25">
      <c r="A264" s="2">
        <v>44753.916666666664</v>
      </c>
      <c r="B264" s="1">
        <v>174.96</v>
      </c>
      <c r="C264" s="1">
        <v>126.57367000000001</v>
      </c>
      <c r="D264" s="1">
        <v>0.38227800458025701</v>
      </c>
    </row>
    <row r="265" spans="1:5" ht="13.2" x14ac:dyDescent="0.25">
      <c r="A265" s="2">
        <v>44753.958333333336</v>
      </c>
      <c r="B265" s="1">
        <v>174.79</v>
      </c>
      <c r="C265" s="1">
        <v>133.51233999999999</v>
      </c>
      <c r="D265" s="1">
        <v>0.309167377337555</v>
      </c>
      <c r="E265" s="1">
        <f>AVERAGE(D242:D265)</f>
        <v>0.19392232123243455</v>
      </c>
    </row>
    <row r="266" spans="1:5" ht="13.2" x14ac:dyDescent="0.25">
      <c r="A266" s="2">
        <v>44754</v>
      </c>
      <c r="B266" s="1">
        <v>178.54</v>
      </c>
      <c r="C266" s="1">
        <v>182.51199</v>
      </c>
      <c r="D266" s="1">
        <v>2.17628989744728E-2</v>
      </c>
    </row>
    <row r="267" spans="1:5" ht="13.2" x14ac:dyDescent="0.25">
      <c r="A267" s="2">
        <v>44754.041666666664</v>
      </c>
      <c r="B267" s="1">
        <v>188.38</v>
      </c>
      <c r="C267" s="1">
        <v>202.11854</v>
      </c>
      <c r="D267" s="1">
        <v>6.7972685731848198E-2</v>
      </c>
    </row>
    <row r="268" spans="1:5" ht="13.2" x14ac:dyDescent="0.25">
      <c r="A268" s="2">
        <v>44754.083333333336</v>
      </c>
      <c r="B268" s="1">
        <v>223.71</v>
      </c>
      <c r="C268" s="1">
        <v>227.52732</v>
      </c>
      <c r="D268" s="1">
        <v>1.6777413806834202E-2</v>
      </c>
    </row>
    <row r="269" spans="1:5" ht="13.2" x14ac:dyDescent="0.25">
      <c r="A269" s="2">
        <v>44754.125</v>
      </c>
      <c r="B269" s="1">
        <v>270.33999999999997</v>
      </c>
      <c r="C269" s="1">
        <v>246.28011000000001</v>
      </c>
      <c r="D269" s="1">
        <v>9.7693191707604599E-2</v>
      </c>
    </row>
    <row r="270" spans="1:5" ht="13.2" x14ac:dyDescent="0.25">
      <c r="A270" s="2">
        <v>44754.166666666664</v>
      </c>
      <c r="B270" s="1">
        <v>275.52999999999997</v>
      </c>
      <c r="C270" s="1">
        <v>252.17732000000001</v>
      </c>
      <c r="D270" s="1">
        <v>9.2604204057684297E-2</v>
      </c>
    </row>
    <row r="271" spans="1:5" ht="13.2" x14ac:dyDescent="0.25">
      <c r="A271" s="2">
        <v>44754.208333333336</v>
      </c>
      <c r="B271" s="1">
        <v>263.11</v>
      </c>
      <c r="C271" s="1">
        <v>249.38831999999999</v>
      </c>
      <c r="D271" s="1">
        <v>5.5021341817451601E-2</v>
      </c>
    </row>
    <row r="272" spans="1:5" ht="13.2" x14ac:dyDescent="0.25">
      <c r="A272" s="2">
        <v>44754.25</v>
      </c>
      <c r="B272" s="1">
        <v>247.88</v>
      </c>
      <c r="C272" s="1">
        <v>243.37837999999999</v>
      </c>
      <c r="D272" s="1">
        <v>1.8496384107742E-2</v>
      </c>
    </row>
    <row r="273" spans="1:4" ht="13.2" x14ac:dyDescent="0.25">
      <c r="A273" s="2">
        <v>44754.291666666664</v>
      </c>
      <c r="B273" s="1">
        <v>229.41</v>
      </c>
      <c r="C273" s="1">
        <v>239.13565</v>
      </c>
      <c r="D273" s="1">
        <v>4.0670013023988601E-2</v>
      </c>
    </row>
    <row r="274" spans="1:4" ht="13.2" x14ac:dyDescent="0.25">
      <c r="A274" s="2">
        <v>44754.333333333336</v>
      </c>
      <c r="B274" s="1">
        <v>232.54</v>
      </c>
      <c r="C274" s="1">
        <v>237.66908000000001</v>
      </c>
      <c r="D274" s="1">
        <v>2.1580762630124199E-2</v>
      </c>
    </row>
    <row r="275" spans="1:4" ht="13.2" x14ac:dyDescent="0.25">
      <c r="A275" s="2">
        <v>44754.375</v>
      </c>
      <c r="B275" s="1">
        <v>229.61</v>
      </c>
      <c r="C275" s="1">
        <v>234.35547</v>
      </c>
      <c r="D275" s="1">
        <v>2.02490259775032E-2</v>
      </c>
    </row>
    <row r="276" spans="1:4" ht="13.2" x14ac:dyDescent="0.25">
      <c r="A276" s="2">
        <v>44754.416666666664</v>
      </c>
      <c r="B276" s="1">
        <v>226.6</v>
      </c>
      <c r="C276" s="1">
        <v>229.63301999999999</v>
      </c>
      <c r="D276" s="1">
        <v>1.32081178917561E-2</v>
      </c>
    </row>
    <row r="277" spans="1:4" ht="13.2" x14ac:dyDescent="0.25">
      <c r="A277" s="2">
        <v>44754.458333333336</v>
      </c>
      <c r="B277" s="1">
        <v>230.59</v>
      </c>
      <c r="C277" s="1">
        <v>230.97599</v>
      </c>
      <c r="D277" s="1">
        <v>1.67112607678396E-3</v>
      </c>
    </row>
    <row r="278" spans="1:4" ht="13.2" x14ac:dyDescent="0.25">
      <c r="A278" s="2">
        <v>44754.5</v>
      </c>
      <c r="B278" s="1">
        <v>229.78</v>
      </c>
      <c r="C278" s="1">
        <v>235.19981999999999</v>
      </c>
      <c r="D278" s="1">
        <v>2.3043470016260999E-2</v>
      </c>
    </row>
    <row r="279" spans="1:4" ht="13.2" x14ac:dyDescent="0.25">
      <c r="A279" s="2">
        <v>44754.541666666664</v>
      </c>
      <c r="B279" s="1">
        <v>230.99</v>
      </c>
      <c r="C279" s="1">
        <v>229.38763</v>
      </c>
      <c r="D279" s="1">
        <v>6.9854246281720002E-3</v>
      </c>
    </row>
    <row r="280" spans="1:4" ht="13.2" x14ac:dyDescent="0.25">
      <c r="A280" s="2">
        <v>44754.583333333336</v>
      </c>
      <c r="B280" s="1">
        <v>210.01</v>
      </c>
      <c r="C280" s="1">
        <v>210.10570000000001</v>
      </c>
      <c r="D280" s="1">
        <v>4.55485024918515E-4</v>
      </c>
    </row>
    <row r="281" spans="1:4" ht="13.2" x14ac:dyDescent="0.25">
      <c r="A281" s="2">
        <v>44754.625</v>
      </c>
      <c r="B281" s="1">
        <v>157.04</v>
      </c>
      <c r="C281" s="1">
        <v>181.50175999999999</v>
      </c>
      <c r="D281" s="1">
        <v>0.134774230288455</v>
      </c>
    </row>
    <row r="282" spans="1:4" ht="13.2" x14ac:dyDescent="0.25">
      <c r="A282" s="2">
        <v>44754.666666666664</v>
      </c>
      <c r="B282" s="1">
        <v>136.38</v>
      </c>
      <c r="C282" s="1">
        <v>157.56196</v>
      </c>
      <c r="D282" s="1">
        <v>0.134435748324024</v>
      </c>
    </row>
    <row r="283" spans="1:4" ht="13.2" x14ac:dyDescent="0.25">
      <c r="A283" s="2">
        <v>44754.708333333336</v>
      </c>
      <c r="B283" s="1">
        <v>132.13999999999999</v>
      </c>
      <c r="C283" s="1">
        <v>147.37764999999999</v>
      </c>
      <c r="D283" s="1">
        <v>0.103391864370208</v>
      </c>
    </row>
    <row r="284" spans="1:4" ht="13.2" x14ac:dyDescent="0.25">
      <c r="A284" s="2">
        <v>44754.75</v>
      </c>
      <c r="B284" s="1">
        <v>132.97999999999999</v>
      </c>
      <c r="C284" s="1">
        <v>151.05813000000001</v>
      </c>
      <c r="D284" s="1">
        <v>0.119676643686771</v>
      </c>
    </row>
    <row r="285" spans="1:4" ht="13.2" x14ac:dyDescent="0.25">
      <c r="A285" s="2">
        <v>44754.791666666664</v>
      </c>
      <c r="B285" s="1">
        <v>134.4</v>
      </c>
      <c r="C285" s="1">
        <v>156.47835000000001</v>
      </c>
      <c r="D285" s="1">
        <v>0.14109523777570501</v>
      </c>
    </row>
    <row r="286" spans="1:4" ht="13.2" x14ac:dyDescent="0.25">
      <c r="A286" s="2">
        <v>44754.833333333336</v>
      </c>
      <c r="B286" s="1">
        <v>136.68</v>
      </c>
      <c r="C286" s="1">
        <v>157.28574</v>
      </c>
      <c r="D286" s="1">
        <v>0.13100831645640601</v>
      </c>
    </row>
    <row r="287" spans="1:4" ht="13.2" x14ac:dyDescent="0.25">
      <c r="A287" s="2">
        <v>44754.875</v>
      </c>
      <c r="B287" s="1">
        <v>142.6</v>
      </c>
      <c r="C287" s="1">
        <v>158.74862999999999</v>
      </c>
      <c r="D287" s="1">
        <v>0.101724531418003</v>
      </c>
    </row>
    <row r="288" spans="1:4" ht="13.2" x14ac:dyDescent="0.25">
      <c r="A288" s="2">
        <v>44754.916666666664</v>
      </c>
      <c r="B288" s="1">
        <v>149.26</v>
      </c>
      <c r="C288" s="1">
        <v>163.30422999999999</v>
      </c>
      <c r="D288" s="1">
        <v>8.6000405500824995E-2</v>
      </c>
    </row>
    <row r="289" spans="1:5" ht="13.2" x14ac:dyDescent="0.25">
      <c r="A289" s="2">
        <v>44754.958333333336</v>
      </c>
      <c r="B289" s="1">
        <v>156.86000000000001</v>
      </c>
      <c r="C289" s="1">
        <v>169.82301000000001</v>
      </c>
      <c r="D289" s="1">
        <v>7.6332471082687703E-2</v>
      </c>
      <c r="E289" s="1">
        <f>AVERAGE(D266:D289)</f>
        <v>6.3609624765676262E-2</v>
      </c>
    </row>
    <row r="290" spans="1:5" ht="13.2" x14ac:dyDescent="0.25">
      <c r="A290" s="2">
        <v>44755</v>
      </c>
      <c r="B290" s="1">
        <v>160.43</v>
      </c>
      <c r="C290" s="1">
        <v>172.19146000000001</v>
      </c>
      <c r="D290" s="1">
        <v>6.8304548901554102E-2</v>
      </c>
    </row>
    <row r="291" spans="1:5" ht="13.2" x14ac:dyDescent="0.25">
      <c r="A291" s="2">
        <v>44755.041666666664</v>
      </c>
      <c r="B291" s="1">
        <v>175.05</v>
      </c>
      <c r="C291" s="1">
        <v>203.1046</v>
      </c>
      <c r="D291" s="1">
        <v>0.13812882623042499</v>
      </c>
    </row>
    <row r="292" spans="1:5" ht="13.2" x14ac:dyDescent="0.25">
      <c r="A292" s="2">
        <v>44755.083333333336</v>
      </c>
      <c r="B292" s="1">
        <v>211.18</v>
      </c>
      <c r="C292" s="1">
        <v>235.08780999999999</v>
      </c>
      <c r="D292" s="1">
        <v>0.101697361509301</v>
      </c>
    </row>
    <row r="293" spans="1:5" ht="13.2" x14ac:dyDescent="0.25">
      <c r="A293" s="2">
        <v>44755.125</v>
      </c>
      <c r="B293" s="1">
        <v>259.25</v>
      </c>
      <c r="C293" s="1">
        <v>253.97319999999999</v>
      </c>
      <c r="D293" s="1">
        <v>2.0776995368015201E-2</v>
      </c>
    </row>
    <row r="294" spans="1:5" ht="13.2" x14ac:dyDescent="0.25">
      <c r="A294" s="2">
        <v>44755.166666666664</v>
      </c>
      <c r="B294" s="1">
        <v>264.22000000000003</v>
      </c>
      <c r="C294" s="1">
        <v>256.84156999999999</v>
      </c>
      <c r="D294" s="1">
        <v>2.8727553721151999E-2</v>
      </c>
    </row>
    <row r="295" spans="1:5" ht="13.2" x14ac:dyDescent="0.25">
      <c r="A295" s="2">
        <v>44755.208333333336</v>
      </c>
      <c r="B295" s="1">
        <v>249.8</v>
      </c>
      <c r="C295" s="1">
        <v>251.43084999999999</v>
      </c>
      <c r="D295" s="1">
        <v>6.4862764453923602E-3</v>
      </c>
    </row>
    <row r="296" spans="1:5" ht="13.2" x14ac:dyDescent="0.25">
      <c r="A296" s="2">
        <v>44755.25</v>
      </c>
      <c r="B296" s="1">
        <v>243.8</v>
      </c>
      <c r="C296" s="1">
        <v>242.55951999999999</v>
      </c>
      <c r="D296" s="1">
        <v>5.1141262152894201E-3</v>
      </c>
    </row>
    <row r="297" spans="1:5" ht="13.2" x14ac:dyDescent="0.25">
      <c r="A297" s="2">
        <v>44755.291666666664</v>
      </c>
      <c r="B297" s="1">
        <v>240.08</v>
      </c>
      <c r="C297" s="1">
        <v>233.88730000000001</v>
      </c>
      <c r="D297" s="1">
        <v>2.64772820071889E-2</v>
      </c>
    </row>
    <row r="298" spans="1:5" ht="13.2" x14ac:dyDescent="0.25">
      <c r="A298" s="2">
        <v>44755.333333333336</v>
      </c>
      <c r="B298" s="1">
        <v>240.62</v>
      </c>
      <c r="C298" s="1">
        <v>228.22165000000001</v>
      </c>
      <c r="D298" s="1">
        <v>5.4325915179388E-2</v>
      </c>
    </row>
    <row r="299" spans="1:5" ht="13.2" x14ac:dyDescent="0.25">
      <c r="A299" s="2">
        <v>44755.375</v>
      </c>
      <c r="B299" s="1">
        <v>232.79</v>
      </c>
      <c r="C299" s="1">
        <v>221.99552</v>
      </c>
      <c r="D299" s="1">
        <v>4.86247650403034E-2</v>
      </c>
    </row>
    <row r="300" spans="1:5" ht="13.2" x14ac:dyDescent="0.25">
      <c r="A300" s="2">
        <v>44755.416666666664</v>
      </c>
      <c r="B300" s="1">
        <v>226.11</v>
      </c>
      <c r="C300" s="1">
        <v>215.04963000000001</v>
      </c>
      <c r="D300" s="1">
        <v>5.1431709043163597E-2</v>
      </c>
    </row>
    <row r="301" spans="1:5" ht="13.2" x14ac:dyDescent="0.25">
      <c r="A301" s="2">
        <v>44755.458333333336</v>
      </c>
      <c r="B301" s="1">
        <v>229.06</v>
      </c>
      <c r="C301" s="1">
        <v>216.17115000000001</v>
      </c>
      <c r="D301" s="1">
        <v>5.9623358621166501E-2</v>
      </c>
    </row>
    <row r="302" spans="1:5" ht="13.2" x14ac:dyDescent="0.25">
      <c r="A302" s="2">
        <v>44755.5</v>
      </c>
      <c r="B302" s="1">
        <v>233.23</v>
      </c>
      <c r="C302" s="1">
        <v>222.01634999999999</v>
      </c>
      <c r="D302" s="1">
        <v>5.0508217075003699E-2</v>
      </c>
    </row>
    <row r="303" spans="1:5" ht="13.2" x14ac:dyDescent="0.25">
      <c r="A303" s="2">
        <v>44755.541666666664</v>
      </c>
      <c r="B303" s="1">
        <v>236.24</v>
      </c>
      <c r="C303" s="1">
        <v>214.61893000000001</v>
      </c>
      <c r="D303" s="1">
        <v>0.100741672694016</v>
      </c>
    </row>
    <row r="304" spans="1:5" ht="13.2" x14ac:dyDescent="0.25">
      <c r="A304" s="2">
        <v>44755.583333333336</v>
      </c>
      <c r="B304" s="1">
        <v>213.12</v>
      </c>
      <c r="C304" s="1">
        <v>188.97979000000001</v>
      </c>
      <c r="D304" s="1">
        <v>0.12773963819094</v>
      </c>
    </row>
    <row r="305" spans="1:5" ht="13.2" x14ac:dyDescent="0.25">
      <c r="A305" s="2">
        <v>44755.625</v>
      </c>
      <c r="B305" s="1">
        <v>156.05000000000001</v>
      </c>
      <c r="C305" s="1">
        <v>155.23115999999999</v>
      </c>
      <c r="D305" s="1">
        <v>5.2749718548777301E-3</v>
      </c>
    </row>
    <row r="306" spans="1:5" ht="13.2" x14ac:dyDescent="0.25">
      <c r="A306" s="2">
        <v>44755.666666666664</v>
      </c>
      <c r="B306" s="1">
        <v>131.84</v>
      </c>
      <c r="C306" s="1">
        <v>130.79346000000001</v>
      </c>
      <c r="D306" s="1">
        <v>8.0014704099118806E-3</v>
      </c>
    </row>
    <row r="307" spans="1:5" ht="13.2" x14ac:dyDescent="0.25">
      <c r="A307" s="2">
        <v>44755.708333333336</v>
      </c>
      <c r="B307" s="1">
        <v>127.04</v>
      </c>
      <c r="C307" s="1">
        <v>122.08848</v>
      </c>
      <c r="D307" s="1">
        <v>4.0556815843722498E-2</v>
      </c>
    </row>
    <row r="308" spans="1:5" ht="13.2" x14ac:dyDescent="0.25">
      <c r="A308" s="2">
        <v>44755.75</v>
      </c>
      <c r="B308" s="1">
        <v>126.29</v>
      </c>
      <c r="C308" s="1">
        <v>125.16869</v>
      </c>
      <c r="D308" s="1">
        <v>8.9583904728890908E-3</v>
      </c>
    </row>
    <row r="309" spans="1:5" ht="13.2" x14ac:dyDescent="0.25">
      <c r="A309" s="2">
        <v>44755.791666666664</v>
      </c>
      <c r="B309" s="1">
        <v>124.25</v>
      </c>
      <c r="C309" s="1">
        <v>128.53288000000001</v>
      </c>
      <c r="D309" s="1">
        <v>3.3321279348910597E-2</v>
      </c>
    </row>
    <row r="310" spans="1:5" ht="13.2" x14ac:dyDescent="0.25">
      <c r="A310" s="2">
        <v>44755.833333333336</v>
      </c>
      <c r="B310" s="1">
        <v>138.66999999999999</v>
      </c>
      <c r="C310" s="1">
        <v>129.18025</v>
      </c>
      <c r="D310" s="1">
        <v>7.3461306972234394E-2</v>
      </c>
    </row>
    <row r="311" spans="1:5" ht="13.2" x14ac:dyDescent="0.25">
      <c r="A311" s="2">
        <v>44755.875</v>
      </c>
      <c r="B311" s="1">
        <v>142.66999999999999</v>
      </c>
      <c r="C311" s="1">
        <v>132.46173999999999</v>
      </c>
      <c r="D311" s="1">
        <v>7.7065724789663698E-2</v>
      </c>
    </row>
    <row r="312" spans="1:5" ht="13.2" x14ac:dyDescent="0.25">
      <c r="A312" s="2">
        <v>44755.916666666664</v>
      </c>
      <c r="B312" s="1">
        <v>150.80000000000001</v>
      </c>
      <c r="C312" s="1">
        <v>138.59694999999999</v>
      </c>
      <c r="D312" s="1">
        <v>8.8047031337991299E-2</v>
      </c>
    </row>
    <row r="313" spans="1:5" ht="13.2" x14ac:dyDescent="0.25">
      <c r="A313" s="2">
        <v>44755.958333333336</v>
      </c>
      <c r="B313" s="1">
        <v>166.47</v>
      </c>
      <c r="C313" s="1">
        <v>148.50366</v>
      </c>
      <c r="D313" s="1">
        <v>0.12098247275521599</v>
      </c>
      <c r="E313" s="1">
        <f>AVERAGE(D290:D313)</f>
        <v>5.6015737917821516E-2</v>
      </c>
    </row>
    <row r="314" spans="1:5" ht="13.2" x14ac:dyDescent="0.25">
      <c r="A314" s="2">
        <v>44756</v>
      </c>
      <c r="B314" s="1">
        <v>171.09</v>
      </c>
      <c r="C314" s="1">
        <v>167.34465</v>
      </c>
      <c r="D314" s="1">
        <v>2.2381056101883099E-2</v>
      </c>
    </row>
    <row r="315" spans="1:5" ht="13.2" x14ac:dyDescent="0.25">
      <c r="A315" s="2">
        <v>44756.041666666664</v>
      </c>
      <c r="B315" s="1">
        <v>182.88</v>
      </c>
      <c r="C315" s="1">
        <v>192.07212999999999</v>
      </c>
      <c r="D315" s="1">
        <v>4.7857698042917403E-2</v>
      </c>
    </row>
    <row r="316" spans="1:5" ht="13.2" x14ac:dyDescent="0.25">
      <c r="A316" s="2">
        <v>44756.083333333336</v>
      </c>
      <c r="B316" s="1">
        <v>212.76</v>
      </c>
      <c r="C316" s="1">
        <v>221.59298999999999</v>
      </c>
      <c r="D316" s="1">
        <v>3.9861324133042199E-2</v>
      </c>
    </row>
    <row r="317" spans="1:5" ht="13.2" x14ac:dyDescent="0.25">
      <c r="A317" s="2">
        <v>44756.125</v>
      </c>
      <c r="B317" s="1">
        <v>254.5</v>
      </c>
      <c r="C317" s="1">
        <v>241.97102000000001</v>
      </c>
      <c r="D317" s="1">
        <v>5.1778845251799099E-2</v>
      </c>
    </row>
    <row r="318" spans="1:5" ht="13.2" x14ac:dyDescent="0.25">
      <c r="A318" s="2">
        <v>44756.166666666664</v>
      </c>
      <c r="B318" s="1">
        <v>260.62</v>
      </c>
      <c r="C318" s="1">
        <v>247.03873999999999</v>
      </c>
      <c r="D318" s="1">
        <v>5.4976235711046803E-2</v>
      </c>
    </row>
    <row r="319" spans="1:5" ht="13.2" x14ac:dyDescent="0.25">
      <c r="A319" s="2">
        <v>44756.208333333336</v>
      </c>
      <c r="B319" s="1">
        <v>250.01</v>
      </c>
      <c r="C319" s="1">
        <v>242.14222000000001</v>
      </c>
      <c r="D319" s="1">
        <v>3.2492392280866901E-2</v>
      </c>
    </row>
    <row r="320" spans="1:5" ht="13.2" x14ac:dyDescent="0.25">
      <c r="A320" s="2">
        <v>44756.25</v>
      </c>
      <c r="B320" s="1">
        <v>240.58</v>
      </c>
      <c r="C320" s="1">
        <v>234.59478999999999</v>
      </c>
      <c r="D320" s="1">
        <v>2.55129706844726E-2</v>
      </c>
    </row>
    <row r="321" spans="1:4" ht="13.2" x14ac:dyDescent="0.25">
      <c r="A321" s="2">
        <v>44756.291666666664</v>
      </c>
      <c r="B321" s="1">
        <v>229.21</v>
      </c>
      <c r="C321" s="1">
        <v>229.65319</v>
      </c>
      <c r="D321" s="1">
        <v>1.92982296479307E-3</v>
      </c>
    </row>
    <row r="322" spans="1:4" ht="13.2" x14ac:dyDescent="0.25">
      <c r="A322" s="2">
        <v>44756.333333333336</v>
      </c>
      <c r="B322" s="1">
        <v>241.76</v>
      </c>
      <c r="C322" s="1">
        <v>227.63334</v>
      </c>
      <c r="D322" s="1">
        <v>6.2058835493957E-2</v>
      </c>
    </row>
    <row r="323" spans="1:4" ht="13.2" x14ac:dyDescent="0.25">
      <c r="A323" s="2">
        <v>44756.375</v>
      </c>
      <c r="B323" s="1">
        <v>242.31</v>
      </c>
      <c r="C323" s="1">
        <v>222.09359000000001</v>
      </c>
      <c r="D323" s="1">
        <v>9.1026535254799507E-2</v>
      </c>
    </row>
    <row r="324" spans="1:4" ht="13.2" x14ac:dyDescent="0.25">
      <c r="A324" s="2">
        <v>44756.416666666664</v>
      </c>
      <c r="B324" s="1">
        <v>232.99</v>
      </c>
      <c r="C324" s="1">
        <v>214.05582999999999</v>
      </c>
      <c r="D324" s="1">
        <v>8.8454353240460706E-2</v>
      </c>
    </row>
    <row r="325" spans="1:4" ht="13.2" x14ac:dyDescent="0.25">
      <c r="A325" s="2">
        <v>44756.458333333336</v>
      </c>
      <c r="B325" s="1">
        <v>242.43</v>
      </c>
      <c r="C325" s="1">
        <v>215.72434999999999</v>
      </c>
      <c r="D325" s="1">
        <v>0.123795250744758</v>
      </c>
    </row>
    <row r="326" spans="1:4" ht="13.2" x14ac:dyDescent="0.25">
      <c r="A326" s="2">
        <v>44756.5</v>
      </c>
      <c r="B326" s="1">
        <v>248.03</v>
      </c>
      <c r="C326" s="1">
        <v>223.69497999999999</v>
      </c>
      <c r="D326" s="1">
        <v>0.108786616490008</v>
      </c>
    </row>
    <row r="327" spans="1:4" ht="13.2" x14ac:dyDescent="0.25">
      <c r="A327" s="2">
        <v>44756.541666666664</v>
      </c>
      <c r="B327" s="1">
        <v>256.57</v>
      </c>
      <c r="C327" s="1">
        <v>217.42696000000001</v>
      </c>
      <c r="D327" s="1">
        <v>0.180028456452686</v>
      </c>
    </row>
    <row r="328" spans="1:4" ht="13.2" x14ac:dyDescent="0.25">
      <c r="A328" s="2">
        <v>44756.583333333336</v>
      </c>
      <c r="B328" s="1">
        <v>245.07</v>
      </c>
      <c r="C328" s="1">
        <v>190.46350000000001</v>
      </c>
      <c r="D328" s="1">
        <v>0.28670322660247199</v>
      </c>
    </row>
    <row r="329" spans="1:4" ht="13.2" x14ac:dyDescent="0.25">
      <c r="A329" s="2">
        <v>44756.625</v>
      </c>
      <c r="B329" s="1">
        <v>204.49</v>
      </c>
      <c r="C329" s="1">
        <v>155.44001</v>
      </c>
      <c r="D329" s="1">
        <v>0.31555575684793102</v>
      </c>
    </row>
    <row r="330" spans="1:4" ht="13.2" x14ac:dyDescent="0.25">
      <c r="A330" s="2">
        <v>44756.666666666664</v>
      </c>
      <c r="B330" s="1">
        <v>184.01</v>
      </c>
      <c r="C330" s="1">
        <v>131.67966000000001</v>
      </c>
      <c r="D330" s="1">
        <v>0.39740640278080802</v>
      </c>
    </row>
    <row r="331" spans="1:4" ht="13.2" x14ac:dyDescent="0.25">
      <c r="A331" s="2">
        <v>44756.708333333336</v>
      </c>
      <c r="B331" s="1">
        <v>163.95</v>
      </c>
      <c r="C331" s="1">
        <v>124.29389</v>
      </c>
      <c r="D331" s="1">
        <v>0.31905116172645298</v>
      </c>
    </row>
    <row r="332" spans="1:4" ht="13.2" x14ac:dyDescent="0.25">
      <c r="A332" s="2">
        <v>44756.75</v>
      </c>
      <c r="B332" s="1">
        <v>165.65</v>
      </c>
      <c r="C332" s="1">
        <v>128.13628</v>
      </c>
      <c r="D332" s="1">
        <v>0.292764235078464</v>
      </c>
    </row>
    <row r="333" spans="1:4" ht="13.2" x14ac:dyDescent="0.25">
      <c r="A333" s="2">
        <v>44756.791666666664</v>
      </c>
      <c r="B333" s="1">
        <v>170.31</v>
      </c>
      <c r="C333" s="1">
        <v>131.16972999999999</v>
      </c>
      <c r="D333" s="1">
        <v>0.29839407308378202</v>
      </c>
    </row>
    <row r="334" spans="1:4" ht="13.2" x14ac:dyDescent="0.25">
      <c r="A334" s="2">
        <v>44756.833333333336</v>
      </c>
      <c r="B334" s="1">
        <v>170.02</v>
      </c>
      <c r="C334" s="1">
        <v>130.96838</v>
      </c>
      <c r="D334" s="1">
        <v>0.29817594139898501</v>
      </c>
    </row>
    <row r="335" spans="1:4" ht="13.2" x14ac:dyDescent="0.25">
      <c r="A335" s="2">
        <v>44756.875</v>
      </c>
      <c r="B335" s="1">
        <v>174.29</v>
      </c>
      <c r="C335" s="1">
        <v>134.13238999999999</v>
      </c>
      <c r="D335" s="1">
        <v>0.29938786597331102</v>
      </c>
    </row>
    <row r="336" spans="1:4" ht="13.2" x14ac:dyDescent="0.25">
      <c r="A336" s="2">
        <v>44756.916666666664</v>
      </c>
      <c r="B336" s="1">
        <v>179.36</v>
      </c>
      <c r="C336" s="1">
        <v>141.21127000000001</v>
      </c>
      <c r="D336" s="1">
        <v>0.270153579101724</v>
      </c>
    </row>
    <row r="337" spans="1:5" ht="13.2" x14ac:dyDescent="0.25">
      <c r="A337" s="2">
        <v>44756.958333333336</v>
      </c>
      <c r="B337" s="1">
        <v>182.5</v>
      </c>
      <c r="C337" s="1">
        <v>150.56511</v>
      </c>
      <c r="D337" s="1">
        <v>0.21210020037178501</v>
      </c>
      <c r="E337" s="1">
        <f>AVERAGE(D314:D337)</f>
        <v>0.16335970149221687</v>
      </c>
    </row>
    <row r="338" spans="1:5" ht="13.2" x14ac:dyDescent="0.25">
      <c r="A338" s="2">
        <v>44757</v>
      </c>
      <c r="B338" s="1">
        <v>182.91</v>
      </c>
      <c r="C338" s="1">
        <v>174.18360000000001</v>
      </c>
      <c r="D338" s="1">
        <v>5.00988612016285E-2</v>
      </c>
    </row>
    <row r="339" spans="1:5" ht="13.2" x14ac:dyDescent="0.25">
      <c r="A339" s="2">
        <v>44757.041666666664</v>
      </c>
      <c r="B339" s="1">
        <v>197.22</v>
      </c>
      <c r="C339" s="1">
        <v>192.93315999999999</v>
      </c>
      <c r="D339" s="1">
        <v>2.22193012336501E-2</v>
      </c>
    </row>
    <row r="340" spans="1:5" ht="13.2" x14ac:dyDescent="0.25">
      <c r="A340" s="2">
        <v>44757.083333333336</v>
      </c>
      <c r="B340" s="1">
        <v>224.79</v>
      </c>
      <c r="C340" s="1">
        <v>220.541</v>
      </c>
      <c r="D340" s="1">
        <v>1.92662588815684E-2</v>
      </c>
    </row>
    <row r="341" spans="1:5" ht="13.2" x14ac:dyDescent="0.25">
      <c r="A341" s="2">
        <v>44757.125</v>
      </c>
      <c r="B341" s="1">
        <v>253.85</v>
      </c>
      <c r="C341" s="1">
        <v>240.95686000000001</v>
      </c>
      <c r="D341" s="1">
        <v>5.3508084393197902E-2</v>
      </c>
    </row>
    <row r="342" spans="1:5" ht="13.2" x14ac:dyDescent="0.25">
      <c r="A342" s="2">
        <v>44757.166666666664</v>
      </c>
      <c r="B342" s="1">
        <v>260.39</v>
      </c>
      <c r="C342" s="1">
        <v>245.97908000000001</v>
      </c>
      <c r="D342" s="1">
        <v>5.85859577977118E-2</v>
      </c>
    </row>
    <row r="343" spans="1:5" ht="13.2" x14ac:dyDescent="0.25">
      <c r="A343" s="2">
        <v>44757.208333333336</v>
      </c>
      <c r="B343" s="1">
        <v>253.27</v>
      </c>
      <c r="C343" s="1">
        <v>241.54739000000001</v>
      </c>
      <c r="D343" s="1">
        <v>4.8531304767979497E-2</v>
      </c>
    </row>
    <row r="344" spans="1:5" ht="13.2" x14ac:dyDescent="0.25">
      <c r="A344" s="2">
        <v>44757.25</v>
      </c>
      <c r="B344" s="1">
        <v>249.5</v>
      </c>
      <c r="C344" s="1">
        <v>236.68797000000001</v>
      </c>
      <c r="D344" s="1">
        <v>5.4130465523870901E-2</v>
      </c>
    </row>
    <row r="345" spans="1:5" ht="13.2" x14ac:dyDescent="0.25">
      <c r="A345" s="2">
        <v>44757.291666666664</v>
      </c>
      <c r="B345" s="1">
        <v>242.2</v>
      </c>
      <c r="C345" s="1">
        <v>235.98909</v>
      </c>
      <c r="D345" s="1">
        <v>2.6318631933366001E-2</v>
      </c>
    </row>
    <row r="346" spans="1:5" ht="13.2" x14ac:dyDescent="0.25">
      <c r="A346" s="2">
        <v>44757.333333333336</v>
      </c>
      <c r="B346" s="1">
        <v>236.41</v>
      </c>
      <c r="C346" s="1">
        <v>236.60898</v>
      </c>
      <c r="D346" s="1">
        <v>8.4096554577094205E-4</v>
      </c>
    </row>
    <row r="347" spans="1:5" ht="13.2" x14ac:dyDescent="0.25">
      <c r="A347" s="2">
        <v>44757.375</v>
      </c>
      <c r="B347" s="1">
        <v>234.62</v>
      </c>
      <c r="C347" s="1">
        <v>232.2722</v>
      </c>
      <c r="D347" s="1">
        <v>1.01079681511606E-2</v>
      </c>
    </row>
    <row r="348" spans="1:5" ht="13.2" x14ac:dyDescent="0.25">
      <c r="A348" s="2">
        <v>44757.416666666664</v>
      </c>
      <c r="B348" s="1">
        <v>241.11</v>
      </c>
      <c r="C348" s="1">
        <v>226.75245000000001</v>
      </c>
      <c r="D348" s="1">
        <v>6.3318169219340303E-2</v>
      </c>
    </row>
    <row r="349" spans="1:5" ht="13.2" x14ac:dyDescent="0.25">
      <c r="A349" s="2">
        <v>44757.458333333336</v>
      </c>
      <c r="B349" s="1">
        <v>246.1</v>
      </c>
      <c r="C349" s="1">
        <v>230.50223</v>
      </c>
      <c r="D349" s="1">
        <v>6.7668629496556207E-2</v>
      </c>
    </row>
    <row r="350" spans="1:5" ht="13.2" x14ac:dyDescent="0.25">
      <c r="A350" s="2">
        <v>44757.5</v>
      </c>
      <c r="B350" s="1">
        <v>251.27</v>
      </c>
      <c r="C350" s="1">
        <v>238.14940000000001</v>
      </c>
      <c r="D350" s="1">
        <v>5.5093987219787199E-2</v>
      </c>
    </row>
    <row r="351" spans="1:5" ht="13.2" x14ac:dyDescent="0.25">
      <c r="A351" s="2">
        <v>44757.541666666664</v>
      </c>
      <c r="B351" s="1">
        <v>250.56</v>
      </c>
      <c r="C351" s="1">
        <v>231.93508</v>
      </c>
      <c r="D351" s="1">
        <v>8.0302298384530693E-2</v>
      </c>
    </row>
    <row r="352" spans="1:5" ht="13.2" x14ac:dyDescent="0.25">
      <c r="A352" s="2">
        <v>44757.583333333336</v>
      </c>
      <c r="B352" s="1">
        <v>231</v>
      </c>
      <c r="C352" s="1">
        <v>209.2664</v>
      </c>
      <c r="D352" s="1">
        <v>0.10385613744012399</v>
      </c>
    </row>
    <row r="353" spans="1:5" ht="13.2" x14ac:dyDescent="0.25">
      <c r="A353" s="2">
        <v>44757.625</v>
      </c>
      <c r="B353" s="1">
        <v>181.58</v>
      </c>
      <c r="C353" s="1">
        <v>178.64934</v>
      </c>
      <c r="D353" s="1">
        <v>1.6404538634175798E-2</v>
      </c>
    </row>
    <row r="354" spans="1:5" ht="13.2" x14ac:dyDescent="0.25">
      <c r="A354" s="2">
        <v>44757.666666666664</v>
      </c>
      <c r="B354" s="1">
        <v>161.02000000000001</v>
      </c>
      <c r="C354" s="1">
        <v>155.20383000000001</v>
      </c>
      <c r="D354" s="1">
        <v>3.7474397377951302E-2</v>
      </c>
    </row>
    <row r="355" spans="1:5" ht="13.2" x14ac:dyDescent="0.25">
      <c r="A355" s="2">
        <v>44757.708333333336</v>
      </c>
      <c r="B355" s="1">
        <v>155.72999999999999</v>
      </c>
      <c r="C355" s="1">
        <v>145.26673</v>
      </c>
      <c r="D355" s="1">
        <v>7.2027986036444697E-2</v>
      </c>
    </row>
    <row r="356" spans="1:5" ht="13.2" x14ac:dyDescent="0.25">
      <c r="A356" s="2">
        <v>44757.75</v>
      </c>
      <c r="B356" s="1">
        <v>155.99</v>
      </c>
      <c r="C356" s="1">
        <v>146.93668</v>
      </c>
      <c r="D356" s="1">
        <v>6.1613750902769902E-2</v>
      </c>
    </row>
    <row r="357" spans="1:5" ht="13.2" x14ac:dyDescent="0.25">
      <c r="A357" s="2">
        <v>44757.791666666664</v>
      </c>
      <c r="B357" s="1">
        <v>149.9</v>
      </c>
      <c r="C357" s="1">
        <v>149.69556</v>
      </c>
      <c r="D357" s="1">
        <v>1.3657051685434401E-3</v>
      </c>
    </row>
    <row r="358" spans="1:5" ht="13.2" x14ac:dyDescent="0.25">
      <c r="A358" s="2">
        <v>44757.833333333336</v>
      </c>
      <c r="B358" s="1">
        <v>150.81</v>
      </c>
      <c r="C358" s="1">
        <v>149.87366</v>
      </c>
      <c r="D358" s="1">
        <v>6.2475287518834197E-3</v>
      </c>
    </row>
    <row r="359" spans="1:5" ht="13.2" x14ac:dyDescent="0.25">
      <c r="A359" s="2">
        <v>44757.875</v>
      </c>
      <c r="B359" s="1">
        <v>155.47999999999999</v>
      </c>
      <c r="C359" s="1">
        <v>153.41319999999999</v>
      </c>
      <c r="D359" s="1">
        <v>1.3472113221026601E-2</v>
      </c>
    </row>
    <row r="360" spans="1:5" ht="13.2" x14ac:dyDescent="0.25">
      <c r="A360" s="2">
        <v>44757.916666666664</v>
      </c>
      <c r="B360" s="1">
        <v>169.5</v>
      </c>
      <c r="C360" s="1">
        <v>160.44383999999999</v>
      </c>
      <c r="D360" s="1">
        <v>5.6444423170126101E-2</v>
      </c>
    </row>
    <row r="361" spans="1:5" ht="13.2" x14ac:dyDescent="0.25">
      <c r="A361" s="2">
        <v>44757.958333333336</v>
      </c>
      <c r="B361" s="1">
        <v>179.14</v>
      </c>
      <c r="C361" s="1">
        <v>166.34627</v>
      </c>
      <c r="D361" s="1">
        <v>7.6910230689272302E-2</v>
      </c>
      <c r="E361" s="1">
        <f>AVERAGE(D338:D361)</f>
        <v>4.399198729760153E-2</v>
      </c>
    </row>
    <row r="362" spans="1:5" ht="13.2" x14ac:dyDescent="0.25">
      <c r="A362" s="2">
        <v>44758</v>
      </c>
      <c r="B362" s="1">
        <v>188.68</v>
      </c>
      <c r="C362" s="1">
        <v>169.62056000000001</v>
      </c>
      <c r="D362" s="1">
        <v>0.112365151960351</v>
      </c>
    </row>
    <row r="363" spans="1:5" ht="13.2" x14ac:dyDescent="0.25">
      <c r="A363" s="2">
        <v>44758.041666666664</v>
      </c>
      <c r="B363" s="1">
        <v>196.17</v>
      </c>
      <c r="C363" s="1">
        <v>191.59945999999999</v>
      </c>
      <c r="D363" s="1">
        <v>2.3854660133175699E-2</v>
      </c>
    </row>
    <row r="364" spans="1:5" ht="13.2" x14ac:dyDescent="0.25">
      <c r="A364" s="2">
        <v>44758.083333333336</v>
      </c>
      <c r="B364" s="1">
        <v>224.17</v>
      </c>
      <c r="C364" s="1">
        <v>220.97444999999999</v>
      </c>
      <c r="D364" s="1">
        <v>1.44611741312174E-2</v>
      </c>
    </row>
    <row r="365" spans="1:5" ht="13.2" x14ac:dyDescent="0.25">
      <c r="A365" s="2">
        <v>44758.125</v>
      </c>
      <c r="B365" s="1">
        <v>271.93</v>
      </c>
      <c r="C365" s="1">
        <v>243.05975000000001</v>
      </c>
      <c r="D365" s="1">
        <v>0.118778407366912</v>
      </c>
    </row>
    <row r="366" spans="1:5" ht="13.2" x14ac:dyDescent="0.25">
      <c r="A366" s="2">
        <v>44758.166666666664</v>
      </c>
      <c r="B366" s="1">
        <v>275.27</v>
      </c>
      <c r="C366" s="1">
        <v>250.12621999999999</v>
      </c>
      <c r="D366" s="1">
        <v>0.100524367257459</v>
      </c>
    </row>
    <row r="367" spans="1:5" ht="13.2" x14ac:dyDescent="0.25">
      <c r="A367" s="2">
        <v>44758.208333333336</v>
      </c>
      <c r="B367" s="1">
        <v>265.56</v>
      </c>
      <c r="C367" s="1">
        <v>246.2346</v>
      </c>
      <c r="D367" s="1">
        <v>7.8483689944467597E-2</v>
      </c>
    </row>
    <row r="368" spans="1:5" ht="13.2" x14ac:dyDescent="0.25">
      <c r="A368" s="2">
        <v>44758.25</v>
      </c>
      <c r="B368" s="1">
        <v>256.55</v>
      </c>
      <c r="C368" s="1">
        <v>239.16683</v>
      </c>
      <c r="D368" s="1">
        <v>7.2682194265818498E-2</v>
      </c>
    </row>
    <row r="369" spans="1:4" ht="13.2" x14ac:dyDescent="0.25">
      <c r="A369" s="2">
        <v>44758.291666666664</v>
      </c>
      <c r="B369" s="1">
        <v>247.55</v>
      </c>
      <c r="C369" s="1">
        <v>235.21476000000001</v>
      </c>
      <c r="D369" s="1">
        <v>5.2442457267562602E-2</v>
      </c>
    </row>
    <row r="370" spans="1:4" ht="13.2" x14ac:dyDescent="0.25">
      <c r="A370" s="2">
        <v>44758.333333333336</v>
      </c>
      <c r="B370" s="1">
        <v>254.2</v>
      </c>
      <c r="C370" s="1">
        <v>233.85693000000001</v>
      </c>
      <c r="D370" s="1">
        <v>8.6989382782028196E-2</v>
      </c>
    </row>
    <row r="371" spans="1:4" ht="13.2" x14ac:dyDescent="0.25">
      <c r="A371" s="2">
        <v>44758.375</v>
      </c>
      <c r="B371" s="1">
        <v>242.04</v>
      </c>
      <c r="C371" s="1">
        <v>229.04508999999999</v>
      </c>
      <c r="D371" s="1">
        <v>5.6735160749352899E-2</v>
      </c>
    </row>
    <row r="372" spans="1:4" ht="13.2" x14ac:dyDescent="0.25">
      <c r="A372" s="2">
        <v>44758.416666666664</v>
      </c>
      <c r="B372" s="1">
        <v>237.84</v>
      </c>
      <c r="C372" s="1">
        <v>223.23732000000001</v>
      </c>
      <c r="D372" s="1">
        <v>6.5413256170607906E-2</v>
      </c>
    </row>
    <row r="373" spans="1:4" ht="13.2" x14ac:dyDescent="0.25">
      <c r="A373" s="2">
        <v>44758.458333333336</v>
      </c>
      <c r="B373" s="1">
        <v>240.4</v>
      </c>
      <c r="C373" s="1">
        <v>226.4768</v>
      </c>
      <c r="D373" s="1">
        <v>6.14773786983921E-2</v>
      </c>
    </row>
    <row r="374" spans="1:4" ht="13.2" x14ac:dyDescent="0.25">
      <c r="A374" s="2">
        <v>44758.5</v>
      </c>
      <c r="B374" s="1">
        <v>235.94</v>
      </c>
      <c r="C374" s="1">
        <v>232.90619000000001</v>
      </c>
      <c r="D374" s="1">
        <v>1.3025888234228501E-2</v>
      </c>
    </row>
    <row r="375" spans="1:4" ht="13.2" x14ac:dyDescent="0.25">
      <c r="A375" s="2">
        <v>44758.541666666664</v>
      </c>
      <c r="B375" s="1">
        <v>239.02</v>
      </c>
      <c r="C375" s="1">
        <v>224.78716</v>
      </c>
      <c r="D375" s="1">
        <v>6.3316961698346094E-2</v>
      </c>
    </row>
    <row r="376" spans="1:4" ht="13.2" x14ac:dyDescent="0.25">
      <c r="A376" s="2">
        <v>44758.583333333336</v>
      </c>
      <c r="B376" s="1">
        <v>226.44</v>
      </c>
      <c r="C376" s="1">
        <v>200.26954000000001</v>
      </c>
      <c r="D376" s="1">
        <v>0.13067618770183401</v>
      </c>
    </row>
    <row r="377" spans="1:4" ht="13.2" x14ac:dyDescent="0.25">
      <c r="A377" s="2">
        <v>44758.625</v>
      </c>
      <c r="B377" s="1">
        <v>188.05</v>
      </c>
      <c r="C377" s="1">
        <v>168.37398999999999</v>
      </c>
      <c r="D377" s="1">
        <v>0.11685896378650799</v>
      </c>
    </row>
    <row r="378" spans="1:4" ht="13.2" x14ac:dyDescent="0.25">
      <c r="A378" s="2">
        <v>44758.666666666664</v>
      </c>
      <c r="B378" s="1">
        <v>160.69999999999999</v>
      </c>
      <c r="C378" s="1">
        <v>144.45139</v>
      </c>
      <c r="D378" s="1">
        <v>0.112484968126647</v>
      </c>
    </row>
    <row r="379" spans="1:4" ht="13.2" x14ac:dyDescent="0.25">
      <c r="A379" s="2">
        <v>44758.708333333336</v>
      </c>
      <c r="B379" s="1">
        <v>152.96</v>
      </c>
      <c r="C379" s="1">
        <v>135.429</v>
      </c>
      <c r="D379" s="1">
        <v>0.12944790259102501</v>
      </c>
    </row>
    <row r="380" spans="1:4" ht="13.2" x14ac:dyDescent="0.25">
      <c r="A380" s="2">
        <v>44758.75</v>
      </c>
      <c r="B380" s="1">
        <v>152.06</v>
      </c>
      <c r="C380" s="1">
        <v>138.46567999999999</v>
      </c>
      <c r="D380" s="1">
        <v>9.81782633790554E-2</v>
      </c>
    </row>
    <row r="381" spans="1:4" ht="13.2" x14ac:dyDescent="0.25">
      <c r="A381" s="2">
        <v>44758.791666666664</v>
      </c>
      <c r="B381" s="1">
        <v>155.09</v>
      </c>
      <c r="C381" s="1">
        <v>141.34128999999999</v>
      </c>
      <c r="D381" s="1">
        <v>9.7273132288519595E-2</v>
      </c>
    </row>
    <row r="382" spans="1:4" ht="13.2" x14ac:dyDescent="0.25">
      <c r="A382" s="2">
        <v>44758.833333333336</v>
      </c>
      <c r="B382" s="1">
        <v>155.44</v>
      </c>
      <c r="C382" s="1">
        <v>140.84693999999999</v>
      </c>
      <c r="D382" s="1">
        <v>0.103609350689479</v>
      </c>
    </row>
    <row r="383" spans="1:4" ht="13.2" x14ac:dyDescent="0.25">
      <c r="A383" s="2">
        <v>44758.875</v>
      </c>
      <c r="B383" s="1">
        <v>167.47</v>
      </c>
      <c r="C383" s="1">
        <v>144.18236999999999</v>
      </c>
      <c r="D383" s="1">
        <v>0.16151510063262201</v>
      </c>
    </row>
    <row r="384" spans="1:4" ht="13.2" x14ac:dyDescent="0.25">
      <c r="A384" s="2">
        <v>44758.916666666664</v>
      </c>
      <c r="B384" s="1">
        <v>175.73</v>
      </c>
      <c r="C384" s="1">
        <v>151.00864999999999</v>
      </c>
      <c r="D384" s="1">
        <v>0.16370817168420401</v>
      </c>
    </row>
    <row r="385" spans="1:5" ht="13.2" x14ac:dyDescent="0.25">
      <c r="A385" s="2">
        <v>44758.958333333336</v>
      </c>
      <c r="B385" s="1">
        <v>189.77</v>
      </c>
      <c r="C385" s="1">
        <v>157.38882000000001</v>
      </c>
      <c r="D385" s="1">
        <v>0.20574002651522499</v>
      </c>
      <c r="E385" s="1">
        <f>AVERAGE(D362:D385)</f>
        <v>9.3335091585626626E-2</v>
      </c>
    </row>
    <row r="386" spans="1:5" ht="13.2" x14ac:dyDescent="0.25">
      <c r="A386" s="2">
        <v>44759</v>
      </c>
      <c r="B386" s="1">
        <v>194.26</v>
      </c>
      <c r="C386" s="1">
        <v>173.44854000000001</v>
      </c>
      <c r="D386" s="1">
        <v>0.119986365984977</v>
      </c>
    </row>
    <row r="387" spans="1:5" ht="13.2" x14ac:dyDescent="0.25">
      <c r="A387" s="2">
        <v>44759.041666666664</v>
      </c>
      <c r="B387" s="1">
        <v>195.03</v>
      </c>
      <c r="C387" s="1">
        <v>199.39564999999999</v>
      </c>
      <c r="D387" s="1">
        <v>2.1894409431700099E-2</v>
      </c>
    </row>
    <row r="388" spans="1:5" ht="13.2" x14ac:dyDescent="0.25">
      <c r="A388" s="2">
        <v>44759.083333333336</v>
      </c>
      <c r="B388" s="1">
        <v>224.22</v>
      </c>
      <c r="C388" s="1">
        <v>228.54151999999999</v>
      </c>
      <c r="D388" s="1">
        <v>1.8909124258909199E-2</v>
      </c>
    </row>
    <row r="389" spans="1:5" ht="13.2" x14ac:dyDescent="0.25">
      <c r="A389" s="2">
        <v>44759.125</v>
      </c>
      <c r="B389" s="1">
        <v>261.94</v>
      </c>
      <c r="C389" s="1">
        <v>246.54465999999999</v>
      </c>
      <c r="D389" s="1">
        <v>6.2444426904237099E-2</v>
      </c>
    </row>
    <row r="390" spans="1:5" ht="13.2" x14ac:dyDescent="0.25">
      <c r="A390" s="2">
        <v>44759.166666666664</v>
      </c>
      <c r="B390" s="1">
        <v>262.10000000000002</v>
      </c>
      <c r="C390" s="1">
        <v>249.7619</v>
      </c>
      <c r="D390" s="1">
        <v>4.9399448034307902E-2</v>
      </c>
    </row>
    <row r="391" spans="1:5" ht="13.2" x14ac:dyDescent="0.25">
      <c r="A391" s="2">
        <v>44759.208333333336</v>
      </c>
      <c r="B391" s="1">
        <v>252.37</v>
      </c>
      <c r="C391" s="1">
        <v>245.15120999999999</v>
      </c>
      <c r="D391" s="1">
        <v>2.9446275219282E-2</v>
      </c>
    </row>
    <row r="392" spans="1:5" ht="13.2" x14ac:dyDescent="0.25">
      <c r="A392" s="2">
        <v>44759.25</v>
      </c>
      <c r="B392" s="1">
        <v>255.63</v>
      </c>
      <c r="C392" s="1">
        <v>238.48347999999999</v>
      </c>
      <c r="D392" s="1">
        <v>7.1898145733197097E-2</v>
      </c>
    </row>
    <row r="393" spans="1:5" ht="13.2" x14ac:dyDescent="0.25">
      <c r="A393" s="2">
        <v>44759.291666666664</v>
      </c>
      <c r="B393" s="1">
        <v>243.51</v>
      </c>
      <c r="C393" s="1">
        <v>234.13874999999999</v>
      </c>
      <c r="D393" s="1">
        <v>4.0024344539295598E-2</v>
      </c>
    </row>
    <row r="394" spans="1:5" ht="13.2" x14ac:dyDescent="0.25">
      <c r="A394" s="2">
        <v>44759.333333333336</v>
      </c>
      <c r="B394" s="1">
        <v>246.37</v>
      </c>
      <c r="C394" s="1">
        <v>232.32115999999999</v>
      </c>
      <c r="D394" s="1">
        <v>6.0471633320012701E-2</v>
      </c>
    </row>
    <row r="395" spans="1:5" ht="13.2" x14ac:dyDescent="0.25">
      <c r="A395" s="2">
        <v>44759.375</v>
      </c>
      <c r="B395" s="1">
        <v>235.61</v>
      </c>
      <c r="C395" s="1">
        <v>227.11679000000001</v>
      </c>
      <c r="D395" s="1">
        <v>3.7395782143627501E-2</v>
      </c>
    </row>
    <row r="396" spans="1:5" ht="13.2" x14ac:dyDescent="0.25">
      <c r="A396" s="2">
        <v>44759.416666666664</v>
      </c>
      <c r="B396" s="1">
        <v>232.64</v>
      </c>
      <c r="C396" s="1">
        <v>219.79157000000001</v>
      </c>
      <c r="D396" s="1">
        <v>5.8457337558487699E-2</v>
      </c>
    </row>
    <row r="397" spans="1:5" ht="13.2" x14ac:dyDescent="0.25">
      <c r="A397" s="2">
        <v>44759.458333333336</v>
      </c>
      <c r="B397" s="1">
        <v>225.46</v>
      </c>
      <c r="C397" s="1">
        <v>220.45570000000001</v>
      </c>
      <c r="D397" s="1">
        <v>2.2699798644353401E-2</v>
      </c>
    </row>
    <row r="398" spans="1:5" ht="13.2" x14ac:dyDescent="0.25">
      <c r="A398" s="2">
        <v>44759.5</v>
      </c>
      <c r="B398" s="1">
        <v>227.06</v>
      </c>
      <c r="C398" s="1">
        <v>226.02010999999999</v>
      </c>
      <c r="D398" s="1">
        <v>4.6008737895048904E-3</v>
      </c>
    </row>
    <row r="399" spans="1:5" ht="13.2" x14ac:dyDescent="0.25">
      <c r="A399" s="2">
        <v>44759.541666666664</v>
      </c>
      <c r="B399" s="1">
        <v>230.36</v>
      </c>
      <c r="C399" s="1">
        <v>219.72481999999999</v>
      </c>
      <c r="D399" s="1">
        <v>4.8402269711723997E-2</v>
      </c>
    </row>
    <row r="400" spans="1:5" ht="13.2" x14ac:dyDescent="0.25">
      <c r="A400" s="2">
        <v>44759.583333333336</v>
      </c>
      <c r="B400" s="1">
        <v>221.7</v>
      </c>
      <c r="C400" s="1">
        <v>196.67041</v>
      </c>
      <c r="D400" s="1">
        <v>0.127266679313883</v>
      </c>
    </row>
    <row r="401" spans="1:5" ht="13.2" x14ac:dyDescent="0.25">
      <c r="A401" s="2">
        <v>44759.625</v>
      </c>
      <c r="B401" s="1">
        <v>185.57</v>
      </c>
      <c r="C401" s="1">
        <v>165.24384000000001</v>
      </c>
      <c r="D401" s="1">
        <v>0.12300706640562201</v>
      </c>
    </row>
    <row r="402" spans="1:5" ht="13.2" x14ac:dyDescent="0.25">
      <c r="A402" s="2">
        <v>44759.666666666664</v>
      </c>
      <c r="B402" s="1">
        <v>164.59</v>
      </c>
      <c r="C402" s="1">
        <v>141.24918</v>
      </c>
      <c r="D402" s="1">
        <v>0.16524570266531799</v>
      </c>
    </row>
    <row r="403" spans="1:5" ht="13.2" x14ac:dyDescent="0.25">
      <c r="A403" s="2">
        <v>44759.708333333336</v>
      </c>
      <c r="B403" s="1">
        <v>154.72</v>
      </c>
      <c r="C403" s="1">
        <v>131.71297000000001</v>
      </c>
      <c r="D403" s="1">
        <v>0.174675508418039</v>
      </c>
    </row>
    <row r="404" spans="1:5" ht="13.2" x14ac:dyDescent="0.25">
      <c r="A404" s="2">
        <v>44759.75</v>
      </c>
      <c r="B404" s="1">
        <v>145.4</v>
      </c>
      <c r="C404" s="1">
        <v>134.51105000000001</v>
      </c>
      <c r="D404" s="1">
        <v>8.0952085349121794E-2</v>
      </c>
    </row>
    <row r="405" spans="1:5" ht="13.2" x14ac:dyDescent="0.25">
      <c r="A405" s="2">
        <v>44759.791666666664</v>
      </c>
      <c r="B405" s="1">
        <v>138.33000000000001</v>
      </c>
      <c r="C405" s="1">
        <v>138.36369999999999</v>
      </c>
      <c r="D405" s="1">
        <v>2.4356099179179101E-4</v>
      </c>
    </row>
    <row r="406" spans="1:5" ht="13.2" x14ac:dyDescent="0.25">
      <c r="A406" s="2">
        <v>44759.833333333336</v>
      </c>
      <c r="B406" s="1">
        <v>141.72999999999999</v>
      </c>
      <c r="C406" s="1">
        <v>139.12407999999999</v>
      </c>
      <c r="D406" s="1">
        <v>1.87309055341102E-2</v>
      </c>
    </row>
    <row r="407" spans="1:5" ht="13.2" x14ac:dyDescent="0.25">
      <c r="A407" s="2">
        <v>44759.875</v>
      </c>
      <c r="B407" s="1">
        <v>154.16</v>
      </c>
      <c r="C407" s="1">
        <v>142.05114</v>
      </c>
      <c r="D407" s="1">
        <v>8.5242962499280095E-2</v>
      </c>
    </row>
    <row r="408" spans="1:5" ht="13.2" x14ac:dyDescent="0.25">
      <c r="A408" s="2">
        <v>44759.916666666664</v>
      </c>
      <c r="B408" s="1">
        <v>168.76</v>
      </c>
      <c r="C408" s="1">
        <v>147.66699</v>
      </c>
      <c r="D408" s="1">
        <v>0.14284174140747299</v>
      </c>
    </row>
    <row r="409" spans="1:5" ht="13.2" x14ac:dyDescent="0.25">
      <c r="A409" s="2">
        <v>44759.958333333336</v>
      </c>
      <c r="B409" s="1">
        <v>178.85</v>
      </c>
      <c r="C409" s="1">
        <v>155.81048000000001</v>
      </c>
      <c r="D409" s="1">
        <v>0.14786887249176001</v>
      </c>
      <c r="E409" s="1">
        <f>AVERAGE(D386:D409)</f>
        <v>7.1337721681250618E-2</v>
      </c>
    </row>
    <row r="410" spans="1:5" ht="13.2" x14ac:dyDescent="0.25">
      <c r="A410" s="2">
        <v>44760</v>
      </c>
      <c r="B410" s="1">
        <v>193.6</v>
      </c>
      <c r="C410" s="1">
        <v>172.00550000000001</v>
      </c>
      <c r="D410" s="1">
        <v>0.12554540407138101</v>
      </c>
    </row>
    <row r="411" spans="1:5" ht="13.2" x14ac:dyDescent="0.25">
      <c r="A411" s="2">
        <v>44760.041666666664</v>
      </c>
      <c r="B411" s="1">
        <v>194.76</v>
      </c>
      <c r="C411" s="1">
        <v>197.55165</v>
      </c>
      <c r="D411" s="1">
        <v>1.4131241120992901E-2</v>
      </c>
    </row>
    <row r="412" spans="1:5" ht="13.2" x14ac:dyDescent="0.25">
      <c r="A412" s="2">
        <v>44760.083333333336</v>
      </c>
      <c r="B412" s="1">
        <v>235.38</v>
      </c>
      <c r="C412" s="1">
        <v>226.22832</v>
      </c>
      <c r="D412" s="1">
        <v>4.0453290728587797E-2</v>
      </c>
    </row>
    <row r="413" spans="1:5" ht="13.2" x14ac:dyDescent="0.25">
      <c r="A413" s="2">
        <v>44760.125</v>
      </c>
      <c r="B413" s="1">
        <v>270.52999999999997</v>
      </c>
      <c r="C413" s="1">
        <v>243.26052999999999</v>
      </c>
      <c r="D413" s="1">
        <v>0.112099854423567</v>
      </c>
    </row>
    <row r="414" spans="1:5" ht="13.2" x14ac:dyDescent="0.25">
      <c r="A414" s="2">
        <v>44760.166666666664</v>
      </c>
      <c r="B414" s="1">
        <v>278.2</v>
      </c>
      <c r="C414" s="1">
        <v>246.37567000000001</v>
      </c>
      <c r="D414" s="1">
        <v>0.12916993792447101</v>
      </c>
    </row>
    <row r="415" spans="1:5" ht="13.2" x14ac:dyDescent="0.25">
      <c r="A415" s="2">
        <v>44760.208333333336</v>
      </c>
      <c r="B415" s="1">
        <v>272.27</v>
      </c>
      <c r="C415" s="1">
        <v>242.66606999999999</v>
      </c>
      <c r="D415" s="1">
        <v>0.121994516992012</v>
      </c>
    </row>
    <row r="416" spans="1:5" ht="13.2" x14ac:dyDescent="0.25">
      <c r="A416" s="2">
        <v>44760.25</v>
      </c>
      <c r="B416" s="1">
        <v>258.99</v>
      </c>
      <c r="C416" s="1">
        <v>237.20753999999999</v>
      </c>
      <c r="D416" s="1">
        <v>9.1828699880282097E-2</v>
      </c>
    </row>
    <row r="417" spans="1:4" ht="13.2" x14ac:dyDescent="0.25">
      <c r="A417" s="2">
        <v>44760.291666666664</v>
      </c>
      <c r="B417" s="1">
        <v>247.69</v>
      </c>
      <c r="C417" s="1">
        <v>234.46960999999999</v>
      </c>
      <c r="D417" s="1">
        <v>5.6384236746075497E-2</v>
      </c>
    </row>
    <row r="418" spans="1:4" ht="13.2" x14ac:dyDescent="0.25">
      <c r="A418" s="2">
        <v>44760.333333333336</v>
      </c>
      <c r="B418" s="1">
        <v>240.36</v>
      </c>
      <c r="C418" s="1">
        <v>234.083</v>
      </c>
      <c r="D418" s="1">
        <v>2.6815274923851801E-2</v>
      </c>
    </row>
    <row r="419" spans="1:4" ht="13.2" x14ac:dyDescent="0.25">
      <c r="A419" s="2">
        <v>44760.375</v>
      </c>
      <c r="B419" s="1">
        <v>234.9</v>
      </c>
      <c r="C419" s="1">
        <v>229.37859</v>
      </c>
      <c r="D419" s="1">
        <v>2.40711654910774E-2</v>
      </c>
    </row>
    <row r="420" spans="1:4" ht="13.2" x14ac:dyDescent="0.25">
      <c r="A420" s="2">
        <v>44760.416666666664</v>
      </c>
      <c r="B420" s="1">
        <v>227.89</v>
      </c>
      <c r="C420" s="1">
        <v>222.93293</v>
      </c>
      <c r="D420" s="1">
        <v>2.2235701114231898E-2</v>
      </c>
    </row>
    <row r="421" spans="1:4" ht="13.2" x14ac:dyDescent="0.25">
      <c r="A421" s="2">
        <v>44760.458333333336</v>
      </c>
      <c r="B421" s="1">
        <v>229.53</v>
      </c>
      <c r="C421" s="1">
        <v>224.35146</v>
      </c>
      <c r="D421" s="1">
        <v>2.3082265655859701E-2</v>
      </c>
    </row>
    <row r="422" spans="1:4" ht="13.2" x14ac:dyDescent="0.25">
      <c r="A422" s="2">
        <v>44760.5</v>
      </c>
      <c r="B422" s="1">
        <v>228.7</v>
      </c>
      <c r="C422" s="1">
        <v>228.82525999999999</v>
      </c>
      <c r="D422" s="1">
        <v>5.4740460034874297E-4</v>
      </c>
    </row>
    <row r="423" spans="1:4" ht="13.2" x14ac:dyDescent="0.25">
      <c r="A423" s="2">
        <v>44760.541666666664</v>
      </c>
      <c r="B423" s="1">
        <v>237.32</v>
      </c>
      <c r="C423" s="1">
        <v>221.5889</v>
      </c>
      <c r="D423" s="1">
        <v>7.0992274432518904E-2</v>
      </c>
    </row>
    <row r="424" spans="1:4" ht="13.2" x14ac:dyDescent="0.25">
      <c r="A424" s="2">
        <v>44760.583333333336</v>
      </c>
      <c r="B424" s="1">
        <v>226.89</v>
      </c>
      <c r="C424" s="1">
        <v>200.68546000000001</v>
      </c>
      <c r="D424" s="1">
        <v>0.13057517968665899</v>
      </c>
    </row>
    <row r="425" spans="1:4" ht="13.2" x14ac:dyDescent="0.25">
      <c r="A425" s="2">
        <v>44760.625</v>
      </c>
      <c r="B425" s="1">
        <v>197.18</v>
      </c>
      <c r="C425" s="1">
        <v>171.83959999999999</v>
      </c>
      <c r="D425" s="1">
        <v>0.14746542706105001</v>
      </c>
    </row>
    <row r="426" spans="1:4" ht="13.2" x14ac:dyDescent="0.25">
      <c r="A426" s="2">
        <v>44760.666666666664</v>
      </c>
      <c r="B426" s="1">
        <v>177.65</v>
      </c>
      <c r="C426" s="1">
        <v>147.15763999999999</v>
      </c>
      <c r="D426" s="1">
        <v>0.20720881362326801</v>
      </c>
    </row>
    <row r="427" spans="1:4" ht="13.2" x14ac:dyDescent="0.25">
      <c r="A427" s="2">
        <v>44760.708333333336</v>
      </c>
      <c r="B427" s="1">
        <v>173.74</v>
      </c>
      <c r="C427" s="1">
        <v>134.54313999999999</v>
      </c>
      <c r="D427" s="1">
        <v>0.29133302522893401</v>
      </c>
    </row>
    <row r="428" spans="1:4" ht="13.2" x14ac:dyDescent="0.25">
      <c r="A428" s="2">
        <v>44760.75</v>
      </c>
      <c r="B428" s="1">
        <v>167.82</v>
      </c>
      <c r="C428" s="1">
        <v>134.62425999999999</v>
      </c>
      <c r="D428" s="1">
        <v>0.24658066829856601</v>
      </c>
    </row>
    <row r="429" spans="1:4" ht="13.2" x14ac:dyDescent="0.25">
      <c r="A429" s="2">
        <v>44760.791666666664</v>
      </c>
      <c r="B429" s="1">
        <v>173.11</v>
      </c>
      <c r="C429" s="1">
        <v>137.49332000000001</v>
      </c>
      <c r="D429" s="1">
        <v>0.25904298477918702</v>
      </c>
    </row>
    <row r="430" spans="1:4" ht="13.2" x14ac:dyDescent="0.25">
      <c r="A430" s="2">
        <v>44760.833333333336</v>
      </c>
      <c r="B430" s="1">
        <v>172.52</v>
      </c>
      <c r="C430" s="1">
        <v>138.32872</v>
      </c>
      <c r="D430" s="1">
        <v>0.24717412262616101</v>
      </c>
    </row>
    <row r="431" spans="1:4" ht="13.2" x14ac:dyDescent="0.25">
      <c r="A431" s="2">
        <v>44760.875</v>
      </c>
      <c r="B431" s="1">
        <v>181.37</v>
      </c>
      <c r="C431" s="1">
        <v>141.97372999999999</v>
      </c>
      <c r="D431" s="1">
        <v>0.277489856750259</v>
      </c>
    </row>
    <row r="432" spans="1:4" ht="13.2" x14ac:dyDescent="0.25">
      <c r="A432" s="2">
        <v>44760.916666666664</v>
      </c>
      <c r="B432" s="1">
        <v>185.49</v>
      </c>
      <c r="C432" s="1">
        <v>148.31659999999999</v>
      </c>
      <c r="D432" s="1">
        <v>0.250635464944584</v>
      </c>
    </row>
    <row r="433" spans="1:5" ht="13.2" x14ac:dyDescent="0.25">
      <c r="A433" s="2">
        <v>44760.958333333336</v>
      </c>
      <c r="B433" s="1">
        <v>193.31</v>
      </c>
      <c r="C433" s="1">
        <v>156.18395000000001</v>
      </c>
      <c r="D433" s="1">
        <v>0.237707203589101</v>
      </c>
      <c r="E433" s="1">
        <f>AVERAGE(D410:D433)</f>
        <v>0.13144016727887611</v>
      </c>
    </row>
    <row r="434" spans="1:5" ht="13.2" x14ac:dyDescent="0.25">
      <c r="A434" s="2">
        <v>44761</v>
      </c>
      <c r="B434" s="1">
        <v>208.11</v>
      </c>
      <c r="C434" s="1">
        <v>180.85333</v>
      </c>
      <c r="D434" s="1">
        <v>0.15071146326141699</v>
      </c>
    </row>
    <row r="435" spans="1:5" ht="13.2" x14ac:dyDescent="0.25">
      <c r="A435" s="2">
        <v>44761.041666666664</v>
      </c>
      <c r="B435" s="1">
        <v>222.48</v>
      </c>
      <c r="C435" s="1">
        <v>201.75173000000001</v>
      </c>
      <c r="D435" s="1">
        <v>0.102741473394057</v>
      </c>
    </row>
    <row r="436" spans="1:5" ht="13.2" x14ac:dyDescent="0.25">
      <c r="A436" s="2">
        <v>44761.083333333336</v>
      </c>
      <c r="B436" s="1">
        <v>239.85</v>
      </c>
      <c r="C436" s="1">
        <v>229.4948</v>
      </c>
      <c r="D436" s="1">
        <v>4.5121719533514397E-2</v>
      </c>
    </row>
    <row r="437" spans="1:5" ht="13.2" x14ac:dyDescent="0.25">
      <c r="A437" s="2">
        <v>44761.125</v>
      </c>
      <c r="B437" s="1">
        <v>271.97000000000003</v>
      </c>
      <c r="C437" s="1">
        <v>248.60767999999999</v>
      </c>
      <c r="D437" s="1">
        <v>9.3972639944188502E-2</v>
      </c>
    </row>
    <row r="438" spans="1:5" ht="13.2" x14ac:dyDescent="0.25">
      <c r="A438" s="2">
        <v>44761.166666666664</v>
      </c>
      <c r="B438" s="1">
        <v>271.29000000000002</v>
      </c>
      <c r="C438" s="1">
        <v>253.51993999999999</v>
      </c>
      <c r="D438" s="1">
        <v>7.00933425591692E-2</v>
      </c>
    </row>
    <row r="439" spans="1:5" ht="13.2" x14ac:dyDescent="0.25">
      <c r="A439" s="2">
        <v>44761.208333333336</v>
      </c>
      <c r="B439" s="1">
        <v>260.37</v>
      </c>
      <c r="C439" s="1">
        <v>250.37336999999999</v>
      </c>
      <c r="D439" s="1">
        <v>3.9926889988340201E-2</v>
      </c>
    </row>
    <row r="440" spans="1:5" ht="13.2" x14ac:dyDescent="0.25">
      <c r="A440" s="2">
        <v>44761.25</v>
      </c>
      <c r="B440" s="1">
        <v>256.32</v>
      </c>
      <c r="C440" s="1">
        <v>244.69828999999999</v>
      </c>
      <c r="D440" s="1">
        <v>4.7494038474890803E-2</v>
      </c>
    </row>
    <row r="441" spans="1:5" ht="13.2" x14ac:dyDescent="0.25">
      <c r="A441" s="2">
        <v>44761.291666666664</v>
      </c>
      <c r="B441" s="1">
        <v>252.23</v>
      </c>
      <c r="C441" s="1">
        <v>240.52704</v>
      </c>
      <c r="D441" s="1">
        <v>4.8655485886326899E-2</v>
      </c>
    </row>
    <row r="442" spans="1:5" ht="13.2" x14ac:dyDescent="0.25">
      <c r="A442" s="2">
        <v>44761.333333333336</v>
      </c>
      <c r="B442" s="1">
        <v>242.25</v>
      </c>
      <c r="C442" s="1">
        <v>238.22371999999999</v>
      </c>
      <c r="D442" s="1">
        <v>1.6901255676806701E-2</v>
      </c>
    </row>
    <row r="443" spans="1:5" ht="13.2" x14ac:dyDescent="0.25">
      <c r="A443" s="2">
        <v>44761.375</v>
      </c>
      <c r="B443" s="1">
        <v>237.13</v>
      </c>
      <c r="C443" s="1">
        <v>234.02307999999999</v>
      </c>
      <c r="D443" s="1">
        <v>1.32761264401784E-2</v>
      </c>
    </row>
    <row r="444" spans="1:5" ht="13.2" x14ac:dyDescent="0.25">
      <c r="A444" s="2">
        <v>44761.416666666664</v>
      </c>
      <c r="B444" s="1">
        <v>229.12</v>
      </c>
      <c r="C444" s="1">
        <v>229.75931</v>
      </c>
      <c r="D444" s="1">
        <v>2.78252054291073E-3</v>
      </c>
    </row>
    <row r="445" spans="1:5" ht="13.2" x14ac:dyDescent="0.25">
      <c r="A445" s="2">
        <v>44761.458333333336</v>
      </c>
      <c r="B445" s="1">
        <v>234.66</v>
      </c>
      <c r="C445" s="1">
        <v>232.20753999999999</v>
      </c>
      <c r="D445" s="1">
        <v>1.0561500285477299E-2</v>
      </c>
    </row>
    <row r="446" spans="1:5" ht="13.2" x14ac:dyDescent="0.25">
      <c r="A446" s="2">
        <v>44761.5</v>
      </c>
      <c r="B446" s="1">
        <v>234.92</v>
      </c>
      <c r="C446" s="1">
        <v>236.67443</v>
      </c>
      <c r="D446" s="1">
        <v>7.4128413449649497E-3</v>
      </c>
    </row>
    <row r="447" spans="1:5" ht="13.2" x14ac:dyDescent="0.25">
      <c r="A447" s="2">
        <v>44761.541666666664</v>
      </c>
      <c r="B447" s="1">
        <v>230.26</v>
      </c>
      <c r="C447" s="1">
        <v>231.12909999999999</v>
      </c>
      <c r="D447" s="1">
        <v>3.7602361623871798E-3</v>
      </c>
    </row>
    <row r="448" spans="1:5" ht="13.2" x14ac:dyDescent="0.25">
      <c r="A448" s="2">
        <v>44761.583333333336</v>
      </c>
      <c r="B448" s="1">
        <v>215.25</v>
      </c>
      <c r="C448" s="1">
        <v>214.47388000000001</v>
      </c>
      <c r="D448" s="1">
        <v>3.61871571493923E-3</v>
      </c>
    </row>
    <row r="449" spans="1:5" ht="13.2" x14ac:dyDescent="0.25">
      <c r="A449" s="2">
        <v>44761.625</v>
      </c>
      <c r="B449" s="1">
        <v>173.09</v>
      </c>
      <c r="C449" s="1">
        <v>188.67083</v>
      </c>
      <c r="D449" s="1">
        <v>8.2582082243450095E-2</v>
      </c>
    </row>
    <row r="450" spans="1:5" ht="13.2" x14ac:dyDescent="0.25">
      <c r="A450" s="2">
        <v>44761.666666666664</v>
      </c>
      <c r="B450" s="1">
        <v>155.52000000000001</v>
      </c>
      <c r="C450" s="1">
        <v>164.63367</v>
      </c>
      <c r="D450" s="1">
        <v>5.5357266833691902E-2</v>
      </c>
    </row>
    <row r="451" spans="1:5" ht="13.2" x14ac:dyDescent="0.25">
      <c r="A451" s="2">
        <v>44761.708333333336</v>
      </c>
      <c r="B451" s="1">
        <v>144.34</v>
      </c>
      <c r="C451" s="1">
        <v>151.43723</v>
      </c>
      <c r="D451" s="1">
        <v>4.68658202477686E-2</v>
      </c>
    </row>
    <row r="452" spans="1:5" ht="13.2" x14ac:dyDescent="0.25">
      <c r="A452" s="2">
        <v>44761.75</v>
      </c>
      <c r="B452" s="1">
        <v>142.77000000000001</v>
      </c>
      <c r="C452" s="1">
        <v>151.44529</v>
      </c>
      <c r="D452" s="1">
        <v>5.7283326539900897E-2</v>
      </c>
    </row>
    <row r="453" spans="1:5" ht="13.2" x14ac:dyDescent="0.25">
      <c r="A453" s="2">
        <v>44761.791666666664</v>
      </c>
      <c r="B453" s="1">
        <v>156.97</v>
      </c>
      <c r="C453" s="1">
        <v>154.95889</v>
      </c>
      <c r="D453" s="1">
        <v>1.2978345417936301E-2</v>
      </c>
    </row>
    <row r="454" spans="1:5" ht="13.2" x14ac:dyDescent="0.25">
      <c r="A454" s="2">
        <v>44761.833333333336</v>
      </c>
      <c r="B454" s="1">
        <v>157.62</v>
      </c>
      <c r="C454" s="1">
        <v>156.20193</v>
      </c>
      <c r="D454" s="1">
        <v>9.0784409642057501E-3</v>
      </c>
    </row>
    <row r="455" spans="1:5" ht="13.2" x14ac:dyDescent="0.25">
      <c r="A455" s="2">
        <v>44761.875</v>
      </c>
      <c r="B455" s="1">
        <v>171.34</v>
      </c>
      <c r="C455" s="1">
        <v>159.01078999999999</v>
      </c>
      <c r="D455" s="1">
        <v>7.7536939474358996E-2</v>
      </c>
    </row>
    <row r="456" spans="1:5" ht="13.2" x14ac:dyDescent="0.25">
      <c r="A456" s="2">
        <v>44761.916666666664</v>
      </c>
      <c r="B456" s="1">
        <v>176.63</v>
      </c>
      <c r="C456" s="1">
        <v>164.18489</v>
      </c>
      <c r="D456" s="1">
        <v>7.5799362535736395E-2</v>
      </c>
    </row>
    <row r="457" spans="1:5" ht="13.2" x14ac:dyDescent="0.25">
      <c r="A457" s="2">
        <v>44761.958333333336</v>
      </c>
      <c r="B457" s="1">
        <v>183.44</v>
      </c>
      <c r="C457" s="1">
        <v>169.57772</v>
      </c>
      <c r="D457" s="1">
        <v>8.1745880296067094E-2</v>
      </c>
      <c r="E457" s="1">
        <f>AVERAGE(D434:D457)</f>
        <v>4.8177404740111861E-2</v>
      </c>
    </row>
    <row r="458" spans="1:5" ht="13.2" x14ac:dyDescent="0.25">
      <c r="A458" s="2">
        <v>44762</v>
      </c>
      <c r="B458" s="1">
        <v>190.55</v>
      </c>
      <c r="C458" s="1">
        <v>178.49914999999999</v>
      </c>
      <c r="D458" s="1">
        <v>6.7512086192007201E-2</v>
      </c>
    </row>
    <row r="459" spans="1:5" ht="13.2" x14ac:dyDescent="0.25">
      <c r="A459" s="2">
        <v>44762.041666666664</v>
      </c>
      <c r="B459" s="1">
        <v>200.7</v>
      </c>
      <c r="C459" s="1">
        <v>203.57694000000001</v>
      </c>
      <c r="D459" s="1">
        <v>1.4131954238039E-2</v>
      </c>
    </row>
    <row r="460" spans="1:5" ht="13.2" x14ac:dyDescent="0.25">
      <c r="A460" s="2">
        <v>44762.083333333336</v>
      </c>
      <c r="B460" s="1">
        <v>233.11</v>
      </c>
      <c r="C460" s="1">
        <v>232.86967999999999</v>
      </c>
      <c r="D460" s="1">
        <v>1.03199351671727E-3</v>
      </c>
    </row>
    <row r="461" spans="1:5" ht="13.2" x14ac:dyDescent="0.25">
      <c r="A461" s="2">
        <v>44762.125</v>
      </c>
      <c r="B461" s="1">
        <v>273.58999999999997</v>
      </c>
      <c r="C461" s="1">
        <v>249.61715000000001</v>
      </c>
      <c r="D461" s="1">
        <v>9.6038473318039094E-2</v>
      </c>
    </row>
    <row r="462" spans="1:5" ht="13.2" x14ac:dyDescent="0.25">
      <c r="A462" s="2">
        <v>44762.166666666664</v>
      </c>
      <c r="B462" s="1">
        <v>274.95999999999998</v>
      </c>
      <c r="C462" s="1">
        <v>250.35739000000001</v>
      </c>
      <c r="D462" s="1">
        <v>9.8269957199985006E-2</v>
      </c>
    </row>
    <row r="463" spans="1:5" ht="13.2" x14ac:dyDescent="0.25">
      <c r="A463" s="2">
        <v>44762.208333333336</v>
      </c>
      <c r="B463" s="1">
        <v>261.60000000000002</v>
      </c>
      <c r="C463" s="1">
        <v>244.72838999999999</v>
      </c>
      <c r="D463" s="1">
        <v>6.8940142171490706E-2</v>
      </c>
    </row>
    <row r="464" spans="1:5" ht="13.2" x14ac:dyDescent="0.25">
      <c r="A464" s="2">
        <v>44762.25</v>
      </c>
      <c r="B464" s="1">
        <v>248.58</v>
      </c>
      <c r="C464" s="1">
        <v>238.96624</v>
      </c>
      <c r="D464" s="1">
        <v>4.0230620023983303E-2</v>
      </c>
    </row>
    <row r="465" spans="1:4" ht="13.2" x14ac:dyDescent="0.25">
      <c r="A465" s="2">
        <v>44762.291666666664</v>
      </c>
      <c r="B465" s="1">
        <v>235.07</v>
      </c>
      <c r="C465" s="1">
        <v>235.61412000000001</v>
      </c>
      <c r="D465" s="1">
        <v>2.30936923474714E-3</v>
      </c>
    </row>
    <row r="466" spans="1:4" ht="13.2" x14ac:dyDescent="0.25">
      <c r="A466" s="2">
        <v>44762.333333333336</v>
      </c>
      <c r="B466" s="1">
        <v>215.26</v>
      </c>
      <c r="C466" s="1">
        <v>233.83923999999999</v>
      </c>
      <c r="D466" s="1">
        <v>7.9453046460465707E-2</v>
      </c>
    </row>
    <row r="467" spans="1:4" ht="13.2" x14ac:dyDescent="0.25">
      <c r="A467" s="2">
        <v>44762.375</v>
      </c>
      <c r="B467" s="1">
        <v>213.33</v>
      </c>
      <c r="C467" s="1">
        <v>228.74888999999999</v>
      </c>
      <c r="D467" s="1">
        <v>6.7405310688064796E-2</v>
      </c>
    </row>
    <row r="468" spans="1:4" ht="13.2" x14ac:dyDescent="0.25">
      <c r="A468" s="2">
        <v>44762.416666666664</v>
      </c>
      <c r="B468" s="1">
        <v>208.07</v>
      </c>
      <c r="C468" s="1">
        <v>222.66354999999999</v>
      </c>
      <c r="D468" s="1">
        <v>6.5540812584727007E-2</v>
      </c>
    </row>
    <row r="469" spans="1:4" ht="13.2" x14ac:dyDescent="0.25">
      <c r="A469" s="2">
        <v>44762.458333333336</v>
      </c>
      <c r="B469" s="1">
        <v>212.15</v>
      </c>
      <c r="C469" s="1">
        <v>225.13856999999999</v>
      </c>
      <c r="D469" s="1">
        <v>5.7691447538287102E-2</v>
      </c>
    </row>
    <row r="470" spans="1:4" ht="13.2" x14ac:dyDescent="0.25">
      <c r="A470" s="2">
        <v>44762.5</v>
      </c>
      <c r="B470" s="1">
        <v>219.88</v>
      </c>
      <c r="C470" s="1">
        <v>231.37616</v>
      </c>
      <c r="D470" s="1">
        <v>4.9686017781607202E-2</v>
      </c>
    </row>
    <row r="471" spans="1:4" ht="13.2" x14ac:dyDescent="0.25">
      <c r="A471" s="2">
        <v>44762.541666666664</v>
      </c>
      <c r="B471" s="1">
        <v>219.07</v>
      </c>
      <c r="C471" s="1">
        <v>224.43118999999999</v>
      </c>
      <c r="D471" s="1">
        <v>2.3887900785982501E-2</v>
      </c>
    </row>
    <row r="472" spans="1:4" ht="13.2" x14ac:dyDescent="0.25">
      <c r="A472" s="2">
        <v>44762.583333333336</v>
      </c>
      <c r="B472" s="1">
        <v>215.84</v>
      </c>
      <c r="C472" s="1">
        <v>201.29432</v>
      </c>
      <c r="D472" s="1">
        <v>7.2260757283166194E-2</v>
      </c>
    </row>
    <row r="473" spans="1:4" ht="13.2" x14ac:dyDescent="0.25">
      <c r="A473" s="2">
        <v>44762.625</v>
      </c>
      <c r="B473" s="1">
        <v>165.68</v>
      </c>
      <c r="C473" s="1">
        <v>170.80081999999999</v>
      </c>
      <c r="D473" s="1">
        <v>2.9981237794993999E-2</v>
      </c>
    </row>
    <row r="474" spans="1:4" ht="13.2" x14ac:dyDescent="0.25">
      <c r="A474" s="2">
        <v>44762.666666666664</v>
      </c>
      <c r="B474" s="1">
        <v>149.08000000000001</v>
      </c>
      <c r="C474" s="1">
        <v>147.88329999999999</v>
      </c>
      <c r="D474" s="1">
        <v>8.0921916132519409E-3</v>
      </c>
    </row>
    <row r="475" spans="1:4" ht="13.2" x14ac:dyDescent="0.25">
      <c r="A475" s="2">
        <v>44762.708333333336</v>
      </c>
      <c r="B475" s="1">
        <v>139.59</v>
      </c>
      <c r="C475" s="1">
        <v>138.20049</v>
      </c>
      <c r="D475" s="1">
        <v>1.0054305885601401E-2</v>
      </c>
    </row>
    <row r="476" spans="1:4" ht="13.2" x14ac:dyDescent="0.25">
      <c r="A476" s="2">
        <v>44762.75</v>
      </c>
      <c r="B476" s="1">
        <v>144.19</v>
      </c>
      <c r="C476" s="1">
        <v>140.12709000000001</v>
      </c>
      <c r="D476" s="1">
        <v>2.8994464953207701E-2</v>
      </c>
    </row>
    <row r="477" spans="1:4" ht="13.2" x14ac:dyDescent="0.25">
      <c r="A477" s="2">
        <v>44762.791666666664</v>
      </c>
      <c r="B477" s="1">
        <v>148.53</v>
      </c>
      <c r="C477" s="1">
        <v>144.01320999999999</v>
      </c>
      <c r="D477" s="1">
        <v>3.1363720036516197E-2</v>
      </c>
    </row>
    <row r="478" spans="1:4" ht="13.2" x14ac:dyDescent="0.25">
      <c r="A478" s="2">
        <v>44762.833333333336</v>
      </c>
      <c r="B478" s="1">
        <v>153.18</v>
      </c>
      <c r="C478" s="1">
        <v>145.66753</v>
      </c>
      <c r="D478" s="1">
        <v>5.1572714935167803E-2</v>
      </c>
    </row>
    <row r="479" spans="1:4" ht="13.2" x14ac:dyDescent="0.25">
      <c r="A479" s="2">
        <v>44762.875</v>
      </c>
      <c r="B479" s="1">
        <v>164.38</v>
      </c>
      <c r="C479" s="1">
        <v>149.44897</v>
      </c>
      <c r="D479" s="1">
        <v>9.9907212475268195E-2</v>
      </c>
    </row>
    <row r="480" spans="1:4" ht="13.2" x14ac:dyDescent="0.25">
      <c r="A480" s="2">
        <v>44762.916666666664</v>
      </c>
      <c r="B480" s="1">
        <v>171.94</v>
      </c>
      <c r="C480" s="1">
        <v>155.65765999999999</v>
      </c>
      <c r="D480" s="1">
        <v>0.104603525454513</v>
      </c>
    </row>
    <row r="481" spans="1:5" ht="13.2" x14ac:dyDescent="0.25">
      <c r="A481" s="2">
        <v>44762.958333333336</v>
      </c>
      <c r="B481" s="1">
        <v>181.32</v>
      </c>
      <c r="C481" s="1">
        <v>163.19669999999999</v>
      </c>
      <c r="D481" s="1">
        <v>0.111051877887236</v>
      </c>
      <c r="E481" s="1">
        <f>AVERAGE(D458:D481)</f>
        <v>5.333379750221106E-2</v>
      </c>
    </row>
    <row r="482" spans="1:5" ht="13.2" x14ac:dyDescent="0.25">
      <c r="A482" s="2">
        <v>44763</v>
      </c>
      <c r="B482" s="1">
        <v>179.41</v>
      </c>
      <c r="C482" s="1">
        <v>178.57499000000001</v>
      </c>
      <c r="D482" s="1">
        <v>4.6759627425989603E-3</v>
      </c>
    </row>
    <row r="483" spans="1:5" ht="13.2" x14ac:dyDescent="0.25">
      <c r="A483" s="2">
        <v>44763.041666666664</v>
      </c>
      <c r="B483" s="1">
        <v>186.46</v>
      </c>
      <c r="C483" s="1">
        <v>206.94371000000001</v>
      </c>
      <c r="D483" s="1">
        <v>9.8982037192625896E-2</v>
      </c>
    </row>
    <row r="484" spans="1:5" ht="13.2" x14ac:dyDescent="0.25">
      <c r="A484" s="2">
        <v>44763.083333333336</v>
      </c>
      <c r="B484" s="1">
        <v>217.99</v>
      </c>
      <c r="C484" s="1">
        <v>238.71244999999999</v>
      </c>
      <c r="D484" s="1">
        <v>8.6809255235744801E-2</v>
      </c>
    </row>
    <row r="485" spans="1:5" ht="13.2" x14ac:dyDescent="0.25">
      <c r="A485" s="2">
        <v>44763.125</v>
      </c>
      <c r="B485" s="1">
        <v>257.04000000000002</v>
      </c>
      <c r="C485" s="1">
        <v>257.01893000000001</v>
      </c>
      <c r="D485" s="3">
        <v>8.1978397466711094E-5</v>
      </c>
    </row>
    <row r="486" spans="1:5" ht="13.2" x14ac:dyDescent="0.25">
      <c r="A486" s="2">
        <v>44763.166666666664</v>
      </c>
      <c r="B486" s="1">
        <v>262.58</v>
      </c>
      <c r="C486" s="1">
        <v>258.57197000000002</v>
      </c>
      <c r="D486" s="1">
        <v>1.55006360511541E-2</v>
      </c>
    </row>
    <row r="487" spans="1:5" ht="13.2" x14ac:dyDescent="0.25">
      <c r="A487" s="2">
        <v>44763.208333333336</v>
      </c>
      <c r="B487" s="1">
        <v>260.57</v>
      </c>
      <c r="C487" s="1">
        <v>253.18561</v>
      </c>
      <c r="D487" s="1">
        <v>2.9165915077085099E-2</v>
      </c>
    </row>
    <row r="488" spans="1:5" ht="13.2" x14ac:dyDescent="0.25">
      <c r="A488" s="2">
        <v>44763.25</v>
      </c>
      <c r="B488" s="1">
        <v>242.9</v>
      </c>
      <c r="C488" s="1">
        <v>245.78254999999999</v>
      </c>
      <c r="D488" s="1">
        <v>1.17280498554514E-2</v>
      </c>
    </row>
    <row r="489" spans="1:5" ht="13.2" x14ac:dyDescent="0.25">
      <c r="A489" s="2">
        <v>44763.291666666664</v>
      </c>
      <c r="B489" s="1">
        <v>228.04</v>
      </c>
      <c r="C489" s="1">
        <v>238.05368999999999</v>
      </c>
      <c r="D489" s="1">
        <v>4.2064838398430102E-2</v>
      </c>
    </row>
    <row r="490" spans="1:5" ht="13.2" x14ac:dyDescent="0.25">
      <c r="A490" s="2">
        <v>44763.333333333336</v>
      </c>
      <c r="B490" s="1">
        <v>216.45</v>
      </c>
      <c r="C490" s="1">
        <v>232.18992</v>
      </c>
      <c r="D490" s="1">
        <v>6.7788989289457494E-2</v>
      </c>
    </row>
    <row r="491" spans="1:5" ht="13.2" x14ac:dyDescent="0.25">
      <c r="A491" s="2">
        <v>44763.375</v>
      </c>
      <c r="B491" s="1">
        <v>210.6</v>
      </c>
      <c r="C491" s="1">
        <v>226.53762</v>
      </c>
      <c r="D491" s="1">
        <v>7.0353083077327294E-2</v>
      </c>
    </row>
    <row r="492" spans="1:5" ht="13.2" x14ac:dyDescent="0.25">
      <c r="A492" s="2">
        <v>44763.416666666664</v>
      </c>
      <c r="B492" s="1">
        <v>210.22</v>
      </c>
      <c r="C492" s="1">
        <v>221.37719000000001</v>
      </c>
      <c r="D492" s="1">
        <v>5.03990045225527E-2</v>
      </c>
    </row>
    <row r="493" spans="1:5" ht="13.2" x14ac:dyDescent="0.25">
      <c r="A493" s="2">
        <v>44763.458333333336</v>
      </c>
      <c r="B493" s="1">
        <v>210.14</v>
      </c>
      <c r="C493" s="1">
        <v>223.3724</v>
      </c>
      <c r="D493" s="1">
        <v>5.9239189801425798E-2</v>
      </c>
    </row>
    <row r="494" spans="1:5" ht="13.2" x14ac:dyDescent="0.25">
      <c r="A494" s="2">
        <v>44763.5</v>
      </c>
      <c r="B494" s="1">
        <v>210.99</v>
      </c>
      <c r="C494" s="1">
        <v>229.17756</v>
      </c>
      <c r="D494" s="1">
        <v>7.9360125834309306E-2</v>
      </c>
    </row>
    <row r="495" spans="1:5" ht="13.2" x14ac:dyDescent="0.25">
      <c r="A495" s="2">
        <v>44763.541666666664</v>
      </c>
      <c r="B495" s="1">
        <v>205.2</v>
      </c>
      <c r="C495" s="1">
        <v>224.74565999999999</v>
      </c>
      <c r="D495" s="1">
        <v>8.6967908523795295E-2</v>
      </c>
    </row>
    <row r="496" spans="1:5" ht="13.2" x14ac:dyDescent="0.25">
      <c r="A496" s="2">
        <v>44763.583333333336</v>
      </c>
      <c r="B496" s="1">
        <v>195.94</v>
      </c>
      <c r="C496" s="1">
        <v>206.50505999999999</v>
      </c>
      <c r="D496" s="1">
        <v>5.1161264523009599E-2</v>
      </c>
    </row>
    <row r="497" spans="1:5" ht="13.2" x14ac:dyDescent="0.25">
      <c r="A497" s="2">
        <v>44763.625</v>
      </c>
      <c r="B497" s="1">
        <v>149.66999999999999</v>
      </c>
      <c r="C497" s="1">
        <v>177.81604999999999</v>
      </c>
      <c r="D497" s="1">
        <v>0.158287454928843</v>
      </c>
    </row>
    <row r="498" spans="1:5" ht="13.2" x14ac:dyDescent="0.25">
      <c r="A498" s="2">
        <v>44763.666666666664</v>
      </c>
      <c r="B498" s="1">
        <v>137.06</v>
      </c>
      <c r="C498" s="1">
        <v>152.07123999999999</v>
      </c>
      <c r="D498" s="1">
        <v>9.8711893189007902E-2</v>
      </c>
    </row>
    <row r="499" spans="1:5" ht="13.2" x14ac:dyDescent="0.25">
      <c r="A499" s="2">
        <v>44763.708333333336</v>
      </c>
      <c r="B499" s="1">
        <v>133.18</v>
      </c>
      <c r="C499" s="1">
        <v>138.78671</v>
      </c>
      <c r="D499" s="1">
        <v>4.0398032347621703E-2</v>
      </c>
    </row>
    <row r="500" spans="1:5" ht="13.2" x14ac:dyDescent="0.25">
      <c r="A500" s="2">
        <v>44763.75</v>
      </c>
      <c r="B500" s="1">
        <v>134.72</v>
      </c>
      <c r="C500" s="1">
        <v>139.12478999999999</v>
      </c>
      <c r="D500" s="1">
        <v>3.1660712659476301E-2</v>
      </c>
    </row>
    <row r="501" spans="1:5" ht="13.2" x14ac:dyDescent="0.25">
      <c r="A501" s="2">
        <v>44763.791666666664</v>
      </c>
      <c r="B501" s="1">
        <v>138.97</v>
      </c>
      <c r="C501" s="1">
        <v>143.24469999999999</v>
      </c>
      <c r="D501" s="1">
        <v>2.98419417961013E-2</v>
      </c>
    </row>
    <row r="502" spans="1:5" ht="13.2" x14ac:dyDescent="0.25">
      <c r="A502" s="2">
        <v>44763.833333333336</v>
      </c>
      <c r="B502" s="1">
        <v>144.05000000000001</v>
      </c>
      <c r="C502" s="1">
        <v>145.73142000000001</v>
      </c>
      <c r="D502" s="1">
        <v>1.1537800153185901E-2</v>
      </c>
    </row>
    <row r="503" spans="1:5" ht="13.2" x14ac:dyDescent="0.25">
      <c r="A503" s="2">
        <v>44763.875</v>
      </c>
      <c r="B503" s="1">
        <v>146.03</v>
      </c>
      <c r="C503" s="1">
        <v>148.98143999999999</v>
      </c>
      <c r="D503" s="1">
        <v>1.98107898540918E-2</v>
      </c>
    </row>
    <row r="504" spans="1:5" ht="13.2" x14ac:dyDescent="0.25">
      <c r="A504" s="2">
        <v>44763.916666666664</v>
      </c>
      <c r="B504" s="1">
        <v>154.96</v>
      </c>
      <c r="C504" s="1">
        <v>153.39764</v>
      </c>
      <c r="D504" s="1">
        <v>1.01850328336212E-2</v>
      </c>
    </row>
    <row r="505" spans="1:5" ht="13.2" x14ac:dyDescent="0.25">
      <c r="A505" s="2">
        <v>44763.958333333336</v>
      </c>
      <c r="B505" s="1">
        <v>162.34</v>
      </c>
      <c r="C505" s="1">
        <v>159.87672000000001</v>
      </c>
      <c r="D505" s="1">
        <v>1.5407371379648E-2</v>
      </c>
      <c r="E505" s="1">
        <f>AVERAGE(D482:D505)</f>
        <v>4.8754969486001325E-2</v>
      </c>
    </row>
    <row r="506" spans="1:5" ht="13.2" x14ac:dyDescent="0.25">
      <c r="A506" s="2">
        <v>44764</v>
      </c>
      <c r="B506" s="1">
        <v>163.83000000000001</v>
      </c>
      <c r="C506" s="1">
        <v>170.92304999999999</v>
      </c>
      <c r="D506" s="1">
        <v>4.1498498885901999E-2</v>
      </c>
    </row>
    <row r="507" spans="1:5" ht="13.2" x14ac:dyDescent="0.25">
      <c r="A507" s="2">
        <v>44764.041666666664</v>
      </c>
      <c r="B507" s="1">
        <v>170.61</v>
      </c>
      <c r="C507" s="1">
        <v>200.74567999999999</v>
      </c>
      <c r="D507" s="1">
        <v>0.15011869744843301</v>
      </c>
    </row>
    <row r="508" spans="1:5" ht="13.2" x14ac:dyDescent="0.25">
      <c r="A508" s="2">
        <v>44764.083333333336</v>
      </c>
      <c r="B508" s="1">
        <v>204.1</v>
      </c>
      <c r="C508" s="1">
        <v>232.92066</v>
      </c>
      <c r="D508" s="1">
        <v>0.123735953693416</v>
      </c>
    </row>
    <row r="509" spans="1:5" ht="13.2" x14ac:dyDescent="0.25">
      <c r="A509" s="2">
        <v>44764.125</v>
      </c>
      <c r="B509" s="1">
        <v>247.81</v>
      </c>
      <c r="C509" s="1">
        <v>251.38499999999999</v>
      </c>
      <c r="D509" s="1">
        <v>1.4221214471826E-2</v>
      </c>
    </row>
    <row r="510" spans="1:5" ht="13.2" x14ac:dyDescent="0.25">
      <c r="A510" s="2">
        <v>44764.166666666664</v>
      </c>
      <c r="B510" s="1">
        <v>249.13</v>
      </c>
      <c r="C510" s="1">
        <v>254.62123</v>
      </c>
      <c r="D510" s="1">
        <v>2.1566269238429098E-2</v>
      </c>
    </row>
    <row r="511" spans="1:5" ht="13.2" x14ac:dyDescent="0.25">
      <c r="A511" s="2">
        <v>44764.208333333336</v>
      </c>
      <c r="B511" s="1">
        <v>242.67</v>
      </c>
      <c r="C511" s="1">
        <v>250.87832</v>
      </c>
      <c r="D511" s="1">
        <v>3.2718331340866803E-2</v>
      </c>
    </row>
    <row r="512" spans="1:5" ht="13.2" x14ac:dyDescent="0.25">
      <c r="A512" s="2">
        <v>44764.25</v>
      </c>
      <c r="B512" s="1">
        <v>226.29</v>
      </c>
      <c r="C512" s="1">
        <v>243.01133999999999</v>
      </c>
      <c r="D512" s="1">
        <v>6.8808887684006795E-2</v>
      </c>
    </row>
    <row r="513" spans="1:4" ht="13.2" x14ac:dyDescent="0.25">
      <c r="A513" s="2">
        <v>44764.291666666664</v>
      </c>
      <c r="B513" s="1">
        <v>212.97</v>
      </c>
      <c r="C513" s="1">
        <v>234.24673000000001</v>
      </c>
      <c r="D513" s="1">
        <v>9.0830424825994405E-2</v>
      </c>
    </row>
    <row r="514" spans="1:4" ht="13.2" x14ac:dyDescent="0.25">
      <c r="A514" s="2">
        <v>44764.333333333336</v>
      </c>
      <c r="B514" s="1">
        <v>206.36</v>
      </c>
      <c r="C514" s="1">
        <v>228.12329</v>
      </c>
      <c r="D514" s="1">
        <v>9.5401438406398503E-2</v>
      </c>
    </row>
    <row r="515" spans="1:4" ht="13.2" x14ac:dyDescent="0.25">
      <c r="A515" s="2">
        <v>44764.375</v>
      </c>
      <c r="B515" s="1">
        <v>202.93</v>
      </c>
      <c r="C515" s="1">
        <v>222.17687000000001</v>
      </c>
      <c r="D515" s="1">
        <v>8.6628594596728198E-2</v>
      </c>
    </row>
    <row r="516" spans="1:4" ht="13.2" x14ac:dyDescent="0.25">
      <c r="A516" s="2">
        <v>44764.416666666664</v>
      </c>
      <c r="B516" s="1">
        <v>195.12</v>
      </c>
      <c r="C516" s="1">
        <v>216.77862999999999</v>
      </c>
      <c r="D516" s="1">
        <v>9.9911278155046801E-2</v>
      </c>
    </row>
    <row r="517" spans="1:4" ht="13.2" x14ac:dyDescent="0.25">
      <c r="A517" s="2">
        <v>44764.458333333336</v>
      </c>
      <c r="B517" s="1">
        <v>189.47</v>
      </c>
      <c r="C517" s="1">
        <v>218.49463</v>
      </c>
      <c r="D517" s="1">
        <v>0.132839099981541</v>
      </c>
    </row>
    <row r="518" spans="1:4" ht="13.2" x14ac:dyDescent="0.25">
      <c r="A518" s="2">
        <v>44764.5</v>
      </c>
      <c r="B518" s="1">
        <v>186.31</v>
      </c>
      <c r="C518" s="1">
        <v>222.84059999999999</v>
      </c>
      <c r="D518" s="1">
        <v>0.16393152773776401</v>
      </c>
    </row>
    <row r="519" spans="1:4" ht="13.2" x14ac:dyDescent="0.25">
      <c r="A519" s="2">
        <v>44764.541666666664</v>
      </c>
      <c r="B519" s="1">
        <v>188.05</v>
      </c>
      <c r="C519" s="1">
        <v>217.02943999999999</v>
      </c>
      <c r="D519" s="1">
        <v>0.133527690989756</v>
      </c>
    </row>
    <row r="520" spans="1:4" ht="13.2" x14ac:dyDescent="0.25">
      <c r="A520" s="2">
        <v>44764.583333333336</v>
      </c>
      <c r="B520" s="1">
        <v>169.22</v>
      </c>
      <c r="C520" s="1">
        <v>199.17128</v>
      </c>
      <c r="D520" s="1">
        <v>0.15037951254819401</v>
      </c>
    </row>
    <row r="521" spans="1:4" ht="13.2" x14ac:dyDescent="0.25">
      <c r="A521" s="2">
        <v>44764.625</v>
      </c>
      <c r="B521" s="1">
        <v>131.93</v>
      </c>
      <c r="C521" s="1">
        <v>172.17545000000001</v>
      </c>
      <c r="D521" s="1">
        <v>0.23374673915474001</v>
      </c>
    </row>
    <row r="522" spans="1:4" ht="13.2" x14ac:dyDescent="0.25">
      <c r="A522" s="2">
        <v>44764.666666666664</v>
      </c>
      <c r="B522" s="1">
        <v>127.83</v>
      </c>
      <c r="C522" s="1">
        <v>147.11859999999999</v>
      </c>
      <c r="D522" s="1">
        <v>0.131109186737774</v>
      </c>
    </row>
    <row r="523" spans="1:4" ht="13.2" x14ac:dyDescent="0.25">
      <c r="A523" s="2">
        <v>44764.708333333336</v>
      </c>
      <c r="B523" s="1">
        <v>122.3</v>
      </c>
      <c r="C523" s="1">
        <v>133.22472999999999</v>
      </c>
      <c r="D523" s="1">
        <v>8.2002267897258896E-2</v>
      </c>
    </row>
    <row r="524" spans="1:4" ht="13.2" x14ac:dyDescent="0.25">
      <c r="A524" s="2">
        <v>44764.75</v>
      </c>
      <c r="B524" s="1">
        <v>117.8</v>
      </c>
      <c r="C524" s="1">
        <v>132.86247</v>
      </c>
      <c r="D524" s="1">
        <v>0.113368884380969</v>
      </c>
    </row>
    <row r="525" spans="1:4" ht="13.2" x14ac:dyDescent="0.25">
      <c r="A525" s="2">
        <v>44764.791666666664</v>
      </c>
      <c r="B525" s="1">
        <v>122.95</v>
      </c>
      <c r="C525" s="1">
        <v>136.74930000000001</v>
      </c>
      <c r="D525" s="1">
        <v>0.10090947449091101</v>
      </c>
    </row>
    <row r="526" spans="1:4" ht="13.2" x14ac:dyDescent="0.25">
      <c r="A526" s="2">
        <v>44764.833333333336</v>
      </c>
      <c r="B526" s="1">
        <v>124.48</v>
      </c>
      <c r="C526" s="1">
        <v>139.05930000000001</v>
      </c>
      <c r="D526" s="1">
        <v>0.104842322663784</v>
      </c>
    </row>
    <row r="527" spans="1:4" ht="13.2" x14ac:dyDescent="0.25">
      <c r="A527" s="2">
        <v>44764.875</v>
      </c>
      <c r="B527" s="1">
        <v>127.97</v>
      </c>
      <c r="C527" s="1">
        <v>141.91229999999999</v>
      </c>
      <c r="D527" s="1">
        <v>9.8245888481829899E-2</v>
      </c>
    </row>
    <row r="528" spans="1:4" ht="13.2" x14ac:dyDescent="0.25">
      <c r="A528" s="2">
        <v>44764.916666666664</v>
      </c>
      <c r="B528" s="1">
        <v>138.65</v>
      </c>
      <c r="C528" s="1">
        <v>145.30565999999999</v>
      </c>
      <c r="D528" s="1">
        <v>4.5804547462225301E-2</v>
      </c>
    </row>
    <row r="529" spans="1:5" ht="13.2" x14ac:dyDescent="0.25">
      <c r="A529" s="2">
        <v>44764.958333333336</v>
      </c>
      <c r="B529" s="1">
        <v>152.02000000000001</v>
      </c>
      <c r="C529" s="1">
        <v>151.40561</v>
      </c>
      <c r="D529" s="1">
        <v>4.0579077618062799E-3</v>
      </c>
      <c r="E529" s="1">
        <f>AVERAGE(D506:D529)</f>
        <v>9.6675193293150039E-2</v>
      </c>
    </row>
    <row r="530" spans="1:5" ht="13.2" x14ac:dyDescent="0.25">
      <c r="A530" s="2">
        <v>44765</v>
      </c>
      <c r="B530" s="1">
        <v>157.75</v>
      </c>
      <c r="C530" s="1">
        <v>165.69776999999999</v>
      </c>
      <c r="D530" s="1">
        <v>4.7965461454309202E-2</v>
      </c>
    </row>
    <row r="531" spans="1:5" ht="13.2" x14ac:dyDescent="0.25">
      <c r="A531" s="2">
        <v>44765.041666666664</v>
      </c>
      <c r="B531" s="1">
        <v>162.5</v>
      </c>
      <c r="C531" s="1">
        <v>198.92984000000001</v>
      </c>
      <c r="D531" s="1">
        <v>0.18312908711935799</v>
      </c>
    </row>
    <row r="532" spans="1:5" ht="13.2" x14ac:dyDescent="0.25">
      <c r="A532" s="2">
        <v>44765.083333333336</v>
      </c>
      <c r="B532" s="1">
        <v>193.06</v>
      </c>
      <c r="C532" s="1">
        <v>232.56897000000001</v>
      </c>
      <c r="D532" s="1">
        <v>0.16988065948780701</v>
      </c>
    </row>
    <row r="533" spans="1:5" ht="13.2" x14ac:dyDescent="0.25">
      <c r="A533" s="2">
        <v>44765.125</v>
      </c>
      <c r="B533" s="1">
        <v>233.84</v>
      </c>
      <c r="C533" s="1">
        <v>249.15527</v>
      </c>
      <c r="D533" s="1">
        <v>6.1468778083642303E-2</v>
      </c>
    </row>
    <row r="534" spans="1:5" ht="13.2" x14ac:dyDescent="0.25">
      <c r="A534" s="2">
        <v>44765.166666666664</v>
      </c>
      <c r="B534" s="1">
        <v>232.35</v>
      </c>
      <c r="C534" s="1">
        <v>249.33641</v>
      </c>
      <c r="D534" s="1">
        <v>6.8126472182702902E-2</v>
      </c>
    </row>
    <row r="535" spans="1:5" ht="13.2" x14ac:dyDescent="0.25">
      <c r="A535" s="2">
        <v>44765.208333333336</v>
      </c>
      <c r="B535" s="1">
        <v>227.99</v>
      </c>
      <c r="C535" s="1">
        <v>244.39759000000001</v>
      </c>
      <c r="D535" s="1">
        <v>6.7134827311513101E-2</v>
      </c>
    </row>
    <row r="536" spans="1:5" ht="13.2" x14ac:dyDescent="0.25">
      <c r="A536" s="2">
        <v>44765.25</v>
      </c>
      <c r="B536" s="1">
        <v>221.89</v>
      </c>
      <c r="C536" s="1">
        <v>236.30356</v>
      </c>
      <c r="D536" s="1">
        <v>6.09959494473973E-2</v>
      </c>
    </row>
    <row r="537" spans="1:5" ht="13.2" x14ac:dyDescent="0.25">
      <c r="A537" s="2">
        <v>44765.291666666664</v>
      </c>
      <c r="B537" s="1">
        <v>212.13</v>
      </c>
      <c r="C537" s="1">
        <v>226.32910999999999</v>
      </c>
      <c r="D537" s="1">
        <v>6.2736560931114793E-2</v>
      </c>
    </row>
    <row r="538" spans="1:5" ht="13.2" x14ac:dyDescent="0.25">
      <c r="A538" s="2">
        <v>44765.333333333336</v>
      </c>
      <c r="B538" s="1">
        <v>213.56</v>
      </c>
      <c r="C538" s="1">
        <v>218.52565000000001</v>
      </c>
      <c r="D538" s="1">
        <v>2.2723419424676199E-2</v>
      </c>
    </row>
    <row r="539" spans="1:5" ht="13.2" x14ac:dyDescent="0.25">
      <c r="A539" s="2">
        <v>44765.375</v>
      </c>
      <c r="B539" s="1">
        <v>199.48</v>
      </c>
      <c r="C539" s="1">
        <v>211.23734999999999</v>
      </c>
      <c r="D539" s="1">
        <v>5.5659427653300897E-2</v>
      </c>
    </row>
    <row r="540" spans="1:5" ht="13.2" x14ac:dyDescent="0.25">
      <c r="A540" s="2">
        <v>44765.416666666664</v>
      </c>
      <c r="B540" s="1">
        <v>187.55</v>
      </c>
      <c r="C540" s="1">
        <v>205.29204999999999</v>
      </c>
      <c r="D540" s="1">
        <v>8.6423463548637003E-2</v>
      </c>
    </row>
    <row r="541" spans="1:5" ht="13.2" x14ac:dyDescent="0.25">
      <c r="A541" s="2">
        <v>44765.458333333336</v>
      </c>
      <c r="B541" s="1">
        <v>177.92</v>
      </c>
      <c r="C541" s="1">
        <v>207.52135000000001</v>
      </c>
      <c r="D541" s="1">
        <v>0.14264243173051799</v>
      </c>
    </row>
    <row r="542" spans="1:5" ht="13.2" x14ac:dyDescent="0.25">
      <c r="A542" s="2">
        <v>44765.5</v>
      </c>
      <c r="B542" s="1">
        <v>170.9</v>
      </c>
      <c r="C542" s="1">
        <v>212.40009000000001</v>
      </c>
      <c r="D542" s="1">
        <v>0.19538640496809501</v>
      </c>
    </row>
    <row r="543" spans="1:5" ht="13.2" x14ac:dyDescent="0.25">
      <c r="A543" s="2">
        <v>44765.541666666664</v>
      </c>
      <c r="B543" s="1">
        <v>170.85</v>
      </c>
      <c r="C543" s="1">
        <v>205.83259000000001</v>
      </c>
      <c r="D543" s="1">
        <v>0.16995651660409999</v>
      </c>
    </row>
    <row r="544" spans="1:5" ht="13.2" x14ac:dyDescent="0.25">
      <c r="A544" s="2">
        <v>44765.583333333336</v>
      </c>
      <c r="B544" s="1">
        <v>160.69999999999999</v>
      </c>
      <c r="C544" s="1">
        <v>186.02091999999999</v>
      </c>
      <c r="D544" s="1">
        <v>0.136118668803487</v>
      </c>
    </row>
    <row r="545" spans="1:5" ht="13.2" x14ac:dyDescent="0.25">
      <c r="A545" s="2">
        <v>44765.625</v>
      </c>
      <c r="B545" s="1">
        <v>118.98</v>
      </c>
      <c r="C545" s="1">
        <v>159.20473999999999</v>
      </c>
      <c r="D545" s="1">
        <v>0.25266044214512701</v>
      </c>
    </row>
    <row r="546" spans="1:5" ht="13.2" x14ac:dyDescent="0.25">
      <c r="A546" s="2">
        <v>44765.666666666664</v>
      </c>
      <c r="B546" s="1">
        <v>112.34</v>
      </c>
      <c r="C546" s="1">
        <v>136.81648999999999</v>
      </c>
      <c r="D546" s="1">
        <v>0.17890014573535601</v>
      </c>
    </row>
    <row r="547" spans="1:5" ht="13.2" x14ac:dyDescent="0.25">
      <c r="A547" s="2">
        <v>44765.708333333336</v>
      </c>
      <c r="B547" s="1">
        <v>109.14</v>
      </c>
      <c r="C547" s="1">
        <v>124.77076</v>
      </c>
      <c r="D547" s="1">
        <v>0.125275825842529</v>
      </c>
    </row>
    <row r="548" spans="1:5" ht="13.2" x14ac:dyDescent="0.25">
      <c r="A548" s="2">
        <v>44765.75</v>
      </c>
      <c r="B548" s="1">
        <v>100.33</v>
      </c>
      <c r="C548" s="1">
        <v>123.92319000000001</v>
      </c>
      <c r="D548" s="1">
        <v>0.190385592882171</v>
      </c>
    </row>
    <row r="549" spans="1:5" ht="13.2" x14ac:dyDescent="0.25">
      <c r="A549" s="2">
        <v>44765.791666666664</v>
      </c>
      <c r="B549" s="1">
        <v>101.18</v>
      </c>
      <c r="C549" s="1">
        <v>127.12545</v>
      </c>
      <c r="D549" s="1">
        <v>0.20409327951248099</v>
      </c>
    </row>
    <row r="550" spans="1:5" ht="13.2" x14ac:dyDescent="0.25">
      <c r="A550" s="2">
        <v>44765.833333333336</v>
      </c>
      <c r="B550" s="1">
        <v>101.27</v>
      </c>
      <c r="C550" s="1">
        <v>130.01648</v>
      </c>
      <c r="D550" s="1">
        <v>0.22109874071348401</v>
      </c>
    </row>
    <row r="551" spans="1:5" ht="13.2" x14ac:dyDescent="0.25">
      <c r="A551" s="2">
        <v>44765.875</v>
      </c>
      <c r="B551" s="1">
        <v>115.37</v>
      </c>
      <c r="C551" s="1">
        <v>133.61873</v>
      </c>
      <c r="D551" s="1">
        <v>0.136573143600451</v>
      </c>
    </row>
    <row r="552" spans="1:5" ht="13.2" x14ac:dyDescent="0.25">
      <c r="A552" s="2">
        <v>44765.916666666664</v>
      </c>
      <c r="B552" s="1">
        <v>116.31</v>
      </c>
      <c r="C552" s="1">
        <v>137.06153</v>
      </c>
      <c r="D552" s="1">
        <v>0.151403023153178</v>
      </c>
    </row>
    <row r="553" spans="1:5" ht="13.2" x14ac:dyDescent="0.25">
      <c r="A553" s="2">
        <v>44765.958333333336</v>
      </c>
      <c r="B553" s="1">
        <v>130.41</v>
      </c>
      <c r="C553" s="1">
        <v>144.02175</v>
      </c>
      <c r="D553" s="1">
        <v>9.4511766451942106E-2</v>
      </c>
      <c r="E553" s="1">
        <f>AVERAGE(D530:D553)</f>
        <v>0.12855208703280738</v>
      </c>
    </row>
    <row r="554" spans="1:5" ht="13.2" x14ac:dyDescent="0.25">
      <c r="A554" s="2">
        <v>44766</v>
      </c>
      <c r="B554" s="1">
        <v>144.80000000000001</v>
      </c>
      <c r="C554" s="1">
        <v>143.71691000000001</v>
      </c>
      <c r="D554" s="1">
        <v>7.5362739151572204E-3</v>
      </c>
    </row>
    <row r="555" spans="1:5" ht="13.2" x14ac:dyDescent="0.25">
      <c r="A555" s="2">
        <v>44766.041666666664</v>
      </c>
      <c r="B555" s="1">
        <v>161.83000000000001</v>
      </c>
      <c r="C555" s="1">
        <v>176.55517</v>
      </c>
      <c r="D555" s="1">
        <v>8.3402655385282604E-2</v>
      </c>
    </row>
    <row r="556" spans="1:5" ht="13.2" x14ac:dyDescent="0.25">
      <c r="A556" s="2">
        <v>44766.083333333336</v>
      </c>
      <c r="B556" s="1">
        <v>194.74</v>
      </c>
      <c r="C556" s="1">
        <v>213.81255999999999</v>
      </c>
      <c r="D556" s="1">
        <v>8.9202243310682799E-2</v>
      </c>
    </row>
    <row r="557" spans="1:5" ht="13.2" x14ac:dyDescent="0.25">
      <c r="A557" s="2">
        <v>44766.125</v>
      </c>
      <c r="B557" s="1">
        <v>237.03</v>
      </c>
      <c r="C557" s="1">
        <v>233.60453000000001</v>
      </c>
      <c r="D557" s="1">
        <v>1.46635426975666E-2</v>
      </c>
    </row>
    <row r="558" spans="1:5" ht="13.2" x14ac:dyDescent="0.25">
      <c r="A558" s="2">
        <v>44766.166666666664</v>
      </c>
      <c r="B558" s="1">
        <v>237.54</v>
      </c>
      <c r="C558" s="1">
        <v>234.06388999999999</v>
      </c>
      <c r="D558" s="1">
        <v>1.4851116077751201E-2</v>
      </c>
    </row>
    <row r="559" spans="1:5" ht="13.2" x14ac:dyDescent="0.25">
      <c r="A559" s="2">
        <v>44766.208333333336</v>
      </c>
      <c r="B559" s="1">
        <v>227.74</v>
      </c>
      <c r="C559" s="1">
        <v>228.37909999999999</v>
      </c>
      <c r="D559" s="1">
        <v>2.7984171931669001E-3</v>
      </c>
    </row>
    <row r="560" spans="1:5" ht="13.2" x14ac:dyDescent="0.25">
      <c r="A560" s="2">
        <v>44766.25</v>
      </c>
      <c r="B560" s="1">
        <v>220.29</v>
      </c>
      <c r="C560" s="1">
        <v>220.58329000000001</v>
      </c>
      <c r="D560" s="1">
        <v>1.3296111414423601E-3</v>
      </c>
    </row>
    <row r="561" spans="1:4" ht="13.2" x14ac:dyDescent="0.25">
      <c r="A561" s="2">
        <v>44766.291666666664</v>
      </c>
      <c r="B561" s="1">
        <v>215.49</v>
      </c>
      <c r="C561" s="1">
        <v>211.94494</v>
      </c>
      <c r="D561" s="1">
        <v>1.6726325242772899E-2</v>
      </c>
    </row>
    <row r="562" spans="1:4" ht="13.2" x14ac:dyDescent="0.25">
      <c r="A562" s="2">
        <v>44766.333333333336</v>
      </c>
      <c r="B562" s="1">
        <v>220.02</v>
      </c>
      <c r="C562" s="1">
        <v>205.25782000000001</v>
      </c>
      <c r="D562" s="1">
        <v>7.1920183114095204E-2</v>
      </c>
    </row>
    <row r="563" spans="1:4" ht="13.2" x14ac:dyDescent="0.25">
      <c r="A563" s="2">
        <v>44766.375</v>
      </c>
      <c r="B563" s="1">
        <v>215.38</v>
      </c>
      <c r="C563" s="1">
        <v>197.29733999999999</v>
      </c>
      <c r="D563" s="1">
        <v>9.1651818519195405E-2</v>
      </c>
    </row>
    <row r="564" spans="1:4" ht="13.2" x14ac:dyDescent="0.25">
      <c r="A564" s="2">
        <v>44766.416666666664</v>
      </c>
      <c r="B564" s="1">
        <v>202.37</v>
      </c>
      <c r="C564" s="1">
        <v>189.59831</v>
      </c>
      <c r="D564" s="1">
        <v>6.7361834607070098E-2</v>
      </c>
    </row>
    <row r="565" spans="1:4" ht="13.2" x14ac:dyDescent="0.25">
      <c r="A565" s="2">
        <v>44766.458333333336</v>
      </c>
      <c r="B565" s="1">
        <v>193.53</v>
      </c>
      <c r="C565" s="1">
        <v>191.08734999999999</v>
      </c>
      <c r="D565" s="1">
        <v>1.2782897455012101E-2</v>
      </c>
    </row>
    <row r="566" spans="1:4" ht="13.2" x14ac:dyDescent="0.25">
      <c r="A566" s="2">
        <v>44766.5</v>
      </c>
      <c r="B566" s="1">
        <v>189.27</v>
      </c>
      <c r="C566" s="1">
        <v>196.20797999999999</v>
      </c>
      <c r="D566" s="1">
        <v>3.5360335497057603E-2</v>
      </c>
    </row>
    <row r="567" spans="1:4" ht="13.2" x14ac:dyDescent="0.25">
      <c r="A567" s="2">
        <v>44766.541666666664</v>
      </c>
      <c r="B567" s="1">
        <v>197.53</v>
      </c>
      <c r="C567" s="1">
        <v>189.68307999999999</v>
      </c>
      <c r="D567" s="1">
        <v>4.1368581741713602E-2</v>
      </c>
    </row>
    <row r="568" spans="1:4" ht="13.2" x14ac:dyDescent="0.25">
      <c r="A568" s="2">
        <v>44766.583333333336</v>
      </c>
      <c r="B568" s="1">
        <v>204.01</v>
      </c>
      <c r="C568" s="1">
        <v>168.99619000000001</v>
      </c>
      <c r="D568" s="1">
        <v>0.207186978594014</v>
      </c>
    </row>
    <row r="569" spans="1:4" ht="13.2" x14ac:dyDescent="0.25">
      <c r="A569" s="2">
        <v>44766.625</v>
      </c>
      <c r="B569" s="1">
        <v>153.1</v>
      </c>
      <c r="C569" s="1">
        <v>142.63920999999999</v>
      </c>
      <c r="D569" s="1">
        <v>7.3337408416661795E-2</v>
      </c>
    </row>
    <row r="570" spans="1:4" ht="13.2" x14ac:dyDescent="0.25">
      <c r="A570" s="2">
        <v>44766.666666666664</v>
      </c>
      <c r="B570" s="1">
        <v>129.62</v>
      </c>
      <c r="C570" s="1">
        <v>121.27985</v>
      </c>
      <c r="D570" s="1">
        <v>6.8767812625098096E-2</v>
      </c>
    </row>
    <row r="571" spans="1:4" ht="13.2" x14ac:dyDescent="0.25">
      <c r="A571" s="2">
        <v>44766.708333333336</v>
      </c>
      <c r="B571" s="1">
        <v>124.93</v>
      </c>
      <c r="C571" s="1">
        <v>108.74325</v>
      </c>
      <c r="D571" s="1">
        <v>0.14885291730751099</v>
      </c>
    </row>
    <row r="572" spans="1:4" ht="13.2" x14ac:dyDescent="0.25">
      <c r="A572" s="2">
        <v>44766.75</v>
      </c>
      <c r="B572" s="1">
        <v>112.27</v>
      </c>
      <c r="C572" s="1">
        <v>106.81676</v>
      </c>
      <c r="D572" s="1">
        <v>5.1052288049178697E-2</v>
      </c>
    </row>
    <row r="573" spans="1:4" ht="13.2" x14ac:dyDescent="0.25">
      <c r="A573" s="2">
        <v>44766.791666666664</v>
      </c>
      <c r="B573" s="1">
        <v>108.5</v>
      </c>
      <c r="C573" s="1">
        <v>109.45489999999999</v>
      </c>
      <c r="D573" s="1">
        <v>8.7241411759546098E-3</v>
      </c>
    </row>
    <row r="574" spans="1:4" ht="13.2" x14ac:dyDescent="0.25">
      <c r="A574" s="2">
        <v>44766.833333333336</v>
      </c>
      <c r="B574" s="1">
        <v>109.46</v>
      </c>
      <c r="C574" s="1">
        <v>112.29797000000001</v>
      </c>
      <c r="D574" s="1">
        <v>2.52717836306392E-2</v>
      </c>
    </row>
    <row r="575" spans="1:4" ht="13.2" x14ac:dyDescent="0.25">
      <c r="A575" s="2">
        <v>44766.875</v>
      </c>
      <c r="B575" s="1">
        <v>119.7</v>
      </c>
      <c r="C575" s="1">
        <v>116.53516999999999</v>
      </c>
      <c r="D575" s="1">
        <v>2.7157724144565101E-2</v>
      </c>
    </row>
    <row r="576" spans="1:4" ht="13.2" x14ac:dyDescent="0.25">
      <c r="A576" s="2">
        <v>44766.916666666664</v>
      </c>
      <c r="B576" s="1">
        <v>133.21</v>
      </c>
      <c r="C576" s="1">
        <v>120.99065</v>
      </c>
      <c r="D576" s="1">
        <v>0.100994167731142</v>
      </c>
    </row>
    <row r="577" spans="1:5" ht="13.2" x14ac:dyDescent="0.25">
      <c r="A577" s="2">
        <v>44766.958333333336</v>
      </c>
      <c r="B577" s="1">
        <v>140.35</v>
      </c>
      <c r="C577" s="1">
        <v>127.60169</v>
      </c>
      <c r="D577" s="1">
        <v>9.9907062359440399E-2</v>
      </c>
      <c r="E577" s="1">
        <f>AVERAGE(D554:D577)</f>
        <v>5.6758671663840472E-2</v>
      </c>
    </row>
    <row r="578" spans="1:5" ht="13.2" x14ac:dyDescent="0.25">
      <c r="A578" s="2">
        <v>44767</v>
      </c>
      <c r="B578" s="1">
        <v>153.75</v>
      </c>
      <c r="C578" s="1">
        <v>166.59698</v>
      </c>
      <c r="D578" s="1">
        <v>7.7114122957090803E-2</v>
      </c>
    </row>
    <row r="579" spans="1:5" ht="13.2" x14ac:dyDescent="0.25">
      <c r="A579" s="2">
        <v>44767.041666666664</v>
      </c>
      <c r="B579" s="1">
        <v>171.36</v>
      </c>
      <c r="C579" s="1">
        <v>192.90682000000001</v>
      </c>
      <c r="D579" s="1">
        <v>0.111695480750758</v>
      </c>
    </row>
    <row r="580" spans="1:5" ht="13.2" x14ac:dyDescent="0.25">
      <c r="A580" s="2">
        <v>44767.083333333336</v>
      </c>
      <c r="B580" s="1">
        <v>204.3</v>
      </c>
      <c r="C580" s="1">
        <v>224.57338999999999</v>
      </c>
      <c r="D580" s="1">
        <v>9.0275121197573596E-2</v>
      </c>
    </row>
    <row r="581" spans="1:5" ht="13.2" x14ac:dyDescent="0.25">
      <c r="A581" s="2">
        <v>44767.125</v>
      </c>
      <c r="B581" s="1">
        <v>241.08</v>
      </c>
      <c r="C581" s="1">
        <v>242.65076999999999</v>
      </c>
      <c r="D581" s="1">
        <v>6.4733773562720602E-3</v>
      </c>
    </row>
    <row r="582" spans="1:5" ht="13.2" x14ac:dyDescent="0.25">
      <c r="A582" s="2">
        <v>44767.166666666664</v>
      </c>
      <c r="B582" s="1">
        <v>241.35</v>
      </c>
      <c r="C582" s="1">
        <v>243.48319000000001</v>
      </c>
      <c r="D582" s="1">
        <v>8.7611387053045092E-3</v>
      </c>
    </row>
    <row r="583" spans="1:5" ht="13.2" x14ac:dyDescent="0.25">
      <c r="A583" s="2">
        <v>44767.208333333336</v>
      </c>
      <c r="B583" s="1">
        <v>237.13</v>
      </c>
      <c r="C583" s="1">
        <v>237.68976000000001</v>
      </c>
      <c r="D583" s="1">
        <v>2.3550025882478499E-3</v>
      </c>
    </row>
    <row r="584" spans="1:5" ht="13.2" x14ac:dyDescent="0.25">
      <c r="A584" s="2">
        <v>44767.25</v>
      </c>
      <c r="B584" s="1">
        <v>226.07</v>
      </c>
      <c r="C584" s="1">
        <v>232.18539000000001</v>
      </c>
      <c r="D584" s="1">
        <v>2.63383927817336E-2</v>
      </c>
    </row>
    <row r="585" spans="1:5" ht="13.2" x14ac:dyDescent="0.25">
      <c r="A585" s="2">
        <v>44767.291666666664</v>
      </c>
      <c r="B585" s="1">
        <v>218.43</v>
      </c>
      <c r="C585" s="1">
        <v>229.33655999999999</v>
      </c>
      <c r="D585" s="1">
        <v>4.7557005302599702E-2</v>
      </c>
    </row>
    <row r="586" spans="1:5" ht="13.2" x14ac:dyDescent="0.25">
      <c r="A586" s="2">
        <v>44767.333333333336</v>
      </c>
      <c r="B586" s="1">
        <v>226.81</v>
      </c>
      <c r="C586" s="1">
        <v>228.10177999999999</v>
      </c>
      <c r="D586" s="1">
        <v>5.6631736937782203E-3</v>
      </c>
    </row>
    <row r="587" spans="1:5" ht="13.2" x14ac:dyDescent="0.25">
      <c r="A587" s="2">
        <v>44767.375</v>
      </c>
      <c r="B587" s="1">
        <v>221.6</v>
      </c>
      <c r="C587" s="1">
        <v>222.35614000000001</v>
      </c>
      <c r="D587" s="1">
        <v>3.4005807080479799E-3</v>
      </c>
    </row>
    <row r="588" spans="1:5" ht="13.2" x14ac:dyDescent="0.25">
      <c r="A588" s="2">
        <v>44767.416666666664</v>
      </c>
      <c r="B588" s="1">
        <v>229.26</v>
      </c>
      <c r="C588" s="1">
        <v>215.01488000000001</v>
      </c>
      <c r="D588" s="1">
        <v>6.6251786853077199E-2</v>
      </c>
    </row>
    <row r="589" spans="1:5" ht="13.2" x14ac:dyDescent="0.25">
      <c r="A589" s="2">
        <v>44767.458333333336</v>
      </c>
      <c r="B589" s="1">
        <v>226.71</v>
      </c>
      <c r="C589" s="1">
        <v>217.43299999999999</v>
      </c>
      <c r="D589" s="1">
        <v>4.2666016658004999E-2</v>
      </c>
    </row>
    <row r="590" spans="1:5" ht="13.2" x14ac:dyDescent="0.25">
      <c r="A590" s="2">
        <v>44767.5</v>
      </c>
      <c r="B590" s="1">
        <v>224.31</v>
      </c>
      <c r="C590" s="1">
        <v>225.26093</v>
      </c>
      <c r="D590" s="1">
        <v>4.2214599753272698E-3</v>
      </c>
    </row>
    <row r="591" spans="1:5" ht="13.2" x14ac:dyDescent="0.25">
      <c r="A591" s="2">
        <v>44767.541666666664</v>
      </c>
      <c r="B591" s="1">
        <v>232.5</v>
      </c>
      <c r="C591" s="1">
        <v>220.93814</v>
      </c>
      <c r="D591" s="1">
        <v>5.2330756473282503E-2</v>
      </c>
    </row>
    <row r="592" spans="1:5" ht="13.2" x14ac:dyDescent="0.25">
      <c r="A592" s="2">
        <v>44767.583333333336</v>
      </c>
      <c r="B592" s="1">
        <v>238.29</v>
      </c>
      <c r="C592" s="1">
        <v>200.0575</v>
      </c>
      <c r="D592" s="1">
        <v>0.19110755657748299</v>
      </c>
    </row>
    <row r="593" spans="1:5" ht="13.2" x14ac:dyDescent="0.25">
      <c r="A593" s="2">
        <v>44767.625</v>
      </c>
      <c r="B593" s="1">
        <v>190.23</v>
      </c>
      <c r="C593" s="1">
        <v>170.54390000000001</v>
      </c>
      <c r="D593" s="1">
        <v>0.115431276052676</v>
      </c>
    </row>
    <row r="594" spans="1:5" ht="13.2" x14ac:dyDescent="0.25">
      <c r="A594" s="2">
        <v>44767.666666666664</v>
      </c>
      <c r="B594" s="1">
        <v>175.87</v>
      </c>
      <c r="C594" s="1">
        <v>146.50530000000001</v>
      </c>
      <c r="D594" s="1">
        <v>0.20043438701534999</v>
      </c>
    </row>
    <row r="595" spans="1:5" ht="13.2" x14ac:dyDescent="0.25">
      <c r="A595" s="2">
        <v>44767.708333333336</v>
      </c>
      <c r="B595" s="1">
        <v>160.59</v>
      </c>
      <c r="C595" s="1">
        <v>133.90754999999999</v>
      </c>
      <c r="D595" s="1">
        <v>0.199260235886624</v>
      </c>
    </row>
    <row r="596" spans="1:5" ht="13.2" x14ac:dyDescent="0.25">
      <c r="A596" s="2">
        <v>44767.75</v>
      </c>
      <c r="B596" s="1">
        <v>149.88999999999999</v>
      </c>
      <c r="C596" s="1">
        <v>132.72909999999999</v>
      </c>
      <c r="D596" s="1">
        <v>0.129292672066637</v>
      </c>
    </row>
    <row r="597" spans="1:5" ht="13.2" x14ac:dyDescent="0.25">
      <c r="A597" s="2">
        <v>44767.791666666664</v>
      </c>
      <c r="B597" s="1">
        <v>151.02000000000001</v>
      </c>
      <c r="C597" s="1">
        <v>134.67373000000001</v>
      </c>
      <c r="D597" s="1">
        <v>0.121376826794654</v>
      </c>
    </row>
    <row r="598" spans="1:5" ht="13.2" x14ac:dyDescent="0.25">
      <c r="A598" s="2">
        <v>44767.833333333336</v>
      </c>
      <c r="B598" s="1">
        <v>154.78</v>
      </c>
      <c r="C598" s="1">
        <v>135.63281000000001</v>
      </c>
      <c r="D598" s="1">
        <v>0.14116930851760701</v>
      </c>
    </row>
    <row r="599" spans="1:5" ht="13.2" x14ac:dyDescent="0.25">
      <c r="A599" s="2">
        <v>44767.875</v>
      </c>
      <c r="B599" s="1">
        <v>159.71</v>
      </c>
      <c r="C599" s="1">
        <v>139.15822</v>
      </c>
      <c r="D599" s="1">
        <v>0.147686424847917</v>
      </c>
    </row>
    <row r="600" spans="1:5" ht="13.2" x14ac:dyDescent="0.25">
      <c r="A600" s="2">
        <v>44767.916666666664</v>
      </c>
      <c r="B600" s="1">
        <v>168.16</v>
      </c>
      <c r="C600" s="1">
        <v>145.50828000000001</v>
      </c>
      <c r="D600" s="1">
        <v>0.15567306547778501</v>
      </c>
    </row>
    <row r="601" spans="1:5" ht="13.2" x14ac:dyDescent="0.25">
      <c r="A601" s="2">
        <v>44767.958333333336</v>
      </c>
      <c r="B601" s="1">
        <v>173.74</v>
      </c>
      <c r="C601" s="1">
        <v>153.18599</v>
      </c>
      <c r="D601" s="1">
        <v>0.134176826483936</v>
      </c>
      <c r="E601" s="1">
        <f>AVERAGE(D578:D601)</f>
        <v>8.6696333155073635E-2</v>
      </c>
    </row>
    <row r="602" spans="1:5" ht="13.2" x14ac:dyDescent="0.25">
      <c r="A602" s="2">
        <v>44768</v>
      </c>
      <c r="B602" s="1">
        <v>184.66</v>
      </c>
      <c r="C602" s="1">
        <v>179.66745</v>
      </c>
      <c r="D602" s="1">
        <v>2.7787726713992902E-2</v>
      </c>
    </row>
    <row r="603" spans="1:5" ht="13.2" x14ac:dyDescent="0.25">
      <c r="A603" s="2">
        <v>44768.041666666664</v>
      </c>
      <c r="B603" s="1">
        <v>202.58</v>
      </c>
      <c r="C603" s="1">
        <v>198.08645999999999</v>
      </c>
      <c r="D603" s="1">
        <v>2.26847407944996E-2</v>
      </c>
    </row>
    <row r="604" spans="1:5" ht="13.2" x14ac:dyDescent="0.25">
      <c r="A604" s="2">
        <v>44768.083333333336</v>
      </c>
      <c r="B604" s="1">
        <v>228.7</v>
      </c>
      <c r="C604" s="1">
        <v>224.84132</v>
      </c>
      <c r="D604" s="1">
        <v>1.71617921474575E-2</v>
      </c>
    </row>
    <row r="605" spans="1:5" ht="13.2" x14ac:dyDescent="0.25">
      <c r="A605" s="2">
        <v>44768.125</v>
      </c>
      <c r="B605" s="1">
        <v>263.83999999999997</v>
      </c>
      <c r="C605" s="1">
        <v>243.77687</v>
      </c>
      <c r="D605" s="1">
        <v>8.23012043759523E-2</v>
      </c>
    </row>
    <row r="606" spans="1:5" ht="13.2" x14ac:dyDescent="0.25">
      <c r="A606" s="2">
        <v>44768.166666666664</v>
      </c>
      <c r="B606" s="1">
        <v>262.39</v>
      </c>
      <c r="C606" s="1">
        <v>248.18746999999999</v>
      </c>
      <c r="D606" s="1">
        <v>5.7225008176278902E-2</v>
      </c>
    </row>
    <row r="607" spans="1:5" ht="13.2" x14ac:dyDescent="0.25">
      <c r="A607" s="2">
        <v>44768.208333333336</v>
      </c>
      <c r="B607" s="1">
        <v>249.15</v>
      </c>
      <c r="C607" s="1">
        <v>244.80179000000001</v>
      </c>
      <c r="D607" s="1">
        <v>1.7762165873051801E-2</v>
      </c>
    </row>
    <row r="608" spans="1:5" ht="13.2" x14ac:dyDescent="0.25">
      <c r="A608" s="2">
        <v>44768.25</v>
      </c>
      <c r="B608" s="1">
        <v>245.74</v>
      </c>
      <c r="C608" s="1">
        <v>242.01653999999999</v>
      </c>
      <c r="D608" s="1">
        <v>1.5385146816825001E-2</v>
      </c>
    </row>
    <row r="609" spans="1:4" ht="13.2" x14ac:dyDescent="0.25">
      <c r="A609" s="2">
        <v>44768.291666666664</v>
      </c>
      <c r="B609" s="1">
        <v>241.24</v>
      </c>
      <c r="C609" s="1">
        <v>243.80244999999999</v>
      </c>
      <c r="D609" s="1">
        <v>1.05103537720805E-2</v>
      </c>
    </row>
    <row r="610" spans="1:4" ht="13.2" x14ac:dyDescent="0.25">
      <c r="A610" s="2">
        <v>44768.333333333336</v>
      </c>
      <c r="B610" s="1">
        <v>246.11</v>
      </c>
      <c r="C610" s="1">
        <v>246.92276000000001</v>
      </c>
      <c r="D610" s="1">
        <v>3.2915556265449E-3</v>
      </c>
    </row>
    <row r="611" spans="1:4" ht="13.2" x14ac:dyDescent="0.25">
      <c r="A611" s="2">
        <v>44768.375</v>
      </c>
      <c r="B611" s="1">
        <v>243.98</v>
      </c>
      <c r="C611" s="1">
        <v>244.49782999999999</v>
      </c>
      <c r="D611" s="1">
        <v>2.11793290762541E-3</v>
      </c>
    </row>
    <row r="612" spans="1:4" ht="13.2" x14ac:dyDescent="0.25">
      <c r="A612" s="2">
        <v>44768.416666666664</v>
      </c>
      <c r="B612" s="1">
        <v>243.23</v>
      </c>
      <c r="C612" s="1">
        <v>240.13354000000001</v>
      </c>
      <c r="D612" s="1">
        <v>1.2894741817406999E-2</v>
      </c>
    </row>
    <row r="613" spans="1:4" ht="13.2" x14ac:dyDescent="0.25">
      <c r="A613" s="2">
        <v>44768.458333333336</v>
      </c>
      <c r="B613" s="1">
        <v>244.36</v>
      </c>
      <c r="C613" s="1">
        <v>243.49347</v>
      </c>
      <c r="D613" s="1">
        <v>3.55874019948055E-3</v>
      </c>
    </row>
    <row r="614" spans="1:4" ht="13.2" x14ac:dyDescent="0.25">
      <c r="A614" s="2">
        <v>44768.5</v>
      </c>
      <c r="B614" s="1">
        <v>243.84</v>
      </c>
      <c r="C614" s="1">
        <v>250.11799999999999</v>
      </c>
      <c r="D614" s="1">
        <v>2.51001527279123E-2</v>
      </c>
    </row>
    <row r="615" spans="1:4" ht="13.2" x14ac:dyDescent="0.25">
      <c r="A615" s="2">
        <v>44768.541666666664</v>
      </c>
      <c r="B615" s="1">
        <v>247.48</v>
      </c>
      <c r="C615" s="1">
        <v>245.93553</v>
      </c>
      <c r="D615" s="1">
        <v>6.2799791473805702E-3</v>
      </c>
    </row>
    <row r="616" spans="1:4" ht="13.2" x14ac:dyDescent="0.25">
      <c r="A616" s="2">
        <v>44768.583333333336</v>
      </c>
      <c r="B616" s="1">
        <v>239</v>
      </c>
      <c r="C616" s="1">
        <v>228.59244000000001</v>
      </c>
      <c r="D616" s="1">
        <v>4.5528889756809E-2</v>
      </c>
    </row>
    <row r="617" spans="1:4" ht="13.2" x14ac:dyDescent="0.25">
      <c r="A617" s="2">
        <v>44768.625</v>
      </c>
      <c r="B617" s="1">
        <v>194.77</v>
      </c>
      <c r="C617" s="1">
        <v>200.00288</v>
      </c>
      <c r="D617" s="1">
        <v>2.6164023238065302E-2</v>
      </c>
    </row>
    <row r="618" spans="1:4" ht="13.2" x14ac:dyDescent="0.25">
      <c r="A618" s="2">
        <v>44768.666666666664</v>
      </c>
      <c r="B618" s="1">
        <v>178.31</v>
      </c>
      <c r="C618" s="1">
        <v>171.75848999999999</v>
      </c>
      <c r="D618" s="1">
        <v>3.8143733098724798E-2</v>
      </c>
    </row>
    <row r="619" spans="1:4" ht="13.2" x14ac:dyDescent="0.25">
      <c r="A619" s="2">
        <v>44768.708333333336</v>
      </c>
      <c r="B619" s="1">
        <v>160.22</v>
      </c>
      <c r="C619" s="1">
        <v>154.07658000000001</v>
      </c>
      <c r="D619" s="1">
        <v>3.9872510150471802E-2</v>
      </c>
    </row>
    <row r="620" spans="1:4" ht="13.2" x14ac:dyDescent="0.25">
      <c r="A620" s="2">
        <v>44768.75</v>
      </c>
      <c r="B620" s="1">
        <v>147.94999999999999</v>
      </c>
      <c r="C620" s="1">
        <v>150.71979999999999</v>
      </c>
      <c r="D620" s="1">
        <v>1.8377147528062E-2</v>
      </c>
    </row>
    <row r="621" spans="1:4" ht="13.2" x14ac:dyDescent="0.25">
      <c r="A621" s="2">
        <v>44768.791666666664</v>
      </c>
      <c r="B621" s="1">
        <v>146.31</v>
      </c>
      <c r="C621" s="1">
        <v>152.93181999999999</v>
      </c>
      <c r="D621" s="1">
        <v>4.3299164294258598E-2</v>
      </c>
    </row>
    <row r="622" spans="1:4" ht="13.2" x14ac:dyDescent="0.25">
      <c r="A622" s="2">
        <v>44768.833333333336</v>
      </c>
      <c r="B622" s="1">
        <v>151.49</v>
      </c>
      <c r="C622" s="1">
        <v>154.60223999999999</v>
      </c>
      <c r="D622" s="1">
        <v>2.01306268266228E-2</v>
      </c>
    </row>
    <row r="623" spans="1:4" ht="13.2" x14ac:dyDescent="0.25">
      <c r="A623" s="2">
        <v>44768.875</v>
      </c>
      <c r="B623" s="1">
        <v>160.38</v>
      </c>
      <c r="C623" s="1">
        <v>159.23876000000001</v>
      </c>
      <c r="D623" s="1">
        <v>7.1668480714116396E-3</v>
      </c>
    </row>
    <row r="624" spans="1:4" ht="13.2" x14ac:dyDescent="0.25">
      <c r="A624" s="2">
        <v>44768.916666666664</v>
      </c>
      <c r="B624" s="1">
        <v>166.72</v>
      </c>
      <c r="C624" s="1">
        <v>166.65597</v>
      </c>
      <c r="D624" s="1">
        <v>3.8420465825498098E-4</v>
      </c>
    </row>
    <row r="625" spans="1:5" ht="13.2" x14ac:dyDescent="0.25">
      <c r="A625" s="2">
        <v>44768.958333333336</v>
      </c>
      <c r="B625" s="1">
        <v>168.74</v>
      </c>
      <c r="C625" s="1">
        <v>172.21916999999999</v>
      </c>
      <c r="D625" s="1">
        <v>2.0201990289466499E-2</v>
      </c>
      <c r="E625" s="1">
        <f>AVERAGE(D602:D625)</f>
        <v>2.3472099125359861E-2</v>
      </c>
    </row>
    <row r="626" spans="1:5" ht="13.2" x14ac:dyDescent="0.25">
      <c r="A626" s="2">
        <v>44769</v>
      </c>
      <c r="B626" s="1">
        <v>175.13</v>
      </c>
      <c r="C626" s="1">
        <v>185.53093999999999</v>
      </c>
      <c r="D626" s="1">
        <v>5.6060406959615401E-2</v>
      </c>
    </row>
    <row r="627" spans="1:5" ht="13.2" x14ac:dyDescent="0.25">
      <c r="A627" s="2">
        <v>44769.041666666664</v>
      </c>
      <c r="B627" s="1">
        <v>188.61</v>
      </c>
      <c r="C627" s="1">
        <v>210.63686999999999</v>
      </c>
      <c r="D627" s="1">
        <v>0.104572717967181</v>
      </c>
    </row>
    <row r="628" spans="1:5" ht="13.2" x14ac:dyDescent="0.25">
      <c r="A628" s="2">
        <v>44769.083333333336</v>
      </c>
      <c r="B628" s="1">
        <v>215.89</v>
      </c>
      <c r="C628" s="1">
        <v>239.26283000000001</v>
      </c>
      <c r="D628" s="1">
        <v>9.7686840868679903E-2</v>
      </c>
    </row>
    <row r="629" spans="1:5" ht="13.2" x14ac:dyDescent="0.25">
      <c r="A629" s="2">
        <v>44769.125</v>
      </c>
      <c r="B629" s="1">
        <v>249.4</v>
      </c>
      <c r="C629" s="1">
        <v>254.71531999999999</v>
      </c>
      <c r="D629" s="1">
        <v>2.0867688680837802E-2</v>
      </c>
    </row>
    <row r="630" spans="1:5" ht="13.2" x14ac:dyDescent="0.25">
      <c r="A630" s="2">
        <v>44769.166666666664</v>
      </c>
      <c r="B630" s="1">
        <v>252.34</v>
      </c>
      <c r="C630" s="1">
        <v>254.04785999999999</v>
      </c>
      <c r="D630" s="1">
        <v>6.7225915620780299E-3</v>
      </c>
    </row>
    <row r="631" spans="1:5" ht="13.2" x14ac:dyDescent="0.25">
      <c r="A631" s="2">
        <v>44769.208333333336</v>
      </c>
      <c r="B631" s="1">
        <v>245.35</v>
      </c>
      <c r="C631" s="1">
        <v>248.1011</v>
      </c>
      <c r="D631" s="1">
        <v>1.1088624758213501E-2</v>
      </c>
    </row>
    <row r="632" spans="1:5" ht="13.2" x14ac:dyDescent="0.25">
      <c r="A632" s="2">
        <v>44769.25</v>
      </c>
      <c r="B632" s="1">
        <v>233.2</v>
      </c>
      <c r="C632" s="1">
        <v>244.64458999999999</v>
      </c>
      <c r="D632" s="1">
        <v>4.6780474483412798E-2</v>
      </c>
    </row>
    <row r="633" spans="1:5" ht="13.2" x14ac:dyDescent="0.25">
      <c r="A633" s="2">
        <v>44769.291666666664</v>
      </c>
      <c r="B633" s="1">
        <v>222.86</v>
      </c>
      <c r="C633" s="1">
        <v>245.44601</v>
      </c>
      <c r="D633" s="1">
        <v>9.2020277697730704E-2</v>
      </c>
    </row>
    <row r="634" spans="1:5" ht="13.2" x14ac:dyDescent="0.25">
      <c r="A634" s="2">
        <v>44769.333333333336</v>
      </c>
      <c r="B634" s="1">
        <v>225.32</v>
      </c>
      <c r="C634" s="1">
        <v>247.00623999999999</v>
      </c>
      <c r="D634" s="1">
        <v>8.7796324497713005E-2</v>
      </c>
    </row>
    <row r="635" spans="1:5" ht="13.2" x14ac:dyDescent="0.25">
      <c r="A635" s="2">
        <v>44769.375</v>
      </c>
      <c r="B635" s="1">
        <v>223.58</v>
      </c>
      <c r="C635" s="1">
        <v>243.23692</v>
      </c>
      <c r="D635" s="1">
        <v>8.0813883024007896E-2</v>
      </c>
    </row>
    <row r="636" spans="1:5" ht="13.2" x14ac:dyDescent="0.25">
      <c r="A636" s="2">
        <v>44769.416666666664</v>
      </c>
      <c r="B636" s="1">
        <v>223.41</v>
      </c>
      <c r="C636" s="1">
        <v>237.5615</v>
      </c>
      <c r="D636" s="1">
        <v>5.9569837705183697E-2</v>
      </c>
    </row>
    <row r="637" spans="1:5" ht="13.2" x14ac:dyDescent="0.25">
      <c r="A637" s="2">
        <v>44769.458333333336</v>
      </c>
      <c r="B637" s="1">
        <v>222.37</v>
      </c>
      <c r="C637" s="1">
        <v>239.32762</v>
      </c>
      <c r="D637" s="1">
        <v>7.0855256906829103E-2</v>
      </c>
    </row>
    <row r="638" spans="1:5" ht="13.2" x14ac:dyDescent="0.25">
      <c r="A638" s="2">
        <v>44769.5</v>
      </c>
      <c r="B638" s="1">
        <v>220.32</v>
      </c>
      <c r="C638" s="1">
        <v>244.35623000000001</v>
      </c>
      <c r="D638" s="1">
        <v>9.8365529702271207E-2</v>
      </c>
    </row>
    <row r="639" spans="1:5" ht="13.2" x14ac:dyDescent="0.25">
      <c r="A639" s="2">
        <v>44769.541666666664</v>
      </c>
      <c r="B639" s="1">
        <v>221.59</v>
      </c>
      <c r="C639" s="1">
        <v>237.78665000000001</v>
      </c>
      <c r="D639" s="1">
        <v>6.8114210785172297E-2</v>
      </c>
    </row>
    <row r="640" spans="1:5" ht="13.2" x14ac:dyDescent="0.25">
      <c r="A640" s="2">
        <v>44769.583333333336</v>
      </c>
      <c r="B640" s="1">
        <v>218.01</v>
      </c>
      <c r="C640" s="1">
        <v>216.76032000000001</v>
      </c>
      <c r="D640" s="1">
        <v>5.7652618339001501E-3</v>
      </c>
    </row>
    <row r="641" spans="1:5" ht="13.2" x14ac:dyDescent="0.25">
      <c r="A641" s="2">
        <v>44769.625</v>
      </c>
      <c r="B641" s="1">
        <v>192.54</v>
      </c>
      <c r="C641" s="1">
        <v>186.25448</v>
      </c>
      <c r="D641" s="1">
        <v>3.3746946650625401E-2</v>
      </c>
    </row>
    <row r="642" spans="1:5" ht="13.2" x14ac:dyDescent="0.25">
      <c r="A642" s="2">
        <v>44769.666666666664</v>
      </c>
      <c r="B642" s="1">
        <v>182.06</v>
      </c>
      <c r="C642" s="1">
        <v>159.82222999999999</v>
      </c>
      <c r="D642" s="1">
        <v>0.13914065646562401</v>
      </c>
    </row>
    <row r="643" spans="1:5" ht="13.2" x14ac:dyDescent="0.25">
      <c r="A643" s="2">
        <v>44769.708333333336</v>
      </c>
      <c r="B643" s="1">
        <v>169.75</v>
      </c>
      <c r="C643" s="1">
        <v>145.92236</v>
      </c>
      <c r="D643" s="1">
        <v>0.16328984810826799</v>
      </c>
    </row>
    <row r="644" spans="1:5" ht="13.2" x14ac:dyDescent="0.25">
      <c r="A644" s="2">
        <v>44769.75</v>
      </c>
      <c r="B644" s="1">
        <v>155.66</v>
      </c>
      <c r="C644" s="1">
        <v>145.43722</v>
      </c>
      <c r="D644" s="1">
        <v>7.0289984915828205E-2</v>
      </c>
    </row>
    <row r="645" spans="1:5" ht="13.2" x14ac:dyDescent="0.25">
      <c r="A645" s="2">
        <v>44769.791666666664</v>
      </c>
      <c r="B645" s="1">
        <v>155.72</v>
      </c>
      <c r="C645" s="1">
        <v>149.09967</v>
      </c>
      <c r="D645" s="1">
        <v>4.4402043277493398E-2</v>
      </c>
    </row>
    <row r="646" spans="1:5" ht="13.2" x14ac:dyDescent="0.25">
      <c r="A646" s="2">
        <v>44769.833333333336</v>
      </c>
      <c r="B646" s="1">
        <v>156.91</v>
      </c>
      <c r="C646" s="1">
        <v>151.25310999999999</v>
      </c>
      <c r="D646" s="1">
        <v>3.7400156598432897E-2</v>
      </c>
    </row>
    <row r="647" spans="1:5" ht="13.2" x14ac:dyDescent="0.25">
      <c r="A647" s="2">
        <v>44769.875</v>
      </c>
      <c r="B647" s="1">
        <v>154.88999999999999</v>
      </c>
      <c r="C647" s="1">
        <v>155.39292</v>
      </c>
      <c r="D647" s="1">
        <v>3.23644088804057E-3</v>
      </c>
    </row>
    <row r="648" spans="1:5" ht="13.2" x14ac:dyDescent="0.25">
      <c r="A648" s="2">
        <v>44769.916666666664</v>
      </c>
      <c r="B648" s="1">
        <v>154.43</v>
      </c>
      <c r="C648" s="1">
        <v>162.08739</v>
      </c>
      <c r="D648" s="1">
        <v>4.7242354880290098E-2</v>
      </c>
    </row>
    <row r="649" spans="1:5" ht="13.2" x14ac:dyDescent="0.25">
      <c r="A649" s="2">
        <v>44769.958333333336</v>
      </c>
      <c r="B649" s="1">
        <v>159.44999999999999</v>
      </c>
      <c r="C649" s="1">
        <v>170.02108000000001</v>
      </c>
      <c r="D649" s="1">
        <v>6.2175113815298798E-2</v>
      </c>
      <c r="E649" s="1">
        <f>AVERAGE(D626:D649)</f>
        <v>6.2833478043030341E-2</v>
      </c>
    </row>
    <row r="650" spans="1:5" ht="13.2" x14ac:dyDescent="0.25">
      <c r="A650" s="2">
        <v>44770</v>
      </c>
      <c r="B650" s="1">
        <v>167.35</v>
      </c>
      <c r="C650" s="1">
        <v>170.56827000000001</v>
      </c>
      <c r="D650" s="1">
        <v>1.8867928953022799E-2</v>
      </c>
    </row>
    <row r="651" spans="1:5" ht="13.2" x14ac:dyDescent="0.25">
      <c r="A651" s="2">
        <v>44770.041666666664</v>
      </c>
      <c r="B651" s="1">
        <v>179.52</v>
      </c>
      <c r="C651" s="1">
        <v>192.74537000000001</v>
      </c>
      <c r="D651" s="1">
        <v>6.8615759745616706E-2</v>
      </c>
    </row>
    <row r="652" spans="1:5" ht="13.2" x14ac:dyDescent="0.25">
      <c r="A652" s="2">
        <v>44770.083333333336</v>
      </c>
      <c r="B652" s="1">
        <v>211.8</v>
      </c>
      <c r="C652" s="1">
        <v>221.68832</v>
      </c>
      <c r="D652" s="1">
        <v>4.4604605240366198E-2</v>
      </c>
    </row>
    <row r="653" spans="1:5" ht="13.2" x14ac:dyDescent="0.25">
      <c r="A653" s="2">
        <v>44770.125</v>
      </c>
      <c r="B653" s="1">
        <v>241.07</v>
      </c>
      <c r="C653" s="1">
        <v>241.32422</v>
      </c>
      <c r="D653" s="1">
        <v>1.0534375704187599E-3</v>
      </c>
    </row>
    <row r="654" spans="1:5" ht="13.2" x14ac:dyDescent="0.25">
      <c r="A654" s="2">
        <v>44770.166666666664</v>
      </c>
      <c r="B654" s="1">
        <v>243.6</v>
      </c>
      <c r="C654" s="1">
        <v>246.964</v>
      </c>
      <c r="D654" s="1">
        <v>1.3621418506341E-2</v>
      </c>
    </row>
    <row r="655" spans="1:5" ht="13.2" x14ac:dyDescent="0.25">
      <c r="A655" s="2">
        <v>44770.208333333336</v>
      </c>
      <c r="B655" s="1">
        <v>233.42</v>
      </c>
      <c r="C655" s="1">
        <v>244.70902000000001</v>
      </c>
      <c r="D655" s="1">
        <v>4.61324229078275E-2</v>
      </c>
    </row>
    <row r="656" spans="1:5" ht="13.2" x14ac:dyDescent="0.25">
      <c r="A656" s="2">
        <v>44770.25</v>
      </c>
      <c r="B656" s="1">
        <v>229.77</v>
      </c>
      <c r="C656" s="1">
        <v>240.41802999999999</v>
      </c>
      <c r="D656" s="1">
        <v>4.4289648326292202E-2</v>
      </c>
    </row>
    <row r="657" spans="1:4" ht="13.2" x14ac:dyDescent="0.25">
      <c r="A657" s="2">
        <v>44770.291666666664</v>
      </c>
      <c r="B657" s="1">
        <v>218.24</v>
      </c>
      <c r="C657" s="1">
        <v>238.30144000000001</v>
      </c>
      <c r="D657" s="1">
        <v>8.4185139628195294E-2</v>
      </c>
    </row>
    <row r="658" spans="1:4" ht="13.2" x14ac:dyDescent="0.25">
      <c r="A658" s="2">
        <v>44770.333333333336</v>
      </c>
      <c r="B658" s="1">
        <v>225.48</v>
      </c>
      <c r="C658" s="1">
        <v>237.30608000000001</v>
      </c>
      <c r="D658" s="1">
        <v>4.9834711356742299E-2</v>
      </c>
    </row>
    <row r="659" spans="1:4" ht="13.2" x14ac:dyDescent="0.25">
      <c r="A659" s="2">
        <v>44770.375</v>
      </c>
      <c r="B659" s="1">
        <v>218.99</v>
      </c>
      <c r="C659" s="1">
        <v>232.97153</v>
      </c>
      <c r="D659" s="1">
        <v>6.0013899552447403E-2</v>
      </c>
    </row>
    <row r="660" spans="1:4" ht="13.2" x14ac:dyDescent="0.25">
      <c r="A660" s="2">
        <v>44770.416666666664</v>
      </c>
      <c r="B660" s="1">
        <v>223.13</v>
      </c>
      <c r="C660" s="1">
        <v>229.31432000000001</v>
      </c>
      <c r="D660" s="1">
        <v>2.6968747525230902E-2</v>
      </c>
    </row>
    <row r="661" spans="1:4" ht="13.2" x14ac:dyDescent="0.25">
      <c r="A661" s="2">
        <v>44770.458333333336</v>
      </c>
      <c r="B661" s="1">
        <v>221.77</v>
      </c>
      <c r="C661" s="1">
        <v>232.83906999999999</v>
      </c>
      <c r="D661" s="1">
        <v>4.7539573148097397E-2</v>
      </c>
    </row>
    <row r="662" spans="1:4" ht="13.2" x14ac:dyDescent="0.25">
      <c r="A662" s="2">
        <v>44770.5</v>
      </c>
      <c r="B662" s="1">
        <v>218.91</v>
      </c>
      <c r="C662" s="1">
        <v>237.44011</v>
      </c>
      <c r="D662" s="1">
        <v>7.8041195314473205E-2</v>
      </c>
    </row>
    <row r="663" spans="1:4" ht="13.2" x14ac:dyDescent="0.25">
      <c r="A663" s="2">
        <v>44770.541666666664</v>
      </c>
      <c r="B663" s="1">
        <v>221.4</v>
      </c>
      <c r="C663" s="1">
        <v>233.04496</v>
      </c>
      <c r="D663" s="1">
        <v>4.9968727064511401E-2</v>
      </c>
    </row>
    <row r="664" spans="1:4" ht="13.2" x14ac:dyDescent="0.25">
      <c r="A664" s="2">
        <v>44770.583333333336</v>
      </c>
      <c r="B664" s="1">
        <v>214.08</v>
      </c>
      <c r="C664" s="1">
        <v>220.33723000000001</v>
      </c>
      <c r="D664" s="1">
        <v>2.8398423634535E-2</v>
      </c>
    </row>
    <row r="665" spans="1:4" ht="13.2" x14ac:dyDescent="0.25">
      <c r="A665" s="2">
        <v>44770.625</v>
      </c>
      <c r="B665" s="1">
        <v>195.88</v>
      </c>
      <c r="C665" s="1">
        <v>197.99056999999999</v>
      </c>
      <c r="D665" s="1">
        <v>1.06599521381245E-2</v>
      </c>
    </row>
    <row r="666" spans="1:4" ht="13.2" x14ac:dyDescent="0.25">
      <c r="A666" s="2">
        <v>44770.666666666664</v>
      </c>
      <c r="B666" s="1">
        <v>183.8</v>
      </c>
      <c r="C666" s="1">
        <v>172.89979</v>
      </c>
      <c r="D666" s="1">
        <v>6.30435120829239E-2</v>
      </c>
    </row>
    <row r="667" spans="1:4" ht="13.2" x14ac:dyDescent="0.25">
      <c r="A667" s="2">
        <v>44770.708333333336</v>
      </c>
      <c r="B667" s="1">
        <v>172.78</v>
      </c>
      <c r="C667" s="1">
        <v>155.10524000000001</v>
      </c>
      <c r="D667" s="1">
        <v>0.113953339036127</v>
      </c>
    </row>
    <row r="668" spans="1:4" ht="13.2" x14ac:dyDescent="0.25">
      <c r="A668" s="2">
        <v>44770.75</v>
      </c>
      <c r="B668" s="1">
        <v>169.26</v>
      </c>
      <c r="C668" s="1">
        <v>150.13721000000001</v>
      </c>
      <c r="D668" s="1">
        <v>0.127368758217899</v>
      </c>
    </row>
    <row r="669" spans="1:4" ht="13.2" x14ac:dyDescent="0.25">
      <c r="A669" s="2">
        <v>44770.791666666664</v>
      </c>
      <c r="B669" s="1">
        <v>172.99</v>
      </c>
      <c r="C669" s="1">
        <v>150.61239</v>
      </c>
      <c r="D669" s="1">
        <v>0.148577484229551</v>
      </c>
    </row>
    <row r="670" spans="1:4" ht="13.2" x14ac:dyDescent="0.25">
      <c r="A670" s="2">
        <v>44770.833333333336</v>
      </c>
      <c r="B670" s="1">
        <v>167.71</v>
      </c>
      <c r="C670" s="1">
        <v>150.86383000000001</v>
      </c>
      <c r="D670" s="1">
        <v>0.111664737664422</v>
      </c>
    </row>
    <row r="671" spans="1:4" ht="13.2" x14ac:dyDescent="0.25">
      <c r="A671" s="2">
        <v>44770.875</v>
      </c>
      <c r="B671" s="1">
        <v>167.96</v>
      </c>
      <c r="C671" s="1">
        <v>153.07588999999999</v>
      </c>
      <c r="D671" s="1">
        <v>9.7233535601197699E-2</v>
      </c>
    </row>
    <row r="672" spans="1:4" ht="13.2" x14ac:dyDescent="0.25">
      <c r="A672" s="2">
        <v>44770.916666666664</v>
      </c>
      <c r="B672" s="1">
        <v>173.46</v>
      </c>
      <c r="C672" s="1">
        <v>156.86134999999999</v>
      </c>
      <c r="D672" s="1">
        <v>0.105817334862922</v>
      </c>
    </row>
    <row r="673" spans="1:5" ht="13.2" x14ac:dyDescent="0.25">
      <c r="A673" s="2">
        <v>44770.958333333336</v>
      </c>
      <c r="B673" s="1">
        <v>180.21</v>
      </c>
      <c r="C673" s="1">
        <v>160.70141000000001</v>
      </c>
      <c r="D673" s="1">
        <v>0.1213965079709</v>
      </c>
      <c r="E673" s="1">
        <f>AVERAGE(D650:D673)</f>
        <v>6.5077116678257732E-2</v>
      </c>
    </row>
    <row r="674" spans="1:5" ht="13.2" x14ac:dyDescent="0.25">
      <c r="A674" s="2">
        <v>44771</v>
      </c>
      <c r="B674" s="1">
        <v>177.87</v>
      </c>
      <c r="C674" s="1">
        <v>186.67776000000001</v>
      </c>
      <c r="D674" s="1">
        <v>4.7181624634878801E-2</v>
      </c>
    </row>
    <row r="675" spans="1:5" ht="13.2" x14ac:dyDescent="0.25">
      <c r="A675" s="2">
        <v>44771.041666666664</v>
      </c>
      <c r="B675" s="1">
        <v>185.16</v>
      </c>
      <c r="C675" s="1">
        <v>204.55629999999999</v>
      </c>
      <c r="D675" s="1">
        <v>9.48213279180352E-2</v>
      </c>
    </row>
    <row r="676" spans="1:5" ht="13.2" x14ac:dyDescent="0.25">
      <c r="A676" s="2">
        <v>44771.083333333336</v>
      </c>
      <c r="B676" s="1">
        <v>217.71</v>
      </c>
      <c r="C676" s="1">
        <v>230.32568000000001</v>
      </c>
      <c r="D676" s="1">
        <v>5.4773223723902503E-2</v>
      </c>
    </row>
    <row r="677" spans="1:5" ht="13.2" x14ac:dyDescent="0.25">
      <c r="A677" s="2">
        <v>44771.125</v>
      </c>
      <c r="B677" s="1">
        <v>249.33</v>
      </c>
      <c r="C677" s="1">
        <v>247.86542</v>
      </c>
      <c r="D677" s="1">
        <v>5.9087709774119004E-3</v>
      </c>
    </row>
    <row r="678" spans="1:5" ht="13.2" x14ac:dyDescent="0.25">
      <c r="A678" s="2">
        <v>44771.166666666664</v>
      </c>
      <c r="B678" s="1">
        <v>254.99</v>
      </c>
      <c r="C678" s="1">
        <v>251.65391</v>
      </c>
      <c r="D678" s="1">
        <v>1.3256658718316799E-2</v>
      </c>
    </row>
    <row r="679" spans="1:5" ht="13.2" x14ac:dyDescent="0.25">
      <c r="A679" s="2">
        <v>44771.208333333336</v>
      </c>
      <c r="B679" s="1">
        <v>250.37</v>
      </c>
      <c r="C679" s="1">
        <v>248.82306</v>
      </c>
      <c r="D679" s="1">
        <v>6.2170282770415497E-3</v>
      </c>
    </row>
    <row r="680" spans="1:5" ht="13.2" x14ac:dyDescent="0.25">
      <c r="A680" s="2">
        <v>44771.25</v>
      </c>
      <c r="B680" s="1">
        <v>233.88</v>
      </c>
      <c r="C680" s="1">
        <v>246.07431</v>
      </c>
      <c r="D680" s="1">
        <v>4.9555396497911498E-2</v>
      </c>
    </row>
    <row r="681" spans="1:5" ht="13.2" x14ac:dyDescent="0.25">
      <c r="A681" s="2">
        <v>44771.291666666664</v>
      </c>
      <c r="B681" s="1">
        <v>228.5</v>
      </c>
      <c r="C681" s="1">
        <v>246.78767999999999</v>
      </c>
      <c r="D681" s="1">
        <v>7.4102888766570493E-2</v>
      </c>
    </row>
    <row r="682" spans="1:5" ht="13.2" x14ac:dyDescent="0.25">
      <c r="A682" s="2">
        <v>44771.333333333336</v>
      </c>
      <c r="B682" s="1">
        <v>226.79</v>
      </c>
      <c r="C682" s="1">
        <v>248.69748000000001</v>
      </c>
      <c r="D682" s="1">
        <v>8.8088870060122906E-2</v>
      </c>
    </row>
    <row r="683" spans="1:5" ht="13.2" x14ac:dyDescent="0.25">
      <c r="A683" s="2">
        <v>44771.375</v>
      </c>
      <c r="B683" s="1">
        <v>225.99</v>
      </c>
      <c r="C683" s="1">
        <v>246.39516</v>
      </c>
      <c r="D683" s="1">
        <v>8.2814776069464899E-2</v>
      </c>
    </row>
    <row r="684" spans="1:5" ht="13.2" x14ac:dyDescent="0.25">
      <c r="A684" s="2">
        <v>44771.416666666664</v>
      </c>
      <c r="B684" s="1">
        <v>233.11</v>
      </c>
      <c r="C684" s="1">
        <v>243.20381</v>
      </c>
      <c r="D684" s="1">
        <v>4.1503502761737102E-2</v>
      </c>
    </row>
    <row r="685" spans="1:5" ht="13.2" x14ac:dyDescent="0.25">
      <c r="A685" s="2">
        <v>44771.458333333336</v>
      </c>
      <c r="B685" s="1">
        <v>245.46</v>
      </c>
      <c r="C685" s="1">
        <v>246.45708999999999</v>
      </c>
      <c r="D685" s="1">
        <v>4.0456941206275902E-3</v>
      </c>
    </row>
    <row r="686" spans="1:5" ht="13.2" x14ac:dyDescent="0.25">
      <c r="A686" s="2">
        <v>44771.5</v>
      </c>
      <c r="B686" s="1">
        <v>251.11</v>
      </c>
      <c r="C686" s="1">
        <v>250.65854999999999</v>
      </c>
      <c r="D686" s="1">
        <v>1.80105565918267E-3</v>
      </c>
    </row>
    <row r="687" spans="1:5" ht="13.2" x14ac:dyDescent="0.25">
      <c r="A687" s="2">
        <v>44771.541666666664</v>
      </c>
      <c r="B687" s="1">
        <v>256.8</v>
      </c>
      <c r="C687" s="1">
        <v>245.05058</v>
      </c>
      <c r="D687" s="1">
        <v>4.7946917734289801E-2</v>
      </c>
    </row>
    <row r="688" spans="1:5" ht="13.2" x14ac:dyDescent="0.25">
      <c r="A688" s="2">
        <v>44771.583333333336</v>
      </c>
      <c r="B688" s="1">
        <v>253.49</v>
      </c>
      <c r="C688" s="1">
        <v>230.0736</v>
      </c>
      <c r="D688" s="1">
        <v>0.101777865865531</v>
      </c>
    </row>
    <row r="689" spans="1:5" ht="13.2" x14ac:dyDescent="0.25">
      <c r="A689" s="2">
        <v>44771.625</v>
      </c>
      <c r="B689" s="1">
        <v>222.8</v>
      </c>
      <c r="C689" s="1">
        <v>206.78697</v>
      </c>
      <c r="D689" s="1">
        <v>7.7437325959174297E-2</v>
      </c>
    </row>
    <row r="690" spans="1:5" ht="13.2" x14ac:dyDescent="0.25">
      <c r="A690" s="2">
        <v>44771.666666666664</v>
      </c>
      <c r="B690" s="1">
        <v>196.14</v>
      </c>
      <c r="C690" s="1">
        <v>183.60937000000001</v>
      </c>
      <c r="D690" s="1">
        <v>6.8246135804507002E-2</v>
      </c>
    </row>
    <row r="691" spans="1:5" ht="13.2" x14ac:dyDescent="0.25">
      <c r="A691" s="2">
        <v>44771.708333333336</v>
      </c>
      <c r="B691" s="1">
        <v>184.44</v>
      </c>
      <c r="C691" s="1">
        <v>167.33849000000001</v>
      </c>
      <c r="D691" s="1">
        <v>0.102197109583097</v>
      </c>
    </row>
    <row r="692" spans="1:5" ht="13.2" x14ac:dyDescent="0.25">
      <c r="A692" s="2">
        <v>44771.75</v>
      </c>
      <c r="B692" s="1">
        <v>181.18</v>
      </c>
      <c r="C692" s="1">
        <v>162.49547000000001</v>
      </c>
      <c r="D692" s="1">
        <v>0.114984928502929</v>
      </c>
    </row>
    <row r="693" spans="1:5" ht="13.2" x14ac:dyDescent="0.25">
      <c r="A693" s="2">
        <v>44771.791666666664</v>
      </c>
      <c r="B693" s="1">
        <v>178.17</v>
      </c>
      <c r="C693" s="1">
        <v>163.39340999999999</v>
      </c>
      <c r="D693" s="1">
        <v>9.0435654657063505E-2</v>
      </c>
    </row>
    <row r="694" spans="1:5" ht="13.2" x14ac:dyDescent="0.25">
      <c r="A694" s="2">
        <v>44771.833333333336</v>
      </c>
      <c r="B694" s="1">
        <v>180.36</v>
      </c>
      <c r="C694" s="1">
        <v>164.35094000000001</v>
      </c>
      <c r="D694" s="1">
        <v>9.7407778744678902E-2</v>
      </c>
    </row>
    <row r="695" spans="1:5" ht="13.2" x14ac:dyDescent="0.25">
      <c r="A695" s="2">
        <v>44771.875</v>
      </c>
      <c r="B695" s="1">
        <v>179.53</v>
      </c>
      <c r="C695" s="1">
        <v>167.43509</v>
      </c>
      <c r="D695" s="1">
        <v>7.2236411136996401E-2</v>
      </c>
    </row>
    <row r="696" spans="1:5" ht="13.2" x14ac:dyDescent="0.25">
      <c r="A696" s="2">
        <v>44771.916666666664</v>
      </c>
      <c r="B696" s="1">
        <v>179.06</v>
      </c>
      <c r="C696" s="1">
        <v>173.32946999999999</v>
      </c>
      <c r="D696" s="1">
        <v>3.3061486889678998E-2</v>
      </c>
    </row>
    <row r="697" spans="1:5" ht="13.2" x14ac:dyDescent="0.25">
      <c r="A697" s="2">
        <v>44771.958333333336</v>
      </c>
      <c r="B697" s="1">
        <v>186.71</v>
      </c>
      <c r="C697" s="1">
        <v>178.91172</v>
      </c>
      <c r="D697" s="1">
        <v>4.3587306633685E-2</v>
      </c>
      <c r="E697" s="1">
        <f>AVERAGE(D674:D697)</f>
        <v>5.889123915403479E-2</v>
      </c>
    </row>
    <row r="698" spans="1:5" ht="13.2" x14ac:dyDescent="0.25">
      <c r="A698" s="2">
        <v>44772</v>
      </c>
      <c r="B698" s="1">
        <v>190.23</v>
      </c>
      <c r="C698" s="1">
        <v>190.16976</v>
      </c>
      <c r="D698" s="1">
        <v>3.1676960627174998E-4</v>
      </c>
    </row>
    <row r="699" spans="1:5" ht="13.2" x14ac:dyDescent="0.25">
      <c r="A699" s="2">
        <v>44772.041666666664</v>
      </c>
      <c r="B699" s="1">
        <v>195.04</v>
      </c>
      <c r="C699" s="1">
        <v>209.61187000000001</v>
      </c>
      <c r="D699" s="1">
        <v>6.9518343593805099E-2</v>
      </c>
    </row>
    <row r="700" spans="1:5" ht="13.2" x14ac:dyDescent="0.25">
      <c r="A700" s="2">
        <v>44772.083333333336</v>
      </c>
      <c r="B700" s="1">
        <v>226.8</v>
      </c>
      <c r="C700" s="1">
        <v>235.86699999999999</v>
      </c>
      <c r="D700" s="1">
        <v>3.8441155396897297E-2</v>
      </c>
    </row>
    <row r="701" spans="1:5" ht="13.2" x14ac:dyDescent="0.25">
      <c r="A701" s="2">
        <v>44772.125</v>
      </c>
      <c r="B701" s="1">
        <v>260.42</v>
      </c>
      <c r="C701" s="1">
        <v>254.67696000000001</v>
      </c>
      <c r="D701" s="1">
        <v>2.2550292731623602E-2</v>
      </c>
    </row>
    <row r="702" spans="1:5" ht="13.2" x14ac:dyDescent="0.25">
      <c r="A702" s="2">
        <v>44772.166666666664</v>
      </c>
      <c r="B702" s="1">
        <v>256.63</v>
      </c>
      <c r="C702" s="1">
        <v>259.32596999999998</v>
      </c>
      <c r="D702" s="1">
        <v>1.03960663870262E-2</v>
      </c>
    </row>
    <row r="703" spans="1:5" ht="13.2" x14ac:dyDescent="0.25">
      <c r="A703" s="2">
        <v>44772.208333333336</v>
      </c>
      <c r="B703" s="1">
        <v>248.35</v>
      </c>
      <c r="C703" s="1">
        <v>256.43693999999999</v>
      </c>
      <c r="D703" s="1">
        <v>3.1535784197081702E-2</v>
      </c>
    </row>
    <row r="704" spans="1:5" ht="13.2" x14ac:dyDescent="0.25">
      <c r="A704" s="2">
        <v>44772.25</v>
      </c>
      <c r="B704" s="1">
        <v>253.66</v>
      </c>
      <c r="C704" s="1">
        <v>254.58013</v>
      </c>
      <c r="D704" s="1">
        <v>3.6143040699994902E-3</v>
      </c>
    </row>
    <row r="705" spans="1:4" ht="13.2" x14ac:dyDescent="0.25">
      <c r="A705" s="2">
        <v>44772.291666666664</v>
      </c>
      <c r="B705" s="1">
        <v>254.02</v>
      </c>
      <c r="C705" s="1">
        <v>256.86311999999998</v>
      </c>
      <c r="D705" s="1">
        <v>1.10686189593896E-2</v>
      </c>
    </row>
    <row r="706" spans="1:4" ht="13.2" x14ac:dyDescent="0.25">
      <c r="A706" s="2">
        <v>44772.333333333336</v>
      </c>
      <c r="B706" s="1">
        <v>263.70999999999998</v>
      </c>
      <c r="C706" s="1">
        <v>260.20836000000003</v>
      </c>
      <c r="D706" s="1">
        <v>1.34570618714938E-2</v>
      </c>
    </row>
    <row r="707" spans="1:4" ht="13.2" x14ac:dyDescent="0.25">
      <c r="A707" s="2">
        <v>44772.375</v>
      </c>
      <c r="B707" s="1">
        <v>262.23</v>
      </c>
      <c r="C707" s="1">
        <v>259.23698999999999</v>
      </c>
      <c r="D707" s="1">
        <v>1.1545458848291701E-2</v>
      </c>
    </row>
    <row r="708" spans="1:4" ht="13.2" x14ac:dyDescent="0.25">
      <c r="A708" s="2">
        <v>44772.416666666664</v>
      </c>
      <c r="B708" s="1">
        <v>256.47000000000003</v>
      </c>
      <c r="C708" s="1">
        <v>256.90580999999997</v>
      </c>
      <c r="D708" s="1">
        <v>1.69638047500734E-3</v>
      </c>
    </row>
    <row r="709" spans="1:4" ht="13.2" x14ac:dyDescent="0.25">
      <c r="A709" s="2">
        <v>44772.458333333336</v>
      </c>
      <c r="B709" s="1">
        <v>252.16</v>
      </c>
      <c r="C709" s="1">
        <v>259.60318999999998</v>
      </c>
      <c r="D709" s="1">
        <v>2.8671411934498899E-2</v>
      </c>
    </row>
    <row r="710" spans="1:4" ht="13.2" x14ac:dyDescent="0.25">
      <c r="A710" s="2">
        <v>44772.5</v>
      </c>
      <c r="B710" s="1">
        <v>253.39</v>
      </c>
      <c r="C710" s="1">
        <v>263.20675999999997</v>
      </c>
      <c r="D710" s="1">
        <v>3.72967624387762E-2</v>
      </c>
    </row>
    <row r="711" spans="1:4" ht="13.2" x14ac:dyDescent="0.25">
      <c r="A711" s="2">
        <v>44772.541666666664</v>
      </c>
      <c r="B711" s="1">
        <v>253.9</v>
      </c>
      <c r="C711" s="1">
        <v>257.77161000000001</v>
      </c>
      <c r="D711" s="1">
        <v>1.5019536092434701E-2</v>
      </c>
    </row>
    <row r="712" spans="1:4" ht="13.2" x14ac:dyDescent="0.25">
      <c r="A712" s="2">
        <v>44772.583333333336</v>
      </c>
      <c r="B712" s="1">
        <v>252.39</v>
      </c>
      <c r="C712" s="1">
        <v>242.3843</v>
      </c>
      <c r="D712" s="1">
        <v>4.1280313947726702E-2</v>
      </c>
    </row>
    <row r="713" spans="1:4" ht="13.2" x14ac:dyDescent="0.25">
      <c r="A713" s="2">
        <v>44772.625</v>
      </c>
      <c r="B713" s="1">
        <v>224.03</v>
      </c>
      <c r="C713" s="1">
        <v>215.30239</v>
      </c>
      <c r="D713" s="1">
        <v>4.0536521680042598E-2</v>
      </c>
    </row>
    <row r="714" spans="1:4" ht="13.2" x14ac:dyDescent="0.25">
      <c r="A714" s="2">
        <v>44772.666666666664</v>
      </c>
      <c r="B714" s="1">
        <v>187.96</v>
      </c>
      <c r="C714" s="1">
        <v>186.19920999999999</v>
      </c>
      <c r="D714" s="1">
        <v>9.4564848046348494E-3</v>
      </c>
    </row>
    <row r="715" spans="1:4" ht="13.2" x14ac:dyDescent="0.25">
      <c r="A715" s="2">
        <v>44772.708333333336</v>
      </c>
      <c r="B715" s="1">
        <v>170.05</v>
      </c>
      <c r="C715" s="1">
        <v>165.77951999999999</v>
      </c>
      <c r="D715" s="1">
        <v>2.57599973748266E-2</v>
      </c>
    </row>
    <row r="716" spans="1:4" ht="13.2" x14ac:dyDescent="0.25">
      <c r="A716" s="2">
        <v>44772.75</v>
      </c>
      <c r="B716" s="1">
        <v>154.86000000000001</v>
      </c>
      <c r="C716" s="1">
        <v>159.13637</v>
      </c>
      <c r="D716" s="1">
        <v>2.6872361107646101E-2</v>
      </c>
    </row>
    <row r="717" spans="1:4" ht="13.2" x14ac:dyDescent="0.25">
      <c r="A717" s="2">
        <v>44772.791666666664</v>
      </c>
      <c r="B717" s="1">
        <v>151.88</v>
      </c>
      <c r="C717" s="1">
        <v>159.64920000000001</v>
      </c>
      <c r="D717" s="1">
        <v>4.8664196250278798E-2</v>
      </c>
    </row>
    <row r="718" spans="1:4" ht="13.2" x14ac:dyDescent="0.25">
      <c r="A718" s="2">
        <v>44772.833333333336</v>
      </c>
      <c r="B718" s="1">
        <v>149.59</v>
      </c>
      <c r="C718" s="1">
        <v>161.21093999999999</v>
      </c>
      <c r="D718" s="1">
        <v>7.2085306369406299E-2</v>
      </c>
    </row>
    <row r="719" spans="1:4" ht="13.2" x14ac:dyDescent="0.25">
      <c r="A719" s="2">
        <v>44772.875</v>
      </c>
      <c r="B719" s="1">
        <v>143.68</v>
      </c>
      <c r="C719" s="1">
        <v>165.70607999999999</v>
      </c>
      <c r="D719" s="1">
        <v>0.13292258195957499</v>
      </c>
    </row>
    <row r="720" spans="1:4" ht="13.2" x14ac:dyDescent="0.25">
      <c r="A720" s="2">
        <v>44772.916666666664</v>
      </c>
      <c r="B720" s="1">
        <v>149.63</v>
      </c>
      <c r="C720" s="1">
        <v>173.20394999999999</v>
      </c>
      <c r="D720" s="1">
        <v>0.13610515233630599</v>
      </c>
    </row>
    <row r="721" spans="1:5" ht="13.2" x14ac:dyDescent="0.25">
      <c r="A721" s="2">
        <v>44772.958333333336</v>
      </c>
      <c r="B721" s="1">
        <v>179.69</v>
      </c>
      <c r="C721" s="1">
        <v>179.80544</v>
      </c>
      <c r="D721" s="1">
        <v>6.4202729350127904E-4</v>
      </c>
      <c r="E721" s="1">
        <f>AVERAGE(D698:D721)</f>
        <v>3.4560537071939228E-2</v>
      </c>
    </row>
    <row r="722" spans="1:5" ht="13.2" x14ac:dyDescent="0.25">
      <c r="A722" s="2">
        <v>44773</v>
      </c>
      <c r="B722" s="1">
        <v>205.59</v>
      </c>
      <c r="C722" s="1">
        <v>178.10462999999999</v>
      </c>
      <c r="D722" s="1">
        <v>0.15432147945845101</v>
      </c>
    </row>
    <row r="723" spans="1:5" ht="13.2" x14ac:dyDescent="0.25">
      <c r="A723" s="2">
        <v>44773.041666666664</v>
      </c>
      <c r="B723" s="1">
        <v>221.8</v>
      </c>
      <c r="C723" s="1">
        <v>200.46530999999999</v>
      </c>
      <c r="D723" s="1">
        <v>0.10642584495043</v>
      </c>
    </row>
    <row r="724" spans="1:5" ht="13.2" x14ac:dyDescent="0.25">
      <c r="A724" s="2">
        <v>44773.083333333336</v>
      </c>
      <c r="B724" s="1">
        <v>236.1</v>
      </c>
      <c r="C724" s="1">
        <v>232.23025000000001</v>
      </c>
      <c r="D724" s="1">
        <v>1.6663419171274899E-2</v>
      </c>
    </row>
    <row r="725" spans="1:5" ht="13.2" x14ac:dyDescent="0.25">
      <c r="A725" s="2">
        <v>44773.125</v>
      </c>
      <c r="B725" s="1">
        <v>253.58</v>
      </c>
      <c r="C725" s="1">
        <v>252.19503</v>
      </c>
      <c r="D725" s="1">
        <v>5.4916625438653898E-3</v>
      </c>
    </row>
    <row r="726" spans="1:5" ht="13.2" x14ac:dyDescent="0.25">
      <c r="A726" s="2">
        <v>44773.166666666664</v>
      </c>
      <c r="B726" s="1">
        <v>252.24</v>
      </c>
      <c r="C726" s="1">
        <v>253.67631</v>
      </c>
      <c r="D726" s="1">
        <v>5.6619792364529103E-3</v>
      </c>
    </row>
    <row r="727" spans="1:5" ht="13.2" x14ac:dyDescent="0.25">
      <c r="A727" s="2">
        <v>44773.208333333336</v>
      </c>
      <c r="B727" s="1">
        <v>250.32</v>
      </c>
      <c r="C727" s="1">
        <v>247.81084999999999</v>
      </c>
      <c r="D727" s="1">
        <v>1.01252628769079E-2</v>
      </c>
    </row>
    <row r="728" spans="1:5" ht="13.2" x14ac:dyDescent="0.25">
      <c r="A728" s="2">
        <v>44773.25</v>
      </c>
      <c r="B728" s="1">
        <v>259.14999999999998</v>
      </c>
      <c r="C728" s="1">
        <v>244.87734</v>
      </c>
      <c r="D728" s="1">
        <v>5.8284935633488799E-2</v>
      </c>
    </row>
    <row r="729" spans="1:5" ht="13.2" x14ac:dyDescent="0.25">
      <c r="A729" s="2">
        <v>44773.291666666664</v>
      </c>
      <c r="B729" s="1">
        <v>263.56</v>
      </c>
      <c r="C729" s="1">
        <v>248.08250000000001</v>
      </c>
      <c r="D729" s="1">
        <v>6.2388519948001098E-2</v>
      </c>
    </row>
    <row r="730" spans="1:5" ht="13.2" x14ac:dyDescent="0.25">
      <c r="A730" s="2">
        <v>44773.333333333336</v>
      </c>
      <c r="B730" s="1">
        <v>266.33999999999997</v>
      </c>
      <c r="C730" s="1">
        <v>252.77341000000001</v>
      </c>
      <c r="D730" s="1">
        <v>5.3670953760523901E-2</v>
      </c>
    </row>
    <row r="731" spans="1:5" ht="13.2" x14ac:dyDescent="0.25">
      <c r="A731" s="2">
        <v>44773.375</v>
      </c>
      <c r="B731" s="1">
        <v>262.39</v>
      </c>
      <c r="C731" s="1">
        <v>249.95006000000001</v>
      </c>
      <c r="D731" s="1">
        <v>4.9769701995670497E-2</v>
      </c>
    </row>
    <row r="732" spans="1:5" ht="13.2" x14ac:dyDescent="0.25">
      <c r="A732" s="2">
        <v>44773.416666666664</v>
      </c>
      <c r="B732" s="1">
        <v>257.04000000000002</v>
      </c>
      <c r="C732" s="1">
        <v>243.05776</v>
      </c>
      <c r="D732" s="1">
        <v>5.7526408537625001E-2</v>
      </c>
    </row>
    <row r="733" spans="1:5" ht="13.2" x14ac:dyDescent="0.25">
      <c r="A733" s="2">
        <v>44773.458333333336</v>
      </c>
      <c r="B733" s="1">
        <v>251.59</v>
      </c>
      <c r="C733" s="1">
        <v>244.24193</v>
      </c>
      <c r="D733" s="1">
        <v>3.00852110036962E-2</v>
      </c>
    </row>
    <row r="734" spans="1:5" ht="13.2" x14ac:dyDescent="0.25">
      <c r="A734" s="2">
        <v>44773.5</v>
      </c>
      <c r="B734" s="1">
        <v>248.66</v>
      </c>
      <c r="C734" s="1">
        <v>250.21402</v>
      </c>
      <c r="D734" s="1">
        <v>6.2107630899339997E-3</v>
      </c>
    </row>
    <row r="735" spans="1:5" ht="13.2" x14ac:dyDescent="0.25">
      <c r="A735" s="2">
        <v>44773.541666666664</v>
      </c>
      <c r="B735" s="1">
        <v>245.49</v>
      </c>
      <c r="C735" s="1">
        <v>246.26761999999999</v>
      </c>
      <c r="D735" s="1">
        <v>3.15762177747925E-3</v>
      </c>
    </row>
    <row r="736" spans="1:5" ht="13.2" x14ac:dyDescent="0.25">
      <c r="A736" s="2">
        <v>44773.583333333336</v>
      </c>
      <c r="B736" s="1">
        <v>241.44</v>
      </c>
      <c r="C736" s="1">
        <v>228.71852000000001</v>
      </c>
      <c r="D736" s="1">
        <v>5.5620681700808403E-2</v>
      </c>
    </row>
    <row r="737" spans="1:5" ht="13.2" x14ac:dyDescent="0.25">
      <c r="A737" s="2">
        <v>44773.625</v>
      </c>
      <c r="B737" s="1">
        <v>207.62</v>
      </c>
      <c r="C737" s="1">
        <v>200.21816999999999</v>
      </c>
      <c r="D737" s="1">
        <v>3.6968822559910602E-2</v>
      </c>
    </row>
    <row r="738" spans="1:5" ht="13.2" x14ac:dyDescent="0.25">
      <c r="A738" s="2">
        <v>44773.666666666664</v>
      </c>
      <c r="B738" s="1">
        <v>178.47</v>
      </c>
      <c r="C738" s="1">
        <v>172.68711999999999</v>
      </c>
      <c r="D738" s="1">
        <v>3.3487616215963301E-2</v>
      </c>
    </row>
    <row r="739" spans="1:5" ht="13.2" x14ac:dyDescent="0.25">
      <c r="A739" s="2">
        <v>44773.708333333336</v>
      </c>
      <c r="B739" s="1">
        <v>164.77</v>
      </c>
      <c r="C739" s="1">
        <v>155.47417999999999</v>
      </c>
      <c r="D739" s="1">
        <v>5.9790120777610901E-2</v>
      </c>
    </row>
    <row r="740" spans="1:5" ht="13.2" x14ac:dyDescent="0.25">
      <c r="A740" s="2">
        <v>44773.75</v>
      </c>
      <c r="B740" s="1">
        <v>160.83000000000001</v>
      </c>
      <c r="C740" s="1">
        <v>151.84097</v>
      </c>
      <c r="D740" s="1">
        <v>5.9200293570305901E-2</v>
      </c>
    </row>
    <row r="741" spans="1:5" ht="13.2" x14ac:dyDescent="0.25">
      <c r="A741" s="2">
        <v>44773.791666666664</v>
      </c>
      <c r="B741" s="1">
        <v>160.77000000000001</v>
      </c>
      <c r="C741" s="1">
        <v>153.69919999999999</v>
      </c>
      <c r="D741" s="1">
        <v>4.6004143157544197E-2</v>
      </c>
    </row>
    <row r="742" spans="1:5" ht="13.2" x14ac:dyDescent="0.25">
      <c r="A742" s="2">
        <v>44773.833333333336</v>
      </c>
      <c r="B742" s="1">
        <v>160.76</v>
      </c>
      <c r="C742" s="1">
        <v>155.42051000000001</v>
      </c>
      <c r="D742" s="1">
        <v>3.4355118253054102E-2</v>
      </c>
    </row>
    <row r="743" spans="1:5" ht="13.2" x14ac:dyDescent="0.25">
      <c r="A743" s="2">
        <v>44773.875</v>
      </c>
      <c r="B743" s="1">
        <v>156.97</v>
      </c>
      <c r="C743" s="1">
        <v>159.97920999999999</v>
      </c>
      <c r="D743" s="1">
        <v>1.8810006625235801E-2</v>
      </c>
    </row>
    <row r="744" spans="1:5" ht="13.2" x14ac:dyDescent="0.25">
      <c r="A744" s="2">
        <v>44773.916666666664</v>
      </c>
      <c r="B744" s="1">
        <v>167.25</v>
      </c>
      <c r="C744" s="1">
        <v>166.42805000000001</v>
      </c>
      <c r="D744" s="1">
        <v>4.93877083820898E-3</v>
      </c>
    </row>
    <row r="745" spans="1:5" ht="13.2" x14ac:dyDescent="0.25">
      <c r="A745" s="2">
        <v>44773.958333333336</v>
      </c>
      <c r="B745" s="1">
        <v>180.65</v>
      </c>
      <c r="C745" s="1">
        <v>170.39901</v>
      </c>
      <c r="D745" s="1">
        <v>6.0158741532594498E-2</v>
      </c>
      <c r="E745" s="1">
        <f>AVERAGE(D722:D745)</f>
        <v>4.2879919967293234E-2</v>
      </c>
    </row>
    <row r="746" spans="1:5" ht="13.2" x14ac:dyDescent="0.25">
      <c r="A746" s="2">
        <v>44774</v>
      </c>
      <c r="B746" s="1">
        <v>190.26</v>
      </c>
      <c r="C746" s="1">
        <v>180.31965</v>
      </c>
      <c r="D746" s="1">
        <v>5.5126271596023999E-2</v>
      </c>
    </row>
    <row r="747" spans="1:5" ht="13.2" x14ac:dyDescent="0.25">
      <c r="A747" s="2">
        <v>44774.041666666664</v>
      </c>
      <c r="B747" s="1">
        <v>215.57</v>
      </c>
      <c r="C747" s="1">
        <v>200.45902000000001</v>
      </c>
      <c r="D747" s="1">
        <v>7.5381891021915504E-2</v>
      </c>
    </row>
    <row r="748" spans="1:5" ht="13.2" x14ac:dyDescent="0.25">
      <c r="A748" s="2">
        <v>44774.083333333336</v>
      </c>
      <c r="B748" s="1">
        <v>249.84</v>
      </c>
      <c r="C748" s="1">
        <v>228.19271000000001</v>
      </c>
      <c r="D748" s="1">
        <v>9.4864073440382904E-2</v>
      </c>
    </row>
    <row r="749" spans="1:5" ht="13.2" x14ac:dyDescent="0.25">
      <c r="A749" s="2">
        <v>44774.125</v>
      </c>
      <c r="B749" s="1">
        <v>262.97000000000003</v>
      </c>
      <c r="C749" s="1">
        <v>246.61794</v>
      </c>
      <c r="D749" s="1">
        <v>6.6305233106723802E-2</v>
      </c>
    </row>
    <row r="750" spans="1:5" ht="13.2" x14ac:dyDescent="0.25">
      <c r="A750" s="2">
        <v>44774.166666666664</v>
      </c>
      <c r="B750" s="1">
        <v>267.3</v>
      </c>
      <c r="C750" s="1">
        <v>250.34845999999999</v>
      </c>
      <c r="D750" s="1">
        <v>6.7711780611712194E-2</v>
      </c>
    </row>
    <row r="751" spans="1:5" ht="13.2" x14ac:dyDescent="0.25">
      <c r="A751" s="2">
        <v>44774.208333333336</v>
      </c>
      <c r="B751" s="1">
        <v>265.88</v>
      </c>
      <c r="C751" s="1">
        <v>246.86156</v>
      </c>
      <c r="D751" s="1">
        <v>7.7040913133660793E-2</v>
      </c>
    </row>
    <row r="752" spans="1:5" ht="13.2" x14ac:dyDescent="0.25">
      <c r="A752" s="2">
        <v>44774.25</v>
      </c>
      <c r="B752" s="1">
        <v>259.08999999999997</v>
      </c>
      <c r="C752" s="1">
        <v>242.79979</v>
      </c>
      <c r="D752" s="1">
        <v>6.7093179940559106E-2</v>
      </c>
    </row>
    <row r="753" spans="1:4" ht="13.2" x14ac:dyDescent="0.25">
      <c r="A753" s="2">
        <v>44774.291666666664</v>
      </c>
      <c r="B753" s="1">
        <v>263.69</v>
      </c>
      <c r="C753" s="1">
        <v>242.29058000000001</v>
      </c>
      <c r="D753" s="1">
        <v>8.83213041134326E-2</v>
      </c>
    </row>
    <row r="754" spans="1:4" ht="13.2" x14ac:dyDescent="0.25">
      <c r="A754" s="2">
        <v>44774.333333333336</v>
      </c>
      <c r="B754" s="1">
        <v>259.39999999999998</v>
      </c>
      <c r="C754" s="1">
        <v>243.81571</v>
      </c>
      <c r="D754" s="1">
        <v>6.3918317650655004E-2</v>
      </c>
    </row>
    <row r="755" spans="1:4" ht="13.2" x14ac:dyDescent="0.25">
      <c r="A755" s="2">
        <v>44774.375</v>
      </c>
      <c r="B755" s="1">
        <v>256.85000000000002</v>
      </c>
      <c r="C755" s="1">
        <v>240.43940000000001</v>
      </c>
      <c r="D755" s="1">
        <v>6.8252540972902107E-2</v>
      </c>
    </row>
    <row r="756" spans="1:4" ht="13.2" x14ac:dyDescent="0.25">
      <c r="A756" s="2">
        <v>44774.416666666664</v>
      </c>
      <c r="B756" s="1">
        <v>258.20999999999998</v>
      </c>
      <c r="C756" s="1">
        <v>234.41299000000001</v>
      </c>
      <c r="D756" s="1">
        <v>0.101517454301487</v>
      </c>
    </row>
    <row r="757" spans="1:4" ht="13.2" x14ac:dyDescent="0.25">
      <c r="A757" s="2">
        <v>44774.458333333336</v>
      </c>
      <c r="B757" s="1">
        <v>263.54000000000002</v>
      </c>
      <c r="C757" s="1">
        <v>235.81309999999999</v>
      </c>
      <c r="D757" s="1">
        <v>0.11757998177370101</v>
      </c>
    </row>
    <row r="758" spans="1:4" ht="13.2" x14ac:dyDescent="0.25">
      <c r="A758" s="2">
        <v>44774.5</v>
      </c>
      <c r="B758" s="1">
        <v>262.56</v>
      </c>
      <c r="C758" s="1">
        <v>240.86806000000001</v>
      </c>
      <c r="D758" s="1">
        <v>9.0057353390897807E-2</v>
      </c>
    </row>
    <row r="759" spans="1:4" ht="13.2" x14ac:dyDescent="0.25">
      <c r="A759" s="2">
        <v>44774.541666666664</v>
      </c>
      <c r="B759" s="1">
        <v>264.06</v>
      </c>
      <c r="C759" s="1">
        <v>235.96675999999999</v>
      </c>
      <c r="D759" s="1">
        <v>0.119055921266198</v>
      </c>
    </row>
    <row r="760" spans="1:4" ht="13.2" x14ac:dyDescent="0.25">
      <c r="A760" s="2">
        <v>44774.583333333336</v>
      </c>
      <c r="B760" s="1">
        <v>257.74</v>
      </c>
      <c r="C760" s="1">
        <v>218.48128</v>
      </c>
      <c r="D760" s="1">
        <v>0.17968917062368001</v>
      </c>
    </row>
    <row r="761" spans="1:4" ht="13.2" x14ac:dyDescent="0.25">
      <c r="A761" s="2">
        <v>44774.625</v>
      </c>
      <c r="B761" s="1">
        <v>226.82</v>
      </c>
      <c r="C761" s="1">
        <v>191.75122999999999</v>
      </c>
      <c r="D761" s="1">
        <v>0.18288680599336901</v>
      </c>
    </row>
    <row r="762" spans="1:4" ht="13.2" x14ac:dyDescent="0.25">
      <c r="A762" s="2">
        <v>44774.666666666664</v>
      </c>
      <c r="B762" s="1">
        <v>199.06</v>
      </c>
      <c r="C762" s="1">
        <v>167.23921000000001</v>
      </c>
      <c r="D762" s="1">
        <v>0.19027110926917101</v>
      </c>
    </row>
    <row r="763" spans="1:4" ht="13.2" x14ac:dyDescent="0.25">
      <c r="A763" s="2">
        <v>44774.708333333336</v>
      </c>
      <c r="B763" s="1">
        <v>193.73</v>
      </c>
      <c r="C763" s="1">
        <v>153.00962000000001</v>
      </c>
      <c r="D763" s="1">
        <v>0.26612954139746198</v>
      </c>
    </row>
    <row r="764" spans="1:4" ht="13.2" x14ac:dyDescent="0.25">
      <c r="A764" s="2">
        <v>44774.75</v>
      </c>
      <c r="B764" s="1">
        <v>185.55</v>
      </c>
      <c r="C764" s="1">
        <v>151.62538000000001</v>
      </c>
      <c r="D764" s="1">
        <v>0.22373971956409899</v>
      </c>
    </row>
    <row r="765" spans="1:4" ht="13.2" x14ac:dyDescent="0.25">
      <c r="A765" s="2">
        <v>44774.791666666664</v>
      </c>
      <c r="B765" s="1">
        <v>185.26</v>
      </c>
      <c r="C765" s="1">
        <v>154.44173000000001</v>
      </c>
      <c r="D765" s="1">
        <v>0.199546262528916</v>
      </c>
    </row>
    <row r="766" spans="1:4" ht="13.2" x14ac:dyDescent="0.25">
      <c r="A766" s="2">
        <v>44774.833333333336</v>
      </c>
      <c r="B766" s="1">
        <v>191.28</v>
      </c>
      <c r="C766" s="1">
        <v>155.74503000000001</v>
      </c>
      <c r="D766" s="1">
        <v>0.22816118113046599</v>
      </c>
    </row>
    <row r="767" spans="1:4" ht="13.2" x14ac:dyDescent="0.25">
      <c r="A767" s="2">
        <v>44774.875</v>
      </c>
      <c r="B767" s="1">
        <v>189.19</v>
      </c>
      <c r="C767" s="1">
        <v>159.32928000000001</v>
      </c>
      <c r="D767" s="1">
        <v>0.18741514428484099</v>
      </c>
    </row>
    <row r="768" spans="1:4" ht="13.2" x14ac:dyDescent="0.25">
      <c r="A768" s="2">
        <v>44774.916666666664</v>
      </c>
      <c r="B768" s="1">
        <v>195.28</v>
      </c>
      <c r="C768" s="1">
        <v>165.55177</v>
      </c>
      <c r="D768" s="1">
        <v>0.179570595953157</v>
      </c>
    </row>
    <row r="769" spans="1:5" ht="13.2" x14ac:dyDescent="0.25">
      <c r="A769" s="2">
        <v>44774.958333333336</v>
      </c>
      <c r="B769" s="1">
        <v>205.65</v>
      </c>
      <c r="C769" s="1">
        <v>171.09854000000001</v>
      </c>
      <c r="D769" s="1">
        <v>0.20193895283969099</v>
      </c>
      <c r="E769" s="1">
        <f>AVERAGE(D746:D769)</f>
        <v>0.13298227916271266</v>
      </c>
    </row>
    <row r="770" spans="1:5" ht="13.2" x14ac:dyDescent="0.25">
      <c r="A770" s="2">
        <v>44775</v>
      </c>
      <c r="B770" s="1">
        <v>206.33</v>
      </c>
      <c r="C770" s="1">
        <v>201.59075999999999</v>
      </c>
      <c r="D770" s="1">
        <v>2.35092124262045E-2</v>
      </c>
    </row>
    <row r="771" spans="1:5" ht="13.2" x14ac:dyDescent="0.25">
      <c r="A771" s="2">
        <v>44775.041666666664</v>
      </c>
      <c r="B771" s="1">
        <v>217.95</v>
      </c>
      <c r="C771" s="1">
        <v>217.66829999999999</v>
      </c>
      <c r="D771" s="1">
        <v>1.2941709932038799E-3</v>
      </c>
    </row>
    <row r="772" spans="1:5" ht="13.2" x14ac:dyDescent="0.25">
      <c r="A772" s="2">
        <v>44775.083333333336</v>
      </c>
      <c r="B772" s="1">
        <v>237.56</v>
      </c>
      <c r="C772" s="1">
        <v>240.44076999999999</v>
      </c>
      <c r="D772" s="1">
        <v>1.19812043523233E-2</v>
      </c>
    </row>
    <row r="773" spans="1:5" ht="13.2" x14ac:dyDescent="0.25">
      <c r="A773" s="2">
        <v>44775.125</v>
      </c>
      <c r="B773" s="1">
        <v>266.33</v>
      </c>
      <c r="C773" s="1">
        <v>255.53973999999999</v>
      </c>
      <c r="D773" s="1">
        <v>4.2225369721359103E-2</v>
      </c>
    </row>
    <row r="774" spans="1:5" ht="13.2" x14ac:dyDescent="0.25">
      <c r="A774" s="2">
        <v>44775.166666666664</v>
      </c>
      <c r="B774" s="1">
        <v>269.04000000000002</v>
      </c>
      <c r="C774" s="1">
        <v>257.02645000000001</v>
      </c>
      <c r="D774" s="1">
        <v>4.6740520284974503E-2</v>
      </c>
    </row>
    <row r="775" spans="1:5" ht="13.2" x14ac:dyDescent="0.25">
      <c r="A775" s="2">
        <v>44775.208333333336</v>
      </c>
      <c r="B775" s="1">
        <v>266.37</v>
      </c>
      <c r="C775" s="1">
        <v>253.17646999999999</v>
      </c>
      <c r="D775" s="1">
        <v>5.21119912920818E-2</v>
      </c>
    </row>
    <row r="776" spans="1:5" ht="13.2" x14ac:dyDescent="0.25">
      <c r="A776" s="2">
        <v>44775.25</v>
      </c>
      <c r="B776" s="1">
        <v>262.08</v>
      </c>
      <c r="C776" s="1">
        <v>250.93414000000001</v>
      </c>
      <c r="D776" s="1">
        <v>4.4417471452867903E-2</v>
      </c>
    </row>
    <row r="777" spans="1:5" ht="13.2" x14ac:dyDescent="0.25">
      <c r="A777" s="2">
        <v>44775.291666666664</v>
      </c>
      <c r="B777" s="1">
        <v>251.14</v>
      </c>
      <c r="C777" s="1">
        <v>251.67433</v>
      </c>
      <c r="D777" s="1">
        <v>2.12310091378811E-3</v>
      </c>
    </row>
    <row r="778" spans="1:5" ht="13.2" x14ac:dyDescent="0.25">
      <c r="A778" s="2">
        <v>44775.333333333336</v>
      </c>
      <c r="B778" s="1">
        <v>241.83</v>
      </c>
      <c r="C778" s="1">
        <v>253.72004000000001</v>
      </c>
      <c r="D778" s="1">
        <v>4.6862833538887899E-2</v>
      </c>
    </row>
    <row r="779" spans="1:5" ht="13.2" x14ac:dyDescent="0.25">
      <c r="A779" s="2">
        <v>44775.375</v>
      </c>
      <c r="B779" s="1">
        <v>247.36</v>
      </c>
      <c r="C779" s="1">
        <v>251.63147000000001</v>
      </c>
      <c r="D779" s="1">
        <v>1.6975102517979901E-2</v>
      </c>
    </row>
    <row r="780" spans="1:5" ht="13.2" x14ac:dyDescent="0.25">
      <c r="A780" s="2">
        <v>44775.416666666664</v>
      </c>
      <c r="B780" s="1">
        <v>247.37</v>
      </c>
      <c r="C780" s="1">
        <v>247.40767</v>
      </c>
      <c r="D780" s="1">
        <v>1.52258820431846E-4</v>
      </c>
    </row>
    <row r="781" spans="1:5" ht="13.2" x14ac:dyDescent="0.25">
      <c r="A781" s="2">
        <v>44775.458333333336</v>
      </c>
      <c r="B781" s="1">
        <v>248.38</v>
      </c>
      <c r="C781" s="1">
        <v>249.37872999999999</v>
      </c>
      <c r="D781" s="1">
        <v>4.0048724283742801E-3</v>
      </c>
    </row>
    <row r="782" spans="1:5" ht="13.2" x14ac:dyDescent="0.25">
      <c r="A782" s="2">
        <v>44775.5</v>
      </c>
      <c r="B782" s="1">
        <v>252.89</v>
      </c>
      <c r="C782" s="1">
        <v>254.56152</v>
      </c>
      <c r="D782" s="1">
        <v>6.5662712887635697E-3</v>
      </c>
    </row>
    <row r="783" spans="1:5" ht="13.2" x14ac:dyDescent="0.25">
      <c r="A783" s="2">
        <v>44775.541666666664</v>
      </c>
      <c r="B783" s="1">
        <v>252.21</v>
      </c>
      <c r="C783" s="1">
        <v>250.27779000000001</v>
      </c>
      <c r="D783" s="1">
        <v>7.72026155417145E-3</v>
      </c>
    </row>
    <row r="784" spans="1:5" ht="13.2" x14ac:dyDescent="0.25">
      <c r="A784" s="2">
        <v>44775.583333333336</v>
      </c>
      <c r="B784" s="1">
        <v>237.14</v>
      </c>
      <c r="C784" s="1">
        <v>233.14233999999999</v>
      </c>
      <c r="D784" s="1">
        <v>1.7146864014490001E-2</v>
      </c>
    </row>
    <row r="785" spans="1:5" ht="13.2" x14ac:dyDescent="0.25">
      <c r="A785" s="2">
        <v>44775.625</v>
      </c>
      <c r="B785" s="1">
        <v>185.99</v>
      </c>
      <c r="C785" s="1">
        <v>206.69233</v>
      </c>
      <c r="D785" s="1">
        <v>0.10016012689004899</v>
      </c>
    </row>
    <row r="786" spans="1:5" ht="13.2" x14ac:dyDescent="0.25">
      <c r="A786" s="2">
        <v>44775.666666666664</v>
      </c>
      <c r="B786" s="1">
        <v>162.16</v>
      </c>
      <c r="C786" s="1">
        <v>183.34742</v>
      </c>
      <c r="D786" s="1">
        <v>0.11555886633147</v>
      </c>
    </row>
    <row r="787" spans="1:5" ht="13.2" x14ac:dyDescent="0.25">
      <c r="A787" s="2">
        <v>44775.708333333336</v>
      </c>
      <c r="B787" s="1">
        <v>148.43</v>
      </c>
      <c r="C787" s="1">
        <v>169.15521000000001</v>
      </c>
      <c r="D787" s="1">
        <v>0.122521854337209</v>
      </c>
    </row>
    <row r="788" spans="1:5" ht="13.2" x14ac:dyDescent="0.25">
      <c r="A788" s="2">
        <v>44775.75</v>
      </c>
      <c r="B788" s="1">
        <v>142.93</v>
      </c>
      <c r="C788" s="1">
        <v>166.13209000000001</v>
      </c>
      <c r="D788" s="1">
        <v>0.139660495452744</v>
      </c>
    </row>
    <row r="789" spans="1:5" ht="13.2" x14ac:dyDescent="0.25">
      <c r="A789" s="2">
        <v>44775.791666666664</v>
      </c>
      <c r="B789" s="1">
        <v>147.82</v>
      </c>
      <c r="C789" s="1">
        <v>168.92379</v>
      </c>
      <c r="D789" s="1">
        <v>0.12493083419452</v>
      </c>
    </row>
    <row r="790" spans="1:5" ht="13.2" x14ac:dyDescent="0.25">
      <c r="A790" s="2">
        <v>44775.833333333336</v>
      </c>
      <c r="B790" s="1">
        <v>158.27000000000001</v>
      </c>
      <c r="C790" s="1">
        <v>172.07266999999999</v>
      </c>
      <c r="D790" s="1">
        <v>8.0214190899693505E-2</v>
      </c>
    </row>
    <row r="791" spans="1:5" ht="13.2" x14ac:dyDescent="0.25">
      <c r="A791" s="2">
        <v>44775.875</v>
      </c>
      <c r="B791" s="1">
        <v>172.53</v>
      </c>
      <c r="C791" s="1">
        <v>177.31249</v>
      </c>
      <c r="D791" s="1">
        <v>2.6972098807027001E-2</v>
      </c>
    </row>
    <row r="792" spans="1:5" ht="13.2" x14ac:dyDescent="0.25">
      <c r="A792" s="2">
        <v>44775.916666666664</v>
      </c>
      <c r="B792" s="1">
        <v>177.39</v>
      </c>
      <c r="C792" s="1">
        <v>185.85293999999999</v>
      </c>
      <c r="D792" s="1">
        <v>4.5535679984400501E-2</v>
      </c>
    </row>
    <row r="793" spans="1:5" ht="13.2" x14ac:dyDescent="0.25">
      <c r="A793" s="2">
        <v>44775.958333333336</v>
      </c>
      <c r="B793" s="1">
        <v>178.16</v>
      </c>
      <c r="C793" s="1">
        <v>193.64458999999999</v>
      </c>
      <c r="D793" s="1">
        <v>7.9963969042460697E-2</v>
      </c>
      <c r="E793" s="1">
        <f>AVERAGE(D770:D793)</f>
        <v>4.8306234230811484E-2</v>
      </c>
    </row>
    <row r="794" spans="1:5" ht="13.2" x14ac:dyDescent="0.25">
      <c r="A794" s="2">
        <v>44776</v>
      </c>
      <c r="B794" s="1">
        <v>177.96</v>
      </c>
      <c r="C794" s="1">
        <v>175.51372000000001</v>
      </c>
      <c r="D794" s="1">
        <v>1.39378277663991E-2</v>
      </c>
    </row>
    <row r="795" spans="1:5" ht="13.2" x14ac:dyDescent="0.25">
      <c r="A795" s="2">
        <v>44776.041666666664</v>
      </c>
      <c r="B795" s="1">
        <v>182.03</v>
      </c>
      <c r="C795" s="1">
        <v>199.93899999999999</v>
      </c>
      <c r="D795" s="1">
        <v>8.9572319557464905E-2</v>
      </c>
    </row>
    <row r="796" spans="1:5" ht="13.2" x14ac:dyDescent="0.25">
      <c r="A796" s="2">
        <v>44776.083333333336</v>
      </c>
      <c r="B796" s="1">
        <v>217.37</v>
      </c>
      <c r="C796" s="1">
        <v>228.52489</v>
      </c>
      <c r="D796" s="1">
        <v>4.8812582296834203E-2</v>
      </c>
    </row>
    <row r="797" spans="1:5" ht="13.2" x14ac:dyDescent="0.25">
      <c r="A797" s="2">
        <v>44776.125</v>
      </c>
      <c r="B797" s="1">
        <v>251.1</v>
      </c>
      <c r="C797" s="1">
        <v>247.04542000000001</v>
      </c>
      <c r="D797" s="1">
        <v>1.6412285643668201E-2</v>
      </c>
    </row>
    <row r="798" spans="1:5" ht="13.2" x14ac:dyDescent="0.25">
      <c r="A798" s="2">
        <v>44776.166666666664</v>
      </c>
      <c r="B798" s="1">
        <v>257.64999999999998</v>
      </c>
      <c r="C798" s="1">
        <v>251.06603999999999</v>
      </c>
      <c r="D798" s="1">
        <v>2.6224016597386001E-2</v>
      </c>
    </row>
    <row r="799" spans="1:5" ht="13.2" x14ac:dyDescent="0.25">
      <c r="A799" s="2">
        <v>44776.208333333336</v>
      </c>
      <c r="B799" s="1">
        <v>247.63</v>
      </c>
      <c r="C799" s="1">
        <v>246.91408999999999</v>
      </c>
      <c r="D799" s="1">
        <v>2.8994295141278E-3</v>
      </c>
    </row>
    <row r="800" spans="1:5" ht="13.2" x14ac:dyDescent="0.25">
      <c r="A800" s="2">
        <v>44776.25</v>
      </c>
      <c r="B800" s="1">
        <v>237.7</v>
      </c>
      <c r="C800" s="1">
        <v>241.26402999999999</v>
      </c>
      <c r="D800" s="1">
        <v>1.47723222562435E-2</v>
      </c>
    </row>
    <row r="801" spans="1:4" ht="13.2" x14ac:dyDescent="0.25">
      <c r="A801" s="2">
        <v>44776.291666666664</v>
      </c>
      <c r="B801" s="1">
        <v>227.8</v>
      </c>
      <c r="C801" s="1">
        <v>238.54676000000001</v>
      </c>
      <c r="D801" s="1">
        <v>4.5050957724179497E-2</v>
      </c>
    </row>
    <row r="802" spans="1:4" ht="13.2" x14ac:dyDescent="0.25">
      <c r="A802" s="2">
        <v>44776.333333333336</v>
      </c>
      <c r="B802" s="1">
        <v>217.77</v>
      </c>
      <c r="C802" s="1">
        <v>237.79921999999999</v>
      </c>
      <c r="D802" s="1">
        <v>8.42274419571266E-2</v>
      </c>
    </row>
    <row r="803" spans="1:4" ht="13.2" x14ac:dyDescent="0.25">
      <c r="A803" s="2">
        <v>44776.375</v>
      </c>
      <c r="B803" s="1">
        <v>214.92</v>
      </c>
      <c r="C803" s="1">
        <v>233.30081000000001</v>
      </c>
      <c r="D803" s="1">
        <v>7.8785881626386195E-2</v>
      </c>
    </row>
    <row r="804" spans="1:4" ht="13.2" x14ac:dyDescent="0.25">
      <c r="A804" s="2">
        <v>44776.416666666664</v>
      </c>
      <c r="B804" s="1">
        <v>213.5</v>
      </c>
      <c r="C804" s="1">
        <v>227.57492999999999</v>
      </c>
      <c r="D804" s="1">
        <v>6.18474539352818E-2</v>
      </c>
    </row>
    <row r="805" spans="1:4" ht="13.2" x14ac:dyDescent="0.25">
      <c r="A805" s="2">
        <v>44776.458333333336</v>
      </c>
      <c r="B805" s="1">
        <v>219.75</v>
      </c>
      <c r="C805" s="1">
        <v>229.85219000000001</v>
      </c>
      <c r="D805" s="1">
        <v>4.3950810301176597E-2</v>
      </c>
    </row>
    <row r="806" spans="1:4" ht="13.2" x14ac:dyDescent="0.25">
      <c r="A806" s="2">
        <v>44776.5</v>
      </c>
      <c r="B806" s="1">
        <v>219.81</v>
      </c>
      <c r="C806" s="1">
        <v>235.55647999999999</v>
      </c>
      <c r="D806" s="1">
        <v>6.6848001804068302E-2</v>
      </c>
    </row>
    <row r="807" spans="1:4" ht="13.2" x14ac:dyDescent="0.25">
      <c r="A807" s="2">
        <v>44776.541666666664</v>
      </c>
      <c r="B807" s="1">
        <v>219.83</v>
      </c>
      <c r="C807" s="1">
        <v>228.92428000000001</v>
      </c>
      <c r="D807" s="1">
        <v>3.9726148751019298E-2</v>
      </c>
    </row>
    <row r="808" spans="1:4" ht="13.2" x14ac:dyDescent="0.25">
      <c r="A808" s="2">
        <v>44776.583333333336</v>
      </c>
      <c r="B808" s="1">
        <v>218.06</v>
      </c>
      <c r="C808" s="1">
        <v>207.33834999999999</v>
      </c>
      <c r="D808" s="1">
        <v>5.1710887059726297E-2</v>
      </c>
    </row>
    <row r="809" spans="1:4" ht="13.2" x14ac:dyDescent="0.25">
      <c r="A809" s="2">
        <v>44776.625</v>
      </c>
      <c r="B809" s="1">
        <v>186.04</v>
      </c>
      <c r="C809" s="1">
        <v>176.30789999999999</v>
      </c>
      <c r="D809" s="1">
        <v>5.5199455044271997E-2</v>
      </c>
    </row>
    <row r="810" spans="1:4" ht="13.2" x14ac:dyDescent="0.25">
      <c r="A810" s="2">
        <v>44776.666666666664</v>
      </c>
      <c r="B810" s="1">
        <v>166.08</v>
      </c>
      <c r="C810" s="1">
        <v>149.69255000000001</v>
      </c>
      <c r="D810" s="1">
        <v>0.109474051981878</v>
      </c>
    </row>
    <row r="811" spans="1:4" ht="13.2" x14ac:dyDescent="0.25">
      <c r="A811" s="2">
        <v>44776.708333333336</v>
      </c>
      <c r="B811" s="1">
        <v>158.81</v>
      </c>
      <c r="C811" s="1">
        <v>136.60024999999999</v>
      </c>
      <c r="D811" s="1">
        <v>0.16258938032690201</v>
      </c>
    </row>
    <row r="812" spans="1:4" ht="13.2" x14ac:dyDescent="0.25">
      <c r="A812" s="2">
        <v>44776.75</v>
      </c>
      <c r="B812" s="1">
        <v>153.52000000000001</v>
      </c>
      <c r="C812" s="1">
        <v>136.95393000000001</v>
      </c>
      <c r="D812" s="1">
        <v>0.12096089539014999</v>
      </c>
    </row>
    <row r="813" spans="1:4" ht="13.2" x14ac:dyDescent="0.25">
      <c r="A813" s="2">
        <v>44776.791666666664</v>
      </c>
      <c r="B813" s="1">
        <v>154</v>
      </c>
      <c r="C813" s="1">
        <v>139.65046000000001</v>
      </c>
      <c r="D813" s="1">
        <v>0.10275325981740401</v>
      </c>
    </row>
    <row r="814" spans="1:4" ht="13.2" x14ac:dyDescent="0.25">
      <c r="A814" s="2">
        <v>44776.833333333336</v>
      </c>
      <c r="B814" s="1">
        <v>167.39</v>
      </c>
      <c r="C814" s="1">
        <v>140.16052999999999</v>
      </c>
      <c r="D814" s="1">
        <v>0.19427345201962301</v>
      </c>
    </row>
    <row r="815" spans="1:4" ht="13.2" x14ac:dyDescent="0.25">
      <c r="A815" s="2">
        <v>44776.875</v>
      </c>
      <c r="B815" s="1">
        <v>177.55</v>
      </c>
      <c r="C815" s="1">
        <v>144.10124999999999</v>
      </c>
      <c r="D815" s="1">
        <v>0.23211977689298299</v>
      </c>
    </row>
    <row r="816" spans="1:4" ht="13.2" x14ac:dyDescent="0.25">
      <c r="A816" s="2">
        <v>44776.916666666664</v>
      </c>
      <c r="B816" s="1">
        <v>186.67</v>
      </c>
      <c r="C816" s="1">
        <v>151.48211000000001</v>
      </c>
      <c r="D816" s="1">
        <v>0.232290730568777</v>
      </c>
    </row>
    <row r="817" spans="1:5" ht="13.2" x14ac:dyDescent="0.25">
      <c r="A817" s="2">
        <v>44776.958333333336</v>
      </c>
      <c r="B817" s="1">
        <v>191.99</v>
      </c>
      <c r="C817" s="1">
        <v>159.74852000000001</v>
      </c>
      <c r="D817" s="1">
        <v>0.20182647075540899</v>
      </c>
      <c r="E817" s="1">
        <f>AVERAGE(D794:D817)</f>
        <v>8.7344409982853588E-2</v>
      </c>
    </row>
    <row r="818" spans="1:5" ht="13.2" x14ac:dyDescent="0.25">
      <c r="A818" s="2">
        <v>44777</v>
      </c>
      <c r="B818" s="1">
        <v>192.91</v>
      </c>
      <c r="C818" s="1">
        <v>189.20253</v>
      </c>
      <c r="D818" s="1">
        <v>1.9595245370133199E-2</v>
      </c>
    </row>
    <row r="819" spans="1:5" ht="13.2" x14ac:dyDescent="0.25">
      <c r="A819" s="2">
        <v>44777.041666666664</v>
      </c>
      <c r="B819" s="1">
        <v>202.23</v>
      </c>
      <c r="C819" s="1">
        <v>208.67357000000001</v>
      </c>
      <c r="D819" s="1">
        <v>3.08787068721737E-2</v>
      </c>
    </row>
    <row r="820" spans="1:5" ht="13.2" x14ac:dyDescent="0.25">
      <c r="A820" s="2">
        <v>44777.083333333336</v>
      </c>
      <c r="B820" s="1">
        <v>241.78</v>
      </c>
      <c r="C820" s="1">
        <v>235.79623000000001</v>
      </c>
      <c r="D820" s="1">
        <v>2.5376868832890101E-2</v>
      </c>
    </row>
    <row r="821" spans="1:5" ht="13.2" x14ac:dyDescent="0.25">
      <c r="A821" s="2">
        <v>44777.125</v>
      </c>
      <c r="B821" s="1">
        <v>272.60000000000002</v>
      </c>
      <c r="C821" s="1">
        <v>253.43673000000001</v>
      </c>
      <c r="D821" s="1">
        <v>7.5613625538808002E-2</v>
      </c>
    </row>
    <row r="822" spans="1:5" ht="13.2" x14ac:dyDescent="0.25">
      <c r="A822" s="2">
        <v>44777.166666666664</v>
      </c>
      <c r="B822" s="1">
        <v>274.70999999999998</v>
      </c>
      <c r="C822" s="1">
        <v>255.90583000000001</v>
      </c>
      <c r="D822" s="1">
        <v>7.3480819096618299E-2</v>
      </c>
    </row>
    <row r="823" spans="1:5" ht="13.2" x14ac:dyDescent="0.25">
      <c r="A823" s="2">
        <v>44777.208333333336</v>
      </c>
      <c r="B823" s="1">
        <v>271.07</v>
      </c>
      <c r="C823" s="1">
        <v>251.9479</v>
      </c>
      <c r="D823" s="1">
        <v>7.5897040618318201E-2</v>
      </c>
    </row>
    <row r="824" spans="1:5" ht="13.2" x14ac:dyDescent="0.25">
      <c r="A824" s="2">
        <v>44777.25</v>
      </c>
      <c r="B824" s="1">
        <v>260.27999999999997</v>
      </c>
      <c r="C824" s="1">
        <v>247.63539</v>
      </c>
      <c r="D824" s="1">
        <v>5.1061401199561797E-2</v>
      </c>
    </row>
    <row r="825" spans="1:5" ht="13.2" x14ac:dyDescent="0.25">
      <c r="A825" s="2">
        <v>44777.291666666664</v>
      </c>
      <c r="B825" s="1">
        <v>248.53</v>
      </c>
      <c r="C825" s="1">
        <v>244.73472000000001</v>
      </c>
      <c r="D825" s="1">
        <v>1.55077301659527E-2</v>
      </c>
    </row>
    <row r="826" spans="1:5" ht="13.2" x14ac:dyDescent="0.25">
      <c r="A826" s="2">
        <v>44777.333333333336</v>
      </c>
      <c r="B826" s="1">
        <v>244.15</v>
      </c>
      <c r="C826" s="1">
        <v>243.05897999999999</v>
      </c>
      <c r="D826" s="1">
        <v>4.4887047579974804E-3</v>
      </c>
    </row>
    <row r="827" spans="1:5" ht="13.2" x14ac:dyDescent="0.25">
      <c r="A827" s="2">
        <v>44777.375</v>
      </c>
      <c r="B827" s="1">
        <v>244.11</v>
      </c>
      <c r="C827" s="1">
        <v>239.41985</v>
      </c>
      <c r="D827" s="1">
        <v>1.9589645553616399E-2</v>
      </c>
    </row>
    <row r="828" spans="1:5" ht="13.2" x14ac:dyDescent="0.25">
      <c r="A828" s="2">
        <v>44777.416666666664</v>
      </c>
      <c r="B828" s="1">
        <v>246.34</v>
      </c>
      <c r="C828" s="1">
        <v>235.93655999999999</v>
      </c>
      <c r="D828" s="1">
        <v>4.4094226007194502E-2</v>
      </c>
    </row>
    <row r="829" spans="1:5" ht="13.2" x14ac:dyDescent="0.25">
      <c r="A829" s="2">
        <v>44777.458333333336</v>
      </c>
      <c r="B829" s="1">
        <v>246.14</v>
      </c>
      <c r="C829" s="1">
        <v>238.77512999999999</v>
      </c>
      <c r="D829" s="1">
        <v>3.0844376464165199E-2</v>
      </c>
    </row>
    <row r="830" spans="1:5" ht="13.2" x14ac:dyDescent="0.25">
      <c r="A830" s="2">
        <v>44777.5</v>
      </c>
      <c r="B830" s="1">
        <v>244.13</v>
      </c>
      <c r="C830" s="1">
        <v>243.72205</v>
      </c>
      <c r="D830" s="1">
        <v>1.6738329584869299E-3</v>
      </c>
    </row>
    <row r="831" spans="1:5" ht="13.2" x14ac:dyDescent="0.25">
      <c r="A831" s="2">
        <v>44777.541666666664</v>
      </c>
      <c r="B831" s="1">
        <v>242.74</v>
      </c>
      <c r="C831" s="1">
        <v>240.41442000000001</v>
      </c>
      <c r="D831" s="1">
        <v>9.6732134453499097E-3</v>
      </c>
    </row>
    <row r="832" spans="1:5" ht="13.2" x14ac:dyDescent="0.25">
      <c r="A832" s="2">
        <v>44777.583333333336</v>
      </c>
      <c r="B832" s="1">
        <v>233.79</v>
      </c>
      <c r="C832" s="1">
        <v>227.27280999999999</v>
      </c>
      <c r="D832" s="1">
        <v>2.8675625562072201E-2</v>
      </c>
    </row>
    <row r="833" spans="1:5" ht="13.2" x14ac:dyDescent="0.25">
      <c r="A833" s="2">
        <v>44777.625</v>
      </c>
      <c r="B833" s="1">
        <v>217.52</v>
      </c>
      <c r="C833" s="1">
        <v>203.55861999999999</v>
      </c>
      <c r="D833" s="1">
        <v>6.8586532960382696E-2</v>
      </c>
    </row>
    <row r="834" spans="1:5" ht="13.2" x14ac:dyDescent="0.25">
      <c r="A834" s="2">
        <v>44777.666666666664</v>
      </c>
      <c r="B834" s="1">
        <v>197.6</v>
      </c>
      <c r="C834" s="1">
        <v>178.79965000000001</v>
      </c>
      <c r="D834" s="1">
        <v>0.105147577190447</v>
      </c>
    </row>
    <row r="835" spans="1:5" ht="13.2" x14ac:dyDescent="0.25">
      <c r="A835" s="2">
        <v>44777.708333333336</v>
      </c>
      <c r="B835" s="1">
        <v>189.66</v>
      </c>
      <c r="C835" s="1">
        <v>162.33771999999999</v>
      </c>
      <c r="D835" s="1">
        <v>0.16830518501799799</v>
      </c>
    </row>
    <row r="836" spans="1:5" ht="13.2" x14ac:dyDescent="0.25">
      <c r="A836" s="2">
        <v>44777.75</v>
      </c>
      <c r="B836" s="1">
        <v>188.12</v>
      </c>
      <c r="C836" s="1">
        <v>158.82409000000001</v>
      </c>
      <c r="D836" s="1">
        <v>0.18445507857151799</v>
      </c>
    </row>
    <row r="837" spans="1:5" ht="13.2" x14ac:dyDescent="0.25">
      <c r="A837" s="2">
        <v>44777.791666666664</v>
      </c>
      <c r="B837" s="1">
        <v>192.85</v>
      </c>
      <c r="C837" s="1">
        <v>161.59585000000001</v>
      </c>
      <c r="D837" s="1">
        <v>0.193409360450778</v>
      </c>
    </row>
    <row r="838" spans="1:5" ht="13.2" x14ac:dyDescent="0.25">
      <c r="A838" s="2">
        <v>44777.833333333336</v>
      </c>
      <c r="B838" s="1">
        <v>196.1</v>
      </c>
      <c r="C838" s="1">
        <v>164.62728999999999</v>
      </c>
      <c r="D838" s="1">
        <v>0.19117553353396</v>
      </c>
    </row>
    <row r="839" spans="1:5" ht="13.2" x14ac:dyDescent="0.25">
      <c r="A839" s="2">
        <v>44777.875</v>
      </c>
      <c r="B839" s="1">
        <v>192.57</v>
      </c>
      <c r="C839" s="1">
        <v>169.14009999999999</v>
      </c>
      <c r="D839" s="1">
        <v>0.138523626271948</v>
      </c>
    </row>
    <row r="840" spans="1:5" ht="13.2" x14ac:dyDescent="0.25">
      <c r="A840" s="2">
        <v>44777.916666666664</v>
      </c>
      <c r="B840" s="1">
        <v>200.76</v>
      </c>
      <c r="C840" s="1">
        <v>175.43141</v>
      </c>
      <c r="D840" s="1">
        <v>0.144378877191946</v>
      </c>
    </row>
    <row r="841" spans="1:5" ht="13.2" x14ac:dyDescent="0.25">
      <c r="A841" s="2">
        <v>44777.958333333336</v>
      </c>
      <c r="B841" s="1">
        <v>222.81</v>
      </c>
      <c r="C841" s="1">
        <v>180.58090000000001</v>
      </c>
      <c r="D841" s="1">
        <v>0.23385142060982</v>
      </c>
      <c r="E841" s="1">
        <f>AVERAGE(D818:D841)</f>
        <v>8.059517726008901E-2</v>
      </c>
    </row>
    <row r="842" spans="1:5" ht="13.2" x14ac:dyDescent="0.25">
      <c r="A842" s="2">
        <v>44778</v>
      </c>
      <c r="B842" s="1">
        <v>224.02</v>
      </c>
      <c r="C842" s="1">
        <v>224.16944000000001</v>
      </c>
      <c r="D842" s="1">
        <v>6.6663859266454103E-4</v>
      </c>
    </row>
    <row r="843" spans="1:5" ht="13.2" x14ac:dyDescent="0.25">
      <c r="A843" s="2">
        <v>44778.041666666664</v>
      </c>
      <c r="B843" s="1">
        <v>240.83</v>
      </c>
      <c r="C843" s="1">
        <v>240.55065999999999</v>
      </c>
      <c r="D843" s="1">
        <v>1.1612522701040099E-3</v>
      </c>
    </row>
    <row r="844" spans="1:5" ht="13.2" x14ac:dyDescent="0.25">
      <c r="A844" s="2">
        <v>44778.083333333336</v>
      </c>
      <c r="B844" s="1">
        <v>251.87</v>
      </c>
      <c r="C844" s="1">
        <v>259.10287</v>
      </c>
      <c r="D844" s="1">
        <v>2.7915051654966098E-2</v>
      </c>
    </row>
    <row r="845" spans="1:5" ht="13.2" x14ac:dyDescent="0.25">
      <c r="A845" s="2">
        <v>44778.125</v>
      </c>
      <c r="B845" s="1">
        <v>269.25</v>
      </c>
      <c r="C845" s="1">
        <v>270.26578000000001</v>
      </c>
      <c r="D845" s="1">
        <v>3.75844844286245E-3</v>
      </c>
    </row>
    <row r="846" spans="1:5" ht="13.2" x14ac:dyDescent="0.25">
      <c r="A846" s="2">
        <v>44778.166666666664</v>
      </c>
      <c r="B846" s="1">
        <v>280.26</v>
      </c>
      <c r="C846" s="1">
        <v>270.67401999999998</v>
      </c>
      <c r="D846" s="1">
        <v>3.54152201234533E-2</v>
      </c>
    </row>
    <row r="847" spans="1:5" ht="13.2" x14ac:dyDescent="0.25">
      <c r="A847" s="2">
        <v>44778.208333333336</v>
      </c>
      <c r="B847" s="1">
        <v>272.07</v>
      </c>
      <c r="C847" s="1">
        <v>267.71762999999999</v>
      </c>
      <c r="D847" s="1">
        <v>1.62573155903106E-2</v>
      </c>
    </row>
    <row r="848" spans="1:5" ht="13.2" x14ac:dyDescent="0.25">
      <c r="A848" s="2">
        <v>44778.25</v>
      </c>
      <c r="B848" s="1">
        <v>271.05</v>
      </c>
      <c r="C848" s="1">
        <v>264.11025999999998</v>
      </c>
      <c r="D848" s="1">
        <v>2.6275919761693502E-2</v>
      </c>
    </row>
    <row r="849" spans="1:4" ht="13.2" x14ac:dyDescent="0.25">
      <c r="A849" s="2">
        <v>44778.291666666664</v>
      </c>
      <c r="B849" s="1">
        <v>266.94</v>
      </c>
      <c r="C849" s="1">
        <v>259.53284000000002</v>
      </c>
      <c r="D849" s="1">
        <v>2.8540357359014602E-2</v>
      </c>
    </row>
    <row r="850" spans="1:4" ht="13.2" x14ac:dyDescent="0.25">
      <c r="A850" s="2">
        <v>44778.333333333336</v>
      </c>
      <c r="B850" s="1">
        <v>260.69</v>
      </c>
      <c r="C850" s="1">
        <v>257.45490000000001</v>
      </c>
      <c r="D850" s="1">
        <v>1.2565695972381901E-2</v>
      </c>
    </row>
    <row r="851" spans="1:4" ht="13.2" x14ac:dyDescent="0.25">
      <c r="A851" s="2">
        <v>44778.375</v>
      </c>
      <c r="B851" s="1">
        <v>263.87</v>
      </c>
      <c r="C851" s="1">
        <v>255.64201</v>
      </c>
      <c r="D851" s="1">
        <v>3.2185594222170301E-2</v>
      </c>
    </row>
    <row r="852" spans="1:4" ht="13.2" x14ac:dyDescent="0.25">
      <c r="A852" s="2">
        <v>44778.416666666664</v>
      </c>
      <c r="B852" s="1">
        <v>271.37</v>
      </c>
      <c r="C852" s="1">
        <v>251.66129000000001</v>
      </c>
      <c r="D852" s="1">
        <v>7.8314428095000194E-2</v>
      </c>
    </row>
    <row r="853" spans="1:4" ht="13.2" x14ac:dyDescent="0.25">
      <c r="A853" s="2">
        <v>44778.458333333336</v>
      </c>
      <c r="B853" s="1">
        <v>275.68</v>
      </c>
      <c r="C853" s="1">
        <v>249.53466</v>
      </c>
      <c r="D853" s="1">
        <v>0.104776386574915</v>
      </c>
    </row>
    <row r="854" spans="1:4" ht="13.2" x14ac:dyDescent="0.25">
      <c r="A854" s="2">
        <v>44778.5</v>
      </c>
      <c r="B854" s="1">
        <v>267.86</v>
      </c>
      <c r="C854" s="1">
        <v>250.86368999999999</v>
      </c>
      <c r="D854" s="1">
        <v>6.7751175947384099E-2</v>
      </c>
    </row>
    <row r="855" spans="1:4" ht="13.2" x14ac:dyDescent="0.25">
      <c r="A855" s="2">
        <v>44778.541666666664</v>
      </c>
      <c r="B855" s="1">
        <v>264.18</v>
      </c>
      <c r="C855" s="1">
        <v>249.46008</v>
      </c>
      <c r="D855" s="1">
        <v>5.9007116489339699E-2</v>
      </c>
    </row>
    <row r="856" spans="1:4" ht="13.2" x14ac:dyDescent="0.25">
      <c r="A856" s="2">
        <v>44778.583333333336</v>
      </c>
      <c r="B856" s="1">
        <v>257.74</v>
      </c>
      <c r="C856" s="1">
        <v>239.87106</v>
      </c>
      <c r="D856" s="1">
        <v>7.4493938535144702E-2</v>
      </c>
    </row>
    <row r="857" spans="1:4" ht="13.2" x14ac:dyDescent="0.25">
      <c r="A857" s="2">
        <v>44778.625</v>
      </c>
      <c r="B857" s="1">
        <v>237.33</v>
      </c>
      <c r="C857" s="1">
        <v>219.10288</v>
      </c>
      <c r="D857" s="1">
        <v>8.3189778244813606E-2</v>
      </c>
    </row>
    <row r="858" spans="1:4" ht="13.2" x14ac:dyDescent="0.25">
      <c r="A858" s="2">
        <v>44778.666666666664</v>
      </c>
      <c r="B858" s="1">
        <v>215.56</v>
      </c>
      <c r="C858" s="1">
        <v>196.73</v>
      </c>
      <c r="D858" s="1">
        <v>9.5714939256849499E-2</v>
      </c>
    </row>
    <row r="859" spans="1:4" ht="13.2" x14ac:dyDescent="0.25">
      <c r="A859" s="2">
        <v>44778.708333333336</v>
      </c>
      <c r="B859" s="1">
        <v>197.45</v>
      </c>
      <c r="C859" s="1">
        <v>180.61471</v>
      </c>
      <c r="D859" s="1">
        <v>9.3211067913571297E-2</v>
      </c>
    </row>
    <row r="860" spans="1:4" ht="13.2" x14ac:dyDescent="0.25">
      <c r="A860" s="2">
        <v>44778.75</v>
      </c>
      <c r="B860" s="1">
        <v>185.39</v>
      </c>
      <c r="C860" s="1">
        <v>176.66616999999999</v>
      </c>
      <c r="D860" s="1">
        <v>4.9380308635207197E-2</v>
      </c>
    </row>
    <row r="861" spans="1:4" ht="13.2" x14ac:dyDescent="0.25">
      <c r="A861" s="2">
        <v>44778.791666666664</v>
      </c>
      <c r="B861" s="1">
        <v>161.49</v>
      </c>
      <c r="C861" s="1">
        <v>182.61398</v>
      </c>
      <c r="D861" s="1">
        <v>0.11567559066397801</v>
      </c>
    </row>
    <row r="862" spans="1:4" ht="13.2" x14ac:dyDescent="0.25">
      <c r="A862" s="2">
        <v>44778.833333333336</v>
      </c>
      <c r="B862" s="1">
        <v>159.94999999999999</v>
      </c>
      <c r="C862" s="1">
        <v>190.13267999999999</v>
      </c>
      <c r="D862" s="1">
        <v>0.158745356137619</v>
      </c>
    </row>
    <row r="863" spans="1:4" ht="13.2" x14ac:dyDescent="0.25">
      <c r="A863" s="2">
        <v>44778.875</v>
      </c>
      <c r="B863" s="1">
        <v>162.6</v>
      </c>
      <c r="C863" s="1">
        <v>195.45641000000001</v>
      </c>
      <c r="D863" s="1">
        <v>0.16810095918573301</v>
      </c>
    </row>
    <row r="864" spans="1:4" ht="13.2" x14ac:dyDescent="0.25">
      <c r="A864" s="2">
        <v>44778.916666666664</v>
      </c>
      <c r="B864" s="1">
        <v>162.38</v>
      </c>
      <c r="C864" s="1">
        <v>201.75955999999999</v>
      </c>
      <c r="D864" s="1">
        <v>0.19518063976745301</v>
      </c>
    </row>
    <row r="865" spans="1:5" ht="13.2" x14ac:dyDescent="0.25">
      <c r="A865" s="2">
        <v>44778.958333333336</v>
      </c>
      <c r="B865" s="1">
        <v>173.36</v>
      </c>
      <c r="C865" s="1">
        <v>210.54926</v>
      </c>
      <c r="D865" s="1">
        <v>0.17662973500833001</v>
      </c>
      <c r="E865" s="1">
        <f>AVERAGE(D842:D865)</f>
        <v>7.1038038101873313E-2</v>
      </c>
    </row>
    <row r="866" spans="1:5" ht="13.2" x14ac:dyDescent="0.25">
      <c r="A866" s="2">
        <v>44779</v>
      </c>
      <c r="B866" s="1">
        <v>184.79</v>
      </c>
      <c r="C866" s="1">
        <v>175.72434000000001</v>
      </c>
      <c r="D866" s="1">
        <v>5.1590235023787699E-2</v>
      </c>
    </row>
    <row r="867" spans="1:5" ht="13.2" x14ac:dyDescent="0.25">
      <c r="A867" s="2">
        <v>44779.041666666664</v>
      </c>
      <c r="B867" s="1">
        <v>198.06</v>
      </c>
      <c r="C867" s="1">
        <v>198.14769999999999</v>
      </c>
      <c r="D867" s="1">
        <v>4.4259913185963699E-4</v>
      </c>
    </row>
    <row r="868" spans="1:5" ht="13.2" x14ac:dyDescent="0.25">
      <c r="A868" s="2">
        <v>44779.083333333336</v>
      </c>
      <c r="B868" s="1">
        <v>232.12</v>
      </c>
      <c r="C868" s="1">
        <v>224.41291000000001</v>
      </c>
      <c r="D868" s="1">
        <v>3.4343345041958503E-2</v>
      </c>
    </row>
    <row r="869" spans="1:5" ht="13.2" x14ac:dyDescent="0.25">
      <c r="A869" s="2">
        <v>44779.125</v>
      </c>
      <c r="B869" s="1">
        <v>272.11</v>
      </c>
      <c r="C869" s="1">
        <v>242.51512</v>
      </c>
      <c r="D869" s="1">
        <v>0.122033133439267</v>
      </c>
    </row>
    <row r="870" spans="1:5" ht="13.2" x14ac:dyDescent="0.25">
      <c r="A870" s="2">
        <v>44779.166666666664</v>
      </c>
      <c r="B870" s="1">
        <v>269.17</v>
      </c>
      <c r="C870" s="1">
        <v>249.65818999999999</v>
      </c>
      <c r="D870" s="1">
        <v>7.8154095405402094E-2</v>
      </c>
    </row>
    <row r="871" spans="1:5" ht="13.2" x14ac:dyDescent="0.25">
      <c r="A871" s="2">
        <v>44779.208333333336</v>
      </c>
      <c r="B871" s="1">
        <v>263.14999999999998</v>
      </c>
      <c r="C871" s="1">
        <v>249.48320000000001</v>
      </c>
      <c r="D871" s="1">
        <v>5.4780442129970901E-2</v>
      </c>
    </row>
    <row r="872" spans="1:5" ht="13.2" x14ac:dyDescent="0.25">
      <c r="A872" s="2">
        <v>44779.25</v>
      </c>
      <c r="B872" s="1">
        <v>250.05</v>
      </c>
      <c r="C872" s="1">
        <v>246.80761999999999</v>
      </c>
      <c r="D872" s="1">
        <v>1.31372767177935E-2</v>
      </c>
    </row>
    <row r="873" spans="1:5" ht="13.2" x14ac:dyDescent="0.25">
      <c r="A873" s="2">
        <v>44779.291666666664</v>
      </c>
      <c r="B873" s="1">
        <v>241.48</v>
      </c>
      <c r="C873" s="1">
        <v>246.85954000000001</v>
      </c>
      <c r="D873" s="1">
        <v>2.1791906442019698E-2</v>
      </c>
    </row>
    <row r="874" spans="1:5" ht="13.2" x14ac:dyDescent="0.25">
      <c r="A874" s="2">
        <v>44779.333333333336</v>
      </c>
      <c r="B874" s="1">
        <v>242.63</v>
      </c>
      <c r="C874" s="1">
        <v>248.02565999999999</v>
      </c>
      <c r="D874" s="1">
        <v>2.17544426653274E-2</v>
      </c>
    </row>
    <row r="875" spans="1:5" ht="13.2" x14ac:dyDescent="0.25">
      <c r="A875" s="2">
        <v>44779.375</v>
      </c>
      <c r="B875" s="1">
        <v>245.29</v>
      </c>
      <c r="C875" s="1">
        <v>245.21736000000001</v>
      </c>
      <c r="D875" s="1">
        <v>2.9622698817073298E-4</v>
      </c>
    </row>
    <row r="876" spans="1:5" ht="13.2" x14ac:dyDescent="0.25">
      <c r="A876" s="2">
        <v>44779.416666666664</v>
      </c>
      <c r="B876" s="1">
        <v>238.49</v>
      </c>
      <c r="C876" s="1">
        <v>242.62152</v>
      </c>
      <c r="D876" s="1">
        <v>1.7028662585247899E-2</v>
      </c>
    </row>
    <row r="877" spans="1:5" ht="13.2" x14ac:dyDescent="0.25">
      <c r="A877" s="2">
        <v>44779.458333333336</v>
      </c>
      <c r="B877" s="1">
        <v>227.96</v>
      </c>
      <c r="C877" s="1">
        <v>245.46387999999999</v>
      </c>
      <c r="D877" s="1">
        <v>7.1309391833942998E-2</v>
      </c>
    </row>
    <row r="878" spans="1:5" ht="13.2" x14ac:dyDescent="0.25">
      <c r="A878" s="2">
        <v>44779.5</v>
      </c>
      <c r="B878" s="1">
        <v>228.5</v>
      </c>
      <c r="C878" s="1">
        <v>247.68434999999999</v>
      </c>
      <c r="D878" s="1">
        <v>7.7454833137418605E-2</v>
      </c>
    </row>
    <row r="879" spans="1:5" ht="13.2" x14ac:dyDescent="0.25">
      <c r="A879" s="2">
        <v>44779.541666666664</v>
      </c>
      <c r="B879" s="1">
        <v>235.63</v>
      </c>
      <c r="C879" s="1">
        <v>240.91504</v>
      </c>
      <c r="D879" s="1">
        <v>2.1937360158170299E-2</v>
      </c>
    </row>
    <row r="880" spans="1:5" ht="13.2" x14ac:dyDescent="0.25">
      <c r="A880" s="2">
        <v>44779.583333333336</v>
      </c>
      <c r="B880" s="1">
        <v>223.31</v>
      </c>
      <c r="C880" s="1">
        <v>227.07162</v>
      </c>
      <c r="D880" s="1">
        <v>1.6565786600720899E-2</v>
      </c>
    </row>
    <row r="881" spans="1:5" ht="13.2" x14ac:dyDescent="0.25">
      <c r="A881" s="2">
        <v>44779.625</v>
      </c>
      <c r="B881" s="1">
        <v>174.91</v>
      </c>
      <c r="C881" s="1">
        <v>203.67828</v>
      </c>
      <c r="D881" s="1">
        <v>0.14124373006291999</v>
      </c>
    </row>
    <row r="882" spans="1:5" ht="13.2" x14ac:dyDescent="0.25">
      <c r="A882" s="2">
        <v>44779.666666666664</v>
      </c>
      <c r="B882" s="1">
        <v>145.41999999999999</v>
      </c>
      <c r="C882" s="1">
        <v>176.44431</v>
      </c>
      <c r="D882" s="1">
        <v>0.175830606268912</v>
      </c>
    </row>
    <row r="883" spans="1:5" ht="13.2" x14ac:dyDescent="0.25">
      <c r="A883" s="2">
        <v>44779.708333333336</v>
      </c>
      <c r="B883" s="1">
        <v>131.91999999999999</v>
      </c>
      <c r="C883" s="1">
        <v>156.04277999999999</v>
      </c>
      <c r="D883" s="1">
        <v>0.15459081157103199</v>
      </c>
    </row>
    <row r="884" spans="1:5" ht="13.2" x14ac:dyDescent="0.25">
      <c r="A884" s="2">
        <v>44779.75</v>
      </c>
      <c r="B884" s="1">
        <v>128.66</v>
      </c>
      <c r="C884" s="1">
        <v>149.16403</v>
      </c>
      <c r="D884" s="1">
        <v>0.137459614090608</v>
      </c>
    </row>
    <row r="885" spans="1:5" ht="13.2" x14ac:dyDescent="0.25">
      <c r="A885" s="2">
        <v>44779.791666666664</v>
      </c>
      <c r="B885" s="1">
        <v>127.62</v>
      </c>
      <c r="C885" s="1">
        <v>148.60652999999999</v>
      </c>
      <c r="D885" s="1">
        <v>0.14122212529960801</v>
      </c>
    </row>
    <row r="886" spans="1:5" ht="13.2" x14ac:dyDescent="0.25">
      <c r="A886" s="2">
        <v>44779.833333333336</v>
      </c>
      <c r="B886" s="1">
        <v>132.80000000000001</v>
      </c>
      <c r="C886" s="1">
        <v>148.51283000000001</v>
      </c>
      <c r="D886" s="1">
        <v>0.10580116209488399</v>
      </c>
    </row>
    <row r="887" spans="1:5" ht="13.2" x14ac:dyDescent="0.25">
      <c r="A887" s="2">
        <v>44779.875</v>
      </c>
      <c r="B887" s="1">
        <v>135.19999999999999</v>
      </c>
      <c r="C887" s="1">
        <v>151.32454999999999</v>
      </c>
      <c r="D887" s="1">
        <v>0.106556074344843</v>
      </c>
    </row>
    <row r="888" spans="1:5" ht="13.2" x14ac:dyDescent="0.25">
      <c r="A888" s="2">
        <v>44779.916666666664</v>
      </c>
      <c r="B888" s="1">
        <v>139.41</v>
      </c>
      <c r="C888" s="1">
        <v>155.96186</v>
      </c>
      <c r="D888" s="1">
        <v>0.10612761350755801</v>
      </c>
    </row>
    <row r="889" spans="1:5" ht="13.2" x14ac:dyDescent="0.25">
      <c r="A889" s="2">
        <v>44779.958333333336</v>
      </c>
      <c r="B889" s="1">
        <v>156.15</v>
      </c>
      <c r="C889" s="1">
        <v>161.49439000000001</v>
      </c>
      <c r="D889" s="1">
        <v>3.3093347700808698E-2</v>
      </c>
      <c r="E889" s="1">
        <f>AVERAGE(D866:D889)</f>
        <v>7.1022700926759649E-2</v>
      </c>
    </row>
    <row r="890" spans="1:5" ht="13.2" x14ac:dyDescent="0.25">
      <c r="A890" s="2">
        <v>44780</v>
      </c>
      <c r="B890" s="1">
        <v>166.36</v>
      </c>
      <c r="C890" s="1">
        <v>159.28773000000001</v>
      </c>
      <c r="D890" s="1">
        <v>4.43993394845918E-2</v>
      </c>
    </row>
    <row r="891" spans="1:5" ht="13.2" x14ac:dyDescent="0.25">
      <c r="A891" s="2">
        <v>44780.041666666664</v>
      </c>
      <c r="B891" s="1">
        <v>188.43</v>
      </c>
      <c r="C891" s="1">
        <v>188.78765999999999</v>
      </c>
      <c r="D891" s="1">
        <v>1.8945094186769401E-3</v>
      </c>
    </row>
    <row r="892" spans="1:5" ht="13.2" x14ac:dyDescent="0.25">
      <c r="A892" s="2">
        <v>44780.083333333336</v>
      </c>
      <c r="B892" s="1">
        <v>226.03</v>
      </c>
      <c r="C892" s="1">
        <v>221.75416000000001</v>
      </c>
      <c r="D892" s="1">
        <v>1.9281893065726401E-2</v>
      </c>
    </row>
    <row r="893" spans="1:5" ht="13.2" x14ac:dyDescent="0.25">
      <c r="A893" s="2">
        <v>44780.125</v>
      </c>
      <c r="B893" s="1">
        <v>261.83999999999997</v>
      </c>
      <c r="C893" s="1">
        <v>242.22219999999999</v>
      </c>
      <c r="D893" s="1">
        <v>8.0990924861552696E-2</v>
      </c>
    </row>
    <row r="894" spans="1:5" ht="13.2" x14ac:dyDescent="0.25">
      <c r="A894" s="2">
        <v>44780.166666666664</v>
      </c>
      <c r="B894" s="1">
        <v>257.68</v>
      </c>
      <c r="C894" s="1">
        <v>245.78262000000001</v>
      </c>
      <c r="D894" s="1">
        <v>4.8406107803716902E-2</v>
      </c>
    </row>
    <row r="895" spans="1:5" ht="13.2" x14ac:dyDescent="0.25">
      <c r="A895" s="2">
        <v>44780.208333333336</v>
      </c>
      <c r="B895" s="1">
        <v>253.45</v>
      </c>
      <c r="C895" s="1">
        <v>240.35471000000001</v>
      </c>
      <c r="D895" s="1">
        <v>5.4483184456838703E-2</v>
      </c>
    </row>
    <row r="896" spans="1:5" ht="13.2" x14ac:dyDescent="0.25">
      <c r="A896" s="2">
        <v>44780.25</v>
      </c>
      <c r="B896" s="1">
        <v>239.04</v>
      </c>
      <c r="C896" s="1">
        <v>232.11604</v>
      </c>
      <c r="D896" s="1">
        <v>2.9829735161774999E-2</v>
      </c>
    </row>
    <row r="897" spans="1:4" ht="13.2" x14ac:dyDescent="0.25">
      <c r="A897" s="2">
        <v>44780.291666666664</v>
      </c>
      <c r="B897" s="1">
        <v>232.18</v>
      </c>
      <c r="C897" s="1">
        <v>224.64655999999999</v>
      </c>
      <c r="D897" s="1">
        <v>3.3534633247889502E-2</v>
      </c>
    </row>
    <row r="898" spans="1:4" ht="13.2" x14ac:dyDescent="0.25">
      <c r="A898" s="2">
        <v>44780.333333333336</v>
      </c>
      <c r="B898" s="1">
        <v>238.05</v>
      </c>
      <c r="C898" s="1">
        <v>219.84881999999999</v>
      </c>
      <c r="D898" s="1">
        <v>8.2789527821891501E-2</v>
      </c>
    </row>
    <row r="899" spans="1:4" ht="13.2" x14ac:dyDescent="0.25">
      <c r="A899" s="2">
        <v>44780.375</v>
      </c>
      <c r="B899" s="1">
        <v>238.81</v>
      </c>
      <c r="C899" s="1">
        <v>213.14106000000001</v>
      </c>
      <c r="D899" s="1">
        <v>0.120431699082288</v>
      </c>
    </row>
    <row r="900" spans="1:4" ht="13.2" x14ac:dyDescent="0.25">
      <c r="A900" s="2">
        <v>44780.416666666664</v>
      </c>
      <c r="B900" s="1">
        <v>248.32</v>
      </c>
      <c r="C900" s="1">
        <v>205.2773</v>
      </c>
      <c r="D900" s="1">
        <v>0.20968075866157601</v>
      </c>
    </row>
    <row r="901" spans="1:4" ht="13.2" x14ac:dyDescent="0.25">
      <c r="A901" s="2">
        <v>44780.458333333336</v>
      </c>
      <c r="B901" s="1">
        <v>242.12</v>
      </c>
      <c r="C901" s="1">
        <v>206.59841</v>
      </c>
      <c r="D901" s="1">
        <v>0.171935447131466</v>
      </c>
    </row>
    <row r="902" spans="1:4" ht="13.2" x14ac:dyDescent="0.25">
      <c r="A902" s="2">
        <v>44780.5</v>
      </c>
      <c r="B902" s="1">
        <v>232.99</v>
      </c>
      <c r="C902" s="1">
        <v>213.85928999999999</v>
      </c>
      <c r="D902" s="1">
        <v>8.9454659650277601E-2</v>
      </c>
    </row>
    <row r="903" spans="1:4" ht="13.2" x14ac:dyDescent="0.25">
      <c r="A903" s="2">
        <v>44780.541666666664</v>
      </c>
      <c r="B903" s="1">
        <v>245.62</v>
      </c>
      <c r="C903" s="1">
        <v>208.69027</v>
      </c>
      <c r="D903" s="1">
        <v>0.17695951996228601</v>
      </c>
    </row>
    <row r="904" spans="1:4" ht="13.2" x14ac:dyDescent="0.25">
      <c r="A904" s="2">
        <v>44780.583333333336</v>
      </c>
      <c r="B904" s="1">
        <v>239.55</v>
      </c>
      <c r="C904" s="1">
        <v>184.80835999999999</v>
      </c>
      <c r="D904" s="1">
        <v>0.29620759580356598</v>
      </c>
    </row>
    <row r="905" spans="1:4" ht="13.2" x14ac:dyDescent="0.25">
      <c r="A905" s="2">
        <v>44780.625</v>
      </c>
      <c r="B905" s="1">
        <v>182.37</v>
      </c>
      <c r="C905" s="1">
        <v>151.98784000000001</v>
      </c>
      <c r="D905" s="1">
        <v>0.199898623468824</v>
      </c>
    </row>
    <row r="906" spans="1:4" ht="13.2" x14ac:dyDescent="0.25">
      <c r="A906" s="2">
        <v>44780.666666666664</v>
      </c>
      <c r="B906" s="1">
        <v>149.04</v>
      </c>
      <c r="C906" s="1">
        <v>127.25126</v>
      </c>
      <c r="D906" s="1">
        <v>0.17122612381205399</v>
      </c>
    </row>
    <row r="907" spans="1:4" ht="13.2" x14ac:dyDescent="0.25">
      <c r="A907" s="2">
        <v>44780.708333333336</v>
      </c>
      <c r="B907" s="1">
        <v>140.22999999999999</v>
      </c>
      <c r="C907" s="1">
        <v>116.80665</v>
      </c>
      <c r="D907" s="1">
        <v>0.200530962920347</v>
      </c>
    </row>
    <row r="908" spans="1:4" ht="13.2" x14ac:dyDescent="0.25">
      <c r="A908" s="2">
        <v>44780.75</v>
      </c>
      <c r="B908" s="1">
        <v>128.56</v>
      </c>
      <c r="C908" s="1">
        <v>117.89908</v>
      </c>
      <c r="D908" s="1">
        <v>9.0424115268753602E-2</v>
      </c>
    </row>
    <row r="909" spans="1:4" ht="13.2" x14ac:dyDescent="0.25">
      <c r="A909" s="2">
        <v>44780.791666666664</v>
      </c>
      <c r="B909" s="1">
        <v>126.87</v>
      </c>
      <c r="C909" s="1">
        <v>119.80464000000001</v>
      </c>
      <c r="D909" s="1">
        <v>5.8974009687771597E-2</v>
      </c>
    </row>
    <row r="910" spans="1:4" ht="13.2" x14ac:dyDescent="0.25">
      <c r="A910" s="2">
        <v>44780.833333333336</v>
      </c>
      <c r="B910" s="1">
        <v>143.96</v>
      </c>
      <c r="C910" s="1">
        <v>119.46628</v>
      </c>
      <c r="D910" s="1">
        <v>0.20502622162504699</v>
      </c>
    </row>
    <row r="911" spans="1:4" ht="13.2" x14ac:dyDescent="0.25">
      <c r="A911" s="2">
        <v>44780.875</v>
      </c>
      <c r="B911" s="1">
        <v>151.31</v>
      </c>
      <c r="C911" s="1">
        <v>122.05316999999999</v>
      </c>
      <c r="D911" s="1">
        <v>0.239705613545309</v>
      </c>
    </row>
    <row r="912" spans="1:4" ht="13.2" x14ac:dyDescent="0.25">
      <c r="A912" s="2">
        <v>44780.916666666664</v>
      </c>
      <c r="B912" s="1">
        <v>159.86000000000001</v>
      </c>
      <c r="C912" s="1">
        <v>128.68865</v>
      </c>
      <c r="D912" s="1">
        <v>0.242222993247656</v>
      </c>
    </row>
    <row r="913" spans="1:5" ht="13.2" x14ac:dyDescent="0.25">
      <c r="A913" s="2">
        <v>44780.958333333336</v>
      </c>
      <c r="B913" s="1">
        <v>171.48</v>
      </c>
      <c r="C913" s="1">
        <v>139.39614</v>
      </c>
      <c r="D913" s="1">
        <v>0.230163188162885</v>
      </c>
      <c r="E913" s="1">
        <f>AVERAGE(D890:D913)</f>
        <v>0.12910214113969859</v>
      </c>
    </row>
    <row r="914" spans="1:5" ht="13.2" x14ac:dyDescent="0.25">
      <c r="A914" s="2">
        <v>44781</v>
      </c>
      <c r="B914" s="1">
        <v>182.75</v>
      </c>
      <c r="C914" s="1">
        <v>181.84273999999999</v>
      </c>
      <c r="D914" s="1">
        <v>4.9892561011784502E-3</v>
      </c>
    </row>
    <row r="915" spans="1:5" ht="13.2" x14ac:dyDescent="0.25">
      <c r="A915" s="2">
        <v>44781.041666666664</v>
      </c>
      <c r="B915" s="1">
        <v>192.2</v>
      </c>
      <c r="C915" s="1">
        <v>209.21367000000001</v>
      </c>
      <c r="D915" s="1">
        <v>8.13219805378875E-2</v>
      </c>
    </row>
    <row r="916" spans="1:5" ht="13.2" x14ac:dyDescent="0.25">
      <c r="A916" s="2">
        <v>44781.083333333336</v>
      </c>
      <c r="B916" s="1">
        <v>236.22</v>
      </c>
      <c r="C916" s="1">
        <v>237.46189000000001</v>
      </c>
      <c r="D916" s="1">
        <v>5.2298497245179499E-3</v>
      </c>
    </row>
    <row r="917" spans="1:5" ht="13.2" x14ac:dyDescent="0.25">
      <c r="A917" s="2">
        <v>44781.125</v>
      </c>
      <c r="B917" s="1">
        <v>273.79000000000002</v>
      </c>
      <c r="C917" s="1">
        <v>252.14895000000001</v>
      </c>
      <c r="D917" s="1">
        <v>8.5826452975513098E-2</v>
      </c>
    </row>
    <row r="918" spans="1:5" ht="13.2" x14ac:dyDescent="0.25">
      <c r="A918" s="2">
        <v>44781.166666666664</v>
      </c>
      <c r="B918" s="1">
        <v>266.39999999999998</v>
      </c>
      <c r="C918" s="1">
        <v>251.02312000000001</v>
      </c>
      <c r="D918" s="1">
        <v>6.1256827657946197E-2</v>
      </c>
    </row>
    <row r="919" spans="1:5" ht="13.2" x14ac:dyDescent="0.25">
      <c r="A919" s="2">
        <v>44781.208333333336</v>
      </c>
      <c r="B919" s="1">
        <v>258.68</v>
      </c>
      <c r="C919" s="1">
        <v>244.28201999999999</v>
      </c>
      <c r="D919" s="1">
        <v>5.8939990753310502E-2</v>
      </c>
    </row>
    <row r="920" spans="1:5" ht="13.2" x14ac:dyDescent="0.25">
      <c r="A920" s="2">
        <v>44781.25</v>
      </c>
      <c r="B920" s="1">
        <v>247.31</v>
      </c>
      <c r="C920" s="1">
        <v>240.21325999999999</v>
      </c>
      <c r="D920" s="1">
        <v>2.9543498139944498E-2</v>
      </c>
    </row>
    <row r="921" spans="1:5" ht="13.2" x14ac:dyDescent="0.25">
      <c r="A921" s="2">
        <v>44781.291666666664</v>
      </c>
      <c r="B921" s="1">
        <v>245.41</v>
      </c>
      <c r="C921" s="1">
        <v>240.53881000000001</v>
      </c>
      <c r="D921" s="1">
        <v>2.0251160301325101E-2</v>
      </c>
    </row>
    <row r="922" spans="1:5" ht="13.2" x14ac:dyDescent="0.25">
      <c r="A922" s="2">
        <v>44781.333333333336</v>
      </c>
      <c r="B922" s="1">
        <v>253.13</v>
      </c>
      <c r="C922" s="1">
        <v>241.66825</v>
      </c>
      <c r="D922" s="1">
        <v>4.7427620301798E-2</v>
      </c>
    </row>
    <row r="923" spans="1:5" ht="13.2" x14ac:dyDescent="0.25">
      <c r="A923" s="2">
        <v>44781.375</v>
      </c>
      <c r="B923" s="1">
        <v>255.42</v>
      </c>
      <c r="C923" s="1">
        <v>236.55098000000001</v>
      </c>
      <c r="D923" s="1">
        <v>7.9767245098709694E-2</v>
      </c>
    </row>
    <row r="924" spans="1:5" ht="13.2" x14ac:dyDescent="0.25">
      <c r="A924" s="2">
        <v>44781.416666666664</v>
      </c>
      <c r="B924" s="1">
        <v>256.16000000000003</v>
      </c>
      <c r="C924" s="1">
        <v>228.49158</v>
      </c>
      <c r="D924" s="1">
        <v>0.121091639350561</v>
      </c>
    </row>
    <row r="925" spans="1:5" ht="13.2" x14ac:dyDescent="0.25">
      <c r="A925" s="2">
        <v>44781.458333333336</v>
      </c>
      <c r="B925" s="1">
        <v>257.67</v>
      </c>
      <c r="C925" s="1">
        <v>230.05423999999999</v>
      </c>
      <c r="D925" s="1">
        <v>0.120040213125391</v>
      </c>
    </row>
    <row r="926" spans="1:5" ht="13.2" x14ac:dyDescent="0.25">
      <c r="A926" s="2">
        <v>44781.5</v>
      </c>
      <c r="B926" s="1">
        <v>259.56</v>
      </c>
      <c r="C926" s="1">
        <v>238.24896000000001</v>
      </c>
      <c r="D926" s="1">
        <v>8.9448617110437695E-2</v>
      </c>
    </row>
    <row r="927" spans="1:5" ht="13.2" x14ac:dyDescent="0.25">
      <c r="A927" s="2">
        <v>44781.541666666664</v>
      </c>
      <c r="B927" s="1">
        <v>259.57</v>
      </c>
      <c r="C927" s="1">
        <v>232.42513</v>
      </c>
      <c r="D927" s="1">
        <v>0.116789737839449</v>
      </c>
    </row>
    <row r="928" spans="1:5" ht="13.2" x14ac:dyDescent="0.25">
      <c r="A928" s="2">
        <v>44781.583333333336</v>
      </c>
      <c r="B928" s="1">
        <v>253.99</v>
      </c>
      <c r="C928" s="1">
        <v>205.58915999999999</v>
      </c>
      <c r="D928" s="1">
        <v>0.235425058402884</v>
      </c>
    </row>
    <row r="929" spans="1:5" ht="13.2" x14ac:dyDescent="0.25">
      <c r="A929" s="2">
        <v>44781.625</v>
      </c>
      <c r="B929" s="1">
        <v>208.38</v>
      </c>
      <c r="C929" s="1">
        <v>168.26632000000001</v>
      </c>
      <c r="D929" s="1">
        <v>0.23839399352169799</v>
      </c>
    </row>
    <row r="930" spans="1:5" ht="13.2" x14ac:dyDescent="0.25">
      <c r="A930" s="2">
        <v>44781.666666666664</v>
      </c>
      <c r="B930" s="1">
        <v>183.57</v>
      </c>
      <c r="C930" s="1">
        <v>139.77733000000001</v>
      </c>
      <c r="D930" s="1">
        <v>0.31330309428574699</v>
      </c>
    </row>
    <row r="931" spans="1:5" ht="13.2" x14ac:dyDescent="0.25">
      <c r="A931" s="2">
        <v>44781.708333333336</v>
      </c>
      <c r="B931" s="1">
        <v>169.15</v>
      </c>
      <c r="C931" s="1">
        <v>127.307</v>
      </c>
      <c r="D931" s="1">
        <v>0.328677920302889</v>
      </c>
    </row>
    <row r="932" spans="1:5" ht="13.2" x14ac:dyDescent="0.25">
      <c r="A932" s="2">
        <v>44781.75</v>
      </c>
      <c r="B932" s="1">
        <v>165</v>
      </c>
      <c r="C932" s="1">
        <v>128.17187999999999</v>
      </c>
      <c r="D932" s="1">
        <v>0.28733385201184503</v>
      </c>
    </row>
    <row r="933" spans="1:5" ht="13.2" x14ac:dyDescent="0.25">
      <c r="A933" s="2">
        <v>44781.791666666664</v>
      </c>
      <c r="B933" s="1">
        <v>170.21</v>
      </c>
      <c r="C933" s="1">
        <v>131.25030000000001</v>
      </c>
      <c r="D933" s="1">
        <v>0.296835131043509</v>
      </c>
    </row>
    <row r="934" spans="1:5" ht="13.2" x14ac:dyDescent="0.25">
      <c r="A934" s="2">
        <v>44781.833333333336</v>
      </c>
      <c r="B934" s="1">
        <v>183.15</v>
      </c>
      <c r="C934" s="1">
        <v>132.13701</v>
      </c>
      <c r="D934" s="1">
        <v>0.38606133134085502</v>
      </c>
    </row>
    <row r="935" spans="1:5" ht="13.2" x14ac:dyDescent="0.25">
      <c r="A935" s="2">
        <v>44781.875</v>
      </c>
      <c r="B935" s="1">
        <v>198.96</v>
      </c>
      <c r="C935" s="1">
        <v>136.77780999999999</v>
      </c>
      <c r="D935" s="1">
        <v>0.45462191564552701</v>
      </c>
    </row>
    <row r="936" spans="1:5" ht="13.2" x14ac:dyDescent="0.25">
      <c r="A936" s="2">
        <v>44781.916666666664</v>
      </c>
      <c r="B936" s="1">
        <v>204.88</v>
      </c>
      <c r="C936" s="1">
        <v>146.99046000000001</v>
      </c>
      <c r="D936" s="1">
        <v>0.39383195344786298</v>
      </c>
    </row>
    <row r="937" spans="1:5" ht="13.2" x14ac:dyDescent="0.25">
      <c r="A937" s="2">
        <v>44781.958333333336</v>
      </c>
      <c r="B937" s="1">
        <v>203.64</v>
      </c>
      <c r="C937" s="1">
        <v>161.05600999999999</v>
      </c>
      <c r="D937" s="1">
        <v>0.26440484897148497</v>
      </c>
      <c r="E937" s="1">
        <f>AVERAGE(D914:D937)</f>
        <v>0.17170054949967797</v>
      </c>
    </row>
    <row r="938" spans="1:5" ht="13.2" x14ac:dyDescent="0.25">
      <c r="A938" s="2">
        <v>44782</v>
      </c>
      <c r="B938" s="1">
        <v>209.76</v>
      </c>
      <c r="C938" s="1">
        <v>213.02690000000001</v>
      </c>
      <c r="D938" s="1">
        <v>1.53356219331925E-2</v>
      </c>
    </row>
    <row r="939" spans="1:5" ht="13.2" x14ac:dyDescent="0.25">
      <c r="A939" s="2">
        <v>44782.041666666664</v>
      </c>
      <c r="B939" s="1">
        <v>216.27</v>
      </c>
      <c r="C939" s="1">
        <v>230.6806</v>
      </c>
      <c r="D939" s="1">
        <v>6.24699259495596E-2</v>
      </c>
    </row>
    <row r="940" spans="1:5" ht="13.2" x14ac:dyDescent="0.25">
      <c r="A940" s="2">
        <v>44782.083333333336</v>
      </c>
      <c r="B940" s="1">
        <v>252.26</v>
      </c>
      <c r="C940" s="1">
        <v>252.70624000000001</v>
      </c>
      <c r="D940" s="1">
        <v>1.7658448006666399E-3</v>
      </c>
    </row>
    <row r="941" spans="1:5" ht="13.2" x14ac:dyDescent="0.25">
      <c r="A941" s="2">
        <v>44782.125</v>
      </c>
      <c r="B941" s="1">
        <v>274.27</v>
      </c>
      <c r="C941" s="1">
        <v>264.52530000000002</v>
      </c>
      <c r="D941" s="1">
        <v>3.6838442296445603E-2</v>
      </c>
    </row>
    <row r="942" spans="1:5" ht="13.2" x14ac:dyDescent="0.25">
      <c r="A942" s="2">
        <v>44782.166666666664</v>
      </c>
      <c r="B942" s="1">
        <v>275.52</v>
      </c>
      <c r="C942" s="1">
        <v>260.7475</v>
      </c>
      <c r="D942" s="1">
        <v>5.6654426216933902E-2</v>
      </c>
    </row>
    <row r="943" spans="1:5" ht="13.2" x14ac:dyDescent="0.25">
      <c r="A943" s="2">
        <v>44782.208333333336</v>
      </c>
      <c r="B943" s="1">
        <v>273.01</v>
      </c>
      <c r="C943" s="1">
        <v>253.24012999999999</v>
      </c>
      <c r="D943" s="1">
        <v>7.8067682242936698E-2</v>
      </c>
    </row>
    <row r="944" spans="1:5" ht="13.2" x14ac:dyDescent="0.25">
      <c r="A944" s="2">
        <v>44782.25</v>
      </c>
      <c r="B944" s="1">
        <v>258.83999999999997</v>
      </c>
      <c r="C944" s="1">
        <v>250.17713000000001</v>
      </c>
      <c r="D944" s="1">
        <v>3.4626946116137598E-2</v>
      </c>
    </row>
    <row r="945" spans="1:4" ht="13.2" x14ac:dyDescent="0.25">
      <c r="A945" s="2">
        <v>44782.291666666664</v>
      </c>
      <c r="B945" s="1">
        <v>259.63</v>
      </c>
      <c r="C945" s="1">
        <v>250.09306000000001</v>
      </c>
      <c r="D945" s="1">
        <v>3.8133565161704103E-2</v>
      </c>
    </row>
    <row r="946" spans="1:4" ht="13.2" x14ac:dyDescent="0.25">
      <c r="A946" s="2">
        <v>44782.333333333336</v>
      </c>
      <c r="B946" s="1">
        <v>259.31</v>
      </c>
      <c r="C946" s="1">
        <v>250.47460000000001</v>
      </c>
      <c r="D946" s="1">
        <v>3.5274634633611503E-2</v>
      </c>
    </row>
    <row r="947" spans="1:4" ht="13.2" x14ac:dyDescent="0.25">
      <c r="A947" s="2">
        <v>44782.375</v>
      </c>
      <c r="B947" s="1">
        <v>261.67</v>
      </c>
      <c r="C947" s="1">
        <v>246.74081000000001</v>
      </c>
      <c r="D947" s="1">
        <v>6.0505556417683799E-2</v>
      </c>
    </row>
    <row r="948" spans="1:4" ht="13.2" x14ac:dyDescent="0.25">
      <c r="A948" s="2">
        <v>44782.416666666664</v>
      </c>
      <c r="B948" s="1">
        <v>259.57</v>
      </c>
      <c r="C948" s="1">
        <v>241.23482999999999</v>
      </c>
      <c r="D948" s="1">
        <v>7.6005483951052999E-2</v>
      </c>
    </row>
    <row r="949" spans="1:4" ht="13.2" x14ac:dyDescent="0.25">
      <c r="A949" s="2">
        <v>44782.458333333336</v>
      </c>
      <c r="B949" s="1">
        <v>264.10000000000002</v>
      </c>
      <c r="C949" s="1">
        <v>242.61528999999999</v>
      </c>
      <c r="D949" s="1">
        <v>8.8554641383071994E-2</v>
      </c>
    </row>
    <row r="950" spans="1:4" ht="13.2" x14ac:dyDescent="0.25">
      <c r="A950" s="2">
        <v>44782.5</v>
      </c>
      <c r="B950" s="1">
        <v>262.45999999999998</v>
      </c>
      <c r="C950" s="1">
        <v>248.94336000000001</v>
      </c>
      <c r="D950" s="1">
        <v>5.4296045494043099E-2</v>
      </c>
    </row>
    <row r="951" spans="1:4" ht="13.2" x14ac:dyDescent="0.25">
      <c r="A951" s="2">
        <v>44782.541666666664</v>
      </c>
      <c r="B951" s="1">
        <v>266.18</v>
      </c>
      <c r="C951" s="1">
        <v>245.49677</v>
      </c>
      <c r="D951" s="1">
        <v>8.4250517837770295E-2</v>
      </c>
    </row>
    <row r="952" spans="1:4" ht="13.2" x14ac:dyDescent="0.25">
      <c r="A952" s="2">
        <v>44782.583333333336</v>
      </c>
      <c r="B952" s="1">
        <v>255.16</v>
      </c>
      <c r="C952" s="1">
        <v>225.26082</v>
      </c>
      <c r="D952" s="1">
        <v>0.13273138222616701</v>
      </c>
    </row>
    <row r="953" spans="1:4" ht="13.2" x14ac:dyDescent="0.25">
      <c r="A953" s="2">
        <v>44782.625</v>
      </c>
      <c r="B953" s="1">
        <v>218.67</v>
      </c>
      <c r="C953" s="1">
        <v>194.602</v>
      </c>
      <c r="D953" s="1">
        <v>0.12367807114007</v>
      </c>
    </row>
    <row r="954" spans="1:4" ht="13.2" x14ac:dyDescent="0.25">
      <c r="A954" s="2">
        <v>44782.666666666664</v>
      </c>
      <c r="B954" s="1">
        <v>192.11</v>
      </c>
      <c r="C954" s="1">
        <v>170.72192000000001</v>
      </c>
      <c r="D954" s="1">
        <v>0.125280221778199</v>
      </c>
    </row>
    <row r="955" spans="1:4" ht="13.2" x14ac:dyDescent="0.25">
      <c r="A955" s="2">
        <v>44782.708333333336</v>
      </c>
      <c r="B955" s="1">
        <v>173.61</v>
      </c>
      <c r="C955" s="1">
        <v>159.43511000000001</v>
      </c>
      <c r="D955" s="1">
        <v>8.8906954057986307E-2</v>
      </c>
    </row>
    <row r="956" spans="1:4" ht="13.2" x14ac:dyDescent="0.25">
      <c r="A956" s="2">
        <v>44782.75</v>
      </c>
      <c r="B956" s="1">
        <v>162.9</v>
      </c>
      <c r="C956" s="1">
        <v>159.53937999999999</v>
      </c>
      <c r="D956" s="1">
        <v>2.1064517111700001E-2</v>
      </c>
    </row>
    <row r="957" spans="1:4" ht="13.2" x14ac:dyDescent="0.25">
      <c r="A957" s="2">
        <v>44782.791666666664</v>
      </c>
      <c r="B957" s="1">
        <v>160.52000000000001</v>
      </c>
      <c r="C957" s="1">
        <v>164.53644</v>
      </c>
      <c r="D957" s="1">
        <v>2.4410641192917401E-2</v>
      </c>
    </row>
    <row r="958" spans="1:4" ht="13.2" x14ac:dyDescent="0.25">
      <c r="A958" s="2">
        <v>44782.833333333336</v>
      </c>
      <c r="B958" s="1">
        <v>167.46</v>
      </c>
      <c r="C958" s="1">
        <v>170.3081</v>
      </c>
      <c r="D958" s="1">
        <v>1.6723221032939599E-2</v>
      </c>
    </row>
    <row r="959" spans="1:4" ht="13.2" x14ac:dyDescent="0.25">
      <c r="A959" s="2">
        <v>44782.875</v>
      </c>
      <c r="B959" s="1">
        <v>175.48</v>
      </c>
      <c r="C959" s="1">
        <v>178.86879999999999</v>
      </c>
      <c r="D959" s="1">
        <v>1.8945730054654601E-2</v>
      </c>
    </row>
    <row r="960" spans="1:4" ht="13.2" x14ac:dyDescent="0.25">
      <c r="A960" s="2">
        <v>44782.916666666664</v>
      </c>
      <c r="B960" s="1">
        <v>187.54</v>
      </c>
      <c r="C960" s="1">
        <v>190.8066</v>
      </c>
      <c r="D960" s="1">
        <v>1.7119952873747599E-2</v>
      </c>
    </row>
    <row r="961" spans="1:5" ht="13.2" x14ac:dyDescent="0.25">
      <c r="A961" s="2">
        <v>44782.958333333336</v>
      </c>
      <c r="B961" s="1">
        <v>196.82</v>
      </c>
      <c r="C961" s="1">
        <v>201.87773999999999</v>
      </c>
      <c r="D961" s="1">
        <v>2.50534803886748E-2</v>
      </c>
      <c r="E961" s="1">
        <f>AVERAGE(D938:D961)</f>
        <v>5.4862229428827784E-2</v>
      </c>
    </row>
    <row r="962" spans="1:5" ht="13.2" x14ac:dyDescent="0.25">
      <c r="A962" s="2">
        <v>44783</v>
      </c>
      <c r="B962" s="1">
        <v>206.72</v>
      </c>
      <c r="C962" s="1">
        <v>179.79042999999999</v>
      </c>
      <c r="D962" s="1">
        <v>0.149783111370277</v>
      </c>
    </row>
    <row r="963" spans="1:5" ht="13.2" x14ac:dyDescent="0.25">
      <c r="A963" s="2">
        <v>44783.041666666664</v>
      </c>
      <c r="B963" s="1">
        <v>213.14</v>
      </c>
      <c r="C963" s="1">
        <v>204.7329</v>
      </c>
      <c r="D963" s="1">
        <v>4.1063746960063499E-2</v>
      </c>
    </row>
    <row r="964" spans="1:5" ht="13.2" x14ac:dyDescent="0.25">
      <c r="A964" s="2">
        <v>44783.083333333336</v>
      </c>
      <c r="B964" s="1">
        <v>241.74</v>
      </c>
      <c r="C964" s="1">
        <v>232.46665999999999</v>
      </c>
      <c r="D964" s="1">
        <v>3.9891053624635901E-2</v>
      </c>
    </row>
    <row r="965" spans="1:5" ht="13.2" x14ac:dyDescent="0.25">
      <c r="A965" s="2">
        <v>44783.125</v>
      </c>
      <c r="B965" s="1">
        <v>276.39999999999998</v>
      </c>
      <c r="C965" s="1">
        <v>250.91390000000001</v>
      </c>
      <c r="D965" s="1">
        <v>0.101573089414336</v>
      </c>
    </row>
    <row r="966" spans="1:5" ht="13.2" x14ac:dyDescent="0.25">
      <c r="A966" s="2">
        <v>44783.166666666664</v>
      </c>
      <c r="B966" s="1">
        <v>274.02</v>
      </c>
      <c r="C966" s="1">
        <v>256.09640000000002</v>
      </c>
      <c r="D966" s="1">
        <v>6.9987707753798797E-2</v>
      </c>
    </row>
    <row r="967" spans="1:5" ht="13.2" x14ac:dyDescent="0.25">
      <c r="A967" s="2">
        <v>44783.208333333336</v>
      </c>
      <c r="B967" s="1">
        <v>263.56</v>
      </c>
      <c r="C967" s="1">
        <v>253.13789</v>
      </c>
      <c r="D967" s="1">
        <v>4.1171671297410201E-2</v>
      </c>
    </row>
    <row r="968" spans="1:5" ht="13.2" x14ac:dyDescent="0.25">
      <c r="A968" s="2">
        <v>44783.25</v>
      </c>
      <c r="B968" s="1">
        <v>258.89</v>
      </c>
      <c r="C968" s="1">
        <v>247.10594</v>
      </c>
      <c r="D968" s="1">
        <v>4.7688291102998097E-2</v>
      </c>
    </row>
    <row r="969" spans="1:5" ht="13.2" x14ac:dyDescent="0.25">
      <c r="A969" s="2">
        <v>44783.291666666664</v>
      </c>
      <c r="B969" s="1">
        <v>258.49</v>
      </c>
      <c r="C969" s="1">
        <v>241.97496000000001</v>
      </c>
      <c r="D969" s="1">
        <v>6.8251028949441697E-2</v>
      </c>
    </row>
    <row r="970" spans="1:5" ht="13.2" x14ac:dyDescent="0.25">
      <c r="A970" s="2">
        <v>44783.333333333336</v>
      </c>
      <c r="B970" s="1">
        <v>256.33999999999997</v>
      </c>
      <c r="C970" s="1">
        <v>238.92436000000001</v>
      </c>
      <c r="D970" s="1">
        <v>7.2891855815790205E-2</v>
      </c>
    </row>
    <row r="971" spans="1:5" ht="13.2" x14ac:dyDescent="0.25">
      <c r="A971" s="2">
        <v>44783.375</v>
      </c>
      <c r="B971" s="1">
        <v>255.05</v>
      </c>
      <c r="C971" s="1">
        <v>234.29238000000001</v>
      </c>
      <c r="D971" s="1">
        <v>8.8597076866093499E-2</v>
      </c>
    </row>
    <row r="972" spans="1:5" ht="13.2" x14ac:dyDescent="0.25">
      <c r="A972" s="2">
        <v>44783.416666666664</v>
      </c>
      <c r="B972" s="1">
        <v>257.75</v>
      </c>
      <c r="C972" s="1">
        <v>229.31050999999999</v>
      </c>
      <c r="D972" s="1">
        <v>0.124021746757268</v>
      </c>
    </row>
    <row r="973" spans="1:5" ht="13.2" x14ac:dyDescent="0.25">
      <c r="A973" s="2">
        <v>44783.458333333336</v>
      </c>
      <c r="B973" s="1">
        <v>260.45999999999998</v>
      </c>
      <c r="C973" s="1">
        <v>230.53895</v>
      </c>
      <c r="D973" s="1">
        <v>0.12978739601269099</v>
      </c>
    </row>
    <row r="974" spans="1:5" ht="13.2" x14ac:dyDescent="0.25">
      <c r="A974" s="2">
        <v>44783.5</v>
      </c>
      <c r="B974" s="1">
        <v>269.32</v>
      </c>
      <c r="C974" s="1">
        <v>235.28925000000001</v>
      </c>
      <c r="D974" s="1">
        <v>0.144633679609246</v>
      </c>
    </row>
    <row r="975" spans="1:5" ht="13.2" x14ac:dyDescent="0.25">
      <c r="A975" s="2">
        <v>44783.541666666664</v>
      </c>
      <c r="B975" s="1">
        <v>267.04000000000002</v>
      </c>
      <c r="C975" s="1">
        <v>231.90038000000001</v>
      </c>
      <c r="D975" s="1">
        <v>0.15152894531694999</v>
      </c>
    </row>
    <row r="976" spans="1:5" ht="13.2" x14ac:dyDescent="0.25">
      <c r="A976" s="2">
        <v>44783.583333333336</v>
      </c>
      <c r="B976" s="1">
        <v>253.22</v>
      </c>
      <c r="C976" s="1">
        <v>216.80510000000001</v>
      </c>
      <c r="D976" s="1">
        <v>0.167961454781275</v>
      </c>
    </row>
    <row r="977" spans="1:5" ht="13.2" x14ac:dyDescent="0.25">
      <c r="A977" s="2">
        <v>44783.625</v>
      </c>
      <c r="B977" s="1">
        <v>207.81</v>
      </c>
      <c r="C977" s="1">
        <v>189.28149999999999</v>
      </c>
      <c r="D977" s="1">
        <v>9.7888594500783202E-2</v>
      </c>
    </row>
    <row r="978" spans="1:5" ht="13.2" x14ac:dyDescent="0.25">
      <c r="A978" s="2">
        <v>44783.666666666664</v>
      </c>
      <c r="B978" s="1">
        <v>178.99</v>
      </c>
      <c r="C978" s="1">
        <v>160.62040999999999</v>
      </c>
      <c r="D978" s="1">
        <v>0.114366474347811</v>
      </c>
    </row>
    <row r="979" spans="1:5" ht="13.2" x14ac:dyDescent="0.25">
      <c r="A979" s="2">
        <v>44783.708333333336</v>
      </c>
      <c r="B979" s="1">
        <v>167.72</v>
      </c>
      <c r="C979" s="1">
        <v>143.37317999999999</v>
      </c>
      <c r="D979" s="1">
        <v>0.16981432650095299</v>
      </c>
    </row>
    <row r="980" spans="1:5" ht="13.2" x14ac:dyDescent="0.25">
      <c r="A980" s="2">
        <v>44783.75</v>
      </c>
      <c r="B980" s="1">
        <v>160.1</v>
      </c>
      <c r="C980" s="1">
        <v>140.9812</v>
      </c>
      <c r="D980" s="1">
        <v>0.13561240789552001</v>
      </c>
    </row>
    <row r="981" spans="1:5" ht="13.2" x14ac:dyDescent="0.25">
      <c r="A981" s="2">
        <v>44783.791666666664</v>
      </c>
      <c r="B981" s="1">
        <v>159.27000000000001</v>
      </c>
      <c r="C981" s="1">
        <v>143.0925</v>
      </c>
      <c r="D981" s="1">
        <v>0.11305623984485499</v>
      </c>
    </row>
    <row r="982" spans="1:5" ht="13.2" x14ac:dyDescent="0.25">
      <c r="A982" s="2">
        <v>44783.833333333336</v>
      </c>
      <c r="B982" s="1">
        <v>164.9</v>
      </c>
      <c r="C982" s="1">
        <v>144.04908</v>
      </c>
      <c r="D982" s="1">
        <v>0.144748720366697</v>
      </c>
    </row>
    <row r="983" spans="1:5" ht="13.2" x14ac:dyDescent="0.25">
      <c r="A983" s="2">
        <v>44783.875</v>
      </c>
      <c r="B983" s="1">
        <v>174.79</v>
      </c>
      <c r="C983" s="1">
        <v>147.54794000000001</v>
      </c>
      <c r="D983" s="1">
        <v>0.184631923698832</v>
      </c>
    </row>
    <row r="984" spans="1:5" ht="13.2" x14ac:dyDescent="0.25">
      <c r="A984" s="2">
        <v>44783.916666666664</v>
      </c>
      <c r="B984" s="1">
        <v>182.03</v>
      </c>
      <c r="C984" s="1">
        <v>153.86981</v>
      </c>
      <c r="D984" s="1">
        <v>0.18301309399160201</v>
      </c>
    </row>
    <row r="985" spans="1:5" ht="13.2" x14ac:dyDescent="0.25">
      <c r="A985" s="2">
        <v>44783.958333333336</v>
      </c>
      <c r="B985" s="1">
        <v>195.76</v>
      </c>
      <c r="C985" s="1">
        <v>161.94927000000001</v>
      </c>
      <c r="D985" s="1">
        <v>0.20877358693867501</v>
      </c>
      <c r="E985" s="1">
        <f>AVERAGE(D962:D985)</f>
        <v>0.11628071765491678</v>
      </c>
    </row>
    <row r="986" spans="1:5" ht="13.2" x14ac:dyDescent="0.25">
      <c r="A986" s="2">
        <v>44784</v>
      </c>
      <c r="B986" s="1">
        <v>203.75</v>
      </c>
      <c r="C986" s="1">
        <v>180.12443999999999</v>
      </c>
      <c r="D986" s="1">
        <v>0.131162434148303</v>
      </c>
    </row>
    <row r="987" spans="1:5" ht="13.2" x14ac:dyDescent="0.25">
      <c r="A987" s="2">
        <v>44784.041666666664</v>
      </c>
      <c r="B987" s="1">
        <v>209.85</v>
      </c>
      <c r="C987" s="1">
        <v>206.15598</v>
      </c>
      <c r="D987" s="1">
        <v>1.7918568260789601E-2</v>
      </c>
    </row>
    <row r="988" spans="1:5" ht="13.2" x14ac:dyDescent="0.25">
      <c r="A988" s="2">
        <v>44784.083333333336</v>
      </c>
      <c r="B988" s="1">
        <v>240.26</v>
      </c>
      <c r="C988" s="1">
        <v>235.28636</v>
      </c>
      <c r="D988" s="1">
        <v>2.1138666941848998E-2</v>
      </c>
    </row>
    <row r="989" spans="1:5" ht="13.2" x14ac:dyDescent="0.25">
      <c r="A989" s="2">
        <v>44784.125</v>
      </c>
      <c r="B989" s="1">
        <v>273.89999999999998</v>
      </c>
      <c r="C989" s="1">
        <v>251.70886999999999</v>
      </c>
      <c r="D989" s="1">
        <v>8.8161891156239305E-2</v>
      </c>
    </row>
    <row r="990" spans="1:5" ht="13.2" x14ac:dyDescent="0.25">
      <c r="A990" s="2">
        <v>44784.166666666664</v>
      </c>
      <c r="B990" s="1">
        <v>272.91000000000003</v>
      </c>
      <c r="C990" s="1">
        <v>251.97406000000001</v>
      </c>
      <c r="D990" s="1">
        <v>8.3087679739731995E-2</v>
      </c>
    </row>
    <row r="991" spans="1:5" ht="13.2" x14ac:dyDescent="0.25">
      <c r="A991" s="2">
        <v>44784.208333333336</v>
      </c>
      <c r="B991" s="1">
        <v>260.27999999999997</v>
      </c>
      <c r="C991" s="1">
        <v>245.92326</v>
      </c>
      <c r="D991" s="1">
        <v>5.8378943089807601E-2</v>
      </c>
    </row>
    <row r="992" spans="1:5" ht="13.2" x14ac:dyDescent="0.25">
      <c r="A992" s="2">
        <v>44784.25</v>
      </c>
      <c r="B992" s="1">
        <v>258.27</v>
      </c>
      <c r="C992" s="1">
        <v>241.97604000000001</v>
      </c>
      <c r="D992" s="1">
        <v>6.733708015058E-2</v>
      </c>
    </row>
    <row r="993" spans="1:4" ht="13.2" x14ac:dyDescent="0.25">
      <c r="A993" s="2">
        <v>44784.291666666664</v>
      </c>
      <c r="B993" s="1">
        <v>262.99</v>
      </c>
      <c r="C993" s="1">
        <v>242.60207</v>
      </c>
      <c r="D993" s="1">
        <v>8.4038565705560495E-2</v>
      </c>
    </row>
    <row r="994" spans="1:4" ht="13.2" x14ac:dyDescent="0.25">
      <c r="A994" s="2">
        <v>44784.333333333336</v>
      </c>
      <c r="B994" s="1">
        <v>261.68</v>
      </c>
      <c r="C994" s="1">
        <v>244.24143000000001</v>
      </c>
      <c r="D994" s="1">
        <v>7.1398902307442197E-2</v>
      </c>
    </row>
    <row r="995" spans="1:4" ht="13.2" x14ac:dyDescent="0.25">
      <c r="A995" s="2">
        <v>44784.375</v>
      </c>
      <c r="B995" s="1">
        <v>256.89999999999998</v>
      </c>
      <c r="C995" s="1">
        <v>239.92165</v>
      </c>
      <c r="D995" s="1">
        <v>7.0766227224595898E-2</v>
      </c>
    </row>
    <row r="996" spans="1:4" ht="13.2" x14ac:dyDescent="0.25">
      <c r="A996" s="2">
        <v>44784.416666666664</v>
      </c>
      <c r="B996" s="1">
        <v>250.97</v>
      </c>
      <c r="C996" s="1">
        <v>232.89722</v>
      </c>
      <c r="D996" s="1">
        <v>7.7599809907563405E-2</v>
      </c>
    </row>
    <row r="997" spans="1:4" ht="13.2" x14ac:dyDescent="0.25">
      <c r="A997" s="2">
        <v>44784.458333333336</v>
      </c>
      <c r="B997" s="1">
        <v>254.58</v>
      </c>
      <c r="C997" s="1">
        <v>234.51031</v>
      </c>
      <c r="D997" s="1">
        <v>8.5581269326708898E-2</v>
      </c>
    </row>
    <row r="998" spans="1:4" ht="13.2" x14ac:dyDescent="0.25">
      <c r="A998" s="2">
        <v>44784.5</v>
      </c>
      <c r="B998" s="1">
        <v>261.14999999999998</v>
      </c>
      <c r="C998" s="1">
        <v>241.57987</v>
      </c>
      <c r="D998" s="1">
        <v>8.1008943336214098E-2</v>
      </c>
    </row>
    <row r="999" spans="1:4" ht="13.2" x14ac:dyDescent="0.25">
      <c r="A999" s="2">
        <v>44784.541666666664</v>
      </c>
      <c r="B999" s="1">
        <v>267.02999999999997</v>
      </c>
      <c r="C999" s="1">
        <v>236.05383</v>
      </c>
      <c r="D999" s="1">
        <v>0.13122502608832801</v>
      </c>
    </row>
    <row r="1000" spans="1:4" ht="13.2" x14ac:dyDescent="0.25">
      <c r="A1000" s="2">
        <v>44784.583333333336</v>
      </c>
      <c r="B1000" s="1">
        <v>260.49</v>
      </c>
      <c r="C1000" s="1">
        <v>212.73228</v>
      </c>
      <c r="D1000" s="1">
        <v>0.22449681825438</v>
      </c>
    </row>
    <row r="1001" spans="1:4" ht="13.2" x14ac:dyDescent="0.25">
      <c r="A1001" s="2">
        <v>44784.625</v>
      </c>
      <c r="B1001" s="1">
        <v>212.87</v>
      </c>
      <c r="C1001" s="1">
        <v>178.86688000000001</v>
      </c>
      <c r="D1001" s="1">
        <v>0.19010294136063599</v>
      </c>
    </row>
    <row r="1002" spans="1:4" ht="13.2" x14ac:dyDescent="0.25">
      <c r="A1002" s="2">
        <v>44784.666666666664</v>
      </c>
      <c r="B1002" s="1">
        <v>183.19</v>
      </c>
      <c r="C1002" s="1">
        <v>150.67198999999999</v>
      </c>
      <c r="D1002" s="1">
        <v>0.21581987468274599</v>
      </c>
    </row>
    <row r="1003" spans="1:4" ht="13.2" x14ac:dyDescent="0.25">
      <c r="A1003" s="2">
        <v>44784.708333333336</v>
      </c>
      <c r="B1003" s="1">
        <v>178.96</v>
      </c>
      <c r="C1003" s="1">
        <v>136.86018999999999</v>
      </c>
      <c r="D1003" s="1">
        <v>0.30761180442610803</v>
      </c>
    </row>
    <row r="1004" spans="1:4" ht="13.2" x14ac:dyDescent="0.25">
      <c r="A1004" s="2">
        <v>44784.75</v>
      </c>
      <c r="B1004" s="1">
        <v>166.18</v>
      </c>
      <c r="C1004" s="1">
        <v>136.8372</v>
      </c>
      <c r="D1004" s="1">
        <v>0.21443584054628401</v>
      </c>
    </row>
    <row r="1005" spans="1:4" ht="13.2" x14ac:dyDescent="0.25">
      <c r="A1005" s="2">
        <v>44784.791666666664</v>
      </c>
      <c r="B1005" s="1">
        <v>164.91</v>
      </c>
      <c r="C1005" s="1">
        <v>140.00398000000001</v>
      </c>
      <c r="D1005" s="1">
        <v>0.177895085553996</v>
      </c>
    </row>
    <row r="1006" spans="1:4" ht="13.2" x14ac:dyDescent="0.25">
      <c r="A1006" s="2">
        <v>44784.833333333336</v>
      </c>
      <c r="B1006" s="1">
        <v>170.16</v>
      </c>
      <c r="C1006" s="1">
        <v>141.42294000000001</v>
      </c>
      <c r="D1006" s="1">
        <v>0.203199424364957</v>
      </c>
    </row>
    <row r="1007" spans="1:4" ht="13.2" x14ac:dyDescent="0.25">
      <c r="A1007" s="2">
        <v>44784.875</v>
      </c>
      <c r="B1007" s="1">
        <v>178.32</v>
      </c>
      <c r="C1007" s="1">
        <v>145.90540999999999</v>
      </c>
      <c r="D1007" s="1">
        <v>0.222161673100401</v>
      </c>
    </row>
    <row r="1008" spans="1:4" ht="13.2" x14ac:dyDescent="0.25">
      <c r="A1008" s="2">
        <v>44784.916666666664</v>
      </c>
      <c r="B1008" s="1">
        <v>184.33</v>
      </c>
      <c r="C1008" s="1">
        <v>153.76817</v>
      </c>
      <c r="D1008" s="1">
        <v>0.198752641720324</v>
      </c>
    </row>
    <row r="1009" spans="1:5" ht="13.2" x14ac:dyDescent="0.25">
      <c r="A1009" s="2">
        <v>44784.958333333336</v>
      </c>
      <c r="B1009" s="1">
        <v>198.49</v>
      </c>
      <c r="C1009" s="1">
        <v>163.04449</v>
      </c>
      <c r="D1009" s="1">
        <v>0.217397778974315</v>
      </c>
      <c r="E1009" s="1">
        <f>AVERAGE(D986:D1009)</f>
        <v>0.13502824543199418</v>
      </c>
    </row>
    <row r="1010" spans="1:5" ht="13.2" x14ac:dyDescent="0.25">
      <c r="A1010" s="2">
        <v>44785</v>
      </c>
      <c r="B1010" s="1">
        <v>196.48</v>
      </c>
      <c r="C1010" s="1">
        <v>179.85813999999999</v>
      </c>
      <c r="D1010" s="1">
        <v>9.2416501138063503E-2</v>
      </c>
    </row>
    <row r="1011" spans="1:5" ht="13.2" x14ac:dyDescent="0.25">
      <c r="A1011" s="2">
        <v>44785.041666666664</v>
      </c>
      <c r="B1011" s="1">
        <v>197.88</v>
      </c>
      <c r="C1011" s="1">
        <v>203.28226000000001</v>
      </c>
      <c r="D1011" s="1">
        <v>2.6575166962429501E-2</v>
      </c>
    </row>
    <row r="1012" spans="1:5" ht="13.2" x14ac:dyDescent="0.25">
      <c r="A1012" s="2">
        <v>44785.083333333336</v>
      </c>
      <c r="B1012" s="1">
        <v>230.66</v>
      </c>
      <c r="C1012" s="1">
        <v>230.94065000000001</v>
      </c>
      <c r="D1012" s="1">
        <v>1.2152472940558899E-3</v>
      </c>
    </row>
    <row r="1013" spans="1:5" ht="13.2" x14ac:dyDescent="0.25">
      <c r="A1013" s="2">
        <v>44785.125</v>
      </c>
      <c r="B1013" s="1">
        <v>263.56</v>
      </c>
      <c r="C1013" s="1">
        <v>247.21904000000001</v>
      </c>
      <c r="D1013" s="1">
        <v>6.6099115990418802E-2</v>
      </c>
    </row>
    <row r="1014" spans="1:5" ht="13.2" x14ac:dyDescent="0.25">
      <c r="A1014" s="2">
        <v>44785.166666666664</v>
      </c>
      <c r="B1014" s="1">
        <v>264.74</v>
      </c>
      <c r="C1014" s="1">
        <v>247.81761</v>
      </c>
      <c r="D1014" s="1">
        <v>6.82856637992756E-2</v>
      </c>
    </row>
    <row r="1015" spans="1:5" ht="13.2" x14ac:dyDescent="0.25">
      <c r="A1015" s="2">
        <v>44785.208333333336</v>
      </c>
      <c r="B1015" s="1">
        <v>259.83</v>
      </c>
      <c r="C1015" s="1">
        <v>242.04211000000001</v>
      </c>
      <c r="D1015" s="1">
        <v>7.3490889663786002E-2</v>
      </c>
    </row>
    <row r="1016" spans="1:5" ht="13.2" x14ac:dyDescent="0.25">
      <c r="A1016" s="2">
        <v>44785.25</v>
      </c>
      <c r="B1016" s="1">
        <v>254.78</v>
      </c>
      <c r="C1016" s="1">
        <v>239.06236999999999</v>
      </c>
      <c r="D1016" s="1">
        <v>6.5746984772216605E-2</v>
      </c>
    </row>
    <row r="1017" spans="1:5" ht="13.2" x14ac:dyDescent="0.25">
      <c r="A1017" s="2">
        <v>44785.291666666664</v>
      </c>
      <c r="B1017" s="1">
        <v>252.39</v>
      </c>
      <c r="C1017" s="1">
        <v>241.48369</v>
      </c>
      <c r="D1017" s="1">
        <v>4.5163754123518599E-2</v>
      </c>
    </row>
    <row r="1018" spans="1:5" ht="13.2" x14ac:dyDescent="0.25">
      <c r="A1018" s="2">
        <v>44785.333333333336</v>
      </c>
      <c r="B1018" s="1">
        <v>260.37</v>
      </c>
      <c r="C1018" s="1">
        <v>244.64573999999999</v>
      </c>
      <c r="D1018" s="1">
        <v>6.4273590049023596E-2</v>
      </c>
    </row>
    <row r="1019" spans="1:5" ht="13.2" x14ac:dyDescent="0.25">
      <c r="A1019" s="2">
        <v>44785.375</v>
      </c>
      <c r="B1019" s="1">
        <v>248.15</v>
      </c>
      <c r="C1019" s="1">
        <v>240.79602</v>
      </c>
      <c r="D1019" s="1">
        <v>3.05402888303552E-2</v>
      </c>
    </row>
    <row r="1020" spans="1:5" ht="13.2" x14ac:dyDescent="0.25">
      <c r="A1020" s="2">
        <v>44785.416666666664</v>
      </c>
      <c r="B1020" s="1">
        <v>243.08</v>
      </c>
      <c r="C1020" s="1">
        <v>233.81179</v>
      </c>
      <c r="D1020" s="1">
        <v>3.9639617831076897E-2</v>
      </c>
    </row>
    <row r="1021" spans="1:5" ht="13.2" x14ac:dyDescent="0.25">
      <c r="A1021" s="2">
        <v>44785.458333333336</v>
      </c>
      <c r="B1021" s="1">
        <v>240.43</v>
      </c>
      <c r="C1021" s="1">
        <v>235.80536000000001</v>
      </c>
      <c r="D1021" s="1">
        <v>1.9612107205705501E-2</v>
      </c>
    </row>
    <row r="1022" spans="1:5" ht="13.2" x14ac:dyDescent="0.25">
      <c r="A1022" s="2">
        <v>44785.5</v>
      </c>
      <c r="B1022" s="1">
        <v>248.05</v>
      </c>
      <c r="C1022" s="1">
        <v>243.73893000000001</v>
      </c>
      <c r="D1022" s="1">
        <v>1.7687244298643601E-2</v>
      </c>
    </row>
    <row r="1023" spans="1:5" ht="13.2" x14ac:dyDescent="0.25">
      <c r="A1023" s="2">
        <v>44785.541666666664</v>
      </c>
      <c r="B1023" s="1">
        <v>252.46</v>
      </c>
      <c r="C1023" s="1">
        <v>239.27194</v>
      </c>
      <c r="D1023" s="1">
        <v>5.5117453387973497E-2</v>
      </c>
    </row>
    <row r="1024" spans="1:5" ht="13.2" x14ac:dyDescent="0.25">
      <c r="A1024" s="2">
        <v>44785.583333333336</v>
      </c>
      <c r="B1024" s="1">
        <v>243.02</v>
      </c>
      <c r="C1024" s="1">
        <v>216.90818999999999</v>
      </c>
      <c r="D1024" s="1">
        <v>0.120381853723457</v>
      </c>
    </row>
    <row r="1025" spans="1:5" ht="13.2" x14ac:dyDescent="0.25">
      <c r="A1025" s="2">
        <v>44785.625</v>
      </c>
      <c r="B1025" s="1">
        <v>190.95</v>
      </c>
      <c r="C1025" s="1">
        <v>183.77461</v>
      </c>
      <c r="D1025" s="1">
        <v>3.9044512188054603E-2</v>
      </c>
    </row>
    <row r="1026" spans="1:5" ht="13.2" x14ac:dyDescent="0.25">
      <c r="A1026" s="2">
        <v>44785.666666666664</v>
      </c>
      <c r="B1026" s="1">
        <v>159.54</v>
      </c>
      <c r="C1026" s="1">
        <v>155.78744</v>
      </c>
      <c r="D1026" s="1">
        <v>2.4087692820422401E-2</v>
      </c>
    </row>
    <row r="1027" spans="1:5" ht="13.2" x14ac:dyDescent="0.25">
      <c r="A1027" s="2">
        <v>44785.708333333336</v>
      </c>
      <c r="B1027" s="1">
        <v>154.21</v>
      </c>
      <c r="C1027" s="1">
        <v>141.4342</v>
      </c>
      <c r="D1027" s="1">
        <v>9.0330344428716694E-2</v>
      </c>
    </row>
    <row r="1028" spans="1:5" ht="13.2" x14ac:dyDescent="0.25">
      <c r="A1028" s="2">
        <v>44785.75</v>
      </c>
      <c r="B1028" s="1">
        <v>159.07</v>
      </c>
      <c r="C1028" s="1">
        <v>140.60846000000001</v>
      </c>
      <c r="D1028" s="1">
        <v>0.13129750514300401</v>
      </c>
    </row>
    <row r="1029" spans="1:5" ht="13.2" x14ac:dyDescent="0.25">
      <c r="A1029" s="2">
        <v>44785.791666666664</v>
      </c>
      <c r="B1029" s="1">
        <v>158.61000000000001</v>
      </c>
      <c r="C1029" s="1">
        <v>143.29631000000001</v>
      </c>
      <c r="D1029" s="1">
        <v>0.106867301746988</v>
      </c>
    </row>
    <row r="1030" spans="1:5" ht="13.2" x14ac:dyDescent="0.25">
      <c r="A1030" s="2">
        <v>44785.833333333336</v>
      </c>
      <c r="B1030" s="1">
        <v>172.02</v>
      </c>
      <c r="C1030" s="1">
        <v>144.50367</v>
      </c>
      <c r="D1030" s="1">
        <v>0.190419592803421</v>
      </c>
    </row>
    <row r="1031" spans="1:5" ht="13.2" x14ac:dyDescent="0.25">
      <c r="A1031" s="2">
        <v>44785.875</v>
      </c>
      <c r="B1031" s="1">
        <v>181.28</v>
      </c>
      <c r="C1031" s="1">
        <v>148.87174999999999</v>
      </c>
      <c r="D1031" s="1">
        <v>0.21769240974194201</v>
      </c>
    </row>
    <row r="1032" spans="1:5" ht="13.2" x14ac:dyDescent="0.25">
      <c r="A1032" s="2">
        <v>44785.916666666664</v>
      </c>
      <c r="B1032" s="1">
        <v>182.28</v>
      </c>
      <c r="C1032" s="1">
        <v>156.83049</v>
      </c>
      <c r="D1032" s="1">
        <v>0.16227399404286699</v>
      </c>
    </row>
    <row r="1033" spans="1:5" ht="13.2" x14ac:dyDescent="0.25">
      <c r="A1033" s="2">
        <v>44785.958333333336</v>
      </c>
      <c r="B1033" s="1">
        <v>181.54</v>
      </c>
      <c r="C1033" s="1">
        <v>165.68951999999999</v>
      </c>
      <c r="D1033" s="1">
        <v>9.5663745057623401E-2</v>
      </c>
      <c r="E1033" s="1">
        <f>AVERAGE(D1010:D1033)</f>
        <v>7.6830107376793286E-2</v>
      </c>
    </row>
    <row r="1034" spans="1:5" ht="13.2" x14ac:dyDescent="0.25">
      <c r="A1034" s="2">
        <v>44786</v>
      </c>
      <c r="B1034" s="1">
        <v>184.42</v>
      </c>
      <c r="C1034" s="1">
        <v>171.35209</v>
      </c>
      <c r="D1034" s="1">
        <v>7.6263499324694395E-2</v>
      </c>
    </row>
    <row r="1035" spans="1:5" ht="13.2" x14ac:dyDescent="0.25">
      <c r="A1035" s="2">
        <v>44786.041666666664</v>
      </c>
      <c r="B1035" s="1">
        <v>190.71</v>
      </c>
      <c r="C1035" s="1">
        <v>194.77672999999999</v>
      </c>
      <c r="D1035" s="1">
        <v>2.0878931482215399E-2</v>
      </c>
    </row>
    <row r="1036" spans="1:5" ht="13.2" x14ac:dyDescent="0.25">
      <c r="A1036" s="2">
        <v>44786.083333333336</v>
      </c>
      <c r="B1036" s="1">
        <v>223.15</v>
      </c>
      <c r="C1036" s="1">
        <v>222.89964000000001</v>
      </c>
      <c r="D1036" s="1">
        <v>1.1231960715593801E-3</v>
      </c>
    </row>
    <row r="1037" spans="1:5" ht="13.2" x14ac:dyDescent="0.25">
      <c r="A1037" s="2">
        <v>44786.125</v>
      </c>
      <c r="B1037" s="1">
        <v>251.7</v>
      </c>
      <c r="C1037" s="1">
        <v>241.94928999999999</v>
      </c>
      <c r="D1037" s="1">
        <v>4.0300634897502602E-2</v>
      </c>
    </row>
    <row r="1038" spans="1:5" ht="13.2" x14ac:dyDescent="0.25">
      <c r="A1038" s="2">
        <v>44786.166666666664</v>
      </c>
      <c r="B1038" s="1">
        <v>247.9</v>
      </c>
      <c r="C1038" s="1">
        <v>246.46547000000001</v>
      </c>
      <c r="D1038" s="1">
        <v>5.8204096500819903E-3</v>
      </c>
    </row>
    <row r="1039" spans="1:5" ht="13.2" x14ac:dyDescent="0.25">
      <c r="A1039" s="2">
        <v>44786.208333333336</v>
      </c>
      <c r="B1039" s="1">
        <v>243.23</v>
      </c>
      <c r="C1039" s="1">
        <v>242.19890000000001</v>
      </c>
      <c r="D1039" s="1">
        <v>4.2572447686590603E-3</v>
      </c>
    </row>
    <row r="1040" spans="1:5" ht="13.2" x14ac:dyDescent="0.25">
      <c r="A1040" s="2">
        <v>44786.25</v>
      </c>
      <c r="B1040" s="1">
        <v>247.55</v>
      </c>
      <c r="C1040" s="1">
        <v>237.26419999999999</v>
      </c>
      <c r="D1040" s="1">
        <v>4.3351672945180997E-2</v>
      </c>
    </row>
    <row r="1041" spans="1:4" ht="13.2" x14ac:dyDescent="0.25">
      <c r="A1041" s="2">
        <v>44786.291666666664</v>
      </c>
      <c r="B1041" s="1">
        <v>249.12</v>
      </c>
      <c r="C1041" s="1">
        <v>236.57543999999999</v>
      </c>
      <c r="D1041" s="1">
        <v>5.3025622609007998E-2</v>
      </c>
    </row>
    <row r="1042" spans="1:4" ht="13.2" x14ac:dyDescent="0.25">
      <c r="A1042" s="2">
        <v>44786.333333333336</v>
      </c>
      <c r="B1042" s="1">
        <v>244.44</v>
      </c>
      <c r="C1042" s="1">
        <v>238.22531000000001</v>
      </c>
      <c r="D1042" s="1">
        <v>2.6087446375869901E-2</v>
      </c>
    </row>
    <row r="1043" spans="1:4" ht="13.2" x14ac:dyDescent="0.25">
      <c r="A1043" s="2">
        <v>44786.375</v>
      </c>
      <c r="B1043" s="1">
        <v>237.39</v>
      </c>
      <c r="C1043" s="1">
        <v>234.39000999999999</v>
      </c>
      <c r="D1043" s="1">
        <v>1.2799137642427599E-2</v>
      </c>
    </row>
    <row r="1044" spans="1:4" ht="13.2" x14ac:dyDescent="0.25">
      <c r="A1044" s="2">
        <v>44786.416666666664</v>
      </c>
      <c r="B1044" s="1">
        <v>225.11</v>
      </c>
      <c r="C1044" s="1">
        <v>226.96770000000001</v>
      </c>
      <c r="D1044" s="1">
        <v>8.18486507110921E-3</v>
      </c>
    </row>
    <row r="1045" spans="1:4" ht="13.2" x14ac:dyDescent="0.25">
      <c r="A1045" s="2">
        <v>44786.458333333336</v>
      </c>
      <c r="B1045" s="1">
        <v>222.17</v>
      </c>
      <c r="C1045" s="1">
        <v>227.71144000000001</v>
      </c>
      <c r="D1045" s="1">
        <v>2.43353605774045E-2</v>
      </c>
    </row>
    <row r="1046" spans="1:4" ht="13.2" x14ac:dyDescent="0.25">
      <c r="A1046" s="2">
        <v>44786.5</v>
      </c>
      <c r="B1046" s="1">
        <v>222.71</v>
      </c>
      <c r="C1046" s="1">
        <v>234.97478000000001</v>
      </c>
      <c r="D1046" s="1">
        <v>5.2196154838404299E-2</v>
      </c>
    </row>
    <row r="1047" spans="1:4" ht="13.2" x14ac:dyDescent="0.25">
      <c r="A1047" s="2">
        <v>44786.541666666664</v>
      </c>
      <c r="B1047" s="1">
        <v>228.62</v>
      </c>
      <c r="C1047" s="1">
        <v>231.71911</v>
      </c>
      <c r="D1047" s="1">
        <v>1.3374425613838999E-2</v>
      </c>
    </row>
    <row r="1048" spans="1:4" ht="13.2" x14ac:dyDescent="0.25">
      <c r="A1048" s="2">
        <v>44786.583333333336</v>
      </c>
      <c r="B1048" s="1">
        <v>222.74</v>
      </c>
      <c r="C1048" s="1">
        <v>210.93586999999999</v>
      </c>
      <c r="D1048" s="1">
        <v>5.5960752431532902E-2</v>
      </c>
    </row>
    <row r="1049" spans="1:4" ht="13.2" x14ac:dyDescent="0.25">
      <c r="A1049" s="2">
        <v>44786.625</v>
      </c>
      <c r="B1049" s="1">
        <v>176.74</v>
      </c>
      <c r="C1049" s="1">
        <v>177.92699999999999</v>
      </c>
      <c r="D1049" s="1">
        <v>6.6712752982963997E-3</v>
      </c>
    </row>
    <row r="1050" spans="1:4" ht="13.2" x14ac:dyDescent="0.25">
      <c r="A1050" s="2">
        <v>44786.666666666664</v>
      </c>
      <c r="B1050" s="1">
        <v>151.63</v>
      </c>
      <c r="C1050" s="1">
        <v>148.93415999999999</v>
      </c>
      <c r="D1050" s="1">
        <v>1.8100884310221398E-2</v>
      </c>
    </row>
    <row r="1051" spans="1:4" ht="13.2" x14ac:dyDescent="0.25">
      <c r="A1051" s="2">
        <v>44786.708333333336</v>
      </c>
      <c r="B1051" s="1">
        <v>140.59</v>
      </c>
      <c r="C1051" s="1">
        <v>134.60605000000001</v>
      </c>
      <c r="D1051" s="1">
        <v>4.4455282656314397E-2</v>
      </c>
    </row>
    <row r="1052" spans="1:4" ht="13.2" x14ac:dyDescent="0.25">
      <c r="A1052" s="2">
        <v>44786.75</v>
      </c>
      <c r="B1052" s="1">
        <v>135.02000000000001</v>
      </c>
      <c r="C1052" s="1">
        <v>135.17266000000001</v>
      </c>
      <c r="D1052" s="1">
        <v>1.1293703919120701E-3</v>
      </c>
    </row>
    <row r="1053" spans="1:4" ht="13.2" x14ac:dyDescent="0.25">
      <c r="A1053" s="2">
        <v>44786.791666666664</v>
      </c>
      <c r="B1053" s="1">
        <v>130.53</v>
      </c>
      <c r="C1053" s="1">
        <v>138.39006000000001</v>
      </c>
      <c r="D1053" s="1">
        <v>5.6796420205324001E-2</v>
      </c>
    </row>
    <row r="1054" spans="1:4" ht="13.2" x14ac:dyDescent="0.25">
      <c r="A1054" s="2">
        <v>44786.833333333336</v>
      </c>
      <c r="B1054" s="1">
        <v>141</v>
      </c>
      <c r="C1054" s="1">
        <v>138.59542999999999</v>
      </c>
      <c r="D1054" s="1">
        <v>1.7349561958861101E-2</v>
      </c>
    </row>
    <row r="1055" spans="1:4" ht="13.2" x14ac:dyDescent="0.25">
      <c r="A1055" s="2">
        <v>44786.875</v>
      </c>
      <c r="B1055" s="1">
        <v>152.43</v>
      </c>
      <c r="C1055" s="1">
        <v>141.20776000000001</v>
      </c>
      <c r="D1055" s="1">
        <v>7.9473252744749895E-2</v>
      </c>
    </row>
    <row r="1056" spans="1:4" ht="13.2" x14ac:dyDescent="0.25">
      <c r="A1056" s="2">
        <v>44786.916666666664</v>
      </c>
      <c r="B1056" s="1">
        <v>172.57</v>
      </c>
      <c r="C1056" s="1">
        <v>147.73008999999999</v>
      </c>
      <c r="D1056" s="1">
        <v>0.168143876443857</v>
      </c>
    </row>
    <row r="1057" spans="1:5" ht="13.2" x14ac:dyDescent="0.25">
      <c r="A1057" s="2">
        <v>44786.958333333336</v>
      </c>
      <c r="B1057" s="1">
        <v>183.67</v>
      </c>
      <c r="C1057" s="1">
        <v>156.42669000000001</v>
      </c>
      <c r="D1057" s="1">
        <v>0.17416024081312401</v>
      </c>
      <c r="E1057" s="1">
        <f>AVERAGE(D1034:D1057)</f>
        <v>4.1843313296756231E-2</v>
      </c>
    </row>
    <row r="1058" spans="1:5" ht="13.2" x14ac:dyDescent="0.25">
      <c r="A1058" s="2">
        <v>44787</v>
      </c>
      <c r="B1058" s="1">
        <v>187.68</v>
      </c>
      <c r="C1058" s="1">
        <v>164.00351000000001</v>
      </c>
      <c r="D1058" s="1">
        <v>0.144365751684217</v>
      </c>
    </row>
    <row r="1059" spans="1:5" ht="13.2" x14ac:dyDescent="0.25">
      <c r="A1059" s="2">
        <v>44787.041666666664</v>
      </c>
      <c r="B1059" s="1">
        <v>198.1</v>
      </c>
      <c r="C1059" s="1">
        <v>188.57802000000001</v>
      </c>
      <c r="D1059" s="1">
        <v>5.0493583504588602E-2</v>
      </c>
    </row>
    <row r="1060" spans="1:5" ht="13.2" x14ac:dyDescent="0.25">
      <c r="A1060" s="2">
        <v>44787.083333333336</v>
      </c>
      <c r="B1060" s="1">
        <v>227.51</v>
      </c>
      <c r="C1060" s="1">
        <v>217.94173000000001</v>
      </c>
      <c r="D1060" s="1">
        <v>4.3902881747336697E-2</v>
      </c>
    </row>
    <row r="1061" spans="1:5" ht="13.2" x14ac:dyDescent="0.25">
      <c r="A1061" s="2">
        <v>44787.125</v>
      </c>
      <c r="B1061" s="1">
        <v>254.41</v>
      </c>
      <c r="C1061" s="1">
        <v>238.04768000000001</v>
      </c>
      <c r="D1061" s="1">
        <v>6.8735473498418395E-2</v>
      </c>
    </row>
    <row r="1062" spans="1:5" ht="13.2" x14ac:dyDescent="0.25">
      <c r="A1062" s="2">
        <v>44787.166666666664</v>
      </c>
      <c r="B1062" s="1">
        <v>249.81</v>
      </c>
      <c r="C1062" s="1">
        <v>243.90598</v>
      </c>
      <c r="D1062" s="1">
        <v>2.4206130575396299E-2</v>
      </c>
    </row>
    <row r="1063" spans="1:5" ht="13.2" x14ac:dyDescent="0.25">
      <c r="A1063" s="2">
        <v>44787.208333333336</v>
      </c>
      <c r="B1063" s="1">
        <v>240.98</v>
      </c>
      <c r="C1063" s="1">
        <v>240.5538</v>
      </c>
      <c r="D1063" s="1">
        <v>1.7717450316727199E-3</v>
      </c>
    </row>
    <row r="1064" spans="1:5" ht="13.2" x14ac:dyDescent="0.25">
      <c r="A1064" s="2">
        <v>44787.25</v>
      </c>
      <c r="B1064" s="1">
        <v>235.1</v>
      </c>
      <c r="C1064" s="1">
        <v>234.11374000000001</v>
      </c>
      <c r="D1064" s="1">
        <v>4.2127386457539197E-3</v>
      </c>
    </row>
    <row r="1065" spans="1:5" ht="13.2" x14ac:dyDescent="0.25">
      <c r="A1065" s="2">
        <v>44787.291666666664</v>
      </c>
      <c r="B1065" s="1">
        <v>246.47</v>
      </c>
      <c r="C1065" s="1">
        <v>229.52118999999999</v>
      </c>
      <c r="D1065" s="1">
        <v>7.3844205844349295E-2</v>
      </c>
    </row>
    <row r="1066" spans="1:5" ht="13.2" x14ac:dyDescent="0.25">
      <c r="A1066" s="2">
        <v>44787.333333333336</v>
      </c>
      <c r="B1066" s="1">
        <v>245.38</v>
      </c>
      <c r="C1066" s="1">
        <v>227.11348000000001</v>
      </c>
      <c r="D1066" s="1">
        <v>8.0429043665748004E-2</v>
      </c>
    </row>
    <row r="1067" spans="1:5" ht="13.2" x14ac:dyDescent="0.25">
      <c r="A1067" s="2">
        <v>44787.375</v>
      </c>
      <c r="B1067" s="1">
        <v>235.49</v>
      </c>
      <c r="C1067" s="1">
        <v>221.0565</v>
      </c>
      <c r="D1067" s="1">
        <v>6.5293262129817495E-2</v>
      </c>
    </row>
    <row r="1068" spans="1:5" ht="13.2" x14ac:dyDescent="0.25">
      <c r="A1068" s="2">
        <v>44787.416666666664</v>
      </c>
      <c r="B1068" s="1">
        <v>230.07</v>
      </c>
      <c r="C1068" s="1">
        <v>213.54621</v>
      </c>
      <c r="D1068" s="1">
        <v>7.7378053209185907E-2</v>
      </c>
    </row>
    <row r="1069" spans="1:5" ht="13.2" x14ac:dyDescent="0.25">
      <c r="A1069" s="2">
        <v>44787.458333333336</v>
      </c>
      <c r="B1069" s="1">
        <v>233.2</v>
      </c>
      <c r="C1069" s="1">
        <v>214.94211000000001</v>
      </c>
      <c r="D1069" s="1">
        <v>8.4943290079361203E-2</v>
      </c>
    </row>
    <row r="1070" spans="1:5" ht="13.2" x14ac:dyDescent="0.25">
      <c r="A1070" s="2">
        <v>44787.5</v>
      </c>
      <c r="B1070" s="1">
        <v>228.6</v>
      </c>
      <c r="C1070" s="1">
        <v>221.99118999999999</v>
      </c>
      <c r="D1070" s="1">
        <v>2.9770595851123599E-2</v>
      </c>
    </row>
    <row r="1071" spans="1:5" ht="13.2" x14ac:dyDescent="0.25">
      <c r="A1071" s="2">
        <v>44787.541666666664</v>
      </c>
      <c r="B1071" s="1">
        <v>229.19</v>
      </c>
      <c r="C1071" s="1">
        <v>219.16211000000001</v>
      </c>
      <c r="D1071" s="1">
        <v>4.5755582477281197E-2</v>
      </c>
    </row>
    <row r="1072" spans="1:5" ht="13.2" x14ac:dyDescent="0.25">
      <c r="A1072" s="2">
        <v>44787.583333333336</v>
      </c>
      <c r="B1072" s="1">
        <v>221.1</v>
      </c>
      <c r="C1072" s="1">
        <v>200.89903000000001</v>
      </c>
      <c r="D1072" s="1">
        <v>0.100552849856965</v>
      </c>
    </row>
    <row r="1073" spans="1:5" ht="13.2" x14ac:dyDescent="0.25">
      <c r="A1073" s="2">
        <v>44787.625</v>
      </c>
      <c r="B1073" s="1">
        <v>185.33</v>
      </c>
      <c r="C1073" s="1">
        <v>171.6687</v>
      </c>
      <c r="D1073" s="1">
        <v>7.9579445758021103E-2</v>
      </c>
    </row>
    <row r="1074" spans="1:5" ht="13.2" x14ac:dyDescent="0.25">
      <c r="A1074" s="2">
        <v>44787.666666666664</v>
      </c>
      <c r="B1074" s="1">
        <v>163.04</v>
      </c>
      <c r="C1074" s="1">
        <v>145.61687000000001</v>
      </c>
      <c r="D1074" s="1">
        <v>0.119650491045439</v>
      </c>
    </row>
    <row r="1075" spans="1:5" ht="13.2" x14ac:dyDescent="0.25">
      <c r="A1075" s="2">
        <v>44787.708333333336</v>
      </c>
      <c r="B1075" s="1">
        <v>149.47</v>
      </c>
      <c r="C1075" s="1">
        <v>132.31089</v>
      </c>
      <c r="D1075" s="1">
        <v>0.12968781330092999</v>
      </c>
    </row>
    <row r="1076" spans="1:5" ht="13.2" x14ac:dyDescent="0.25">
      <c r="A1076" s="2">
        <v>44787.75</v>
      </c>
      <c r="B1076" s="1">
        <v>145.79</v>
      </c>
      <c r="C1076" s="1">
        <v>132.02298999999999</v>
      </c>
      <c r="D1076" s="1">
        <v>0.10427736866132099</v>
      </c>
    </row>
    <row r="1077" spans="1:5" ht="13.2" x14ac:dyDescent="0.25">
      <c r="A1077" s="2">
        <v>44787.791666666664</v>
      </c>
      <c r="B1077" s="1">
        <v>146.72</v>
      </c>
      <c r="C1077" s="1">
        <v>133.62809999999999</v>
      </c>
      <c r="D1077" s="1">
        <v>9.7972656948650802E-2</v>
      </c>
    </row>
    <row r="1078" spans="1:5" ht="13.2" x14ac:dyDescent="0.25">
      <c r="A1078" s="2">
        <v>44787.833333333336</v>
      </c>
      <c r="B1078" s="1">
        <v>160.91</v>
      </c>
      <c r="C1078" s="1">
        <v>132.91421</v>
      </c>
      <c r="D1078" s="1">
        <v>0.21063052626201501</v>
      </c>
    </row>
    <row r="1079" spans="1:5" ht="13.2" x14ac:dyDescent="0.25">
      <c r="A1079" s="2">
        <v>44787.875</v>
      </c>
      <c r="B1079" s="1">
        <v>169.09</v>
      </c>
      <c r="C1079" s="1">
        <v>134.95867000000001</v>
      </c>
      <c r="D1079" s="1">
        <v>0.25290209217384801</v>
      </c>
    </row>
    <row r="1080" spans="1:5" ht="13.2" x14ac:dyDescent="0.25">
      <c r="A1080" s="2">
        <v>44787.916666666664</v>
      </c>
      <c r="B1080" s="1">
        <v>168.83</v>
      </c>
      <c r="C1080" s="1">
        <v>140.74949000000001</v>
      </c>
      <c r="D1080" s="1">
        <v>0.19950701064707199</v>
      </c>
    </row>
    <row r="1081" spans="1:5" ht="13.2" x14ac:dyDescent="0.25">
      <c r="A1081" s="2">
        <v>44787.958333333336</v>
      </c>
      <c r="B1081" s="1">
        <v>167.9</v>
      </c>
      <c r="C1081" s="1">
        <v>148.99731</v>
      </c>
      <c r="D1081" s="1">
        <v>0.126865981674434</v>
      </c>
      <c r="E1081" s="1">
        <f>AVERAGE(D1058:D1081)</f>
        <v>9.2363690594706102E-2</v>
      </c>
    </row>
    <row r="1082" spans="1:5" ht="13.2" x14ac:dyDescent="0.25">
      <c r="A1082" s="2">
        <v>44788</v>
      </c>
      <c r="B1082" s="1">
        <v>181.31</v>
      </c>
      <c r="C1082" s="1">
        <v>171.00781000000001</v>
      </c>
      <c r="D1082" s="1">
        <v>6.02439736524314E-2</v>
      </c>
    </row>
    <row r="1083" spans="1:5" ht="13.2" x14ac:dyDescent="0.25">
      <c r="A1083" s="2">
        <v>44788.041666666664</v>
      </c>
      <c r="B1083" s="1">
        <v>183.31</v>
      </c>
      <c r="C1083" s="1">
        <v>196.80600999999999</v>
      </c>
      <c r="D1083" s="1">
        <v>6.8575192393768705E-2</v>
      </c>
    </row>
    <row r="1084" spans="1:5" ht="13.2" x14ac:dyDescent="0.25">
      <c r="A1084" s="2">
        <v>44788.083333333336</v>
      </c>
      <c r="B1084" s="1">
        <v>222.58</v>
      </c>
      <c r="C1084" s="1">
        <v>226.70201</v>
      </c>
      <c r="D1084" s="1">
        <v>1.8182503101758899E-2</v>
      </c>
    </row>
    <row r="1085" spans="1:5" ht="13.2" x14ac:dyDescent="0.25">
      <c r="A1085" s="2">
        <v>44788.125</v>
      </c>
      <c r="B1085" s="1">
        <v>251.69</v>
      </c>
      <c r="C1085" s="1">
        <v>243.46556000000001</v>
      </c>
      <c r="D1085" s="1">
        <v>3.3780712146720002E-2</v>
      </c>
    </row>
    <row r="1086" spans="1:5" ht="13.2" x14ac:dyDescent="0.25">
      <c r="A1086" s="2">
        <v>44788.166666666664</v>
      </c>
      <c r="B1086" s="1">
        <v>251.12</v>
      </c>
      <c r="C1086" s="1">
        <v>243.84889000000001</v>
      </c>
      <c r="D1086" s="1">
        <v>2.9818097593144601E-2</v>
      </c>
    </row>
    <row r="1087" spans="1:5" ht="13.2" x14ac:dyDescent="0.25">
      <c r="A1087" s="2">
        <v>44788.208333333336</v>
      </c>
      <c r="B1087" s="1">
        <v>242.73</v>
      </c>
      <c r="C1087" s="1">
        <v>238.05609999999999</v>
      </c>
      <c r="D1087" s="1">
        <v>1.9633607372379801E-2</v>
      </c>
    </row>
    <row r="1088" spans="1:5" ht="13.2" x14ac:dyDescent="0.25">
      <c r="A1088" s="2">
        <v>44788.25</v>
      </c>
      <c r="B1088" s="1">
        <v>229.93</v>
      </c>
      <c r="C1088" s="1">
        <v>233.69288</v>
      </c>
      <c r="D1088" s="1">
        <v>1.61018170515079E-2</v>
      </c>
    </row>
    <row r="1089" spans="1:4" ht="13.2" x14ac:dyDescent="0.25">
      <c r="A1089" s="2">
        <v>44788.291666666664</v>
      </c>
      <c r="B1089" s="1">
        <v>218.3</v>
      </c>
      <c r="C1089" s="1">
        <v>233.05956</v>
      </c>
      <c r="D1089" s="1">
        <v>6.3329562623391095E-2</v>
      </c>
    </row>
    <row r="1090" spans="1:4" ht="13.2" x14ac:dyDescent="0.25">
      <c r="A1090" s="2">
        <v>44788.333333333336</v>
      </c>
      <c r="B1090" s="1">
        <v>225.69</v>
      </c>
      <c r="C1090" s="1">
        <v>233.55504999999999</v>
      </c>
      <c r="D1090" s="1">
        <v>3.3675358336289402E-2</v>
      </c>
    </row>
    <row r="1091" spans="1:4" ht="13.2" x14ac:dyDescent="0.25">
      <c r="A1091" s="2">
        <v>44788.375</v>
      </c>
      <c r="B1091" s="1">
        <v>222.95</v>
      </c>
      <c r="C1091" s="1">
        <v>228.49751000000001</v>
      </c>
      <c r="D1091" s="1">
        <v>2.4278207670621901E-2</v>
      </c>
    </row>
    <row r="1092" spans="1:4" ht="13.2" x14ac:dyDescent="0.25">
      <c r="A1092" s="2">
        <v>44788.416666666664</v>
      </c>
      <c r="B1092" s="1">
        <v>226.48</v>
      </c>
      <c r="C1092" s="1">
        <v>221.18037000000001</v>
      </c>
      <c r="D1092" s="1">
        <v>2.3960670650835601E-2</v>
      </c>
    </row>
    <row r="1093" spans="1:4" ht="13.2" x14ac:dyDescent="0.25">
      <c r="A1093" s="2">
        <v>44788.458333333336</v>
      </c>
      <c r="B1093" s="1">
        <v>233.11</v>
      </c>
      <c r="C1093" s="1">
        <v>223.09754000000001</v>
      </c>
      <c r="D1093" s="1">
        <v>4.4879293604044197E-2</v>
      </c>
    </row>
    <row r="1094" spans="1:4" ht="13.2" x14ac:dyDescent="0.25">
      <c r="A1094" s="2">
        <v>44788.5</v>
      </c>
      <c r="B1094" s="1">
        <v>235.69</v>
      </c>
      <c r="C1094" s="1">
        <v>230.93217999999999</v>
      </c>
      <c r="D1094" s="1">
        <v>2.06026721784725E-2</v>
      </c>
    </row>
    <row r="1095" spans="1:4" ht="13.2" x14ac:dyDescent="0.25">
      <c r="A1095" s="2">
        <v>44788.541666666664</v>
      </c>
      <c r="B1095" s="1">
        <v>240.05</v>
      </c>
      <c r="C1095" s="1">
        <v>227.50825</v>
      </c>
      <c r="D1095" s="1">
        <v>5.5126572333091199E-2</v>
      </c>
    </row>
    <row r="1096" spans="1:4" ht="13.2" x14ac:dyDescent="0.25">
      <c r="A1096" s="2">
        <v>44788.583333333336</v>
      </c>
      <c r="B1096" s="1">
        <v>236.85</v>
      </c>
      <c r="C1096" s="1">
        <v>207.45201</v>
      </c>
      <c r="D1096" s="1">
        <v>0.141709834481719</v>
      </c>
    </row>
    <row r="1097" spans="1:4" ht="13.2" x14ac:dyDescent="0.25">
      <c r="A1097" s="2">
        <v>44788.625</v>
      </c>
      <c r="B1097" s="1">
        <v>188.73</v>
      </c>
      <c r="C1097" s="1">
        <v>177.19951</v>
      </c>
      <c r="D1097" s="1">
        <v>6.5070665263126201E-2</v>
      </c>
    </row>
    <row r="1098" spans="1:4" ht="13.2" x14ac:dyDescent="0.25">
      <c r="A1098" s="2">
        <v>44788.666666666664</v>
      </c>
      <c r="B1098" s="1">
        <v>163.83000000000001</v>
      </c>
      <c r="C1098" s="1">
        <v>151.2251</v>
      </c>
      <c r="D1098" s="1">
        <v>8.3351903883680703E-2</v>
      </c>
    </row>
    <row r="1099" spans="1:4" ht="13.2" x14ac:dyDescent="0.25">
      <c r="A1099" s="2">
        <v>44788.708333333336</v>
      </c>
      <c r="B1099" s="1">
        <v>155.49</v>
      </c>
      <c r="C1099" s="1">
        <v>137.37602999999999</v>
      </c>
      <c r="D1099" s="1">
        <v>0.13185684576850801</v>
      </c>
    </row>
    <row r="1100" spans="1:4" ht="13.2" x14ac:dyDescent="0.25">
      <c r="A1100" s="2">
        <v>44788.75</v>
      </c>
      <c r="B1100" s="1">
        <v>155.57</v>
      </c>
      <c r="C1100" s="1">
        <v>136.11855</v>
      </c>
      <c r="D1100" s="1">
        <v>0.142900802278601</v>
      </c>
    </row>
    <row r="1101" spans="1:4" ht="13.2" x14ac:dyDescent="0.25">
      <c r="A1101" s="2">
        <v>44788.791666666664</v>
      </c>
      <c r="B1101" s="1">
        <v>156.79</v>
      </c>
      <c r="C1101" s="1">
        <v>138.30493999999999</v>
      </c>
      <c r="D1101" s="1">
        <v>0.13365437272160999</v>
      </c>
    </row>
    <row r="1102" spans="1:4" ht="13.2" x14ac:dyDescent="0.25">
      <c r="A1102" s="2">
        <v>44788.833333333336</v>
      </c>
      <c r="B1102" s="1">
        <v>155.46</v>
      </c>
      <c r="C1102" s="1">
        <v>139.24236999999999</v>
      </c>
      <c r="D1102" s="1">
        <v>0.11647051109515</v>
      </c>
    </row>
    <row r="1103" spans="1:4" ht="13.2" x14ac:dyDescent="0.25">
      <c r="A1103" s="2">
        <v>44788.875</v>
      </c>
      <c r="B1103" s="1">
        <v>166.2</v>
      </c>
      <c r="C1103" s="1">
        <v>142.48400000000001</v>
      </c>
      <c r="D1103" s="1">
        <v>0.166446758934336</v>
      </c>
    </row>
    <row r="1104" spans="1:4" ht="13.2" x14ac:dyDescent="0.25">
      <c r="A1104" s="2">
        <v>44788.916666666664</v>
      </c>
      <c r="B1104" s="1">
        <v>181.2</v>
      </c>
      <c r="C1104" s="1">
        <v>148.55159</v>
      </c>
      <c r="D1104" s="1">
        <v>0.21977826019903199</v>
      </c>
    </row>
    <row r="1105" spans="1:5" ht="13.2" x14ac:dyDescent="0.25">
      <c r="A1105" s="2">
        <v>44788.958333333336</v>
      </c>
      <c r="B1105" s="1">
        <v>193.19</v>
      </c>
      <c r="C1105" s="1">
        <v>156.42714000000001</v>
      </c>
      <c r="D1105" s="1">
        <v>0.23501586745113401</v>
      </c>
      <c r="E1105" s="1">
        <f>AVERAGE(D1082:D1105)</f>
        <v>8.1185169282723083E-2</v>
      </c>
    </row>
    <row r="1106" spans="1:5" ht="13.2" x14ac:dyDescent="0.25">
      <c r="A1106" s="2">
        <v>44789</v>
      </c>
      <c r="B1106" s="1">
        <v>208.1</v>
      </c>
      <c r="C1106" s="1">
        <v>193.08373</v>
      </c>
      <c r="D1106" s="1">
        <v>7.7770768153277298E-2</v>
      </c>
    </row>
    <row r="1107" spans="1:5" ht="13.2" x14ac:dyDescent="0.25">
      <c r="A1107" s="2">
        <v>44789.041666666664</v>
      </c>
      <c r="B1107" s="1">
        <v>223.11</v>
      </c>
      <c r="C1107" s="1">
        <v>217.21065999999999</v>
      </c>
      <c r="D1107" s="1">
        <v>2.7159532593842399E-2</v>
      </c>
    </row>
    <row r="1108" spans="1:5" ht="13.2" x14ac:dyDescent="0.25">
      <c r="A1108" s="2">
        <v>44789.083333333336</v>
      </c>
      <c r="B1108" s="1">
        <v>259.20999999999998</v>
      </c>
      <c r="C1108" s="1">
        <v>244.69896</v>
      </c>
      <c r="D1108" s="1">
        <v>5.9301600627971497E-2</v>
      </c>
    </row>
    <row r="1109" spans="1:5" ht="13.2" x14ac:dyDescent="0.25">
      <c r="A1109" s="2">
        <v>44789.125</v>
      </c>
      <c r="B1109" s="1">
        <v>282.10000000000002</v>
      </c>
      <c r="C1109" s="1">
        <v>258.47685999999999</v>
      </c>
      <c r="D1109" s="1">
        <v>9.1393635778460103E-2</v>
      </c>
    </row>
    <row r="1110" spans="1:5" ht="13.2" x14ac:dyDescent="0.25">
      <c r="A1110" s="2">
        <v>44789.166666666664</v>
      </c>
      <c r="B1110" s="1">
        <v>272.36</v>
      </c>
      <c r="C1110" s="1">
        <v>254.55011999999999</v>
      </c>
      <c r="D1110" s="1">
        <v>6.9966103335563204E-2</v>
      </c>
    </row>
    <row r="1111" spans="1:5" ht="13.2" x14ac:dyDescent="0.25">
      <c r="A1111" s="2">
        <v>44789.208333333336</v>
      </c>
      <c r="B1111" s="1">
        <v>253.64</v>
      </c>
      <c r="C1111" s="1">
        <v>246.25286</v>
      </c>
      <c r="D1111" s="1">
        <v>2.9998189665695601E-2</v>
      </c>
    </row>
    <row r="1112" spans="1:5" ht="13.2" x14ac:dyDescent="0.25">
      <c r="A1112" s="2">
        <v>44789.25</v>
      </c>
      <c r="B1112" s="1">
        <v>246.3</v>
      </c>
      <c r="C1112" s="1">
        <v>243.19444999999999</v>
      </c>
      <c r="D1112" s="1">
        <v>1.2769822666594601E-2</v>
      </c>
    </row>
    <row r="1113" spans="1:5" ht="13.2" x14ac:dyDescent="0.25">
      <c r="A1113" s="2">
        <v>44789.291666666664</v>
      </c>
      <c r="B1113" s="1">
        <v>242.04</v>
      </c>
      <c r="C1113" s="1">
        <v>244.14551</v>
      </c>
      <c r="D1113" s="1">
        <v>8.6239964028009698E-3</v>
      </c>
    </row>
    <row r="1114" spans="1:5" ht="13.2" x14ac:dyDescent="0.25">
      <c r="A1114" s="2">
        <v>44789.333333333336</v>
      </c>
      <c r="B1114" s="1">
        <v>249.25</v>
      </c>
      <c r="C1114" s="1">
        <v>244.93039999999999</v>
      </c>
      <c r="D1114" s="1">
        <v>1.7636030480495699E-2</v>
      </c>
    </row>
    <row r="1115" spans="1:5" ht="13.2" x14ac:dyDescent="0.25">
      <c r="A1115" s="2">
        <v>44789.375</v>
      </c>
      <c r="B1115" s="1">
        <v>258.16000000000003</v>
      </c>
      <c r="C1115" s="1">
        <v>240.22031999999999</v>
      </c>
      <c r="D1115" s="1">
        <v>7.4680110325388099E-2</v>
      </c>
    </row>
    <row r="1116" spans="1:5" ht="13.2" x14ac:dyDescent="0.25">
      <c r="A1116" s="2">
        <v>44789.416666666664</v>
      </c>
      <c r="B1116" s="1">
        <v>265.44</v>
      </c>
      <c r="C1116" s="1">
        <v>233.69621000000001</v>
      </c>
      <c r="D1116" s="1">
        <v>0.13583356786145501</v>
      </c>
    </row>
    <row r="1117" spans="1:5" ht="13.2" x14ac:dyDescent="0.25">
      <c r="A1117" s="2">
        <v>44789.458333333336</v>
      </c>
      <c r="B1117" s="1">
        <v>264.35000000000002</v>
      </c>
      <c r="C1117" s="1">
        <v>236.18888999999999</v>
      </c>
      <c r="D1117" s="1">
        <v>0.119231306773151</v>
      </c>
    </row>
    <row r="1118" spans="1:5" ht="13.2" x14ac:dyDescent="0.25">
      <c r="A1118" s="2">
        <v>44789.5</v>
      </c>
      <c r="B1118" s="1">
        <v>265.83</v>
      </c>
      <c r="C1118" s="1">
        <v>245.09316000000001</v>
      </c>
      <c r="D1118" s="1">
        <v>8.4607991508208399E-2</v>
      </c>
    </row>
    <row r="1119" spans="1:5" ht="13.2" x14ac:dyDescent="0.25">
      <c r="A1119" s="2">
        <v>44789.541666666664</v>
      </c>
      <c r="B1119" s="1">
        <v>262.39999999999998</v>
      </c>
      <c r="C1119" s="1">
        <v>242.55436</v>
      </c>
      <c r="D1119" s="1">
        <v>8.1819349691343302E-2</v>
      </c>
    </row>
    <row r="1120" spans="1:5" ht="13.2" x14ac:dyDescent="0.25">
      <c r="A1120" s="2">
        <v>44789.583333333336</v>
      </c>
      <c r="B1120" s="1">
        <v>266.77999999999997</v>
      </c>
      <c r="C1120" s="1">
        <v>221.65352999999999</v>
      </c>
      <c r="D1120" s="1">
        <v>0.203590125544131</v>
      </c>
    </row>
    <row r="1121" spans="1:5" ht="13.2" x14ac:dyDescent="0.25">
      <c r="A1121" s="2">
        <v>44789.625</v>
      </c>
      <c r="B1121" s="1">
        <v>208.86</v>
      </c>
      <c r="C1121" s="1">
        <v>188.7756</v>
      </c>
      <c r="D1121" s="1">
        <v>0.10639298722928101</v>
      </c>
    </row>
    <row r="1122" spans="1:5" ht="13.2" x14ac:dyDescent="0.25">
      <c r="A1122" s="2">
        <v>44789.666666666664</v>
      </c>
      <c r="B1122" s="1">
        <v>174.18</v>
      </c>
      <c r="C1122" s="1">
        <v>160.9562</v>
      </c>
      <c r="D1122" s="1">
        <v>8.2157754718364395E-2</v>
      </c>
    </row>
    <row r="1123" spans="1:5" ht="13.2" x14ac:dyDescent="0.25">
      <c r="A1123" s="2">
        <v>44789.708333333336</v>
      </c>
      <c r="B1123" s="1">
        <v>166.75</v>
      </c>
      <c r="C1123" s="1">
        <v>146.32301000000001</v>
      </c>
      <c r="D1123" s="1">
        <v>0.13960203525064099</v>
      </c>
    </row>
    <row r="1124" spans="1:5" ht="13.2" x14ac:dyDescent="0.25">
      <c r="A1124" s="2">
        <v>44789.75</v>
      </c>
      <c r="B1124" s="1">
        <v>166.97</v>
      </c>
      <c r="C1124" s="1">
        <v>145.08268000000001</v>
      </c>
      <c r="D1124" s="1">
        <v>0.15086101249301401</v>
      </c>
    </row>
    <row r="1125" spans="1:5" ht="13.2" x14ac:dyDescent="0.25">
      <c r="A1125" s="2">
        <v>44789.791666666664</v>
      </c>
      <c r="B1125" s="1">
        <v>171.17</v>
      </c>
      <c r="C1125" s="1">
        <v>148.93062</v>
      </c>
      <c r="D1125" s="1">
        <v>0.14932711621021899</v>
      </c>
    </row>
    <row r="1126" spans="1:5" ht="13.2" x14ac:dyDescent="0.25">
      <c r="A1126" s="2">
        <v>44789.833333333336</v>
      </c>
      <c r="B1126" s="1">
        <v>176.18</v>
      </c>
      <c r="C1126" s="1">
        <v>152.82352</v>
      </c>
      <c r="D1126" s="1">
        <v>0.15283301942004701</v>
      </c>
    </row>
    <row r="1127" spans="1:5" ht="13.2" x14ac:dyDescent="0.25">
      <c r="A1127" s="2">
        <v>44789.875</v>
      </c>
      <c r="B1127" s="1">
        <v>189.63</v>
      </c>
      <c r="C1127" s="1">
        <v>159.24449000000001</v>
      </c>
      <c r="D1127" s="1">
        <v>0.19081043243631199</v>
      </c>
    </row>
    <row r="1128" spans="1:5" ht="13.2" x14ac:dyDescent="0.25">
      <c r="A1128" s="2">
        <v>44789.916666666664</v>
      </c>
      <c r="B1128" s="1">
        <v>202.33</v>
      </c>
      <c r="C1128" s="1">
        <v>168.60881000000001</v>
      </c>
      <c r="D1128" s="1">
        <v>0.199996607531955</v>
      </c>
    </row>
    <row r="1129" spans="1:5" ht="13.2" x14ac:dyDescent="0.25">
      <c r="A1129" s="2">
        <v>44789.958333333336</v>
      </c>
      <c r="B1129" s="1">
        <v>215.35</v>
      </c>
      <c r="C1129" s="1">
        <v>178.44282000000001</v>
      </c>
      <c r="D1129" s="1">
        <v>0.20682916802144199</v>
      </c>
      <c r="E1129" s="1">
        <f>AVERAGE(D1106:D1129)</f>
        <v>0.10304967769665224</v>
      </c>
    </row>
    <row r="1130" spans="1:5" ht="13.2" x14ac:dyDescent="0.25">
      <c r="A1130" s="2">
        <v>44790</v>
      </c>
      <c r="B1130" s="1">
        <v>225.56</v>
      </c>
      <c r="C1130" s="1">
        <v>230.46519000000001</v>
      </c>
      <c r="D1130" s="1">
        <v>2.1283865038360002E-2</v>
      </c>
    </row>
    <row r="1131" spans="1:5" ht="13.2" x14ac:dyDescent="0.25">
      <c r="A1131" s="2">
        <v>44790.041666666664</v>
      </c>
      <c r="B1131" s="1">
        <v>241.23</v>
      </c>
      <c r="C1131" s="1">
        <v>250.84846999999999</v>
      </c>
      <c r="D1131" s="1">
        <v>3.8343745927571303E-2</v>
      </c>
    </row>
    <row r="1132" spans="1:5" ht="13.2" x14ac:dyDescent="0.25">
      <c r="A1132" s="2">
        <v>44790.083333333336</v>
      </c>
      <c r="B1132" s="1">
        <v>277.82</v>
      </c>
      <c r="C1132" s="1">
        <v>270.38988999999998</v>
      </c>
      <c r="D1132" s="1">
        <v>2.74792448785715E-2</v>
      </c>
    </row>
    <row r="1133" spans="1:5" ht="13.2" x14ac:dyDescent="0.25">
      <c r="A1133" s="2">
        <v>44790.125</v>
      </c>
      <c r="B1133" s="1">
        <v>303.08999999999997</v>
      </c>
      <c r="C1133" s="1">
        <v>279.76884999999999</v>
      </c>
      <c r="D1133" s="1">
        <v>8.3358636960476407E-2</v>
      </c>
    </row>
    <row r="1134" spans="1:5" ht="13.2" x14ac:dyDescent="0.25">
      <c r="A1134" s="2">
        <v>44790.166666666664</v>
      </c>
      <c r="B1134" s="1">
        <v>298.51</v>
      </c>
      <c r="C1134" s="1">
        <v>274.54052000000001</v>
      </c>
      <c r="D1134" s="1">
        <v>8.7307622204547297E-2</v>
      </c>
    </row>
    <row r="1135" spans="1:5" ht="13.2" x14ac:dyDescent="0.25">
      <c r="A1135" s="2">
        <v>44790.208333333336</v>
      </c>
      <c r="B1135" s="1">
        <v>288.39</v>
      </c>
      <c r="C1135" s="1">
        <v>266.6626</v>
      </c>
      <c r="D1135" s="1">
        <v>8.1478992554636406E-2</v>
      </c>
    </row>
    <row r="1136" spans="1:5" ht="13.2" x14ac:dyDescent="0.25">
      <c r="A1136" s="2">
        <v>44790.25</v>
      </c>
      <c r="B1136" s="1">
        <v>271.64999999999998</v>
      </c>
      <c r="C1136" s="1">
        <v>264.58265999999998</v>
      </c>
      <c r="D1136" s="1">
        <v>2.67112742762507E-2</v>
      </c>
    </row>
    <row r="1137" spans="1:4" ht="13.2" x14ac:dyDescent="0.25">
      <c r="A1137" s="2">
        <v>44790.291666666664</v>
      </c>
      <c r="B1137" s="1">
        <v>258.41000000000003</v>
      </c>
      <c r="C1137" s="1">
        <v>264.86720000000003</v>
      </c>
      <c r="D1137" s="1">
        <v>2.43790095564871E-2</v>
      </c>
    </row>
    <row r="1138" spans="1:4" ht="13.2" x14ac:dyDescent="0.25">
      <c r="A1138" s="2">
        <v>44790.333333333336</v>
      </c>
      <c r="B1138" s="1">
        <v>264.89999999999998</v>
      </c>
      <c r="C1138" s="1">
        <v>265.96857999999997</v>
      </c>
      <c r="D1138" s="1">
        <v>4.0176926161729198E-3</v>
      </c>
    </row>
    <row r="1139" spans="1:4" ht="13.2" x14ac:dyDescent="0.25">
      <c r="A1139" s="2">
        <v>44790.375</v>
      </c>
      <c r="B1139" s="1">
        <v>270.37</v>
      </c>
      <c r="C1139" s="1">
        <v>264.00823000000003</v>
      </c>
      <c r="D1139" s="1">
        <v>2.4096862434932299E-2</v>
      </c>
    </row>
    <row r="1140" spans="1:4" ht="13.2" x14ac:dyDescent="0.25">
      <c r="A1140" s="2">
        <v>44790.416666666664</v>
      </c>
      <c r="B1140" s="1">
        <v>269.66000000000003</v>
      </c>
      <c r="C1140" s="1">
        <v>258.97681999999998</v>
      </c>
      <c r="D1140" s="1">
        <v>4.12514911566218E-2</v>
      </c>
    </row>
    <row r="1141" spans="1:4" ht="13.2" x14ac:dyDescent="0.25">
      <c r="A1141" s="2">
        <v>44790.458333333336</v>
      </c>
      <c r="B1141" s="1">
        <v>273.11</v>
      </c>
      <c r="C1141" s="1">
        <v>258.14465000000001</v>
      </c>
      <c r="D1141" s="1">
        <v>5.7972729630461003E-2</v>
      </c>
    </row>
    <row r="1142" spans="1:4" ht="13.2" x14ac:dyDescent="0.25">
      <c r="A1142" s="2">
        <v>44790.5</v>
      </c>
      <c r="B1142" s="1">
        <v>273.06</v>
      </c>
      <c r="C1142" s="1">
        <v>264.16685999999999</v>
      </c>
      <c r="D1142" s="1">
        <v>3.3664858642753301E-2</v>
      </c>
    </row>
    <row r="1143" spans="1:4" ht="13.2" x14ac:dyDescent="0.25">
      <c r="A1143" s="2">
        <v>44790.541666666664</v>
      </c>
      <c r="B1143" s="1">
        <v>270.85000000000002</v>
      </c>
      <c r="C1143" s="1">
        <v>262.71805999999998</v>
      </c>
      <c r="D1143" s="1">
        <v>3.0953106154940499E-2</v>
      </c>
    </row>
    <row r="1144" spans="1:4" ht="13.2" x14ac:dyDescent="0.25">
      <c r="A1144" s="2">
        <v>44790.583333333336</v>
      </c>
      <c r="B1144" s="1">
        <v>270.44</v>
      </c>
      <c r="C1144" s="1">
        <v>242.16114999999999</v>
      </c>
      <c r="D1144" s="1">
        <v>0.116776989207393</v>
      </c>
    </row>
    <row r="1145" spans="1:4" ht="13.2" x14ac:dyDescent="0.25">
      <c r="A1145" s="2">
        <v>44790.625</v>
      </c>
      <c r="B1145" s="1">
        <v>221.51</v>
      </c>
      <c r="C1145" s="1">
        <v>207.04595</v>
      </c>
      <c r="D1145" s="1">
        <v>6.9859130304166697E-2</v>
      </c>
    </row>
    <row r="1146" spans="1:4" ht="13.2" x14ac:dyDescent="0.25">
      <c r="A1146" s="2">
        <v>44790.666666666664</v>
      </c>
      <c r="B1146" s="1">
        <v>185.01</v>
      </c>
      <c r="C1146" s="1">
        <v>177.63541000000001</v>
      </c>
      <c r="D1146" s="1">
        <v>4.1515314992658099E-2</v>
      </c>
    </row>
    <row r="1147" spans="1:4" ht="13.2" x14ac:dyDescent="0.25">
      <c r="A1147" s="2">
        <v>44790.708333333336</v>
      </c>
      <c r="B1147" s="1">
        <v>175.19</v>
      </c>
      <c r="C1147" s="1">
        <v>162.37689</v>
      </c>
      <c r="D1147" s="1">
        <v>7.8909689673203998E-2</v>
      </c>
    </row>
    <row r="1148" spans="1:4" ht="13.2" x14ac:dyDescent="0.25">
      <c r="A1148" s="2">
        <v>44790.75</v>
      </c>
      <c r="B1148" s="1">
        <v>177.71</v>
      </c>
      <c r="C1148" s="1">
        <v>160.17803000000001</v>
      </c>
      <c r="D1148" s="1">
        <v>0.10945302548670301</v>
      </c>
    </row>
    <row r="1149" spans="1:4" ht="13.2" x14ac:dyDescent="0.25">
      <c r="A1149" s="2">
        <v>44790.791666666664</v>
      </c>
      <c r="B1149" s="1">
        <v>177.62</v>
      </c>
      <c r="C1149" s="1">
        <v>164.60326000000001</v>
      </c>
      <c r="D1149" s="1">
        <v>7.9079478741793996E-2</v>
      </c>
    </row>
    <row r="1150" spans="1:4" ht="13.2" x14ac:dyDescent="0.25">
      <c r="A1150" s="2">
        <v>44790.833333333336</v>
      </c>
      <c r="B1150" s="1">
        <v>174.14</v>
      </c>
      <c r="C1150" s="1">
        <v>170.39440999999999</v>
      </c>
      <c r="D1150" s="1">
        <v>2.1981883091117701E-2</v>
      </c>
    </row>
    <row r="1151" spans="1:4" ht="13.2" x14ac:dyDescent="0.25">
      <c r="A1151" s="2">
        <v>44790.875</v>
      </c>
      <c r="B1151" s="1">
        <v>187.48</v>
      </c>
      <c r="C1151" s="1">
        <v>179.07256000000001</v>
      </c>
      <c r="D1151" s="1">
        <v>4.69499067863886E-2</v>
      </c>
    </row>
    <row r="1152" spans="1:4" ht="13.2" x14ac:dyDescent="0.25">
      <c r="A1152" s="2">
        <v>44790.916666666664</v>
      </c>
      <c r="B1152" s="1">
        <v>189.54</v>
      </c>
      <c r="C1152" s="1">
        <v>193.63709</v>
      </c>
      <c r="D1152" s="1">
        <v>2.1158601381584499E-2</v>
      </c>
    </row>
    <row r="1153" spans="1:5" ht="13.2" x14ac:dyDescent="0.25">
      <c r="A1153" s="2">
        <v>44790.958333333336</v>
      </c>
      <c r="B1153" s="1">
        <v>202.35</v>
      </c>
      <c r="C1153" s="1">
        <v>210.77860999999999</v>
      </c>
      <c r="D1153" s="1">
        <v>3.9987976009519997E-2</v>
      </c>
      <c r="E1153" s="1">
        <f>AVERAGE(D1130:D1153)</f>
        <v>5.0332130321138001E-2</v>
      </c>
    </row>
    <row r="1154" spans="1:5" ht="13.2" x14ac:dyDescent="0.25">
      <c r="A1154" s="2">
        <v>44791</v>
      </c>
      <c r="B1154" s="1">
        <v>206.13</v>
      </c>
      <c r="C1154" s="1">
        <v>196.93950000000001</v>
      </c>
      <c r="D1154" s="1">
        <v>4.6666615889651299E-2</v>
      </c>
    </row>
    <row r="1155" spans="1:5" ht="13.2" x14ac:dyDescent="0.25">
      <c r="A1155" s="2">
        <v>44791.041666666664</v>
      </c>
      <c r="B1155" s="1">
        <v>212.68</v>
      </c>
      <c r="C1155" s="1">
        <v>223.18499</v>
      </c>
      <c r="D1155" s="1">
        <v>4.7068532700160398E-2</v>
      </c>
    </row>
    <row r="1156" spans="1:5" ht="13.2" x14ac:dyDescent="0.25">
      <c r="A1156" s="2">
        <v>44791.083333333336</v>
      </c>
      <c r="B1156" s="1">
        <v>249.39</v>
      </c>
      <c r="C1156" s="1">
        <v>249.57410999999999</v>
      </c>
      <c r="D1156" s="1">
        <v>7.3769671060833902E-4</v>
      </c>
    </row>
    <row r="1157" spans="1:5" ht="13.2" x14ac:dyDescent="0.25">
      <c r="A1157" s="2">
        <v>44791.125</v>
      </c>
      <c r="B1157" s="1">
        <v>272.20999999999998</v>
      </c>
      <c r="C1157" s="1">
        <v>264.15445999999997</v>
      </c>
      <c r="D1157" s="1">
        <v>3.04955668740176E-2</v>
      </c>
    </row>
    <row r="1158" spans="1:5" ht="13.2" x14ac:dyDescent="0.25">
      <c r="A1158" s="2">
        <v>44791.166666666664</v>
      </c>
      <c r="B1158" s="1">
        <v>269.8</v>
      </c>
      <c r="C1158" s="1">
        <v>264.39668999999998</v>
      </c>
      <c r="D1158" s="1">
        <v>2.0436375357044099E-2</v>
      </c>
    </row>
    <row r="1159" spans="1:5" ht="13.2" x14ac:dyDescent="0.25">
      <c r="A1159" s="2">
        <v>44791.208333333336</v>
      </c>
      <c r="B1159" s="1">
        <v>256.24</v>
      </c>
      <c r="C1159" s="1">
        <v>259.38463000000002</v>
      </c>
      <c r="D1159" s="1">
        <v>1.21234245837928E-2</v>
      </c>
    </row>
    <row r="1160" spans="1:5" ht="13.2" x14ac:dyDescent="0.25">
      <c r="A1160" s="2">
        <v>44791.25</v>
      </c>
      <c r="B1160" s="1">
        <v>243.71</v>
      </c>
      <c r="C1160" s="1">
        <v>255.13657000000001</v>
      </c>
      <c r="D1160" s="1">
        <v>4.4786092405334099E-2</v>
      </c>
    </row>
    <row r="1161" spans="1:5" ht="13.2" x14ac:dyDescent="0.25">
      <c r="A1161" s="2">
        <v>44791.291666666664</v>
      </c>
      <c r="B1161" s="1">
        <v>235.1</v>
      </c>
      <c r="C1161" s="1">
        <v>252.40403000000001</v>
      </c>
      <c r="D1161" s="1">
        <v>6.8556868921625394E-2</v>
      </c>
    </row>
    <row r="1162" spans="1:5" ht="13.2" x14ac:dyDescent="0.25">
      <c r="A1162" s="2">
        <v>44791.333333333336</v>
      </c>
      <c r="B1162" s="1">
        <v>226.74</v>
      </c>
      <c r="C1162" s="1">
        <v>251.04560000000001</v>
      </c>
      <c r="D1162" s="1">
        <v>9.6817470610916806E-2</v>
      </c>
    </row>
    <row r="1163" spans="1:5" ht="13.2" x14ac:dyDescent="0.25">
      <c r="A1163" s="2">
        <v>44791.375</v>
      </c>
      <c r="B1163" s="1">
        <v>226.18</v>
      </c>
      <c r="C1163" s="1">
        <v>247.66113999999999</v>
      </c>
      <c r="D1163" s="1">
        <v>8.6736013570800699E-2</v>
      </c>
    </row>
    <row r="1164" spans="1:5" ht="13.2" x14ac:dyDescent="0.25">
      <c r="A1164" s="2">
        <v>44791.416666666664</v>
      </c>
      <c r="B1164" s="1">
        <v>224.04</v>
      </c>
      <c r="C1164" s="1">
        <v>242.23788999999999</v>
      </c>
      <c r="D1164" s="1">
        <v>7.5124044384633604E-2</v>
      </c>
    </row>
    <row r="1165" spans="1:5" ht="13.2" x14ac:dyDescent="0.25">
      <c r="A1165" s="2">
        <v>44791.458333333336</v>
      </c>
      <c r="B1165" s="1">
        <v>223.04</v>
      </c>
      <c r="C1165" s="1">
        <v>242.03756999999999</v>
      </c>
      <c r="D1165" s="1">
        <v>7.8490169935188106E-2</v>
      </c>
    </row>
    <row r="1166" spans="1:5" ht="13.2" x14ac:dyDescent="0.25">
      <c r="A1166" s="2">
        <v>44791.5</v>
      </c>
      <c r="B1166" s="1">
        <v>228.76</v>
      </c>
      <c r="C1166" s="1">
        <v>247.34311</v>
      </c>
      <c r="D1166" s="1">
        <v>7.5130898127706097E-2</v>
      </c>
    </row>
    <row r="1167" spans="1:5" ht="13.2" x14ac:dyDescent="0.25">
      <c r="A1167" s="2">
        <v>44791.541666666664</v>
      </c>
      <c r="B1167" s="1">
        <v>240.22</v>
      </c>
      <c r="C1167" s="1">
        <v>244.67840000000001</v>
      </c>
      <c r="D1167" s="1">
        <v>1.8221469488111701E-2</v>
      </c>
    </row>
    <row r="1168" spans="1:5" ht="13.2" x14ac:dyDescent="0.25">
      <c r="A1168" s="2">
        <v>44791.583333333336</v>
      </c>
      <c r="B1168" s="1">
        <v>241.84</v>
      </c>
      <c r="C1168" s="1">
        <v>226.92304999999999</v>
      </c>
      <c r="D1168" s="1">
        <v>6.5735719663559997E-2</v>
      </c>
    </row>
    <row r="1169" spans="1:5" ht="13.2" x14ac:dyDescent="0.25">
      <c r="A1169" s="2">
        <v>44791.625</v>
      </c>
      <c r="B1169" s="1">
        <v>197.32</v>
      </c>
      <c r="C1169" s="1">
        <v>195.28109000000001</v>
      </c>
      <c r="D1169" s="1">
        <v>1.04408982969113E-2</v>
      </c>
    </row>
    <row r="1170" spans="1:5" ht="13.2" x14ac:dyDescent="0.25">
      <c r="A1170" s="2">
        <v>44791.666666666664</v>
      </c>
      <c r="B1170" s="1">
        <v>167.1</v>
      </c>
      <c r="C1170" s="1">
        <v>165.06538</v>
      </c>
      <c r="D1170" s="1">
        <v>1.23261461609938E-2</v>
      </c>
    </row>
    <row r="1171" spans="1:5" ht="13.2" x14ac:dyDescent="0.25">
      <c r="A1171" s="2">
        <v>44791.708333333336</v>
      </c>
      <c r="B1171" s="1">
        <v>155.37</v>
      </c>
      <c r="C1171" s="1">
        <v>148.05913000000001</v>
      </c>
      <c r="D1171" s="1">
        <v>4.93780424077866E-2</v>
      </c>
    </row>
    <row r="1172" spans="1:5" ht="13.2" x14ac:dyDescent="0.25">
      <c r="A1172" s="2">
        <v>44791.75</v>
      </c>
      <c r="B1172" s="1">
        <v>152.69</v>
      </c>
      <c r="C1172" s="1">
        <v>146.37038000000001</v>
      </c>
      <c r="D1172" s="1">
        <v>4.3175538657479598E-2</v>
      </c>
    </row>
    <row r="1173" spans="1:5" ht="13.2" x14ac:dyDescent="0.25">
      <c r="A1173" s="2">
        <v>44791.791666666664</v>
      </c>
      <c r="B1173" s="1">
        <v>154.79</v>
      </c>
      <c r="C1173" s="1">
        <v>150.01652999999999</v>
      </c>
      <c r="D1173" s="1">
        <v>3.1819626810458801E-2</v>
      </c>
    </row>
    <row r="1174" spans="1:5" ht="13.2" x14ac:dyDescent="0.25">
      <c r="A1174" s="2">
        <v>44791.833333333336</v>
      </c>
      <c r="B1174" s="1">
        <v>152.66999999999999</v>
      </c>
      <c r="C1174" s="1">
        <v>152.16879</v>
      </c>
      <c r="D1174" s="1">
        <v>3.2937766016276101E-3</v>
      </c>
    </row>
    <row r="1175" spans="1:5" ht="13.2" x14ac:dyDescent="0.25">
      <c r="A1175" s="2">
        <v>44791.875</v>
      </c>
      <c r="B1175" s="1">
        <v>156.26</v>
      </c>
      <c r="C1175" s="1">
        <v>155.74821</v>
      </c>
      <c r="D1175" s="1">
        <v>3.2860088729108998E-3</v>
      </c>
    </row>
    <row r="1176" spans="1:5" ht="13.2" x14ac:dyDescent="0.25">
      <c r="A1176" s="2">
        <v>44791.916666666664</v>
      </c>
      <c r="B1176" s="1">
        <v>170.07</v>
      </c>
      <c r="C1176" s="1">
        <v>163.35434000000001</v>
      </c>
      <c r="D1176" s="1">
        <v>4.1110998336499498E-2</v>
      </c>
    </row>
    <row r="1177" spans="1:5" ht="13.2" x14ac:dyDescent="0.25">
      <c r="A1177" s="2">
        <v>44791.958333333336</v>
      </c>
      <c r="B1177" s="1">
        <v>177.61</v>
      </c>
      <c r="C1177" s="1">
        <v>174.95169000000001</v>
      </c>
      <c r="D1177" s="1">
        <v>1.5194537417729401E-2</v>
      </c>
      <c r="E1177" s="1">
        <f>AVERAGE(D1154:D1177)</f>
        <v>4.0714688866064518E-2</v>
      </c>
    </row>
    <row r="1178" spans="1:5" ht="13.2" x14ac:dyDescent="0.25">
      <c r="A1178" s="2">
        <v>44792</v>
      </c>
      <c r="B1178" s="1">
        <v>177.09</v>
      </c>
      <c r="C1178" s="1">
        <v>175.22926000000001</v>
      </c>
      <c r="D1178" s="1">
        <v>1.0618888649075999E-2</v>
      </c>
    </row>
    <row r="1179" spans="1:5" ht="13.2" x14ac:dyDescent="0.25">
      <c r="A1179" s="2">
        <v>44792.041666666664</v>
      </c>
      <c r="B1179" s="1">
        <v>192.44</v>
      </c>
      <c r="C1179" s="1">
        <v>204.52136999999999</v>
      </c>
      <c r="D1179" s="1">
        <v>5.90714310196533E-2</v>
      </c>
    </row>
    <row r="1180" spans="1:5" ht="13.2" x14ac:dyDescent="0.25">
      <c r="A1180" s="2">
        <v>44792.083333333336</v>
      </c>
      <c r="B1180" s="1">
        <v>236.2</v>
      </c>
      <c r="C1180" s="1">
        <v>233.63269</v>
      </c>
      <c r="D1180" s="1">
        <v>1.0988659164092101E-2</v>
      </c>
    </row>
    <row r="1181" spans="1:5" ht="13.2" x14ac:dyDescent="0.25">
      <c r="A1181" s="2">
        <v>44792.125</v>
      </c>
      <c r="B1181" s="1">
        <v>260.67</v>
      </c>
      <c r="C1181" s="1">
        <v>248.99268000000001</v>
      </c>
      <c r="D1181" s="1">
        <v>4.6898246165308903E-2</v>
      </c>
    </row>
    <row r="1182" spans="1:5" ht="13.2" x14ac:dyDescent="0.25">
      <c r="A1182" s="2">
        <v>44792.166666666664</v>
      </c>
      <c r="B1182" s="1">
        <v>252.16</v>
      </c>
      <c r="C1182" s="1">
        <v>248.53834000000001</v>
      </c>
      <c r="D1182" s="1">
        <v>1.45718362808731E-2</v>
      </c>
    </row>
    <row r="1183" spans="1:5" ht="13.2" x14ac:dyDescent="0.25">
      <c r="A1183" s="2">
        <v>44792.208333333336</v>
      </c>
      <c r="B1183" s="1">
        <v>235.43</v>
      </c>
      <c r="C1183" s="1">
        <v>242.36911000000001</v>
      </c>
      <c r="D1183" s="1">
        <v>2.8630339897687401E-2</v>
      </c>
    </row>
    <row r="1184" spans="1:5" ht="13.2" x14ac:dyDescent="0.25">
      <c r="A1184" s="2">
        <v>44792.25</v>
      </c>
      <c r="B1184" s="1">
        <v>225.4</v>
      </c>
      <c r="C1184" s="1">
        <v>239.09542999999999</v>
      </c>
      <c r="D1184" s="1">
        <v>5.7280183063306497E-2</v>
      </c>
    </row>
    <row r="1185" spans="1:4" ht="13.2" x14ac:dyDescent="0.25">
      <c r="A1185" s="2">
        <v>44792.291666666664</v>
      </c>
      <c r="B1185" s="1">
        <v>215.28</v>
      </c>
      <c r="C1185" s="1">
        <v>239.43534</v>
      </c>
      <c r="D1185" s="1">
        <v>0.100884606257372</v>
      </c>
    </row>
    <row r="1186" spans="1:4" ht="13.2" x14ac:dyDescent="0.25">
      <c r="A1186" s="2">
        <v>44792.333333333336</v>
      </c>
      <c r="B1186" s="1">
        <v>215.09</v>
      </c>
      <c r="C1186" s="1">
        <v>239.11787000000001</v>
      </c>
      <c r="D1186" s="1">
        <v>0.100485463508018</v>
      </c>
    </row>
    <row r="1187" spans="1:4" ht="13.2" x14ac:dyDescent="0.25">
      <c r="A1187" s="2">
        <v>44792.375</v>
      </c>
      <c r="B1187" s="1">
        <v>204.35</v>
      </c>
      <c r="C1187" s="1">
        <v>233.24833000000001</v>
      </c>
      <c r="D1187" s="1">
        <v>0.123895120706759</v>
      </c>
    </row>
    <row r="1188" spans="1:4" ht="13.2" x14ac:dyDescent="0.25">
      <c r="A1188" s="2">
        <v>44792.416666666664</v>
      </c>
      <c r="B1188" s="1">
        <v>203.86</v>
      </c>
      <c r="C1188" s="1">
        <v>226.34213</v>
      </c>
      <c r="D1188" s="1">
        <v>9.9328083552098698E-2</v>
      </c>
    </row>
    <row r="1189" spans="1:4" ht="13.2" x14ac:dyDescent="0.25">
      <c r="A1189" s="2">
        <v>44792.458333333336</v>
      </c>
      <c r="B1189" s="1">
        <v>205.85</v>
      </c>
      <c r="C1189" s="1">
        <v>228.3297</v>
      </c>
      <c r="D1189" s="1">
        <v>9.8452807497228803E-2</v>
      </c>
    </row>
    <row r="1190" spans="1:4" ht="13.2" x14ac:dyDescent="0.25">
      <c r="A1190" s="2">
        <v>44792.5</v>
      </c>
      <c r="B1190" s="1">
        <v>213.89</v>
      </c>
      <c r="C1190" s="1">
        <v>236.90367000000001</v>
      </c>
      <c r="D1190" s="1">
        <v>9.7143577387382801E-2</v>
      </c>
    </row>
    <row r="1191" spans="1:4" ht="13.2" x14ac:dyDescent="0.25">
      <c r="A1191" s="2">
        <v>44792.541666666664</v>
      </c>
      <c r="B1191" s="1">
        <v>229.7</v>
      </c>
      <c r="C1191" s="1">
        <v>236.02831</v>
      </c>
      <c r="D1191" s="1">
        <v>2.6811656618648899E-2</v>
      </c>
    </row>
    <row r="1192" spans="1:4" ht="13.2" x14ac:dyDescent="0.25">
      <c r="A1192" s="2">
        <v>44792.583333333336</v>
      </c>
      <c r="B1192" s="1">
        <v>230.99</v>
      </c>
      <c r="C1192" s="1">
        <v>219.09173000000001</v>
      </c>
      <c r="D1192" s="1">
        <v>5.4307252948342599E-2</v>
      </c>
    </row>
    <row r="1193" spans="1:4" ht="13.2" x14ac:dyDescent="0.25">
      <c r="A1193" s="2">
        <v>44792.625</v>
      </c>
      <c r="B1193" s="1">
        <v>186.48</v>
      </c>
      <c r="C1193" s="1">
        <v>188.03217000000001</v>
      </c>
      <c r="D1193" s="1">
        <v>8.2548108656088897E-3</v>
      </c>
    </row>
    <row r="1194" spans="1:4" ht="13.2" x14ac:dyDescent="0.25">
      <c r="A1194" s="2">
        <v>44792.666666666664</v>
      </c>
      <c r="B1194" s="1">
        <v>152.58000000000001</v>
      </c>
      <c r="C1194" s="1">
        <v>157.14465000000001</v>
      </c>
      <c r="D1194" s="1">
        <v>2.9047441322373999E-2</v>
      </c>
    </row>
    <row r="1195" spans="1:4" ht="13.2" x14ac:dyDescent="0.25">
      <c r="A1195" s="2">
        <v>44792.708333333336</v>
      </c>
      <c r="B1195" s="1">
        <v>142.18</v>
      </c>
      <c r="C1195" s="1">
        <v>138.7938</v>
      </c>
      <c r="D1195" s="1">
        <v>2.4397343397183399E-2</v>
      </c>
    </row>
    <row r="1196" spans="1:4" ht="13.2" x14ac:dyDescent="0.25">
      <c r="A1196" s="2">
        <v>44792.75</v>
      </c>
      <c r="B1196" s="1">
        <v>143.81</v>
      </c>
      <c r="C1196" s="1">
        <v>135.26674</v>
      </c>
      <c r="D1196" s="1">
        <v>6.3158615340326796E-2</v>
      </c>
    </row>
    <row r="1197" spans="1:4" ht="13.2" x14ac:dyDescent="0.25">
      <c r="A1197" s="2">
        <v>44792.791666666664</v>
      </c>
      <c r="B1197" s="1">
        <v>141.25</v>
      </c>
      <c r="C1197" s="1">
        <v>136.32758000000001</v>
      </c>
      <c r="D1197" s="1">
        <v>3.6107293916608697E-2</v>
      </c>
    </row>
    <row r="1198" spans="1:4" ht="13.2" x14ac:dyDescent="0.25">
      <c r="A1198" s="2">
        <v>44792.833333333336</v>
      </c>
      <c r="B1198" s="1">
        <v>141.1</v>
      </c>
      <c r="C1198" s="1">
        <v>136.65344999999999</v>
      </c>
      <c r="D1198" s="1">
        <v>3.2538878454952999E-2</v>
      </c>
    </row>
    <row r="1199" spans="1:4" ht="13.2" x14ac:dyDescent="0.25">
      <c r="A1199" s="2">
        <v>44792.875</v>
      </c>
      <c r="B1199" s="1">
        <v>137.5</v>
      </c>
      <c r="C1199" s="1">
        <v>139.36552</v>
      </c>
      <c r="D1199" s="1">
        <v>1.33858073359895E-2</v>
      </c>
    </row>
    <row r="1200" spans="1:4" ht="13.2" x14ac:dyDescent="0.25">
      <c r="A1200" s="2">
        <v>44792.916666666664</v>
      </c>
      <c r="B1200" s="1">
        <v>147.57</v>
      </c>
      <c r="C1200" s="1">
        <v>145.03326999999999</v>
      </c>
      <c r="D1200" s="1">
        <v>1.7490676449617399E-2</v>
      </c>
    </row>
    <row r="1201" spans="1:5" ht="13.2" x14ac:dyDescent="0.25">
      <c r="A1201" s="2">
        <v>44792.958333333336</v>
      </c>
      <c r="B1201" s="1">
        <v>158.44999999999999</v>
      </c>
      <c r="C1201" s="1">
        <v>154.43324999999999</v>
      </c>
      <c r="D1201" s="1">
        <v>2.6009619042531299E-2</v>
      </c>
      <c r="E1201" s="1">
        <f>AVERAGE(D1178:D1201)</f>
        <v>4.9156609951710055E-2</v>
      </c>
    </row>
    <row r="1202" spans="1:5" ht="13.2" x14ac:dyDescent="0.25">
      <c r="A1202" s="2">
        <v>44793</v>
      </c>
      <c r="B1202" s="1">
        <v>165.49</v>
      </c>
      <c r="C1202" s="1">
        <v>183.54734999999999</v>
      </c>
      <c r="D1202" s="1">
        <v>9.8379791372634806E-2</v>
      </c>
    </row>
    <row r="1203" spans="1:5" ht="13.2" x14ac:dyDescent="0.25">
      <c r="A1203" s="2">
        <v>44793.041666666664</v>
      </c>
      <c r="B1203" s="1">
        <v>181.87</v>
      </c>
      <c r="C1203" s="1">
        <v>214.10216</v>
      </c>
      <c r="D1203" s="1">
        <v>0.15054570210781601</v>
      </c>
    </row>
    <row r="1204" spans="1:5" ht="13.2" x14ac:dyDescent="0.25">
      <c r="A1204" s="2">
        <v>44793.083333333336</v>
      </c>
      <c r="B1204" s="1">
        <v>219.65</v>
      </c>
      <c r="C1204" s="1">
        <v>240.58439000000001</v>
      </c>
      <c r="D1204" s="1">
        <v>8.7014747714928606E-2</v>
      </c>
    </row>
    <row r="1205" spans="1:5" ht="13.2" x14ac:dyDescent="0.25">
      <c r="A1205" s="2">
        <v>44793.125</v>
      </c>
      <c r="B1205" s="1">
        <v>250.37</v>
      </c>
      <c r="C1205" s="1">
        <v>251.50062</v>
      </c>
      <c r="D1205" s="1">
        <v>4.4954958759147101E-3</v>
      </c>
    </row>
    <row r="1206" spans="1:5" ht="13.2" x14ac:dyDescent="0.25">
      <c r="A1206" s="2">
        <v>44793.166666666664</v>
      </c>
      <c r="B1206" s="1">
        <v>246.36</v>
      </c>
      <c r="C1206" s="1">
        <v>247.17544000000001</v>
      </c>
      <c r="D1206" s="1">
        <v>3.2990332696484501E-3</v>
      </c>
    </row>
    <row r="1207" spans="1:5" ht="13.2" x14ac:dyDescent="0.25">
      <c r="A1207" s="2">
        <v>44793.208333333336</v>
      </c>
      <c r="B1207" s="1">
        <v>236.28</v>
      </c>
      <c r="C1207" s="1">
        <v>239.52018000000001</v>
      </c>
      <c r="D1207" s="1">
        <v>1.3527795445043501E-2</v>
      </c>
    </row>
    <row r="1208" spans="1:5" ht="13.2" x14ac:dyDescent="0.25">
      <c r="A1208" s="2">
        <v>44793.25</v>
      </c>
      <c r="B1208" s="1">
        <v>230.74</v>
      </c>
      <c r="C1208" s="1">
        <v>236.71351999999999</v>
      </c>
      <c r="D1208" s="1">
        <v>2.5235229487525501E-2</v>
      </c>
    </row>
    <row r="1209" spans="1:5" ht="13.2" x14ac:dyDescent="0.25">
      <c r="A1209" s="2">
        <v>44793.291666666664</v>
      </c>
      <c r="B1209" s="1">
        <v>222.87</v>
      </c>
      <c r="C1209" s="1">
        <v>237.14269999999999</v>
      </c>
      <c r="D1209" s="1">
        <v>6.0186124219720798E-2</v>
      </c>
    </row>
    <row r="1210" spans="1:5" ht="13.2" x14ac:dyDescent="0.25">
      <c r="A1210" s="2">
        <v>44793.333333333336</v>
      </c>
      <c r="B1210" s="1">
        <v>225.9</v>
      </c>
      <c r="C1210" s="1">
        <v>236.37120999999999</v>
      </c>
      <c r="D1210" s="1">
        <v>4.4299853607382998E-2</v>
      </c>
    </row>
    <row r="1211" spans="1:5" ht="13.2" x14ac:dyDescent="0.25">
      <c r="A1211" s="2">
        <v>44793.375</v>
      </c>
      <c r="B1211" s="1">
        <v>224.3</v>
      </c>
      <c r="C1211" s="1">
        <v>230.39631</v>
      </c>
      <c r="D1211" s="1">
        <v>2.6460102594525001E-2</v>
      </c>
    </row>
    <row r="1212" spans="1:5" ht="13.2" x14ac:dyDescent="0.25">
      <c r="A1212" s="2">
        <v>44793.416666666664</v>
      </c>
      <c r="B1212" s="1">
        <v>219.31</v>
      </c>
      <c r="C1212" s="1">
        <v>223.60006999999999</v>
      </c>
      <c r="D1212" s="1">
        <v>1.9186353564200499E-2</v>
      </c>
    </row>
    <row r="1213" spans="1:5" ht="13.2" x14ac:dyDescent="0.25">
      <c r="A1213" s="2">
        <v>44793.458333333336</v>
      </c>
      <c r="B1213" s="1">
        <v>220.02</v>
      </c>
      <c r="C1213" s="1">
        <v>226.07581999999999</v>
      </c>
      <c r="D1213" s="1">
        <v>2.6786677142208198E-2</v>
      </c>
    </row>
    <row r="1214" spans="1:5" ht="13.2" x14ac:dyDescent="0.25">
      <c r="A1214" s="2">
        <v>44793.5</v>
      </c>
      <c r="B1214" s="1">
        <v>222.89</v>
      </c>
      <c r="C1214" s="1">
        <v>235.82648</v>
      </c>
      <c r="D1214" s="1">
        <v>5.4855926272571298E-2</v>
      </c>
    </row>
    <row r="1215" spans="1:5" ht="13.2" x14ac:dyDescent="0.25">
      <c r="A1215" s="2">
        <v>44793.541666666664</v>
      </c>
      <c r="B1215" s="1">
        <v>237.59</v>
      </c>
      <c r="C1215" s="1">
        <v>234.18860000000001</v>
      </c>
      <c r="D1215" s="1">
        <v>1.45241911860782E-2</v>
      </c>
    </row>
    <row r="1216" spans="1:5" ht="13.2" x14ac:dyDescent="0.25">
      <c r="A1216" s="2">
        <v>44793.583333333336</v>
      </c>
      <c r="B1216" s="1">
        <v>235.36</v>
      </c>
      <c r="C1216" s="1">
        <v>212.82687000000001</v>
      </c>
      <c r="D1216" s="1">
        <v>0.105875400037598</v>
      </c>
    </row>
    <row r="1217" spans="1:5" ht="13.2" x14ac:dyDescent="0.25">
      <c r="A1217" s="2">
        <v>44793.625</v>
      </c>
      <c r="B1217" s="1">
        <v>179.88</v>
      </c>
      <c r="C1217" s="1">
        <v>178.60740000000001</v>
      </c>
      <c r="D1217" s="1">
        <v>7.1251247148773301E-3</v>
      </c>
    </row>
    <row r="1218" spans="1:5" ht="13.2" x14ac:dyDescent="0.25">
      <c r="A1218" s="2">
        <v>44793.666666666664</v>
      </c>
      <c r="B1218" s="1">
        <v>139.31</v>
      </c>
      <c r="C1218" s="1">
        <v>149.34440000000001</v>
      </c>
      <c r="D1218" s="1">
        <v>6.7189663623142201E-2</v>
      </c>
    </row>
    <row r="1219" spans="1:5" ht="13.2" x14ac:dyDescent="0.25">
      <c r="A1219" s="2">
        <v>44793.708333333336</v>
      </c>
      <c r="B1219" s="1">
        <v>132.61000000000001</v>
      </c>
      <c r="C1219" s="1">
        <v>134.16236000000001</v>
      </c>
      <c r="D1219" s="1">
        <v>1.15707565072647E-2</v>
      </c>
    </row>
    <row r="1220" spans="1:5" ht="13.2" x14ac:dyDescent="0.25">
      <c r="A1220" s="2">
        <v>44793.75</v>
      </c>
      <c r="B1220" s="1">
        <v>126.7</v>
      </c>
      <c r="C1220" s="1">
        <v>132.49145999999999</v>
      </c>
      <c r="D1220" s="1">
        <v>4.37119494343257E-2</v>
      </c>
    </row>
    <row r="1221" spans="1:5" ht="13.2" x14ac:dyDescent="0.25">
      <c r="A1221" s="2">
        <v>44793.791666666664</v>
      </c>
      <c r="B1221" s="1">
        <v>125.64</v>
      </c>
      <c r="C1221" s="1">
        <v>134.36438000000001</v>
      </c>
      <c r="D1221" s="1">
        <v>6.4930750247945201E-2</v>
      </c>
    </row>
    <row r="1222" spans="1:5" ht="13.2" x14ac:dyDescent="0.25">
      <c r="A1222" s="2">
        <v>44793.833333333336</v>
      </c>
      <c r="B1222" s="1">
        <v>131.97999999999999</v>
      </c>
      <c r="C1222" s="1">
        <v>134.88054</v>
      </c>
      <c r="D1222" s="1">
        <v>2.1504510583958199E-2</v>
      </c>
    </row>
    <row r="1223" spans="1:5" ht="13.2" x14ac:dyDescent="0.25">
      <c r="A1223" s="2">
        <v>44793.875</v>
      </c>
      <c r="B1223" s="1">
        <v>141.35</v>
      </c>
      <c r="C1223" s="1">
        <v>137.23237</v>
      </c>
      <c r="D1223" s="1">
        <v>3.0004801345338498E-2</v>
      </c>
    </row>
    <row r="1224" spans="1:5" ht="13.2" x14ac:dyDescent="0.25">
      <c r="A1224" s="2">
        <v>44793.916666666664</v>
      </c>
      <c r="B1224" s="1">
        <v>151.04</v>
      </c>
      <c r="C1224" s="1">
        <v>143.83219</v>
      </c>
      <c r="D1224" s="1">
        <v>5.0112634730792797E-2</v>
      </c>
    </row>
    <row r="1225" spans="1:5" ht="13.2" x14ac:dyDescent="0.25">
      <c r="A1225" s="2">
        <v>44793.958333333336</v>
      </c>
      <c r="B1225" s="1">
        <v>160.76</v>
      </c>
      <c r="C1225" s="1">
        <v>157.50364999999999</v>
      </c>
      <c r="D1225" s="1">
        <v>2.06747589659033E-2</v>
      </c>
      <c r="E1225" s="1">
        <f>AVERAGE(D1202:D1225)</f>
        <v>4.3812390585472677E-2</v>
      </c>
    </row>
    <row r="1226" spans="1:5" ht="13.2" x14ac:dyDescent="0.25">
      <c r="A1226" s="2">
        <v>44794</v>
      </c>
      <c r="B1226" s="1">
        <v>167.61</v>
      </c>
      <c r="C1226" s="1">
        <v>175.60183000000001</v>
      </c>
      <c r="D1226" s="1">
        <v>4.5511086074672399E-2</v>
      </c>
    </row>
    <row r="1227" spans="1:5" ht="13.2" x14ac:dyDescent="0.25">
      <c r="A1227" s="2">
        <v>44794.041666666664</v>
      </c>
      <c r="B1227" s="1">
        <v>183.96</v>
      </c>
      <c r="C1227" s="1">
        <v>208.03592</v>
      </c>
      <c r="D1227" s="1">
        <v>0.11572962976778201</v>
      </c>
    </row>
    <row r="1228" spans="1:5" ht="13.2" x14ac:dyDescent="0.25">
      <c r="A1228" s="2">
        <v>44794.083333333336</v>
      </c>
      <c r="B1228" s="1">
        <v>241.67</v>
      </c>
      <c r="C1228" s="1">
        <v>239.1302</v>
      </c>
      <c r="D1228" s="1">
        <v>1.0620992246064999E-2</v>
      </c>
    </row>
    <row r="1229" spans="1:5" ht="13.2" x14ac:dyDescent="0.25">
      <c r="A1229" s="2">
        <v>44794.125</v>
      </c>
      <c r="B1229" s="1">
        <v>273.49</v>
      </c>
      <c r="C1229" s="1">
        <v>255.62598</v>
      </c>
      <c r="D1229" s="1">
        <v>6.9883428906561101E-2</v>
      </c>
    </row>
    <row r="1230" spans="1:5" ht="13.2" x14ac:dyDescent="0.25">
      <c r="A1230" s="2">
        <v>44794.166666666664</v>
      </c>
      <c r="B1230" s="1">
        <v>257.85000000000002</v>
      </c>
      <c r="C1230" s="1">
        <v>256.27399000000003</v>
      </c>
      <c r="D1230" s="1">
        <v>6.1497071942415802E-3</v>
      </c>
    </row>
    <row r="1231" spans="1:5" ht="13.2" x14ac:dyDescent="0.25">
      <c r="A1231" s="2">
        <v>44794.208333333336</v>
      </c>
      <c r="B1231" s="1">
        <v>246.29</v>
      </c>
      <c r="C1231" s="1">
        <v>250.69604000000001</v>
      </c>
      <c r="D1231" s="1">
        <v>1.7575227753896701E-2</v>
      </c>
    </row>
    <row r="1232" spans="1:5" ht="13.2" x14ac:dyDescent="0.25">
      <c r="A1232" s="2">
        <v>44794.25</v>
      </c>
      <c r="B1232" s="1">
        <v>233.03</v>
      </c>
      <c r="C1232" s="1">
        <v>246.39985999999999</v>
      </c>
      <c r="D1232" s="1">
        <v>5.4260826284560297E-2</v>
      </c>
    </row>
    <row r="1233" spans="1:4" ht="13.2" x14ac:dyDescent="0.25">
      <c r="A1233" s="2">
        <v>44794.291666666664</v>
      </c>
      <c r="B1233" s="1">
        <v>225.32</v>
      </c>
      <c r="C1233" s="1">
        <v>245.07628</v>
      </c>
      <c r="D1233" s="1">
        <v>8.0612779009049701E-2</v>
      </c>
    </row>
    <row r="1234" spans="1:4" ht="13.2" x14ac:dyDescent="0.25">
      <c r="A1234" s="2">
        <v>44794.333333333336</v>
      </c>
      <c r="B1234" s="1">
        <v>231.67</v>
      </c>
      <c r="C1234" s="1">
        <v>244.94627</v>
      </c>
      <c r="D1234" s="1">
        <v>5.4200743697791397E-2</v>
      </c>
    </row>
    <row r="1235" spans="1:4" ht="13.2" x14ac:dyDescent="0.25">
      <c r="A1235" s="2">
        <v>44794.375</v>
      </c>
      <c r="B1235" s="1">
        <v>232.01</v>
      </c>
      <c r="C1235" s="1">
        <v>239.97962999999999</v>
      </c>
      <c r="D1235" s="1">
        <v>3.3209610332343598E-2</v>
      </c>
    </row>
    <row r="1236" spans="1:4" ht="13.2" x14ac:dyDescent="0.25">
      <c r="A1236" s="2">
        <v>44794.416666666664</v>
      </c>
      <c r="B1236" s="1">
        <v>230.41</v>
      </c>
      <c r="C1236" s="1">
        <v>231.94573</v>
      </c>
      <c r="D1236" s="1">
        <v>6.6210746798399797E-3</v>
      </c>
    </row>
    <row r="1237" spans="1:4" ht="13.2" x14ac:dyDescent="0.25">
      <c r="A1237" s="2">
        <v>44794.458333333336</v>
      </c>
      <c r="B1237" s="1">
        <v>219.31</v>
      </c>
      <c r="C1237" s="1">
        <v>231.26820000000001</v>
      </c>
      <c r="D1237" s="1">
        <v>5.1707065649319699E-2</v>
      </c>
    </row>
    <row r="1238" spans="1:4" ht="13.2" x14ac:dyDescent="0.25">
      <c r="A1238" s="2">
        <v>44794.5</v>
      </c>
      <c r="B1238" s="1">
        <v>216.17</v>
      </c>
      <c r="C1238" s="1">
        <v>238.34234000000001</v>
      </c>
      <c r="D1238" s="1">
        <v>9.3027281682306298E-2</v>
      </c>
    </row>
    <row r="1239" spans="1:4" ht="13.2" x14ac:dyDescent="0.25">
      <c r="A1239" s="2">
        <v>44794.541666666664</v>
      </c>
      <c r="B1239" s="1">
        <v>211.39</v>
      </c>
      <c r="C1239" s="1">
        <v>237.61302000000001</v>
      </c>
      <c r="D1239" s="1">
        <v>0.11036019827533</v>
      </c>
    </row>
    <row r="1240" spans="1:4" ht="13.2" x14ac:dyDescent="0.25">
      <c r="A1240" s="2">
        <v>44794.583333333336</v>
      </c>
      <c r="B1240" s="1">
        <v>209.08</v>
      </c>
      <c r="C1240" s="1">
        <v>219.72125</v>
      </c>
      <c r="D1240" s="1">
        <v>4.8430682057379403E-2</v>
      </c>
    </row>
    <row r="1241" spans="1:4" ht="13.2" x14ac:dyDescent="0.25">
      <c r="A1241" s="2">
        <v>44794.625</v>
      </c>
      <c r="B1241" s="1">
        <v>155.26</v>
      </c>
      <c r="C1241" s="1">
        <v>184.95581999999999</v>
      </c>
      <c r="D1241" s="1">
        <v>0.16055628852338899</v>
      </c>
    </row>
    <row r="1242" spans="1:4" ht="13.2" x14ac:dyDescent="0.25">
      <c r="A1242" s="2">
        <v>44794.666666666664</v>
      </c>
      <c r="B1242" s="1">
        <v>111.36</v>
      </c>
      <c r="C1242" s="1">
        <v>149.03017</v>
      </c>
      <c r="D1242" s="1">
        <v>0.25276875145482203</v>
      </c>
    </row>
    <row r="1243" spans="1:4" ht="13.2" x14ac:dyDescent="0.25">
      <c r="A1243" s="2">
        <v>44794.708333333336</v>
      </c>
      <c r="B1243" s="1">
        <v>106.94</v>
      </c>
      <c r="C1243" s="1">
        <v>127.14913</v>
      </c>
      <c r="D1243" s="1">
        <v>0.15894037182952001</v>
      </c>
    </row>
    <row r="1244" spans="1:4" ht="13.2" x14ac:dyDescent="0.25">
      <c r="A1244" s="2">
        <v>44794.75</v>
      </c>
      <c r="B1244" s="1">
        <v>109.93</v>
      </c>
      <c r="C1244" s="1">
        <v>123.62336999999999</v>
      </c>
      <c r="D1244" s="1">
        <v>0.11076683963558</v>
      </c>
    </row>
    <row r="1245" spans="1:4" ht="13.2" x14ac:dyDescent="0.25">
      <c r="A1245" s="2">
        <v>44794.791666666664</v>
      </c>
      <c r="B1245" s="1">
        <v>103.67</v>
      </c>
      <c r="C1245" s="1">
        <v>126.42449000000001</v>
      </c>
      <c r="D1245" s="1">
        <v>0.17998482730679699</v>
      </c>
    </row>
    <row r="1246" spans="1:4" ht="13.2" x14ac:dyDescent="0.25">
      <c r="A1246" s="2">
        <v>44794.833333333336</v>
      </c>
      <c r="B1246" s="1">
        <v>96.75</v>
      </c>
      <c r="C1246" s="1">
        <v>127.687</v>
      </c>
      <c r="D1246" s="1">
        <v>0.24228778184153399</v>
      </c>
    </row>
    <row r="1247" spans="1:4" ht="13.2" x14ac:dyDescent="0.25">
      <c r="A1247" s="2">
        <v>44794.875</v>
      </c>
      <c r="B1247" s="1">
        <v>103.54</v>
      </c>
      <c r="C1247" s="1">
        <v>130.91025999999999</v>
      </c>
      <c r="D1247" s="1">
        <v>0.209076507830631</v>
      </c>
    </row>
    <row r="1248" spans="1:4" ht="13.2" x14ac:dyDescent="0.25">
      <c r="A1248" s="2">
        <v>44794.916666666664</v>
      </c>
      <c r="B1248" s="1">
        <v>111.03</v>
      </c>
      <c r="C1248" s="1">
        <v>137.98060000000001</v>
      </c>
      <c r="D1248" s="1">
        <v>0.19532166116106101</v>
      </c>
    </row>
    <row r="1249" spans="1:5" ht="13.2" x14ac:dyDescent="0.25">
      <c r="A1249" s="2">
        <v>44794.958333333336</v>
      </c>
      <c r="B1249" s="1">
        <v>124.14</v>
      </c>
      <c r="C1249" s="1">
        <v>150.27325999999999</v>
      </c>
      <c r="D1249" s="1">
        <v>0.17390492493474799</v>
      </c>
      <c r="E1249" s="1">
        <f>AVERAGE(D1226:D1249)</f>
        <v>0.10339617867205088</v>
      </c>
    </row>
    <row r="1250" spans="1:5" ht="13.2" x14ac:dyDescent="0.25">
      <c r="A1250" s="2">
        <v>44795</v>
      </c>
      <c r="B1250" s="1">
        <v>133.22999999999999</v>
      </c>
      <c r="C1250" s="1">
        <v>126.11405000000001</v>
      </c>
      <c r="D1250" s="1">
        <v>5.6424720322596697E-2</v>
      </c>
    </row>
    <row r="1251" spans="1:5" ht="13.2" x14ac:dyDescent="0.25">
      <c r="A1251" s="2">
        <v>44795.041666666664</v>
      </c>
      <c r="B1251" s="1">
        <v>157.5</v>
      </c>
      <c r="C1251" s="1">
        <v>162.26070000000001</v>
      </c>
      <c r="D1251" s="1">
        <v>2.93398216573699E-2</v>
      </c>
    </row>
    <row r="1252" spans="1:5" ht="13.2" x14ac:dyDescent="0.25">
      <c r="A1252" s="2">
        <v>44795.083333333336</v>
      </c>
      <c r="B1252" s="1">
        <v>212.66</v>
      </c>
      <c r="C1252" s="1">
        <v>203.76624000000001</v>
      </c>
      <c r="D1252" s="1">
        <v>4.3646876931134303E-2</v>
      </c>
    </row>
    <row r="1253" spans="1:5" ht="13.2" x14ac:dyDescent="0.25">
      <c r="A1253" s="2">
        <v>44795.125</v>
      </c>
      <c r="B1253" s="1">
        <v>236.34</v>
      </c>
      <c r="C1253" s="1">
        <v>228.39935</v>
      </c>
      <c r="D1253" s="1">
        <v>3.4766517505413201E-2</v>
      </c>
    </row>
    <row r="1254" spans="1:5" ht="13.2" x14ac:dyDescent="0.25">
      <c r="A1254" s="2">
        <v>44795.166666666664</v>
      </c>
      <c r="B1254" s="1">
        <v>240.5</v>
      </c>
      <c r="C1254" s="1">
        <v>232.30736999999999</v>
      </c>
      <c r="D1254" s="1">
        <v>3.5266337008593399E-2</v>
      </c>
    </row>
    <row r="1255" spans="1:5" ht="13.2" x14ac:dyDescent="0.25">
      <c r="A1255" s="2">
        <v>44795.208333333336</v>
      </c>
      <c r="B1255" s="1">
        <v>231.98</v>
      </c>
      <c r="C1255" s="1">
        <v>227.48316</v>
      </c>
      <c r="D1255" s="1">
        <v>1.9767792921462801E-2</v>
      </c>
    </row>
    <row r="1256" spans="1:5" ht="13.2" x14ac:dyDescent="0.25">
      <c r="A1256" s="2">
        <v>44795.25</v>
      </c>
      <c r="B1256" s="1">
        <v>220.01</v>
      </c>
      <c r="C1256" s="1">
        <v>221.67482999999999</v>
      </c>
      <c r="D1256" s="1">
        <v>7.5102346982740204E-3</v>
      </c>
    </row>
    <row r="1257" spans="1:5" ht="13.2" x14ac:dyDescent="0.25">
      <c r="A1257" s="2">
        <v>44795.291666666664</v>
      </c>
      <c r="B1257" s="1">
        <v>221.96</v>
      </c>
      <c r="C1257" s="1">
        <v>217.83215000000001</v>
      </c>
      <c r="D1257" s="1">
        <v>1.8949682129107099E-2</v>
      </c>
    </row>
    <row r="1258" spans="1:5" ht="13.2" x14ac:dyDescent="0.25">
      <c r="A1258" s="2">
        <v>44795.333333333336</v>
      </c>
      <c r="B1258" s="1">
        <v>214.05</v>
      </c>
      <c r="C1258" s="1">
        <v>216.17830000000001</v>
      </c>
      <c r="D1258" s="1">
        <v>9.8451139637974507E-3</v>
      </c>
    </row>
    <row r="1259" spans="1:5" ht="13.2" x14ac:dyDescent="0.25">
      <c r="A1259" s="2">
        <v>44795.375</v>
      </c>
      <c r="B1259" s="1">
        <v>207.68</v>
      </c>
      <c r="C1259" s="1">
        <v>210.86963</v>
      </c>
      <c r="D1259" s="1">
        <v>1.51260757653911E-2</v>
      </c>
    </row>
    <row r="1260" spans="1:5" ht="13.2" x14ac:dyDescent="0.25">
      <c r="A1260" s="2">
        <v>44795.416666666664</v>
      </c>
      <c r="B1260" s="1">
        <v>196.41</v>
      </c>
      <c r="C1260" s="1">
        <v>203.28300999999999</v>
      </c>
      <c r="D1260" s="1">
        <v>3.3810056236376999E-2</v>
      </c>
    </row>
    <row r="1261" spans="1:5" ht="13.2" x14ac:dyDescent="0.25">
      <c r="A1261" s="2">
        <v>44795.458333333336</v>
      </c>
      <c r="B1261" s="1">
        <v>203.51</v>
      </c>
      <c r="C1261" s="1">
        <v>203.80296000000001</v>
      </c>
      <c r="D1261" s="1">
        <v>1.4374668552410699E-3</v>
      </c>
    </row>
    <row r="1262" spans="1:5" ht="13.2" x14ac:dyDescent="0.25">
      <c r="A1262" s="2">
        <v>44795.5</v>
      </c>
      <c r="B1262" s="1">
        <v>206.15</v>
      </c>
      <c r="C1262" s="1">
        <v>209.98249999999999</v>
      </c>
      <c r="D1262" s="1">
        <v>1.8251520960079901E-2</v>
      </c>
    </row>
    <row r="1263" spans="1:5" ht="13.2" x14ac:dyDescent="0.25">
      <c r="A1263" s="2">
        <v>44795.541666666664</v>
      </c>
      <c r="B1263" s="1">
        <v>203.07</v>
      </c>
      <c r="C1263" s="1">
        <v>203.32854</v>
      </c>
      <c r="D1263" s="1">
        <v>1.2715381716703899E-3</v>
      </c>
    </row>
    <row r="1264" spans="1:5" ht="13.2" x14ac:dyDescent="0.25">
      <c r="A1264" s="2">
        <v>44795.583333333336</v>
      </c>
      <c r="B1264" s="1">
        <v>210.98</v>
      </c>
      <c r="C1264" s="1">
        <v>177.68394000000001</v>
      </c>
      <c r="D1264" s="1">
        <v>0.18738924857249301</v>
      </c>
    </row>
    <row r="1265" spans="1:5" ht="13.2" x14ac:dyDescent="0.25">
      <c r="A1265" s="2">
        <v>44795.625</v>
      </c>
      <c r="B1265" s="1">
        <v>166.26</v>
      </c>
      <c r="C1265" s="1">
        <v>143.07015000000001</v>
      </c>
      <c r="D1265" s="1">
        <v>0.16208726977639901</v>
      </c>
    </row>
    <row r="1266" spans="1:5" ht="13.2" x14ac:dyDescent="0.25">
      <c r="A1266" s="2">
        <v>44795.666666666664</v>
      </c>
      <c r="B1266" s="1">
        <v>140.18</v>
      </c>
      <c r="C1266" s="1">
        <v>114.85708</v>
      </c>
      <c r="D1266" s="1">
        <v>0.22047330473663401</v>
      </c>
    </row>
    <row r="1267" spans="1:5" ht="13.2" x14ac:dyDescent="0.25">
      <c r="A1267" s="2">
        <v>44795.708333333336</v>
      </c>
      <c r="B1267" s="1">
        <v>135.47999999999999</v>
      </c>
      <c r="C1267" s="1">
        <v>100.20242</v>
      </c>
      <c r="D1267" s="1">
        <v>0.35206315376414998</v>
      </c>
    </row>
    <row r="1268" spans="1:5" ht="13.2" x14ac:dyDescent="0.25">
      <c r="A1268" s="2">
        <v>44795.75</v>
      </c>
      <c r="B1268" s="1">
        <v>135.38</v>
      </c>
      <c r="C1268" s="1">
        <v>98.172790000000006</v>
      </c>
      <c r="D1268" s="1">
        <v>0.37899717426794099</v>
      </c>
    </row>
    <row r="1269" spans="1:5" ht="13.2" x14ac:dyDescent="0.25">
      <c r="A1269" s="2">
        <v>44795.791666666664</v>
      </c>
      <c r="B1269" s="1">
        <v>135.13</v>
      </c>
      <c r="C1269" s="1">
        <v>99.104799999999997</v>
      </c>
      <c r="D1269" s="1">
        <v>0.36350610666688099</v>
      </c>
    </row>
    <row r="1270" spans="1:5" ht="13.2" x14ac:dyDescent="0.25">
      <c r="A1270" s="2">
        <v>44795.833333333336</v>
      </c>
      <c r="B1270" s="1">
        <v>132.52000000000001</v>
      </c>
      <c r="C1270" s="1">
        <v>97.417209999999997</v>
      </c>
      <c r="D1270" s="1">
        <v>0.36033458564456899</v>
      </c>
    </row>
    <row r="1271" spans="1:5" ht="13.2" x14ac:dyDescent="0.25">
      <c r="A1271" s="2">
        <v>44795.875</v>
      </c>
      <c r="B1271" s="1">
        <v>134.61000000000001</v>
      </c>
      <c r="C1271" s="1">
        <v>96.775379999999998</v>
      </c>
      <c r="D1271" s="1">
        <v>0.39095294691686999</v>
      </c>
    </row>
    <row r="1272" spans="1:5" ht="13.2" x14ac:dyDescent="0.25">
      <c r="A1272" s="2">
        <v>44795.916666666664</v>
      </c>
      <c r="B1272" s="1">
        <v>144.26</v>
      </c>
      <c r="C1272" s="1">
        <v>99.812749999999994</v>
      </c>
      <c r="D1272" s="1">
        <v>0.44530633611437398</v>
      </c>
    </row>
    <row r="1273" spans="1:5" ht="13.2" x14ac:dyDescent="0.25">
      <c r="A1273" s="2">
        <v>44795.958333333336</v>
      </c>
      <c r="B1273" s="1">
        <v>152.25</v>
      </c>
      <c r="C1273" s="1">
        <v>108.21726</v>
      </c>
      <c r="D1273" s="1">
        <v>0.40689202443307099</v>
      </c>
      <c r="E1273" s="1">
        <f>AVERAGE(D1250:D1273)</f>
        <v>0.1497256627508288</v>
      </c>
    </row>
    <row r="1274" spans="1:5" ht="13.2" x14ac:dyDescent="0.25">
      <c r="A1274" s="2">
        <v>44796</v>
      </c>
      <c r="B1274" s="1">
        <v>158.87</v>
      </c>
      <c r="C1274" s="1">
        <v>166.25130999999999</v>
      </c>
      <c r="D1274" s="1">
        <v>4.43985072959725E-2</v>
      </c>
    </row>
    <row r="1275" spans="1:5" ht="13.2" x14ac:dyDescent="0.25">
      <c r="A1275" s="2">
        <v>44796.041666666664</v>
      </c>
      <c r="B1275" s="1">
        <v>180.2</v>
      </c>
      <c r="C1275" s="1">
        <v>192.80176</v>
      </c>
      <c r="D1275" s="1">
        <v>6.5361229067618501E-2</v>
      </c>
    </row>
    <row r="1276" spans="1:5" ht="13.2" x14ac:dyDescent="0.25">
      <c r="A1276" s="2">
        <v>44796.083333333336</v>
      </c>
      <c r="B1276" s="1">
        <v>229.73</v>
      </c>
      <c r="C1276" s="1">
        <v>223.70361</v>
      </c>
      <c r="D1276" s="1">
        <v>2.6939171880149701E-2</v>
      </c>
    </row>
    <row r="1277" spans="1:5" ht="13.2" x14ac:dyDescent="0.25">
      <c r="A1277" s="2">
        <v>44796.125</v>
      </c>
      <c r="B1277" s="1">
        <v>258.61</v>
      </c>
      <c r="C1277" s="1">
        <v>242.95138</v>
      </c>
      <c r="D1277" s="1">
        <v>6.4451661068975999E-2</v>
      </c>
    </row>
    <row r="1278" spans="1:5" ht="13.2" x14ac:dyDescent="0.25">
      <c r="A1278" s="2">
        <v>44796.166666666664</v>
      </c>
      <c r="B1278" s="1">
        <v>249.35</v>
      </c>
      <c r="C1278" s="1">
        <v>245.75345999999999</v>
      </c>
      <c r="D1278" s="1">
        <v>1.4634748174043999E-2</v>
      </c>
    </row>
    <row r="1279" spans="1:5" ht="13.2" x14ac:dyDescent="0.25">
      <c r="A1279" s="2">
        <v>44796.208333333336</v>
      </c>
      <c r="B1279" s="1">
        <v>237.65</v>
      </c>
      <c r="C1279" s="1">
        <v>240.48060000000001</v>
      </c>
      <c r="D1279" s="1">
        <v>1.17705960480804E-2</v>
      </c>
    </row>
    <row r="1280" spans="1:5" ht="13.2" x14ac:dyDescent="0.25">
      <c r="A1280" s="2">
        <v>44796.25</v>
      </c>
      <c r="B1280" s="1">
        <v>230.42</v>
      </c>
      <c r="C1280" s="1">
        <v>235.68192999999999</v>
      </c>
      <c r="D1280" s="1">
        <v>2.2326404065004E-2</v>
      </c>
    </row>
    <row r="1281" spans="1:4" ht="13.2" x14ac:dyDescent="0.25">
      <c r="A1281" s="2">
        <v>44796.291666666664</v>
      </c>
      <c r="B1281" s="1">
        <v>224.15</v>
      </c>
      <c r="C1281" s="1">
        <v>234.19936000000001</v>
      </c>
      <c r="D1281" s="1">
        <v>4.2909425542409702E-2</v>
      </c>
    </row>
    <row r="1282" spans="1:4" ht="13.2" x14ac:dyDescent="0.25">
      <c r="A1282" s="2">
        <v>44796.333333333336</v>
      </c>
      <c r="B1282" s="1">
        <v>223.69</v>
      </c>
      <c r="C1282" s="1">
        <v>233.36612</v>
      </c>
      <c r="D1282" s="1">
        <v>4.1463259533988897E-2</v>
      </c>
    </row>
    <row r="1283" spans="1:4" ht="13.2" x14ac:dyDescent="0.25">
      <c r="A1283" s="2">
        <v>44796.375</v>
      </c>
      <c r="B1283" s="1">
        <v>217.86</v>
      </c>
      <c r="C1283" s="1">
        <v>227.43042</v>
      </c>
      <c r="D1283" s="1">
        <v>4.2080650424863898E-2</v>
      </c>
    </row>
    <row r="1284" spans="1:4" ht="13.2" x14ac:dyDescent="0.25">
      <c r="A1284" s="2">
        <v>44796.416666666664</v>
      </c>
      <c r="B1284" s="1">
        <v>219.66</v>
      </c>
      <c r="C1284" s="1">
        <v>220.23165</v>
      </c>
      <c r="D1284" s="1">
        <v>2.59567596210628E-3</v>
      </c>
    </row>
    <row r="1285" spans="1:4" ht="13.2" x14ac:dyDescent="0.25">
      <c r="A1285" s="2">
        <v>44796.458333333336</v>
      </c>
      <c r="B1285" s="1">
        <v>217.71</v>
      </c>
      <c r="C1285" s="1">
        <v>222.31844000000001</v>
      </c>
      <c r="D1285" s="1">
        <v>2.0729004755520902E-2</v>
      </c>
    </row>
    <row r="1286" spans="1:4" ht="13.2" x14ac:dyDescent="0.25">
      <c r="A1286" s="2">
        <v>44796.5</v>
      </c>
      <c r="B1286" s="1">
        <v>221.44</v>
      </c>
      <c r="C1286" s="1">
        <v>230.59189000000001</v>
      </c>
      <c r="D1286" s="1">
        <v>3.9688689832066498E-2</v>
      </c>
    </row>
    <row r="1287" spans="1:4" ht="13.2" x14ac:dyDescent="0.25">
      <c r="A1287" s="2">
        <v>44796.541666666664</v>
      </c>
      <c r="B1287" s="1">
        <v>222.86</v>
      </c>
      <c r="C1287" s="1">
        <v>229.82262</v>
      </c>
      <c r="D1287" s="1">
        <v>3.02956253827407E-2</v>
      </c>
    </row>
    <row r="1288" spans="1:4" ht="13.2" x14ac:dyDescent="0.25">
      <c r="A1288" s="2">
        <v>44796.583333333336</v>
      </c>
      <c r="B1288" s="1">
        <v>227.32</v>
      </c>
      <c r="C1288" s="1">
        <v>214.0283</v>
      </c>
      <c r="D1288" s="1">
        <v>6.2102535038590603E-2</v>
      </c>
    </row>
    <row r="1289" spans="1:4" ht="13.2" x14ac:dyDescent="0.25">
      <c r="A1289" s="2">
        <v>44796.625</v>
      </c>
      <c r="B1289" s="1">
        <v>190.92</v>
      </c>
      <c r="C1289" s="1">
        <v>185.03192000000001</v>
      </c>
      <c r="D1289" s="1">
        <v>3.1821968879747697E-2</v>
      </c>
    </row>
    <row r="1290" spans="1:4" ht="13.2" x14ac:dyDescent="0.25">
      <c r="A1290" s="2">
        <v>44796.666666666664</v>
      </c>
      <c r="B1290" s="1">
        <v>164.03</v>
      </c>
      <c r="C1290" s="1">
        <v>156.20184</v>
      </c>
      <c r="D1290" s="1">
        <v>5.0115670852532802E-2</v>
      </c>
    </row>
    <row r="1291" spans="1:4" ht="13.2" x14ac:dyDescent="0.25">
      <c r="A1291" s="2">
        <v>44796.708333333336</v>
      </c>
      <c r="B1291" s="1">
        <v>158.46</v>
      </c>
      <c r="C1291" s="1">
        <v>139.10786999999999</v>
      </c>
      <c r="D1291" s="1">
        <v>0.13911599681599601</v>
      </c>
    </row>
    <row r="1292" spans="1:4" ht="13.2" x14ac:dyDescent="0.25">
      <c r="A1292" s="2">
        <v>44796.75</v>
      </c>
      <c r="B1292" s="1">
        <v>158.27000000000001</v>
      </c>
      <c r="C1292" s="1">
        <v>135.98435000000001</v>
      </c>
      <c r="D1292" s="1">
        <v>0.163883932231907</v>
      </c>
    </row>
    <row r="1293" spans="1:4" ht="13.2" x14ac:dyDescent="0.25">
      <c r="A1293" s="2">
        <v>44796.791666666664</v>
      </c>
      <c r="B1293" s="1">
        <v>156.88999999999999</v>
      </c>
      <c r="C1293" s="1">
        <v>136.66305</v>
      </c>
      <c r="D1293" s="1">
        <v>0.148005989914611</v>
      </c>
    </row>
    <row r="1294" spans="1:4" ht="13.2" x14ac:dyDescent="0.25">
      <c r="A1294" s="2">
        <v>44796.833333333336</v>
      </c>
      <c r="B1294" s="1">
        <v>166.1</v>
      </c>
      <c r="C1294" s="1">
        <v>136.40134</v>
      </c>
      <c r="D1294" s="1">
        <v>0.21772997244748399</v>
      </c>
    </row>
    <row r="1295" spans="1:4" ht="13.2" x14ac:dyDescent="0.25">
      <c r="A1295" s="2">
        <v>44796.875</v>
      </c>
      <c r="B1295" s="1">
        <v>170.8</v>
      </c>
      <c r="C1295" s="1">
        <v>138.63104999999999</v>
      </c>
      <c r="D1295" s="1">
        <v>0.23204722174433501</v>
      </c>
    </row>
    <row r="1296" spans="1:4" ht="13.2" x14ac:dyDescent="0.25">
      <c r="A1296" s="2">
        <v>44796.916666666664</v>
      </c>
      <c r="B1296" s="1">
        <v>181.51</v>
      </c>
      <c r="C1296" s="1">
        <v>143.80499</v>
      </c>
      <c r="D1296" s="1">
        <v>0.26219542173049698</v>
      </c>
    </row>
    <row r="1297" spans="1:5" ht="13.2" x14ac:dyDescent="0.25">
      <c r="A1297" s="2">
        <v>44796.958333333336</v>
      </c>
      <c r="B1297" s="1">
        <v>187.11</v>
      </c>
      <c r="C1297" s="1">
        <v>151.08506</v>
      </c>
      <c r="D1297" s="1">
        <v>0.238441444839086</v>
      </c>
      <c r="E1297" s="1">
        <f>AVERAGE(D1274:D1297)</f>
        <v>8.3962700147013722E-2</v>
      </c>
    </row>
    <row r="1298" spans="1:5" ht="13.2" x14ac:dyDescent="0.25">
      <c r="A1298" s="2">
        <v>44797</v>
      </c>
      <c r="B1298" s="1">
        <v>190.51</v>
      </c>
      <c r="C1298" s="1">
        <v>199.82276999999999</v>
      </c>
      <c r="D1298" s="1">
        <v>4.6605149152921799E-2</v>
      </c>
    </row>
    <row r="1299" spans="1:5" ht="13.2" x14ac:dyDescent="0.25">
      <c r="A1299" s="2">
        <v>44797.041666666664</v>
      </c>
      <c r="B1299" s="1">
        <v>214.74</v>
      </c>
      <c r="C1299" s="1">
        <v>223.09241</v>
      </c>
      <c r="D1299" s="1">
        <v>3.7439238744159803E-2</v>
      </c>
    </row>
    <row r="1300" spans="1:5" ht="13.2" x14ac:dyDescent="0.25">
      <c r="A1300" s="2">
        <v>44797.083333333336</v>
      </c>
      <c r="B1300" s="1">
        <v>266.22000000000003</v>
      </c>
      <c r="C1300" s="1">
        <v>248.08790999999999</v>
      </c>
      <c r="D1300" s="1">
        <v>7.3087358428711904E-2</v>
      </c>
    </row>
    <row r="1301" spans="1:5" ht="13.2" x14ac:dyDescent="0.25">
      <c r="A1301" s="2">
        <v>44797.125</v>
      </c>
      <c r="B1301" s="1">
        <v>279.55</v>
      </c>
      <c r="C1301" s="1">
        <v>260.20866999999998</v>
      </c>
      <c r="D1301" s="1">
        <v>7.4330075166211901E-2</v>
      </c>
    </row>
    <row r="1302" spans="1:5" ht="13.2" x14ac:dyDescent="0.25">
      <c r="A1302" s="2">
        <v>44797.166666666664</v>
      </c>
      <c r="B1302" s="1">
        <v>268.35000000000002</v>
      </c>
      <c r="C1302" s="1">
        <v>257.05626999999998</v>
      </c>
      <c r="D1302" s="1">
        <v>4.39348551972688E-2</v>
      </c>
    </row>
    <row r="1303" spans="1:5" ht="13.2" x14ac:dyDescent="0.25">
      <c r="A1303" s="2">
        <v>44797.208333333336</v>
      </c>
      <c r="B1303" s="1">
        <v>259.52999999999997</v>
      </c>
      <c r="C1303" s="1">
        <v>250.71375</v>
      </c>
      <c r="D1303" s="1">
        <v>3.5164605052574703E-2</v>
      </c>
    </row>
    <row r="1304" spans="1:5" ht="13.2" x14ac:dyDescent="0.25">
      <c r="A1304" s="2">
        <v>44797.25</v>
      </c>
      <c r="B1304" s="1">
        <v>256.75</v>
      </c>
      <c r="C1304" s="1">
        <v>247.61084</v>
      </c>
      <c r="D1304" s="1">
        <v>3.6909369557487803E-2</v>
      </c>
    </row>
    <row r="1305" spans="1:5" ht="13.2" x14ac:dyDescent="0.25">
      <c r="A1305" s="2">
        <v>44797.291666666664</v>
      </c>
      <c r="B1305" s="1">
        <v>254.86</v>
      </c>
      <c r="C1305" s="1">
        <v>245.89384999999999</v>
      </c>
      <c r="D1305" s="1">
        <v>3.6463498375416903E-2</v>
      </c>
    </row>
    <row r="1306" spans="1:5" ht="13.2" x14ac:dyDescent="0.25">
      <c r="A1306" s="2">
        <v>44797.333333333336</v>
      </c>
      <c r="B1306" s="1">
        <v>258.64</v>
      </c>
      <c r="C1306" s="1">
        <v>244.30145999999999</v>
      </c>
      <c r="D1306" s="1">
        <v>5.8691994718328699E-2</v>
      </c>
    </row>
    <row r="1307" spans="1:5" ht="13.2" x14ac:dyDescent="0.25">
      <c r="A1307" s="2">
        <v>44797.375</v>
      </c>
      <c r="B1307" s="1">
        <v>266.52</v>
      </c>
      <c r="C1307" s="1">
        <v>239.77492000000001</v>
      </c>
      <c r="D1307" s="1">
        <v>0.111542441553103</v>
      </c>
    </row>
    <row r="1308" spans="1:5" ht="13.2" x14ac:dyDescent="0.25">
      <c r="A1308" s="2">
        <v>44797.416666666664</v>
      </c>
      <c r="B1308" s="1">
        <v>269.45</v>
      </c>
      <c r="C1308" s="1">
        <v>234.24422000000001</v>
      </c>
      <c r="D1308" s="1">
        <v>0.15029519191551399</v>
      </c>
    </row>
    <row r="1309" spans="1:5" ht="13.2" x14ac:dyDescent="0.25">
      <c r="A1309" s="2">
        <v>44797.458333333336</v>
      </c>
      <c r="B1309" s="1">
        <v>273.04000000000002</v>
      </c>
      <c r="C1309" s="1">
        <v>235.35214999999999</v>
      </c>
      <c r="D1309" s="1">
        <v>0.160133867483258</v>
      </c>
    </row>
    <row r="1310" spans="1:5" ht="13.2" x14ac:dyDescent="0.25">
      <c r="A1310" s="2">
        <v>44797.5</v>
      </c>
      <c r="B1310" s="1">
        <v>271.14999999999998</v>
      </c>
      <c r="C1310" s="1">
        <v>242.3621</v>
      </c>
      <c r="D1310" s="1">
        <v>0.11878053540549401</v>
      </c>
    </row>
    <row r="1311" spans="1:5" ht="13.2" x14ac:dyDescent="0.25">
      <c r="A1311" s="2">
        <v>44797.541666666664</v>
      </c>
      <c r="B1311" s="1">
        <v>260.14999999999998</v>
      </c>
      <c r="C1311" s="1">
        <v>242.77824000000001</v>
      </c>
      <c r="D1311" s="1">
        <v>7.1554023952064102E-2</v>
      </c>
    </row>
    <row r="1312" spans="1:5" ht="13.2" x14ac:dyDescent="0.25">
      <c r="A1312" s="2">
        <v>44797.583333333336</v>
      </c>
      <c r="B1312" s="1">
        <v>261.52</v>
      </c>
      <c r="C1312" s="1">
        <v>229.39207999999999</v>
      </c>
      <c r="D1312" s="1">
        <v>0.14005679707860799</v>
      </c>
    </row>
    <row r="1313" spans="1:5" ht="13.2" x14ac:dyDescent="0.25">
      <c r="A1313" s="2">
        <v>44797.625</v>
      </c>
      <c r="B1313" s="1">
        <v>212.7</v>
      </c>
      <c r="C1313" s="1">
        <v>201.93935999999999</v>
      </c>
      <c r="D1313" s="1">
        <v>5.3286491548750002E-2</v>
      </c>
    </row>
    <row r="1314" spans="1:5" ht="13.2" x14ac:dyDescent="0.25">
      <c r="A1314" s="2">
        <v>44797.666666666664</v>
      </c>
      <c r="B1314" s="1">
        <v>172.94</v>
      </c>
      <c r="C1314" s="1">
        <v>173.77624</v>
      </c>
      <c r="D1314" s="1">
        <v>4.8121653455041003E-3</v>
      </c>
    </row>
    <row r="1315" spans="1:5" ht="13.2" x14ac:dyDescent="0.25">
      <c r="A1315" s="2">
        <v>44797.708333333336</v>
      </c>
      <c r="B1315" s="1">
        <v>160.56</v>
      </c>
      <c r="C1315" s="1">
        <v>155.87213</v>
      </c>
      <c r="D1315" s="1">
        <v>3.00751006610354E-2</v>
      </c>
    </row>
    <row r="1316" spans="1:5" ht="13.2" x14ac:dyDescent="0.25">
      <c r="A1316" s="2">
        <v>44797.75</v>
      </c>
      <c r="B1316" s="1">
        <v>158.47999999999999</v>
      </c>
      <c r="C1316" s="1">
        <v>152.45285000000001</v>
      </c>
      <c r="D1316" s="1">
        <v>3.9534518377321103E-2</v>
      </c>
    </row>
    <row r="1317" spans="1:5" ht="13.2" x14ac:dyDescent="0.25">
      <c r="A1317" s="2">
        <v>44797.791666666664</v>
      </c>
      <c r="B1317" s="1">
        <v>164.14</v>
      </c>
      <c r="C1317" s="1">
        <v>156.50689</v>
      </c>
      <c r="D1317" s="1">
        <v>4.8771718612515898E-2</v>
      </c>
    </row>
    <row r="1318" spans="1:5" ht="13.2" x14ac:dyDescent="0.25">
      <c r="A1318" s="2">
        <v>44797.833333333336</v>
      </c>
      <c r="B1318" s="1">
        <v>166.92</v>
      </c>
      <c r="C1318" s="1">
        <v>161.13154</v>
      </c>
      <c r="D1318" s="1">
        <v>3.5923817273762697E-2</v>
      </c>
    </row>
    <row r="1319" spans="1:5" ht="13.2" x14ac:dyDescent="0.25">
      <c r="A1319" s="2">
        <v>44797.875</v>
      </c>
      <c r="B1319" s="1">
        <v>171.6</v>
      </c>
      <c r="C1319" s="1">
        <v>166.43181999999999</v>
      </c>
      <c r="D1319" s="1">
        <v>3.10528359300523E-2</v>
      </c>
    </row>
    <row r="1320" spans="1:5" ht="13.2" x14ac:dyDescent="0.25">
      <c r="A1320" s="2">
        <v>44797.916666666664</v>
      </c>
      <c r="B1320" s="1">
        <v>178.97</v>
      </c>
      <c r="C1320" s="1">
        <v>174.10265999999999</v>
      </c>
      <c r="D1320" s="1">
        <v>2.79567239236896E-2</v>
      </c>
    </row>
    <row r="1321" spans="1:5" ht="13.2" x14ac:dyDescent="0.25">
      <c r="A1321" s="2">
        <v>44797.958333333336</v>
      </c>
      <c r="B1321" s="1">
        <v>195.61</v>
      </c>
      <c r="C1321" s="1">
        <v>183.86259999999999</v>
      </c>
      <c r="D1321" s="1">
        <v>6.3892276080072904E-2</v>
      </c>
      <c r="E1321" s="1">
        <f>AVERAGE(D1298:D1321)</f>
        <v>6.3762277063909453E-2</v>
      </c>
    </row>
    <row r="1322" spans="1:5" ht="13.2" x14ac:dyDescent="0.25">
      <c r="A1322" s="2">
        <v>44798</v>
      </c>
      <c r="B1322" s="1">
        <v>207.86</v>
      </c>
      <c r="C1322" s="1">
        <v>215.33954</v>
      </c>
      <c r="D1322" s="1">
        <v>3.4733704734392801E-2</v>
      </c>
    </row>
    <row r="1323" spans="1:5" ht="13.2" x14ac:dyDescent="0.25">
      <c r="A1323" s="2">
        <v>44798.041666666664</v>
      </c>
      <c r="B1323" s="1">
        <v>226.27</v>
      </c>
      <c r="C1323" s="1">
        <v>239.03998000000001</v>
      </c>
      <c r="D1323" s="1">
        <v>5.3421942220711303E-2</v>
      </c>
    </row>
    <row r="1324" spans="1:5" ht="13.2" x14ac:dyDescent="0.25">
      <c r="A1324" s="2">
        <v>44798.083333333336</v>
      </c>
      <c r="B1324" s="1">
        <v>259.01</v>
      </c>
      <c r="C1324" s="1">
        <v>263.45199000000002</v>
      </c>
      <c r="D1324" s="1">
        <v>1.68607191010401E-2</v>
      </c>
    </row>
    <row r="1325" spans="1:5" ht="13.2" x14ac:dyDescent="0.25">
      <c r="A1325" s="2">
        <v>44798.125</v>
      </c>
      <c r="B1325" s="1">
        <v>276.24</v>
      </c>
      <c r="C1325" s="1">
        <v>275.33854000000002</v>
      </c>
      <c r="D1325" s="1">
        <v>3.2740058838112E-3</v>
      </c>
    </row>
    <row r="1326" spans="1:5" ht="13.2" x14ac:dyDescent="0.25">
      <c r="A1326" s="2">
        <v>44798.166666666664</v>
      </c>
      <c r="B1326" s="1">
        <v>267.07</v>
      </c>
      <c r="C1326" s="1">
        <v>271.07150999999999</v>
      </c>
      <c r="D1326" s="1">
        <v>1.4761824287620601E-2</v>
      </c>
    </row>
    <row r="1327" spans="1:5" ht="13.2" x14ac:dyDescent="0.25">
      <c r="A1327" s="2">
        <v>44798.208333333336</v>
      </c>
      <c r="B1327" s="1">
        <v>261.98</v>
      </c>
      <c r="C1327" s="1">
        <v>263.53052000000002</v>
      </c>
      <c r="D1327" s="1">
        <v>5.8836449000290499E-3</v>
      </c>
    </row>
    <row r="1328" spans="1:5" ht="13.2" x14ac:dyDescent="0.25">
      <c r="A1328" s="2">
        <v>44798.25</v>
      </c>
      <c r="B1328" s="1">
        <v>258.82</v>
      </c>
      <c r="C1328" s="1">
        <v>260.83596999999997</v>
      </c>
      <c r="D1328" s="1">
        <v>7.7288803380913297E-3</v>
      </c>
    </row>
    <row r="1329" spans="1:4" ht="13.2" x14ac:dyDescent="0.25">
      <c r="A1329" s="2">
        <v>44798.291666666664</v>
      </c>
      <c r="B1329" s="1">
        <v>247.98</v>
      </c>
      <c r="C1329" s="1">
        <v>260.83843000000002</v>
      </c>
      <c r="D1329" s="1">
        <v>4.9296531956583303E-2</v>
      </c>
    </row>
    <row r="1330" spans="1:4" ht="13.2" x14ac:dyDescent="0.25">
      <c r="A1330" s="2">
        <v>44798.333333333336</v>
      </c>
      <c r="B1330" s="1">
        <v>257.5</v>
      </c>
      <c r="C1330" s="1">
        <v>261.71881000000002</v>
      </c>
      <c r="D1330" s="1">
        <v>1.6119628543321E-2</v>
      </c>
    </row>
    <row r="1331" spans="1:4" ht="13.2" x14ac:dyDescent="0.25">
      <c r="A1331" s="2">
        <v>44798.375</v>
      </c>
      <c r="B1331" s="1">
        <v>259.13</v>
      </c>
      <c r="C1331" s="1">
        <v>258.86984000000001</v>
      </c>
      <c r="D1331" s="1">
        <v>1.0049838173500001E-3</v>
      </c>
    </row>
    <row r="1332" spans="1:4" ht="13.2" x14ac:dyDescent="0.25">
      <c r="A1332" s="2">
        <v>44798.416666666664</v>
      </c>
      <c r="B1332" s="1">
        <v>259.68</v>
      </c>
      <c r="C1332" s="1">
        <v>253.08622</v>
      </c>
      <c r="D1332" s="1">
        <v>2.6053492758317701E-2</v>
      </c>
    </row>
    <row r="1333" spans="1:4" ht="13.2" x14ac:dyDescent="0.25">
      <c r="A1333" s="2">
        <v>44798.458333333336</v>
      </c>
      <c r="B1333" s="1">
        <v>266.89</v>
      </c>
      <c r="C1333" s="1">
        <v>252.37839</v>
      </c>
      <c r="D1333" s="1">
        <v>5.7499415857276803E-2</v>
      </c>
    </row>
    <row r="1334" spans="1:4" ht="13.2" x14ac:dyDescent="0.25">
      <c r="A1334" s="2">
        <v>44798.5</v>
      </c>
      <c r="B1334" s="1">
        <v>264.2</v>
      </c>
      <c r="C1334" s="1">
        <v>258.14156000000003</v>
      </c>
      <c r="D1334" s="1">
        <v>2.3469448313553E-2</v>
      </c>
    </row>
    <row r="1335" spans="1:4" ht="13.2" x14ac:dyDescent="0.25">
      <c r="A1335" s="2">
        <v>44798.541666666664</v>
      </c>
      <c r="B1335" s="1">
        <v>255.06</v>
      </c>
      <c r="C1335" s="1">
        <v>256.45979999999997</v>
      </c>
      <c r="D1335" s="1">
        <v>5.45816537328646E-3</v>
      </c>
    </row>
    <row r="1336" spans="1:4" ht="13.2" x14ac:dyDescent="0.25">
      <c r="A1336" s="2">
        <v>44798.583333333336</v>
      </c>
      <c r="B1336" s="1">
        <v>254.16</v>
      </c>
      <c r="C1336" s="1">
        <v>237.33233000000001</v>
      </c>
      <c r="D1336" s="1">
        <v>7.0903403678714894E-2</v>
      </c>
    </row>
    <row r="1337" spans="1:4" ht="13.2" x14ac:dyDescent="0.25">
      <c r="A1337" s="2">
        <v>44798.625</v>
      </c>
      <c r="B1337" s="1">
        <v>212.22</v>
      </c>
      <c r="C1337" s="1">
        <v>203.62817999999999</v>
      </c>
      <c r="D1337" s="1">
        <v>4.2193668872353499E-2</v>
      </c>
    </row>
    <row r="1338" spans="1:4" ht="13.2" x14ac:dyDescent="0.25">
      <c r="A1338" s="2">
        <v>44798.666666666664</v>
      </c>
      <c r="B1338" s="1">
        <v>178.43</v>
      </c>
      <c r="C1338" s="1">
        <v>173.37374</v>
      </c>
      <c r="D1338" s="1">
        <v>2.91639322079572E-2</v>
      </c>
    </row>
    <row r="1339" spans="1:4" ht="13.2" x14ac:dyDescent="0.25">
      <c r="A1339" s="2">
        <v>44798.708333333336</v>
      </c>
      <c r="B1339" s="1">
        <v>170.28</v>
      </c>
      <c r="C1339" s="1">
        <v>156.7097</v>
      </c>
      <c r="D1339" s="1">
        <v>8.6595150140674093E-2</v>
      </c>
    </row>
    <row r="1340" spans="1:4" ht="13.2" x14ac:dyDescent="0.25">
      <c r="A1340" s="2">
        <v>44798.75</v>
      </c>
      <c r="B1340" s="1">
        <v>162.19</v>
      </c>
      <c r="C1340" s="1">
        <v>154.33825999999999</v>
      </c>
      <c r="D1340" s="1">
        <v>5.08735811846006E-2</v>
      </c>
    </row>
    <row r="1341" spans="1:4" ht="13.2" x14ac:dyDescent="0.25">
      <c r="A1341" s="2">
        <v>44798.791666666664</v>
      </c>
      <c r="B1341" s="1">
        <v>167.71</v>
      </c>
      <c r="C1341" s="1">
        <v>158.58376999999999</v>
      </c>
      <c r="D1341" s="1">
        <v>5.75483228832308E-2</v>
      </c>
    </row>
    <row r="1342" spans="1:4" ht="13.2" x14ac:dyDescent="0.25">
      <c r="A1342" s="2">
        <v>44798.833333333336</v>
      </c>
      <c r="B1342" s="1">
        <v>168.19</v>
      </c>
      <c r="C1342" s="1">
        <v>163.54166000000001</v>
      </c>
      <c r="D1342" s="1">
        <v>2.8422971859280301E-2</v>
      </c>
    </row>
    <row r="1343" spans="1:4" ht="13.2" x14ac:dyDescent="0.25">
      <c r="A1343" s="2">
        <v>44798.875</v>
      </c>
      <c r="B1343" s="1">
        <v>170.01</v>
      </c>
      <c r="C1343" s="1">
        <v>170.99099000000001</v>
      </c>
      <c r="D1343" s="1">
        <v>5.7370859131233697E-3</v>
      </c>
    </row>
    <row r="1344" spans="1:4" ht="13.2" x14ac:dyDescent="0.25">
      <c r="A1344" s="2">
        <v>44798.916666666664</v>
      </c>
      <c r="B1344" s="1">
        <v>175.59</v>
      </c>
      <c r="C1344" s="1">
        <v>182.82639</v>
      </c>
      <c r="D1344" s="1">
        <v>3.9580664476282598E-2</v>
      </c>
    </row>
    <row r="1345" spans="1:5" ht="13.2" x14ac:dyDescent="0.25">
      <c r="A1345" s="2">
        <v>44798.958333333336</v>
      </c>
      <c r="B1345" s="1">
        <v>181.83</v>
      </c>
      <c r="C1345" s="1">
        <v>196.39141000000001</v>
      </c>
      <c r="D1345" s="1">
        <v>7.4144841671028194E-2</v>
      </c>
      <c r="E1345" s="1">
        <f>AVERAGE(D1322:D1345)</f>
        <v>3.3363750457192927E-2</v>
      </c>
    </row>
    <row r="1346" spans="1:5" ht="13.2" x14ac:dyDescent="0.25">
      <c r="A1346" s="2">
        <v>44799</v>
      </c>
      <c r="B1346" s="1">
        <v>192.54</v>
      </c>
      <c r="C1346" s="1">
        <v>189.86359999999999</v>
      </c>
      <c r="D1346" s="1">
        <v>1.40964355463606E-2</v>
      </c>
    </row>
    <row r="1347" spans="1:5" ht="13.2" x14ac:dyDescent="0.25">
      <c r="A1347" s="2">
        <v>44799.041666666664</v>
      </c>
      <c r="B1347" s="1">
        <v>201.52</v>
      </c>
      <c r="C1347" s="1">
        <v>217.24857</v>
      </c>
      <c r="D1347" s="1">
        <v>7.2398957562758604E-2</v>
      </c>
    </row>
    <row r="1348" spans="1:5" ht="13.2" x14ac:dyDescent="0.25">
      <c r="A1348" s="2">
        <v>44799.083333333336</v>
      </c>
      <c r="B1348" s="1">
        <v>245.85</v>
      </c>
      <c r="C1348" s="1">
        <v>244.93087</v>
      </c>
      <c r="D1348" s="1">
        <v>3.7526098690622198E-3</v>
      </c>
    </row>
    <row r="1349" spans="1:5" ht="13.2" x14ac:dyDescent="0.25">
      <c r="A1349" s="2">
        <v>44799.125</v>
      </c>
      <c r="B1349" s="1">
        <v>265.13</v>
      </c>
      <c r="C1349" s="1">
        <v>258.94567000000001</v>
      </c>
      <c r="D1349" s="1">
        <v>2.3882731848730999E-2</v>
      </c>
    </row>
    <row r="1350" spans="1:5" ht="13.2" x14ac:dyDescent="0.25">
      <c r="A1350" s="2">
        <v>44799.166666666664</v>
      </c>
      <c r="B1350" s="1">
        <v>254.24</v>
      </c>
      <c r="C1350" s="1">
        <v>258.15955000000002</v>
      </c>
      <c r="D1350" s="1">
        <v>1.5182665138671E-2</v>
      </c>
    </row>
    <row r="1351" spans="1:5" ht="13.2" x14ac:dyDescent="0.25">
      <c r="A1351" s="2">
        <v>44799.208333333336</v>
      </c>
      <c r="B1351" s="1">
        <v>243.5</v>
      </c>
      <c r="C1351" s="1">
        <v>252.94083000000001</v>
      </c>
      <c r="D1351" s="1">
        <v>3.7324262753466897E-2</v>
      </c>
    </row>
    <row r="1352" spans="1:5" ht="13.2" x14ac:dyDescent="0.25">
      <c r="A1352" s="2">
        <v>44799.25</v>
      </c>
      <c r="B1352" s="1">
        <v>231</v>
      </c>
      <c r="C1352" s="1">
        <v>249.88569000000001</v>
      </c>
      <c r="D1352" s="1">
        <v>7.5577316972412503E-2</v>
      </c>
    </row>
    <row r="1353" spans="1:5" ht="13.2" x14ac:dyDescent="0.25">
      <c r="A1353" s="2">
        <v>44799.291666666664</v>
      </c>
      <c r="B1353" s="1">
        <v>226.85</v>
      </c>
      <c r="C1353" s="1">
        <v>249.95167000000001</v>
      </c>
      <c r="D1353" s="1">
        <v>9.2424547513525301E-2</v>
      </c>
    </row>
    <row r="1354" spans="1:5" ht="13.2" x14ac:dyDescent="0.25">
      <c r="A1354" s="2">
        <v>44799.333333333336</v>
      </c>
      <c r="B1354" s="1">
        <v>230.79</v>
      </c>
      <c r="C1354" s="1">
        <v>250.76615000000001</v>
      </c>
      <c r="D1354" s="1">
        <v>7.9660472515927699E-2</v>
      </c>
    </row>
    <row r="1355" spans="1:5" ht="13.2" x14ac:dyDescent="0.25">
      <c r="A1355" s="2">
        <v>44799.375</v>
      </c>
      <c r="B1355" s="1">
        <v>236.26</v>
      </c>
      <c r="C1355" s="1">
        <v>247.00122999999999</v>
      </c>
      <c r="D1355" s="1">
        <v>4.3486544581174701E-2</v>
      </c>
    </row>
    <row r="1356" spans="1:5" ht="13.2" x14ac:dyDescent="0.25">
      <c r="A1356" s="2">
        <v>44799.416666666664</v>
      </c>
      <c r="B1356" s="1">
        <v>237.95</v>
      </c>
      <c r="C1356" s="1">
        <v>240.82496</v>
      </c>
      <c r="D1356" s="1">
        <v>1.19379652341684E-2</v>
      </c>
    </row>
    <row r="1357" spans="1:5" ht="13.2" x14ac:dyDescent="0.25">
      <c r="A1357" s="2">
        <v>44799.458333333336</v>
      </c>
      <c r="B1357" s="1">
        <v>240.45</v>
      </c>
      <c r="C1357" s="1">
        <v>241.46262999999999</v>
      </c>
      <c r="D1357" s="1">
        <v>4.1937338295371003E-3</v>
      </c>
    </row>
    <row r="1358" spans="1:5" ht="13.2" x14ac:dyDescent="0.25">
      <c r="A1358" s="2">
        <v>44799.5</v>
      </c>
      <c r="B1358" s="1">
        <v>245.96</v>
      </c>
      <c r="C1358" s="1">
        <v>247.37353999999999</v>
      </c>
      <c r="D1358" s="1">
        <v>5.71419239098888E-3</v>
      </c>
    </row>
    <row r="1359" spans="1:5" ht="13.2" x14ac:dyDescent="0.25">
      <c r="A1359" s="2">
        <v>44799.541666666664</v>
      </c>
      <c r="B1359" s="1">
        <v>245.45</v>
      </c>
      <c r="C1359" s="1">
        <v>243.94654</v>
      </c>
      <c r="D1359" s="1">
        <v>6.1630716303661803E-3</v>
      </c>
    </row>
    <row r="1360" spans="1:5" ht="13.2" x14ac:dyDescent="0.25">
      <c r="A1360" s="2">
        <v>44799.583333333336</v>
      </c>
      <c r="B1360" s="1">
        <v>238.21</v>
      </c>
      <c r="C1360" s="1">
        <v>225.54032000000001</v>
      </c>
      <c r="D1360" s="1">
        <v>5.6174789501052397E-2</v>
      </c>
    </row>
    <row r="1361" spans="1:5" ht="13.2" x14ac:dyDescent="0.25">
      <c r="A1361" s="2">
        <v>44799.625</v>
      </c>
      <c r="B1361" s="1">
        <v>188.36</v>
      </c>
      <c r="C1361" s="1">
        <v>194.00431</v>
      </c>
      <c r="D1361" s="1">
        <v>2.9093735082483401E-2</v>
      </c>
    </row>
    <row r="1362" spans="1:5" ht="13.2" x14ac:dyDescent="0.25">
      <c r="A1362" s="2">
        <v>44799.666666666664</v>
      </c>
      <c r="B1362" s="1">
        <v>151.03</v>
      </c>
      <c r="C1362" s="1">
        <v>163.24493000000001</v>
      </c>
      <c r="D1362" s="1">
        <v>7.4825784788538297E-2</v>
      </c>
    </row>
    <row r="1363" spans="1:5" ht="13.2" x14ac:dyDescent="0.25">
      <c r="A1363" s="2">
        <v>44799.708333333336</v>
      </c>
      <c r="B1363" s="1">
        <v>139.55000000000001</v>
      </c>
      <c r="C1363" s="1">
        <v>144.66403</v>
      </c>
      <c r="D1363" s="1">
        <v>3.5351082089998299E-2</v>
      </c>
    </row>
    <row r="1364" spans="1:5" ht="13.2" x14ac:dyDescent="0.25">
      <c r="A1364" s="2">
        <v>44799.75</v>
      </c>
      <c r="B1364" s="1">
        <v>145.16</v>
      </c>
      <c r="C1364" s="1">
        <v>141.67937000000001</v>
      </c>
      <c r="D1364" s="1">
        <v>2.4566950008318E-2</v>
      </c>
    </row>
    <row r="1365" spans="1:5" ht="13.2" x14ac:dyDescent="0.25">
      <c r="A1365" s="2">
        <v>44799.791666666664</v>
      </c>
      <c r="B1365" s="1">
        <v>147.19999999999999</v>
      </c>
      <c r="C1365" s="1">
        <v>144.99634</v>
      </c>
      <c r="D1365" s="1">
        <v>1.51980387918756E-2</v>
      </c>
    </row>
    <row r="1366" spans="1:5" ht="13.2" x14ac:dyDescent="0.25">
      <c r="A1366" s="2">
        <v>44799.833333333336</v>
      </c>
      <c r="B1366" s="1">
        <v>147.41</v>
      </c>
      <c r="C1366" s="1">
        <v>147.32285999999999</v>
      </c>
      <c r="D1366" s="1">
        <v>5.91490010443763E-4</v>
      </c>
    </row>
    <row r="1367" spans="1:5" ht="13.2" x14ac:dyDescent="0.25">
      <c r="A1367" s="2">
        <v>44799.875</v>
      </c>
      <c r="B1367" s="1">
        <v>145.27000000000001</v>
      </c>
      <c r="C1367" s="1">
        <v>151.25660999999999</v>
      </c>
      <c r="D1367" s="1">
        <v>3.9579162854436398E-2</v>
      </c>
    </row>
    <row r="1368" spans="1:5" ht="13.2" x14ac:dyDescent="0.25">
      <c r="A1368" s="2">
        <v>44799.916666666664</v>
      </c>
      <c r="B1368" s="1">
        <v>154.87</v>
      </c>
      <c r="C1368" s="1">
        <v>158.51518999999999</v>
      </c>
      <c r="D1368" s="1">
        <v>2.29958403355538E-2</v>
      </c>
    </row>
    <row r="1369" spans="1:5" ht="13.2" x14ac:dyDescent="0.25">
      <c r="A1369" s="2">
        <v>44799.958333333336</v>
      </c>
      <c r="B1369" s="1">
        <v>169.97</v>
      </c>
      <c r="C1369" s="1">
        <v>169.15707</v>
      </c>
      <c r="D1369" s="1">
        <v>4.8057701637891498E-3</v>
      </c>
      <c r="E1369" s="1">
        <f>AVERAGE(D1346:D1369)</f>
        <v>3.2874089625568335E-2</v>
      </c>
    </row>
    <row r="1370" spans="1:5" ht="13.2" x14ac:dyDescent="0.25">
      <c r="A1370" s="2">
        <v>44800</v>
      </c>
      <c r="B1370" s="1">
        <v>179.54</v>
      </c>
      <c r="C1370" s="1">
        <v>188.25774000000001</v>
      </c>
      <c r="D1370" s="1">
        <v>4.6307471873400903E-2</v>
      </c>
    </row>
    <row r="1371" spans="1:5" ht="13.2" x14ac:dyDescent="0.25">
      <c r="A1371" s="2">
        <v>44800.041666666664</v>
      </c>
      <c r="B1371" s="1">
        <v>207.25</v>
      </c>
      <c r="C1371" s="1">
        <v>221.09334000000001</v>
      </c>
      <c r="D1371" s="1">
        <v>6.2613102683237803E-2</v>
      </c>
    </row>
    <row r="1372" spans="1:5" ht="13.2" x14ac:dyDescent="0.25">
      <c r="A1372" s="2">
        <v>44800.083333333336</v>
      </c>
      <c r="B1372" s="1">
        <v>253.48</v>
      </c>
      <c r="C1372" s="1">
        <v>249.64475999999999</v>
      </c>
      <c r="D1372" s="1">
        <v>1.53627899099504E-2</v>
      </c>
    </row>
    <row r="1373" spans="1:5" ht="13.2" x14ac:dyDescent="0.25">
      <c r="A1373" s="2">
        <v>44800.125</v>
      </c>
      <c r="B1373" s="1">
        <v>268.95999999999998</v>
      </c>
      <c r="C1373" s="1">
        <v>260.66537</v>
      </c>
      <c r="D1373" s="1">
        <v>3.1820989493157301E-2</v>
      </c>
    </row>
    <row r="1374" spans="1:5" ht="13.2" x14ac:dyDescent="0.25">
      <c r="A1374" s="2">
        <v>44800.166666666664</v>
      </c>
      <c r="B1374" s="1">
        <v>261.11</v>
      </c>
      <c r="C1374" s="1">
        <v>255.84618</v>
      </c>
      <c r="D1374" s="1">
        <v>2.0574159051348701E-2</v>
      </c>
    </row>
    <row r="1375" spans="1:5" ht="13.2" x14ac:dyDescent="0.25">
      <c r="A1375" s="2">
        <v>44800.208333333336</v>
      </c>
      <c r="B1375" s="1">
        <v>252.89</v>
      </c>
      <c r="C1375" s="1">
        <v>248.42878999999999</v>
      </c>
      <c r="D1375" s="1">
        <v>1.7957701279308201E-2</v>
      </c>
    </row>
    <row r="1376" spans="1:5" ht="13.2" x14ac:dyDescent="0.25">
      <c r="A1376" s="2">
        <v>44800.25</v>
      </c>
      <c r="B1376" s="1">
        <v>243.94</v>
      </c>
      <c r="C1376" s="1">
        <v>245.99145999999999</v>
      </c>
      <c r="D1376" s="1">
        <v>8.3395578041611292E-3</v>
      </c>
    </row>
    <row r="1377" spans="1:4" ht="13.2" x14ac:dyDescent="0.25">
      <c r="A1377" s="2">
        <v>44800.291666666664</v>
      </c>
      <c r="B1377" s="1">
        <v>239.91</v>
      </c>
      <c r="C1377" s="1">
        <v>247.26114000000001</v>
      </c>
      <c r="D1377" s="1">
        <v>2.9730268169110601E-2</v>
      </c>
    </row>
    <row r="1378" spans="1:4" ht="13.2" x14ac:dyDescent="0.25">
      <c r="A1378" s="2">
        <v>44800.333333333336</v>
      </c>
      <c r="B1378" s="1">
        <v>239.78</v>
      </c>
      <c r="C1378" s="1">
        <v>247.82104000000001</v>
      </c>
      <c r="D1378" s="1">
        <v>3.24469625339317E-2</v>
      </c>
    </row>
    <row r="1379" spans="1:4" ht="13.2" x14ac:dyDescent="0.25">
      <c r="A1379" s="2">
        <v>44800.375</v>
      </c>
      <c r="B1379" s="1">
        <v>235.1</v>
      </c>
      <c r="C1379" s="1">
        <v>242.41148999999999</v>
      </c>
      <c r="D1379" s="1">
        <v>3.0161482857103801E-2</v>
      </c>
    </row>
    <row r="1380" spans="1:4" ht="13.2" x14ac:dyDescent="0.25">
      <c r="A1380" s="2">
        <v>44800.416666666664</v>
      </c>
      <c r="B1380" s="1">
        <v>231.46</v>
      </c>
      <c r="C1380" s="1">
        <v>235.05369999999999</v>
      </c>
      <c r="D1380" s="1">
        <v>1.5288846761399501E-2</v>
      </c>
    </row>
    <row r="1381" spans="1:4" ht="13.2" x14ac:dyDescent="0.25">
      <c r="A1381" s="2">
        <v>44800.458333333336</v>
      </c>
      <c r="B1381" s="1">
        <v>226.57</v>
      </c>
      <c r="C1381" s="1">
        <v>236.37980999999999</v>
      </c>
      <c r="D1381" s="1">
        <v>4.1500202576522899E-2</v>
      </c>
    </row>
    <row r="1382" spans="1:4" ht="13.2" x14ac:dyDescent="0.25">
      <c r="A1382" s="2">
        <v>44800.5</v>
      </c>
      <c r="B1382" s="1">
        <v>220.36</v>
      </c>
      <c r="C1382" s="1">
        <v>244.56926000000001</v>
      </c>
      <c r="D1382" s="1">
        <v>9.8987337983522494E-2</v>
      </c>
    </row>
    <row r="1383" spans="1:4" ht="13.2" x14ac:dyDescent="0.25">
      <c r="A1383" s="2">
        <v>44800.541666666664</v>
      </c>
      <c r="B1383" s="1">
        <v>225.91</v>
      </c>
      <c r="C1383" s="1">
        <v>241.13829000000001</v>
      </c>
      <c r="D1383" s="1">
        <v>6.3151687772190795E-2</v>
      </c>
    </row>
    <row r="1384" spans="1:4" ht="13.2" x14ac:dyDescent="0.25">
      <c r="A1384" s="2">
        <v>44800.583333333336</v>
      </c>
      <c r="B1384" s="1">
        <v>225.86</v>
      </c>
      <c r="C1384" s="1">
        <v>218.31231</v>
      </c>
      <c r="D1384" s="1">
        <v>3.4572901546413098E-2</v>
      </c>
    </row>
    <row r="1385" spans="1:4" ht="13.2" x14ac:dyDescent="0.25">
      <c r="A1385" s="2">
        <v>44800.625</v>
      </c>
      <c r="B1385" s="1">
        <v>153.72999999999999</v>
      </c>
      <c r="C1385" s="1">
        <v>181.71832000000001</v>
      </c>
      <c r="D1385" s="1">
        <v>0.15402035413930701</v>
      </c>
    </row>
    <row r="1386" spans="1:4" ht="13.2" x14ac:dyDescent="0.25">
      <c r="A1386" s="2">
        <v>44800.666666666664</v>
      </c>
      <c r="B1386" s="1">
        <v>107.32</v>
      </c>
      <c r="C1386" s="1">
        <v>148.75623999999999</v>
      </c>
      <c r="D1386" s="1">
        <v>0.27855127287433401</v>
      </c>
    </row>
    <row r="1387" spans="1:4" ht="13.2" x14ac:dyDescent="0.25">
      <c r="A1387" s="2">
        <v>44800.708333333336</v>
      </c>
      <c r="B1387" s="1">
        <v>100.1</v>
      </c>
      <c r="C1387" s="1">
        <v>130.34723</v>
      </c>
      <c r="D1387" s="1">
        <v>0.23205119126812199</v>
      </c>
    </row>
    <row r="1388" spans="1:4" ht="13.2" x14ac:dyDescent="0.25">
      <c r="A1388" s="2">
        <v>44800.75</v>
      </c>
      <c r="B1388" s="1">
        <v>99.91</v>
      </c>
      <c r="C1388" s="1">
        <v>127.91067</v>
      </c>
      <c r="D1388" s="1">
        <v>0.218908008221675</v>
      </c>
    </row>
    <row r="1389" spans="1:4" ht="13.2" x14ac:dyDescent="0.25">
      <c r="A1389" s="2">
        <v>44800.791666666664</v>
      </c>
      <c r="B1389" s="1">
        <v>98.64</v>
      </c>
      <c r="C1389" s="1">
        <v>131.12418</v>
      </c>
      <c r="D1389" s="1">
        <v>0.247736001094534</v>
      </c>
    </row>
    <row r="1390" spans="1:4" ht="13.2" x14ac:dyDescent="0.25">
      <c r="A1390" s="2">
        <v>44800.833333333336</v>
      </c>
      <c r="B1390" s="1">
        <v>100.24</v>
      </c>
      <c r="C1390" s="1">
        <v>133.29228000000001</v>
      </c>
      <c r="D1390" s="1">
        <v>0.24796844948559599</v>
      </c>
    </row>
    <row r="1391" spans="1:4" ht="13.2" x14ac:dyDescent="0.25">
      <c r="A1391" s="2">
        <v>44800.875</v>
      </c>
      <c r="B1391" s="1">
        <v>96.32</v>
      </c>
      <c r="C1391" s="1">
        <v>137.71795</v>
      </c>
      <c r="D1391" s="1">
        <v>0.30059952242971899</v>
      </c>
    </row>
    <row r="1392" spans="1:4" ht="13.2" x14ac:dyDescent="0.25">
      <c r="A1392" s="2">
        <v>44800.916666666664</v>
      </c>
      <c r="B1392" s="1">
        <v>105.94</v>
      </c>
      <c r="C1392" s="1">
        <v>146.22927999999999</v>
      </c>
      <c r="D1392" s="1">
        <v>0.27552129094802302</v>
      </c>
    </row>
    <row r="1393" spans="1:5" ht="13.2" x14ac:dyDescent="0.25">
      <c r="A1393" s="2">
        <v>44800.958333333336</v>
      </c>
      <c r="B1393" s="1">
        <v>121.88</v>
      </c>
      <c r="C1393" s="1">
        <v>160.62385</v>
      </c>
      <c r="D1393" s="1">
        <v>0.24120857518979899</v>
      </c>
      <c r="E1393" s="1">
        <f>AVERAGE(D1370:D1393)</f>
        <v>0.11439083866441117</v>
      </c>
    </row>
    <row r="1394" spans="1:5" ht="13.2" x14ac:dyDescent="0.25">
      <c r="A1394" s="2">
        <v>44801</v>
      </c>
      <c r="B1394" s="1">
        <v>141.04</v>
      </c>
      <c r="C1394" s="1">
        <v>148.77883</v>
      </c>
      <c r="D1394" s="1">
        <v>5.2015666476205001E-2</v>
      </c>
    </row>
    <row r="1395" spans="1:5" ht="13.2" x14ac:dyDescent="0.25">
      <c r="A1395" s="2">
        <v>44801.041666666664</v>
      </c>
      <c r="B1395" s="1">
        <v>167.49</v>
      </c>
      <c r="C1395" s="1">
        <v>188.28339</v>
      </c>
      <c r="D1395" s="1">
        <v>0.110436666771296</v>
      </c>
    </row>
    <row r="1396" spans="1:5" ht="13.2" x14ac:dyDescent="0.25">
      <c r="A1396" s="2">
        <v>44801.083333333336</v>
      </c>
      <c r="B1396" s="1">
        <v>232.24</v>
      </c>
      <c r="C1396" s="1">
        <v>226.37003999999999</v>
      </c>
      <c r="D1396" s="1">
        <v>2.5930816639869899E-2</v>
      </c>
    </row>
    <row r="1397" spans="1:5" ht="13.2" x14ac:dyDescent="0.25">
      <c r="A1397" s="2">
        <v>44801.125</v>
      </c>
      <c r="B1397" s="1">
        <v>257.97000000000003</v>
      </c>
      <c r="C1397" s="1">
        <v>246.57423</v>
      </c>
      <c r="D1397" s="1">
        <v>4.6216386846265403E-2</v>
      </c>
    </row>
    <row r="1398" spans="1:5" ht="13.2" x14ac:dyDescent="0.25">
      <c r="A1398" s="2">
        <v>44801.166666666664</v>
      </c>
      <c r="B1398" s="1">
        <v>251.44</v>
      </c>
      <c r="C1398" s="1">
        <v>248.02735999999999</v>
      </c>
      <c r="D1398" s="1">
        <v>1.37591272188681E-2</v>
      </c>
    </row>
    <row r="1399" spans="1:5" ht="13.2" x14ac:dyDescent="0.25">
      <c r="A1399" s="2">
        <v>44801.208333333336</v>
      </c>
      <c r="B1399" s="1">
        <v>241.47</v>
      </c>
      <c r="C1399" s="1">
        <v>242.83667</v>
      </c>
      <c r="D1399" s="1">
        <v>5.6279391411519402E-3</v>
      </c>
    </row>
    <row r="1400" spans="1:5" ht="13.2" x14ac:dyDescent="0.25">
      <c r="A1400" s="2">
        <v>44801.25</v>
      </c>
      <c r="B1400" s="1">
        <v>233.53</v>
      </c>
      <c r="C1400" s="1">
        <v>238.49116000000001</v>
      </c>
      <c r="D1400" s="1">
        <v>2.0802280470269802E-2</v>
      </c>
    </row>
    <row r="1401" spans="1:5" ht="13.2" x14ac:dyDescent="0.25">
      <c r="A1401" s="2">
        <v>44801.291666666664</v>
      </c>
      <c r="B1401" s="1">
        <v>232.41</v>
      </c>
      <c r="C1401" s="1">
        <v>235.85740999999999</v>
      </c>
      <c r="D1401" s="1">
        <v>1.4616500706931299E-2</v>
      </c>
    </row>
    <row r="1402" spans="1:5" ht="13.2" x14ac:dyDescent="0.25">
      <c r="A1402" s="2">
        <v>44801.333333333336</v>
      </c>
      <c r="B1402" s="1">
        <v>233.18</v>
      </c>
      <c r="C1402" s="1">
        <v>234.38426999999999</v>
      </c>
      <c r="D1402" s="1">
        <v>5.1380154478795799E-3</v>
      </c>
    </row>
    <row r="1403" spans="1:5" ht="13.2" x14ac:dyDescent="0.25">
      <c r="A1403" s="2">
        <v>44801.375</v>
      </c>
      <c r="B1403" s="1">
        <v>224.9</v>
      </c>
      <c r="C1403" s="1">
        <v>228.95375999999999</v>
      </c>
      <c r="D1403" s="1">
        <v>1.7705583869860798E-2</v>
      </c>
    </row>
    <row r="1404" spans="1:5" ht="13.2" x14ac:dyDescent="0.25">
      <c r="A1404" s="2">
        <v>44801.416666666664</v>
      </c>
      <c r="B1404" s="1">
        <v>219.27</v>
      </c>
      <c r="C1404" s="1">
        <v>220.50407000000001</v>
      </c>
      <c r="D1404" s="1">
        <v>5.5965860403393098E-3</v>
      </c>
    </row>
    <row r="1405" spans="1:5" ht="13.2" x14ac:dyDescent="0.25">
      <c r="A1405" s="2">
        <v>44801.458333333336</v>
      </c>
      <c r="B1405" s="1">
        <v>213.57</v>
      </c>
      <c r="C1405" s="1">
        <v>218.67005</v>
      </c>
      <c r="D1405" s="1">
        <v>2.33230385231082E-2</v>
      </c>
    </row>
    <row r="1406" spans="1:5" ht="13.2" x14ac:dyDescent="0.25">
      <c r="A1406" s="2">
        <v>44801.5</v>
      </c>
      <c r="B1406" s="1">
        <v>212</v>
      </c>
      <c r="C1406" s="1">
        <v>224.83288999999999</v>
      </c>
      <c r="D1406" s="1">
        <v>5.7077458729458901E-2</v>
      </c>
    </row>
    <row r="1407" spans="1:5" ht="13.2" x14ac:dyDescent="0.25">
      <c r="A1407" s="2">
        <v>44801.541666666664</v>
      </c>
      <c r="B1407" s="1">
        <v>213.66</v>
      </c>
      <c r="C1407" s="1">
        <v>221.36114000000001</v>
      </c>
      <c r="D1407" s="1">
        <v>3.4789936481172803E-2</v>
      </c>
    </row>
    <row r="1408" spans="1:5" ht="13.2" x14ac:dyDescent="0.25">
      <c r="A1408" s="2">
        <v>44801.583333333336</v>
      </c>
      <c r="B1408" s="1">
        <v>216.37</v>
      </c>
      <c r="C1408" s="1">
        <v>197.34112999999999</v>
      </c>
      <c r="D1408" s="1">
        <v>9.6426274644317703E-2</v>
      </c>
    </row>
    <row r="1409" spans="1:5" ht="13.2" x14ac:dyDescent="0.25">
      <c r="A1409" s="2">
        <v>44801.625</v>
      </c>
      <c r="B1409" s="1">
        <v>144.97999999999999</v>
      </c>
      <c r="C1409" s="1">
        <v>158.52860000000001</v>
      </c>
      <c r="D1409" s="1">
        <v>8.5464704791438306E-2</v>
      </c>
    </row>
    <row r="1410" spans="1:5" ht="13.2" x14ac:dyDescent="0.25">
      <c r="A1410" s="2">
        <v>44801.666666666664</v>
      </c>
      <c r="B1410" s="1">
        <v>102.37</v>
      </c>
      <c r="C1410" s="1">
        <v>122.87318</v>
      </c>
      <c r="D1410" s="1">
        <v>0.16686456719033299</v>
      </c>
    </row>
    <row r="1411" spans="1:5" ht="13.2" x14ac:dyDescent="0.25">
      <c r="A1411" s="2">
        <v>44801.708333333336</v>
      </c>
      <c r="B1411" s="1">
        <v>93.55</v>
      </c>
      <c r="C1411" s="1">
        <v>102.7248</v>
      </c>
      <c r="D1411" s="1">
        <v>8.9314362257215396E-2</v>
      </c>
    </row>
    <row r="1412" spans="1:5" ht="13.2" x14ac:dyDescent="0.25">
      <c r="A1412" s="2">
        <v>44801.75</v>
      </c>
      <c r="B1412" s="1">
        <v>97.52</v>
      </c>
      <c r="C1412" s="1">
        <v>99.392690000000002</v>
      </c>
      <c r="D1412" s="1">
        <v>1.8841325252390299E-2</v>
      </c>
    </row>
    <row r="1413" spans="1:5" ht="13.2" x14ac:dyDescent="0.25">
      <c r="A1413" s="2">
        <v>44801.791666666664</v>
      </c>
      <c r="B1413" s="1">
        <v>96.18</v>
      </c>
      <c r="C1413" s="1">
        <v>101.43777</v>
      </c>
      <c r="D1413" s="1">
        <v>5.1832468320232097E-2</v>
      </c>
    </row>
    <row r="1414" spans="1:5" ht="13.2" x14ac:dyDescent="0.25">
      <c r="A1414" s="2">
        <v>44801.833333333336</v>
      </c>
      <c r="B1414" s="1">
        <v>97.43</v>
      </c>
      <c r="C1414" s="1">
        <v>100.99189</v>
      </c>
      <c r="D1414" s="1">
        <v>3.5269069625293498E-2</v>
      </c>
    </row>
    <row r="1415" spans="1:5" ht="13.2" x14ac:dyDescent="0.25">
      <c r="A1415" s="2">
        <v>44801.875</v>
      </c>
      <c r="B1415" s="1">
        <v>108.19</v>
      </c>
      <c r="C1415" s="1">
        <v>101.26105</v>
      </c>
      <c r="D1415" s="1">
        <v>6.8426606281487307E-2</v>
      </c>
    </row>
    <row r="1416" spans="1:5" ht="13.2" x14ac:dyDescent="0.25">
      <c r="A1416" s="2">
        <v>44801.916666666664</v>
      </c>
      <c r="B1416" s="1">
        <v>122.56</v>
      </c>
      <c r="C1416" s="1">
        <v>106.42568</v>
      </c>
      <c r="D1416" s="1">
        <v>0.151601756267848</v>
      </c>
    </row>
    <row r="1417" spans="1:5" ht="13.2" x14ac:dyDescent="0.25">
      <c r="A1417" s="2">
        <v>44801.958333333336</v>
      </c>
      <c r="B1417" s="1">
        <v>136.80000000000001</v>
      </c>
      <c r="C1417" s="1">
        <v>120.35012999999999</v>
      </c>
      <c r="D1417" s="1">
        <v>0.136683441887433</v>
      </c>
      <c r="E1417" s="1">
        <f>AVERAGE(D1394:D1417)</f>
        <v>5.5573357495027738E-2</v>
      </c>
    </row>
    <row r="1418" spans="1:5" ht="13.2" x14ac:dyDescent="0.25">
      <c r="A1418" s="2">
        <v>44802</v>
      </c>
      <c r="B1418" s="1">
        <v>163.68</v>
      </c>
      <c r="C1418" s="1">
        <v>163.16703999999999</v>
      </c>
      <c r="D1418" s="1">
        <v>3.14377217359597E-3</v>
      </c>
    </row>
    <row r="1419" spans="1:5" ht="13.2" x14ac:dyDescent="0.25">
      <c r="A1419" s="2">
        <v>44802.041666666664</v>
      </c>
      <c r="B1419" s="1">
        <v>201.68</v>
      </c>
      <c r="C1419" s="1">
        <v>198.97102000000001</v>
      </c>
      <c r="D1419" s="1">
        <v>1.36149475436171E-2</v>
      </c>
    </row>
    <row r="1420" spans="1:5" ht="13.2" x14ac:dyDescent="0.25">
      <c r="A1420" s="2">
        <v>44802.083333333336</v>
      </c>
      <c r="B1420" s="1">
        <v>253.96</v>
      </c>
      <c r="C1420" s="1">
        <v>233.85902999999999</v>
      </c>
      <c r="D1420" s="1">
        <v>8.59533625877094E-2</v>
      </c>
    </row>
    <row r="1421" spans="1:5" ht="13.2" x14ac:dyDescent="0.25">
      <c r="A1421" s="2">
        <v>44802.125</v>
      </c>
      <c r="B1421" s="1">
        <v>267.77999999999997</v>
      </c>
      <c r="C1421" s="1">
        <v>252.12356</v>
      </c>
      <c r="D1421" s="1">
        <v>6.2098282286669103E-2</v>
      </c>
    </row>
    <row r="1422" spans="1:5" ht="13.2" x14ac:dyDescent="0.25">
      <c r="A1422" s="2">
        <v>44802.166666666664</v>
      </c>
      <c r="B1422" s="1">
        <v>250.99</v>
      </c>
      <c r="C1422" s="1">
        <v>252.26778999999999</v>
      </c>
      <c r="D1422" s="1">
        <v>5.0652126456571401E-3</v>
      </c>
    </row>
    <row r="1423" spans="1:5" ht="13.2" x14ac:dyDescent="0.25">
      <c r="A1423" s="2">
        <v>44802.208333333336</v>
      </c>
      <c r="B1423" s="1">
        <v>242.76</v>
      </c>
      <c r="C1423" s="1">
        <v>245.64408</v>
      </c>
      <c r="D1423" s="1">
        <v>1.1740889501591099E-2</v>
      </c>
    </row>
    <row r="1424" spans="1:5" ht="13.2" x14ac:dyDescent="0.25">
      <c r="A1424" s="2">
        <v>44802.25</v>
      </c>
      <c r="B1424" s="1">
        <v>240.92</v>
      </c>
      <c r="C1424" s="1">
        <v>239.88639000000001</v>
      </c>
      <c r="D1424" s="1">
        <v>4.3087479869115602E-3</v>
      </c>
    </row>
    <row r="1425" spans="1:4" ht="13.2" x14ac:dyDescent="0.25">
      <c r="A1425" s="2">
        <v>44802.291666666664</v>
      </c>
      <c r="B1425" s="1">
        <v>241.24</v>
      </c>
      <c r="C1425" s="1">
        <v>236.4057</v>
      </c>
      <c r="D1425" s="1">
        <v>2.04491685268164E-2</v>
      </c>
    </row>
    <row r="1426" spans="1:4" ht="13.2" x14ac:dyDescent="0.25">
      <c r="A1426" s="2">
        <v>44802.333333333336</v>
      </c>
      <c r="B1426" s="1">
        <v>240.93</v>
      </c>
      <c r="C1426" s="1">
        <v>234.61444</v>
      </c>
      <c r="D1426" s="1">
        <v>2.69188887094929E-2</v>
      </c>
    </row>
    <row r="1427" spans="1:4" ht="13.2" x14ac:dyDescent="0.25">
      <c r="A1427" s="2">
        <v>44802.375</v>
      </c>
      <c r="B1427" s="1">
        <v>240.79</v>
      </c>
      <c r="C1427" s="1">
        <v>228.67921000000001</v>
      </c>
      <c r="D1427" s="1">
        <v>5.2959733418704601E-2</v>
      </c>
    </row>
    <row r="1428" spans="1:4" ht="13.2" x14ac:dyDescent="0.25">
      <c r="A1428" s="2">
        <v>44802.416666666664</v>
      </c>
      <c r="B1428" s="1">
        <v>246.61</v>
      </c>
      <c r="C1428" s="1">
        <v>219.37943999999999</v>
      </c>
      <c r="D1428" s="1">
        <v>0.12412539661875301</v>
      </c>
    </row>
    <row r="1429" spans="1:4" ht="13.2" x14ac:dyDescent="0.25">
      <c r="A1429" s="2">
        <v>44802.458333333336</v>
      </c>
      <c r="B1429" s="1">
        <v>252.53</v>
      </c>
      <c r="C1429" s="1">
        <v>218.01481000000001</v>
      </c>
      <c r="D1429" s="1">
        <v>0.15831580432540299</v>
      </c>
    </row>
    <row r="1430" spans="1:4" ht="13.2" x14ac:dyDescent="0.25">
      <c r="A1430" s="2">
        <v>44802.5</v>
      </c>
      <c r="B1430" s="1">
        <v>251.99</v>
      </c>
      <c r="C1430" s="1">
        <v>225.14051000000001</v>
      </c>
      <c r="D1430" s="1">
        <v>0.119256592249879</v>
      </c>
    </row>
    <row r="1431" spans="1:4" ht="13.2" x14ac:dyDescent="0.25">
      <c r="A1431" s="2">
        <v>44802.541666666664</v>
      </c>
      <c r="B1431" s="1">
        <v>247.78</v>
      </c>
      <c r="C1431" s="1">
        <v>222.51397</v>
      </c>
      <c r="D1431" s="1">
        <v>0.11354806172394399</v>
      </c>
    </row>
    <row r="1432" spans="1:4" ht="13.2" x14ac:dyDescent="0.25">
      <c r="A1432" s="2">
        <v>44802.583333333336</v>
      </c>
      <c r="B1432" s="1">
        <v>245.62</v>
      </c>
      <c r="C1432" s="1">
        <v>198.84836000000001</v>
      </c>
      <c r="D1432" s="1">
        <v>0.23521260120023099</v>
      </c>
    </row>
    <row r="1433" spans="1:4" ht="13.2" x14ac:dyDescent="0.25">
      <c r="A1433" s="2">
        <v>44802.625</v>
      </c>
      <c r="B1433" s="1">
        <v>197.71</v>
      </c>
      <c r="C1433" s="1">
        <v>160.43288999999999</v>
      </c>
      <c r="D1433" s="1">
        <v>0.232353291148716</v>
      </c>
    </row>
    <row r="1434" spans="1:4" ht="13.2" x14ac:dyDescent="0.25">
      <c r="A1434" s="2">
        <v>44802.666666666664</v>
      </c>
      <c r="B1434" s="1">
        <v>165.69</v>
      </c>
      <c r="C1434" s="1">
        <v>126.64964000000001</v>
      </c>
      <c r="D1434" s="1">
        <v>0.30825480435633201</v>
      </c>
    </row>
    <row r="1435" spans="1:4" ht="13.2" x14ac:dyDescent="0.25">
      <c r="A1435" s="2">
        <v>44802.708333333336</v>
      </c>
      <c r="B1435" s="1">
        <v>153.56</v>
      </c>
      <c r="C1435" s="1">
        <v>108.87269000000001</v>
      </c>
      <c r="D1435" s="1">
        <v>0.41045472468807298</v>
      </c>
    </row>
    <row r="1436" spans="1:4" ht="13.2" x14ac:dyDescent="0.25">
      <c r="A1436" s="2">
        <v>44802.75</v>
      </c>
      <c r="B1436" s="1">
        <v>148.62</v>
      </c>
      <c r="C1436" s="1">
        <v>107.6669</v>
      </c>
      <c r="D1436" s="1">
        <v>0.38036852551712702</v>
      </c>
    </row>
    <row r="1437" spans="1:4" ht="13.2" x14ac:dyDescent="0.25">
      <c r="A1437" s="2">
        <v>44802.791666666664</v>
      </c>
      <c r="B1437" s="1">
        <v>144.81</v>
      </c>
      <c r="C1437" s="1">
        <v>110.69239</v>
      </c>
      <c r="D1437" s="1">
        <v>0.30822001404071198</v>
      </c>
    </row>
    <row r="1438" spans="1:4" ht="13.2" x14ac:dyDescent="0.25">
      <c r="A1438" s="2">
        <v>44802.833333333336</v>
      </c>
      <c r="B1438" s="1">
        <v>149.80000000000001</v>
      </c>
      <c r="C1438" s="1">
        <v>111.19576000000001</v>
      </c>
      <c r="D1438" s="1">
        <v>0.347173669211847</v>
      </c>
    </row>
    <row r="1439" spans="1:4" ht="13.2" x14ac:dyDescent="0.25">
      <c r="A1439" s="2">
        <v>44802.875</v>
      </c>
      <c r="B1439" s="1">
        <v>156.30000000000001</v>
      </c>
      <c r="C1439" s="1">
        <v>113.31462000000001</v>
      </c>
      <c r="D1439" s="1">
        <v>0.379345401325971</v>
      </c>
    </row>
    <row r="1440" spans="1:4" ht="13.2" x14ac:dyDescent="0.25">
      <c r="A1440" s="2">
        <v>44802.916666666664</v>
      </c>
      <c r="B1440" s="1">
        <v>169.19</v>
      </c>
      <c r="C1440" s="1">
        <v>120.49997</v>
      </c>
      <c r="D1440" s="1">
        <v>0.40406673960167699</v>
      </c>
    </row>
    <row r="1441" spans="1:5" ht="13.2" x14ac:dyDescent="0.25">
      <c r="A1441" s="2">
        <v>44802.958333333336</v>
      </c>
      <c r="B1441" s="1">
        <v>175.96</v>
      </c>
      <c r="C1441" s="1">
        <v>135.43890999999999</v>
      </c>
      <c r="D1441" s="1">
        <v>0.29918352119047598</v>
      </c>
      <c r="E1441" s="1">
        <f>AVERAGE(D1418:D1441)</f>
        <v>0.17108883969082944</v>
      </c>
    </row>
    <row r="1442" spans="1:5" ht="13.2" x14ac:dyDescent="0.25">
      <c r="A1442" s="2">
        <v>44803</v>
      </c>
      <c r="B1442" s="1">
        <v>185.37</v>
      </c>
      <c r="C1442" s="1">
        <v>201.65260000000001</v>
      </c>
      <c r="D1442" s="1">
        <v>8.0745797475460193E-2</v>
      </c>
    </row>
    <row r="1443" spans="1:5" ht="13.2" x14ac:dyDescent="0.25">
      <c r="A1443" s="2">
        <v>44803.041666666664</v>
      </c>
      <c r="B1443" s="1">
        <v>212.52</v>
      </c>
      <c r="C1443" s="1">
        <v>226.79047</v>
      </c>
      <c r="D1443" s="1">
        <v>6.2923587574027995E-2</v>
      </c>
    </row>
    <row r="1444" spans="1:5" ht="13.2" x14ac:dyDescent="0.25">
      <c r="A1444" s="2">
        <v>44803.083333333336</v>
      </c>
      <c r="B1444" s="1">
        <v>267.74</v>
      </c>
      <c r="C1444" s="1">
        <v>251.13266999999999</v>
      </c>
      <c r="D1444" s="1">
        <v>6.6129707457018697E-2</v>
      </c>
    </row>
    <row r="1445" spans="1:5" ht="13.2" x14ac:dyDescent="0.25">
      <c r="A1445" s="2">
        <v>44803.125</v>
      </c>
      <c r="B1445" s="1">
        <v>287.35000000000002</v>
      </c>
      <c r="C1445" s="1">
        <v>262.19936000000001</v>
      </c>
      <c r="D1445" s="1">
        <v>9.5921820709249594E-2</v>
      </c>
    </row>
    <row r="1446" spans="1:5" ht="13.2" x14ac:dyDescent="0.25">
      <c r="A1446" s="2">
        <v>44803.166666666664</v>
      </c>
      <c r="B1446" s="1">
        <v>281.79000000000002</v>
      </c>
      <c r="C1446" s="1">
        <v>258.46197999999998</v>
      </c>
      <c r="D1446" s="1">
        <v>9.0257066048940807E-2</v>
      </c>
    </row>
    <row r="1447" spans="1:5" ht="13.2" x14ac:dyDescent="0.25">
      <c r="A1447" s="2">
        <v>44803.208333333336</v>
      </c>
      <c r="B1447" s="1">
        <v>273.23</v>
      </c>
      <c r="C1447" s="1">
        <v>251.64874</v>
      </c>
      <c r="D1447" s="1">
        <v>8.5759459793043294E-2</v>
      </c>
    </row>
    <row r="1448" spans="1:5" ht="13.2" x14ac:dyDescent="0.25">
      <c r="A1448" s="2">
        <v>44803.25</v>
      </c>
      <c r="B1448" s="1">
        <v>272.33</v>
      </c>
      <c r="C1448" s="1">
        <v>249.44309999999999</v>
      </c>
      <c r="D1448" s="1">
        <v>9.1751986725629994E-2</v>
      </c>
    </row>
    <row r="1449" spans="1:5" ht="13.2" x14ac:dyDescent="0.25">
      <c r="A1449" s="2">
        <v>44803.291666666664</v>
      </c>
      <c r="B1449" s="1">
        <v>266.88</v>
      </c>
      <c r="C1449" s="1">
        <v>250.66743</v>
      </c>
      <c r="D1449" s="1">
        <v>6.4677608893983496E-2</v>
      </c>
    </row>
    <row r="1450" spans="1:5" ht="13.2" x14ac:dyDescent="0.25">
      <c r="A1450" s="2">
        <v>44803.333333333336</v>
      </c>
      <c r="B1450" s="1">
        <v>273.13</v>
      </c>
      <c r="C1450" s="1">
        <v>252.31431000000001</v>
      </c>
      <c r="D1450" s="1">
        <v>8.2499046526532602E-2</v>
      </c>
    </row>
    <row r="1451" spans="1:5" ht="13.2" x14ac:dyDescent="0.25">
      <c r="A1451" s="2">
        <v>44803.375</v>
      </c>
      <c r="B1451" s="1">
        <v>279.10000000000002</v>
      </c>
      <c r="C1451" s="1">
        <v>248.6942</v>
      </c>
      <c r="D1451" s="1">
        <v>0.122261797822386</v>
      </c>
    </row>
    <row r="1452" spans="1:5" ht="13.2" x14ac:dyDescent="0.25">
      <c r="A1452" s="2">
        <v>44803.416666666664</v>
      </c>
      <c r="B1452" s="1">
        <v>279.70999999999998</v>
      </c>
      <c r="C1452" s="1">
        <v>242.07053999999999</v>
      </c>
      <c r="D1452" s="1">
        <v>0.15548963537653099</v>
      </c>
    </row>
    <row r="1453" spans="1:5" ht="13.2" x14ac:dyDescent="0.25">
      <c r="A1453" s="2">
        <v>44803.458333333336</v>
      </c>
      <c r="B1453" s="1">
        <v>282.95999999999998</v>
      </c>
      <c r="C1453" s="1">
        <v>242.24227999999999</v>
      </c>
      <c r="D1453" s="1">
        <v>0.168086760081683</v>
      </c>
    </row>
    <row r="1454" spans="1:5" ht="13.2" x14ac:dyDescent="0.25">
      <c r="A1454" s="2">
        <v>44803.5</v>
      </c>
      <c r="B1454" s="1">
        <v>284.14</v>
      </c>
      <c r="C1454" s="1">
        <v>249.67456000000001</v>
      </c>
      <c r="D1454" s="1">
        <v>0.138041456846864</v>
      </c>
    </row>
    <row r="1455" spans="1:5" ht="13.2" x14ac:dyDescent="0.25">
      <c r="A1455" s="2">
        <v>44803.541666666664</v>
      </c>
      <c r="B1455" s="1">
        <v>282.20999999999998</v>
      </c>
      <c r="C1455" s="1">
        <v>249.17319000000001</v>
      </c>
      <c r="D1455" s="1">
        <v>0.13258573283907399</v>
      </c>
    </row>
    <row r="1456" spans="1:5" ht="13.2" x14ac:dyDescent="0.25">
      <c r="A1456" s="2">
        <v>44803.583333333336</v>
      </c>
      <c r="B1456" s="1">
        <v>273.83999999999997</v>
      </c>
      <c r="C1456" s="1">
        <v>231.20784</v>
      </c>
      <c r="D1456" s="1">
        <v>0.18438890307525799</v>
      </c>
    </row>
    <row r="1457" spans="1:5" ht="13.2" x14ac:dyDescent="0.25">
      <c r="A1457" s="2">
        <v>44803.625</v>
      </c>
      <c r="B1457" s="1">
        <v>219.85</v>
      </c>
      <c r="C1457" s="1">
        <v>197.79049000000001</v>
      </c>
      <c r="D1457" s="1">
        <v>0.111529679713114</v>
      </c>
    </row>
    <row r="1458" spans="1:5" ht="13.2" x14ac:dyDescent="0.25">
      <c r="A1458" s="2">
        <v>44803.666666666664</v>
      </c>
      <c r="B1458" s="1">
        <v>185.02</v>
      </c>
      <c r="C1458" s="1">
        <v>165.57952</v>
      </c>
      <c r="D1458" s="1">
        <v>0.117408723011155</v>
      </c>
    </row>
    <row r="1459" spans="1:5" ht="13.2" x14ac:dyDescent="0.25">
      <c r="A1459" s="2">
        <v>44803.708333333336</v>
      </c>
      <c r="B1459" s="1">
        <v>175.24</v>
      </c>
      <c r="C1459" s="1">
        <v>146.57135</v>
      </c>
      <c r="D1459" s="1">
        <v>0.19559518282392799</v>
      </c>
    </row>
    <row r="1460" spans="1:5" ht="13.2" x14ac:dyDescent="0.25">
      <c r="A1460" s="2">
        <v>44803.75</v>
      </c>
      <c r="B1460" s="1">
        <v>171.35</v>
      </c>
      <c r="C1460" s="1">
        <v>143.53563</v>
      </c>
      <c r="D1460" s="1">
        <v>0.19378024815162601</v>
      </c>
    </row>
    <row r="1461" spans="1:5" ht="13.2" x14ac:dyDescent="0.25">
      <c r="A1461" s="2">
        <v>44803.791666666664</v>
      </c>
      <c r="B1461" s="1">
        <v>172.44</v>
      </c>
      <c r="C1461" s="1">
        <v>147.49892</v>
      </c>
      <c r="D1461" s="1">
        <v>0.169093305903527</v>
      </c>
    </row>
    <row r="1462" spans="1:5" ht="13.2" x14ac:dyDescent="0.25">
      <c r="A1462" s="2">
        <v>44803.833333333336</v>
      </c>
      <c r="B1462" s="1">
        <v>174.94</v>
      </c>
      <c r="C1462" s="1">
        <v>151.56530000000001</v>
      </c>
      <c r="D1462" s="1">
        <v>0.15422197561051201</v>
      </c>
    </row>
    <row r="1463" spans="1:5" ht="13.2" x14ac:dyDescent="0.25">
      <c r="A1463" s="2">
        <v>44803.875</v>
      </c>
      <c r="B1463" s="1">
        <v>182.63</v>
      </c>
      <c r="C1463" s="1">
        <v>157.89972</v>
      </c>
      <c r="D1463" s="1">
        <v>0.15662016373429899</v>
      </c>
    </row>
    <row r="1464" spans="1:5" ht="13.2" x14ac:dyDescent="0.25">
      <c r="A1464" s="2">
        <v>44803.916666666664</v>
      </c>
      <c r="B1464" s="1">
        <v>191.93</v>
      </c>
      <c r="C1464" s="1">
        <v>168.23983000000001</v>
      </c>
      <c r="D1464" s="1">
        <v>0.14081189929875601</v>
      </c>
    </row>
    <row r="1465" spans="1:5" ht="13.2" x14ac:dyDescent="0.25">
      <c r="A1465" s="2">
        <v>44803.958333333336</v>
      </c>
      <c r="B1465" s="1">
        <v>205.21</v>
      </c>
      <c r="C1465" s="1">
        <v>181.46012999999999</v>
      </c>
      <c r="D1465" s="1">
        <v>0.130882029016511</v>
      </c>
      <c r="E1465" s="1">
        <f>AVERAGE(D1442:D1465)</f>
        <v>0.12464431560454629</v>
      </c>
    </row>
    <row r="1466" spans="1:5" ht="13.2" x14ac:dyDescent="0.25">
      <c r="A1466" s="2">
        <v>44804</v>
      </c>
      <c r="B1466" s="1">
        <v>217.48</v>
      </c>
      <c r="C1466" s="1">
        <v>216.76461</v>
      </c>
      <c r="D1466" s="1">
        <v>3.30030810841301E-3</v>
      </c>
    </row>
    <row r="1467" spans="1:5" ht="13.2" x14ac:dyDescent="0.25">
      <c r="A1467" s="2">
        <v>44804.041666666664</v>
      </c>
      <c r="B1467" s="1">
        <v>242.11</v>
      </c>
      <c r="C1467" s="1">
        <v>242.92024000000001</v>
      </c>
      <c r="D1467" s="1">
        <v>3.3354157726832099E-3</v>
      </c>
    </row>
    <row r="1468" spans="1:5" ht="13.2" x14ac:dyDescent="0.25">
      <c r="A1468" s="2">
        <v>44804.083333333336</v>
      </c>
      <c r="B1468" s="1">
        <v>277.92</v>
      </c>
      <c r="C1468" s="1">
        <v>269.75709000000001</v>
      </c>
      <c r="D1468" s="1">
        <v>3.0260224114962101E-2</v>
      </c>
    </row>
    <row r="1469" spans="1:5" ht="13.2" x14ac:dyDescent="0.25">
      <c r="A1469" s="2">
        <v>44804.125</v>
      </c>
      <c r="B1469" s="1">
        <v>287.77999999999997</v>
      </c>
      <c r="C1469" s="1">
        <v>283.96015</v>
      </c>
      <c r="D1469" s="1">
        <v>1.3452063608220899E-2</v>
      </c>
    </row>
    <row r="1470" spans="1:5" ht="13.2" x14ac:dyDescent="0.25">
      <c r="A1470" s="2">
        <v>44804.166666666664</v>
      </c>
      <c r="B1470" s="1">
        <v>286.25</v>
      </c>
      <c r="C1470" s="1">
        <v>279.77154999999999</v>
      </c>
      <c r="D1470" s="1">
        <v>2.3156214418513899E-2</v>
      </c>
    </row>
    <row r="1471" spans="1:5" ht="13.2" x14ac:dyDescent="0.25">
      <c r="A1471" s="2">
        <v>44804.208333333336</v>
      </c>
      <c r="B1471" s="1">
        <v>274.39</v>
      </c>
      <c r="C1471" s="1">
        <v>271.03913</v>
      </c>
      <c r="D1471" s="1">
        <v>1.23630488335761E-2</v>
      </c>
    </row>
    <row r="1472" spans="1:5" ht="13.2" x14ac:dyDescent="0.25">
      <c r="A1472" s="2">
        <v>44804.25</v>
      </c>
      <c r="B1472" s="1">
        <v>262.17</v>
      </c>
      <c r="C1472" s="1">
        <v>268.35597999999999</v>
      </c>
      <c r="D1472" s="1">
        <v>2.30513961343435E-2</v>
      </c>
    </row>
    <row r="1473" spans="1:4" ht="13.2" x14ac:dyDescent="0.25">
      <c r="A1473" s="2">
        <v>44804.291666666664</v>
      </c>
      <c r="B1473" s="1">
        <v>258.14</v>
      </c>
      <c r="C1473" s="1">
        <v>268.95087999999998</v>
      </c>
      <c r="D1473" s="1">
        <v>4.01964849492219E-2</v>
      </c>
    </row>
    <row r="1474" spans="1:4" ht="13.2" x14ac:dyDescent="0.25">
      <c r="A1474" s="2">
        <v>44804.333333333336</v>
      </c>
      <c r="B1474" s="1">
        <v>264.67</v>
      </c>
      <c r="C1474" s="1">
        <v>270.54316</v>
      </c>
      <c r="D1474" s="1">
        <v>2.1708772825747898E-2</v>
      </c>
    </row>
    <row r="1475" spans="1:4" ht="13.2" x14ac:dyDescent="0.25">
      <c r="A1475" s="2">
        <v>44804.375</v>
      </c>
      <c r="B1475" s="1">
        <v>266.66000000000003</v>
      </c>
      <c r="C1475" s="1">
        <v>268.52346999999997</v>
      </c>
      <c r="D1475" s="1">
        <v>6.9396913424362803E-3</v>
      </c>
    </row>
    <row r="1476" spans="1:4" ht="13.2" x14ac:dyDescent="0.25">
      <c r="A1476" s="2">
        <v>44804.416666666664</v>
      </c>
      <c r="B1476" s="1">
        <v>268.95</v>
      </c>
      <c r="C1476" s="1">
        <v>263.01843000000002</v>
      </c>
      <c r="D1476" s="1">
        <v>2.2551917749641898E-2</v>
      </c>
    </row>
    <row r="1477" spans="1:4" ht="13.2" x14ac:dyDescent="0.25">
      <c r="A1477" s="2">
        <v>44804.458333333336</v>
      </c>
      <c r="B1477" s="1">
        <v>271.3</v>
      </c>
      <c r="C1477" s="1">
        <v>260.87232999999998</v>
      </c>
      <c r="D1477" s="1">
        <v>3.9972311360120201E-2</v>
      </c>
    </row>
    <row r="1478" spans="1:4" ht="13.2" x14ac:dyDescent="0.25">
      <c r="A1478" s="2">
        <v>44804.5</v>
      </c>
      <c r="B1478" s="1">
        <v>270.75</v>
      </c>
      <c r="C1478" s="1">
        <v>266.39238999999998</v>
      </c>
      <c r="D1478" s="1">
        <v>1.6357862174666501E-2</v>
      </c>
    </row>
    <row r="1479" spans="1:4" ht="13.2" x14ac:dyDescent="0.25">
      <c r="A1479" s="2">
        <v>44804.541666666664</v>
      </c>
      <c r="B1479" s="1">
        <v>272.77</v>
      </c>
      <c r="C1479" s="1">
        <v>266.85520000000002</v>
      </c>
      <c r="D1479" s="1">
        <v>2.2164829465567599E-2</v>
      </c>
    </row>
    <row r="1480" spans="1:4" ht="13.2" x14ac:dyDescent="0.25">
      <c r="A1480" s="2">
        <v>44804.583333333336</v>
      </c>
      <c r="B1480" s="1">
        <v>266.22000000000003</v>
      </c>
      <c r="C1480" s="1">
        <v>248.87598</v>
      </c>
      <c r="D1480" s="1">
        <v>6.9689409158730495E-2</v>
      </c>
    </row>
    <row r="1481" spans="1:4" ht="13.2" x14ac:dyDescent="0.25">
      <c r="A1481" s="2">
        <v>44804.625</v>
      </c>
      <c r="B1481" s="1">
        <v>217.08</v>
      </c>
      <c r="C1481" s="1">
        <v>212.87526</v>
      </c>
      <c r="D1481" s="1">
        <v>1.9752130895812001E-2</v>
      </c>
    </row>
    <row r="1482" spans="1:4" ht="13.2" x14ac:dyDescent="0.25">
      <c r="A1482" s="2">
        <v>44804.666666666664</v>
      </c>
      <c r="B1482" s="1">
        <v>183.38</v>
      </c>
      <c r="C1482" s="1">
        <v>178.54387</v>
      </c>
      <c r="D1482" s="1">
        <v>2.70865082066384E-2</v>
      </c>
    </row>
    <row r="1483" spans="1:4" ht="13.2" x14ac:dyDescent="0.25">
      <c r="A1483" s="2">
        <v>44804.708333333336</v>
      </c>
      <c r="B1483" s="1">
        <v>171.7</v>
      </c>
      <c r="C1483" s="1">
        <v>159.13081</v>
      </c>
      <c r="D1483" s="1">
        <v>7.8986526870566301E-2</v>
      </c>
    </row>
    <row r="1484" spans="1:4" ht="13.2" x14ac:dyDescent="0.25">
      <c r="A1484" s="2">
        <v>44804.75</v>
      </c>
      <c r="B1484" s="1">
        <v>167.88</v>
      </c>
      <c r="C1484" s="1">
        <v>155.63478000000001</v>
      </c>
      <c r="D1484" s="1">
        <v>7.8679200111954298E-2</v>
      </c>
    </row>
    <row r="1485" spans="1:4" ht="13.2" x14ac:dyDescent="0.25">
      <c r="A1485" s="2">
        <v>44804.791666666664</v>
      </c>
      <c r="B1485" s="1">
        <v>172.89</v>
      </c>
      <c r="C1485" s="1">
        <v>159.54211000000001</v>
      </c>
      <c r="D1485" s="1">
        <v>8.3663742443922606E-2</v>
      </c>
    </row>
    <row r="1486" spans="1:4" ht="13.2" x14ac:dyDescent="0.25">
      <c r="A1486" s="2">
        <v>44804.833333333336</v>
      </c>
      <c r="B1486" s="1">
        <v>176.65</v>
      </c>
      <c r="C1486" s="1">
        <v>164.44394</v>
      </c>
      <c r="D1486" s="1">
        <v>7.4226268234633602E-2</v>
      </c>
    </row>
    <row r="1487" spans="1:4" ht="13.2" x14ac:dyDescent="0.25">
      <c r="A1487" s="2">
        <v>44804.875</v>
      </c>
      <c r="B1487" s="1">
        <v>184.44</v>
      </c>
      <c r="C1487" s="1">
        <v>171.26244</v>
      </c>
      <c r="D1487" s="1">
        <v>7.6943666106824099E-2</v>
      </c>
    </row>
    <row r="1488" spans="1:4" ht="13.2" x14ac:dyDescent="0.25">
      <c r="A1488" s="2">
        <v>44804.916666666664</v>
      </c>
      <c r="B1488" s="1">
        <v>195.5</v>
      </c>
      <c r="C1488" s="1">
        <v>182.18482</v>
      </c>
      <c r="D1488" s="1">
        <v>7.3086111126053094E-2</v>
      </c>
    </row>
    <row r="1489" spans="1:5" ht="13.2" x14ac:dyDescent="0.25">
      <c r="A1489" s="2">
        <v>44804.958333333336</v>
      </c>
      <c r="B1489" s="1">
        <v>197.19</v>
      </c>
      <c r="C1489" s="1">
        <v>195.34922</v>
      </c>
      <c r="D1489" s="1">
        <v>9.4230220115544602E-3</v>
      </c>
      <c r="E1489" s="1">
        <f>AVERAGE(D1466:D1489)</f>
        <v>3.626446358436685E-2</v>
      </c>
    </row>
    <row r="1490" spans="1:5" ht="13.2" x14ac:dyDescent="0.25">
      <c r="A1490" s="2">
        <v>44805</v>
      </c>
      <c r="B1490" s="1">
        <v>209.49</v>
      </c>
      <c r="C1490" s="1">
        <v>210.96919</v>
      </c>
      <c r="D1490" s="1">
        <v>7.0114029446668898E-3</v>
      </c>
    </row>
    <row r="1491" spans="1:5" ht="13.2" x14ac:dyDescent="0.25">
      <c r="A1491" s="2">
        <v>44805.041666666664</v>
      </c>
      <c r="B1491" s="1">
        <v>226.15</v>
      </c>
      <c r="C1491" s="1">
        <v>240.69844000000001</v>
      </c>
      <c r="D1491" s="1">
        <v>6.0442601954545198E-2</v>
      </c>
    </row>
    <row r="1492" spans="1:5" ht="13.2" x14ac:dyDescent="0.25">
      <c r="A1492" s="2">
        <v>44805.083333333336</v>
      </c>
      <c r="B1492" s="1">
        <v>272.95</v>
      </c>
      <c r="C1492" s="1">
        <v>269.28392000000002</v>
      </c>
      <c r="D1492" s="1">
        <v>1.3614180898733E-2</v>
      </c>
    </row>
    <row r="1493" spans="1:5" ht="13.2" x14ac:dyDescent="0.25">
      <c r="A1493" s="2">
        <v>44805.125</v>
      </c>
      <c r="B1493" s="1">
        <v>284.10000000000002</v>
      </c>
      <c r="C1493" s="1">
        <v>282.21399000000002</v>
      </c>
      <c r="D1493" s="1">
        <v>6.6829075341020396E-3</v>
      </c>
    </row>
    <row r="1494" spans="1:5" ht="13.2" x14ac:dyDescent="0.25">
      <c r="A1494" s="2">
        <v>44805.166666666664</v>
      </c>
      <c r="B1494" s="1">
        <v>275.64999999999998</v>
      </c>
      <c r="C1494" s="1">
        <v>276.62520999999998</v>
      </c>
      <c r="D1494" s="1">
        <v>3.52538367706979E-3</v>
      </c>
    </row>
    <row r="1495" spans="1:5" ht="13.2" x14ac:dyDescent="0.25">
      <c r="A1495" s="2">
        <v>44805.208333333336</v>
      </c>
      <c r="B1495" s="1">
        <v>271.23</v>
      </c>
      <c r="C1495" s="1">
        <v>267.90974999999997</v>
      </c>
      <c r="D1495" s="1">
        <v>1.23931659822012E-2</v>
      </c>
    </row>
    <row r="1496" spans="1:5" ht="13.2" x14ac:dyDescent="0.25">
      <c r="A1496" s="2">
        <v>44805.25</v>
      </c>
      <c r="B1496" s="1">
        <v>264.06</v>
      </c>
      <c r="C1496" s="1">
        <v>265.90149000000002</v>
      </c>
      <c r="D1496" s="1">
        <v>6.9254595000577896E-3</v>
      </c>
    </row>
    <row r="1497" spans="1:5" ht="13.2" x14ac:dyDescent="0.25">
      <c r="A1497" s="2">
        <v>44805.291666666664</v>
      </c>
      <c r="B1497" s="1">
        <v>251.03</v>
      </c>
      <c r="C1497" s="1">
        <v>267.23813999999999</v>
      </c>
      <c r="D1497" s="1">
        <v>6.06505493564653E-2</v>
      </c>
    </row>
    <row r="1498" spans="1:5" ht="13.2" x14ac:dyDescent="0.25">
      <c r="A1498" s="2">
        <v>44805.333333333336</v>
      </c>
      <c r="B1498" s="1">
        <v>248.15</v>
      </c>
      <c r="C1498" s="1">
        <v>268.85288000000003</v>
      </c>
      <c r="D1498" s="1">
        <v>7.7004494056377604E-2</v>
      </c>
    </row>
    <row r="1499" spans="1:5" ht="13.2" x14ac:dyDescent="0.25">
      <c r="A1499" s="2">
        <v>44805.375</v>
      </c>
      <c r="B1499" s="1">
        <v>254.09</v>
      </c>
      <c r="C1499" s="1">
        <v>266.17039999999997</v>
      </c>
      <c r="D1499" s="1">
        <v>4.5385963277659598E-2</v>
      </c>
    </row>
    <row r="1500" spans="1:5" ht="13.2" x14ac:dyDescent="0.25">
      <c r="A1500" s="2">
        <v>44805.416666666664</v>
      </c>
      <c r="B1500" s="1">
        <v>256.22000000000003</v>
      </c>
      <c r="C1500" s="1">
        <v>260.06887</v>
      </c>
      <c r="D1500" s="1">
        <v>1.47994260135785E-2</v>
      </c>
    </row>
    <row r="1501" spans="1:5" ht="13.2" x14ac:dyDescent="0.25">
      <c r="A1501" s="2">
        <v>44805.458333333336</v>
      </c>
      <c r="B1501" s="1">
        <v>266.02999999999997</v>
      </c>
      <c r="C1501" s="1">
        <v>258.4873</v>
      </c>
      <c r="D1501" s="1">
        <v>2.9180157013516499E-2</v>
      </c>
    </row>
    <row r="1502" spans="1:5" ht="13.2" x14ac:dyDescent="0.25">
      <c r="A1502" s="2">
        <v>44805.5</v>
      </c>
      <c r="B1502" s="1">
        <v>272.79000000000002</v>
      </c>
      <c r="C1502" s="1">
        <v>264.45164</v>
      </c>
      <c r="D1502" s="1">
        <v>3.1530755490871601E-2</v>
      </c>
    </row>
    <row r="1503" spans="1:5" ht="13.2" x14ac:dyDescent="0.25">
      <c r="A1503" s="2">
        <v>44805.541666666664</v>
      </c>
      <c r="B1503" s="1">
        <v>275.89999999999998</v>
      </c>
      <c r="C1503" s="1">
        <v>264.27695999999997</v>
      </c>
      <c r="D1503" s="1">
        <v>4.39805270955137E-2</v>
      </c>
    </row>
    <row r="1504" spans="1:5" ht="13.2" x14ac:dyDescent="0.25">
      <c r="A1504" s="2">
        <v>44805.583333333336</v>
      </c>
      <c r="B1504" s="1">
        <v>275.52</v>
      </c>
      <c r="C1504" s="1">
        <v>245.98504</v>
      </c>
      <c r="D1504" s="1">
        <v>0.120068114711366</v>
      </c>
    </row>
    <row r="1505" spans="1:5" ht="13.2" x14ac:dyDescent="0.25">
      <c r="A1505" s="2">
        <v>44805.625</v>
      </c>
      <c r="B1505" s="1">
        <v>238.99</v>
      </c>
      <c r="C1505" s="1">
        <v>209.75783000000001</v>
      </c>
      <c r="D1505" s="1">
        <v>0.13936151990130699</v>
      </c>
    </row>
    <row r="1506" spans="1:5" ht="13.2" x14ac:dyDescent="0.25">
      <c r="A1506" s="2">
        <v>44805.666666666664</v>
      </c>
      <c r="B1506" s="1">
        <v>214.67</v>
      </c>
      <c r="C1506" s="1">
        <v>174.32683</v>
      </c>
      <c r="D1506" s="1">
        <v>0.23142261004803399</v>
      </c>
    </row>
    <row r="1507" spans="1:5" ht="13.2" x14ac:dyDescent="0.25">
      <c r="A1507" s="2">
        <v>44805.708333333336</v>
      </c>
      <c r="B1507" s="1">
        <v>199.77</v>
      </c>
      <c r="C1507" s="1">
        <v>153.31535</v>
      </c>
      <c r="D1507" s="1">
        <v>0.30300064540178101</v>
      </c>
    </row>
    <row r="1508" spans="1:5" ht="13.2" x14ac:dyDescent="0.25">
      <c r="A1508" s="2">
        <v>44805.75</v>
      </c>
      <c r="B1508" s="1">
        <v>192.53</v>
      </c>
      <c r="C1508" s="1">
        <v>149.13536999999999</v>
      </c>
      <c r="D1508" s="1">
        <v>0.29097477010316197</v>
      </c>
    </row>
    <row r="1509" spans="1:5" ht="13.2" x14ac:dyDescent="0.25">
      <c r="A1509" s="2">
        <v>44805.791666666664</v>
      </c>
      <c r="B1509" s="1">
        <v>195.81</v>
      </c>
      <c r="C1509" s="1">
        <v>152.90509</v>
      </c>
      <c r="D1509" s="1">
        <v>0.28059831101763799</v>
      </c>
    </row>
    <row r="1510" spans="1:5" ht="13.2" x14ac:dyDescent="0.25">
      <c r="A1510" s="2">
        <v>44805.833333333336</v>
      </c>
      <c r="B1510" s="1">
        <v>193.96</v>
      </c>
      <c r="C1510" s="1">
        <v>157.10572999999999</v>
      </c>
      <c r="D1510" s="1">
        <v>0.23458259606444601</v>
      </c>
    </row>
    <row r="1511" spans="1:5" ht="13.2" x14ac:dyDescent="0.25">
      <c r="A1511" s="2">
        <v>44805.875</v>
      </c>
      <c r="B1511" s="1">
        <v>196.46</v>
      </c>
      <c r="C1511" s="1">
        <v>162.9051</v>
      </c>
      <c r="D1511" s="1">
        <v>0.20597820448838</v>
      </c>
    </row>
    <row r="1512" spans="1:5" ht="13.2" x14ac:dyDescent="0.25">
      <c r="A1512" s="2">
        <v>44805.916666666664</v>
      </c>
      <c r="B1512" s="1">
        <v>209.53</v>
      </c>
      <c r="C1512" s="1">
        <v>173.0196</v>
      </c>
      <c r="D1512" s="1">
        <v>0.21101886722660301</v>
      </c>
    </row>
    <row r="1513" spans="1:5" ht="13.2" x14ac:dyDescent="0.25">
      <c r="A1513" s="2">
        <v>44805.958333333336</v>
      </c>
      <c r="B1513" s="1">
        <v>213.8</v>
      </c>
      <c r="C1513" s="1">
        <v>186.90477000000001</v>
      </c>
      <c r="D1513" s="1">
        <v>0.14389803962734601</v>
      </c>
      <c r="E1513" s="1">
        <f>AVERAGE(D1490:D1513)</f>
        <v>0.10725127722439258</v>
      </c>
    </row>
    <row r="1514" spans="1:5" ht="13.2" x14ac:dyDescent="0.25">
      <c r="A1514" s="2">
        <v>44806</v>
      </c>
      <c r="B1514" s="1">
        <v>222.18</v>
      </c>
      <c r="C1514" s="1">
        <v>210.53496999999999</v>
      </c>
      <c r="D1514" s="1">
        <v>5.5311618777631098E-2</v>
      </c>
    </row>
    <row r="1515" spans="1:5" ht="13.2" x14ac:dyDescent="0.25">
      <c r="A1515" s="2">
        <v>44806.041666666664</v>
      </c>
      <c r="B1515" s="1">
        <v>236.79</v>
      </c>
      <c r="C1515" s="1">
        <v>234.98251999999999</v>
      </c>
      <c r="D1515" s="1">
        <v>7.6919764074365902E-3</v>
      </c>
    </row>
    <row r="1516" spans="1:5" ht="13.2" x14ac:dyDescent="0.25">
      <c r="A1516" s="2">
        <v>44806.083333333336</v>
      </c>
      <c r="B1516" s="1">
        <v>274.52999999999997</v>
      </c>
      <c r="C1516" s="1">
        <v>258.64193999999998</v>
      </c>
      <c r="D1516" s="1">
        <v>6.1428784519633503E-2</v>
      </c>
    </row>
    <row r="1517" spans="1:5" ht="13.2" x14ac:dyDescent="0.25">
      <c r="A1517" s="2">
        <v>44806.125</v>
      </c>
      <c r="B1517" s="1">
        <v>286.77</v>
      </c>
      <c r="C1517" s="1">
        <v>272.55034000000001</v>
      </c>
      <c r="D1517" s="1">
        <v>5.2172600481804401E-2</v>
      </c>
    </row>
    <row r="1518" spans="1:5" ht="13.2" x14ac:dyDescent="0.25">
      <c r="A1518" s="2">
        <v>44806.166666666664</v>
      </c>
      <c r="B1518" s="1">
        <v>279.29000000000002</v>
      </c>
      <c r="C1518" s="1">
        <v>273.59780000000001</v>
      </c>
      <c r="D1518" s="1">
        <v>2.08049918530047E-2</v>
      </c>
    </row>
    <row r="1519" spans="1:5" ht="13.2" x14ac:dyDescent="0.25">
      <c r="A1519" s="2">
        <v>44806.208333333336</v>
      </c>
      <c r="B1519" s="1">
        <v>283.45</v>
      </c>
      <c r="C1519" s="1">
        <v>270.18934000000002</v>
      </c>
      <c r="D1519" s="1">
        <v>4.9079138355347302E-2</v>
      </c>
    </row>
    <row r="1520" spans="1:5" ht="13.2" x14ac:dyDescent="0.25">
      <c r="A1520" s="2">
        <v>44806.25</v>
      </c>
      <c r="B1520" s="1">
        <v>268.49</v>
      </c>
      <c r="C1520" s="1">
        <v>268.78897999999998</v>
      </c>
      <c r="D1520" s="1">
        <v>1.11232238762159E-3</v>
      </c>
    </row>
    <row r="1521" spans="1:4" ht="13.2" x14ac:dyDescent="0.25">
      <c r="A1521" s="2">
        <v>44806.291666666664</v>
      </c>
      <c r="B1521" s="1">
        <v>262.19</v>
      </c>
      <c r="C1521" s="1">
        <v>268.90697999999998</v>
      </c>
      <c r="D1521" s="1">
        <v>2.4978823532211598E-2</v>
      </c>
    </row>
    <row r="1522" spans="1:4" ht="13.2" x14ac:dyDescent="0.25">
      <c r="A1522" s="2">
        <v>44806.333333333336</v>
      </c>
      <c r="B1522" s="1">
        <v>264.44</v>
      </c>
      <c r="C1522" s="1">
        <v>270.91674</v>
      </c>
      <c r="D1522" s="1">
        <v>2.3906754525394001E-2</v>
      </c>
    </row>
    <row r="1523" spans="1:4" ht="13.2" x14ac:dyDescent="0.25">
      <c r="A1523" s="2">
        <v>44806.375</v>
      </c>
      <c r="B1523" s="1">
        <v>264.48</v>
      </c>
      <c r="C1523" s="1">
        <v>270.65557999999999</v>
      </c>
      <c r="D1523" s="1">
        <v>2.28171168686046E-2</v>
      </c>
    </row>
    <row r="1524" spans="1:4" ht="13.2" x14ac:dyDescent="0.25">
      <c r="A1524" s="2">
        <v>44806.416666666664</v>
      </c>
      <c r="B1524" s="1">
        <v>266.60000000000002</v>
      </c>
      <c r="C1524" s="1">
        <v>267.02447999999998</v>
      </c>
      <c r="D1524" s="1">
        <v>1.5896669848395901E-3</v>
      </c>
    </row>
    <row r="1525" spans="1:4" ht="13.2" x14ac:dyDescent="0.25">
      <c r="A1525" s="2">
        <v>44806.458333333336</v>
      </c>
      <c r="B1525" s="1">
        <v>264.81</v>
      </c>
      <c r="C1525" s="1">
        <v>265.45530000000002</v>
      </c>
      <c r="D1525" s="1">
        <v>2.4309177477338699E-3</v>
      </c>
    </row>
    <row r="1526" spans="1:4" ht="13.2" x14ac:dyDescent="0.25">
      <c r="A1526" s="2">
        <v>44806.5</v>
      </c>
      <c r="B1526" s="1">
        <v>260.19</v>
      </c>
      <c r="C1526" s="1">
        <v>269.51197999999999</v>
      </c>
      <c r="D1526" s="1">
        <v>3.4588369689540301E-2</v>
      </c>
    </row>
    <row r="1527" spans="1:4" ht="13.2" x14ac:dyDescent="0.25">
      <c r="A1527" s="2">
        <v>44806.541666666664</v>
      </c>
      <c r="B1527" s="1">
        <v>263.10000000000002</v>
      </c>
      <c r="C1527" s="1">
        <v>269.54989</v>
      </c>
      <c r="D1527" s="1">
        <v>2.3928371849827001E-2</v>
      </c>
    </row>
    <row r="1528" spans="1:4" ht="13.2" x14ac:dyDescent="0.25">
      <c r="A1528" s="2">
        <v>44806.583333333336</v>
      </c>
      <c r="B1528" s="1">
        <v>262.89999999999998</v>
      </c>
      <c r="C1528" s="1">
        <v>256.20893000000001</v>
      </c>
      <c r="D1528" s="1">
        <v>2.6115678325497702E-2</v>
      </c>
    </row>
    <row r="1529" spans="1:4" ht="13.2" x14ac:dyDescent="0.25">
      <c r="A1529" s="2">
        <v>44806.625</v>
      </c>
      <c r="B1529" s="1">
        <v>223.97</v>
      </c>
      <c r="C1529" s="1">
        <v>224.809</v>
      </c>
      <c r="D1529" s="1">
        <v>3.7320569906009E-3</v>
      </c>
    </row>
    <row r="1530" spans="1:4" ht="13.2" x14ac:dyDescent="0.25">
      <c r="A1530" s="2">
        <v>44806.666666666664</v>
      </c>
      <c r="B1530" s="1">
        <v>187.21</v>
      </c>
      <c r="C1530" s="1">
        <v>188.97611000000001</v>
      </c>
      <c r="D1530" s="1">
        <v>9.3456786680601901E-3</v>
      </c>
    </row>
    <row r="1531" spans="1:4" ht="13.2" x14ac:dyDescent="0.25">
      <c r="A1531" s="2">
        <v>44806.708333333336</v>
      </c>
      <c r="B1531" s="1">
        <v>181.49</v>
      </c>
      <c r="C1531" s="1">
        <v>163.74404000000001</v>
      </c>
      <c r="D1531" s="1">
        <v>0.108376219372625</v>
      </c>
    </row>
    <row r="1532" spans="1:4" ht="13.2" x14ac:dyDescent="0.25">
      <c r="A1532" s="2">
        <v>44806.75</v>
      </c>
      <c r="B1532" s="1">
        <v>185.29</v>
      </c>
      <c r="C1532" s="1">
        <v>155.92024000000001</v>
      </c>
      <c r="D1532" s="1">
        <v>0.18836399943971299</v>
      </c>
    </row>
    <row r="1533" spans="1:4" ht="13.2" x14ac:dyDescent="0.25">
      <c r="A1533" s="2">
        <v>44806.791666666664</v>
      </c>
      <c r="B1533" s="1">
        <v>186.97</v>
      </c>
      <c r="C1533" s="1">
        <v>158.6533</v>
      </c>
      <c r="D1533" s="1">
        <v>0.178481632591317</v>
      </c>
    </row>
    <row r="1534" spans="1:4" ht="13.2" x14ac:dyDescent="0.25">
      <c r="A1534" s="2">
        <v>44806.833333333336</v>
      </c>
      <c r="B1534" s="1">
        <v>188.89</v>
      </c>
      <c r="C1534" s="1">
        <v>162.18101999999999</v>
      </c>
      <c r="D1534" s="1">
        <v>0.16468622530552501</v>
      </c>
    </row>
    <row r="1535" spans="1:4" ht="13.2" x14ac:dyDescent="0.25">
      <c r="A1535" s="2">
        <v>44806.875</v>
      </c>
      <c r="B1535" s="1">
        <v>190.92</v>
      </c>
      <c r="C1535" s="1">
        <v>166.25605999999999</v>
      </c>
      <c r="D1535" s="1">
        <v>0.14834911882309701</v>
      </c>
    </row>
    <row r="1536" spans="1:4" ht="13.2" x14ac:dyDescent="0.25">
      <c r="A1536" s="2">
        <v>44806.916666666664</v>
      </c>
      <c r="B1536" s="1">
        <v>197.03</v>
      </c>
      <c r="C1536" s="1">
        <v>175.21881999999999</v>
      </c>
      <c r="D1536" s="1">
        <v>0.124479664912707</v>
      </c>
    </row>
    <row r="1537" spans="1:5" ht="13.2" x14ac:dyDescent="0.25">
      <c r="A1537" s="2">
        <v>44806.958333333336</v>
      </c>
      <c r="B1537" s="1">
        <v>202.24</v>
      </c>
      <c r="C1537" s="1">
        <v>188.85160999999999</v>
      </c>
      <c r="D1537" s="1">
        <v>7.0893703262577504E-2</v>
      </c>
      <c r="E1537" s="1">
        <f>AVERAGE(D1514:D1537)</f>
        <v>5.8527726319681263E-2</v>
      </c>
    </row>
    <row r="1538" spans="1:5" ht="13.2" x14ac:dyDescent="0.25">
      <c r="A1538" s="2">
        <v>44807</v>
      </c>
      <c r="B1538" s="1">
        <v>201.73</v>
      </c>
      <c r="C1538" s="1">
        <v>198.57899</v>
      </c>
      <c r="D1538" s="1">
        <v>1.5867791451653401E-2</v>
      </c>
    </row>
    <row r="1539" spans="1:5" ht="13.2" x14ac:dyDescent="0.25">
      <c r="A1539" s="2">
        <v>44807.041666666664</v>
      </c>
      <c r="B1539" s="1">
        <v>212.82</v>
      </c>
      <c r="C1539" s="1">
        <v>228.52131</v>
      </c>
      <c r="D1539" s="1">
        <v>6.8708296832361002E-2</v>
      </c>
    </row>
    <row r="1540" spans="1:5" ht="13.2" x14ac:dyDescent="0.25">
      <c r="A1540" s="2">
        <v>44807.083333333336</v>
      </c>
      <c r="B1540" s="1">
        <v>251.89</v>
      </c>
      <c r="C1540" s="1">
        <v>259.21237000000002</v>
      </c>
      <c r="D1540" s="1">
        <v>2.8248536132747099E-2</v>
      </c>
    </row>
    <row r="1541" spans="1:5" ht="13.2" x14ac:dyDescent="0.25">
      <c r="A1541" s="2">
        <v>44807.125</v>
      </c>
      <c r="B1541" s="1">
        <v>268.76</v>
      </c>
      <c r="C1541" s="1">
        <v>275.46251999999998</v>
      </c>
      <c r="D1541" s="1">
        <v>2.4331876438217399E-2</v>
      </c>
    </row>
    <row r="1542" spans="1:5" ht="13.2" x14ac:dyDescent="0.25">
      <c r="A1542" s="2">
        <v>44807.166666666664</v>
      </c>
      <c r="B1542" s="1">
        <v>272.77</v>
      </c>
      <c r="C1542" s="1">
        <v>273.85250000000002</v>
      </c>
      <c r="D1542" s="1">
        <v>3.9528578340531396E-3</v>
      </c>
    </row>
    <row r="1543" spans="1:5" ht="13.2" x14ac:dyDescent="0.25">
      <c r="A1543" s="2">
        <v>44807.208333333336</v>
      </c>
      <c r="B1543" s="1">
        <v>265.95999999999998</v>
      </c>
      <c r="C1543" s="1">
        <v>267.27672999999999</v>
      </c>
      <c r="D1543" s="1">
        <v>4.9264670366178402E-3</v>
      </c>
    </row>
    <row r="1544" spans="1:5" ht="13.2" x14ac:dyDescent="0.25">
      <c r="A1544" s="2">
        <v>44807.25</v>
      </c>
      <c r="B1544" s="1">
        <v>259.01</v>
      </c>
      <c r="C1544" s="1">
        <v>264.97098</v>
      </c>
      <c r="D1544" s="1">
        <v>2.2496727754865799E-2</v>
      </c>
    </row>
    <row r="1545" spans="1:5" ht="13.2" x14ac:dyDescent="0.25">
      <c r="A1545" s="2">
        <v>44807.291666666664</v>
      </c>
      <c r="B1545" s="1">
        <v>259.16000000000003</v>
      </c>
      <c r="C1545" s="1">
        <v>266.18148000000002</v>
      </c>
      <c r="D1545" s="1">
        <v>2.63785444426862E-2</v>
      </c>
    </row>
    <row r="1546" spans="1:5" ht="13.2" x14ac:dyDescent="0.25">
      <c r="A1546" s="2">
        <v>44807.333333333336</v>
      </c>
      <c r="B1546" s="1">
        <v>264.38</v>
      </c>
      <c r="C1546" s="1">
        <v>268.41464999999999</v>
      </c>
      <c r="D1546" s="1">
        <v>1.50314075628882E-2</v>
      </c>
    </row>
    <row r="1547" spans="1:5" ht="13.2" x14ac:dyDescent="0.25">
      <c r="A1547" s="2">
        <v>44807.375</v>
      </c>
      <c r="B1547" s="1">
        <v>257.33999999999997</v>
      </c>
      <c r="C1547" s="1">
        <v>266.23244</v>
      </c>
      <c r="D1547" s="1">
        <v>3.34010385811737E-2</v>
      </c>
    </row>
    <row r="1548" spans="1:5" ht="13.2" x14ac:dyDescent="0.25">
      <c r="A1548" s="2">
        <v>44807.416666666664</v>
      </c>
      <c r="B1548" s="1">
        <v>250.26</v>
      </c>
      <c r="C1548" s="1">
        <v>259.70465999999999</v>
      </c>
      <c r="D1548" s="1">
        <v>3.6366925414430297E-2</v>
      </c>
    </row>
    <row r="1549" spans="1:5" ht="13.2" x14ac:dyDescent="0.25">
      <c r="A1549" s="2">
        <v>44807.458333333336</v>
      </c>
      <c r="B1549" s="1">
        <v>248.02</v>
      </c>
      <c r="C1549" s="1">
        <v>257.63045</v>
      </c>
      <c r="D1549" s="1">
        <v>3.7303238029510799E-2</v>
      </c>
    </row>
    <row r="1550" spans="1:5" ht="13.2" x14ac:dyDescent="0.25">
      <c r="A1550" s="2">
        <v>44807.5</v>
      </c>
      <c r="B1550" s="1">
        <v>251.01</v>
      </c>
      <c r="C1550" s="1">
        <v>262.76209999999998</v>
      </c>
      <c r="D1550" s="1">
        <v>4.4725247666996003E-2</v>
      </c>
    </row>
    <row r="1551" spans="1:5" ht="13.2" x14ac:dyDescent="0.25">
      <c r="A1551" s="2">
        <v>44807.541666666664</v>
      </c>
      <c r="B1551" s="1">
        <v>256.48</v>
      </c>
      <c r="C1551" s="1">
        <v>262.31722000000002</v>
      </c>
      <c r="D1551" s="1">
        <v>2.2252523109233899E-2</v>
      </c>
    </row>
    <row r="1552" spans="1:5" ht="13.2" x14ac:dyDescent="0.25">
      <c r="A1552" s="2">
        <v>44807.583333333336</v>
      </c>
      <c r="B1552" s="1">
        <v>255.06</v>
      </c>
      <c r="C1552" s="1">
        <v>246.02567999999999</v>
      </c>
      <c r="D1552" s="1">
        <v>3.6721044729964798E-2</v>
      </c>
    </row>
    <row r="1553" spans="1:5" ht="13.2" x14ac:dyDescent="0.25">
      <c r="A1553" s="2">
        <v>44807.625</v>
      </c>
      <c r="B1553" s="1">
        <v>218.72</v>
      </c>
      <c r="C1553" s="1">
        <v>211.94454999999999</v>
      </c>
      <c r="D1553" s="1">
        <v>3.1968031261006703E-2</v>
      </c>
    </row>
    <row r="1554" spans="1:5" ht="13.2" x14ac:dyDescent="0.25">
      <c r="A1554" s="2">
        <v>44807.666666666664</v>
      </c>
      <c r="B1554" s="1">
        <v>176.16</v>
      </c>
      <c r="C1554" s="1">
        <v>176.29955000000001</v>
      </c>
      <c r="D1554" s="1">
        <v>7.9155051728727597E-4</v>
      </c>
    </row>
    <row r="1555" spans="1:5" ht="13.2" x14ac:dyDescent="0.25">
      <c r="A1555" s="2">
        <v>44807.708333333336</v>
      </c>
      <c r="B1555" s="1">
        <v>157.35</v>
      </c>
      <c r="C1555" s="1">
        <v>153.83735999999999</v>
      </c>
      <c r="D1555" s="1">
        <v>2.28334651608686E-2</v>
      </c>
    </row>
    <row r="1556" spans="1:5" ht="13.2" x14ac:dyDescent="0.25">
      <c r="A1556" s="2">
        <v>44807.75</v>
      </c>
      <c r="B1556" s="1">
        <v>157.54</v>
      </c>
      <c r="C1556" s="1">
        <v>148.98704000000001</v>
      </c>
      <c r="D1556" s="1">
        <v>5.7407409396145997E-2</v>
      </c>
    </row>
    <row r="1557" spans="1:5" ht="13.2" x14ac:dyDescent="0.25">
      <c r="A1557" s="2">
        <v>44807.791666666664</v>
      </c>
      <c r="B1557" s="1">
        <v>170.51</v>
      </c>
      <c r="C1557" s="1">
        <v>152.3381</v>
      </c>
      <c r="D1557" s="1">
        <v>0.11928663938962</v>
      </c>
    </row>
    <row r="1558" spans="1:5" ht="13.2" x14ac:dyDescent="0.25">
      <c r="A1558" s="2">
        <v>44807.833333333336</v>
      </c>
      <c r="B1558" s="1">
        <v>176.4</v>
      </c>
      <c r="C1558" s="1">
        <v>154.93333999999999</v>
      </c>
      <c r="D1558" s="1">
        <v>0.13855416787632599</v>
      </c>
    </row>
    <row r="1559" spans="1:5" ht="13.2" x14ac:dyDescent="0.25">
      <c r="A1559" s="2">
        <v>44807.875</v>
      </c>
      <c r="B1559" s="1">
        <v>183.19</v>
      </c>
      <c r="C1559" s="1">
        <v>157.86604</v>
      </c>
      <c r="D1559" s="1">
        <v>0.16041423475245201</v>
      </c>
    </row>
    <row r="1560" spans="1:5" ht="13.2" x14ac:dyDescent="0.25">
      <c r="A1560" s="2">
        <v>44807.916666666664</v>
      </c>
      <c r="B1560" s="1">
        <v>190.44</v>
      </c>
      <c r="C1560" s="1">
        <v>164.68305000000001</v>
      </c>
      <c r="D1560" s="1">
        <v>0.15640316353140099</v>
      </c>
    </row>
    <row r="1561" spans="1:5" ht="13.2" x14ac:dyDescent="0.25">
      <c r="A1561" s="2">
        <v>44807.958333333336</v>
      </c>
      <c r="B1561" s="1">
        <v>198.34</v>
      </c>
      <c r="C1561" s="1">
        <v>175.87547000000001</v>
      </c>
      <c r="D1561" s="1">
        <v>0.12772975105624401</v>
      </c>
      <c r="E1561" s="1">
        <f>AVERAGE(D1538:D1561)</f>
        <v>5.1504205664947976E-2</v>
      </c>
    </row>
    <row r="1562" spans="1:5" ht="13.2" x14ac:dyDescent="0.25">
      <c r="A1562" s="2">
        <v>44808</v>
      </c>
      <c r="B1562" s="1">
        <v>208.66</v>
      </c>
      <c r="C1562" s="1">
        <v>201.72649999999999</v>
      </c>
      <c r="D1562" s="1">
        <v>3.4370794119761197E-2</v>
      </c>
    </row>
    <row r="1563" spans="1:5" ht="13.2" x14ac:dyDescent="0.25">
      <c r="A1563" s="2">
        <v>44808.041666666664</v>
      </c>
      <c r="B1563" s="1">
        <v>228.81</v>
      </c>
      <c r="C1563" s="1">
        <v>235.65145000000001</v>
      </c>
      <c r="D1563" s="1">
        <v>2.9032072580075299E-2</v>
      </c>
    </row>
    <row r="1564" spans="1:5" ht="13.2" x14ac:dyDescent="0.25">
      <c r="A1564" s="2">
        <v>44808.083333333336</v>
      </c>
      <c r="B1564" s="1">
        <v>278.35000000000002</v>
      </c>
      <c r="C1564" s="1">
        <v>267.73403999999999</v>
      </c>
      <c r="D1564" s="1">
        <v>3.9651140363026E-2</v>
      </c>
    </row>
    <row r="1565" spans="1:5" ht="13.2" x14ac:dyDescent="0.25">
      <c r="A1565" s="2">
        <v>44808.125</v>
      </c>
      <c r="B1565" s="1">
        <v>282.83999999999997</v>
      </c>
      <c r="C1565" s="1">
        <v>281.36239999999998</v>
      </c>
      <c r="D1565" s="1">
        <v>5.25159012007288E-3</v>
      </c>
    </row>
    <row r="1566" spans="1:5" ht="13.2" x14ac:dyDescent="0.25">
      <c r="A1566" s="2">
        <v>44808.166666666664</v>
      </c>
      <c r="B1566" s="1">
        <v>273.83999999999997</v>
      </c>
      <c r="C1566" s="1">
        <v>275.70659999999998</v>
      </c>
      <c r="D1566" s="1">
        <v>6.7702405383113897E-3</v>
      </c>
    </row>
    <row r="1567" spans="1:5" ht="13.2" x14ac:dyDescent="0.25">
      <c r="A1567" s="2">
        <v>44808.208333333336</v>
      </c>
      <c r="B1567" s="1">
        <v>277.56</v>
      </c>
      <c r="C1567" s="1">
        <v>267.40731</v>
      </c>
      <c r="D1567" s="1">
        <v>3.7967137098832503E-2</v>
      </c>
    </row>
    <row r="1568" spans="1:5" ht="13.2" x14ac:dyDescent="0.25">
      <c r="A1568" s="2">
        <v>44808.25</v>
      </c>
      <c r="B1568" s="1">
        <v>275.5</v>
      </c>
      <c r="C1568" s="1">
        <v>265.60057999999998</v>
      </c>
      <c r="D1568" s="1">
        <v>3.7271831258802297E-2</v>
      </c>
    </row>
    <row r="1569" spans="1:4" ht="13.2" x14ac:dyDescent="0.25">
      <c r="A1569" s="2">
        <v>44808.291666666664</v>
      </c>
      <c r="B1569" s="1">
        <v>279.23</v>
      </c>
      <c r="C1569" s="1">
        <v>267.13107000000002</v>
      </c>
      <c r="D1569" s="1">
        <v>4.5292110723024401E-2</v>
      </c>
    </row>
    <row r="1570" spans="1:4" ht="13.2" x14ac:dyDescent="0.25">
      <c r="A1570" s="2">
        <v>44808.333333333336</v>
      </c>
      <c r="B1570" s="1">
        <v>283.88</v>
      </c>
      <c r="C1570" s="1">
        <v>268.51164</v>
      </c>
      <c r="D1570" s="1">
        <v>5.7235358586316697E-2</v>
      </c>
    </row>
    <row r="1571" spans="1:4" ht="13.2" x14ac:dyDescent="0.25">
      <c r="A1571" s="2">
        <v>44808.375</v>
      </c>
      <c r="B1571" s="1">
        <v>282.58</v>
      </c>
      <c r="C1571" s="1">
        <v>264.95481000000001</v>
      </c>
      <c r="D1571" s="1">
        <v>6.6521494740933204E-2</v>
      </c>
    </row>
    <row r="1572" spans="1:4" ht="13.2" x14ac:dyDescent="0.25">
      <c r="A1572" s="2">
        <v>44808.416666666664</v>
      </c>
      <c r="B1572" s="1">
        <v>280.45</v>
      </c>
      <c r="C1572" s="1">
        <v>257.85388999999998</v>
      </c>
      <c r="D1572" s="1">
        <v>8.7631448957392097E-2</v>
      </c>
    </row>
    <row r="1573" spans="1:4" ht="13.2" x14ac:dyDescent="0.25">
      <c r="A1573" s="2">
        <v>44808.458333333336</v>
      </c>
      <c r="B1573" s="1">
        <v>279.36</v>
      </c>
      <c r="C1573" s="1">
        <v>255.73539</v>
      </c>
      <c r="D1573" s="1">
        <v>9.2379118900985893E-2</v>
      </c>
    </row>
    <row r="1574" spans="1:4" ht="13.2" x14ac:dyDescent="0.25">
      <c r="A1574" s="2">
        <v>44808.5</v>
      </c>
      <c r="B1574" s="1">
        <v>278.33999999999997</v>
      </c>
      <c r="C1574" s="1">
        <v>261.20805999999999</v>
      </c>
      <c r="D1574" s="1">
        <v>6.5587332948301699E-2</v>
      </c>
    </row>
    <row r="1575" spans="1:4" ht="13.2" x14ac:dyDescent="0.25">
      <c r="A1575" s="2">
        <v>44808.541666666664</v>
      </c>
      <c r="B1575" s="1">
        <v>277.25</v>
      </c>
      <c r="C1575" s="1">
        <v>261.02071999999998</v>
      </c>
      <c r="D1575" s="1">
        <v>6.2176213443898301E-2</v>
      </c>
    </row>
    <row r="1576" spans="1:4" ht="13.2" x14ac:dyDescent="0.25">
      <c r="A1576" s="2">
        <v>44808.583333333336</v>
      </c>
      <c r="B1576" s="1">
        <v>266.73</v>
      </c>
      <c r="C1576" s="1">
        <v>244.27848</v>
      </c>
      <c r="D1576" s="1">
        <v>9.1909528829555498E-2</v>
      </c>
    </row>
    <row r="1577" spans="1:4" ht="13.2" x14ac:dyDescent="0.25">
      <c r="A1577" s="2">
        <v>44808.625</v>
      </c>
      <c r="B1577" s="1">
        <v>225.76</v>
      </c>
      <c r="C1577" s="1">
        <v>209.32727</v>
      </c>
      <c r="D1577" s="1">
        <v>7.8502576372395202E-2</v>
      </c>
    </row>
    <row r="1578" spans="1:4" ht="13.2" x14ac:dyDescent="0.25">
      <c r="A1578" s="2">
        <v>44808.666666666664</v>
      </c>
      <c r="B1578" s="1">
        <v>190.57</v>
      </c>
      <c r="C1578" s="1">
        <v>172.84411</v>
      </c>
      <c r="D1578" s="1">
        <v>0.102554203322288</v>
      </c>
    </row>
    <row r="1579" spans="1:4" ht="13.2" x14ac:dyDescent="0.25">
      <c r="A1579" s="2">
        <v>44808.708333333336</v>
      </c>
      <c r="B1579" s="1">
        <v>175.97</v>
      </c>
      <c r="C1579" s="1">
        <v>149.60569000000001</v>
      </c>
      <c r="D1579" s="1">
        <v>0.176225316029089</v>
      </c>
    </row>
    <row r="1580" spans="1:4" ht="13.2" x14ac:dyDescent="0.25">
      <c r="A1580" s="2">
        <v>44808.75</v>
      </c>
      <c r="B1580" s="1">
        <v>175.56</v>
      </c>
      <c r="C1580" s="1">
        <v>143.87090000000001</v>
      </c>
      <c r="D1580" s="1">
        <v>0.22026066424829399</v>
      </c>
    </row>
    <row r="1581" spans="1:4" ht="13.2" x14ac:dyDescent="0.25">
      <c r="A1581" s="2">
        <v>44808.791666666664</v>
      </c>
      <c r="B1581" s="1">
        <v>180.89</v>
      </c>
      <c r="C1581" s="1">
        <v>146.37732</v>
      </c>
      <c r="D1581" s="1">
        <v>0.235778876126438</v>
      </c>
    </row>
    <row r="1582" spans="1:4" ht="13.2" x14ac:dyDescent="0.25">
      <c r="A1582" s="2">
        <v>44808.833333333336</v>
      </c>
      <c r="B1582" s="1">
        <v>184.59</v>
      </c>
      <c r="C1582" s="1">
        <v>149.06192999999999</v>
      </c>
      <c r="D1582" s="1">
        <v>0.23834435794572101</v>
      </c>
    </row>
    <row r="1583" spans="1:4" ht="13.2" x14ac:dyDescent="0.25">
      <c r="A1583" s="2">
        <v>44808.875</v>
      </c>
      <c r="B1583" s="1">
        <v>189.62</v>
      </c>
      <c r="C1583" s="1">
        <v>153.41874000000001</v>
      </c>
      <c r="D1583" s="1">
        <v>0.23596374210868801</v>
      </c>
    </row>
    <row r="1584" spans="1:4" ht="13.2" x14ac:dyDescent="0.25">
      <c r="A1584" s="2">
        <v>44808.916666666664</v>
      </c>
      <c r="B1584" s="1">
        <v>194.05</v>
      </c>
      <c r="C1584" s="1">
        <v>162.01231000000001</v>
      </c>
      <c r="D1584" s="1">
        <v>0.19774849207445999</v>
      </c>
    </row>
    <row r="1585" spans="1:5" ht="13.2" x14ac:dyDescent="0.25">
      <c r="A1585" s="2">
        <v>44808.958333333336</v>
      </c>
      <c r="B1585" s="1">
        <v>199.42</v>
      </c>
      <c r="C1585" s="1">
        <v>175.22196</v>
      </c>
      <c r="D1585" s="1">
        <v>0.138099356952747</v>
      </c>
      <c r="E1585" s="1">
        <f>AVERAGE(D1562:D1585)</f>
        <v>9.9271874932892065E-2</v>
      </c>
    </row>
    <row r="1586" spans="1:5" ht="13.2" x14ac:dyDescent="0.25">
      <c r="A1586" s="2">
        <v>44809</v>
      </c>
      <c r="B1586" s="1">
        <v>210.73</v>
      </c>
      <c r="C1586" s="1">
        <v>204.68473</v>
      </c>
      <c r="D1586" s="1">
        <v>2.95345431972379E-2</v>
      </c>
    </row>
    <row r="1587" spans="1:5" ht="13.2" x14ac:dyDescent="0.25">
      <c r="A1587" s="2">
        <v>44809.041666666664</v>
      </c>
      <c r="B1587" s="1">
        <v>239.15</v>
      </c>
      <c r="C1587" s="1">
        <v>230.33351999999999</v>
      </c>
      <c r="D1587" s="1">
        <v>3.8277016736426403E-2</v>
      </c>
    </row>
    <row r="1588" spans="1:5" ht="13.2" x14ac:dyDescent="0.25">
      <c r="A1588" s="2">
        <v>44809.083333333336</v>
      </c>
      <c r="B1588" s="1">
        <v>273.93</v>
      </c>
      <c r="C1588" s="1">
        <v>258.98781000000002</v>
      </c>
      <c r="D1588" s="1">
        <v>5.7694568713484898E-2</v>
      </c>
    </row>
    <row r="1589" spans="1:5" ht="13.2" x14ac:dyDescent="0.25">
      <c r="A1589" s="2">
        <v>44809.125</v>
      </c>
      <c r="B1589" s="1">
        <v>279.08</v>
      </c>
      <c r="C1589" s="1">
        <v>276.02913999999998</v>
      </c>
      <c r="D1589" s="1">
        <v>1.1052673641630701E-2</v>
      </c>
    </row>
    <row r="1590" spans="1:5" ht="13.2" x14ac:dyDescent="0.25">
      <c r="A1590" s="2">
        <v>44809.166666666664</v>
      </c>
      <c r="B1590" s="1">
        <v>276.79000000000002</v>
      </c>
      <c r="C1590" s="1">
        <v>275.29804000000001</v>
      </c>
      <c r="D1590" s="1">
        <v>5.4194356051354498E-3</v>
      </c>
    </row>
    <row r="1591" spans="1:5" ht="13.2" x14ac:dyDescent="0.25">
      <c r="A1591" s="2">
        <v>44809.208333333336</v>
      </c>
      <c r="B1591" s="1">
        <v>268.95999999999998</v>
      </c>
      <c r="C1591" s="1">
        <v>268.72523000000001</v>
      </c>
      <c r="D1591" s="1">
        <v>8.7364331216673995E-4</v>
      </c>
    </row>
    <row r="1592" spans="1:5" ht="13.2" x14ac:dyDescent="0.25">
      <c r="A1592" s="2">
        <v>44809.25</v>
      </c>
      <c r="B1592" s="1">
        <v>264.37</v>
      </c>
      <c r="C1592" s="1">
        <v>266.31038000000001</v>
      </c>
      <c r="D1592" s="1">
        <v>7.2861598560296599E-3</v>
      </c>
    </row>
    <row r="1593" spans="1:5" ht="13.2" x14ac:dyDescent="0.25">
      <c r="A1593" s="2">
        <v>44809.291666666664</v>
      </c>
      <c r="B1593" s="1">
        <v>264.31</v>
      </c>
      <c r="C1593" s="1">
        <v>267.38869</v>
      </c>
      <c r="D1593" s="1">
        <v>1.1513912574237801E-2</v>
      </c>
    </row>
    <row r="1594" spans="1:5" ht="13.2" x14ac:dyDescent="0.25">
      <c r="A1594" s="2">
        <v>44809.333333333336</v>
      </c>
      <c r="B1594" s="1">
        <v>269.38</v>
      </c>
      <c r="C1594" s="1">
        <v>269.92984999999999</v>
      </c>
      <c r="D1594" s="1">
        <v>2.0370107270462701E-3</v>
      </c>
    </row>
    <row r="1595" spans="1:5" ht="13.2" x14ac:dyDescent="0.25">
      <c r="A1595" s="2">
        <v>44809.375</v>
      </c>
      <c r="B1595" s="1">
        <v>279.93</v>
      </c>
      <c r="C1595" s="1">
        <v>268.57456999999999</v>
      </c>
      <c r="D1595" s="1">
        <v>4.2280361837682502E-2</v>
      </c>
    </row>
    <row r="1596" spans="1:5" ht="13.2" x14ac:dyDescent="0.25">
      <c r="A1596" s="2">
        <v>44809.416666666664</v>
      </c>
      <c r="B1596" s="1">
        <v>266.33999999999997</v>
      </c>
      <c r="C1596" s="1">
        <v>262.74982999999997</v>
      </c>
      <c r="D1596" s="1">
        <v>1.3663833769178801E-2</v>
      </c>
    </row>
    <row r="1597" spans="1:5" ht="13.2" x14ac:dyDescent="0.25">
      <c r="A1597" s="2">
        <v>44809.458333333336</v>
      </c>
      <c r="B1597" s="1">
        <v>262.38</v>
      </c>
      <c r="C1597" s="1">
        <v>260.68883</v>
      </c>
      <c r="D1597" s="1">
        <v>6.4873128626186201E-3</v>
      </c>
    </row>
    <row r="1598" spans="1:5" ht="13.2" x14ac:dyDescent="0.25">
      <c r="A1598" s="2">
        <v>44809.5</v>
      </c>
      <c r="B1598" s="1">
        <v>271.10000000000002</v>
      </c>
      <c r="C1598" s="1">
        <v>265.85413999999997</v>
      </c>
      <c r="D1598" s="1">
        <v>1.9732098209943399E-2</v>
      </c>
    </row>
    <row r="1599" spans="1:5" ht="13.2" x14ac:dyDescent="0.25">
      <c r="A1599" s="2">
        <v>44809.541666666664</v>
      </c>
      <c r="B1599" s="1">
        <v>270.31</v>
      </c>
      <c r="C1599" s="1">
        <v>265.85500000000002</v>
      </c>
      <c r="D1599" s="1">
        <v>1.6757254894585301E-2</v>
      </c>
    </row>
    <row r="1600" spans="1:5" ht="13.2" x14ac:dyDescent="0.25">
      <c r="A1600" s="2">
        <v>44809.583333333336</v>
      </c>
      <c r="B1600" s="1">
        <v>264</v>
      </c>
      <c r="C1600" s="1">
        <v>249.49542</v>
      </c>
      <c r="D1600" s="1">
        <v>5.8135656357940303E-2</v>
      </c>
    </row>
    <row r="1601" spans="1:5" ht="13.2" x14ac:dyDescent="0.25">
      <c r="A1601" s="2">
        <v>44809.625</v>
      </c>
      <c r="B1601" s="1">
        <v>231.18</v>
      </c>
      <c r="C1601" s="1">
        <v>215.58624</v>
      </c>
      <c r="D1601" s="1">
        <v>7.2331889085314502E-2</v>
      </c>
    </row>
    <row r="1602" spans="1:5" ht="13.2" x14ac:dyDescent="0.25">
      <c r="A1602" s="2">
        <v>44809.666666666664</v>
      </c>
      <c r="B1602" s="1">
        <v>183.94</v>
      </c>
      <c r="C1602" s="1">
        <v>181.60181</v>
      </c>
      <c r="D1602" s="1">
        <v>1.28753672664385E-2</v>
      </c>
    </row>
    <row r="1603" spans="1:5" ht="13.2" x14ac:dyDescent="0.25">
      <c r="A1603" s="2">
        <v>44809.708333333336</v>
      </c>
      <c r="B1603" s="1">
        <v>165.01</v>
      </c>
      <c r="C1603" s="1">
        <v>161.29158000000001</v>
      </c>
      <c r="D1603" s="1">
        <v>2.30540242708266E-2</v>
      </c>
    </row>
    <row r="1604" spans="1:5" ht="13.2" x14ac:dyDescent="0.25">
      <c r="A1604" s="2">
        <v>44809.75</v>
      </c>
      <c r="B1604" s="1">
        <v>171.72</v>
      </c>
      <c r="C1604" s="1">
        <v>157.11474000000001</v>
      </c>
      <c r="D1604" s="1">
        <v>9.2959196571880995E-2</v>
      </c>
    </row>
    <row r="1605" spans="1:5" ht="13.2" x14ac:dyDescent="0.25">
      <c r="A1605" s="2">
        <v>44809.791666666664</v>
      </c>
      <c r="B1605" s="1">
        <v>169.12</v>
      </c>
      <c r="C1605" s="1">
        <v>160.02635000000001</v>
      </c>
      <c r="D1605" s="1">
        <v>5.6825953975704599E-2</v>
      </c>
    </row>
    <row r="1606" spans="1:5" ht="13.2" x14ac:dyDescent="0.25">
      <c r="A1606" s="2">
        <v>44809.833333333336</v>
      </c>
      <c r="B1606" s="1">
        <v>179.02</v>
      </c>
      <c r="C1606" s="1">
        <v>162.52606</v>
      </c>
      <c r="D1606" s="1">
        <v>0.10148489417635501</v>
      </c>
    </row>
    <row r="1607" spans="1:5" ht="13.2" x14ac:dyDescent="0.25">
      <c r="A1607" s="2">
        <v>44809.875</v>
      </c>
      <c r="B1607" s="1">
        <v>189.39</v>
      </c>
      <c r="C1607" s="1">
        <v>166.27123</v>
      </c>
      <c r="D1607" s="1">
        <v>0.139042515052062</v>
      </c>
    </row>
    <row r="1608" spans="1:5" ht="13.2" x14ac:dyDescent="0.25">
      <c r="A1608" s="2">
        <v>44809.916666666664</v>
      </c>
      <c r="B1608" s="1">
        <v>195.93</v>
      </c>
      <c r="C1608" s="1">
        <v>174.72146000000001</v>
      </c>
      <c r="D1608" s="1">
        <v>0.12138486022266499</v>
      </c>
    </row>
    <row r="1609" spans="1:5" ht="13.2" x14ac:dyDescent="0.25">
      <c r="A1609" s="2">
        <v>44809.958333333336</v>
      </c>
      <c r="B1609" s="1">
        <v>204.12</v>
      </c>
      <c r="C1609" s="1">
        <v>185.88171</v>
      </c>
      <c r="D1609" s="1">
        <v>9.8117722286931802E-2</v>
      </c>
      <c r="E1609" s="1">
        <f>AVERAGE(D1586:D1609)</f>
        <v>4.3284246050146823E-2</v>
      </c>
    </row>
    <row r="1610" spans="1:5" ht="13.2" x14ac:dyDescent="0.25">
      <c r="A1610" s="2">
        <v>44810</v>
      </c>
      <c r="B1610" s="1">
        <v>216.11</v>
      </c>
      <c r="C1610" s="1">
        <v>234.13781</v>
      </c>
      <c r="D1610" s="1">
        <v>7.6996577357582599E-2</v>
      </c>
    </row>
    <row r="1611" spans="1:5" ht="13.2" x14ac:dyDescent="0.25">
      <c r="A1611" s="2">
        <v>44810.041666666664</v>
      </c>
      <c r="B1611" s="1">
        <v>243.43</v>
      </c>
      <c r="C1611" s="1">
        <v>259.23167999999998</v>
      </c>
      <c r="D1611" s="1">
        <v>6.0955821448983302E-2</v>
      </c>
    </row>
    <row r="1612" spans="1:5" ht="13.2" x14ac:dyDescent="0.25">
      <c r="A1612" s="2">
        <v>44810.083333333336</v>
      </c>
      <c r="B1612" s="1">
        <v>293.77999999999997</v>
      </c>
      <c r="C1612" s="1">
        <v>280.17477000000002</v>
      </c>
      <c r="D1612" s="1">
        <v>4.8559797158037897E-2</v>
      </c>
    </row>
    <row r="1613" spans="1:5" ht="13.2" x14ac:dyDescent="0.25">
      <c r="A1613" s="2">
        <v>44810.125</v>
      </c>
      <c r="B1613" s="1">
        <v>302.73</v>
      </c>
      <c r="C1613" s="1">
        <v>289.09593000000001</v>
      </c>
      <c r="D1613" s="1">
        <v>4.7161058268789899E-2</v>
      </c>
    </row>
    <row r="1614" spans="1:5" ht="13.2" x14ac:dyDescent="0.25">
      <c r="A1614" s="2">
        <v>44810.166666666664</v>
      </c>
      <c r="B1614" s="1">
        <v>305.24</v>
      </c>
      <c r="C1614" s="1">
        <v>283.63294999999999</v>
      </c>
      <c r="D1614" s="1">
        <v>7.6179618764321999E-2</v>
      </c>
    </row>
    <row r="1615" spans="1:5" ht="13.2" x14ac:dyDescent="0.25">
      <c r="A1615" s="2">
        <v>44810.208333333336</v>
      </c>
      <c r="B1615" s="1">
        <v>296.19</v>
      </c>
      <c r="C1615" s="1">
        <v>276.50099</v>
      </c>
      <c r="D1615" s="1">
        <v>7.1207737809546298E-2</v>
      </c>
    </row>
    <row r="1616" spans="1:5" ht="13.2" x14ac:dyDescent="0.25">
      <c r="A1616" s="2">
        <v>44810.25</v>
      </c>
      <c r="B1616" s="1">
        <v>293.7</v>
      </c>
      <c r="C1616" s="1">
        <v>275.13283000000001</v>
      </c>
      <c r="D1616" s="1">
        <v>6.7484385632932103E-2</v>
      </c>
    </row>
    <row r="1617" spans="1:4" ht="13.2" x14ac:dyDescent="0.25">
      <c r="A1617" s="2">
        <v>44810.291666666664</v>
      </c>
      <c r="B1617" s="1">
        <v>293.11</v>
      </c>
      <c r="C1617" s="1">
        <v>275.08981</v>
      </c>
      <c r="D1617" s="1">
        <v>6.5506570381505605E-2</v>
      </c>
    </row>
    <row r="1618" spans="1:4" ht="13.2" x14ac:dyDescent="0.25">
      <c r="A1618" s="2">
        <v>44810.333333333336</v>
      </c>
      <c r="B1618" s="1">
        <v>295.07</v>
      </c>
      <c r="C1618" s="1">
        <v>276.19988999999998</v>
      </c>
      <c r="D1618" s="1">
        <v>6.8320483400627005E-2</v>
      </c>
    </row>
    <row r="1619" spans="1:4" ht="13.2" x14ac:dyDescent="0.25">
      <c r="A1619" s="2">
        <v>44810.375</v>
      </c>
      <c r="B1619" s="1">
        <v>294.33</v>
      </c>
      <c r="C1619" s="1">
        <v>275.09438</v>
      </c>
      <c r="D1619" s="1">
        <v>6.9923711273200004E-2</v>
      </c>
    </row>
    <row r="1620" spans="1:4" ht="13.2" x14ac:dyDescent="0.25">
      <c r="A1620" s="2">
        <v>44810.416666666664</v>
      </c>
      <c r="B1620" s="1">
        <v>292.52</v>
      </c>
      <c r="C1620" s="1">
        <v>270.79987999999997</v>
      </c>
      <c r="D1620" s="1">
        <v>8.0207273356251094E-2</v>
      </c>
    </row>
    <row r="1621" spans="1:4" ht="13.2" x14ac:dyDescent="0.25">
      <c r="A1621" s="2">
        <v>44810.458333333336</v>
      </c>
      <c r="B1621" s="1">
        <v>292.31</v>
      </c>
      <c r="C1621" s="1">
        <v>267.79406999999998</v>
      </c>
      <c r="D1621" s="1">
        <v>9.15476955856417E-2</v>
      </c>
    </row>
    <row r="1622" spans="1:4" ht="13.2" x14ac:dyDescent="0.25">
      <c r="A1622" s="2">
        <v>44810.5</v>
      </c>
      <c r="B1622" s="1">
        <v>292.75</v>
      </c>
      <c r="C1622" s="1">
        <v>271.50119000000001</v>
      </c>
      <c r="D1622" s="1">
        <v>7.8264150518087897E-2</v>
      </c>
    </row>
    <row r="1623" spans="1:4" ht="13.2" x14ac:dyDescent="0.25">
      <c r="A1623" s="2">
        <v>44810.541666666664</v>
      </c>
      <c r="B1623" s="1">
        <v>293.97000000000003</v>
      </c>
      <c r="C1623" s="1">
        <v>271.92683</v>
      </c>
      <c r="D1623" s="1">
        <v>8.1062872685273499E-2</v>
      </c>
    </row>
    <row r="1624" spans="1:4" ht="13.2" x14ac:dyDescent="0.25">
      <c r="A1624" s="2">
        <v>44810.583333333336</v>
      </c>
      <c r="B1624" s="1">
        <v>287.93</v>
      </c>
      <c r="C1624" s="1">
        <v>256.48955000000001</v>
      </c>
      <c r="D1624" s="1">
        <v>0.122579847794968</v>
      </c>
    </row>
    <row r="1625" spans="1:4" ht="13.2" x14ac:dyDescent="0.25">
      <c r="A1625" s="2">
        <v>44810.625</v>
      </c>
      <c r="B1625" s="1">
        <v>243.96</v>
      </c>
      <c r="C1625" s="1">
        <v>222.78627</v>
      </c>
      <c r="D1625" s="1">
        <v>9.50405516462033E-2</v>
      </c>
    </row>
    <row r="1626" spans="1:4" ht="13.2" x14ac:dyDescent="0.25">
      <c r="A1626" s="2">
        <v>44810.666666666664</v>
      </c>
      <c r="B1626" s="1">
        <v>207.92</v>
      </c>
      <c r="C1626" s="1">
        <v>188.09793999999999</v>
      </c>
      <c r="D1626" s="1">
        <v>0.10538159003761501</v>
      </c>
    </row>
    <row r="1627" spans="1:4" ht="13.2" x14ac:dyDescent="0.25">
      <c r="A1627" s="2">
        <v>44810.708333333336</v>
      </c>
      <c r="B1627" s="1">
        <v>193.63</v>
      </c>
      <c r="C1627" s="1">
        <v>166.15893</v>
      </c>
      <c r="D1627" s="1">
        <v>0.16533008487717099</v>
      </c>
    </row>
    <row r="1628" spans="1:4" ht="13.2" x14ac:dyDescent="0.25">
      <c r="A1628" s="2">
        <v>44810.75</v>
      </c>
      <c r="B1628" s="1">
        <v>193.81</v>
      </c>
      <c r="C1628" s="1">
        <v>160.28720000000001</v>
      </c>
      <c r="D1628" s="1">
        <v>0.209142089948542</v>
      </c>
    </row>
    <row r="1629" spans="1:4" ht="13.2" x14ac:dyDescent="0.25">
      <c r="A1629" s="2">
        <v>44810.791666666664</v>
      </c>
      <c r="B1629" s="1">
        <v>201.22</v>
      </c>
      <c r="C1629" s="1">
        <v>164.05868000000001</v>
      </c>
      <c r="D1629" s="1">
        <v>0.22651236740415001</v>
      </c>
    </row>
    <row r="1630" spans="1:4" ht="13.2" x14ac:dyDescent="0.25">
      <c r="A1630" s="2">
        <v>44810.833333333336</v>
      </c>
      <c r="B1630" s="1">
        <v>207.55</v>
      </c>
      <c r="C1630" s="1">
        <v>169.51082</v>
      </c>
      <c r="D1630" s="1">
        <v>0.22440561611347201</v>
      </c>
    </row>
    <row r="1631" spans="1:4" ht="13.2" x14ac:dyDescent="0.25">
      <c r="A1631" s="2">
        <v>44810.875</v>
      </c>
      <c r="B1631" s="1">
        <v>212.64</v>
      </c>
      <c r="C1631" s="1">
        <v>176.89734999999999</v>
      </c>
      <c r="D1631" s="1">
        <v>0.202053055062724</v>
      </c>
    </row>
    <row r="1632" spans="1:4" ht="13.2" x14ac:dyDescent="0.25">
      <c r="A1632" s="2">
        <v>44810.916666666664</v>
      </c>
      <c r="B1632" s="1">
        <v>223.43</v>
      </c>
      <c r="C1632" s="1">
        <v>190.61809</v>
      </c>
      <c r="D1632" s="1">
        <v>0.172134292186014</v>
      </c>
    </row>
    <row r="1633" spans="1:5" ht="13.2" x14ac:dyDescent="0.25">
      <c r="A1633" s="2">
        <v>44810.958333333336</v>
      </c>
      <c r="B1633" s="1">
        <v>230.04</v>
      </c>
      <c r="C1633" s="1">
        <v>208.99283</v>
      </c>
      <c r="D1633" s="1">
        <v>0.100707617577119</v>
      </c>
      <c r="E1633" s="1">
        <f>AVERAGE(D1610:D1633)</f>
        <v>0.10861103609536497</v>
      </c>
    </row>
    <row r="1634" spans="1:5" ht="13.2" x14ac:dyDescent="0.25">
      <c r="A1634" s="2">
        <v>44811</v>
      </c>
      <c r="B1634" s="1">
        <v>231.61</v>
      </c>
      <c r="C1634" s="1">
        <v>233.38203999999999</v>
      </c>
      <c r="D1634" s="1">
        <v>7.5928721850232099E-3</v>
      </c>
    </row>
    <row r="1635" spans="1:5" ht="13.2" x14ac:dyDescent="0.25">
      <c r="A1635" s="2">
        <v>44811.041666666664</v>
      </c>
      <c r="B1635" s="1">
        <v>243.8</v>
      </c>
      <c r="C1635" s="1">
        <v>257.33890000000002</v>
      </c>
      <c r="D1635" s="1">
        <v>5.2611167608161799E-2</v>
      </c>
    </row>
    <row r="1636" spans="1:5" ht="13.2" x14ac:dyDescent="0.25">
      <c r="A1636" s="2">
        <v>44811.083333333336</v>
      </c>
      <c r="B1636" s="1">
        <v>285.99</v>
      </c>
      <c r="C1636" s="1">
        <v>278.32646</v>
      </c>
      <c r="D1636" s="1">
        <v>2.75343565969258E-2</v>
      </c>
    </row>
    <row r="1637" spans="1:5" ht="13.2" x14ac:dyDescent="0.25">
      <c r="A1637" s="2">
        <v>44811.125</v>
      </c>
      <c r="B1637" s="1">
        <v>293.27999999999997</v>
      </c>
      <c r="C1637" s="1">
        <v>289.29955000000001</v>
      </c>
      <c r="D1637" s="1">
        <v>1.37589221967333E-2</v>
      </c>
    </row>
    <row r="1638" spans="1:5" ht="13.2" x14ac:dyDescent="0.25">
      <c r="A1638" s="2">
        <v>44811.166666666664</v>
      </c>
      <c r="B1638" s="1">
        <v>290.27</v>
      </c>
      <c r="C1638" s="1">
        <v>285.83386000000002</v>
      </c>
      <c r="D1638" s="1">
        <v>1.55199947270066E-2</v>
      </c>
    </row>
    <row r="1639" spans="1:5" ht="13.2" x14ac:dyDescent="0.25">
      <c r="A1639" s="2">
        <v>44811.208333333336</v>
      </c>
      <c r="B1639" s="1">
        <v>280.77</v>
      </c>
      <c r="C1639" s="1">
        <v>279.31601000000001</v>
      </c>
      <c r="D1639" s="1">
        <v>5.2055376274348702E-3</v>
      </c>
    </row>
    <row r="1640" spans="1:5" ht="13.2" x14ac:dyDescent="0.25">
      <c r="A1640" s="2">
        <v>44811.25</v>
      </c>
      <c r="B1640" s="1">
        <v>274.91000000000003</v>
      </c>
      <c r="C1640" s="1">
        <v>277.20794999999998</v>
      </c>
      <c r="D1640" s="1">
        <v>8.2896251712837096E-3</v>
      </c>
    </row>
    <row r="1641" spans="1:5" ht="13.2" x14ac:dyDescent="0.25">
      <c r="A1641" s="2">
        <v>44811.291666666664</v>
      </c>
      <c r="B1641" s="1">
        <v>269.48</v>
      </c>
      <c r="C1641" s="1">
        <v>275.56403</v>
      </c>
      <c r="D1641" s="1">
        <v>2.2078462127295698E-2</v>
      </c>
    </row>
    <row r="1642" spans="1:5" ht="13.2" x14ac:dyDescent="0.25">
      <c r="A1642" s="2">
        <v>44811.333333333336</v>
      </c>
      <c r="B1642" s="1">
        <v>273.72000000000003</v>
      </c>
      <c r="C1642" s="1">
        <v>275.89675999999997</v>
      </c>
      <c r="D1642" s="1">
        <v>7.8897628228760102E-3</v>
      </c>
    </row>
    <row r="1643" spans="1:5" ht="13.2" x14ac:dyDescent="0.25">
      <c r="A1643" s="2">
        <v>44811.375</v>
      </c>
      <c r="B1643" s="1">
        <v>276.44</v>
      </c>
      <c r="C1643" s="1">
        <v>275.43232999999998</v>
      </c>
      <c r="D1643" s="1">
        <v>3.65850297966117E-3</v>
      </c>
    </row>
    <row r="1644" spans="1:5" ht="13.2" x14ac:dyDescent="0.25">
      <c r="A1644" s="2">
        <v>44811.416666666664</v>
      </c>
      <c r="B1644" s="1">
        <v>271.42</v>
      </c>
      <c r="C1644" s="1">
        <v>270.77647000000002</v>
      </c>
      <c r="D1644" s="1">
        <v>2.3766097549022501E-3</v>
      </c>
    </row>
    <row r="1645" spans="1:5" ht="13.2" x14ac:dyDescent="0.25">
      <c r="A1645" s="2">
        <v>44811.458333333336</v>
      </c>
      <c r="B1645" s="1">
        <v>274.54000000000002</v>
      </c>
      <c r="C1645" s="1">
        <v>266.22422</v>
      </c>
      <c r="D1645" s="1">
        <v>3.12360009919458E-2</v>
      </c>
    </row>
    <row r="1646" spans="1:5" ht="13.2" x14ac:dyDescent="0.25">
      <c r="A1646" s="2">
        <v>44811.5</v>
      </c>
      <c r="B1646" s="1">
        <v>275.37</v>
      </c>
      <c r="C1646" s="1">
        <v>270.48858999999999</v>
      </c>
      <c r="D1646" s="1">
        <v>1.80466392316216E-2</v>
      </c>
    </row>
    <row r="1647" spans="1:5" ht="13.2" x14ac:dyDescent="0.25">
      <c r="A1647" s="2">
        <v>44811.541666666664</v>
      </c>
      <c r="B1647" s="1">
        <v>275.11</v>
      </c>
      <c r="C1647" s="1">
        <v>273.40971000000002</v>
      </c>
      <c r="D1647" s="1">
        <v>6.2188354612570098E-3</v>
      </c>
    </row>
    <row r="1648" spans="1:5" ht="13.2" x14ac:dyDescent="0.25">
      <c r="A1648" s="2">
        <v>44811.583333333336</v>
      </c>
      <c r="B1648" s="1">
        <v>272.17</v>
      </c>
      <c r="C1648" s="1">
        <v>258.97944000000001</v>
      </c>
      <c r="D1648" s="1">
        <v>5.0932846252196698E-2</v>
      </c>
    </row>
    <row r="1649" spans="1:5" ht="13.2" x14ac:dyDescent="0.25">
      <c r="A1649" s="2">
        <v>44811.625</v>
      </c>
      <c r="B1649" s="1">
        <v>245.44</v>
      </c>
      <c r="C1649" s="1">
        <v>225.13869</v>
      </c>
      <c r="D1649" s="1">
        <v>9.0172462138782106E-2</v>
      </c>
    </row>
    <row r="1650" spans="1:5" ht="13.2" x14ac:dyDescent="0.25">
      <c r="A1650" s="2">
        <v>44811.666666666664</v>
      </c>
      <c r="B1650" s="1">
        <v>206.95</v>
      </c>
      <c r="C1650" s="1">
        <v>191.18554</v>
      </c>
      <c r="D1650" s="1">
        <v>8.2456340578895101E-2</v>
      </c>
    </row>
    <row r="1651" spans="1:5" ht="13.2" x14ac:dyDescent="0.25">
      <c r="A1651" s="2">
        <v>44811.708333333336</v>
      </c>
      <c r="B1651" s="1">
        <v>195.79</v>
      </c>
      <c r="C1651" s="1">
        <v>170.69809000000001</v>
      </c>
      <c r="D1651" s="1">
        <v>0.14699584512046901</v>
      </c>
    </row>
    <row r="1652" spans="1:5" ht="13.2" x14ac:dyDescent="0.25">
      <c r="A1652" s="2">
        <v>44811.75</v>
      </c>
      <c r="B1652" s="1">
        <v>191.62</v>
      </c>
      <c r="C1652" s="1">
        <v>165.72533999999999</v>
      </c>
      <c r="D1652" s="1">
        <v>0.15625045632731799</v>
      </c>
    </row>
    <row r="1653" spans="1:5" ht="13.2" x14ac:dyDescent="0.25">
      <c r="A1653" s="2">
        <v>44811.791666666664</v>
      </c>
      <c r="B1653" s="1">
        <v>195.01</v>
      </c>
      <c r="C1653" s="1">
        <v>170.18210999999999</v>
      </c>
      <c r="D1653" s="1">
        <v>0.14589012910933999</v>
      </c>
    </row>
    <row r="1654" spans="1:5" ht="13.2" x14ac:dyDescent="0.25">
      <c r="A1654" s="2">
        <v>44811.833333333336</v>
      </c>
      <c r="B1654" s="1">
        <v>200.21</v>
      </c>
      <c r="C1654" s="1">
        <v>175.87168</v>
      </c>
      <c r="D1654" s="1">
        <v>0.138386805652848</v>
      </c>
    </row>
    <row r="1655" spans="1:5" ht="13.2" x14ac:dyDescent="0.25">
      <c r="A1655" s="2">
        <v>44811.875</v>
      </c>
      <c r="B1655" s="1">
        <v>203.12</v>
      </c>
      <c r="C1655" s="1">
        <v>181.28227999999999</v>
      </c>
      <c r="D1655" s="1">
        <v>0.12046251845464399</v>
      </c>
    </row>
    <row r="1656" spans="1:5" ht="13.2" x14ac:dyDescent="0.25">
      <c r="A1656" s="2">
        <v>44811.916666666664</v>
      </c>
      <c r="B1656" s="1">
        <v>208.78</v>
      </c>
      <c r="C1656" s="1">
        <v>192.07722000000001</v>
      </c>
      <c r="D1656" s="1">
        <v>8.6958672142380997E-2</v>
      </c>
    </row>
    <row r="1657" spans="1:5" ht="13.2" x14ac:dyDescent="0.25">
      <c r="A1657" s="2">
        <v>44811.958333333336</v>
      </c>
      <c r="B1657" s="1">
        <v>216.27</v>
      </c>
      <c r="C1657" s="1">
        <v>208.60247000000001</v>
      </c>
      <c r="D1657" s="1">
        <v>3.6756659688641197E-2</v>
      </c>
      <c r="E1657" s="1">
        <f>AVERAGE(D1634:D1657)</f>
        <v>5.3220001039485161E-2</v>
      </c>
    </row>
    <row r="1658" spans="1:5" ht="13.2" x14ac:dyDescent="0.25">
      <c r="A1658" s="2">
        <v>44812</v>
      </c>
      <c r="B1658" s="1">
        <v>222.37</v>
      </c>
      <c r="C1658" s="1">
        <v>217.45553000000001</v>
      </c>
      <c r="D1658" s="1">
        <v>2.25998851351354E-2</v>
      </c>
    </row>
    <row r="1659" spans="1:5" ht="13.2" x14ac:dyDescent="0.25">
      <c r="A1659" s="2">
        <v>44812.041666666664</v>
      </c>
      <c r="B1659" s="1">
        <v>240.12</v>
      </c>
      <c r="C1659" s="1">
        <v>238.54848000000001</v>
      </c>
      <c r="D1659" s="1">
        <v>6.5878432761340196E-3</v>
      </c>
    </row>
    <row r="1660" spans="1:5" ht="13.2" x14ac:dyDescent="0.25">
      <c r="A1660" s="2">
        <v>44812.083333333336</v>
      </c>
      <c r="B1660" s="1">
        <v>277.91000000000003</v>
      </c>
      <c r="C1660" s="1">
        <v>259.66266999999999</v>
      </c>
      <c r="D1660" s="1">
        <v>7.0273212549189404E-2</v>
      </c>
    </row>
    <row r="1661" spans="1:5" ht="13.2" x14ac:dyDescent="0.25">
      <c r="A1661" s="2">
        <v>44812.125</v>
      </c>
      <c r="B1661" s="1">
        <v>285.62</v>
      </c>
      <c r="C1661" s="1">
        <v>269.75612000000001</v>
      </c>
      <c r="D1661" s="1">
        <v>5.8808230189550399E-2</v>
      </c>
    </row>
    <row r="1662" spans="1:5" ht="13.2" x14ac:dyDescent="0.25">
      <c r="A1662" s="2">
        <v>44812.166666666664</v>
      </c>
      <c r="B1662" s="1">
        <v>279.27999999999997</v>
      </c>
      <c r="C1662" s="1">
        <v>266.39864</v>
      </c>
      <c r="D1662" s="1">
        <v>4.8353700304175601E-2</v>
      </c>
    </row>
    <row r="1663" spans="1:5" ht="13.2" x14ac:dyDescent="0.25">
      <c r="A1663" s="2">
        <v>44812.208333333336</v>
      </c>
      <c r="B1663" s="1">
        <v>287.12</v>
      </c>
      <c r="C1663" s="1">
        <v>260.82389000000001</v>
      </c>
      <c r="D1663" s="1">
        <v>0.100819407301992</v>
      </c>
    </row>
    <row r="1664" spans="1:5" ht="13.2" x14ac:dyDescent="0.25">
      <c r="A1664" s="2">
        <v>44812.25</v>
      </c>
      <c r="B1664" s="1">
        <v>285.49</v>
      </c>
      <c r="C1664" s="1">
        <v>259.45137999999997</v>
      </c>
      <c r="D1664" s="1">
        <v>0.100360306428125</v>
      </c>
    </row>
    <row r="1665" spans="1:4" ht="13.2" x14ac:dyDescent="0.25">
      <c r="A1665" s="2">
        <v>44812.291666666664</v>
      </c>
      <c r="B1665" s="1">
        <v>276.91000000000003</v>
      </c>
      <c r="C1665" s="1">
        <v>260.14209</v>
      </c>
      <c r="D1665" s="1">
        <v>6.4456735932274606E-2</v>
      </c>
    </row>
    <row r="1666" spans="1:4" ht="13.2" x14ac:dyDescent="0.25">
      <c r="A1666" s="2">
        <v>44812.333333333336</v>
      </c>
      <c r="B1666" s="1">
        <v>277.26</v>
      </c>
      <c r="C1666" s="1">
        <v>261.88202999999999</v>
      </c>
      <c r="D1666" s="1">
        <v>5.8720982115496798E-2</v>
      </c>
    </row>
    <row r="1667" spans="1:4" ht="13.2" x14ac:dyDescent="0.25">
      <c r="A1667" s="2">
        <v>44812.375</v>
      </c>
      <c r="B1667" s="1">
        <v>278.51</v>
      </c>
      <c r="C1667" s="1">
        <v>260.03566999999998</v>
      </c>
      <c r="D1667" s="1">
        <v>7.1045368506559098E-2</v>
      </c>
    </row>
    <row r="1668" spans="1:4" ht="13.2" x14ac:dyDescent="0.25">
      <c r="A1668" s="2">
        <v>44812.416666666664</v>
      </c>
      <c r="B1668" s="1">
        <v>292.54000000000002</v>
      </c>
      <c r="C1668" s="1">
        <v>254.83525</v>
      </c>
      <c r="D1668" s="1">
        <v>0.14795735676284899</v>
      </c>
    </row>
    <row r="1669" spans="1:4" ht="13.2" x14ac:dyDescent="0.25">
      <c r="A1669" s="2">
        <v>44812.458333333336</v>
      </c>
      <c r="B1669" s="1">
        <v>294.17</v>
      </c>
      <c r="C1669" s="1">
        <v>253.71761000000001</v>
      </c>
      <c r="D1669" s="1">
        <v>0.159438637310196</v>
      </c>
    </row>
    <row r="1670" spans="1:4" ht="13.2" x14ac:dyDescent="0.25">
      <c r="A1670" s="2">
        <v>44812.5</v>
      </c>
      <c r="B1670" s="1">
        <v>292.08999999999997</v>
      </c>
      <c r="C1670" s="1">
        <v>259.09829999999999</v>
      </c>
      <c r="D1670" s="1">
        <v>0.12733275363057101</v>
      </c>
    </row>
    <row r="1671" spans="1:4" ht="13.2" x14ac:dyDescent="0.25">
      <c r="A1671" s="2">
        <v>44812.541666666664</v>
      </c>
      <c r="B1671" s="1">
        <v>292.41000000000003</v>
      </c>
      <c r="C1671" s="1">
        <v>259.82787000000002</v>
      </c>
      <c r="D1671" s="1">
        <v>0.12539890351254401</v>
      </c>
    </row>
    <row r="1672" spans="1:4" ht="13.2" x14ac:dyDescent="0.25">
      <c r="A1672" s="2">
        <v>44812.583333333336</v>
      </c>
      <c r="B1672" s="1">
        <v>289.77</v>
      </c>
      <c r="C1672" s="1">
        <v>246.19631000000001</v>
      </c>
      <c r="D1672" s="1">
        <v>0.176987583607568</v>
      </c>
    </row>
    <row r="1673" spans="1:4" ht="13.2" x14ac:dyDescent="0.25">
      <c r="A1673" s="2">
        <v>44812.625</v>
      </c>
      <c r="B1673" s="1">
        <v>273.64999999999998</v>
      </c>
      <c r="C1673" s="1">
        <v>216.54693</v>
      </c>
      <c r="D1673" s="1">
        <v>0.263698358595986</v>
      </c>
    </row>
    <row r="1674" spans="1:4" ht="13.2" x14ac:dyDescent="0.25">
      <c r="A1674" s="2">
        <v>44812.666666666664</v>
      </c>
      <c r="B1674" s="1">
        <v>236.1</v>
      </c>
      <c r="C1674" s="1">
        <v>185.53438</v>
      </c>
      <c r="D1674" s="1">
        <v>0.272540431590091</v>
      </c>
    </row>
    <row r="1675" spans="1:4" ht="13.2" x14ac:dyDescent="0.25">
      <c r="A1675" s="2">
        <v>44812.708333333336</v>
      </c>
      <c r="B1675" s="1">
        <v>225.57</v>
      </c>
      <c r="C1675" s="1">
        <v>165.17007000000001</v>
      </c>
      <c r="D1675" s="1">
        <v>0.36568326210674801</v>
      </c>
    </row>
    <row r="1676" spans="1:4" ht="13.2" x14ac:dyDescent="0.25">
      <c r="A1676" s="2">
        <v>44812.75</v>
      </c>
      <c r="B1676" s="1">
        <v>219.03</v>
      </c>
      <c r="C1676" s="1">
        <v>160.08018000000001</v>
      </c>
      <c r="D1676" s="1">
        <v>0.36825183479928603</v>
      </c>
    </row>
    <row r="1677" spans="1:4" ht="13.2" x14ac:dyDescent="0.25">
      <c r="A1677" s="2">
        <v>44812.791666666664</v>
      </c>
      <c r="B1677" s="1">
        <v>208.4</v>
      </c>
      <c r="C1677" s="1">
        <v>164.18476999999999</v>
      </c>
      <c r="D1677" s="1">
        <v>0.26930165325322197</v>
      </c>
    </row>
    <row r="1678" spans="1:4" ht="13.2" x14ac:dyDescent="0.25">
      <c r="A1678" s="2">
        <v>44812.833333333336</v>
      </c>
      <c r="B1678" s="1">
        <v>219.65</v>
      </c>
      <c r="C1678" s="1">
        <v>169.45849000000001</v>
      </c>
      <c r="D1678" s="1">
        <v>0.29618763863645797</v>
      </c>
    </row>
    <row r="1679" spans="1:4" ht="13.2" x14ac:dyDescent="0.25">
      <c r="A1679" s="2">
        <v>44812.875</v>
      </c>
      <c r="B1679" s="1">
        <v>224.63</v>
      </c>
      <c r="C1679" s="1">
        <v>175.83468999999999</v>
      </c>
      <c r="D1679" s="1">
        <v>0.27750673089593397</v>
      </c>
    </row>
    <row r="1680" spans="1:4" ht="13.2" x14ac:dyDescent="0.25">
      <c r="A1680" s="2">
        <v>44812.916666666664</v>
      </c>
      <c r="B1680" s="1">
        <v>237.2</v>
      </c>
      <c r="C1680" s="1">
        <v>186.57825</v>
      </c>
      <c r="D1680" s="1">
        <v>0.27131645837604301</v>
      </c>
    </row>
    <row r="1681" spans="1:5" ht="13.2" x14ac:dyDescent="0.25">
      <c r="A1681" s="2">
        <v>44812.958333333336</v>
      </c>
      <c r="B1681" s="1">
        <v>241.09</v>
      </c>
      <c r="C1681" s="1">
        <v>200.08168000000001</v>
      </c>
      <c r="D1681" s="1">
        <v>0.20495789519560201</v>
      </c>
      <c r="E1681" s="1">
        <f>AVERAGE(D1658:D1681)</f>
        <v>0.16369104875048876</v>
      </c>
    </row>
    <row r="1682" spans="1:5" ht="13.2" x14ac:dyDescent="0.25">
      <c r="A1682" s="2">
        <v>44813</v>
      </c>
      <c r="B1682" s="1">
        <v>243.3</v>
      </c>
      <c r="C1682" s="1">
        <v>239.55698000000001</v>
      </c>
      <c r="D1682" s="1">
        <v>1.5624758669106601E-2</v>
      </c>
    </row>
    <row r="1683" spans="1:5" ht="13.2" x14ac:dyDescent="0.25">
      <c r="A1683" s="2">
        <v>44813.041666666664</v>
      </c>
      <c r="B1683" s="1">
        <v>265.52999999999997</v>
      </c>
      <c r="C1683" s="1">
        <v>257.33035999999998</v>
      </c>
      <c r="D1683" s="1">
        <v>3.1864254182833202E-2</v>
      </c>
    </row>
    <row r="1684" spans="1:5" ht="13.2" x14ac:dyDescent="0.25">
      <c r="A1684" s="2">
        <v>44813.083333333336</v>
      </c>
      <c r="B1684" s="1">
        <v>288.60000000000002</v>
      </c>
      <c r="C1684" s="1">
        <v>269.32175999999998</v>
      </c>
      <c r="D1684" s="1">
        <v>7.1580699606299994E-2</v>
      </c>
    </row>
    <row r="1685" spans="1:5" ht="13.2" x14ac:dyDescent="0.25">
      <c r="A1685" s="2">
        <v>44813.125</v>
      </c>
      <c r="B1685" s="1">
        <v>291.11</v>
      </c>
      <c r="C1685" s="1">
        <v>272.92860000000002</v>
      </c>
      <c r="D1685" s="1">
        <v>6.6615957433555806E-2</v>
      </c>
    </row>
    <row r="1686" spans="1:5" ht="13.2" x14ac:dyDescent="0.25">
      <c r="A1686" s="2">
        <v>44813.166666666664</v>
      </c>
      <c r="B1686" s="1">
        <v>279.61</v>
      </c>
      <c r="C1686" s="1">
        <v>268.75785999999999</v>
      </c>
      <c r="D1686" s="1">
        <v>4.0378874872720003E-2</v>
      </c>
    </row>
    <row r="1687" spans="1:5" ht="13.2" x14ac:dyDescent="0.25">
      <c r="A1687" s="2">
        <v>44813.208333333336</v>
      </c>
      <c r="B1687" s="1">
        <v>273.94</v>
      </c>
      <c r="C1687" s="1">
        <v>265.38420000000002</v>
      </c>
      <c r="D1687" s="1">
        <v>3.2239296838319498E-2</v>
      </c>
    </row>
    <row r="1688" spans="1:5" ht="13.2" x14ac:dyDescent="0.25">
      <c r="A1688" s="2">
        <v>44813.25</v>
      </c>
      <c r="B1688" s="1">
        <v>281.75</v>
      </c>
      <c r="C1688" s="1">
        <v>264.13387999999998</v>
      </c>
      <c r="D1688" s="1">
        <v>6.6693905378590601E-2</v>
      </c>
    </row>
    <row r="1689" spans="1:5" ht="13.2" x14ac:dyDescent="0.25">
      <c r="A1689" s="2">
        <v>44813.291666666664</v>
      </c>
      <c r="B1689" s="1">
        <v>265.32</v>
      </c>
      <c r="C1689" s="1">
        <v>261.08217000000002</v>
      </c>
      <c r="D1689" s="1">
        <v>1.6231786337611499E-2</v>
      </c>
    </row>
    <row r="1690" spans="1:5" ht="13.2" x14ac:dyDescent="0.25">
      <c r="A1690" s="2">
        <v>44813.333333333336</v>
      </c>
      <c r="B1690" s="1">
        <v>267.54000000000002</v>
      </c>
      <c r="C1690" s="1">
        <v>260.44679000000002</v>
      </c>
      <c r="D1690" s="1">
        <v>2.7234776055408399E-2</v>
      </c>
    </row>
    <row r="1691" spans="1:5" ht="13.2" x14ac:dyDescent="0.25">
      <c r="A1691" s="2">
        <v>44813.375</v>
      </c>
      <c r="B1691" s="1">
        <v>275.74</v>
      </c>
      <c r="C1691" s="1">
        <v>260.63099</v>
      </c>
      <c r="D1691" s="1">
        <v>5.7970888266203502E-2</v>
      </c>
    </row>
    <row r="1692" spans="1:5" ht="13.2" x14ac:dyDescent="0.25">
      <c r="A1692" s="2">
        <v>44813.416666666664</v>
      </c>
      <c r="B1692" s="1">
        <v>275.22000000000003</v>
      </c>
      <c r="C1692" s="1">
        <v>258.58098999999999</v>
      </c>
      <c r="D1692" s="1">
        <v>6.4347382999809993E-2</v>
      </c>
    </row>
    <row r="1693" spans="1:5" ht="13.2" x14ac:dyDescent="0.25">
      <c r="A1693" s="2">
        <v>44813.458333333336</v>
      </c>
      <c r="B1693" s="1">
        <v>282.52999999999997</v>
      </c>
      <c r="C1693" s="1">
        <v>256.92995000000002</v>
      </c>
      <c r="D1693" s="1">
        <v>9.9638247701367394E-2</v>
      </c>
    </row>
    <row r="1694" spans="1:5" ht="13.2" x14ac:dyDescent="0.25">
      <c r="A1694" s="2">
        <v>44813.5</v>
      </c>
      <c r="B1694" s="1">
        <v>277.98</v>
      </c>
      <c r="C1694" s="1">
        <v>260.07317999999998</v>
      </c>
      <c r="D1694" s="1">
        <v>6.8853005142629597E-2</v>
      </c>
    </row>
    <row r="1695" spans="1:5" ht="13.2" x14ac:dyDescent="0.25">
      <c r="A1695" s="2">
        <v>44813.541666666664</v>
      </c>
      <c r="B1695" s="1">
        <v>279.56</v>
      </c>
      <c r="C1695" s="1">
        <v>261.06304999999998</v>
      </c>
      <c r="D1695" s="1">
        <v>7.0852424347298507E-2</v>
      </c>
    </row>
    <row r="1696" spans="1:5" ht="13.2" x14ac:dyDescent="0.25">
      <c r="A1696" s="2">
        <v>44813.583333333336</v>
      </c>
      <c r="B1696" s="1">
        <v>285.17</v>
      </c>
      <c r="C1696" s="1">
        <v>251.81310999999999</v>
      </c>
      <c r="D1696" s="1">
        <v>0.132466852103133</v>
      </c>
    </row>
    <row r="1697" spans="1:5" ht="13.2" x14ac:dyDescent="0.25">
      <c r="A1697" s="2">
        <v>44813.625</v>
      </c>
      <c r="B1697" s="1">
        <v>267.58999999999997</v>
      </c>
      <c r="C1697" s="1">
        <v>229.05275</v>
      </c>
      <c r="D1697" s="1">
        <v>0.168246179100665</v>
      </c>
    </row>
    <row r="1698" spans="1:5" ht="13.2" x14ac:dyDescent="0.25">
      <c r="A1698" s="2">
        <v>44813.666666666664</v>
      </c>
      <c r="B1698" s="1">
        <v>242.74</v>
      </c>
      <c r="C1698" s="1">
        <v>202.68342999999999</v>
      </c>
      <c r="D1698" s="1">
        <v>0.19763120251122601</v>
      </c>
    </row>
    <row r="1699" spans="1:5" ht="13.2" x14ac:dyDescent="0.25">
      <c r="A1699" s="2">
        <v>44813.708333333336</v>
      </c>
      <c r="B1699" s="1">
        <v>221.23</v>
      </c>
      <c r="C1699" s="1">
        <v>181.64454000000001</v>
      </c>
      <c r="D1699" s="1">
        <v>0.21792815792866599</v>
      </c>
    </row>
    <row r="1700" spans="1:5" ht="13.2" x14ac:dyDescent="0.25">
      <c r="A1700" s="2">
        <v>44813.75</v>
      </c>
      <c r="B1700" s="1">
        <v>215.46</v>
      </c>
      <c r="C1700" s="1">
        <v>172.05553</v>
      </c>
      <c r="D1700" s="1">
        <v>0.25227012465103499</v>
      </c>
    </row>
    <row r="1701" spans="1:5" ht="13.2" x14ac:dyDescent="0.25">
      <c r="A1701" s="2">
        <v>44813.791666666664</v>
      </c>
      <c r="B1701" s="1">
        <v>218.1</v>
      </c>
      <c r="C1701" s="1">
        <v>174.7208</v>
      </c>
      <c r="D1701" s="1">
        <v>0.24827725147778601</v>
      </c>
    </row>
    <row r="1702" spans="1:5" ht="13.2" x14ac:dyDescent="0.25">
      <c r="A1702" s="2">
        <v>44813.833333333336</v>
      </c>
      <c r="B1702" s="1">
        <v>218.27</v>
      </c>
      <c r="C1702" s="1">
        <v>182.69454999999999</v>
      </c>
      <c r="D1702" s="1">
        <v>0.19472638893716299</v>
      </c>
    </row>
    <row r="1703" spans="1:5" ht="13.2" x14ac:dyDescent="0.25">
      <c r="A1703" s="2">
        <v>44813.875</v>
      </c>
      <c r="B1703" s="1">
        <v>219.93</v>
      </c>
      <c r="C1703" s="1">
        <v>191.76179999999999</v>
      </c>
      <c r="D1703" s="1">
        <v>0.146891612406642</v>
      </c>
    </row>
    <row r="1704" spans="1:5" ht="13.2" x14ac:dyDescent="0.25">
      <c r="A1704" s="2">
        <v>44813.916666666664</v>
      </c>
      <c r="B1704" s="1">
        <v>222.97</v>
      </c>
      <c r="C1704" s="1">
        <v>203.95998</v>
      </c>
      <c r="D1704" s="1">
        <v>9.3204657109693695E-2</v>
      </c>
    </row>
    <row r="1705" spans="1:5" ht="13.2" x14ac:dyDescent="0.25">
      <c r="A1705" s="2">
        <v>44813.958333333336</v>
      </c>
      <c r="B1705" s="1">
        <v>217.45</v>
      </c>
      <c r="C1705" s="1">
        <v>219.41528</v>
      </c>
      <c r="D1705" s="1">
        <v>8.95689671202482E-3</v>
      </c>
      <c r="E1705" s="1">
        <f>AVERAGE(D1682:D1705)</f>
        <v>9.9613565865407885E-2</v>
      </c>
    </row>
    <row r="1706" spans="1:5" ht="13.2" x14ac:dyDescent="0.25">
      <c r="A1706" s="2">
        <v>44814</v>
      </c>
      <c r="B1706" s="1">
        <v>220.69</v>
      </c>
      <c r="C1706" s="1">
        <v>234.36528000000001</v>
      </c>
      <c r="D1706" s="1">
        <v>5.8350281236196802E-2</v>
      </c>
    </row>
    <row r="1707" spans="1:5" ht="13.2" x14ac:dyDescent="0.25">
      <c r="A1707" s="2">
        <v>44814.041666666664</v>
      </c>
      <c r="B1707" s="1">
        <v>237.78</v>
      </c>
      <c r="C1707" s="1">
        <v>255.85049000000001</v>
      </c>
      <c r="D1707" s="1">
        <v>7.0629100612627296E-2</v>
      </c>
    </row>
    <row r="1708" spans="1:5" ht="13.2" x14ac:dyDescent="0.25">
      <c r="A1708" s="2">
        <v>44814.083333333336</v>
      </c>
      <c r="B1708" s="1">
        <v>262.19</v>
      </c>
      <c r="C1708" s="1">
        <v>271.90082000000001</v>
      </c>
      <c r="D1708" s="1">
        <v>3.5714566804175098E-2</v>
      </c>
    </row>
    <row r="1709" spans="1:5" ht="13.2" x14ac:dyDescent="0.25">
      <c r="A1709" s="2">
        <v>44814.125</v>
      </c>
      <c r="B1709" s="1">
        <v>274.19</v>
      </c>
      <c r="C1709" s="1">
        <v>277.77875</v>
      </c>
      <c r="D1709" s="1">
        <v>1.29194547819082E-2</v>
      </c>
    </row>
    <row r="1710" spans="1:5" ht="13.2" x14ac:dyDescent="0.25">
      <c r="A1710" s="2">
        <v>44814.166666666664</v>
      </c>
      <c r="B1710" s="1">
        <v>266.41000000000003</v>
      </c>
      <c r="C1710" s="1">
        <v>274.81180000000001</v>
      </c>
      <c r="D1710" s="1">
        <v>3.0572922996756201E-2</v>
      </c>
    </row>
    <row r="1711" spans="1:5" ht="13.2" x14ac:dyDescent="0.25">
      <c r="A1711" s="2">
        <v>44814.208333333336</v>
      </c>
      <c r="B1711" s="1">
        <v>261.41000000000003</v>
      </c>
      <c r="C1711" s="1">
        <v>272.08503000000002</v>
      </c>
      <c r="D1711" s="1">
        <v>3.9234168818475502E-2</v>
      </c>
    </row>
    <row r="1712" spans="1:5" ht="13.2" x14ac:dyDescent="0.25">
      <c r="A1712" s="2">
        <v>44814.25</v>
      </c>
      <c r="B1712" s="1">
        <v>253.72</v>
      </c>
      <c r="C1712" s="1">
        <v>271.03379999999999</v>
      </c>
      <c r="D1712" s="1">
        <v>6.38805934905535E-2</v>
      </c>
    </row>
    <row r="1713" spans="1:4" ht="13.2" x14ac:dyDescent="0.25">
      <c r="A1713" s="2">
        <v>44814.291666666664</v>
      </c>
      <c r="B1713" s="1">
        <v>243.83</v>
      </c>
      <c r="C1713" s="1">
        <v>268.18459000000001</v>
      </c>
      <c r="D1713" s="1">
        <v>9.0812786819705005E-2</v>
      </c>
    </row>
    <row r="1714" spans="1:4" ht="13.2" x14ac:dyDescent="0.25">
      <c r="A1714" s="2">
        <v>44814.333333333336</v>
      </c>
      <c r="B1714" s="1">
        <v>250.32</v>
      </c>
      <c r="C1714" s="1">
        <v>267.67173000000003</v>
      </c>
      <c r="D1714" s="1">
        <v>6.4824664151122799E-2</v>
      </c>
    </row>
    <row r="1715" spans="1:4" ht="13.2" x14ac:dyDescent="0.25">
      <c r="A1715" s="2">
        <v>44814.375</v>
      </c>
      <c r="B1715" s="1">
        <v>253.74</v>
      </c>
      <c r="C1715" s="1">
        <v>268.22107</v>
      </c>
      <c r="D1715" s="1">
        <v>5.3989308147939202E-2</v>
      </c>
    </row>
    <row r="1716" spans="1:4" ht="13.2" x14ac:dyDescent="0.25">
      <c r="A1716" s="2">
        <v>44814.416666666664</v>
      </c>
      <c r="B1716" s="1">
        <v>251.1</v>
      </c>
      <c r="C1716" s="1">
        <v>266.69792999999999</v>
      </c>
      <c r="D1716" s="1">
        <v>5.8485380820166001E-2</v>
      </c>
    </row>
    <row r="1717" spans="1:4" ht="13.2" x14ac:dyDescent="0.25">
      <c r="A1717" s="2">
        <v>44814.458333333336</v>
      </c>
      <c r="B1717" s="1">
        <v>256.54000000000002</v>
      </c>
      <c r="C1717" s="1">
        <v>265.08154000000002</v>
      </c>
      <c r="D1717" s="1">
        <v>3.2222311670590101E-2</v>
      </c>
    </row>
    <row r="1718" spans="1:4" ht="13.2" x14ac:dyDescent="0.25">
      <c r="A1718" s="2">
        <v>44814.5</v>
      </c>
      <c r="B1718" s="1">
        <v>268.75</v>
      </c>
      <c r="C1718" s="1">
        <v>266.87909999999999</v>
      </c>
      <c r="D1718" s="1">
        <v>7.0102904273882998E-3</v>
      </c>
    </row>
    <row r="1719" spans="1:4" ht="13.2" x14ac:dyDescent="0.25">
      <c r="A1719" s="2">
        <v>44814.541666666664</v>
      </c>
      <c r="B1719" s="1">
        <v>275.01</v>
      </c>
      <c r="C1719" s="1">
        <v>267.20907999999997</v>
      </c>
      <c r="D1719" s="1">
        <v>2.9194067806378499E-2</v>
      </c>
    </row>
    <row r="1720" spans="1:4" ht="13.2" x14ac:dyDescent="0.25">
      <c r="A1720" s="2">
        <v>44814.583333333336</v>
      </c>
      <c r="B1720" s="1">
        <v>268.75</v>
      </c>
      <c r="C1720" s="1">
        <v>259.02294999999998</v>
      </c>
      <c r="D1720" s="1">
        <v>3.7552850046685099E-2</v>
      </c>
    </row>
    <row r="1721" spans="1:4" ht="13.2" x14ac:dyDescent="0.25">
      <c r="A1721" s="2">
        <v>44814.625</v>
      </c>
      <c r="B1721" s="1">
        <v>251.89</v>
      </c>
      <c r="C1721" s="1">
        <v>236.19925000000001</v>
      </c>
      <c r="D1721" s="1">
        <v>6.6430143194781396E-2</v>
      </c>
    </row>
    <row r="1722" spans="1:4" ht="13.2" x14ac:dyDescent="0.25">
      <c r="A1722" s="2">
        <v>44814.666666666664</v>
      </c>
      <c r="B1722" s="1">
        <v>253.19</v>
      </c>
      <c r="C1722" s="1">
        <v>207.17554000000001</v>
      </c>
      <c r="D1722" s="1">
        <v>0.222103729040599</v>
      </c>
    </row>
    <row r="1723" spans="1:4" ht="13.2" x14ac:dyDescent="0.25">
      <c r="A1723" s="2">
        <v>44814.708333333336</v>
      </c>
      <c r="B1723" s="1">
        <v>232.62</v>
      </c>
      <c r="C1723" s="1">
        <v>181.89027999999999</v>
      </c>
      <c r="D1723" s="1">
        <v>0.27890286385836499</v>
      </c>
    </row>
    <row r="1724" spans="1:4" ht="13.2" x14ac:dyDescent="0.25">
      <c r="A1724" s="2">
        <v>44814.75</v>
      </c>
      <c r="B1724" s="1">
        <v>216.34</v>
      </c>
      <c r="C1724" s="1">
        <v>169.90281999999999</v>
      </c>
      <c r="D1724" s="1">
        <v>0.273316122710617</v>
      </c>
    </row>
    <row r="1725" spans="1:4" ht="13.2" x14ac:dyDescent="0.25">
      <c r="A1725" s="2">
        <v>44814.791666666664</v>
      </c>
      <c r="B1725" s="1">
        <v>202.39</v>
      </c>
      <c r="C1725" s="1">
        <v>172.42988</v>
      </c>
      <c r="D1725" s="1">
        <v>0.17375248419821401</v>
      </c>
    </row>
    <row r="1726" spans="1:4" ht="13.2" x14ac:dyDescent="0.25">
      <c r="A1726" s="2">
        <v>44814.833333333336</v>
      </c>
      <c r="B1726" s="1">
        <v>187.97</v>
      </c>
      <c r="C1726" s="1">
        <v>180.46126000000001</v>
      </c>
      <c r="D1726" s="1">
        <v>4.1608597878569499E-2</v>
      </c>
    </row>
    <row r="1727" spans="1:4" ht="13.2" x14ac:dyDescent="0.25">
      <c r="A1727" s="2">
        <v>44814.875</v>
      </c>
      <c r="B1727" s="1">
        <v>196.66</v>
      </c>
      <c r="C1727" s="1">
        <v>187.93620999999999</v>
      </c>
      <c r="D1727" s="1">
        <v>4.6418888621836102E-2</v>
      </c>
    </row>
    <row r="1728" spans="1:4" ht="13.2" x14ac:dyDescent="0.25">
      <c r="A1728" s="2">
        <v>44814.916666666664</v>
      </c>
      <c r="B1728" s="1">
        <v>200.77</v>
      </c>
      <c r="C1728" s="1">
        <v>197.52673999999999</v>
      </c>
      <c r="D1728" s="1">
        <v>1.6419346565432199E-2</v>
      </c>
    </row>
    <row r="1729" spans="1:5" ht="13.2" x14ac:dyDescent="0.25">
      <c r="A1729" s="2">
        <v>44814.958333333336</v>
      </c>
      <c r="B1729" s="1">
        <v>204.13</v>
      </c>
      <c r="C1729" s="1">
        <v>212.10990000000001</v>
      </c>
      <c r="D1729" s="1">
        <v>3.7621534874138399E-2</v>
      </c>
      <c r="E1729" s="1">
        <f>AVERAGE(D1706:D1729)</f>
        <v>7.6748602482217501E-2</v>
      </c>
    </row>
    <row r="1730" spans="1:5" ht="13.2" x14ac:dyDescent="0.25">
      <c r="A1730" s="2">
        <v>44815</v>
      </c>
      <c r="B1730" s="1">
        <v>214.13</v>
      </c>
      <c r="C1730" s="1">
        <v>199.14613</v>
      </c>
      <c r="D1730" s="1">
        <v>7.5240578363235E-2</v>
      </c>
    </row>
    <row r="1731" spans="1:5" ht="13.2" x14ac:dyDescent="0.25">
      <c r="A1731" s="2">
        <v>44815.041666666664</v>
      </c>
      <c r="B1731" s="1">
        <v>234.43</v>
      </c>
      <c r="C1731" s="1">
        <v>223.94444999999999</v>
      </c>
      <c r="D1731" s="1">
        <v>4.6822102534802797E-2</v>
      </c>
    </row>
    <row r="1732" spans="1:5" ht="13.2" x14ac:dyDescent="0.25">
      <c r="A1732" s="2">
        <v>44815.083333333336</v>
      </c>
      <c r="B1732" s="1">
        <v>248.18</v>
      </c>
      <c r="C1732" s="1">
        <v>250.08725000000001</v>
      </c>
      <c r="D1732" s="1">
        <v>7.6263384078956598E-3</v>
      </c>
    </row>
    <row r="1733" spans="1:5" ht="13.2" x14ac:dyDescent="0.25">
      <c r="A1733" s="2">
        <v>44815.125</v>
      </c>
      <c r="B1733" s="1">
        <v>266.89999999999998</v>
      </c>
      <c r="C1733" s="1">
        <v>263.24847999999997</v>
      </c>
      <c r="D1733" s="1">
        <v>1.3871001268459301E-2</v>
      </c>
    </row>
    <row r="1734" spans="1:5" ht="13.2" x14ac:dyDescent="0.25">
      <c r="A1734" s="2">
        <v>44815.166666666664</v>
      </c>
      <c r="B1734" s="1">
        <v>268.26</v>
      </c>
      <c r="C1734" s="1">
        <v>260.88902999999999</v>
      </c>
      <c r="D1734" s="1">
        <v>2.82532768817454E-2</v>
      </c>
    </row>
    <row r="1735" spans="1:5" ht="13.2" x14ac:dyDescent="0.25">
      <c r="A1735" s="2">
        <v>44815.208333333336</v>
      </c>
      <c r="B1735" s="1">
        <v>270.02</v>
      </c>
      <c r="C1735" s="1">
        <v>255.73330999999999</v>
      </c>
      <c r="D1735" s="1">
        <v>5.5865581218183802E-2</v>
      </c>
    </row>
    <row r="1736" spans="1:5" ht="13.2" x14ac:dyDescent="0.25">
      <c r="A1736" s="2">
        <v>44815.25</v>
      </c>
      <c r="B1736" s="1">
        <v>272.41000000000003</v>
      </c>
      <c r="C1736" s="1">
        <v>256.23858000000001</v>
      </c>
      <c r="D1736" s="1">
        <v>6.3110793074173305E-2</v>
      </c>
    </row>
    <row r="1737" spans="1:5" ht="13.2" x14ac:dyDescent="0.25">
      <c r="A1737" s="2">
        <v>44815.291666666664</v>
      </c>
      <c r="B1737" s="1">
        <v>270.87</v>
      </c>
      <c r="C1737" s="1">
        <v>260.14481000000001</v>
      </c>
      <c r="D1737" s="1">
        <v>4.1227768487866398E-2</v>
      </c>
    </row>
    <row r="1738" spans="1:5" ht="13.2" x14ac:dyDescent="0.25">
      <c r="A1738" s="2">
        <v>44815.333333333336</v>
      </c>
      <c r="B1738" s="1">
        <v>279.39</v>
      </c>
      <c r="C1738" s="1">
        <v>262.70639</v>
      </c>
      <c r="D1738" s="1">
        <v>6.3506677549792306E-2</v>
      </c>
    </row>
    <row r="1739" spans="1:5" ht="13.2" x14ac:dyDescent="0.25">
      <c r="A1739" s="2">
        <v>44815.375</v>
      </c>
      <c r="B1739" s="1">
        <v>278.06</v>
      </c>
      <c r="C1739" s="1">
        <v>260.15987000000001</v>
      </c>
      <c r="D1739" s="1">
        <v>6.8804347111643196E-2</v>
      </c>
    </row>
    <row r="1740" spans="1:5" ht="13.2" x14ac:dyDescent="0.25">
      <c r="A1740" s="2">
        <v>44815.416666666664</v>
      </c>
      <c r="B1740" s="1">
        <v>280.70999999999998</v>
      </c>
      <c r="C1740" s="1">
        <v>256.91280999999998</v>
      </c>
      <c r="D1740" s="1">
        <v>9.2627494907708094E-2</v>
      </c>
    </row>
    <row r="1741" spans="1:5" ht="13.2" x14ac:dyDescent="0.25">
      <c r="A1741" s="2">
        <v>44815.458333333336</v>
      </c>
      <c r="B1741" s="1">
        <v>282.70999999999998</v>
      </c>
      <c r="C1741" s="1">
        <v>260.32835999999998</v>
      </c>
      <c r="D1741" s="1">
        <v>8.5974651397949894E-2</v>
      </c>
    </row>
    <row r="1742" spans="1:5" ht="13.2" x14ac:dyDescent="0.25">
      <c r="A1742" s="2">
        <v>44815.5</v>
      </c>
      <c r="B1742" s="1">
        <v>280.26</v>
      </c>
      <c r="C1742" s="1">
        <v>267.85268000000002</v>
      </c>
      <c r="D1742" s="1">
        <v>4.6321433110170701E-2</v>
      </c>
    </row>
    <row r="1743" spans="1:5" ht="13.2" x14ac:dyDescent="0.25">
      <c r="A1743" s="2">
        <v>44815.541666666664</v>
      </c>
      <c r="B1743" s="1">
        <v>277.99</v>
      </c>
      <c r="C1743" s="1">
        <v>268.22886</v>
      </c>
      <c r="D1743" s="1">
        <v>3.6391087819558299E-2</v>
      </c>
    </row>
    <row r="1744" spans="1:5" ht="13.2" x14ac:dyDescent="0.25">
      <c r="A1744" s="2">
        <v>44815.583333333336</v>
      </c>
      <c r="B1744" s="1">
        <v>279.7</v>
      </c>
      <c r="C1744" s="1">
        <v>258.91935000000001</v>
      </c>
      <c r="D1744" s="1">
        <v>8.0259161781458102E-2</v>
      </c>
    </row>
    <row r="1745" spans="1:5" ht="13.2" x14ac:dyDescent="0.25">
      <c r="A1745" s="2">
        <v>44815.625</v>
      </c>
      <c r="B1745" s="1">
        <v>254.61</v>
      </c>
      <c r="C1745" s="1">
        <v>238.85624999999999</v>
      </c>
      <c r="D1745" s="1">
        <v>6.5954941518172605E-2</v>
      </c>
    </row>
    <row r="1746" spans="1:5" ht="13.2" x14ac:dyDescent="0.25">
      <c r="A1746" s="2">
        <v>44815.666666666664</v>
      </c>
      <c r="B1746" s="1">
        <v>216.19</v>
      </c>
      <c r="C1746" s="1">
        <v>214.46333999999999</v>
      </c>
      <c r="D1746" s="1">
        <v>8.0510729712593692E-3</v>
      </c>
    </row>
    <row r="1747" spans="1:5" ht="13.2" x14ac:dyDescent="0.25">
      <c r="A1747" s="2">
        <v>44815.708333333336</v>
      </c>
      <c r="B1747" s="1">
        <v>190.44</v>
      </c>
      <c r="C1747" s="1">
        <v>190.87047000000001</v>
      </c>
      <c r="D1747" s="1">
        <v>2.25529910415169E-3</v>
      </c>
    </row>
    <row r="1748" spans="1:5" ht="13.2" x14ac:dyDescent="0.25">
      <c r="A1748" s="2">
        <v>44815.75</v>
      </c>
      <c r="B1748" s="1">
        <v>177.17</v>
      </c>
      <c r="C1748" s="1">
        <v>176.16807</v>
      </c>
      <c r="D1748" s="1">
        <v>5.6873529919467597E-3</v>
      </c>
    </row>
    <row r="1749" spans="1:5" ht="13.2" x14ac:dyDescent="0.25">
      <c r="A1749" s="2">
        <v>44815.791666666664</v>
      </c>
      <c r="B1749" s="1">
        <v>178.85</v>
      </c>
      <c r="C1749" s="1">
        <v>171.37467000000001</v>
      </c>
      <c r="D1749" s="1">
        <v>4.3619806824427301E-2</v>
      </c>
    </row>
    <row r="1750" spans="1:5" ht="13.2" x14ac:dyDescent="0.25">
      <c r="A1750" s="2">
        <v>44815.833333333336</v>
      </c>
      <c r="B1750" s="1">
        <v>181.63</v>
      </c>
      <c r="C1750" s="1">
        <v>171.35408000000001</v>
      </c>
      <c r="D1750" s="1">
        <v>5.9968925163614302E-2</v>
      </c>
    </row>
    <row r="1751" spans="1:5" ht="13.2" x14ac:dyDescent="0.25">
      <c r="A1751" s="2">
        <v>44815.875</v>
      </c>
      <c r="B1751" s="1">
        <v>183.41</v>
      </c>
      <c r="C1751" s="1">
        <v>173.59258</v>
      </c>
      <c r="D1751" s="1">
        <v>5.6554375768826E-2</v>
      </c>
    </row>
    <row r="1752" spans="1:5" ht="13.2" x14ac:dyDescent="0.25">
      <c r="A1752" s="2">
        <v>44815.916666666664</v>
      </c>
      <c r="B1752" s="1">
        <v>186.93</v>
      </c>
      <c r="C1752" s="1">
        <v>177.65013999999999</v>
      </c>
      <c r="D1752" s="1">
        <v>5.22367165035727E-2</v>
      </c>
    </row>
    <row r="1753" spans="1:5" ht="13.2" x14ac:dyDescent="0.25">
      <c r="A1753" s="2">
        <v>44815.958333333336</v>
      </c>
      <c r="B1753" s="1">
        <v>191.51</v>
      </c>
      <c r="C1753" s="1">
        <v>183.88894999999999</v>
      </c>
      <c r="D1753" s="1">
        <v>4.1443762662193601E-2</v>
      </c>
      <c r="E1753" s="1">
        <f>AVERAGE(D1730:D1753)</f>
        <v>4.7569772809283595E-2</v>
      </c>
    </row>
    <row r="1754" spans="1:5" ht="13.2" x14ac:dyDescent="0.25">
      <c r="A1754" s="2">
        <v>44816</v>
      </c>
      <c r="B1754" s="1">
        <v>208.48</v>
      </c>
      <c r="C1754" s="1">
        <v>184.61090999999999</v>
      </c>
      <c r="D1754" s="1">
        <v>0.12929403793091099</v>
      </c>
    </row>
    <row r="1755" spans="1:5" ht="13.2" x14ac:dyDescent="0.25">
      <c r="A1755" s="2">
        <v>44816.041666666664</v>
      </c>
      <c r="B1755" s="1">
        <v>233.93</v>
      </c>
      <c r="C1755" s="1">
        <v>214.66692</v>
      </c>
      <c r="D1755" s="1">
        <v>8.9734738822357898E-2</v>
      </c>
    </row>
    <row r="1756" spans="1:5" ht="13.2" x14ac:dyDescent="0.25">
      <c r="A1756" s="2">
        <v>44816.083333333336</v>
      </c>
      <c r="B1756" s="1">
        <v>267.33999999999997</v>
      </c>
      <c r="C1756" s="1">
        <v>245.07647</v>
      </c>
      <c r="D1756" s="1">
        <v>9.0843196819343594E-2</v>
      </c>
    </row>
    <row r="1757" spans="1:5" ht="13.2" x14ac:dyDescent="0.25">
      <c r="A1757" s="2">
        <v>44816.125</v>
      </c>
      <c r="B1757" s="1">
        <v>278.29000000000002</v>
      </c>
      <c r="C1757" s="1">
        <v>258.41985</v>
      </c>
      <c r="D1757" s="1">
        <v>7.6890958647333099E-2</v>
      </c>
    </row>
    <row r="1758" spans="1:5" ht="13.2" x14ac:dyDescent="0.25">
      <c r="A1758" s="2">
        <v>44816.166666666664</v>
      </c>
      <c r="B1758" s="1">
        <v>278.49</v>
      </c>
      <c r="C1758" s="1">
        <v>256.10953999999998</v>
      </c>
      <c r="D1758" s="1">
        <v>8.73862801049895E-2</v>
      </c>
    </row>
    <row r="1759" spans="1:5" ht="13.2" x14ac:dyDescent="0.25">
      <c r="A1759" s="2">
        <v>44816.208333333336</v>
      </c>
      <c r="B1759" s="1">
        <v>263.18</v>
      </c>
      <c r="C1759" s="1">
        <v>251.56881999999999</v>
      </c>
      <c r="D1759" s="1">
        <v>4.61550839249475E-2</v>
      </c>
    </row>
    <row r="1760" spans="1:5" ht="13.2" x14ac:dyDescent="0.25">
      <c r="A1760" s="2">
        <v>44816.25</v>
      </c>
      <c r="B1760" s="1">
        <v>261.39999999999998</v>
      </c>
      <c r="C1760" s="1">
        <v>250.84765999999999</v>
      </c>
      <c r="D1760" s="1">
        <v>4.2066726873194599E-2</v>
      </c>
    </row>
    <row r="1761" spans="1:4" ht="13.2" x14ac:dyDescent="0.25">
      <c r="A1761" s="2">
        <v>44816.291666666664</v>
      </c>
      <c r="B1761" s="1">
        <v>265.91000000000003</v>
      </c>
      <c r="C1761" s="1">
        <v>253.58848</v>
      </c>
      <c r="D1761" s="1">
        <v>4.85886425124675E-2</v>
      </c>
    </row>
    <row r="1762" spans="1:4" ht="13.2" x14ac:dyDescent="0.25">
      <c r="A1762" s="2">
        <v>44816.333333333336</v>
      </c>
      <c r="B1762" s="1">
        <v>262.20999999999998</v>
      </c>
      <c r="C1762" s="1">
        <v>256.14272999999997</v>
      </c>
      <c r="D1762" s="1">
        <v>2.3687066972386799E-2</v>
      </c>
    </row>
    <row r="1763" spans="1:4" ht="13.2" x14ac:dyDescent="0.25">
      <c r="A1763" s="2">
        <v>44816.375</v>
      </c>
      <c r="B1763" s="1">
        <v>266.52</v>
      </c>
      <c r="C1763" s="1">
        <v>252.06186</v>
      </c>
      <c r="D1763" s="1">
        <v>5.7359491039223401E-2</v>
      </c>
    </row>
    <row r="1764" spans="1:4" ht="13.2" x14ac:dyDescent="0.25">
      <c r="A1764" s="2">
        <v>44816.416666666664</v>
      </c>
      <c r="B1764" s="1">
        <v>260.79000000000002</v>
      </c>
      <c r="C1764" s="1">
        <v>246.09952000000001</v>
      </c>
      <c r="D1764" s="1">
        <v>5.9693249300120502E-2</v>
      </c>
    </row>
    <row r="1765" spans="1:4" ht="13.2" x14ac:dyDescent="0.25">
      <c r="A1765" s="2">
        <v>44816.458333333336</v>
      </c>
      <c r="B1765" s="1">
        <v>257.52999999999997</v>
      </c>
      <c r="C1765" s="1">
        <v>247.60604000000001</v>
      </c>
      <c r="D1765" s="1">
        <v>4.0079636183349802E-2</v>
      </c>
    </row>
    <row r="1766" spans="1:4" ht="13.2" x14ac:dyDescent="0.25">
      <c r="A1766" s="2">
        <v>44816.5</v>
      </c>
      <c r="B1766" s="1">
        <v>260.89</v>
      </c>
      <c r="C1766" s="1">
        <v>253.49854999999999</v>
      </c>
      <c r="D1766" s="1">
        <v>2.9157760468452299E-2</v>
      </c>
    </row>
    <row r="1767" spans="1:4" ht="13.2" x14ac:dyDescent="0.25">
      <c r="A1767" s="2">
        <v>44816.541666666664</v>
      </c>
      <c r="B1767" s="1">
        <v>262.73</v>
      </c>
      <c r="C1767" s="1">
        <v>252.03513000000001</v>
      </c>
      <c r="D1767" s="1">
        <v>4.2434044809547003E-2</v>
      </c>
    </row>
    <row r="1768" spans="1:4" ht="13.2" x14ac:dyDescent="0.25">
      <c r="A1768" s="2">
        <v>44816.583333333336</v>
      </c>
      <c r="B1768" s="1">
        <v>276.27</v>
      </c>
      <c r="C1768" s="1">
        <v>239.24951999999999</v>
      </c>
      <c r="D1768" s="1">
        <v>0.15473585903119</v>
      </c>
    </row>
    <row r="1769" spans="1:4" ht="13.2" x14ac:dyDescent="0.25">
      <c r="A1769" s="2">
        <v>44816.625</v>
      </c>
      <c r="B1769" s="1">
        <v>240.93</v>
      </c>
      <c r="C1769" s="1">
        <v>210.99977999999999</v>
      </c>
      <c r="D1769" s="1">
        <v>0.14184953178624099</v>
      </c>
    </row>
    <row r="1770" spans="1:4" ht="13.2" x14ac:dyDescent="0.25">
      <c r="A1770" s="2">
        <v>44816.666666666664</v>
      </c>
      <c r="B1770" s="1">
        <v>210.69</v>
      </c>
      <c r="C1770" s="1">
        <v>175.64657</v>
      </c>
      <c r="D1770" s="1">
        <v>0.19951104083615101</v>
      </c>
    </row>
    <row r="1771" spans="1:4" ht="13.2" x14ac:dyDescent="0.25">
      <c r="A1771" s="2">
        <v>44816.708333333336</v>
      </c>
      <c r="B1771" s="1">
        <v>194.25</v>
      </c>
      <c r="C1771" s="1">
        <v>147.32437999999999</v>
      </c>
      <c r="D1771" s="1">
        <v>0.31851903941492898</v>
      </c>
    </row>
    <row r="1772" spans="1:4" ht="13.2" x14ac:dyDescent="0.25">
      <c r="A1772" s="2">
        <v>44816.75</v>
      </c>
      <c r="B1772" s="1">
        <v>182.99</v>
      </c>
      <c r="C1772" s="1">
        <v>136.41033999999999</v>
      </c>
      <c r="D1772" s="1">
        <v>0.34146722308587402</v>
      </c>
    </row>
    <row r="1773" spans="1:4" ht="13.2" x14ac:dyDescent="0.25">
      <c r="A1773" s="2">
        <v>44816.791666666664</v>
      </c>
      <c r="B1773" s="1">
        <v>184.7</v>
      </c>
      <c r="C1773" s="1">
        <v>136.54319000000001</v>
      </c>
      <c r="D1773" s="1">
        <v>0.352685549531983</v>
      </c>
    </row>
    <row r="1774" spans="1:4" ht="13.2" x14ac:dyDescent="0.25">
      <c r="A1774" s="2">
        <v>44816.833333333336</v>
      </c>
      <c r="B1774" s="1">
        <v>197.36</v>
      </c>
      <c r="C1774" s="1">
        <v>139.30266</v>
      </c>
      <c r="D1774" s="1">
        <v>0.41677122317692999</v>
      </c>
    </row>
    <row r="1775" spans="1:4" ht="13.2" x14ac:dyDescent="0.25">
      <c r="A1775" s="2">
        <v>44816.875</v>
      </c>
      <c r="B1775" s="1">
        <v>209.66</v>
      </c>
      <c r="C1775" s="1">
        <v>145.73657</v>
      </c>
      <c r="D1775" s="1">
        <v>0.43862312664556302</v>
      </c>
    </row>
    <row r="1776" spans="1:4" ht="13.2" x14ac:dyDescent="0.25">
      <c r="A1776" s="2">
        <v>44816.916666666664</v>
      </c>
      <c r="B1776" s="1">
        <v>205</v>
      </c>
      <c r="C1776" s="1">
        <v>155.01184000000001</v>
      </c>
      <c r="D1776" s="1">
        <v>0.32247962478220998</v>
      </c>
    </row>
    <row r="1777" spans="1:5" ht="13.2" x14ac:dyDescent="0.25">
      <c r="A1777" s="2">
        <v>44816.958333333336</v>
      </c>
      <c r="B1777" s="1">
        <v>195.58</v>
      </c>
      <c r="C1777" s="1">
        <v>165.40468000000001</v>
      </c>
      <c r="D1777" s="1">
        <v>0.182433290279331</v>
      </c>
      <c r="E1777" s="1">
        <f>AVERAGE(D1754:D1777)</f>
        <v>0.15551860095745942</v>
      </c>
    </row>
    <row r="1778" spans="1:5" ht="13.2" x14ac:dyDescent="0.25">
      <c r="A1778" s="2">
        <v>44817</v>
      </c>
      <c r="B1778" s="1">
        <v>202.14</v>
      </c>
      <c r="C1778" s="1">
        <v>209.81504000000001</v>
      </c>
      <c r="D1778" s="1">
        <v>3.6580027818787497E-2</v>
      </c>
    </row>
    <row r="1779" spans="1:5" ht="13.2" x14ac:dyDescent="0.25">
      <c r="A1779" s="2">
        <v>44817.041666666664</v>
      </c>
      <c r="B1779" s="1">
        <v>238.05</v>
      </c>
      <c r="C1779" s="1">
        <v>234.53797</v>
      </c>
      <c r="D1779" s="1">
        <v>1.49742491588888E-2</v>
      </c>
    </row>
    <row r="1780" spans="1:5" ht="13.2" x14ac:dyDescent="0.25">
      <c r="A1780" s="2">
        <v>44817.083333333336</v>
      </c>
      <c r="B1780" s="1">
        <v>273.20999999999998</v>
      </c>
      <c r="C1780" s="1">
        <v>258.05595</v>
      </c>
      <c r="D1780" s="1">
        <v>5.8723893016223702E-2</v>
      </c>
    </row>
    <row r="1781" spans="1:5" ht="13.2" x14ac:dyDescent="0.25">
      <c r="A1781" s="2">
        <v>44817.125</v>
      </c>
      <c r="B1781" s="1">
        <v>285.49</v>
      </c>
      <c r="C1781" s="1">
        <v>266.38970999999998</v>
      </c>
      <c r="D1781" s="1">
        <v>7.1700554799958405E-2</v>
      </c>
    </row>
    <row r="1782" spans="1:5" ht="13.2" x14ac:dyDescent="0.25">
      <c r="A1782" s="2">
        <v>44817.166666666664</v>
      </c>
      <c r="B1782" s="1">
        <v>283.83</v>
      </c>
      <c r="C1782" s="1">
        <v>259.74714999999998</v>
      </c>
      <c r="D1782" s="1">
        <v>9.2716512962702405E-2</v>
      </c>
    </row>
    <row r="1783" spans="1:5" ht="13.2" x14ac:dyDescent="0.25">
      <c r="A1783" s="2">
        <v>44817.208333333336</v>
      </c>
      <c r="B1783" s="1">
        <v>273.95999999999998</v>
      </c>
      <c r="C1783" s="1">
        <v>252.83081999999999</v>
      </c>
      <c r="D1783" s="1">
        <v>8.3570428636825095E-2</v>
      </c>
    </row>
    <row r="1784" spans="1:5" ht="13.2" x14ac:dyDescent="0.25">
      <c r="A1784" s="2">
        <v>44817.25</v>
      </c>
      <c r="B1784" s="1">
        <v>267.70999999999998</v>
      </c>
      <c r="C1784" s="1">
        <v>251.50445999999999</v>
      </c>
      <c r="D1784" s="1">
        <v>6.4434404065836295E-2</v>
      </c>
    </row>
    <row r="1785" spans="1:5" ht="13.2" x14ac:dyDescent="0.25">
      <c r="A1785" s="2">
        <v>44817.291666666664</v>
      </c>
      <c r="B1785" s="1">
        <v>257.45</v>
      </c>
      <c r="C1785" s="1">
        <v>251.51202000000001</v>
      </c>
      <c r="D1785" s="1">
        <v>2.3609130092470201E-2</v>
      </c>
    </row>
    <row r="1786" spans="1:5" ht="13.2" x14ac:dyDescent="0.25">
      <c r="A1786" s="2">
        <v>44817.333333333336</v>
      </c>
      <c r="B1786" s="1">
        <v>248.09</v>
      </c>
      <c r="C1786" s="1">
        <v>251.35612</v>
      </c>
      <c r="D1786" s="1">
        <v>1.2993994337595601E-2</v>
      </c>
    </row>
    <row r="1787" spans="1:5" ht="13.2" x14ac:dyDescent="0.25">
      <c r="A1787" s="2">
        <v>44817.375</v>
      </c>
      <c r="B1787" s="1">
        <v>248.98</v>
      </c>
      <c r="C1787" s="1">
        <v>247.71897999999999</v>
      </c>
      <c r="D1787" s="1">
        <v>5.0905263698405399E-3</v>
      </c>
    </row>
    <row r="1788" spans="1:5" ht="13.2" x14ac:dyDescent="0.25">
      <c r="A1788" s="2">
        <v>44817.416666666664</v>
      </c>
      <c r="B1788" s="1">
        <v>245.34</v>
      </c>
      <c r="C1788" s="1">
        <v>242.50036</v>
      </c>
      <c r="D1788" s="1">
        <v>1.17098382864256E-2</v>
      </c>
    </row>
    <row r="1789" spans="1:5" ht="13.2" x14ac:dyDescent="0.25">
      <c r="A1789" s="2">
        <v>44817.458333333336</v>
      </c>
      <c r="B1789" s="1">
        <v>244.47</v>
      </c>
      <c r="C1789" s="1">
        <v>243.23062999999999</v>
      </c>
      <c r="D1789" s="1">
        <v>5.0954519996104404E-3</v>
      </c>
    </row>
    <row r="1790" spans="1:5" ht="13.2" x14ac:dyDescent="0.25">
      <c r="A1790" s="2">
        <v>44817.5</v>
      </c>
      <c r="B1790" s="1">
        <v>239.97</v>
      </c>
      <c r="C1790" s="1">
        <v>250.51428999999999</v>
      </c>
      <c r="D1790" s="1">
        <v>4.2090572956935801E-2</v>
      </c>
    </row>
    <row r="1791" spans="1:5" ht="13.2" x14ac:dyDescent="0.25">
      <c r="A1791" s="2">
        <v>44817.541666666664</v>
      </c>
      <c r="B1791" s="1">
        <v>240.97</v>
      </c>
      <c r="C1791" s="1">
        <v>253.64439999999999</v>
      </c>
      <c r="D1791" s="1">
        <v>4.9969169435635001E-2</v>
      </c>
    </row>
    <row r="1792" spans="1:5" ht="13.2" x14ac:dyDescent="0.25">
      <c r="A1792" s="2">
        <v>44817.583333333336</v>
      </c>
      <c r="B1792" s="1">
        <v>245.32</v>
      </c>
      <c r="C1792" s="1">
        <v>244.60677000000001</v>
      </c>
      <c r="D1792" s="1">
        <v>2.91582281226305E-3</v>
      </c>
    </row>
    <row r="1793" spans="1:5" ht="13.2" x14ac:dyDescent="0.25">
      <c r="A1793" s="2">
        <v>44817.625</v>
      </c>
      <c r="B1793" s="1">
        <v>221.73</v>
      </c>
      <c r="C1793" s="1">
        <v>218.75156999999999</v>
      </c>
      <c r="D1793" s="1">
        <v>1.3615582279020899E-2</v>
      </c>
    </row>
    <row r="1794" spans="1:5" ht="13.2" x14ac:dyDescent="0.25">
      <c r="A1794" s="2">
        <v>44817.666666666664</v>
      </c>
      <c r="B1794" s="1">
        <v>188.36</v>
      </c>
      <c r="C1794" s="1">
        <v>186.97017</v>
      </c>
      <c r="D1794" s="1">
        <v>7.4334317607991501E-3</v>
      </c>
    </row>
    <row r="1795" spans="1:5" ht="13.2" x14ac:dyDescent="0.25">
      <c r="A1795" s="2">
        <v>44817.708333333336</v>
      </c>
      <c r="B1795" s="1">
        <v>169.92</v>
      </c>
      <c r="C1795" s="1">
        <v>162.56708</v>
      </c>
      <c r="D1795" s="1">
        <v>4.5230067489678602E-2</v>
      </c>
    </row>
    <row r="1796" spans="1:5" ht="13.2" x14ac:dyDescent="0.25">
      <c r="A1796" s="2">
        <v>44817.75</v>
      </c>
      <c r="B1796" s="1">
        <v>156.84</v>
      </c>
      <c r="C1796" s="1">
        <v>154.17801</v>
      </c>
      <c r="D1796" s="1">
        <v>1.7265691780559301E-2</v>
      </c>
    </row>
    <row r="1797" spans="1:5" ht="13.2" x14ac:dyDescent="0.25">
      <c r="A1797" s="2">
        <v>44817.791666666664</v>
      </c>
      <c r="B1797" s="1">
        <v>152.88999999999999</v>
      </c>
      <c r="C1797" s="1">
        <v>156.93030999999999</v>
      </c>
      <c r="D1797" s="1">
        <v>2.5745886820716799E-2</v>
      </c>
    </row>
    <row r="1798" spans="1:5" ht="13.2" x14ac:dyDescent="0.25">
      <c r="A1798" s="2">
        <v>44817.833333333336</v>
      </c>
      <c r="B1798" s="1">
        <v>149.1</v>
      </c>
      <c r="C1798" s="1">
        <v>162.53148999999999</v>
      </c>
      <c r="D1798" s="1">
        <v>8.2639308850241802E-2</v>
      </c>
    </row>
    <row r="1799" spans="1:5" ht="13.2" x14ac:dyDescent="0.25">
      <c r="A1799" s="2">
        <v>44817.875</v>
      </c>
      <c r="B1799" s="1">
        <v>141.22999999999999</v>
      </c>
      <c r="C1799" s="1">
        <v>169.78890999999999</v>
      </c>
      <c r="D1799" s="1">
        <v>0.16820244620216901</v>
      </c>
    </row>
    <row r="1800" spans="1:5" ht="13.2" x14ac:dyDescent="0.25">
      <c r="A1800" s="2">
        <v>44817.916666666664</v>
      </c>
      <c r="B1800" s="1">
        <v>139.84</v>
      </c>
      <c r="C1800" s="1">
        <v>179.92491000000001</v>
      </c>
      <c r="D1800" s="1">
        <v>0.22278688370609701</v>
      </c>
    </row>
    <row r="1801" spans="1:5" ht="13.2" x14ac:dyDescent="0.25">
      <c r="A1801" s="2">
        <v>44817.958333333336</v>
      </c>
      <c r="B1801" s="1">
        <v>140.16999999999999</v>
      </c>
      <c r="C1801" s="1">
        <v>191.95928000000001</v>
      </c>
      <c r="D1801" s="1">
        <v>0.26979305194309899</v>
      </c>
      <c r="E1801" s="1">
        <f>AVERAGE(D1778:D1801)</f>
        <v>5.9536955315932505E-2</v>
      </c>
    </row>
    <row r="1802" spans="1:5" ht="13.2" x14ac:dyDescent="0.25">
      <c r="A1802" s="2">
        <v>44818</v>
      </c>
      <c r="B1802" s="1">
        <v>143.66999999999999</v>
      </c>
      <c r="C1802" s="1">
        <v>168.75756999999999</v>
      </c>
      <c r="D1802" s="1">
        <v>0.14866041268548699</v>
      </c>
    </row>
    <row r="1803" spans="1:5" ht="13.2" x14ac:dyDescent="0.25">
      <c r="A1803" s="2">
        <v>44818.041666666664</v>
      </c>
      <c r="B1803" s="1">
        <v>166.93</v>
      </c>
      <c r="C1803" s="1">
        <v>206.41107</v>
      </c>
      <c r="D1803" s="1">
        <v>0.19127399513989199</v>
      </c>
    </row>
    <row r="1804" spans="1:5" ht="13.2" x14ac:dyDescent="0.25">
      <c r="A1804" s="2">
        <v>44818.083333333336</v>
      </c>
      <c r="B1804" s="1">
        <v>221.53</v>
      </c>
      <c r="C1804" s="1">
        <v>239.13077000000001</v>
      </c>
      <c r="D1804" s="1">
        <v>7.36031168218126E-2</v>
      </c>
    </row>
    <row r="1805" spans="1:5" ht="13.2" x14ac:dyDescent="0.25">
      <c r="A1805" s="2">
        <v>44818.125</v>
      </c>
      <c r="B1805" s="1">
        <v>242.68</v>
      </c>
      <c r="C1805" s="1">
        <v>254.03242</v>
      </c>
      <c r="D1805" s="1">
        <v>4.4688862941194597E-2</v>
      </c>
    </row>
    <row r="1806" spans="1:5" ht="13.2" x14ac:dyDescent="0.25">
      <c r="A1806" s="2">
        <v>44818.166666666664</v>
      </c>
      <c r="B1806" s="1">
        <v>247</v>
      </c>
      <c r="C1806" s="1">
        <v>254.66013000000001</v>
      </c>
      <c r="D1806" s="1">
        <v>3.0079816577490901E-2</v>
      </c>
    </row>
    <row r="1807" spans="1:5" ht="13.2" x14ac:dyDescent="0.25">
      <c r="A1807" s="2">
        <v>44818.208333333336</v>
      </c>
      <c r="B1807" s="1">
        <v>236.1</v>
      </c>
      <c r="C1807" s="1">
        <v>251.50216</v>
      </c>
      <c r="D1807" s="1">
        <v>6.1240666879361999E-2</v>
      </c>
    </row>
    <row r="1808" spans="1:5" ht="13.2" x14ac:dyDescent="0.25">
      <c r="A1808" s="2">
        <v>44818.25</v>
      </c>
      <c r="B1808" s="1">
        <v>231.54</v>
      </c>
      <c r="C1808" s="1">
        <v>247.17705000000001</v>
      </c>
      <c r="D1808" s="1">
        <v>6.3262548039957595E-2</v>
      </c>
    </row>
    <row r="1809" spans="1:4" ht="13.2" x14ac:dyDescent="0.25">
      <c r="A1809" s="2">
        <v>44818.291666666664</v>
      </c>
      <c r="B1809" s="1">
        <v>227.29</v>
      </c>
      <c r="C1809" s="1">
        <v>241.92912999999999</v>
      </c>
      <c r="D1809" s="1">
        <v>6.0509993153780098E-2</v>
      </c>
    </row>
    <row r="1810" spans="1:4" ht="13.2" x14ac:dyDescent="0.25">
      <c r="A1810" s="2">
        <v>44818.333333333336</v>
      </c>
      <c r="B1810" s="1">
        <v>226.39</v>
      </c>
      <c r="C1810" s="1">
        <v>238.12727000000001</v>
      </c>
      <c r="D1810" s="1">
        <v>4.92899028322124E-2</v>
      </c>
    </row>
    <row r="1811" spans="1:4" ht="13.2" x14ac:dyDescent="0.25">
      <c r="A1811" s="2">
        <v>44818.375</v>
      </c>
      <c r="B1811" s="1">
        <v>222.92</v>
      </c>
      <c r="C1811" s="1">
        <v>232.63230999999999</v>
      </c>
      <c r="D1811" s="1">
        <v>4.1749617669187902E-2</v>
      </c>
    </row>
    <row r="1812" spans="1:4" ht="13.2" x14ac:dyDescent="0.25">
      <c r="A1812" s="2">
        <v>44818.416666666664</v>
      </c>
      <c r="B1812" s="1">
        <v>223.22</v>
      </c>
      <c r="C1812" s="1">
        <v>226.28171</v>
      </c>
      <c r="D1812" s="1">
        <v>1.35305235230898E-2</v>
      </c>
    </row>
    <row r="1813" spans="1:4" ht="13.2" x14ac:dyDescent="0.25">
      <c r="A1813" s="2">
        <v>44818.458333333336</v>
      </c>
      <c r="B1813" s="1">
        <v>234.09</v>
      </c>
      <c r="C1813" s="1">
        <v>225.83477999999999</v>
      </c>
      <c r="D1813" s="1">
        <v>3.6554245541807098E-2</v>
      </c>
    </row>
    <row r="1814" spans="1:4" ht="13.2" x14ac:dyDescent="0.25">
      <c r="A1814" s="2">
        <v>44818.5</v>
      </c>
      <c r="B1814" s="1">
        <v>244.53</v>
      </c>
      <c r="C1814" s="1">
        <v>231.22555</v>
      </c>
      <c r="D1814" s="1">
        <v>5.7538840322793001E-2</v>
      </c>
    </row>
    <row r="1815" spans="1:4" ht="13.2" x14ac:dyDescent="0.25">
      <c r="A1815" s="2">
        <v>44818.541666666664</v>
      </c>
      <c r="B1815" s="1">
        <v>243.31</v>
      </c>
      <c r="C1815" s="1">
        <v>233.65237999999999</v>
      </c>
      <c r="D1815" s="1">
        <v>4.1333283230412597E-2</v>
      </c>
    </row>
    <row r="1816" spans="1:4" ht="13.2" x14ac:dyDescent="0.25">
      <c r="A1816" s="2">
        <v>44818.583333333336</v>
      </c>
      <c r="B1816" s="1">
        <v>250.46</v>
      </c>
      <c r="C1816" s="1">
        <v>226.58204000000001</v>
      </c>
      <c r="D1816" s="1">
        <v>0.105383286336375</v>
      </c>
    </row>
    <row r="1817" spans="1:4" ht="13.2" x14ac:dyDescent="0.25">
      <c r="A1817" s="2">
        <v>44818.625</v>
      </c>
      <c r="B1817" s="1">
        <v>209.49</v>
      </c>
      <c r="C1817" s="1">
        <v>200.87712999999999</v>
      </c>
      <c r="D1817" s="1">
        <v>4.2876309513183497E-2</v>
      </c>
    </row>
    <row r="1818" spans="1:4" ht="13.2" x14ac:dyDescent="0.25">
      <c r="A1818" s="2">
        <v>44818.666666666664</v>
      </c>
      <c r="B1818" s="1">
        <v>160.32</v>
      </c>
      <c r="C1818" s="1">
        <v>163.78877</v>
      </c>
      <c r="D1818" s="1">
        <v>2.117831399552E-2</v>
      </c>
    </row>
    <row r="1819" spans="1:4" ht="13.2" x14ac:dyDescent="0.25">
      <c r="A1819" s="2">
        <v>44818.708333333336</v>
      </c>
      <c r="B1819" s="1">
        <v>148.99</v>
      </c>
      <c r="C1819" s="1">
        <v>134.30103</v>
      </c>
      <c r="D1819" s="1">
        <v>0.109373472414917</v>
      </c>
    </row>
    <row r="1820" spans="1:4" ht="13.2" x14ac:dyDescent="0.25">
      <c r="A1820" s="2">
        <v>44818.75</v>
      </c>
      <c r="B1820" s="1">
        <v>142.47999999999999</v>
      </c>
      <c r="C1820" s="1">
        <v>124.46348999999999</v>
      </c>
      <c r="D1820" s="1">
        <v>0.14475337305743199</v>
      </c>
    </row>
    <row r="1821" spans="1:4" ht="13.2" x14ac:dyDescent="0.25">
      <c r="A1821" s="2">
        <v>44818.791666666664</v>
      </c>
      <c r="B1821" s="1">
        <v>136.38999999999999</v>
      </c>
      <c r="C1821" s="1">
        <v>125.20715</v>
      </c>
      <c r="D1821" s="1">
        <v>8.9314787534098397E-2</v>
      </c>
    </row>
    <row r="1822" spans="1:4" ht="13.2" x14ac:dyDescent="0.25">
      <c r="A1822" s="2">
        <v>44818.833333333336</v>
      </c>
      <c r="B1822" s="1">
        <v>137.47</v>
      </c>
      <c r="C1822" s="1">
        <v>126.03919</v>
      </c>
      <c r="D1822" s="1">
        <v>9.0692506037209394E-2</v>
      </c>
    </row>
    <row r="1823" spans="1:4" ht="13.2" x14ac:dyDescent="0.25">
      <c r="A1823" s="2">
        <v>44818.875</v>
      </c>
      <c r="B1823" s="1">
        <v>132.38999999999999</v>
      </c>
      <c r="C1823" s="1">
        <v>127.0667</v>
      </c>
      <c r="D1823" s="1">
        <v>4.18937455682723E-2</v>
      </c>
    </row>
    <row r="1824" spans="1:4" ht="13.2" x14ac:dyDescent="0.25">
      <c r="A1824" s="2">
        <v>44818.916666666664</v>
      </c>
      <c r="B1824" s="1">
        <v>130.72999999999999</v>
      </c>
      <c r="C1824" s="1">
        <v>130.24825000000001</v>
      </c>
      <c r="D1824" s="1">
        <v>3.6987061246502402E-3</v>
      </c>
    </row>
    <row r="1825" spans="1:5" ht="13.2" x14ac:dyDescent="0.25">
      <c r="A1825" s="2">
        <v>44818.958333333336</v>
      </c>
      <c r="B1825" s="1">
        <v>130.31</v>
      </c>
      <c r="C1825" s="1">
        <v>140.60219000000001</v>
      </c>
      <c r="D1825" s="1">
        <v>7.3200780158545198E-2</v>
      </c>
      <c r="E1825" s="1">
        <f>AVERAGE(D1802:D1825)</f>
        <v>6.815337942077844E-2</v>
      </c>
    </row>
    <row r="1826" spans="1:5" ht="13.2" x14ac:dyDescent="0.25">
      <c r="A1826" s="2">
        <v>44819</v>
      </c>
      <c r="B1826" s="1">
        <v>142.86000000000001</v>
      </c>
      <c r="C1826" s="1">
        <v>147.33965000000001</v>
      </c>
      <c r="D1826" s="1">
        <v>3.0403560752316101E-2</v>
      </c>
    </row>
    <row r="1827" spans="1:5" ht="13.2" x14ac:dyDescent="0.25">
      <c r="A1827" s="2">
        <v>44819.041666666664</v>
      </c>
      <c r="B1827" s="1">
        <v>163.79</v>
      </c>
      <c r="C1827" s="1">
        <v>183.67017000000001</v>
      </c>
      <c r="D1827" s="1">
        <v>0.10823842543402599</v>
      </c>
    </row>
    <row r="1828" spans="1:5" ht="13.2" x14ac:dyDescent="0.25">
      <c r="A1828" s="2">
        <v>44819.083333333336</v>
      </c>
      <c r="B1828" s="1">
        <v>225.13</v>
      </c>
      <c r="C1828" s="1">
        <v>217.80350999999999</v>
      </c>
      <c r="D1828" s="1">
        <v>3.3638071305646097E-2</v>
      </c>
    </row>
    <row r="1829" spans="1:5" ht="13.2" x14ac:dyDescent="0.25">
      <c r="A1829" s="2">
        <v>44819.125</v>
      </c>
      <c r="B1829" s="1">
        <v>245.43</v>
      </c>
      <c r="C1829" s="1">
        <v>237.53103999999999</v>
      </c>
      <c r="D1829" s="1">
        <v>3.3254432768029002E-2</v>
      </c>
    </row>
    <row r="1830" spans="1:5" ht="13.2" x14ac:dyDescent="0.25">
      <c r="A1830" s="2">
        <v>44819.166666666664</v>
      </c>
      <c r="B1830" s="1">
        <v>243.36</v>
      </c>
      <c r="C1830" s="1">
        <v>242.42527999999999</v>
      </c>
      <c r="D1830" s="1">
        <v>3.8557034975891399E-3</v>
      </c>
    </row>
    <row r="1831" spans="1:5" ht="13.2" x14ac:dyDescent="0.25">
      <c r="A1831" s="2">
        <v>44819.208333333336</v>
      </c>
      <c r="B1831" s="1">
        <v>233.88</v>
      </c>
      <c r="C1831" s="1">
        <v>239.96614</v>
      </c>
      <c r="D1831" s="1">
        <v>2.5362494891987601E-2</v>
      </c>
    </row>
    <row r="1832" spans="1:5" ht="13.2" x14ac:dyDescent="0.25">
      <c r="A1832" s="2">
        <v>44819.25</v>
      </c>
      <c r="B1832" s="1">
        <v>228.5</v>
      </c>
      <c r="C1832" s="1">
        <v>235.77690000000001</v>
      </c>
      <c r="D1832" s="1">
        <v>3.08634985021858E-2</v>
      </c>
    </row>
    <row r="1833" spans="1:5" ht="13.2" x14ac:dyDescent="0.25">
      <c r="A1833" s="2">
        <v>44819.291666666664</v>
      </c>
      <c r="B1833" s="1">
        <v>220.58</v>
      </c>
      <c r="C1833" s="1">
        <v>232.42571000000001</v>
      </c>
      <c r="D1833" s="1">
        <v>5.0965575193897397E-2</v>
      </c>
    </row>
    <row r="1834" spans="1:5" ht="13.2" x14ac:dyDescent="0.25">
      <c r="A1834" s="2">
        <v>44819.333333333336</v>
      </c>
      <c r="B1834" s="1">
        <v>213.88</v>
      </c>
      <c r="C1834" s="1">
        <v>231.38650000000001</v>
      </c>
      <c r="D1834" s="1">
        <v>7.5659124451945198E-2</v>
      </c>
    </row>
    <row r="1835" spans="1:5" ht="13.2" x14ac:dyDescent="0.25">
      <c r="A1835" s="2">
        <v>44819.375</v>
      </c>
      <c r="B1835" s="1">
        <v>206.9</v>
      </c>
      <c r="C1835" s="1">
        <v>227.70149000000001</v>
      </c>
      <c r="D1835" s="1">
        <v>9.1354211164801705E-2</v>
      </c>
    </row>
    <row r="1836" spans="1:5" ht="13.2" x14ac:dyDescent="0.25">
      <c r="A1836" s="2">
        <v>44819.416666666664</v>
      </c>
      <c r="B1836" s="1">
        <v>207.66</v>
      </c>
      <c r="C1836" s="1">
        <v>222.12061</v>
      </c>
      <c r="D1836" s="1">
        <v>6.51025134497875E-2</v>
      </c>
    </row>
    <row r="1837" spans="1:5" ht="13.2" x14ac:dyDescent="0.25">
      <c r="A1837" s="2">
        <v>44819.458333333336</v>
      </c>
      <c r="B1837" s="1">
        <v>203.29</v>
      </c>
      <c r="C1837" s="1">
        <v>222.80386999999999</v>
      </c>
      <c r="D1837" s="1">
        <v>8.7583173487964905E-2</v>
      </c>
    </row>
    <row r="1838" spans="1:5" ht="13.2" x14ac:dyDescent="0.25">
      <c r="A1838" s="2">
        <v>44819.5</v>
      </c>
      <c r="B1838" s="1">
        <v>206.85</v>
      </c>
      <c r="C1838" s="1">
        <v>229.45899</v>
      </c>
      <c r="D1838" s="1">
        <v>9.8531724557839304E-2</v>
      </c>
    </row>
    <row r="1839" spans="1:5" ht="13.2" x14ac:dyDescent="0.25">
      <c r="A1839" s="2">
        <v>44819.541666666664</v>
      </c>
      <c r="B1839" s="1">
        <v>204.49</v>
      </c>
      <c r="C1839" s="1">
        <v>229.95346000000001</v>
      </c>
      <c r="D1839" s="1">
        <v>0.110733102254691</v>
      </c>
    </row>
    <row r="1840" spans="1:5" ht="13.2" x14ac:dyDescent="0.25">
      <c r="A1840" s="2">
        <v>44819.583333333336</v>
      </c>
      <c r="B1840" s="1">
        <v>207.21</v>
      </c>
      <c r="C1840" s="1">
        <v>216.18737999999999</v>
      </c>
      <c r="D1840" s="1">
        <v>4.1525920708229899E-2</v>
      </c>
    </row>
    <row r="1841" spans="1:5" ht="13.2" x14ac:dyDescent="0.25">
      <c r="A1841" s="2">
        <v>44819.625</v>
      </c>
      <c r="B1841" s="1">
        <v>168.77</v>
      </c>
      <c r="C1841" s="1">
        <v>184.00939</v>
      </c>
      <c r="D1841" s="1">
        <v>8.2818545292715595E-2</v>
      </c>
    </row>
    <row r="1842" spans="1:5" ht="13.2" x14ac:dyDescent="0.25">
      <c r="A1842" s="2">
        <v>44819.666666666664</v>
      </c>
      <c r="B1842" s="1">
        <v>119.66</v>
      </c>
      <c r="C1842" s="1">
        <v>145.10740999999999</v>
      </c>
      <c r="D1842" s="1">
        <v>0.175369472861516</v>
      </c>
    </row>
    <row r="1843" spans="1:5" ht="13.2" x14ac:dyDescent="0.25">
      <c r="A1843" s="2">
        <v>44819.708333333336</v>
      </c>
      <c r="B1843" s="1">
        <v>114.87</v>
      </c>
      <c r="C1843" s="1">
        <v>118.35178999999999</v>
      </c>
      <c r="D1843" s="1">
        <v>2.9418988931219199E-2</v>
      </c>
    </row>
    <row r="1844" spans="1:5" ht="13.2" x14ac:dyDescent="0.25">
      <c r="A1844" s="2">
        <v>44819.75</v>
      </c>
      <c r="B1844" s="1">
        <v>118.67</v>
      </c>
      <c r="C1844" s="1">
        <v>111.89304</v>
      </c>
      <c r="D1844" s="1">
        <v>6.0566412352367899E-2</v>
      </c>
    </row>
    <row r="1845" spans="1:5" ht="13.2" x14ac:dyDescent="0.25">
      <c r="A1845" s="2">
        <v>44819.791666666664</v>
      </c>
      <c r="B1845" s="1">
        <v>120.96</v>
      </c>
      <c r="C1845" s="1">
        <v>113.6347</v>
      </c>
      <c r="D1845" s="1">
        <v>6.4463583746866004E-2</v>
      </c>
    </row>
    <row r="1846" spans="1:5" ht="13.2" x14ac:dyDescent="0.25">
      <c r="A1846" s="2">
        <v>44819.833333333336</v>
      </c>
      <c r="B1846" s="1">
        <v>118.43</v>
      </c>
      <c r="C1846" s="1">
        <v>112.59223</v>
      </c>
      <c r="D1846" s="1">
        <v>5.1848782105124003E-2</v>
      </c>
    </row>
    <row r="1847" spans="1:5" ht="13.2" x14ac:dyDescent="0.25">
      <c r="A1847" s="2">
        <v>44819.875</v>
      </c>
      <c r="B1847" s="1">
        <v>110.39</v>
      </c>
      <c r="C1847" s="1">
        <v>110.99500999999999</v>
      </c>
      <c r="D1847" s="1">
        <v>5.4507855803607097E-3</v>
      </c>
    </row>
    <row r="1848" spans="1:5" ht="13.2" x14ac:dyDescent="0.25">
      <c r="A1848" s="2">
        <v>44819.916666666664</v>
      </c>
      <c r="B1848" s="1">
        <v>107.6</v>
      </c>
      <c r="C1848" s="1">
        <v>112.95732</v>
      </c>
      <c r="D1848" s="1">
        <v>4.7427824951937599E-2</v>
      </c>
    </row>
    <row r="1849" spans="1:5" ht="13.2" x14ac:dyDescent="0.25">
      <c r="A1849" s="2">
        <v>44819.958333333336</v>
      </c>
      <c r="B1849" s="1">
        <v>108.59</v>
      </c>
      <c r="C1849" s="1">
        <v>123.14597999999999</v>
      </c>
      <c r="D1849" s="1">
        <v>0.118201016387217</v>
      </c>
      <c r="E1849" s="1">
        <f>AVERAGE(D1826:D1849)</f>
        <v>6.3443206026260857E-2</v>
      </c>
    </row>
    <row r="1850" spans="1:5" ht="13.2" x14ac:dyDescent="0.25">
      <c r="A1850" s="2">
        <v>44820</v>
      </c>
      <c r="B1850" s="1">
        <v>121.24</v>
      </c>
      <c r="C1850" s="1">
        <v>133.58902</v>
      </c>
      <c r="D1850" s="1">
        <v>9.2440381702029104E-2</v>
      </c>
    </row>
    <row r="1851" spans="1:5" ht="13.2" x14ac:dyDescent="0.25">
      <c r="A1851" s="2">
        <v>44820.041666666664</v>
      </c>
      <c r="B1851" s="1">
        <v>154.76</v>
      </c>
      <c r="C1851" s="1">
        <v>167.85408000000001</v>
      </c>
      <c r="D1851" s="1">
        <v>7.8008708516349501E-2</v>
      </c>
    </row>
    <row r="1852" spans="1:5" ht="13.2" x14ac:dyDescent="0.25">
      <c r="A1852" s="2">
        <v>44820.083333333336</v>
      </c>
      <c r="B1852" s="1">
        <v>206.7</v>
      </c>
      <c r="C1852" s="1">
        <v>201.87633</v>
      </c>
      <c r="D1852" s="1">
        <v>2.3894183136774799E-2</v>
      </c>
    </row>
    <row r="1853" spans="1:5" ht="13.2" x14ac:dyDescent="0.25">
      <c r="A1853" s="2">
        <v>44820.125</v>
      </c>
      <c r="B1853" s="1">
        <v>224.12</v>
      </c>
      <c r="C1853" s="1">
        <v>224.48887999999999</v>
      </c>
      <c r="D1853" s="1">
        <v>1.6431994315263599E-3</v>
      </c>
    </row>
    <row r="1854" spans="1:5" ht="13.2" x14ac:dyDescent="0.25">
      <c r="A1854" s="2">
        <v>44820.166666666664</v>
      </c>
      <c r="B1854" s="1">
        <v>223.82</v>
      </c>
      <c r="C1854" s="1">
        <v>233.04373000000001</v>
      </c>
      <c r="D1854" s="1">
        <v>3.9579395678227498E-2</v>
      </c>
    </row>
    <row r="1855" spans="1:5" ht="13.2" x14ac:dyDescent="0.25">
      <c r="A1855" s="2">
        <v>44820.208333333336</v>
      </c>
      <c r="B1855" s="1">
        <v>215.69</v>
      </c>
      <c r="C1855" s="1">
        <v>231.43911</v>
      </c>
      <c r="D1855" s="1">
        <v>6.8048611144417195E-2</v>
      </c>
    </row>
    <row r="1856" spans="1:5" ht="13.2" x14ac:dyDescent="0.25">
      <c r="A1856" s="2">
        <v>44820.25</v>
      </c>
      <c r="B1856" s="1">
        <v>204.23</v>
      </c>
      <c r="C1856" s="1">
        <v>222.69707</v>
      </c>
      <c r="D1856" s="1">
        <v>8.2924620427201806E-2</v>
      </c>
    </row>
    <row r="1857" spans="1:4" ht="13.2" x14ac:dyDescent="0.25">
      <c r="A1857" s="2">
        <v>44820.291666666664</v>
      </c>
      <c r="B1857" s="1">
        <v>197.02</v>
      </c>
      <c r="C1857" s="1">
        <v>211.45670999999999</v>
      </c>
      <c r="D1857" s="1">
        <v>6.8272650227084203E-2</v>
      </c>
    </row>
    <row r="1858" spans="1:4" ht="13.2" x14ac:dyDescent="0.25">
      <c r="A1858" s="2">
        <v>44820.333333333336</v>
      </c>
      <c r="B1858" s="1">
        <v>190.22</v>
      </c>
      <c r="C1858" s="1">
        <v>204.58761999999999</v>
      </c>
      <c r="D1858" s="1">
        <v>7.0227220982383903E-2</v>
      </c>
    </row>
    <row r="1859" spans="1:4" ht="13.2" x14ac:dyDescent="0.25">
      <c r="A1859" s="2">
        <v>44820.375</v>
      </c>
      <c r="B1859" s="1">
        <v>185.24</v>
      </c>
      <c r="C1859" s="1">
        <v>199.37714</v>
      </c>
      <c r="D1859" s="1">
        <v>7.0906524188279502E-2</v>
      </c>
    </row>
    <row r="1860" spans="1:4" ht="13.2" x14ac:dyDescent="0.25">
      <c r="A1860" s="2">
        <v>44820.416666666664</v>
      </c>
      <c r="B1860" s="1">
        <v>179.11</v>
      </c>
      <c r="C1860" s="1">
        <v>193.46940000000001</v>
      </c>
      <c r="D1860" s="1">
        <v>7.4220522728658797E-2</v>
      </c>
    </row>
    <row r="1861" spans="1:4" ht="13.2" x14ac:dyDescent="0.25">
      <c r="A1861" s="2">
        <v>44820.458333333336</v>
      </c>
      <c r="B1861" s="1">
        <v>178.32</v>
      </c>
      <c r="C1861" s="1">
        <v>193.78285</v>
      </c>
      <c r="D1861" s="1">
        <v>7.9794728996915795E-2</v>
      </c>
    </row>
    <row r="1862" spans="1:4" ht="13.2" x14ac:dyDescent="0.25">
      <c r="A1862" s="2">
        <v>44820.5</v>
      </c>
      <c r="B1862" s="1">
        <v>176.91</v>
      </c>
      <c r="C1862" s="1">
        <v>199.03129000000001</v>
      </c>
      <c r="D1862" s="1">
        <v>0.11114478532496</v>
      </c>
    </row>
    <row r="1863" spans="1:4" ht="13.2" x14ac:dyDescent="0.25">
      <c r="A1863" s="2">
        <v>44820.541666666664</v>
      </c>
      <c r="B1863" s="1">
        <v>189.94</v>
      </c>
      <c r="C1863" s="1">
        <v>196.30338</v>
      </c>
      <c r="D1863" s="1">
        <v>3.2416049076689303E-2</v>
      </c>
    </row>
    <row r="1864" spans="1:4" ht="13.2" x14ac:dyDescent="0.25">
      <c r="A1864" s="2">
        <v>44820.583333333336</v>
      </c>
      <c r="B1864" s="1">
        <v>212.61</v>
      </c>
      <c r="C1864" s="1">
        <v>178.13541000000001</v>
      </c>
      <c r="D1864" s="1">
        <v>0.19353024757963599</v>
      </c>
    </row>
    <row r="1865" spans="1:4" ht="13.2" x14ac:dyDescent="0.25">
      <c r="A1865" s="2">
        <v>44820.625</v>
      </c>
      <c r="B1865" s="1">
        <v>159.07</v>
      </c>
      <c r="C1865" s="1">
        <v>147.09554</v>
      </c>
      <c r="D1865" s="1">
        <v>8.1406003200368907E-2</v>
      </c>
    </row>
    <row r="1866" spans="1:4" ht="13.2" x14ac:dyDescent="0.25">
      <c r="A1866" s="2">
        <v>44820.666666666664</v>
      </c>
      <c r="B1866" s="1">
        <v>98.54</v>
      </c>
      <c r="C1866" s="1">
        <v>116.82446</v>
      </c>
      <c r="D1866" s="1">
        <v>0.15651225779258801</v>
      </c>
    </row>
    <row r="1867" spans="1:4" ht="13.2" x14ac:dyDescent="0.25">
      <c r="A1867" s="2">
        <v>44820.708333333336</v>
      </c>
      <c r="B1867" s="1">
        <v>103.45</v>
      </c>
      <c r="C1867" s="1">
        <v>99.872479999999996</v>
      </c>
      <c r="D1867" s="1">
        <v>3.5820878784626198E-2</v>
      </c>
    </row>
    <row r="1868" spans="1:4" ht="13.2" x14ac:dyDescent="0.25">
      <c r="A1868" s="2">
        <v>44820.75</v>
      </c>
      <c r="B1868" s="1">
        <v>99.08</v>
      </c>
      <c r="C1868" s="1">
        <v>98.559529999999995</v>
      </c>
      <c r="D1868" s="1">
        <v>5.2807678770383998E-3</v>
      </c>
    </row>
    <row r="1869" spans="1:4" ht="13.2" x14ac:dyDescent="0.25">
      <c r="A1869" s="2">
        <v>44820.791666666664</v>
      </c>
      <c r="B1869" s="1">
        <v>96.87</v>
      </c>
      <c r="C1869" s="1">
        <v>100.25576</v>
      </c>
      <c r="D1869" s="1">
        <v>3.37712267105649E-2</v>
      </c>
    </row>
    <row r="1870" spans="1:4" ht="13.2" x14ac:dyDescent="0.25">
      <c r="A1870" s="2">
        <v>44820.833333333336</v>
      </c>
      <c r="B1870" s="1">
        <v>89.72</v>
      </c>
      <c r="C1870" s="1">
        <v>97.731189999999998</v>
      </c>
      <c r="D1870" s="1">
        <v>8.1971681711846503E-2</v>
      </c>
    </row>
    <row r="1871" spans="1:4" ht="13.2" x14ac:dyDescent="0.25">
      <c r="A1871" s="2">
        <v>44820.875</v>
      </c>
      <c r="B1871" s="1">
        <v>90.14</v>
      </c>
      <c r="C1871" s="1">
        <v>95.139049999999997</v>
      </c>
      <c r="D1871" s="1">
        <v>5.2544670143332202E-2</v>
      </c>
    </row>
    <row r="1872" spans="1:4" ht="13.2" x14ac:dyDescent="0.25">
      <c r="A1872" s="2">
        <v>44820.916666666664</v>
      </c>
      <c r="B1872" s="1">
        <v>89.93</v>
      </c>
      <c r="C1872" s="1">
        <v>97.207800000000006</v>
      </c>
      <c r="D1872" s="1">
        <v>7.4868477632453301E-2</v>
      </c>
    </row>
    <row r="1873" spans="1:5" ht="13.2" x14ac:dyDescent="0.25">
      <c r="A1873" s="2">
        <v>44820.958333333336</v>
      </c>
      <c r="B1873" s="1">
        <v>93.78</v>
      </c>
      <c r="C1873" s="1">
        <v>108.93281</v>
      </c>
      <c r="D1873" s="1">
        <v>0.139102351256705</v>
      </c>
      <c r="E1873" s="1">
        <f>AVERAGE(D1850:D1873)</f>
        <v>7.2847089343777371E-2</v>
      </c>
    </row>
    <row r="1874" spans="1:5" ht="13.2" x14ac:dyDescent="0.25">
      <c r="A1874" s="2">
        <v>44821</v>
      </c>
      <c r="B1874" s="1">
        <v>118.9</v>
      </c>
      <c r="C1874" s="1">
        <v>144.74875</v>
      </c>
      <c r="D1874" s="1">
        <v>0.17857667164655899</v>
      </c>
    </row>
    <row r="1875" spans="1:5" ht="13.2" x14ac:dyDescent="0.25">
      <c r="A1875" s="2">
        <v>44821.041666666664</v>
      </c>
      <c r="B1875" s="1">
        <v>153.61000000000001</v>
      </c>
      <c r="C1875" s="1">
        <v>179.62925000000001</v>
      </c>
      <c r="D1875" s="1">
        <v>0.14484973911542801</v>
      </c>
    </row>
    <row r="1876" spans="1:5" ht="13.2" x14ac:dyDescent="0.25">
      <c r="A1876" s="2">
        <v>44821.083333333336</v>
      </c>
      <c r="B1876" s="1">
        <v>204</v>
      </c>
      <c r="C1876" s="1">
        <v>210.34648000000001</v>
      </c>
      <c r="D1876" s="1">
        <v>3.0171553144126801E-2</v>
      </c>
    </row>
    <row r="1877" spans="1:5" ht="13.2" x14ac:dyDescent="0.25">
      <c r="A1877" s="2">
        <v>44821.125</v>
      </c>
      <c r="B1877" s="1">
        <v>211.79</v>
      </c>
      <c r="C1877" s="1">
        <v>228.24042</v>
      </c>
      <c r="D1877" s="1">
        <v>7.2074963759705707E-2</v>
      </c>
    </row>
    <row r="1878" spans="1:5" ht="13.2" x14ac:dyDescent="0.25">
      <c r="A1878" s="2">
        <v>44821.166666666664</v>
      </c>
      <c r="B1878" s="1">
        <v>206.78</v>
      </c>
      <c r="C1878" s="1">
        <v>231.7884</v>
      </c>
      <c r="D1878" s="1">
        <v>0.107893233656214</v>
      </c>
    </row>
    <row r="1879" spans="1:5" ht="13.2" x14ac:dyDescent="0.25">
      <c r="A1879" s="2">
        <v>44821.208333333336</v>
      </c>
      <c r="B1879" s="1">
        <v>205.01</v>
      </c>
      <c r="C1879" s="1">
        <v>227.16025999999999</v>
      </c>
      <c r="D1879" s="1">
        <v>9.7509397110216306E-2</v>
      </c>
    </row>
    <row r="1880" spans="1:5" ht="13.2" x14ac:dyDescent="0.25">
      <c r="A1880" s="2">
        <v>44821.25</v>
      </c>
      <c r="B1880" s="1">
        <v>205.8</v>
      </c>
      <c r="C1880" s="1">
        <v>220.55600999999999</v>
      </c>
      <c r="D1880" s="1">
        <v>6.6903685825654702E-2</v>
      </c>
    </row>
    <row r="1881" spans="1:5" ht="13.2" x14ac:dyDescent="0.25">
      <c r="A1881" s="2">
        <v>44821.291666666664</v>
      </c>
      <c r="B1881" s="1">
        <v>201.83</v>
      </c>
      <c r="C1881" s="1">
        <v>214.89202</v>
      </c>
      <c r="D1881" s="1">
        <v>6.0784109153983398E-2</v>
      </c>
    </row>
    <row r="1882" spans="1:5" ht="13.2" x14ac:dyDescent="0.25">
      <c r="A1882" s="2">
        <v>44821.333333333336</v>
      </c>
      <c r="B1882" s="1">
        <v>194.66</v>
      </c>
      <c r="C1882" s="1">
        <v>212.94273000000001</v>
      </c>
      <c r="D1882" s="1">
        <v>8.5857497929138105E-2</v>
      </c>
    </row>
    <row r="1883" spans="1:5" ht="13.2" x14ac:dyDescent="0.25">
      <c r="A1883" s="2">
        <v>44821.375</v>
      </c>
      <c r="B1883" s="1">
        <v>185.33</v>
      </c>
      <c r="C1883" s="1">
        <v>208.88628</v>
      </c>
      <c r="D1883" s="1">
        <v>0.112770833967649</v>
      </c>
    </row>
    <row r="1884" spans="1:5" ht="13.2" x14ac:dyDescent="0.25">
      <c r="A1884" s="2">
        <v>44821.416666666664</v>
      </c>
      <c r="B1884" s="1">
        <v>174.41</v>
      </c>
      <c r="C1884" s="1">
        <v>201.06155999999999</v>
      </c>
      <c r="D1884" s="1">
        <v>0.13255422866509101</v>
      </c>
    </row>
    <row r="1885" spans="1:5" ht="13.2" x14ac:dyDescent="0.25">
      <c r="A1885" s="2">
        <v>44821.458333333336</v>
      </c>
      <c r="B1885" s="1">
        <v>167.77</v>
      </c>
      <c r="C1885" s="1">
        <v>198.71014</v>
      </c>
      <c r="D1885" s="1">
        <v>0.155704887531154</v>
      </c>
    </row>
    <row r="1886" spans="1:5" ht="13.2" x14ac:dyDescent="0.25">
      <c r="A1886" s="2">
        <v>44821.5</v>
      </c>
      <c r="B1886" s="1">
        <v>176.91</v>
      </c>
      <c r="C1886" s="1">
        <v>203.83797999999999</v>
      </c>
      <c r="D1886" s="1">
        <v>0.13210482168239601</v>
      </c>
    </row>
    <row r="1887" spans="1:5" ht="13.2" x14ac:dyDescent="0.25">
      <c r="A1887" s="2">
        <v>44821.541666666664</v>
      </c>
      <c r="B1887" s="1">
        <v>176.4</v>
      </c>
      <c r="C1887" s="1">
        <v>202.93239</v>
      </c>
      <c r="D1887" s="1">
        <v>0.130744973732384</v>
      </c>
    </row>
    <row r="1888" spans="1:5" ht="13.2" x14ac:dyDescent="0.25">
      <c r="A1888" s="2">
        <v>44821.583333333336</v>
      </c>
      <c r="B1888" s="1">
        <v>174.37</v>
      </c>
      <c r="C1888" s="1">
        <v>183.00275999999999</v>
      </c>
      <c r="D1888" s="1">
        <v>4.7172840453335099E-2</v>
      </c>
    </row>
    <row r="1889" spans="1:5" ht="13.2" x14ac:dyDescent="0.25">
      <c r="A1889" s="2">
        <v>44821.625</v>
      </c>
      <c r="B1889" s="1">
        <v>129.94999999999999</v>
      </c>
      <c r="C1889" s="1">
        <v>147.69685000000001</v>
      </c>
      <c r="D1889" s="1">
        <v>0.120157268079854</v>
      </c>
    </row>
    <row r="1890" spans="1:5" ht="13.2" x14ac:dyDescent="0.25">
      <c r="A1890" s="2">
        <v>44821.666666666664</v>
      </c>
      <c r="B1890" s="1">
        <v>67.84</v>
      </c>
      <c r="C1890" s="1">
        <v>114.52804</v>
      </c>
      <c r="D1890" s="1">
        <v>0.40765597664990999</v>
      </c>
    </row>
    <row r="1891" spans="1:5" ht="13.2" x14ac:dyDescent="0.25">
      <c r="A1891" s="2">
        <v>44821.708333333336</v>
      </c>
      <c r="B1891" s="1">
        <v>76.3</v>
      </c>
      <c r="C1891" s="1">
        <v>95.489599999999996</v>
      </c>
      <c r="D1891" s="1">
        <v>0.200960104555888</v>
      </c>
    </row>
    <row r="1892" spans="1:5" ht="13.2" x14ac:dyDescent="0.25">
      <c r="A1892" s="2">
        <v>44821.75</v>
      </c>
      <c r="B1892" s="1">
        <v>72.650000000000006</v>
      </c>
      <c r="C1892" s="1">
        <v>92.54513</v>
      </c>
      <c r="D1892" s="1">
        <v>0.214977600658186</v>
      </c>
    </row>
    <row r="1893" spans="1:5" ht="13.2" x14ac:dyDescent="0.25">
      <c r="A1893" s="2">
        <v>44821.791666666664</v>
      </c>
      <c r="B1893" s="1">
        <v>77.819999999999993</v>
      </c>
      <c r="C1893" s="1">
        <v>93.974310000000003</v>
      </c>
      <c r="D1893" s="1">
        <v>0.171901341973141</v>
      </c>
    </row>
    <row r="1894" spans="1:5" ht="13.2" x14ac:dyDescent="0.25">
      <c r="A1894" s="2">
        <v>44821.833333333336</v>
      </c>
      <c r="B1894" s="1">
        <v>75.17</v>
      </c>
      <c r="C1894" s="1">
        <v>93.279150000000001</v>
      </c>
      <c r="D1894" s="1">
        <v>0.194139311946989</v>
      </c>
    </row>
    <row r="1895" spans="1:5" ht="13.2" x14ac:dyDescent="0.25">
      <c r="A1895" s="2">
        <v>44821.875</v>
      </c>
      <c r="B1895" s="1">
        <v>67.239999999999995</v>
      </c>
      <c r="C1895" s="1">
        <v>93.134619999999998</v>
      </c>
      <c r="D1895" s="1">
        <v>0.27803431205281098</v>
      </c>
    </row>
    <row r="1896" spans="1:5" ht="13.2" x14ac:dyDescent="0.25">
      <c r="A1896" s="2">
        <v>44821.916666666664</v>
      </c>
      <c r="B1896" s="1">
        <v>64.040000000000006</v>
      </c>
      <c r="C1896" s="1">
        <v>97.925520000000006</v>
      </c>
      <c r="D1896" s="1">
        <v>0.34603359777921</v>
      </c>
    </row>
    <row r="1897" spans="1:5" ht="13.2" x14ac:dyDescent="0.25">
      <c r="A1897" s="2">
        <v>44821.958333333336</v>
      </c>
      <c r="B1897" s="1">
        <v>71.45</v>
      </c>
      <c r="C1897" s="1">
        <v>114.46322000000001</v>
      </c>
      <c r="D1897" s="1">
        <v>0.37578201976145698</v>
      </c>
      <c r="E1897" s="1">
        <f>AVERAGE(D1874:D1897)</f>
        <v>0.16105479045127005</v>
      </c>
    </row>
    <row r="1898" spans="1:5" ht="13.2" x14ac:dyDescent="0.25">
      <c r="A1898" s="2">
        <v>44822</v>
      </c>
      <c r="B1898" s="1">
        <v>91.37</v>
      </c>
      <c r="C1898" s="1">
        <v>121.1611</v>
      </c>
      <c r="D1898" s="1">
        <v>0.24588007206933499</v>
      </c>
    </row>
    <row r="1899" spans="1:5" ht="13.2" x14ac:dyDescent="0.25">
      <c r="A1899" s="2">
        <v>44822.041666666664</v>
      </c>
      <c r="B1899" s="1">
        <v>125.83</v>
      </c>
      <c r="C1899" s="1">
        <v>153.91648000000001</v>
      </c>
      <c r="D1899" s="1">
        <v>0.18247870533421701</v>
      </c>
    </row>
    <row r="1900" spans="1:5" ht="13.2" x14ac:dyDescent="0.25">
      <c r="A1900" s="2">
        <v>44822.083333333336</v>
      </c>
      <c r="B1900" s="1">
        <v>201.22</v>
      </c>
      <c r="C1900" s="1">
        <v>187.13927000000001</v>
      </c>
      <c r="D1900" s="1">
        <v>7.5241984218491306E-2</v>
      </c>
    </row>
    <row r="1901" spans="1:5" ht="13.2" x14ac:dyDescent="0.25">
      <c r="A1901" s="2">
        <v>44822.125</v>
      </c>
      <c r="B1901" s="1">
        <v>217.16</v>
      </c>
      <c r="C1901" s="1">
        <v>209.06707</v>
      </c>
      <c r="D1901" s="1">
        <v>3.8709730805525602E-2</v>
      </c>
    </row>
    <row r="1902" spans="1:5" ht="13.2" x14ac:dyDescent="0.25">
      <c r="A1902" s="2">
        <v>44822.166666666664</v>
      </c>
      <c r="B1902" s="1">
        <v>210.7</v>
      </c>
      <c r="C1902" s="1">
        <v>216.8528</v>
      </c>
      <c r="D1902" s="1">
        <v>2.8373163731342198E-2</v>
      </c>
    </row>
    <row r="1903" spans="1:5" ht="13.2" x14ac:dyDescent="0.25">
      <c r="A1903" s="2">
        <v>44822.208333333336</v>
      </c>
      <c r="B1903" s="1">
        <v>207.8</v>
      </c>
      <c r="C1903" s="1">
        <v>214.92624000000001</v>
      </c>
      <c r="D1903" s="1">
        <v>3.3156677379178899E-2</v>
      </c>
    </row>
    <row r="1904" spans="1:5" ht="13.2" x14ac:dyDescent="0.25">
      <c r="A1904" s="2">
        <v>44822.25</v>
      </c>
      <c r="B1904" s="1">
        <v>217.93</v>
      </c>
      <c r="C1904" s="1">
        <v>208.85085000000001</v>
      </c>
      <c r="D1904" s="1">
        <v>4.3471932242554898E-2</v>
      </c>
    </row>
    <row r="1905" spans="1:4" ht="13.2" x14ac:dyDescent="0.25">
      <c r="A1905" s="2">
        <v>44822.291666666664</v>
      </c>
      <c r="B1905" s="1">
        <v>212.82</v>
      </c>
      <c r="C1905" s="1">
        <v>204.10057</v>
      </c>
      <c r="D1905" s="1">
        <v>4.2721242767719797E-2</v>
      </c>
    </row>
    <row r="1906" spans="1:4" ht="13.2" x14ac:dyDescent="0.25">
      <c r="A1906" s="2">
        <v>44822.333333333336</v>
      </c>
      <c r="B1906" s="1">
        <v>210.58</v>
      </c>
      <c r="C1906" s="1">
        <v>204.60192000000001</v>
      </c>
      <c r="D1906" s="1">
        <v>2.9218103134125002E-2</v>
      </c>
    </row>
    <row r="1907" spans="1:4" ht="13.2" x14ac:dyDescent="0.25">
      <c r="A1907" s="2">
        <v>44822.375</v>
      </c>
      <c r="B1907" s="1">
        <v>214.38</v>
      </c>
      <c r="C1907" s="1">
        <v>202.94671</v>
      </c>
      <c r="D1907" s="1">
        <v>5.6336414618399E-2</v>
      </c>
    </row>
    <row r="1908" spans="1:4" ht="13.2" x14ac:dyDescent="0.25">
      <c r="A1908" s="2">
        <v>44822.416666666664</v>
      </c>
      <c r="B1908" s="1">
        <v>211.45</v>
      </c>
      <c r="C1908" s="1">
        <v>196.56646000000001</v>
      </c>
      <c r="D1908" s="1">
        <v>7.5717596989842401E-2</v>
      </c>
    </row>
    <row r="1909" spans="1:4" ht="13.2" x14ac:dyDescent="0.25">
      <c r="A1909" s="2">
        <v>44822.458333333336</v>
      </c>
      <c r="B1909" s="1">
        <v>211.51</v>
      </c>
      <c r="C1909" s="1">
        <v>194.17160000000001</v>
      </c>
      <c r="D1909" s="1">
        <v>8.9294211923885702E-2</v>
      </c>
    </row>
    <row r="1910" spans="1:4" ht="13.2" x14ac:dyDescent="0.25">
      <c r="A1910" s="2">
        <v>44822.5</v>
      </c>
      <c r="B1910" s="1">
        <v>215.72</v>
      </c>
      <c r="C1910" s="1">
        <v>197.72763</v>
      </c>
      <c r="D1910" s="1">
        <v>9.0995729833002997E-2</v>
      </c>
    </row>
    <row r="1911" spans="1:4" ht="13.2" x14ac:dyDescent="0.25">
      <c r="A1911" s="2">
        <v>44822.541666666664</v>
      </c>
      <c r="B1911" s="1">
        <v>203.84</v>
      </c>
      <c r="C1911" s="1">
        <v>195.93933999999999</v>
      </c>
      <c r="D1911" s="1">
        <v>4.0321969033885699E-2</v>
      </c>
    </row>
    <row r="1912" spans="1:4" ht="13.2" x14ac:dyDescent="0.25">
      <c r="A1912" s="2">
        <v>44822.583333333336</v>
      </c>
      <c r="B1912" s="1">
        <v>208.23</v>
      </c>
      <c r="C1912" s="1">
        <v>177.85759999999999</v>
      </c>
      <c r="D1912" s="1">
        <v>0.17076807513426401</v>
      </c>
    </row>
    <row r="1913" spans="1:4" ht="13.2" x14ac:dyDescent="0.25">
      <c r="A1913" s="2">
        <v>44822.625</v>
      </c>
      <c r="B1913" s="1">
        <v>165.91</v>
      </c>
      <c r="C1913" s="1">
        <v>144.76703000000001</v>
      </c>
      <c r="D1913" s="1">
        <v>0.14604824040390901</v>
      </c>
    </row>
    <row r="1914" spans="1:4" ht="13.2" x14ac:dyDescent="0.25">
      <c r="A1914" s="2">
        <v>44822.666666666664</v>
      </c>
      <c r="B1914" s="1">
        <v>102.52</v>
      </c>
      <c r="C1914" s="1">
        <v>111.03352</v>
      </c>
      <c r="D1914" s="1">
        <v>7.6675223842313497E-2</v>
      </c>
    </row>
    <row r="1915" spans="1:4" ht="13.2" x14ac:dyDescent="0.25">
      <c r="A1915" s="2">
        <v>44822.708333333336</v>
      </c>
      <c r="B1915" s="1">
        <v>83.36</v>
      </c>
      <c r="C1915" s="1">
        <v>89.982590000000002</v>
      </c>
      <c r="D1915" s="1">
        <v>7.3598570567928706E-2</v>
      </c>
    </row>
    <row r="1916" spans="1:4" ht="13.2" x14ac:dyDescent="0.25">
      <c r="A1916" s="2">
        <v>44822.75</v>
      </c>
      <c r="B1916" s="1">
        <v>72.27</v>
      </c>
      <c r="C1916" s="1">
        <v>85.353870000000001</v>
      </c>
      <c r="D1916" s="1">
        <v>0.15328971023809401</v>
      </c>
    </row>
    <row r="1917" spans="1:4" ht="13.2" x14ac:dyDescent="0.25">
      <c r="A1917" s="2">
        <v>44822.791666666664</v>
      </c>
      <c r="B1917" s="1">
        <v>70.44</v>
      </c>
      <c r="C1917" s="1">
        <v>85.902969999999996</v>
      </c>
      <c r="D1917" s="1">
        <v>0.180005068509272</v>
      </c>
    </row>
    <row r="1918" spans="1:4" ht="13.2" x14ac:dyDescent="0.25">
      <c r="A1918" s="2">
        <v>44822.833333333336</v>
      </c>
      <c r="B1918" s="1">
        <v>66.12</v>
      </c>
      <c r="C1918" s="1">
        <v>83.775760000000005</v>
      </c>
      <c r="D1918" s="1">
        <v>0.210750221782529</v>
      </c>
    </row>
    <row r="1919" spans="1:4" ht="13.2" x14ac:dyDescent="0.25">
      <c r="A1919" s="2">
        <v>44822.875</v>
      </c>
      <c r="B1919" s="1">
        <v>69</v>
      </c>
      <c r="C1919" s="1">
        <v>81.59375</v>
      </c>
      <c r="D1919" s="1">
        <v>0.15434699348908401</v>
      </c>
    </row>
    <row r="1920" spans="1:4" ht="13.2" x14ac:dyDescent="0.25">
      <c r="A1920" s="2">
        <v>44822.916666666664</v>
      </c>
      <c r="B1920" s="1">
        <v>80.53</v>
      </c>
      <c r="C1920" s="1">
        <v>84.952960000000004</v>
      </c>
      <c r="D1920" s="1">
        <v>5.2063636158175101E-2</v>
      </c>
    </row>
    <row r="1921" spans="1:5" ht="13.2" x14ac:dyDescent="0.25">
      <c r="A1921" s="2">
        <v>44822.958333333336</v>
      </c>
      <c r="B1921" s="1">
        <v>92.94</v>
      </c>
      <c r="C1921" s="1">
        <v>99.050870000000003</v>
      </c>
      <c r="D1921" s="1">
        <v>6.1694258717768E-2</v>
      </c>
      <c r="E1921" s="1">
        <f>AVERAGE(D1898:D1921)</f>
        <v>9.7964897205201781E-2</v>
      </c>
    </row>
    <row r="1922" spans="1:5" ht="13.2" x14ac:dyDescent="0.25">
      <c r="A1922" s="2">
        <v>44823</v>
      </c>
      <c r="B1922" s="1">
        <v>116.5</v>
      </c>
      <c r="C1922" s="1">
        <v>124.25476</v>
      </c>
      <c r="D1922" s="1">
        <v>6.24101644073837E-2</v>
      </c>
    </row>
    <row r="1923" spans="1:5" ht="13.2" x14ac:dyDescent="0.25">
      <c r="A1923" s="2">
        <v>44823.041666666664</v>
      </c>
      <c r="B1923" s="1">
        <v>166.09</v>
      </c>
      <c r="C1923" s="1">
        <v>162.26993999999999</v>
      </c>
      <c r="D1923" s="1">
        <v>2.3541390352396802E-2</v>
      </c>
    </row>
    <row r="1924" spans="1:5" ht="13.2" x14ac:dyDescent="0.25">
      <c r="A1924" s="2">
        <v>44823.083333333336</v>
      </c>
      <c r="B1924" s="1">
        <v>238.33</v>
      </c>
      <c r="C1924" s="1">
        <v>202.11780999999999</v>
      </c>
      <c r="D1924" s="1">
        <v>0.17916377581965601</v>
      </c>
    </row>
    <row r="1925" spans="1:5" ht="13.2" x14ac:dyDescent="0.25">
      <c r="A1925" s="2">
        <v>44823.125</v>
      </c>
      <c r="B1925" s="1">
        <v>250.93</v>
      </c>
      <c r="C1925" s="1">
        <v>226.46735000000001</v>
      </c>
      <c r="D1925" s="1">
        <v>0.108018440627313</v>
      </c>
    </row>
    <row r="1926" spans="1:5" ht="13.2" x14ac:dyDescent="0.25">
      <c r="A1926" s="2">
        <v>44823.166666666664</v>
      </c>
      <c r="B1926" s="1">
        <v>244.19</v>
      </c>
      <c r="C1926" s="1">
        <v>234.21042</v>
      </c>
      <c r="D1926" s="1">
        <v>4.2609462038452402E-2</v>
      </c>
    </row>
    <row r="1927" spans="1:5" ht="13.2" x14ac:dyDescent="0.25">
      <c r="A1927" s="2">
        <v>44823.208333333336</v>
      </c>
      <c r="B1927" s="1">
        <v>239.3</v>
      </c>
      <c r="C1927" s="1">
        <v>233.27626000000001</v>
      </c>
      <c r="D1927" s="1">
        <v>2.5822344716946301E-2</v>
      </c>
    </row>
    <row r="1928" spans="1:5" ht="13.2" x14ac:dyDescent="0.25">
      <c r="A1928" s="2">
        <v>44823.25</v>
      </c>
      <c r="B1928" s="1">
        <v>217.79</v>
      </c>
      <c r="C1928" s="1">
        <v>228.03124</v>
      </c>
      <c r="D1928" s="1">
        <v>4.4911565625832602E-2</v>
      </c>
    </row>
    <row r="1929" spans="1:5" ht="13.2" x14ac:dyDescent="0.25">
      <c r="A1929" s="2">
        <v>44823.291666666664</v>
      </c>
      <c r="B1929" s="1">
        <v>219.49</v>
      </c>
      <c r="C1929" s="1">
        <v>222.49068</v>
      </c>
      <c r="D1929" s="1">
        <v>1.3486767176045199E-2</v>
      </c>
    </row>
    <row r="1930" spans="1:5" ht="13.2" x14ac:dyDescent="0.25">
      <c r="A1930" s="2">
        <v>44823.333333333336</v>
      </c>
      <c r="B1930" s="1">
        <v>222.69</v>
      </c>
      <c r="C1930" s="1">
        <v>221.30429000000001</v>
      </c>
      <c r="D1930" s="1">
        <v>6.2615595929025498E-3</v>
      </c>
    </row>
    <row r="1931" spans="1:5" ht="13.2" x14ac:dyDescent="0.25">
      <c r="A1931" s="2">
        <v>44823.375</v>
      </c>
      <c r="B1931" s="1">
        <v>228.12</v>
      </c>
      <c r="C1931" s="1">
        <v>217.97774999999999</v>
      </c>
      <c r="D1931" s="1">
        <v>4.6528831497710199E-2</v>
      </c>
    </row>
    <row r="1932" spans="1:5" ht="13.2" x14ac:dyDescent="0.25">
      <c r="A1932" s="2">
        <v>44823.416666666664</v>
      </c>
      <c r="B1932" s="1">
        <v>234.87</v>
      </c>
      <c r="C1932" s="1">
        <v>211.74574999999999</v>
      </c>
      <c r="D1932" s="1">
        <v>0.109207622821237</v>
      </c>
    </row>
    <row r="1933" spans="1:5" ht="13.2" x14ac:dyDescent="0.25">
      <c r="A1933" s="2">
        <v>44823.458333333336</v>
      </c>
      <c r="B1933" s="1">
        <v>237.35</v>
      </c>
      <c r="C1933" s="1">
        <v>211.19781</v>
      </c>
      <c r="D1933" s="1">
        <v>0.12382794120829101</v>
      </c>
    </row>
    <row r="1934" spans="1:5" ht="13.2" x14ac:dyDescent="0.25">
      <c r="A1934" s="2">
        <v>44823.5</v>
      </c>
      <c r="B1934" s="1">
        <v>229.34</v>
      </c>
      <c r="C1934" s="1">
        <v>216.30704</v>
      </c>
      <c r="D1934" s="1">
        <v>6.0252130490066301E-2</v>
      </c>
    </row>
    <row r="1935" spans="1:5" ht="13.2" x14ac:dyDescent="0.25">
      <c r="A1935" s="2">
        <v>44823.541666666664</v>
      </c>
      <c r="B1935" s="1">
        <v>227.65</v>
      </c>
      <c r="C1935" s="1">
        <v>215.81717</v>
      </c>
      <c r="D1935" s="1">
        <v>5.4828028743032803E-2</v>
      </c>
    </row>
    <row r="1936" spans="1:5" ht="13.2" x14ac:dyDescent="0.25">
      <c r="A1936" s="2">
        <v>44823.583333333336</v>
      </c>
      <c r="B1936" s="1">
        <v>229.89</v>
      </c>
      <c r="C1936" s="1">
        <v>201.08500000000001</v>
      </c>
      <c r="D1936" s="1">
        <v>0.14324788024964499</v>
      </c>
    </row>
    <row r="1937" spans="1:5" ht="13.2" x14ac:dyDescent="0.25">
      <c r="A1937" s="2">
        <v>44823.625</v>
      </c>
      <c r="B1937" s="1">
        <v>191.62</v>
      </c>
      <c r="C1937" s="1">
        <v>168.71723</v>
      </c>
      <c r="D1937" s="1">
        <v>0.13574647947930299</v>
      </c>
    </row>
    <row r="1938" spans="1:5" ht="13.2" x14ac:dyDescent="0.25">
      <c r="A1938" s="2">
        <v>44823.666666666664</v>
      </c>
      <c r="B1938" s="1">
        <v>133.69</v>
      </c>
      <c r="C1938" s="1">
        <v>129.76000999999999</v>
      </c>
      <c r="D1938" s="1">
        <v>3.0286603707875798E-2</v>
      </c>
    </row>
    <row r="1939" spans="1:5" ht="13.2" x14ac:dyDescent="0.25">
      <c r="A1939" s="2">
        <v>44823.708333333336</v>
      </c>
      <c r="B1939" s="1">
        <v>109.88</v>
      </c>
      <c r="C1939" s="1">
        <v>101.08973</v>
      </c>
      <c r="D1939" s="1">
        <v>8.6955123928019101E-2</v>
      </c>
    </row>
    <row r="1940" spans="1:5" ht="13.2" x14ac:dyDescent="0.25">
      <c r="A1940" s="2">
        <v>44823.75</v>
      </c>
      <c r="B1940" s="1">
        <v>105.85</v>
      </c>
      <c r="C1940" s="1">
        <v>92.464470000000006</v>
      </c>
      <c r="D1940" s="1">
        <v>0.14476403747298799</v>
      </c>
    </row>
    <row r="1941" spans="1:5" ht="13.2" x14ac:dyDescent="0.25">
      <c r="A1941" s="2">
        <v>44823.791666666664</v>
      </c>
      <c r="B1941" s="1">
        <v>105.5</v>
      </c>
      <c r="C1941" s="1">
        <v>94.011780000000002</v>
      </c>
      <c r="D1941" s="1">
        <v>0.12219979240899299</v>
      </c>
    </row>
    <row r="1942" spans="1:5" ht="13.2" x14ac:dyDescent="0.25">
      <c r="A1942" s="2">
        <v>44823.833333333336</v>
      </c>
      <c r="B1942" s="1">
        <v>111.4</v>
      </c>
      <c r="C1942" s="1">
        <v>93.977739999999997</v>
      </c>
      <c r="D1942" s="1">
        <v>0.18538709273068199</v>
      </c>
    </row>
    <row r="1943" spans="1:5" ht="13.2" x14ac:dyDescent="0.25">
      <c r="A1943" s="2">
        <v>44823.875</v>
      </c>
      <c r="B1943" s="1">
        <v>113.33</v>
      </c>
      <c r="C1943" s="1">
        <v>92.661659999999998</v>
      </c>
      <c r="D1943" s="1">
        <v>0.223051691497864</v>
      </c>
    </row>
    <row r="1944" spans="1:5" ht="13.2" x14ac:dyDescent="0.25">
      <c r="A1944" s="2">
        <v>44823.916666666664</v>
      </c>
      <c r="B1944" s="1">
        <v>116.12</v>
      </c>
      <c r="C1944" s="1">
        <v>94.367350000000002</v>
      </c>
      <c r="D1944" s="1">
        <v>0.23051034070576301</v>
      </c>
    </row>
    <row r="1945" spans="1:5" ht="13.2" x14ac:dyDescent="0.25">
      <c r="A1945" s="2">
        <v>44823.958333333336</v>
      </c>
      <c r="B1945" s="1">
        <v>133.34</v>
      </c>
      <c r="C1945" s="1">
        <v>103.99472</v>
      </c>
      <c r="D1945" s="1">
        <v>0.28218047993205803</v>
      </c>
      <c r="E1945" s="1">
        <f>AVERAGE(D1922:D1945)</f>
        <v>0.10354998113460236</v>
      </c>
    </row>
    <row r="1946" spans="1:5" ht="13.2" x14ac:dyDescent="0.25">
      <c r="A1946" s="2">
        <v>44824</v>
      </c>
      <c r="B1946" s="1">
        <v>156.65</v>
      </c>
      <c r="C1946" s="1">
        <v>186.34438</v>
      </c>
      <c r="D1946" s="1">
        <v>0.159352162914706</v>
      </c>
    </row>
    <row r="1947" spans="1:5" ht="13.2" x14ac:dyDescent="0.25">
      <c r="A1947" s="2">
        <v>44824.041666666664</v>
      </c>
      <c r="B1947" s="1">
        <v>195.77</v>
      </c>
      <c r="C1947" s="1">
        <v>220.64052000000001</v>
      </c>
      <c r="D1947" s="1">
        <v>0.11271964007336401</v>
      </c>
    </row>
    <row r="1948" spans="1:5" ht="13.2" x14ac:dyDescent="0.25">
      <c r="A1948" s="2">
        <v>44824.083333333336</v>
      </c>
      <c r="B1948" s="1">
        <v>261.45</v>
      </c>
      <c r="C1948" s="1">
        <v>247.94352000000001</v>
      </c>
      <c r="D1948" s="1">
        <v>5.4474018921728498E-2</v>
      </c>
    </row>
    <row r="1949" spans="1:5" ht="13.2" x14ac:dyDescent="0.25">
      <c r="A1949" s="2">
        <v>44824.125</v>
      </c>
      <c r="B1949" s="1">
        <v>263.42</v>
      </c>
      <c r="C1949" s="1">
        <v>258.81227000000001</v>
      </c>
      <c r="D1949" s="1">
        <v>1.7803367668773901E-2</v>
      </c>
    </row>
    <row r="1950" spans="1:5" ht="13.2" x14ac:dyDescent="0.25">
      <c r="A1950" s="2">
        <v>44824.166666666664</v>
      </c>
      <c r="B1950" s="1">
        <v>247.45</v>
      </c>
      <c r="C1950" s="1">
        <v>255.39912000000001</v>
      </c>
      <c r="D1950" s="1">
        <v>3.11243045786532E-2</v>
      </c>
    </row>
    <row r="1951" spans="1:5" ht="13.2" x14ac:dyDescent="0.25">
      <c r="A1951" s="2">
        <v>44824.208333333336</v>
      </c>
      <c r="B1951" s="1">
        <v>227.12</v>
      </c>
      <c r="C1951" s="1">
        <v>248.76488000000001</v>
      </c>
      <c r="D1951" s="1">
        <v>8.7009388141927393E-2</v>
      </c>
    </row>
    <row r="1952" spans="1:5" ht="13.2" x14ac:dyDescent="0.25">
      <c r="A1952" s="2">
        <v>44824.25</v>
      </c>
      <c r="B1952" s="1">
        <v>226.47</v>
      </c>
      <c r="C1952" s="1">
        <v>243.11949999999999</v>
      </c>
      <c r="D1952" s="1">
        <v>6.8482783158076502E-2</v>
      </c>
    </row>
    <row r="1953" spans="1:4" ht="13.2" x14ac:dyDescent="0.25">
      <c r="A1953" s="2">
        <v>44824.291666666664</v>
      </c>
      <c r="B1953" s="1">
        <v>223.96</v>
      </c>
      <c r="C1953" s="1">
        <v>236.90010000000001</v>
      </c>
      <c r="D1953" s="1">
        <v>5.4622602523173198E-2</v>
      </c>
    </row>
    <row r="1954" spans="1:4" ht="13.2" x14ac:dyDescent="0.25">
      <c r="A1954" s="2">
        <v>44824.333333333336</v>
      </c>
      <c r="B1954" s="1">
        <v>227.82</v>
      </c>
      <c r="C1954" s="1">
        <v>231.79901000000001</v>
      </c>
      <c r="D1954" s="1">
        <v>1.7165776506120601E-2</v>
      </c>
    </row>
    <row r="1955" spans="1:4" ht="13.2" x14ac:dyDescent="0.25">
      <c r="A1955" s="2">
        <v>44824.375</v>
      </c>
      <c r="B1955" s="1">
        <v>232.68</v>
      </c>
      <c r="C1955" s="1">
        <v>226.34155999999999</v>
      </c>
      <c r="D1955" s="1">
        <v>2.8003871670761699E-2</v>
      </c>
    </row>
    <row r="1956" spans="1:4" ht="13.2" x14ac:dyDescent="0.25">
      <c r="A1956" s="2">
        <v>44824.416666666664</v>
      </c>
      <c r="B1956" s="1">
        <v>234.43</v>
      </c>
      <c r="C1956" s="1">
        <v>221.52858000000001</v>
      </c>
      <c r="D1956" s="1">
        <v>5.8238174054110699E-2</v>
      </c>
    </row>
    <row r="1957" spans="1:4" ht="13.2" x14ac:dyDescent="0.25">
      <c r="A1957" s="2">
        <v>44824.458333333336</v>
      </c>
      <c r="B1957" s="1">
        <v>233.12</v>
      </c>
      <c r="C1957" s="1">
        <v>223.22203999999999</v>
      </c>
      <c r="D1957" s="1">
        <v>4.4341320418001699E-2</v>
      </c>
    </row>
    <row r="1958" spans="1:4" ht="13.2" x14ac:dyDescent="0.25">
      <c r="A1958" s="2">
        <v>44824.5</v>
      </c>
      <c r="B1958" s="1">
        <v>235.18</v>
      </c>
      <c r="C1958" s="1">
        <v>230.62123</v>
      </c>
      <c r="D1958" s="1">
        <v>1.9767347524770398E-2</v>
      </c>
    </row>
    <row r="1959" spans="1:4" ht="13.2" x14ac:dyDescent="0.25">
      <c r="A1959" s="2">
        <v>44824.541666666664</v>
      </c>
      <c r="B1959" s="1">
        <v>236.28</v>
      </c>
      <c r="C1959" s="1">
        <v>230.88576</v>
      </c>
      <c r="D1959" s="1">
        <v>2.3363242497068601E-2</v>
      </c>
    </row>
    <row r="1960" spans="1:4" ht="13.2" x14ac:dyDescent="0.25">
      <c r="A1960" s="2">
        <v>44824.583333333336</v>
      </c>
      <c r="B1960" s="1">
        <v>233.7</v>
      </c>
      <c r="C1960" s="1">
        <v>214.81470999999999</v>
      </c>
      <c r="D1960" s="1">
        <v>8.7914323930609703E-2</v>
      </c>
    </row>
    <row r="1961" spans="1:4" ht="13.2" x14ac:dyDescent="0.25">
      <c r="A1961" s="2">
        <v>44824.625</v>
      </c>
      <c r="B1961" s="1">
        <v>192.31</v>
      </c>
      <c r="C1961" s="1">
        <v>182.76224999999999</v>
      </c>
      <c r="D1961" s="1">
        <v>5.22413682256593E-2</v>
      </c>
    </row>
    <row r="1962" spans="1:4" ht="13.2" x14ac:dyDescent="0.25">
      <c r="A1962" s="2">
        <v>44824.666666666664</v>
      </c>
      <c r="B1962" s="1">
        <v>126.31</v>
      </c>
      <c r="C1962" s="1">
        <v>150.06960000000001</v>
      </c>
      <c r="D1962" s="1">
        <v>0.158323871057162</v>
      </c>
    </row>
    <row r="1963" spans="1:4" ht="13.2" x14ac:dyDescent="0.25">
      <c r="A1963" s="2">
        <v>44824.708333333336</v>
      </c>
      <c r="B1963" s="1">
        <v>115.04</v>
      </c>
      <c r="C1963" s="1">
        <v>129.55631</v>
      </c>
      <c r="D1963" s="1">
        <v>0.112046337225874</v>
      </c>
    </row>
    <row r="1964" spans="1:4" ht="13.2" x14ac:dyDescent="0.25">
      <c r="A1964" s="2">
        <v>44824.75</v>
      </c>
      <c r="B1964" s="1">
        <v>115.99</v>
      </c>
      <c r="C1964" s="1">
        <v>125.19252</v>
      </c>
      <c r="D1964" s="1">
        <v>7.3506947539677306E-2</v>
      </c>
    </row>
    <row r="1965" spans="1:4" ht="13.2" x14ac:dyDescent="0.25">
      <c r="A1965" s="2">
        <v>44824.791666666664</v>
      </c>
      <c r="B1965" s="1">
        <v>109.05</v>
      </c>
      <c r="C1965" s="1">
        <v>126.40846999999999</v>
      </c>
      <c r="D1965" s="1">
        <v>0.137320465946625</v>
      </c>
    </row>
    <row r="1966" spans="1:4" ht="13.2" x14ac:dyDescent="0.25">
      <c r="A1966" s="2">
        <v>44824.833333333336</v>
      </c>
      <c r="B1966" s="1">
        <v>113.83</v>
      </c>
      <c r="C1966" s="1">
        <v>126.54407</v>
      </c>
      <c r="D1966" s="1">
        <v>0.100471480014828</v>
      </c>
    </row>
    <row r="1967" spans="1:4" ht="13.2" x14ac:dyDescent="0.25">
      <c r="A1967" s="2">
        <v>44824.875</v>
      </c>
      <c r="B1967" s="1">
        <v>114.28</v>
      </c>
      <c r="C1967" s="1">
        <v>128.69461000000001</v>
      </c>
      <c r="D1967" s="1">
        <v>0.112006322564713</v>
      </c>
    </row>
    <row r="1968" spans="1:4" ht="13.2" x14ac:dyDescent="0.25">
      <c r="A1968" s="2">
        <v>44824.916666666664</v>
      </c>
      <c r="B1968" s="1">
        <v>117.94</v>
      </c>
      <c r="C1968" s="1">
        <v>136.37505999999999</v>
      </c>
      <c r="D1968" s="1">
        <v>0.13517911559488899</v>
      </c>
    </row>
    <row r="1969" spans="1:5" ht="13.2" x14ac:dyDescent="0.25">
      <c r="A1969" s="2">
        <v>44824.958333333336</v>
      </c>
      <c r="B1969" s="1">
        <v>135.21</v>
      </c>
      <c r="C1969" s="1">
        <v>153.84514999999999</v>
      </c>
      <c r="D1969" s="1">
        <v>0.121129265368456</v>
      </c>
      <c r="E1969" s="1">
        <f>AVERAGE(D1946:D1969)</f>
        <v>7.777531242165539E-2</v>
      </c>
    </row>
    <row r="1970" spans="1:5" ht="13.2" x14ac:dyDescent="0.25">
      <c r="A1970" s="2">
        <v>44825</v>
      </c>
      <c r="B1970" s="1">
        <v>144.69999999999999</v>
      </c>
      <c r="C1970" s="1">
        <v>187.25060999999999</v>
      </c>
      <c r="D1970" s="1">
        <v>0.22723883249298801</v>
      </c>
    </row>
    <row r="1971" spans="1:5" ht="13.2" x14ac:dyDescent="0.25">
      <c r="A1971" s="2">
        <v>44825.041666666664</v>
      </c>
      <c r="B1971" s="1">
        <v>197.17</v>
      </c>
      <c r="C1971" s="1">
        <v>221.51222999999999</v>
      </c>
      <c r="D1971" s="1">
        <v>0.10989113332478299</v>
      </c>
    </row>
    <row r="1972" spans="1:5" ht="13.2" x14ac:dyDescent="0.25">
      <c r="A1972" s="2">
        <v>44825.083333333336</v>
      </c>
      <c r="B1972" s="1">
        <v>261.85000000000002</v>
      </c>
      <c r="C1972" s="1">
        <v>246.18034</v>
      </c>
      <c r="D1972" s="1">
        <v>6.3651142897926005E-2</v>
      </c>
    </row>
    <row r="1973" spans="1:5" ht="13.2" x14ac:dyDescent="0.25">
      <c r="A1973" s="2">
        <v>44825.125</v>
      </c>
      <c r="B1973" s="1">
        <v>266.33999999999997</v>
      </c>
      <c r="C1973" s="1">
        <v>255.35012</v>
      </c>
      <c r="D1973" s="1">
        <v>4.3038475956071402E-2</v>
      </c>
    </row>
    <row r="1974" spans="1:5" ht="13.2" x14ac:dyDescent="0.25">
      <c r="A1974" s="2">
        <v>44825.166666666664</v>
      </c>
      <c r="B1974" s="1">
        <v>258.31</v>
      </c>
      <c r="C1974" s="1">
        <v>251.87037000000001</v>
      </c>
      <c r="D1974" s="1">
        <v>2.5567239211186199E-2</v>
      </c>
    </row>
    <row r="1975" spans="1:5" ht="13.2" x14ac:dyDescent="0.25">
      <c r="A1975" s="2">
        <v>44825.208333333336</v>
      </c>
      <c r="B1975" s="1">
        <v>255.11</v>
      </c>
      <c r="C1975" s="1">
        <v>245.15244999999999</v>
      </c>
      <c r="D1975" s="1">
        <v>4.0617787013754202E-2</v>
      </c>
    </row>
    <row r="1976" spans="1:5" ht="13.2" x14ac:dyDescent="0.25">
      <c r="A1976" s="2">
        <v>44825.25</v>
      </c>
      <c r="B1976" s="1">
        <v>252.32</v>
      </c>
      <c r="C1976" s="1">
        <v>239.26636999999999</v>
      </c>
      <c r="D1976" s="1">
        <v>5.45568940591191E-2</v>
      </c>
    </row>
    <row r="1977" spans="1:5" ht="13.2" x14ac:dyDescent="0.25">
      <c r="A1977" s="2">
        <v>44825.291666666664</v>
      </c>
      <c r="B1977" s="1">
        <v>245.4</v>
      </c>
      <c r="C1977" s="1">
        <v>232.77261999999999</v>
      </c>
      <c r="D1977" s="1">
        <v>5.4247703187771897E-2</v>
      </c>
    </row>
    <row r="1978" spans="1:5" ht="13.2" x14ac:dyDescent="0.25">
      <c r="A1978" s="2">
        <v>44825.333333333336</v>
      </c>
      <c r="B1978" s="1">
        <v>249.33</v>
      </c>
      <c r="C1978" s="1">
        <v>227.27063000000001</v>
      </c>
      <c r="D1978" s="1">
        <v>9.7062123689277399E-2</v>
      </c>
    </row>
    <row r="1979" spans="1:5" ht="13.2" x14ac:dyDescent="0.25">
      <c r="A1979" s="2">
        <v>44825.375</v>
      </c>
      <c r="B1979" s="1">
        <v>245.69</v>
      </c>
      <c r="C1979" s="1">
        <v>221.60463999999999</v>
      </c>
      <c r="D1979" s="1">
        <v>0.108686171914089</v>
      </c>
    </row>
    <row r="1980" spans="1:5" ht="13.2" x14ac:dyDescent="0.25">
      <c r="A1980" s="2">
        <v>44825.416666666664</v>
      </c>
      <c r="B1980" s="1">
        <v>241.19</v>
      </c>
      <c r="C1980" s="1">
        <v>216.70697000000001</v>
      </c>
      <c r="D1980" s="1">
        <v>0.112977584431179</v>
      </c>
    </row>
    <row r="1981" spans="1:5" ht="13.2" x14ac:dyDescent="0.25">
      <c r="A1981" s="2">
        <v>44825.458333333336</v>
      </c>
      <c r="B1981" s="1">
        <v>233.86</v>
      </c>
      <c r="C1981" s="1">
        <v>219.09055000000001</v>
      </c>
      <c r="D1981" s="1">
        <v>6.7412537875321393E-2</v>
      </c>
    </row>
    <row r="1982" spans="1:5" ht="13.2" x14ac:dyDescent="0.25">
      <c r="A1982" s="2">
        <v>44825.5</v>
      </c>
      <c r="B1982" s="1">
        <v>241.35</v>
      </c>
      <c r="C1982" s="1">
        <v>227.67803000000001</v>
      </c>
      <c r="D1982" s="1">
        <v>6.0049579663000299E-2</v>
      </c>
    </row>
    <row r="1983" spans="1:5" ht="13.2" x14ac:dyDescent="0.25">
      <c r="A1983" s="2">
        <v>44825.541666666664</v>
      </c>
      <c r="B1983" s="1">
        <v>243.1</v>
      </c>
      <c r="C1983" s="1">
        <v>226.58696</v>
      </c>
      <c r="D1983" s="1">
        <v>7.2877274137929104E-2</v>
      </c>
    </row>
    <row r="1984" spans="1:5" ht="13.2" x14ac:dyDescent="0.25">
      <c r="A1984" s="2">
        <v>44825.583333333336</v>
      </c>
      <c r="B1984" s="1">
        <v>238.92</v>
      </c>
      <c r="C1984" s="1">
        <v>205.94380000000001</v>
      </c>
      <c r="D1984" s="1">
        <v>0.16012232463419601</v>
      </c>
    </row>
    <row r="1985" spans="1:5" ht="13.2" x14ac:dyDescent="0.25">
      <c r="A1985" s="2">
        <v>44825.625</v>
      </c>
      <c r="B1985" s="1">
        <v>199.46</v>
      </c>
      <c r="C1985" s="1">
        <v>170.96394000000001</v>
      </c>
      <c r="D1985" s="1">
        <v>0.16667877448308599</v>
      </c>
    </row>
    <row r="1986" spans="1:5" ht="13.2" x14ac:dyDescent="0.25">
      <c r="A1986" s="2">
        <v>44825.666666666664</v>
      </c>
      <c r="B1986" s="1">
        <v>158.97</v>
      </c>
      <c r="C1986" s="1">
        <v>139.76039</v>
      </c>
      <c r="D1986" s="1">
        <v>0.13744674009567301</v>
      </c>
    </row>
    <row r="1987" spans="1:5" ht="13.2" x14ac:dyDescent="0.25">
      <c r="A1987" s="2">
        <v>44825.708333333336</v>
      </c>
      <c r="B1987" s="1">
        <v>138</v>
      </c>
      <c r="C1987" s="1">
        <v>122.28841</v>
      </c>
      <c r="D1987" s="1">
        <v>0.12847979624561301</v>
      </c>
    </row>
    <row r="1988" spans="1:5" ht="13.2" x14ac:dyDescent="0.25">
      <c r="A1988" s="2">
        <v>44825.75</v>
      </c>
      <c r="B1988" s="1">
        <v>126.43</v>
      </c>
      <c r="C1988" s="1">
        <v>119.702</v>
      </c>
      <c r="D1988" s="1">
        <v>5.6206245509682402E-2</v>
      </c>
    </row>
    <row r="1989" spans="1:5" ht="13.2" x14ac:dyDescent="0.25">
      <c r="A1989" s="2">
        <v>44825.791666666664</v>
      </c>
      <c r="B1989" s="1">
        <v>126.97</v>
      </c>
      <c r="C1989" s="1">
        <v>121.03861000000001</v>
      </c>
      <c r="D1989" s="1">
        <v>4.90041152984158E-2</v>
      </c>
    </row>
    <row r="1990" spans="1:5" ht="13.2" x14ac:dyDescent="0.25">
      <c r="A1990" s="2">
        <v>44825.833333333336</v>
      </c>
      <c r="B1990" s="1">
        <v>125.27</v>
      </c>
      <c r="C1990" s="1">
        <v>120.35897</v>
      </c>
      <c r="D1990" s="1">
        <v>4.0803190655420103E-2</v>
      </c>
    </row>
    <row r="1991" spans="1:5" ht="13.2" x14ac:dyDescent="0.25">
      <c r="A1991" s="2">
        <v>44825.875</v>
      </c>
      <c r="B1991" s="1">
        <v>117.91</v>
      </c>
      <c r="C1991" s="1">
        <v>121.60475</v>
      </c>
      <c r="D1991" s="1">
        <v>3.0383270390342401E-2</v>
      </c>
    </row>
    <row r="1992" spans="1:5" ht="13.2" x14ac:dyDescent="0.25">
      <c r="A1992" s="2">
        <v>44825.916666666664</v>
      </c>
      <c r="B1992" s="1">
        <v>116.07</v>
      </c>
      <c r="C1992" s="1">
        <v>129.71163999999999</v>
      </c>
      <c r="D1992" s="1">
        <v>0.105168973270247</v>
      </c>
    </row>
    <row r="1993" spans="1:5" ht="13.2" x14ac:dyDescent="0.25">
      <c r="A1993" s="2">
        <v>44825.958333333336</v>
      </c>
      <c r="B1993" s="1">
        <v>120.03</v>
      </c>
      <c r="C1993" s="1">
        <v>150.54093</v>
      </c>
      <c r="D1993" s="1">
        <v>0.20267531228882399</v>
      </c>
      <c r="E1993" s="1">
        <f>AVERAGE(D1970:D1993)</f>
        <v>9.2285134280245651E-2</v>
      </c>
    </row>
    <row r="1994" spans="1:5" ht="13.2" x14ac:dyDescent="0.25">
      <c r="A1994" s="2">
        <v>44826</v>
      </c>
      <c r="B1994" s="1">
        <v>144.65</v>
      </c>
      <c r="C1994" s="1">
        <v>153.99539999999999</v>
      </c>
      <c r="D1994" s="1">
        <v>6.0686228289935799E-2</v>
      </c>
    </row>
    <row r="1995" spans="1:5" ht="13.2" x14ac:dyDescent="0.25">
      <c r="A1995" s="2">
        <v>44826.041666666664</v>
      </c>
      <c r="B1995" s="1">
        <v>185.7</v>
      </c>
      <c r="C1995" s="1">
        <v>186.55090000000001</v>
      </c>
      <c r="D1995" s="1">
        <v>4.5612216290568603E-3</v>
      </c>
    </row>
    <row r="1996" spans="1:5" ht="13.2" x14ac:dyDescent="0.25">
      <c r="A1996" s="2">
        <v>44826.083333333336</v>
      </c>
      <c r="B1996" s="1">
        <v>235.74</v>
      </c>
      <c r="C1996" s="1">
        <v>215.80238</v>
      </c>
      <c r="D1996" s="1">
        <v>9.2388323057419494E-2</v>
      </c>
    </row>
    <row r="1997" spans="1:5" ht="13.2" x14ac:dyDescent="0.25">
      <c r="A1997" s="2">
        <v>44826.125</v>
      </c>
      <c r="B1997" s="1">
        <v>242.63</v>
      </c>
      <c r="C1997" s="1">
        <v>233.34789000000001</v>
      </c>
      <c r="D1997" s="1">
        <v>3.9777989850261701E-2</v>
      </c>
    </row>
    <row r="1998" spans="1:5" ht="13.2" x14ac:dyDescent="0.25">
      <c r="A1998" s="2">
        <v>44826.166666666664</v>
      </c>
      <c r="B1998" s="1">
        <v>234.68</v>
      </c>
      <c r="C1998" s="1">
        <v>238.79675</v>
      </c>
      <c r="D1998" s="1">
        <v>1.7239556233491399E-2</v>
      </c>
    </row>
    <row r="1999" spans="1:5" ht="13.2" x14ac:dyDescent="0.25">
      <c r="A1999" s="2">
        <v>44826.208333333336</v>
      </c>
      <c r="B1999" s="1">
        <v>233.51</v>
      </c>
      <c r="C1999" s="1">
        <v>236.87279000000001</v>
      </c>
      <c r="D1999" s="1">
        <v>1.4196607385761799E-2</v>
      </c>
    </row>
    <row r="2000" spans="1:5" ht="13.2" x14ac:dyDescent="0.25">
      <c r="A2000" s="2">
        <v>44826.25</v>
      </c>
      <c r="B2000" s="1">
        <v>232.23</v>
      </c>
      <c r="C2000" s="1">
        <v>233.25040999999999</v>
      </c>
      <c r="D2000" s="1">
        <v>4.3747404345398496E-3</v>
      </c>
    </row>
    <row r="2001" spans="1:4" ht="13.2" x14ac:dyDescent="0.25">
      <c r="A2001" s="2">
        <v>44826.291666666664</v>
      </c>
      <c r="B2001" s="1">
        <v>226.71</v>
      </c>
      <c r="C2001" s="1">
        <v>231.62025</v>
      </c>
      <c r="D2001" s="1">
        <v>2.1199571281008401E-2</v>
      </c>
    </row>
    <row r="2002" spans="1:4" ht="13.2" x14ac:dyDescent="0.25">
      <c r="A2002" s="2">
        <v>44826.333333333336</v>
      </c>
      <c r="B2002" s="1">
        <v>216.53</v>
      </c>
      <c r="C2002" s="1">
        <v>231.92436000000001</v>
      </c>
      <c r="D2002" s="1">
        <v>6.6376641073839698E-2</v>
      </c>
    </row>
    <row r="2003" spans="1:4" ht="13.2" x14ac:dyDescent="0.25">
      <c r="A2003" s="2">
        <v>44826.375</v>
      </c>
      <c r="B2003" s="1">
        <v>215.43</v>
      </c>
      <c r="C2003" s="1">
        <v>228.09632999999999</v>
      </c>
      <c r="D2003" s="1">
        <v>5.55306172615753E-2</v>
      </c>
    </row>
    <row r="2004" spans="1:4" ht="13.2" x14ac:dyDescent="0.25">
      <c r="A2004" s="2">
        <v>44826.416666666664</v>
      </c>
      <c r="B2004" s="1">
        <v>215.03</v>
      </c>
      <c r="C2004" s="1">
        <v>222.20348000000001</v>
      </c>
      <c r="D2004" s="1">
        <v>3.2283382780503703E-2</v>
      </c>
    </row>
    <row r="2005" spans="1:4" ht="13.2" x14ac:dyDescent="0.25">
      <c r="A2005" s="2">
        <v>44826.458333333336</v>
      </c>
      <c r="B2005" s="1">
        <v>220.92</v>
      </c>
      <c r="C2005" s="1">
        <v>222.60160999999999</v>
      </c>
      <c r="D2005" s="1">
        <v>7.5543478773581396E-3</v>
      </c>
    </row>
    <row r="2006" spans="1:4" ht="13.2" x14ac:dyDescent="0.25">
      <c r="A2006" s="2">
        <v>44826.5</v>
      </c>
      <c r="B2006" s="1">
        <v>220.89</v>
      </c>
      <c r="C2006" s="1">
        <v>229.09746000000001</v>
      </c>
      <c r="D2006" s="1">
        <v>3.5825189855880603E-2</v>
      </c>
    </row>
    <row r="2007" spans="1:4" ht="13.2" x14ac:dyDescent="0.25">
      <c r="A2007" s="2">
        <v>44826.541666666664</v>
      </c>
      <c r="B2007" s="1">
        <v>228.86</v>
      </c>
      <c r="C2007" s="1">
        <v>230.58857</v>
      </c>
      <c r="D2007" s="1">
        <v>7.4963386086309E-3</v>
      </c>
    </row>
    <row r="2008" spans="1:4" ht="13.2" x14ac:dyDescent="0.25">
      <c r="A2008" s="2">
        <v>44826.583333333336</v>
      </c>
      <c r="B2008" s="1">
        <v>236.08</v>
      </c>
      <c r="C2008" s="1">
        <v>218.25116</v>
      </c>
      <c r="D2008" s="1">
        <v>8.1689554364796996E-2</v>
      </c>
    </row>
    <row r="2009" spans="1:4" ht="13.2" x14ac:dyDescent="0.25">
      <c r="A2009" s="2">
        <v>44826.625</v>
      </c>
      <c r="B2009" s="1">
        <v>179.12</v>
      </c>
      <c r="C2009" s="1">
        <v>187.25230999999999</v>
      </c>
      <c r="D2009" s="1">
        <v>4.3429691201139202E-2</v>
      </c>
    </row>
    <row r="2010" spans="1:4" ht="13.2" x14ac:dyDescent="0.25">
      <c r="A2010" s="2">
        <v>44826.666666666664</v>
      </c>
      <c r="B2010" s="1">
        <v>128.58000000000001</v>
      </c>
      <c r="C2010" s="1">
        <v>149.41310999999999</v>
      </c>
      <c r="D2010" s="1">
        <v>0.139432945341944</v>
      </c>
    </row>
    <row r="2011" spans="1:4" ht="13.2" x14ac:dyDescent="0.25">
      <c r="A2011" s="2">
        <v>44826.708333333336</v>
      </c>
      <c r="B2011" s="1">
        <v>124.29</v>
      </c>
      <c r="C2011" s="1">
        <v>123.58253000000001</v>
      </c>
      <c r="D2011" s="1">
        <v>5.7246764571011804E-3</v>
      </c>
    </row>
    <row r="2012" spans="1:4" ht="13.2" x14ac:dyDescent="0.25">
      <c r="A2012" s="2">
        <v>44826.75</v>
      </c>
      <c r="B2012" s="1">
        <v>124.69</v>
      </c>
      <c r="C2012" s="1">
        <v>117.59350999999999</v>
      </c>
      <c r="D2012" s="1">
        <v>6.03476331304338E-2</v>
      </c>
    </row>
    <row r="2013" spans="1:4" ht="13.2" x14ac:dyDescent="0.25">
      <c r="A2013" s="2">
        <v>44826.791666666664</v>
      </c>
      <c r="B2013" s="1">
        <v>122.13</v>
      </c>
      <c r="C2013" s="1">
        <v>118.46912</v>
      </c>
      <c r="D2013" s="1">
        <v>3.0901554768027199E-2</v>
      </c>
    </row>
    <row r="2014" spans="1:4" ht="13.2" x14ac:dyDescent="0.25">
      <c r="A2014" s="2">
        <v>44826.833333333336</v>
      </c>
      <c r="B2014" s="1">
        <v>118.28</v>
      </c>
      <c r="C2014" s="1">
        <v>115.96612</v>
      </c>
      <c r="D2014" s="1">
        <v>1.99530690515471E-2</v>
      </c>
    </row>
    <row r="2015" spans="1:4" ht="13.2" x14ac:dyDescent="0.25">
      <c r="A2015" s="2">
        <v>44826.875</v>
      </c>
      <c r="B2015" s="1">
        <v>122.9</v>
      </c>
      <c r="C2015" s="1">
        <v>113.6596</v>
      </c>
      <c r="D2015" s="1">
        <v>8.1298896001745599E-2</v>
      </c>
    </row>
    <row r="2016" spans="1:4" ht="13.2" x14ac:dyDescent="0.25">
      <c r="A2016" s="2">
        <v>44826.916666666664</v>
      </c>
      <c r="B2016" s="1">
        <v>131.58000000000001</v>
      </c>
      <c r="C2016" s="1">
        <v>116.58247</v>
      </c>
      <c r="D2016" s="1">
        <v>0.12864309702822399</v>
      </c>
    </row>
    <row r="2017" spans="1:5" ht="13.2" x14ac:dyDescent="0.25">
      <c r="A2017" s="2">
        <v>44826.958333333336</v>
      </c>
      <c r="B2017" s="1">
        <v>145.91</v>
      </c>
      <c r="C2017" s="1">
        <v>129.12816000000001</v>
      </c>
      <c r="D2017" s="1">
        <v>0.12996266654771499</v>
      </c>
      <c r="E2017" s="1">
        <f>AVERAGE(D1994:D2017)</f>
        <v>4.9203105812997409E-2</v>
      </c>
    </row>
    <row r="2018" spans="1:5" ht="13.2" x14ac:dyDescent="0.25">
      <c r="A2018" s="2">
        <v>44827</v>
      </c>
      <c r="B2018" s="1">
        <v>165.78</v>
      </c>
      <c r="C2018" s="1">
        <v>183.02896000000001</v>
      </c>
      <c r="D2018" s="1">
        <v>9.4241698144381103E-2</v>
      </c>
    </row>
    <row r="2019" spans="1:5" ht="13.2" x14ac:dyDescent="0.25">
      <c r="A2019" s="2">
        <v>44827.041666666664</v>
      </c>
      <c r="B2019" s="1">
        <v>200.55</v>
      </c>
      <c r="C2019" s="1">
        <v>215.87381999999999</v>
      </c>
      <c r="D2019" s="1">
        <v>7.0985078227642301E-2</v>
      </c>
    </row>
    <row r="2020" spans="1:5" ht="13.2" x14ac:dyDescent="0.25">
      <c r="A2020" s="2">
        <v>44827.083333333336</v>
      </c>
      <c r="B2020" s="1">
        <v>262.87</v>
      </c>
      <c r="C2020" s="1">
        <v>244.25906000000001</v>
      </c>
      <c r="D2020" s="1">
        <v>7.6193448054700602E-2</v>
      </c>
    </row>
    <row r="2021" spans="1:5" ht="13.2" x14ac:dyDescent="0.25">
      <c r="A2021" s="2">
        <v>44827.125</v>
      </c>
      <c r="B2021" s="1">
        <v>270.47000000000003</v>
      </c>
      <c r="C2021" s="1">
        <v>257.72071999999997</v>
      </c>
      <c r="D2021" s="1">
        <v>4.9469363580856199E-2</v>
      </c>
    </row>
    <row r="2022" spans="1:5" ht="13.2" x14ac:dyDescent="0.25">
      <c r="A2022" s="2">
        <v>44827.166666666664</v>
      </c>
      <c r="B2022" s="1">
        <v>269.33999999999997</v>
      </c>
      <c r="C2022" s="1">
        <v>255.75209000000001</v>
      </c>
      <c r="D2022" s="1">
        <v>5.3129223694711403E-2</v>
      </c>
    </row>
    <row r="2023" spans="1:5" ht="13.2" x14ac:dyDescent="0.25">
      <c r="A2023" s="2">
        <v>44827.208333333336</v>
      </c>
      <c r="B2023" s="1">
        <v>269.33</v>
      </c>
      <c r="C2023" s="1">
        <v>248.69776999999999</v>
      </c>
      <c r="D2023" s="1">
        <v>8.2961057511693706E-2</v>
      </c>
    </row>
    <row r="2024" spans="1:5" ht="13.2" x14ac:dyDescent="0.25">
      <c r="A2024" s="2">
        <v>44827.25</v>
      </c>
      <c r="B2024" s="1">
        <v>273.26</v>
      </c>
      <c r="C2024" s="1">
        <v>244.49954</v>
      </c>
      <c r="D2024" s="1">
        <v>0.117629914559348</v>
      </c>
    </row>
    <row r="2025" spans="1:5" ht="13.2" x14ac:dyDescent="0.25">
      <c r="A2025" s="2">
        <v>44827.291666666664</v>
      </c>
      <c r="B2025" s="1">
        <v>272.52</v>
      </c>
      <c r="C2025" s="1">
        <v>242.88883999999999</v>
      </c>
      <c r="D2025" s="1">
        <v>0.12199473635758599</v>
      </c>
    </row>
    <row r="2026" spans="1:5" ht="13.2" x14ac:dyDescent="0.25">
      <c r="A2026" s="2">
        <v>44827.333333333336</v>
      </c>
      <c r="B2026" s="1">
        <v>272.62</v>
      </c>
      <c r="C2026" s="1">
        <v>242.06622999999999</v>
      </c>
      <c r="D2026" s="1">
        <v>0.12622070414365499</v>
      </c>
    </row>
    <row r="2027" spans="1:5" ht="13.2" x14ac:dyDescent="0.25">
      <c r="A2027" s="2">
        <v>44827.375</v>
      </c>
      <c r="B2027" s="1">
        <v>267.75</v>
      </c>
      <c r="C2027" s="1">
        <v>237.09361999999999</v>
      </c>
      <c r="D2027" s="1">
        <v>0.129300737826686</v>
      </c>
    </row>
    <row r="2028" spans="1:5" ht="13.2" x14ac:dyDescent="0.25">
      <c r="A2028" s="2">
        <v>44827.416666666664</v>
      </c>
      <c r="B2028" s="1">
        <v>262.51</v>
      </c>
      <c r="C2028" s="1">
        <v>229.63799</v>
      </c>
      <c r="D2028" s="1">
        <v>0.14314708990441799</v>
      </c>
    </row>
    <row r="2029" spans="1:5" ht="13.2" x14ac:dyDescent="0.25">
      <c r="A2029" s="2">
        <v>44827.458333333336</v>
      </c>
      <c r="B2029" s="1">
        <v>258.95999999999998</v>
      </c>
      <c r="C2029" s="1">
        <v>229.53709000000001</v>
      </c>
      <c r="D2029" s="1">
        <v>0.12818368482409501</v>
      </c>
    </row>
    <row r="2030" spans="1:5" ht="13.2" x14ac:dyDescent="0.25">
      <c r="A2030" s="2">
        <v>44827.5</v>
      </c>
      <c r="B2030" s="1">
        <v>260.14</v>
      </c>
      <c r="C2030" s="1">
        <v>238.00783999999999</v>
      </c>
      <c r="D2030" s="1">
        <v>9.2989205733727001E-2</v>
      </c>
    </row>
    <row r="2031" spans="1:5" ht="13.2" x14ac:dyDescent="0.25">
      <c r="A2031" s="2">
        <v>44827.541666666664</v>
      </c>
      <c r="B2031" s="1">
        <v>261.18</v>
      </c>
      <c r="C2031" s="1">
        <v>239.90629999999999</v>
      </c>
      <c r="D2031" s="1">
        <v>8.8675036878981595E-2</v>
      </c>
    </row>
    <row r="2032" spans="1:5" ht="13.2" x14ac:dyDescent="0.25">
      <c r="A2032" s="2">
        <v>44827.583333333336</v>
      </c>
      <c r="B2032" s="1">
        <v>262.55</v>
      </c>
      <c r="C2032" s="1">
        <v>223.35079999999999</v>
      </c>
      <c r="D2032" s="1">
        <v>0.175505079901213</v>
      </c>
    </row>
    <row r="2033" spans="1:5" ht="13.2" x14ac:dyDescent="0.25">
      <c r="A2033" s="2">
        <v>44827.625</v>
      </c>
      <c r="B2033" s="1">
        <v>211.31</v>
      </c>
      <c r="C2033" s="1">
        <v>187.78012000000001</v>
      </c>
      <c r="D2033" s="1">
        <v>0.125305490272346</v>
      </c>
    </row>
    <row r="2034" spans="1:5" ht="13.2" x14ac:dyDescent="0.25">
      <c r="A2034" s="2">
        <v>44827.666666666664</v>
      </c>
      <c r="B2034" s="1">
        <v>143.72999999999999</v>
      </c>
      <c r="C2034" s="1">
        <v>150.65687</v>
      </c>
      <c r="D2034" s="1">
        <v>4.5977790458543298E-2</v>
      </c>
    </row>
    <row r="2035" spans="1:5" ht="13.2" x14ac:dyDescent="0.25">
      <c r="A2035" s="2">
        <v>44827.708333333336</v>
      </c>
      <c r="B2035" s="1">
        <v>135.31</v>
      </c>
      <c r="C2035" s="1">
        <v>128.06324000000001</v>
      </c>
      <c r="D2035" s="1">
        <v>5.6587354810014097E-2</v>
      </c>
    </row>
    <row r="2036" spans="1:5" ht="13.2" x14ac:dyDescent="0.25">
      <c r="A2036" s="2">
        <v>44827.75</v>
      </c>
      <c r="B2036" s="1">
        <v>131.25</v>
      </c>
      <c r="C2036" s="1">
        <v>124.37078</v>
      </c>
      <c r="D2036" s="1">
        <v>5.5312188280880699E-2</v>
      </c>
    </row>
    <row r="2037" spans="1:5" ht="13.2" x14ac:dyDescent="0.25">
      <c r="A2037" s="2">
        <v>44827.791666666664</v>
      </c>
      <c r="B2037" s="1">
        <v>124.95</v>
      </c>
      <c r="C2037" s="1">
        <v>126.95153000000001</v>
      </c>
      <c r="D2037" s="1">
        <v>1.5766095926531901E-2</v>
      </c>
    </row>
    <row r="2038" spans="1:5" ht="13.2" x14ac:dyDescent="0.25">
      <c r="A2038" s="2">
        <v>44827.833333333336</v>
      </c>
      <c r="B2038" s="1">
        <v>115.06</v>
      </c>
      <c r="C2038" s="1">
        <v>127.79069</v>
      </c>
      <c r="D2038" s="1">
        <v>9.9621419995462798E-2</v>
      </c>
    </row>
    <row r="2039" spans="1:5" ht="13.2" x14ac:dyDescent="0.25">
      <c r="A2039" s="2">
        <v>44827.875</v>
      </c>
      <c r="B2039" s="1">
        <v>128.75</v>
      </c>
      <c r="C2039" s="1">
        <v>130.43293</v>
      </c>
      <c r="D2039" s="1">
        <v>1.29026465939237E-2</v>
      </c>
    </row>
    <row r="2040" spans="1:5" ht="13.2" x14ac:dyDescent="0.25">
      <c r="A2040" s="2">
        <v>44827.916666666664</v>
      </c>
      <c r="B2040" s="1">
        <v>150.63999999999999</v>
      </c>
      <c r="C2040" s="1">
        <v>138.31746999999999</v>
      </c>
      <c r="D2040" s="1">
        <v>8.90887463456351E-2</v>
      </c>
    </row>
    <row r="2041" spans="1:5" ht="13.2" x14ac:dyDescent="0.25">
      <c r="A2041" s="2">
        <v>44827.958333333336</v>
      </c>
      <c r="B2041" s="1">
        <v>171.52</v>
      </c>
      <c r="C2041" s="1">
        <v>154.15024</v>
      </c>
      <c r="D2041" s="1">
        <v>0.11268071979647901</v>
      </c>
      <c r="E2041" s="1">
        <f>AVERAGE(D2018:D2041)</f>
        <v>9.0161187992646316E-2</v>
      </c>
    </row>
    <row r="2042" spans="1:5" ht="13.2" x14ac:dyDescent="0.25">
      <c r="A2042" s="2">
        <v>44828</v>
      </c>
      <c r="B2042" s="1">
        <v>189.33</v>
      </c>
      <c r="C2042" s="1">
        <v>208.3639</v>
      </c>
      <c r="D2042" s="1">
        <v>9.1349317228176199E-2</v>
      </c>
    </row>
    <row r="2043" spans="1:5" ht="13.2" x14ac:dyDescent="0.25">
      <c r="A2043" s="2">
        <v>44828.041666666664</v>
      </c>
      <c r="B2043" s="1">
        <v>240.48</v>
      </c>
      <c r="C2043" s="1">
        <v>237.92590000000001</v>
      </c>
      <c r="D2043" s="1">
        <v>1.0734854843461599E-2</v>
      </c>
    </row>
    <row r="2044" spans="1:5" ht="13.2" x14ac:dyDescent="0.25">
      <c r="A2044" s="2">
        <v>44828.083333333336</v>
      </c>
      <c r="B2044" s="1">
        <v>283.48</v>
      </c>
      <c r="C2044" s="1">
        <v>262.11401999999998</v>
      </c>
      <c r="D2044" s="1">
        <v>8.1514067809116103E-2</v>
      </c>
    </row>
    <row r="2045" spans="1:5" ht="13.2" x14ac:dyDescent="0.25">
      <c r="A2045" s="2">
        <v>44828.125</v>
      </c>
      <c r="B2045" s="1">
        <v>283.93</v>
      </c>
      <c r="C2045" s="1">
        <v>273.58751000000001</v>
      </c>
      <c r="D2045" s="1">
        <v>3.7803224277307097E-2</v>
      </c>
    </row>
    <row r="2046" spans="1:5" ht="13.2" x14ac:dyDescent="0.25">
      <c r="A2046" s="2">
        <v>44828.166666666664</v>
      </c>
      <c r="B2046" s="1">
        <v>284.23</v>
      </c>
      <c r="C2046" s="1">
        <v>271.51808999999997</v>
      </c>
      <c r="D2046" s="1">
        <v>4.6817911837844901E-2</v>
      </c>
    </row>
    <row r="2047" spans="1:5" ht="13.2" x14ac:dyDescent="0.25">
      <c r="A2047" s="2">
        <v>44828.208333333336</v>
      </c>
      <c r="B2047" s="1">
        <v>279.95</v>
      </c>
      <c r="C2047" s="1">
        <v>265.62007999999997</v>
      </c>
      <c r="D2047" s="1">
        <v>5.3948933378831901E-2</v>
      </c>
    </row>
    <row r="2048" spans="1:5" ht="13.2" x14ac:dyDescent="0.25">
      <c r="A2048" s="2">
        <v>44828.25</v>
      </c>
      <c r="B2048" s="1">
        <v>286.01</v>
      </c>
      <c r="C2048" s="1">
        <v>262.5052</v>
      </c>
      <c r="D2048" s="1">
        <v>8.9540321486964697E-2</v>
      </c>
    </row>
    <row r="2049" spans="1:4" ht="13.2" x14ac:dyDescent="0.25">
      <c r="A2049" s="2">
        <v>44828.291666666664</v>
      </c>
      <c r="B2049" s="1">
        <v>288.20999999999998</v>
      </c>
      <c r="C2049" s="1">
        <v>261.02175999999997</v>
      </c>
      <c r="D2049" s="1">
        <v>0.104160817856718</v>
      </c>
    </row>
    <row r="2050" spans="1:4" ht="13.2" x14ac:dyDescent="0.25">
      <c r="A2050" s="2">
        <v>44828.333333333336</v>
      </c>
      <c r="B2050" s="1">
        <v>285.45</v>
      </c>
      <c r="C2050" s="1">
        <v>261.00842999999998</v>
      </c>
      <c r="D2050" s="1">
        <v>9.3642837512949301E-2</v>
      </c>
    </row>
    <row r="2051" spans="1:4" ht="13.2" x14ac:dyDescent="0.25">
      <c r="A2051" s="2">
        <v>44828.375</v>
      </c>
      <c r="B2051" s="1">
        <v>270.97000000000003</v>
      </c>
      <c r="C2051" s="1">
        <v>257.72858000000002</v>
      </c>
      <c r="D2051" s="1">
        <v>5.1377383136941901E-2</v>
      </c>
    </row>
    <row r="2052" spans="1:4" ht="13.2" x14ac:dyDescent="0.25">
      <c r="A2052" s="2">
        <v>44828.416666666664</v>
      </c>
      <c r="B2052" s="1">
        <v>270.56</v>
      </c>
      <c r="C2052" s="1">
        <v>251.22521</v>
      </c>
      <c r="D2052" s="1">
        <v>7.6961981641890095E-2</v>
      </c>
    </row>
    <row r="2053" spans="1:4" ht="13.2" x14ac:dyDescent="0.25">
      <c r="A2053" s="2">
        <v>44828.458333333336</v>
      </c>
      <c r="B2053" s="1">
        <v>268.70999999999998</v>
      </c>
      <c r="C2053" s="1">
        <v>247.44767999999999</v>
      </c>
      <c r="D2053" s="1">
        <v>8.5926527983612402E-2</v>
      </c>
    </row>
    <row r="2054" spans="1:4" ht="13.2" x14ac:dyDescent="0.25">
      <c r="A2054" s="2">
        <v>44828.5</v>
      </c>
      <c r="B2054" s="1">
        <v>271.72000000000003</v>
      </c>
      <c r="C2054" s="1">
        <v>252.38329999999999</v>
      </c>
      <c r="D2054" s="1">
        <v>7.6616400530463105E-2</v>
      </c>
    </row>
    <row r="2055" spans="1:4" ht="13.2" x14ac:dyDescent="0.25">
      <c r="A2055" s="2">
        <v>44828.541666666664</v>
      </c>
      <c r="B2055" s="1">
        <v>269.14999999999998</v>
      </c>
      <c r="C2055" s="1">
        <v>257.31018999999998</v>
      </c>
      <c r="D2055" s="1">
        <v>4.6013762610800597E-2</v>
      </c>
    </row>
    <row r="2056" spans="1:4" ht="13.2" x14ac:dyDescent="0.25">
      <c r="A2056" s="2">
        <v>44828.583333333336</v>
      </c>
      <c r="B2056" s="1">
        <v>266.10000000000002</v>
      </c>
      <c r="C2056" s="1">
        <v>246.13592</v>
      </c>
      <c r="D2056" s="1">
        <v>8.1109981834427095E-2</v>
      </c>
    </row>
    <row r="2057" spans="1:4" ht="13.2" x14ac:dyDescent="0.25">
      <c r="A2057" s="2">
        <v>44828.625</v>
      </c>
      <c r="B2057" s="1">
        <v>212.07</v>
      </c>
      <c r="C2057" s="1">
        <v>211.12735000000001</v>
      </c>
      <c r="D2057" s="1">
        <v>4.4648407702743602E-3</v>
      </c>
    </row>
    <row r="2058" spans="1:4" ht="13.2" x14ac:dyDescent="0.25">
      <c r="A2058" s="2">
        <v>44828.666666666664</v>
      </c>
      <c r="B2058" s="1">
        <v>142.63999999999999</v>
      </c>
      <c r="C2058" s="1">
        <v>169.77482000000001</v>
      </c>
      <c r="D2058" s="1">
        <v>0.15982829491440401</v>
      </c>
    </row>
    <row r="2059" spans="1:4" ht="13.2" x14ac:dyDescent="0.25">
      <c r="A2059" s="2">
        <v>44828.708333333336</v>
      </c>
      <c r="B2059" s="1">
        <v>140.46</v>
      </c>
      <c r="C2059" s="1">
        <v>142.70661000000001</v>
      </c>
      <c r="D2059" s="1">
        <v>1.5742858722521701E-2</v>
      </c>
    </row>
    <row r="2060" spans="1:4" ht="13.2" x14ac:dyDescent="0.25">
      <c r="A2060" s="2">
        <v>44828.75</v>
      </c>
      <c r="B2060" s="1">
        <v>132.01</v>
      </c>
      <c r="C2060" s="1">
        <v>136.70214000000001</v>
      </c>
      <c r="D2060" s="1">
        <v>3.4323822582441002E-2</v>
      </c>
    </row>
    <row r="2061" spans="1:4" ht="13.2" x14ac:dyDescent="0.25">
      <c r="A2061" s="2">
        <v>44828.791666666664</v>
      </c>
      <c r="B2061" s="1">
        <v>124.84</v>
      </c>
      <c r="C2061" s="1">
        <v>139.90188000000001</v>
      </c>
      <c r="D2061" s="1">
        <v>0.107660311641273</v>
      </c>
    </row>
    <row r="2062" spans="1:4" ht="13.2" x14ac:dyDescent="0.25">
      <c r="A2062" s="2">
        <v>44828.833333333336</v>
      </c>
      <c r="B2062" s="1">
        <v>124.02</v>
      </c>
      <c r="C2062" s="1">
        <v>143.49217999999999</v>
      </c>
      <c r="D2062" s="1">
        <v>0.13570202919768801</v>
      </c>
    </row>
    <row r="2063" spans="1:4" ht="13.2" x14ac:dyDescent="0.25">
      <c r="A2063" s="2">
        <v>44828.875</v>
      </c>
      <c r="B2063" s="1">
        <v>140.16999999999999</v>
      </c>
      <c r="C2063" s="1">
        <v>149.40387000000001</v>
      </c>
      <c r="D2063" s="1">
        <v>6.1804757801789303E-2</v>
      </c>
    </row>
    <row r="2064" spans="1:4" ht="13.2" x14ac:dyDescent="0.25">
      <c r="A2064" s="2">
        <v>44828.916666666664</v>
      </c>
      <c r="B2064" s="1">
        <v>159.02000000000001</v>
      </c>
      <c r="C2064" s="1">
        <v>160.77718999999999</v>
      </c>
      <c r="D2064" s="1">
        <v>1.09293488709435E-2</v>
      </c>
    </row>
    <row r="2065" spans="1:5" ht="13.2" x14ac:dyDescent="0.25">
      <c r="A2065" s="2">
        <v>44828.958333333336</v>
      </c>
      <c r="B2065" s="1">
        <v>176.91</v>
      </c>
      <c r="C2065" s="1">
        <v>178.76136</v>
      </c>
      <c r="D2065" s="1">
        <v>1.0356600553945199E-2</v>
      </c>
      <c r="E2065" s="1">
        <f>AVERAGE(D2042:D2065)</f>
        <v>6.5347132876032721E-2</v>
      </c>
    </row>
    <row r="2066" spans="1:5" ht="13.2" x14ac:dyDescent="0.25">
      <c r="A2066" s="2">
        <v>44829</v>
      </c>
      <c r="B2066" s="1">
        <v>196.48</v>
      </c>
      <c r="C2066" s="1">
        <v>194.37703999999999</v>
      </c>
      <c r="D2066" s="1">
        <v>1.0818973269682401E-2</v>
      </c>
    </row>
    <row r="2067" spans="1:5" ht="13.2" x14ac:dyDescent="0.25">
      <c r="A2067" s="2">
        <v>44829.041666666664</v>
      </c>
      <c r="B2067" s="1">
        <v>238.48</v>
      </c>
      <c r="C2067" s="1">
        <v>230.94067000000001</v>
      </c>
      <c r="D2067" s="1">
        <v>3.2646177046251598E-2</v>
      </c>
    </row>
    <row r="2068" spans="1:5" ht="13.2" x14ac:dyDescent="0.25">
      <c r="A2068" s="2">
        <v>44829.083333333336</v>
      </c>
      <c r="B2068" s="1">
        <v>287.85000000000002</v>
      </c>
      <c r="C2068" s="1">
        <v>260.76328000000001</v>
      </c>
      <c r="D2068" s="1">
        <v>0.103874748008998</v>
      </c>
    </row>
    <row r="2069" spans="1:5" ht="13.2" x14ac:dyDescent="0.25">
      <c r="A2069" s="2">
        <v>44829.125</v>
      </c>
      <c r="B2069" s="1">
        <v>286.72000000000003</v>
      </c>
      <c r="C2069" s="1">
        <v>274.41392000000002</v>
      </c>
      <c r="D2069" s="1">
        <v>4.48449553871028E-2</v>
      </c>
    </row>
    <row r="2070" spans="1:5" ht="13.2" x14ac:dyDescent="0.25">
      <c r="A2070" s="2">
        <v>44829.166666666664</v>
      </c>
      <c r="B2070" s="1">
        <v>282.73</v>
      </c>
      <c r="C2070" s="1">
        <v>272.79158999999999</v>
      </c>
      <c r="D2070" s="1">
        <v>3.6432244850363699E-2</v>
      </c>
    </row>
    <row r="2071" spans="1:5" ht="13.2" x14ac:dyDescent="0.25">
      <c r="A2071" s="2">
        <v>44829.208333333336</v>
      </c>
      <c r="B2071" s="1">
        <v>276.49</v>
      </c>
      <c r="C2071" s="1">
        <v>267.06725</v>
      </c>
      <c r="D2071" s="1">
        <v>3.52823118521646E-2</v>
      </c>
    </row>
    <row r="2072" spans="1:5" ht="13.2" x14ac:dyDescent="0.25">
      <c r="A2072" s="2">
        <v>44829.25</v>
      </c>
      <c r="B2072" s="1">
        <v>279.39</v>
      </c>
      <c r="C2072" s="1">
        <v>263.91649999999998</v>
      </c>
      <c r="D2072" s="1">
        <v>5.8630286473183697E-2</v>
      </c>
    </row>
    <row r="2073" spans="1:5" ht="13.2" x14ac:dyDescent="0.25">
      <c r="A2073" s="2">
        <v>44829.291666666664</v>
      </c>
      <c r="B2073" s="1">
        <v>277.83</v>
      </c>
      <c r="C2073" s="1">
        <v>262.30703</v>
      </c>
      <c r="D2073" s="1">
        <v>5.91786274275607E-2</v>
      </c>
    </row>
    <row r="2074" spans="1:5" ht="13.2" x14ac:dyDescent="0.25">
      <c r="A2074" s="2">
        <v>44829.333333333336</v>
      </c>
      <c r="B2074" s="1">
        <v>274.52</v>
      </c>
      <c r="C2074" s="1">
        <v>261.63848000000002</v>
      </c>
      <c r="D2074" s="1">
        <v>4.9234042331999302E-2</v>
      </c>
    </row>
    <row r="2075" spans="1:5" ht="13.2" x14ac:dyDescent="0.25">
      <c r="A2075" s="2">
        <v>44829.375</v>
      </c>
      <c r="B2075" s="1">
        <v>271.73</v>
      </c>
      <c r="C2075" s="1">
        <v>257.32628999999997</v>
      </c>
      <c r="D2075" s="1">
        <v>5.5974498369366098E-2</v>
      </c>
    </row>
    <row r="2076" spans="1:5" ht="13.2" x14ac:dyDescent="0.25">
      <c r="A2076" s="2">
        <v>44829.416666666664</v>
      </c>
      <c r="B2076" s="1">
        <v>265.73</v>
      </c>
      <c r="C2076" s="1">
        <v>249.30090999999999</v>
      </c>
      <c r="D2076" s="1">
        <v>6.5900641919036801E-2</v>
      </c>
    </row>
    <row r="2077" spans="1:5" ht="13.2" x14ac:dyDescent="0.25">
      <c r="A2077" s="2">
        <v>44829.458333333336</v>
      </c>
      <c r="B2077" s="1">
        <v>270.99</v>
      </c>
      <c r="C2077" s="1">
        <v>244.85289</v>
      </c>
      <c r="D2077" s="1">
        <v>0.10674617726586701</v>
      </c>
    </row>
    <row r="2078" spans="1:5" ht="13.2" x14ac:dyDescent="0.25">
      <c r="A2078" s="2">
        <v>44829.5</v>
      </c>
      <c r="B2078" s="1">
        <v>275.69</v>
      </c>
      <c r="C2078" s="1">
        <v>250.09737999999999</v>
      </c>
      <c r="D2078" s="1">
        <v>0.10233062017682799</v>
      </c>
    </row>
    <row r="2079" spans="1:5" ht="13.2" x14ac:dyDescent="0.25">
      <c r="A2079" s="2">
        <v>44829.541666666664</v>
      </c>
      <c r="B2079" s="1">
        <v>266.42</v>
      </c>
      <c r="C2079" s="1">
        <v>253.86033</v>
      </c>
      <c r="D2079" s="1">
        <v>4.9474724940285097E-2</v>
      </c>
    </row>
    <row r="2080" spans="1:5" ht="13.2" x14ac:dyDescent="0.25">
      <c r="A2080" s="2">
        <v>44829.583333333336</v>
      </c>
      <c r="B2080" s="1">
        <v>262.31</v>
      </c>
      <c r="C2080" s="1">
        <v>240.36993000000001</v>
      </c>
      <c r="D2080" s="1">
        <v>9.1276267376705494E-2</v>
      </c>
    </row>
    <row r="2081" spans="1:5" ht="13.2" x14ac:dyDescent="0.25">
      <c r="A2081" s="2">
        <v>44829.625</v>
      </c>
      <c r="B2081" s="1">
        <v>214.73</v>
      </c>
      <c r="C2081" s="1">
        <v>202.87478999999999</v>
      </c>
      <c r="D2081" s="1">
        <v>5.8436092527809798E-2</v>
      </c>
    </row>
    <row r="2082" spans="1:5" ht="13.2" x14ac:dyDescent="0.25">
      <c r="A2082" s="2">
        <v>44829.666666666664</v>
      </c>
      <c r="B2082" s="1">
        <v>140.66999999999999</v>
      </c>
      <c r="C2082" s="1">
        <v>159.29049000000001</v>
      </c>
      <c r="D2082" s="1">
        <v>0.11689643242355501</v>
      </c>
    </row>
    <row r="2083" spans="1:5" ht="13.2" x14ac:dyDescent="0.25">
      <c r="A2083" s="2">
        <v>44829.708333333336</v>
      </c>
      <c r="B2083" s="1">
        <v>129.38</v>
      </c>
      <c r="C2083" s="1">
        <v>131.48504</v>
      </c>
      <c r="D2083" s="1">
        <v>1.60097300803194E-2</v>
      </c>
    </row>
    <row r="2084" spans="1:5" ht="13.2" x14ac:dyDescent="0.25">
      <c r="A2084" s="2">
        <v>44829.75</v>
      </c>
      <c r="B2084" s="1">
        <v>125.18</v>
      </c>
      <c r="C2084" s="1">
        <v>126.176</v>
      </c>
      <c r="D2084" s="1">
        <v>7.8937357342124901E-3</v>
      </c>
    </row>
    <row r="2085" spans="1:5" ht="13.2" x14ac:dyDescent="0.25">
      <c r="A2085" s="2">
        <v>44829.791666666664</v>
      </c>
      <c r="B2085" s="1">
        <v>123.23</v>
      </c>
      <c r="C2085" s="1">
        <v>129.26727</v>
      </c>
      <c r="D2085" s="1">
        <v>4.67037789225377E-2</v>
      </c>
    </row>
    <row r="2086" spans="1:5" ht="13.2" x14ac:dyDescent="0.25">
      <c r="A2086" s="2">
        <v>44829.833333333336</v>
      </c>
      <c r="B2086" s="1">
        <v>121.14</v>
      </c>
      <c r="C2086" s="1">
        <v>130.6019</v>
      </c>
      <c r="D2086" s="1">
        <v>7.2448410015474501E-2</v>
      </c>
    </row>
    <row r="2087" spans="1:5" ht="13.2" x14ac:dyDescent="0.25">
      <c r="A2087" s="2">
        <v>44829.875</v>
      </c>
      <c r="B2087" s="1">
        <v>135.32</v>
      </c>
      <c r="C2087" s="1">
        <v>133.39912000000001</v>
      </c>
      <c r="D2087" s="1">
        <v>1.43994952890242E-2</v>
      </c>
    </row>
    <row r="2088" spans="1:5" ht="13.2" x14ac:dyDescent="0.25">
      <c r="A2088" s="2">
        <v>44829.916666666664</v>
      </c>
      <c r="B2088" s="1">
        <v>155.59</v>
      </c>
      <c r="C2088" s="1">
        <v>142.09198000000001</v>
      </c>
      <c r="D2088" s="1">
        <v>9.4994946231307303E-2</v>
      </c>
    </row>
    <row r="2089" spans="1:5" ht="13.2" x14ac:dyDescent="0.25">
      <c r="A2089" s="2">
        <v>44829.958333333336</v>
      </c>
      <c r="B2089" s="1">
        <v>175.23</v>
      </c>
      <c r="C2089" s="1">
        <v>159.63179</v>
      </c>
      <c r="D2089" s="1">
        <v>9.7713682218309894E-2</v>
      </c>
      <c r="E2089" s="1">
        <f>AVERAGE(D2066:D2089)</f>
        <v>5.9505900005747736E-2</v>
      </c>
    </row>
    <row r="2090" spans="1:5" ht="13.2" x14ac:dyDescent="0.25">
      <c r="A2090" s="2">
        <v>44830</v>
      </c>
      <c r="B2090" s="1">
        <v>195.89</v>
      </c>
      <c r="C2090" s="1">
        <v>202.98779999999999</v>
      </c>
      <c r="D2090" s="1">
        <v>3.4966633462700701E-2</v>
      </c>
    </row>
    <row r="2091" spans="1:5" ht="13.2" x14ac:dyDescent="0.25">
      <c r="A2091" s="2">
        <v>44830.041666666664</v>
      </c>
      <c r="B2091" s="1">
        <v>246.17</v>
      </c>
      <c r="C2091" s="1">
        <v>244.08158</v>
      </c>
      <c r="D2091" s="1">
        <v>8.5562376316966806E-3</v>
      </c>
    </row>
    <row r="2092" spans="1:5" ht="13.2" x14ac:dyDescent="0.25">
      <c r="A2092" s="2">
        <v>44830.083333333336</v>
      </c>
      <c r="B2092" s="1">
        <v>286.51</v>
      </c>
      <c r="C2092" s="1">
        <v>275.43633</v>
      </c>
      <c r="D2092" s="1">
        <v>4.0204100889668297E-2</v>
      </c>
    </row>
    <row r="2093" spans="1:5" ht="13.2" x14ac:dyDescent="0.25">
      <c r="A2093" s="2">
        <v>44830.125</v>
      </c>
      <c r="B2093" s="1">
        <v>280.14999999999998</v>
      </c>
      <c r="C2093" s="1">
        <v>286.27969000000002</v>
      </c>
      <c r="D2093" s="1">
        <v>2.1411543375640898E-2</v>
      </c>
    </row>
    <row r="2094" spans="1:5" ht="13.2" x14ac:dyDescent="0.25">
      <c r="A2094" s="2">
        <v>44830.166666666664</v>
      </c>
      <c r="B2094" s="1">
        <v>265.52</v>
      </c>
      <c r="C2094" s="1">
        <v>280.51803000000001</v>
      </c>
      <c r="D2094" s="1">
        <v>5.3465475998102599E-2</v>
      </c>
    </row>
    <row r="2095" spans="1:5" ht="13.2" x14ac:dyDescent="0.25">
      <c r="A2095" s="2">
        <v>44830.208333333336</v>
      </c>
      <c r="B2095" s="1">
        <v>267.02999999999997</v>
      </c>
      <c r="C2095" s="1">
        <v>273.40787</v>
      </c>
      <c r="D2095" s="1">
        <v>2.3327309488201699E-2</v>
      </c>
    </row>
    <row r="2096" spans="1:5" ht="13.2" x14ac:dyDescent="0.25">
      <c r="A2096" s="2">
        <v>44830.25</v>
      </c>
      <c r="B2096" s="1">
        <v>267.16000000000003</v>
      </c>
      <c r="C2096" s="1">
        <v>270.67655999999999</v>
      </c>
      <c r="D2096" s="1">
        <v>1.29917418782031E-2</v>
      </c>
    </row>
    <row r="2097" spans="1:4" ht="13.2" x14ac:dyDescent="0.25">
      <c r="A2097" s="2">
        <v>44830.291666666664</v>
      </c>
      <c r="B2097" s="1">
        <v>270.07</v>
      </c>
      <c r="C2097" s="1">
        <v>268.36786999999998</v>
      </c>
      <c r="D2097" s="1">
        <v>6.3425252806903103E-3</v>
      </c>
    </row>
    <row r="2098" spans="1:4" ht="13.2" x14ac:dyDescent="0.25">
      <c r="A2098" s="2">
        <v>44830.333333333336</v>
      </c>
      <c r="B2098" s="1">
        <v>259.38</v>
      </c>
      <c r="C2098" s="1">
        <v>266.00727000000001</v>
      </c>
      <c r="D2098" s="1">
        <v>2.4913867955563801E-2</v>
      </c>
    </row>
    <row r="2099" spans="1:4" ht="13.2" x14ac:dyDescent="0.25">
      <c r="A2099" s="2">
        <v>44830.375</v>
      </c>
      <c r="B2099" s="1">
        <v>254.78</v>
      </c>
      <c r="C2099" s="1">
        <v>260.69445000000002</v>
      </c>
      <c r="D2099" s="1">
        <v>2.2687287742412601E-2</v>
      </c>
    </row>
    <row r="2100" spans="1:4" ht="13.2" x14ac:dyDescent="0.25">
      <c r="A2100" s="2">
        <v>44830.416666666664</v>
      </c>
      <c r="B2100" s="1">
        <v>256.44</v>
      </c>
      <c r="C2100" s="1">
        <v>252.82095000000001</v>
      </c>
      <c r="D2100" s="1">
        <v>1.4314676058293299E-2</v>
      </c>
    </row>
    <row r="2101" spans="1:4" ht="13.2" x14ac:dyDescent="0.25">
      <c r="A2101" s="2">
        <v>44830.458333333336</v>
      </c>
      <c r="B2101" s="1">
        <v>259.70999999999998</v>
      </c>
      <c r="C2101" s="1">
        <v>248.53820999999999</v>
      </c>
      <c r="D2101" s="1">
        <v>4.4949989782255097E-2</v>
      </c>
    </row>
    <row r="2102" spans="1:4" ht="13.2" x14ac:dyDescent="0.25">
      <c r="A2102" s="2">
        <v>44830.5</v>
      </c>
      <c r="B2102" s="1">
        <v>254.71</v>
      </c>
      <c r="C2102" s="1">
        <v>253.72572</v>
      </c>
      <c r="D2102" s="1">
        <v>3.87930715104488E-3</v>
      </c>
    </row>
    <row r="2103" spans="1:4" ht="13.2" x14ac:dyDescent="0.25">
      <c r="A2103" s="2">
        <v>44830.541666666664</v>
      </c>
      <c r="B2103" s="1">
        <v>254.94</v>
      </c>
      <c r="C2103" s="1">
        <v>256.96852000000001</v>
      </c>
      <c r="D2103" s="1">
        <v>7.8940408731778197E-3</v>
      </c>
    </row>
    <row r="2104" spans="1:4" ht="13.2" x14ac:dyDescent="0.25">
      <c r="A2104" s="2">
        <v>44830.583333333336</v>
      </c>
      <c r="B2104" s="1">
        <v>249.47</v>
      </c>
      <c r="C2104" s="1">
        <v>242.71091999999999</v>
      </c>
      <c r="D2104" s="1">
        <v>2.7848273163811499E-2</v>
      </c>
    </row>
    <row r="2105" spans="1:4" ht="13.2" x14ac:dyDescent="0.25">
      <c r="A2105" s="2">
        <v>44830.625</v>
      </c>
      <c r="B2105" s="1">
        <v>211.18</v>
      </c>
      <c r="C2105" s="1">
        <v>204.31021000000001</v>
      </c>
      <c r="D2105" s="1">
        <v>3.3624310796802503E-2</v>
      </c>
    </row>
    <row r="2106" spans="1:4" ht="13.2" x14ac:dyDescent="0.25">
      <c r="A2106" s="2">
        <v>44830.666666666664</v>
      </c>
      <c r="B2106" s="1">
        <v>165.13</v>
      </c>
      <c r="C2106" s="1">
        <v>159.93304000000001</v>
      </c>
      <c r="D2106" s="1">
        <v>3.2494598989677097E-2</v>
      </c>
    </row>
    <row r="2107" spans="1:4" ht="13.2" x14ac:dyDescent="0.25">
      <c r="A2107" s="2">
        <v>44830.708333333336</v>
      </c>
      <c r="B2107" s="1">
        <v>161.19999999999999</v>
      </c>
      <c r="C2107" s="1">
        <v>131.12414999999999</v>
      </c>
      <c r="D2107" s="1">
        <v>0.22936926569209401</v>
      </c>
    </row>
    <row r="2108" spans="1:4" ht="13.2" x14ac:dyDescent="0.25">
      <c r="A2108" s="2">
        <v>44830.75</v>
      </c>
      <c r="B2108" s="1">
        <v>149.74</v>
      </c>
      <c r="C2108" s="1">
        <v>124.86718</v>
      </c>
      <c r="D2108" s="1">
        <v>0.19919421580594601</v>
      </c>
    </row>
    <row r="2109" spans="1:4" ht="13.2" x14ac:dyDescent="0.25">
      <c r="A2109" s="2">
        <v>44830.791666666664</v>
      </c>
      <c r="B2109" s="1">
        <v>140.34</v>
      </c>
      <c r="C2109" s="1">
        <v>127.63764999999999</v>
      </c>
      <c r="D2109" s="1">
        <v>9.9518833196944698E-2</v>
      </c>
    </row>
    <row r="2110" spans="1:4" ht="13.2" x14ac:dyDescent="0.25">
      <c r="A2110" s="2">
        <v>44830.833333333336</v>
      </c>
      <c r="B2110" s="1">
        <v>144.84</v>
      </c>
      <c r="C2110" s="1">
        <v>129.16918999999999</v>
      </c>
      <c r="D2110" s="1">
        <v>0.12132002995451099</v>
      </c>
    </row>
    <row r="2111" spans="1:4" ht="13.2" x14ac:dyDescent="0.25">
      <c r="A2111" s="2">
        <v>44830.875</v>
      </c>
      <c r="B2111" s="1">
        <v>157.32</v>
      </c>
      <c r="C2111" s="1">
        <v>132.84523999999999</v>
      </c>
      <c r="D2111" s="1">
        <v>0.184235129538702</v>
      </c>
    </row>
    <row r="2112" spans="1:4" ht="13.2" x14ac:dyDescent="0.25">
      <c r="A2112" s="2">
        <v>44830.916666666664</v>
      </c>
      <c r="B2112" s="1">
        <v>175.22</v>
      </c>
      <c r="C2112" s="1">
        <v>143.22678999999999</v>
      </c>
      <c r="D2112" s="1">
        <v>0.22337448182703801</v>
      </c>
    </row>
    <row r="2113" spans="1:5" ht="13.2" x14ac:dyDescent="0.25">
      <c r="A2113" s="2">
        <v>44830.958333333336</v>
      </c>
      <c r="B2113" s="1">
        <v>183.3</v>
      </c>
      <c r="C2113" s="1">
        <v>163.43796</v>
      </c>
      <c r="D2113" s="1">
        <v>0.121526480139619</v>
      </c>
      <c r="E2113" s="1">
        <f>AVERAGE(D2090:D2113)</f>
        <v>6.635043152803323E-2</v>
      </c>
    </row>
    <row r="2114" spans="1:5" ht="13.2" x14ac:dyDescent="0.25">
      <c r="A2114" s="2">
        <v>44831</v>
      </c>
      <c r="B2114" s="1">
        <v>206.71</v>
      </c>
      <c r="C2114" s="1">
        <v>213.36216999999999</v>
      </c>
      <c r="D2114" s="1">
        <v>3.1177832508921199E-2</v>
      </c>
    </row>
    <row r="2115" spans="1:5" ht="13.2" x14ac:dyDescent="0.25">
      <c r="A2115" s="2">
        <v>44831.041666666664</v>
      </c>
      <c r="B2115" s="1">
        <v>256.38</v>
      </c>
      <c r="C2115" s="1">
        <v>243.87970999999999</v>
      </c>
      <c r="D2115" s="1">
        <v>5.1255965492168203E-2</v>
      </c>
    </row>
    <row r="2116" spans="1:5" ht="13.2" x14ac:dyDescent="0.25">
      <c r="A2116" s="2">
        <v>44831.083333333336</v>
      </c>
      <c r="B2116" s="1">
        <v>289.14</v>
      </c>
      <c r="C2116" s="1">
        <v>266.78208000000001</v>
      </c>
      <c r="D2116" s="1">
        <v>8.3805928794017798E-2</v>
      </c>
    </row>
    <row r="2117" spans="1:5" ht="13.2" x14ac:dyDescent="0.25">
      <c r="A2117" s="2">
        <v>44831.125</v>
      </c>
      <c r="B2117" s="1">
        <v>282.07</v>
      </c>
      <c r="C2117" s="1">
        <v>273.21785999999997</v>
      </c>
      <c r="D2117" s="1">
        <v>3.2399565679930298E-2</v>
      </c>
    </row>
    <row r="2118" spans="1:5" ht="13.2" x14ac:dyDescent="0.25">
      <c r="A2118" s="2">
        <v>44831.166666666664</v>
      </c>
      <c r="B2118" s="1">
        <v>274.52999999999997</v>
      </c>
      <c r="C2118" s="1">
        <v>266.48147999999998</v>
      </c>
      <c r="D2118" s="1">
        <v>3.0202924420863999E-2</v>
      </c>
    </row>
    <row r="2119" spans="1:5" ht="13.2" x14ac:dyDescent="0.25">
      <c r="A2119" s="2">
        <v>44831.208333333336</v>
      </c>
      <c r="B2119" s="1">
        <v>267.64</v>
      </c>
      <c r="C2119" s="1">
        <v>259.74068</v>
      </c>
      <c r="D2119" s="1">
        <v>3.0412332792845401E-2</v>
      </c>
    </row>
    <row r="2120" spans="1:5" ht="13.2" x14ac:dyDescent="0.25">
      <c r="A2120" s="2">
        <v>44831.25</v>
      </c>
      <c r="B2120" s="1">
        <v>266.68</v>
      </c>
      <c r="C2120" s="1">
        <v>257.60930000000002</v>
      </c>
      <c r="D2120" s="1">
        <v>3.5211073513261998E-2</v>
      </c>
    </row>
    <row r="2121" spans="1:5" ht="13.2" x14ac:dyDescent="0.25">
      <c r="A2121" s="2">
        <v>44831.291666666664</v>
      </c>
      <c r="B2121" s="1">
        <v>255.75</v>
      </c>
      <c r="C2121" s="1">
        <v>256.45996000000002</v>
      </c>
      <c r="D2121" s="1">
        <v>2.7683073802242798E-3</v>
      </c>
    </row>
    <row r="2122" spans="1:5" ht="13.2" x14ac:dyDescent="0.25">
      <c r="A2122" s="2">
        <v>44831.333333333336</v>
      </c>
      <c r="B2122" s="1">
        <v>258.41000000000003</v>
      </c>
      <c r="C2122" s="1">
        <v>255.57060999999999</v>
      </c>
      <c r="D2122" s="1">
        <v>1.111000204601E-2</v>
      </c>
    </row>
    <row r="2123" spans="1:5" ht="13.2" x14ac:dyDescent="0.25">
      <c r="A2123" s="2">
        <v>44831.375</v>
      </c>
      <c r="B2123" s="1">
        <v>255.22</v>
      </c>
      <c r="C2123" s="1">
        <v>251.32243</v>
      </c>
      <c r="D2123" s="1">
        <v>1.55082457224371E-2</v>
      </c>
    </row>
    <row r="2124" spans="1:5" ht="13.2" x14ac:dyDescent="0.25">
      <c r="A2124" s="2">
        <v>44831.416666666664</v>
      </c>
      <c r="B2124" s="1">
        <v>252.03</v>
      </c>
      <c r="C2124" s="1">
        <v>244.73376999999999</v>
      </c>
      <c r="D2124" s="1">
        <v>2.9812926920547201E-2</v>
      </c>
    </row>
    <row r="2125" spans="1:5" ht="13.2" x14ac:dyDescent="0.25">
      <c r="A2125" s="2">
        <v>44831.458333333336</v>
      </c>
      <c r="B2125" s="1">
        <v>246.54</v>
      </c>
      <c r="C2125" s="1">
        <v>242.40491</v>
      </c>
      <c r="D2125" s="1">
        <v>1.7058606609907299E-2</v>
      </c>
    </row>
    <row r="2126" spans="1:5" ht="13.2" x14ac:dyDescent="0.25">
      <c r="A2126" s="2">
        <v>44831.5</v>
      </c>
      <c r="B2126" s="1">
        <v>248.01</v>
      </c>
      <c r="C2126" s="1">
        <v>247.83866</v>
      </c>
      <c r="D2126" s="1">
        <v>6.9133685600134497E-4</v>
      </c>
    </row>
    <row r="2127" spans="1:5" ht="13.2" x14ac:dyDescent="0.25">
      <c r="A2127" s="2">
        <v>44831.541666666664</v>
      </c>
      <c r="B2127" s="1">
        <v>260.35000000000002</v>
      </c>
      <c r="C2127" s="1">
        <v>250.28941</v>
      </c>
      <c r="D2127" s="1">
        <v>4.0195827702019099E-2</v>
      </c>
    </row>
    <row r="2128" spans="1:5" ht="13.2" x14ac:dyDescent="0.25">
      <c r="A2128" s="2">
        <v>44831.583333333336</v>
      </c>
      <c r="B2128" s="1">
        <v>253.93</v>
      </c>
      <c r="C2128" s="1">
        <v>237.12515999999999</v>
      </c>
      <c r="D2128" s="1">
        <v>7.0869071843746995E-2</v>
      </c>
    </row>
    <row r="2129" spans="1:5" ht="13.2" x14ac:dyDescent="0.25">
      <c r="A2129" s="2">
        <v>44831.625</v>
      </c>
      <c r="B2129" s="1">
        <v>211.94</v>
      </c>
      <c r="C2129" s="1">
        <v>204.48285000000001</v>
      </c>
      <c r="D2129" s="1">
        <v>3.6468339520893699E-2</v>
      </c>
    </row>
    <row r="2130" spans="1:5" ht="13.2" x14ac:dyDescent="0.25">
      <c r="A2130" s="2">
        <v>44831.666666666664</v>
      </c>
      <c r="B2130" s="1">
        <v>161.44</v>
      </c>
      <c r="C2130" s="1">
        <v>168.27916999999999</v>
      </c>
      <c r="D2130" s="1">
        <v>4.0641809678524002E-2</v>
      </c>
    </row>
    <row r="2131" spans="1:5" ht="13.2" x14ac:dyDescent="0.25">
      <c r="A2131" s="2">
        <v>44831.708333333336</v>
      </c>
      <c r="B2131" s="1">
        <v>153.71</v>
      </c>
      <c r="C2131" s="1">
        <v>144.47914</v>
      </c>
      <c r="D2131" s="1">
        <v>6.3890607322275E-2</v>
      </c>
    </row>
    <row r="2132" spans="1:5" ht="13.2" x14ac:dyDescent="0.25">
      <c r="A2132" s="2">
        <v>44831.75</v>
      </c>
      <c r="B2132" s="1">
        <v>147.69999999999999</v>
      </c>
      <c r="C2132" s="1">
        <v>139.08341999999999</v>
      </c>
      <c r="D2132" s="1">
        <v>6.19526036964003E-2</v>
      </c>
    </row>
    <row r="2133" spans="1:5" ht="13.2" x14ac:dyDescent="0.25">
      <c r="A2133" s="2">
        <v>44831.791666666664</v>
      </c>
      <c r="B2133" s="1">
        <v>146.47999999999999</v>
      </c>
      <c r="C2133" s="1">
        <v>142.94358</v>
      </c>
      <c r="D2133" s="1">
        <v>2.4739970833247499E-2</v>
      </c>
    </row>
    <row r="2134" spans="1:5" ht="13.2" x14ac:dyDescent="0.25">
      <c r="A2134" s="2">
        <v>44831.833333333336</v>
      </c>
      <c r="B2134" s="1">
        <v>158.74</v>
      </c>
      <c r="C2134" s="1">
        <v>147.35977</v>
      </c>
      <c r="D2134" s="1">
        <v>7.7227522817116298E-2</v>
      </c>
    </row>
    <row r="2135" spans="1:5" ht="13.2" x14ac:dyDescent="0.25">
      <c r="A2135" s="2">
        <v>44831.875</v>
      </c>
      <c r="B2135" s="1">
        <v>166.9</v>
      </c>
      <c r="C2135" s="1">
        <v>153.25793999999999</v>
      </c>
      <c r="D2135" s="1">
        <v>8.9013724182903695E-2</v>
      </c>
    </row>
    <row r="2136" spans="1:5" ht="13.2" x14ac:dyDescent="0.25">
      <c r="A2136" s="2">
        <v>44831.916666666664</v>
      </c>
      <c r="B2136" s="1">
        <v>175</v>
      </c>
      <c r="C2136" s="1">
        <v>164.31303</v>
      </c>
      <c r="D2136" s="1">
        <v>6.5040307515478193E-2</v>
      </c>
    </row>
    <row r="2137" spans="1:5" ht="13.2" x14ac:dyDescent="0.25">
      <c r="A2137" s="2">
        <v>44831.958333333336</v>
      </c>
      <c r="B2137" s="1">
        <v>186.59</v>
      </c>
      <c r="C2137" s="1">
        <v>182.97907000000001</v>
      </c>
      <c r="D2137" s="1">
        <v>1.9734114945496199E-2</v>
      </c>
      <c r="E2137" s="1">
        <f>AVERAGE(D2114:D2137)</f>
        <v>4.0049539533134879E-2</v>
      </c>
    </row>
    <row r="2138" spans="1:5" ht="13.2" x14ac:dyDescent="0.25">
      <c r="A2138" s="2">
        <v>44832</v>
      </c>
      <c r="B2138" s="1">
        <v>203.24</v>
      </c>
      <c r="C2138" s="1">
        <v>208.31223</v>
      </c>
      <c r="D2138" s="1">
        <v>2.4349170473572199E-2</v>
      </c>
    </row>
    <row r="2139" spans="1:5" ht="13.2" x14ac:dyDescent="0.25">
      <c r="A2139" s="2">
        <v>44832.041666666664</v>
      </c>
      <c r="B2139" s="1">
        <v>241.85</v>
      </c>
      <c r="C2139" s="1">
        <v>240.36712</v>
      </c>
      <c r="D2139" s="1">
        <v>6.1692298014803101E-3</v>
      </c>
    </row>
    <row r="2140" spans="1:5" ht="13.2" x14ac:dyDescent="0.25">
      <c r="A2140" s="2">
        <v>44832.083333333336</v>
      </c>
      <c r="B2140" s="1">
        <v>273.39</v>
      </c>
      <c r="C2140" s="1">
        <v>263.18623000000002</v>
      </c>
      <c r="D2140" s="1">
        <v>3.8770151462711198E-2</v>
      </c>
    </row>
    <row r="2141" spans="1:5" ht="13.2" x14ac:dyDescent="0.25">
      <c r="A2141" s="2">
        <v>44832.125</v>
      </c>
      <c r="B2141" s="1">
        <v>267.52</v>
      </c>
      <c r="C2141" s="1">
        <v>269.43592999999998</v>
      </c>
      <c r="D2141" s="1">
        <v>7.1108927454478802E-3</v>
      </c>
    </row>
    <row r="2142" spans="1:5" ht="13.2" x14ac:dyDescent="0.25">
      <c r="A2142" s="2">
        <v>44832.166666666664</v>
      </c>
      <c r="B2142" s="1">
        <v>257.66000000000003</v>
      </c>
      <c r="C2142" s="1">
        <v>263.01981000000001</v>
      </c>
      <c r="D2142" s="1">
        <v>2.0377970769578001E-2</v>
      </c>
    </row>
    <row r="2143" spans="1:5" ht="13.2" x14ac:dyDescent="0.25">
      <c r="A2143" s="2">
        <v>44832.208333333336</v>
      </c>
      <c r="B2143" s="1">
        <v>251.12</v>
      </c>
      <c r="C2143" s="1">
        <v>256.34485000000001</v>
      </c>
      <c r="D2143" s="1">
        <v>2.0382114171593399E-2</v>
      </c>
    </row>
    <row r="2144" spans="1:5" ht="13.2" x14ac:dyDescent="0.25">
      <c r="A2144" s="2">
        <v>44832.25</v>
      </c>
      <c r="B2144" s="1">
        <v>257.75</v>
      </c>
      <c r="C2144" s="1">
        <v>254.10968</v>
      </c>
      <c r="D2144" s="1">
        <v>1.43257824731431E-2</v>
      </c>
    </row>
    <row r="2145" spans="1:4" ht="13.2" x14ac:dyDescent="0.25">
      <c r="A2145" s="2">
        <v>44832.291666666664</v>
      </c>
      <c r="B2145" s="1">
        <v>251.09</v>
      </c>
      <c r="C2145" s="1">
        <v>252.74385000000001</v>
      </c>
      <c r="D2145" s="1">
        <v>6.5435815747841297E-3</v>
      </c>
    </row>
    <row r="2146" spans="1:4" ht="13.2" x14ac:dyDescent="0.25">
      <c r="A2146" s="2">
        <v>44832.333333333336</v>
      </c>
      <c r="B2146" s="1">
        <v>246.93</v>
      </c>
      <c r="C2146" s="1">
        <v>251.48624000000001</v>
      </c>
      <c r="D2146" s="1">
        <v>1.81172536517306E-2</v>
      </c>
    </row>
    <row r="2147" spans="1:4" ht="13.2" x14ac:dyDescent="0.25">
      <c r="A2147" s="2">
        <v>44832.375</v>
      </c>
      <c r="B2147" s="1">
        <v>247.92</v>
      </c>
      <c r="C2147" s="1">
        <v>247.00227000000001</v>
      </c>
      <c r="D2147" s="1">
        <v>3.7154719266344199E-3</v>
      </c>
    </row>
    <row r="2148" spans="1:4" ht="13.2" x14ac:dyDescent="0.25">
      <c r="A2148" s="2">
        <v>44832.416666666664</v>
      </c>
      <c r="B2148" s="1">
        <v>251.78</v>
      </c>
      <c r="C2148" s="1">
        <v>240.11292</v>
      </c>
      <c r="D2148" s="1">
        <v>4.8589971751624099E-2</v>
      </c>
    </row>
    <row r="2149" spans="1:4" ht="13.2" x14ac:dyDescent="0.25">
      <c r="A2149" s="2">
        <v>44832.458333333336</v>
      </c>
      <c r="B2149" s="1">
        <v>251.15</v>
      </c>
      <c r="C2149" s="1">
        <v>237.74816999999999</v>
      </c>
      <c r="D2149" s="1">
        <v>5.63698555492562E-2</v>
      </c>
    </row>
    <row r="2150" spans="1:4" ht="13.2" x14ac:dyDescent="0.25">
      <c r="A2150" s="2">
        <v>44832.5</v>
      </c>
      <c r="B2150" s="1">
        <v>256.58999999999997</v>
      </c>
      <c r="C2150" s="1">
        <v>243.81886</v>
      </c>
      <c r="D2150" s="1">
        <v>5.2379623134978001E-2</v>
      </c>
    </row>
    <row r="2151" spans="1:4" ht="13.2" x14ac:dyDescent="0.25">
      <c r="A2151" s="2">
        <v>44832.541666666664</v>
      </c>
      <c r="B2151" s="1">
        <v>250.44</v>
      </c>
      <c r="C2151" s="1">
        <v>247.19069999999999</v>
      </c>
      <c r="D2151" s="1">
        <v>1.3144912005184599E-2</v>
      </c>
    </row>
    <row r="2152" spans="1:4" ht="13.2" x14ac:dyDescent="0.25">
      <c r="A2152" s="2">
        <v>44832.583333333336</v>
      </c>
      <c r="B2152" s="1">
        <v>250.41</v>
      </c>
      <c r="C2152" s="1">
        <v>234.58487</v>
      </c>
      <c r="D2152" s="1">
        <v>6.7460147792140199E-2</v>
      </c>
    </row>
    <row r="2153" spans="1:4" ht="13.2" x14ac:dyDescent="0.25">
      <c r="A2153" s="2">
        <v>44832.625</v>
      </c>
      <c r="B2153" s="1">
        <v>214.65</v>
      </c>
      <c r="C2153" s="1">
        <v>201.31978000000001</v>
      </c>
      <c r="D2153" s="1">
        <v>6.6214159383643195E-2</v>
      </c>
    </row>
    <row r="2154" spans="1:4" ht="13.2" x14ac:dyDescent="0.25">
      <c r="A2154" s="2">
        <v>44832.666666666664</v>
      </c>
      <c r="B2154" s="1">
        <v>145.34</v>
      </c>
      <c r="C2154" s="1">
        <v>163.53788</v>
      </c>
      <c r="D2154" s="1">
        <v>0.111276237652096</v>
      </c>
    </row>
    <row r="2155" spans="1:4" ht="13.2" x14ac:dyDescent="0.25">
      <c r="A2155" s="2">
        <v>44832.708333333336</v>
      </c>
      <c r="B2155" s="1">
        <v>138.97999999999999</v>
      </c>
      <c r="C2155" s="1">
        <v>138.76560000000001</v>
      </c>
      <c r="D2155" s="1">
        <v>1.5450515113254501E-3</v>
      </c>
    </row>
    <row r="2156" spans="1:4" ht="13.2" x14ac:dyDescent="0.25">
      <c r="A2156" s="2">
        <v>44832.75</v>
      </c>
      <c r="B2156" s="1">
        <v>137.75</v>
      </c>
      <c r="C2156" s="1">
        <v>133.53052</v>
      </c>
      <c r="D2156" s="1">
        <v>3.1599367695115697E-2</v>
      </c>
    </row>
    <row r="2157" spans="1:4" ht="13.2" x14ac:dyDescent="0.25">
      <c r="A2157" s="2">
        <v>44832.791666666664</v>
      </c>
      <c r="B2157" s="1">
        <v>136.08000000000001</v>
      </c>
      <c r="C2157" s="1">
        <v>137.34209999999999</v>
      </c>
      <c r="D2157" s="1">
        <v>9.1894619348326205E-3</v>
      </c>
    </row>
    <row r="2158" spans="1:4" ht="13.2" x14ac:dyDescent="0.25">
      <c r="A2158" s="2">
        <v>44832.833333333336</v>
      </c>
      <c r="B2158" s="1">
        <v>141.68</v>
      </c>
      <c r="C2158" s="1">
        <v>140.87333000000001</v>
      </c>
      <c r="D2158" s="1">
        <v>5.7262080764328904E-3</v>
      </c>
    </row>
    <row r="2159" spans="1:4" ht="13.2" x14ac:dyDescent="0.25">
      <c r="A2159" s="2">
        <v>44832.875</v>
      </c>
      <c r="B2159" s="1">
        <v>150.24</v>
      </c>
      <c r="C2159" s="1">
        <v>145.50463999999999</v>
      </c>
      <c r="D2159" s="1">
        <v>3.2544391711494598E-2</v>
      </c>
    </row>
    <row r="2160" spans="1:4" ht="13.2" x14ac:dyDescent="0.25">
      <c r="A2160" s="2">
        <v>44832.916666666664</v>
      </c>
      <c r="B2160" s="1">
        <v>165.54</v>
      </c>
      <c r="C2160" s="1">
        <v>155.73785000000001</v>
      </c>
      <c r="D2160" s="1">
        <v>6.2940062418994303E-2</v>
      </c>
    </row>
    <row r="2161" spans="1:5" ht="13.2" x14ac:dyDescent="0.25">
      <c r="A2161" s="2">
        <v>44832.958333333336</v>
      </c>
      <c r="B2161" s="1">
        <v>183.68</v>
      </c>
      <c r="C2161" s="1">
        <v>175.31605999999999</v>
      </c>
      <c r="D2161" s="1">
        <v>4.7707779880519802E-2</v>
      </c>
      <c r="E2161" s="1">
        <f>AVERAGE(D2138:D2161)</f>
        <v>3.1939535397846372E-2</v>
      </c>
    </row>
    <row r="2162" spans="1:5" ht="13.2" x14ac:dyDescent="0.25">
      <c r="A2162" s="2">
        <v>44833</v>
      </c>
      <c r="B2162" s="1">
        <v>192.98</v>
      </c>
      <c r="C2162" s="1">
        <v>191.58181999999999</v>
      </c>
      <c r="D2162" s="1">
        <v>7.29808287654849E-3</v>
      </c>
    </row>
    <row r="2163" spans="1:5" ht="13.2" x14ac:dyDescent="0.25">
      <c r="A2163" s="2">
        <v>44833.041666666664</v>
      </c>
      <c r="B2163" s="1">
        <v>225.2</v>
      </c>
      <c r="C2163" s="1">
        <v>222.96870000000001</v>
      </c>
      <c r="D2163" s="1">
        <v>1.00072341992395E-2</v>
      </c>
    </row>
    <row r="2164" spans="1:5" ht="13.2" x14ac:dyDescent="0.25">
      <c r="A2164" s="2">
        <v>44833.083333333336</v>
      </c>
      <c r="B2164" s="1">
        <v>256.51</v>
      </c>
      <c r="C2164" s="1">
        <v>249.51504</v>
      </c>
      <c r="D2164" s="1">
        <v>2.8034221905020199E-2</v>
      </c>
    </row>
    <row r="2165" spans="1:5" ht="13.2" x14ac:dyDescent="0.25">
      <c r="A2165" s="2">
        <v>44833.125</v>
      </c>
      <c r="B2165" s="1">
        <v>247.1</v>
      </c>
      <c r="C2165" s="1">
        <v>261.30817000000002</v>
      </c>
      <c r="D2165" s="1">
        <v>5.4373232953259798E-2</v>
      </c>
    </row>
    <row r="2166" spans="1:5" ht="13.2" x14ac:dyDescent="0.25">
      <c r="A2166" s="2">
        <v>44833.166666666664</v>
      </c>
      <c r="B2166" s="1">
        <v>240.85</v>
      </c>
      <c r="C2166" s="1">
        <v>258.78633000000002</v>
      </c>
      <c r="D2166" s="1">
        <v>6.9309418314329102E-2</v>
      </c>
    </row>
    <row r="2167" spans="1:5" ht="13.2" x14ac:dyDescent="0.25">
      <c r="A2167" s="2">
        <v>44833.208333333336</v>
      </c>
      <c r="B2167" s="1">
        <v>237.25</v>
      </c>
      <c r="C2167" s="1">
        <v>252.38229999999999</v>
      </c>
      <c r="D2167" s="1">
        <v>5.9957849659029103E-2</v>
      </c>
    </row>
    <row r="2168" spans="1:5" ht="13.2" x14ac:dyDescent="0.25">
      <c r="A2168" s="2">
        <v>44833.25</v>
      </c>
      <c r="B2168" s="1">
        <v>249.61</v>
      </c>
      <c r="C2168" s="1">
        <v>247.85830999999999</v>
      </c>
      <c r="D2168" s="1">
        <v>7.0673038963269897E-3</v>
      </c>
    </row>
    <row r="2169" spans="1:5" ht="13.2" x14ac:dyDescent="0.25">
      <c r="A2169" s="2">
        <v>44833.291666666664</v>
      </c>
      <c r="B2169" s="1">
        <v>246.92</v>
      </c>
      <c r="C2169" s="1">
        <v>244.23432</v>
      </c>
      <c r="D2169" s="1">
        <v>1.0996325168387401E-2</v>
      </c>
    </row>
    <row r="2170" spans="1:5" ht="13.2" x14ac:dyDescent="0.25">
      <c r="A2170" s="2">
        <v>44833.333333333336</v>
      </c>
      <c r="B2170" s="1">
        <v>246.93</v>
      </c>
      <c r="C2170" s="1">
        <v>241.95408</v>
      </c>
      <c r="D2170" s="1">
        <v>2.0565555249161298E-2</v>
      </c>
    </row>
    <row r="2171" spans="1:5" ht="13.2" x14ac:dyDescent="0.25">
      <c r="A2171" s="2">
        <v>44833.375</v>
      </c>
      <c r="B2171" s="1">
        <v>250.95</v>
      </c>
      <c r="C2171" s="1">
        <v>237.27403000000001</v>
      </c>
      <c r="D2171" s="1">
        <v>5.7637871283258299E-2</v>
      </c>
    </row>
    <row r="2172" spans="1:5" ht="13.2" x14ac:dyDescent="0.25">
      <c r="A2172" s="2">
        <v>44833.416666666664</v>
      </c>
      <c r="B2172" s="1">
        <v>257.97000000000003</v>
      </c>
      <c r="C2172" s="1">
        <v>230.7252</v>
      </c>
      <c r="D2172" s="1">
        <v>0.118083330299421</v>
      </c>
    </row>
    <row r="2173" spans="1:5" ht="13.2" x14ac:dyDescent="0.25">
      <c r="A2173" s="2">
        <v>44833.458333333336</v>
      </c>
      <c r="B2173" s="1">
        <v>252.52</v>
      </c>
      <c r="C2173" s="1">
        <v>230.17706000000001</v>
      </c>
      <c r="D2173" s="1">
        <v>9.7068491534299695E-2</v>
      </c>
    </row>
    <row r="2174" spans="1:5" ht="13.2" x14ac:dyDescent="0.25">
      <c r="A2174" s="2">
        <v>44833.5</v>
      </c>
      <c r="B2174" s="1">
        <v>253.27</v>
      </c>
      <c r="C2174" s="1">
        <v>237.18879999999999</v>
      </c>
      <c r="D2174" s="1">
        <v>6.77991540915929E-2</v>
      </c>
    </row>
    <row r="2175" spans="1:5" ht="13.2" x14ac:dyDescent="0.25">
      <c r="A2175" s="2">
        <v>44833.541666666664</v>
      </c>
      <c r="B2175" s="1">
        <v>247.47</v>
      </c>
      <c r="C2175" s="1">
        <v>239.43214</v>
      </c>
      <c r="D2175" s="1">
        <v>3.3570513966921803E-2</v>
      </c>
    </row>
    <row r="2176" spans="1:5" ht="13.2" x14ac:dyDescent="0.25">
      <c r="A2176" s="2">
        <v>44833.583333333336</v>
      </c>
      <c r="B2176" s="1">
        <v>250.53</v>
      </c>
      <c r="C2176" s="1">
        <v>225.45153999999999</v>
      </c>
      <c r="D2176" s="1">
        <v>0.111236587694189</v>
      </c>
    </row>
    <row r="2177" spans="1:5" ht="13.2" x14ac:dyDescent="0.25">
      <c r="A2177" s="2">
        <v>44833.625</v>
      </c>
      <c r="B2177" s="1">
        <v>224.57</v>
      </c>
      <c r="C2177" s="1">
        <v>192.11653000000001</v>
      </c>
      <c r="D2177" s="1">
        <v>0.1689259638408</v>
      </c>
    </row>
    <row r="2178" spans="1:5" ht="13.2" x14ac:dyDescent="0.25">
      <c r="A2178" s="2">
        <v>44833.666666666664</v>
      </c>
      <c r="B2178" s="1">
        <v>169.98</v>
      </c>
      <c r="C2178" s="1">
        <v>155.54044999999999</v>
      </c>
      <c r="D2178" s="1">
        <v>9.2834693483270697E-2</v>
      </c>
    </row>
    <row r="2179" spans="1:5" ht="13.2" x14ac:dyDescent="0.25">
      <c r="A2179" s="2">
        <v>44833.708333333336</v>
      </c>
      <c r="B2179" s="1">
        <v>153.87</v>
      </c>
      <c r="C2179" s="1">
        <v>132.52954</v>
      </c>
      <c r="D2179" s="1">
        <v>0.16102417619498199</v>
      </c>
    </row>
    <row r="2180" spans="1:5" ht="13.2" x14ac:dyDescent="0.25">
      <c r="A2180" s="2">
        <v>44833.75</v>
      </c>
      <c r="B2180" s="1">
        <v>154.1</v>
      </c>
      <c r="C2180" s="1">
        <v>128.57176999999999</v>
      </c>
      <c r="D2180" s="1">
        <v>0.198552372733143</v>
      </c>
    </row>
    <row r="2181" spans="1:5" ht="13.2" x14ac:dyDescent="0.25">
      <c r="A2181" s="2">
        <v>44833.791666666664</v>
      </c>
      <c r="B2181" s="1">
        <v>150.37</v>
      </c>
      <c r="C2181" s="1">
        <v>131.57957999999999</v>
      </c>
      <c r="D2181" s="1">
        <v>0.142806505386322</v>
      </c>
    </row>
    <row r="2182" spans="1:5" ht="13.2" x14ac:dyDescent="0.25">
      <c r="A2182" s="2">
        <v>44833.833333333336</v>
      </c>
      <c r="B2182" s="1">
        <v>149.4</v>
      </c>
      <c r="C2182" s="1">
        <v>133.16705999999999</v>
      </c>
      <c r="D2182" s="1">
        <v>0.121899064228045</v>
      </c>
    </row>
    <row r="2183" spans="1:5" ht="13.2" x14ac:dyDescent="0.25">
      <c r="A2183" s="2">
        <v>44833.875</v>
      </c>
      <c r="B2183" s="1">
        <v>151.29</v>
      </c>
      <c r="C2183" s="1">
        <v>136.59394</v>
      </c>
      <c r="D2183" s="1">
        <v>0.10758939964686499</v>
      </c>
    </row>
    <row r="2184" spans="1:5" ht="13.2" x14ac:dyDescent="0.25">
      <c r="A2184" s="2">
        <v>44833.916666666664</v>
      </c>
      <c r="B2184" s="1">
        <v>162.71</v>
      </c>
      <c r="C2184" s="1">
        <v>145.82363000000001</v>
      </c>
      <c r="D2184" s="1">
        <v>0.115799956426815</v>
      </c>
    </row>
    <row r="2185" spans="1:5" ht="13.2" x14ac:dyDescent="0.25">
      <c r="A2185" s="2">
        <v>44833.958333333336</v>
      </c>
      <c r="B2185" s="1">
        <v>166.15</v>
      </c>
      <c r="C2185" s="1">
        <v>162.89636999999999</v>
      </c>
      <c r="D2185" s="1">
        <v>1.99736188105358E-2</v>
      </c>
      <c r="E2185" s="1">
        <f>AVERAGE(D2162:D2185)</f>
        <v>7.8433788493406806E-2</v>
      </c>
    </row>
    <row r="2186" spans="1:5" ht="13.2" x14ac:dyDescent="0.25">
      <c r="A2186" s="2">
        <v>44834</v>
      </c>
      <c r="B2186" s="1">
        <v>182.03</v>
      </c>
      <c r="C2186" s="1">
        <v>183.50262000000001</v>
      </c>
      <c r="D2186" s="1">
        <v>8.0250625304423701E-3</v>
      </c>
    </row>
    <row r="2187" spans="1:5" ht="13.2" x14ac:dyDescent="0.25">
      <c r="A2187" s="2">
        <v>44834.041666666664</v>
      </c>
      <c r="B2187" s="1">
        <v>227.45</v>
      </c>
      <c r="C2187" s="1">
        <v>213.23329000000001</v>
      </c>
      <c r="D2187" s="1">
        <v>6.6672094211930794E-2</v>
      </c>
    </row>
    <row r="2188" spans="1:5" ht="13.2" x14ac:dyDescent="0.25">
      <c r="A2188" s="2">
        <v>44834.083333333336</v>
      </c>
      <c r="B2188" s="1">
        <v>265.64</v>
      </c>
      <c r="C2188" s="1">
        <v>241.44851</v>
      </c>
      <c r="D2188" s="1">
        <v>0.100193163337392</v>
      </c>
    </row>
    <row r="2189" spans="1:5" ht="13.2" x14ac:dyDescent="0.25">
      <c r="A2189" s="2">
        <v>44834.125</v>
      </c>
      <c r="B2189" s="1">
        <v>258.02999999999997</v>
      </c>
      <c r="C2189" s="1">
        <v>254.32863</v>
      </c>
      <c r="D2189" s="1">
        <v>1.45534932500519E-2</v>
      </c>
    </row>
    <row r="2190" spans="1:5" ht="13.2" x14ac:dyDescent="0.25">
      <c r="A2190" s="2">
        <v>44834.166666666664</v>
      </c>
      <c r="B2190" s="1">
        <v>252.81</v>
      </c>
      <c r="C2190" s="1">
        <v>252.42117999999999</v>
      </c>
      <c r="D2190" s="1">
        <v>1.54036202508842E-3</v>
      </c>
    </row>
    <row r="2191" spans="1:5" ht="13.2" x14ac:dyDescent="0.25">
      <c r="A2191" s="2">
        <v>44834.208333333336</v>
      </c>
      <c r="B2191" s="1">
        <v>252.53</v>
      </c>
      <c r="C2191" s="1">
        <v>246.96118999999999</v>
      </c>
      <c r="D2191" s="1">
        <v>2.2549332548972598E-2</v>
      </c>
    </row>
    <row r="2192" spans="1:5" ht="13.2" x14ac:dyDescent="0.25">
      <c r="A2192" s="2">
        <v>44834.25</v>
      </c>
      <c r="B2192" s="1">
        <v>253.46</v>
      </c>
      <c r="C2192" s="1">
        <v>244.50702999999999</v>
      </c>
      <c r="D2192" s="1">
        <v>3.6616411397251102E-2</v>
      </c>
    </row>
    <row r="2193" spans="1:4" ht="13.2" x14ac:dyDescent="0.25">
      <c r="A2193" s="2">
        <v>44834.291666666664</v>
      </c>
      <c r="B2193" s="1">
        <v>252.98</v>
      </c>
      <c r="C2193" s="1">
        <v>245.37538000000001</v>
      </c>
      <c r="D2193" s="1">
        <v>3.0991780837995898E-2</v>
      </c>
    </row>
    <row r="2194" spans="1:4" ht="13.2" x14ac:dyDescent="0.25">
      <c r="A2194" s="2">
        <v>44834.333333333336</v>
      </c>
      <c r="B2194" s="1">
        <v>261.38</v>
      </c>
      <c r="C2194" s="1">
        <v>247.41001</v>
      </c>
      <c r="D2194" s="1">
        <v>5.6464934462433398E-2</v>
      </c>
    </row>
    <row r="2195" spans="1:4" ht="13.2" x14ac:dyDescent="0.25">
      <c r="A2195" s="2">
        <v>44834.375</v>
      </c>
      <c r="B2195" s="1">
        <v>250.38</v>
      </c>
      <c r="C2195" s="1">
        <v>243.52506</v>
      </c>
      <c r="D2195" s="1">
        <v>2.8148807354774898E-2</v>
      </c>
    </row>
    <row r="2196" spans="1:4" ht="13.2" x14ac:dyDescent="0.25">
      <c r="A2196" s="2">
        <v>44834.416666666664</v>
      </c>
      <c r="B2196" s="1">
        <v>249.17</v>
      </c>
      <c r="C2196" s="1">
        <v>236.25839999999999</v>
      </c>
      <c r="D2196" s="1">
        <v>5.4650332009359197E-2</v>
      </c>
    </row>
    <row r="2197" spans="1:4" ht="13.2" x14ac:dyDescent="0.25">
      <c r="A2197" s="2">
        <v>44834.458333333336</v>
      </c>
      <c r="B2197" s="1">
        <v>251.57</v>
      </c>
      <c r="C2197" s="1">
        <v>236.15491</v>
      </c>
      <c r="D2197" s="1">
        <v>6.5275331349240101E-2</v>
      </c>
    </row>
    <row r="2198" spans="1:4" ht="13.2" x14ac:dyDescent="0.25">
      <c r="A2198" s="2">
        <v>44834.5</v>
      </c>
      <c r="B2198" s="1">
        <v>261.89</v>
      </c>
      <c r="C2198" s="1">
        <v>243.55895000000001</v>
      </c>
      <c r="D2198" s="1">
        <v>7.5263298679847199E-2</v>
      </c>
    </row>
    <row r="2199" spans="1:4" ht="13.2" x14ac:dyDescent="0.25">
      <c r="A2199" s="2">
        <v>44834.541666666664</v>
      </c>
      <c r="B2199" s="1">
        <v>268.74</v>
      </c>
      <c r="C2199" s="1">
        <v>245.86049</v>
      </c>
      <c r="D2199" s="1">
        <v>9.3058913207241994E-2</v>
      </c>
    </row>
    <row r="2200" spans="1:4" ht="13.2" x14ac:dyDescent="0.25">
      <c r="A2200" s="2">
        <v>44834.583333333336</v>
      </c>
      <c r="B2200" s="1">
        <v>268.62</v>
      </c>
      <c r="C2200" s="1">
        <v>233.50323</v>
      </c>
      <c r="D2200" s="1">
        <v>0.150390938917632</v>
      </c>
    </row>
    <row r="2201" spans="1:4" ht="13.2" x14ac:dyDescent="0.25">
      <c r="A2201" s="2">
        <v>44834.625</v>
      </c>
      <c r="B2201" s="1">
        <v>226.33</v>
      </c>
      <c r="C2201" s="1">
        <v>202.20204000000001</v>
      </c>
      <c r="D2201" s="1">
        <v>0.119325996908834</v>
      </c>
    </row>
    <row r="2202" spans="1:4" ht="13.2" x14ac:dyDescent="0.25">
      <c r="A2202" s="2">
        <v>44834.666666666664</v>
      </c>
      <c r="B2202" s="1">
        <v>161.19</v>
      </c>
      <c r="C2202" s="1">
        <v>164.56925000000001</v>
      </c>
      <c r="D2202" s="1">
        <v>2.0533908977527701E-2</v>
      </c>
    </row>
    <row r="2203" spans="1:4" ht="13.2" x14ac:dyDescent="0.25">
      <c r="A2203" s="2">
        <v>44834.708333333336</v>
      </c>
      <c r="B2203" s="1">
        <v>144.88</v>
      </c>
      <c r="C2203" s="1">
        <v>137.51884999999999</v>
      </c>
      <c r="D2203" s="1">
        <v>5.3528298120584898E-2</v>
      </c>
    </row>
    <row r="2204" spans="1:4" ht="13.2" x14ac:dyDescent="0.25">
      <c r="A2204" s="2">
        <v>44834.75</v>
      </c>
      <c r="B2204" s="1">
        <v>142.74</v>
      </c>
      <c r="C2204" s="1">
        <v>130.40895</v>
      </c>
      <c r="D2204" s="1">
        <v>9.4556776969678805E-2</v>
      </c>
    </row>
    <row r="2205" spans="1:4" ht="13.2" x14ac:dyDescent="0.25">
      <c r="A2205" s="2">
        <v>44834.791666666664</v>
      </c>
      <c r="B2205" s="1">
        <v>147.43</v>
      </c>
      <c r="C2205" s="1">
        <v>133.32643999999999</v>
      </c>
      <c r="D2205" s="1">
        <v>0.105782168938134</v>
      </c>
    </row>
    <row r="2206" spans="1:4" ht="13.2" x14ac:dyDescent="0.25">
      <c r="A2206" s="2">
        <v>44834.833333333336</v>
      </c>
      <c r="B2206" s="1">
        <v>140.54</v>
      </c>
      <c r="C2206" s="1">
        <v>136.34424999999999</v>
      </c>
      <c r="D2206" s="1">
        <v>3.0773208257774E-2</v>
      </c>
    </row>
    <row r="2207" spans="1:4" ht="13.2" x14ac:dyDescent="0.25">
      <c r="A2207" s="2">
        <v>44834.875</v>
      </c>
      <c r="B2207" s="1">
        <v>139.07</v>
      </c>
      <c r="C2207" s="1">
        <v>140.97155000000001</v>
      </c>
      <c r="D2207" s="1">
        <v>1.3488891907622501E-2</v>
      </c>
    </row>
    <row r="2208" spans="1:4" ht="13.2" x14ac:dyDescent="0.25">
      <c r="A2208" s="2">
        <v>44834.916666666664</v>
      </c>
      <c r="B2208" s="1">
        <v>142.6</v>
      </c>
      <c r="C2208" s="1">
        <v>149.08344</v>
      </c>
      <c r="D2208" s="1">
        <v>4.3488666480998799E-2</v>
      </c>
    </row>
    <row r="2209" spans="1:5" ht="13.2" x14ac:dyDescent="0.25">
      <c r="A2209" s="2">
        <v>44834.958333333336</v>
      </c>
      <c r="B2209" s="1">
        <v>148.94</v>
      </c>
      <c r="C2209" s="1">
        <v>161.6378</v>
      </c>
      <c r="D2209" s="1">
        <v>7.8557119683638293E-2</v>
      </c>
      <c r="E2209" s="1">
        <f>AVERAGE(D2186:D2209)</f>
        <v>5.6851220515185291E-2</v>
      </c>
    </row>
    <row r="2210" spans="1:5" ht="13.2" x14ac:dyDescent="0.25">
      <c r="A2210" s="2">
        <v>44835</v>
      </c>
      <c r="B2210" s="1">
        <v>168.29</v>
      </c>
      <c r="C2210" s="1">
        <v>191.1669</v>
      </c>
      <c r="D2210" s="1">
        <v>0.11966977546845101</v>
      </c>
    </row>
    <row r="2211" spans="1:5" ht="13.2" x14ac:dyDescent="0.25">
      <c r="A2211" s="2">
        <v>44835.041666666664</v>
      </c>
      <c r="B2211" s="1">
        <v>210.91</v>
      </c>
      <c r="C2211" s="1">
        <v>225.76062999999999</v>
      </c>
      <c r="D2211" s="1">
        <v>6.57804241598723E-2</v>
      </c>
    </row>
    <row r="2212" spans="1:5" ht="13.2" x14ac:dyDescent="0.25">
      <c r="A2212" s="2">
        <v>44835.083333333336</v>
      </c>
      <c r="B2212" s="1">
        <v>252.25</v>
      </c>
      <c r="C2212" s="1">
        <v>252.09531000000001</v>
      </c>
      <c r="D2212" s="1">
        <v>6.1361712758554695E-4</v>
      </c>
    </row>
    <row r="2213" spans="1:5" ht="13.2" x14ac:dyDescent="0.25">
      <c r="A2213" s="2">
        <v>44835.125</v>
      </c>
      <c r="B2213" s="1">
        <v>247.94</v>
      </c>
      <c r="C2213" s="1">
        <v>262.87392</v>
      </c>
      <c r="D2213" s="1">
        <v>5.6810200114184001E-2</v>
      </c>
    </row>
    <row r="2214" spans="1:5" ht="13.2" x14ac:dyDescent="0.25">
      <c r="A2214" s="2">
        <v>44835.166666666664</v>
      </c>
      <c r="B2214" s="1">
        <v>242.36</v>
      </c>
      <c r="C2214" s="1">
        <v>261.28613999999999</v>
      </c>
      <c r="D2214" s="1">
        <v>7.2434534797750694E-2</v>
      </c>
    </row>
    <row r="2215" spans="1:5" ht="13.2" x14ac:dyDescent="0.25">
      <c r="A2215" s="2">
        <v>44835.208333333336</v>
      </c>
      <c r="B2215" s="1">
        <v>242.46</v>
      </c>
      <c r="C2215" s="1">
        <v>256.93313000000001</v>
      </c>
      <c r="D2215" s="1">
        <v>5.6330337780884802E-2</v>
      </c>
    </row>
    <row r="2216" spans="1:5" ht="13.2" x14ac:dyDescent="0.25">
      <c r="A2216" s="2">
        <v>44835.25</v>
      </c>
      <c r="B2216" s="1">
        <v>248.69</v>
      </c>
      <c r="C2216" s="1">
        <v>256.17502000000002</v>
      </c>
      <c r="D2216" s="1">
        <v>2.9218383587908001E-2</v>
      </c>
    </row>
    <row r="2217" spans="1:5" ht="13.2" x14ac:dyDescent="0.25">
      <c r="A2217" s="2">
        <v>44835.291666666664</v>
      </c>
      <c r="B2217" s="1">
        <v>245.98</v>
      </c>
      <c r="C2217" s="1">
        <v>258.48955000000001</v>
      </c>
      <c r="D2217" s="1">
        <v>4.8394799712406199E-2</v>
      </c>
    </row>
    <row r="2218" spans="1:5" ht="13.2" x14ac:dyDescent="0.25">
      <c r="A2218" s="2">
        <v>44835.333333333336</v>
      </c>
      <c r="B2218" s="1">
        <v>255</v>
      </c>
      <c r="C2218" s="1">
        <v>261.09973000000002</v>
      </c>
      <c r="D2218" s="1">
        <v>2.33616863563973E-2</v>
      </c>
    </row>
    <row r="2219" spans="1:5" ht="13.2" x14ac:dyDescent="0.25">
      <c r="A2219" s="2">
        <v>44835.375</v>
      </c>
      <c r="B2219" s="1">
        <v>250.81</v>
      </c>
      <c r="C2219" s="1">
        <v>257.33112999999997</v>
      </c>
      <c r="D2219" s="1">
        <v>2.5341395733971098E-2</v>
      </c>
    </row>
    <row r="2220" spans="1:5" ht="13.2" x14ac:dyDescent="0.25">
      <c r="A2220" s="2">
        <v>44835.416666666664</v>
      </c>
      <c r="B2220" s="1">
        <v>243.13</v>
      </c>
      <c r="C2220" s="1">
        <v>249.42896999999999</v>
      </c>
      <c r="D2220" s="1">
        <v>2.52535621664155E-2</v>
      </c>
    </row>
    <row r="2221" spans="1:5" ht="13.2" x14ac:dyDescent="0.25">
      <c r="A2221" s="2">
        <v>44835.458333333336</v>
      </c>
      <c r="B2221" s="1">
        <v>239.82</v>
      </c>
      <c r="C2221" s="1">
        <v>247.01671999999999</v>
      </c>
      <c r="D2221" s="1">
        <v>2.9134546033968801E-2</v>
      </c>
    </row>
    <row r="2222" spans="1:5" ht="13.2" x14ac:dyDescent="0.25">
      <c r="A2222" s="2">
        <v>44835.5</v>
      </c>
      <c r="B2222" s="1">
        <v>237.64</v>
      </c>
      <c r="C2222" s="1">
        <v>254.01447999999999</v>
      </c>
      <c r="D2222" s="1">
        <v>6.4462781806769398E-2</v>
      </c>
    </row>
    <row r="2223" spans="1:5" ht="13.2" x14ac:dyDescent="0.25">
      <c r="A2223" s="2">
        <v>44835.541666666664</v>
      </c>
      <c r="B2223" s="1">
        <v>233.86</v>
      </c>
      <c r="C2223" s="1">
        <v>258.55772999999999</v>
      </c>
      <c r="D2223" s="1">
        <v>9.5521143382562804E-2</v>
      </c>
    </row>
    <row r="2224" spans="1:5" ht="13.2" x14ac:dyDescent="0.25">
      <c r="A2224" s="2">
        <v>44835.583333333336</v>
      </c>
      <c r="B2224" s="1">
        <v>246.77</v>
      </c>
      <c r="C2224" s="1">
        <v>246.81657000000001</v>
      </c>
      <c r="D2224" s="1">
        <v>1.88682631802243E-4</v>
      </c>
    </row>
    <row r="2225" spans="1:5" ht="13.2" x14ac:dyDescent="0.25">
      <c r="A2225" s="2">
        <v>44835.625</v>
      </c>
      <c r="B2225" s="1">
        <v>205.46</v>
      </c>
      <c r="C2225" s="1">
        <v>209.63815</v>
      </c>
      <c r="D2225" s="1">
        <v>1.9930294175940701E-2</v>
      </c>
    </row>
    <row r="2226" spans="1:5" ht="13.2" x14ac:dyDescent="0.25">
      <c r="A2226" s="2">
        <v>44835.666666666664</v>
      </c>
      <c r="B2226" s="1">
        <v>124.85</v>
      </c>
      <c r="C2226" s="1">
        <v>162.50663</v>
      </c>
      <c r="D2226" s="1">
        <v>0.23172365336725001</v>
      </c>
    </row>
    <row r="2227" spans="1:5" ht="13.2" x14ac:dyDescent="0.25">
      <c r="A2227" s="2">
        <v>44835.708333333336</v>
      </c>
      <c r="B2227" s="1">
        <v>127.81</v>
      </c>
      <c r="C2227" s="1">
        <v>129.83069</v>
      </c>
      <c r="D2227" s="1">
        <v>1.55640395964929E-2</v>
      </c>
    </row>
    <row r="2228" spans="1:5" ht="13.2" x14ac:dyDescent="0.25">
      <c r="A2228" s="2">
        <v>44835.75</v>
      </c>
      <c r="B2228" s="1">
        <v>116.24</v>
      </c>
      <c r="C2228" s="1">
        <v>122.33892</v>
      </c>
      <c r="D2228" s="1">
        <v>4.9852655230240697E-2</v>
      </c>
    </row>
    <row r="2229" spans="1:5" ht="13.2" x14ac:dyDescent="0.25">
      <c r="A2229" s="2">
        <v>44835.791666666664</v>
      </c>
      <c r="B2229" s="1">
        <v>114.56</v>
      </c>
      <c r="C2229" s="1">
        <v>125.58168999999999</v>
      </c>
      <c r="D2229" s="1">
        <v>8.77651033363223E-2</v>
      </c>
    </row>
    <row r="2230" spans="1:5" ht="13.2" x14ac:dyDescent="0.25">
      <c r="A2230" s="2">
        <v>44835.833333333336</v>
      </c>
      <c r="B2230" s="1">
        <v>111.99</v>
      </c>
      <c r="C2230" s="1">
        <v>126.95435999999999</v>
      </c>
      <c r="D2230" s="1">
        <v>0.117871965956899</v>
      </c>
    </row>
    <row r="2231" spans="1:5" ht="13.2" x14ac:dyDescent="0.25">
      <c r="A2231" s="2">
        <v>44835.875</v>
      </c>
      <c r="B2231" s="1">
        <v>109.94</v>
      </c>
      <c r="C2231" s="1">
        <v>130.11653000000001</v>
      </c>
      <c r="D2231" s="1">
        <v>0.155065078971903</v>
      </c>
    </row>
    <row r="2232" spans="1:5" ht="13.2" x14ac:dyDescent="0.25">
      <c r="A2232" s="2">
        <v>44835.916666666664</v>
      </c>
      <c r="B2232" s="1">
        <v>110.5</v>
      </c>
      <c r="C2232" s="1">
        <v>139.75092000000001</v>
      </c>
      <c r="D2232" s="1">
        <v>0.20930753085560999</v>
      </c>
    </row>
    <row r="2233" spans="1:5" ht="13.2" x14ac:dyDescent="0.25">
      <c r="A2233" s="2">
        <v>44835.958333333336</v>
      </c>
      <c r="B2233" s="1">
        <v>121.17</v>
      </c>
      <c r="C2233" s="1">
        <v>158.21284</v>
      </c>
      <c r="D2233" s="1">
        <v>0.23413295659189201</v>
      </c>
      <c r="E2233" s="1">
        <f>AVERAGE(D2210:D2233)</f>
        <v>7.640538120597834E-2</v>
      </c>
    </row>
    <row r="2234" spans="1:5" ht="13.2" x14ac:dyDescent="0.25">
      <c r="A2234" s="2">
        <v>44836</v>
      </c>
      <c r="B2234" s="1">
        <v>141.88999999999999</v>
      </c>
      <c r="C2234" s="1">
        <v>149.56102999999999</v>
      </c>
      <c r="D2234" s="1">
        <v>5.12902993513751E-2</v>
      </c>
    </row>
    <row r="2235" spans="1:5" ht="13.2" x14ac:dyDescent="0.25">
      <c r="A2235" s="2">
        <v>44836.041666666664</v>
      </c>
      <c r="B2235" s="1">
        <v>196.06</v>
      </c>
      <c r="C2235" s="1">
        <v>189.30214000000001</v>
      </c>
      <c r="D2235" s="1">
        <v>3.5698804038876597E-2</v>
      </c>
    </row>
    <row r="2236" spans="1:5" ht="13.2" x14ac:dyDescent="0.25">
      <c r="A2236" s="2">
        <v>44836.083333333336</v>
      </c>
      <c r="B2236" s="1">
        <v>253.86</v>
      </c>
      <c r="C2236" s="1">
        <v>226.80609999999999</v>
      </c>
      <c r="D2236" s="1">
        <v>0.11928206516491401</v>
      </c>
    </row>
    <row r="2237" spans="1:5" ht="13.2" x14ac:dyDescent="0.25">
      <c r="A2237" s="2">
        <v>44836.125</v>
      </c>
      <c r="B2237" s="1">
        <v>254.62</v>
      </c>
      <c r="C2237" s="1">
        <v>246.94013000000001</v>
      </c>
      <c r="D2237" s="1">
        <v>3.1100129411934699E-2</v>
      </c>
    </row>
    <row r="2238" spans="1:5" ht="13.2" x14ac:dyDescent="0.25">
      <c r="A2238" s="2">
        <v>44836.166666666664</v>
      </c>
      <c r="B2238" s="1">
        <v>243.02</v>
      </c>
      <c r="C2238" s="1">
        <v>250.97507999999999</v>
      </c>
      <c r="D2238" s="1">
        <v>3.1696692755312499E-2</v>
      </c>
    </row>
    <row r="2239" spans="1:5" ht="13.2" x14ac:dyDescent="0.25">
      <c r="A2239" s="2">
        <v>44836.208333333336</v>
      </c>
      <c r="B2239" s="1">
        <v>243.38</v>
      </c>
      <c r="C2239" s="1">
        <v>248.71385000000001</v>
      </c>
      <c r="D2239" s="1">
        <v>2.1445729701019899E-2</v>
      </c>
    </row>
    <row r="2240" spans="1:5" ht="13.2" x14ac:dyDescent="0.25">
      <c r="A2240" s="2">
        <v>44836.25</v>
      </c>
      <c r="B2240" s="1">
        <v>233.95</v>
      </c>
      <c r="C2240" s="1">
        <v>246.58825999999999</v>
      </c>
      <c r="D2240" s="1">
        <v>5.1252480551993801E-2</v>
      </c>
    </row>
    <row r="2241" spans="1:4" ht="13.2" x14ac:dyDescent="0.25">
      <c r="A2241" s="2">
        <v>44836.291666666664</v>
      </c>
      <c r="B2241" s="1">
        <v>231.89</v>
      </c>
      <c r="C2241" s="1">
        <v>247.05683999999999</v>
      </c>
      <c r="D2241" s="1">
        <v>6.1390083350859603E-2</v>
      </c>
    </row>
    <row r="2242" spans="1:4" ht="13.2" x14ac:dyDescent="0.25">
      <c r="A2242" s="2">
        <v>44836.333333333336</v>
      </c>
      <c r="B2242" s="1">
        <v>231.56</v>
      </c>
      <c r="C2242" s="1">
        <v>249.39581999999999</v>
      </c>
      <c r="D2242" s="1">
        <v>7.15161144240508E-2</v>
      </c>
    </row>
    <row r="2243" spans="1:4" ht="13.2" x14ac:dyDescent="0.25">
      <c r="A2243" s="2">
        <v>44836.375</v>
      </c>
      <c r="B2243" s="1">
        <v>228.65</v>
      </c>
      <c r="C2243" s="1">
        <v>245.72823</v>
      </c>
      <c r="D2243" s="1">
        <v>6.9500480266349501E-2</v>
      </c>
    </row>
    <row r="2244" spans="1:4" ht="13.2" x14ac:dyDescent="0.25">
      <c r="A2244" s="2">
        <v>44836.416666666664</v>
      </c>
      <c r="B2244" s="1">
        <v>232.81</v>
      </c>
      <c r="C2244" s="1">
        <v>237.29796999999999</v>
      </c>
      <c r="D2244" s="1">
        <v>1.8912804015980299E-2</v>
      </c>
    </row>
    <row r="2245" spans="1:4" ht="13.2" x14ac:dyDescent="0.25">
      <c r="A2245" s="2">
        <v>44836.458333333336</v>
      </c>
      <c r="B2245" s="1">
        <v>235.44</v>
      </c>
      <c r="C2245" s="1">
        <v>234.59824</v>
      </c>
      <c r="D2245" s="1">
        <v>3.5880917094688902E-3</v>
      </c>
    </row>
    <row r="2246" spans="1:4" ht="13.2" x14ac:dyDescent="0.25">
      <c r="A2246" s="2">
        <v>44836.5</v>
      </c>
      <c r="B2246" s="1">
        <v>239.87</v>
      </c>
      <c r="C2246" s="1">
        <v>240.11724000000001</v>
      </c>
      <c r="D2246" s="1">
        <v>1.02966367596098E-3</v>
      </c>
    </row>
    <row r="2247" spans="1:4" ht="13.2" x14ac:dyDescent="0.25">
      <c r="A2247" s="2">
        <v>44836.541666666664</v>
      </c>
      <c r="B2247" s="1">
        <v>248.31</v>
      </c>
      <c r="C2247" s="1">
        <v>242.50294</v>
      </c>
      <c r="D2247" s="1">
        <v>2.3946348856636501E-2</v>
      </c>
    </row>
    <row r="2248" spans="1:4" ht="13.2" x14ac:dyDescent="0.25">
      <c r="A2248" s="2">
        <v>44836.583333333336</v>
      </c>
      <c r="B2248" s="1">
        <v>261.49</v>
      </c>
      <c r="C2248" s="1">
        <v>229.90929</v>
      </c>
      <c r="D2248" s="1">
        <v>0.13736160900675201</v>
      </c>
    </row>
    <row r="2249" spans="1:4" ht="13.2" x14ac:dyDescent="0.25">
      <c r="A2249" s="2">
        <v>44836.625</v>
      </c>
      <c r="B2249" s="1">
        <v>217.51</v>
      </c>
      <c r="C2249" s="1">
        <v>193.483</v>
      </c>
      <c r="D2249" s="1">
        <v>0.12418145263408099</v>
      </c>
    </row>
    <row r="2250" spans="1:4" ht="13.2" x14ac:dyDescent="0.25">
      <c r="A2250" s="2">
        <v>44836.666666666664</v>
      </c>
      <c r="B2250" s="1">
        <v>127.15</v>
      </c>
      <c r="C2250" s="1">
        <v>146.16381999999999</v>
      </c>
      <c r="D2250" s="1">
        <v>0.130085680574029</v>
      </c>
    </row>
    <row r="2251" spans="1:4" ht="13.2" x14ac:dyDescent="0.25">
      <c r="A2251" s="2">
        <v>44836.708333333336</v>
      </c>
      <c r="B2251" s="1">
        <v>109.3</v>
      </c>
      <c r="C2251" s="1">
        <v>112.39084</v>
      </c>
      <c r="D2251" s="1">
        <v>2.7500817682295099E-2</v>
      </c>
    </row>
    <row r="2252" spans="1:4" ht="13.2" x14ac:dyDescent="0.25">
      <c r="A2252" s="2">
        <v>44836.75</v>
      </c>
      <c r="B2252" s="1">
        <v>100.66</v>
      </c>
      <c r="C2252" s="1">
        <v>104.33396</v>
      </c>
      <c r="D2252" s="1">
        <v>3.52134626156239E-2</v>
      </c>
    </row>
    <row r="2253" spans="1:4" ht="13.2" x14ac:dyDescent="0.25">
      <c r="A2253" s="2">
        <v>44836.791666666664</v>
      </c>
      <c r="B2253" s="1">
        <v>99.01</v>
      </c>
      <c r="C2253" s="1">
        <v>107.85986</v>
      </c>
      <c r="D2253" s="1">
        <v>8.20496151209541E-2</v>
      </c>
    </row>
    <row r="2254" spans="1:4" ht="13.2" x14ac:dyDescent="0.25">
      <c r="A2254" s="2">
        <v>44836.833333333336</v>
      </c>
      <c r="B2254" s="1">
        <v>92.72</v>
      </c>
      <c r="C2254" s="1">
        <v>108.38495</v>
      </c>
      <c r="D2254" s="1">
        <v>0.144530675153699</v>
      </c>
    </row>
    <row r="2255" spans="1:4" ht="13.2" x14ac:dyDescent="0.25">
      <c r="A2255" s="2">
        <v>44836.875</v>
      </c>
      <c r="B2255" s="1">
        <v>100.68</v>
      </c>
      <c r="C2255" s="1">
        <v>107.82989000000001</v>
      </c>
      <c r="D2255" s="1">
        <v>6.6307125046682305E-2</v>
      </c>
    </row>
    <row r="2256" spans="1:4" ht="13.2" x14ac:dyDescent="0.25">
      <c r="A2256" s="2">
        <v>44836.916666666664</v>
      </c>
      <c r="B2256" s="1">
        <v>112.99</v>
      </c>
      <c r="C2256" s="1">
        <v>111.26467</v>
      </c>
      <c r="D2256" s="1">
        <v>1.5506539497218599E-2</v>
      </c>
    </row>
    <row r="2257" spans="1:5" ht="13.2" x14ac:dyDescent="0.25">
      <c r="A2257" s="2">
        <v>44836.958333333336</v>
      </c>
      <c r="B2257" s="1">
        <v>131.79</v>
      </c>
      <c r="C2257" s="1">
        <v>123.11694</v>
      </c>
      <c r="D2257" s="1">
        <v>7.0445707958628506E-2</v>
      </c>
      <c r="E2257" s="1">
        <f>AVERAGE(D2234:D2257)</f>
        <v>5.9368019690195693E-2</v>
      </c>
    </row>
    <row r="2258" spans="1:5" ht="13.2" x14ac:dyDescent="0.25">
      <c r="A2258" s="2">
        <v>44837</v>
      </c>
      <c r="B2258" s="1">
        <v>162.43</v>
      </c>
      <c r="C2258" s="1">
        <v>172.64129</v>
      </c>
      <c r="D2258" s="1">
        <v>5.9147438020186197E-2</v>
      </c>
    </row>
    <row r="2259" spans="1:5" ht="13.2" x14ac:dyDescent="0.25">
      <c r="A2259" s="2">
        <v>44837.041666666664</v>
      </c>
      <c r="B2259" s="1">
        <v>220.06</v>
      </c>
      <c r="C2259" s="1">
        <v>213.81716</v>
      </c>
      <c r="D2259" s="1">
        <v>2.9197095312649302E-2</v>
      </c>
    </row>
    <row r="2260" spans="1:5" ht="13.2" x14ac:dyDescent="0.25">
      <c r="A2260" s="2">
        <v>44837.083333333336</v>
      </c>
      <c r="B2260" s="1">
        <v>268.29000000000002</v>
      </c>
      <c r="C2260" s="1">
        <v>246.01347000000001</v>
      </c>
      <c r="D2260" s="1">
        <v>9.0550041833075204E-2</v>
      </c>
    </row>
    <row r="2261" spans="1:5" ht="13.2" x14ac:dyDescent="0.25">
      <c r="A2261" s="2">
        <v>44837.125</v>
      </c>
      <c r="B2261" s="1">
        <v>263.85000000000002</v>
      </c>
      <c r="C2261" s="1">
        <v>259.44767000000002</v>
      </c>
      <c r="D2261" s="1">
        <v>1.6968084546683301E-2</v>
      </c>
    </row>
    <row r="2262" spans="1:5" ht="13.2" x14ac:dyDescent="0.25">
      <c r="A2262" s="2">
        <v>44837.166666666664</v>
      </c>
      <c r="B2262" s="1">
        <v>252.15</v>
      </c>
      <c r="C2262" s="1">
        <v>257.7638</v>
      </c>
      <c r="D2262" s="1">
        <v>2.1778853353341301E-2</v>
      </c>
    </row>
    <row r="2263" spans="1:5" ht="13.2" x14ac:dyDescent="0.25">
      <c r="A2263" s="2">
        <v>44837.208333333336</v>
      </c>
      <c r="B2263" s="1">
        <v>245.79</v>
      </c>
      <c r="C2263" s="1">
        <v>252.41670999999999</v>
      </c>
      <c r="D2263" s="1">
        <v>2.6253055909016401E-2</v>
      </c>
    </row>
    <row r="2264" spans="1:5" ht="13.2" x14ac:dyDescent="0.25">
      <c r="A2264" s="2">
        <v>44837.25</v>
      </c>
      <c r="B2264" s="1">
        <v>235.97</v>
      </c>
      <c r="C2264" s="1">
        <v>249.22148999999999</v>
      </c>
      <c r="D2264" s="1">
        <v>5.3171538297118702E-2</v>
      </c>
    </row>
    <row r="2265" spans="1:5" ht="13.2" x14ac:dyDescent="0.25">
      <c r="A2265" s="2">
        <v>44837.291666666664</v>
      </c>
      <c r="B2265" s="1">
        <v>240.29</v>
      </c>
      <c r="C2265" s="1">
        <v>247.38128</v>
      </c>
      <c r="D2265" s="1">
        <v>2.8665386483568998E-2</v>
      </c>
    </row>
    <row r="2266" spans="1:5" ht="13.2" x14ac:dyDescent="0.25">
      <c r="A2266" s="2">
        <v>44837.333333333336</v>
      </c>
      <c r="B2266" s="1">
        <v>246.27</v>
      </c>
      <c r="C2266" s="1">
        <v>246.66094000000001</v>
      </c>
      <c r="D2266" s="1">
        <v>1.584928687939E-3</v>
      </c>
    </row>
    <row r="2267" spans="1:5" ht="13.2" x14ac:dyDescent="0.25">
      <c r="A2267" s="2">
        <v>44837.375</v>
      </c>
      <c r="B2267" s="1">
        <v>246.02</v>
      </c>
      <c r="C2267" s="1">
        <v>241.7722</v>
      </c>
      <c r="D2267" s="1">
        <v>1.75694310594849E-2</v>
      </c>
    </row>
    <row r="2268" spans="1:5" ht="13.2" x14ac:dyDescent="0.25">
      <c r="A2268" s="2">
        <v>44837.416666666664</v>
      </c>
      <c r="B2268" s="1">
        <v>249.53</v>
      </c>
      <c r="C2268" s="1">
        <v>233.99809999999999</v>
      </c>
      <c r="D2268" s="1">
        <v>6.6376179977529703E-2</v>
      </c>
    </row>
    <row r="2269" spans="1:5" ht="13.2" x14ac:dyDescent="0.25">
      <c r="A2269" s="2">
        <v>44837.458333333336</v>
      </c>
      <c r="B2269" s="1">
        <v>248.58</v>
      </c>
      <c r="C2269" s="1">
        <v>232.24626000000001</v>
      </c>
      <c r="D2269" s="1">
        <v>7.0329399491729103E-2</v>
      </c>
    </row>
    <row r="2270" spans="1:5" ht="13.2" x14ac:dyDescent="0.25">
      <c r="A2270" s="2">
        <v>44837.5</v>
      </c>
      <c r="B2270" s="1">
        <v>256.22000000000003</v>
      </c>
      <c r="C2270" s="1">
        <v>239.47967</v>
      </c>
      <c r="D2270" s="1">
        <v>6.9902927459353906E-2</v>
      </c>
    </row>
    <row r="2271" spans="1:5" ht="13.2" x14ac:dyDescent="0.25">
      <c r="A2271" s="2">
        <v>44837.541666666664</v>
      </c>
      <c r="B2271" s="1">
        <v>271.43</v>
      </c>
      <c r="C2271" s="1">
        <v>243.33815999999999</v>
      </c>
      <c r="D2271" s="1">
        <v>0.115443627912695</v>
      </c>
    </row>
    <row r="2272" spans="1:5" ht="13.2" x14ac:dyDescent="0.25">
      <c r="A2272" s="2">
        <v>44837.583333333336</v>
      </c>
      <c r="B2272" s="1">
        <v>277.14</v>
      </c>
      <c r="C2272" s="1">
        <v>230.70916</v>
      </c>
      <c r="D2272" s="1">
        <v>0.20125269408462099</v>
      </c>
    </row>
    <row r="2273" spans="1:5" ht="13.2" x14ac:dyDescent="0.25">
      <c r="A2273" s="2">
        <v>44837.625</v>
      </c>
      <c r="B2273" s="1">
        <v>233.84</v>
      </c>
      <c r="C2273" s="1">
        <v>193.85124999999999</v>
      </c>
      <c r="D2273" s="1">
        <v>0.20628574744810699</v>
      </c>
    </row>
    <row r="2274" spans="1:5" ht="13.2" x14ac:dyDescent="0.25">
      <c r="A2274" s="2">
        <v>44837.666666666664</v>
      </c>
      <c r="B2274" s="1">
        <v>176.93</v>
      </c>
      <c r="C2274" s="1">
        <v>147.38861</v>
      </c>
      <c r="D2274" s="1">
        <v>0.20043197367829099</v>
      </c>
    </row>
    <row r="2275" spans="1:5" ht="13.2" x14ac:dyDescent="0.25">
      <c r="A2275" s="2">
        <v>44837.708333333336</v>
      </c>
      <c r="B2275" s="1">
        <v>158.05000000000001</v>
      </c>
      <c r="C2275" s="1">
        <v>114.38200999999999</v>
      </c>
      <c r="D2275" s="1">
        <v>0.381773235144233</v>
      </c>
    </row>
    <row r="2276" spans="1:5" ht="13.2" x14ac:dyDescent="0.25">
      <c r="A2276" s="2">
        <v>44837.75</v>
      </c>
      <c r="B2276" s="1">
        <v>153.02000000000001</v>
      </c>
      <c r="C2276" s="1">
        <v>105.86969000000001</v>
      </c>
      <c r="D2276" s="1">
        <v>0.44536174612393697</v>
      </c>
    </row>
    <row r="2277" spans="1:5" ht="13.2" x14ac:dyDescent="0.25">
      <c r="A2277" s="2">
        <v>44837.791666666664</v>
      </c>
      <c r="B2277" s="1">
        <v>157.59</v>
      </c>
      <c r="C2277" s="1">
        <v>108.05352999999999</v>
      </c>
      <c r="D2277" s="1">
        <v>0.45844379170213101</v>
      </c>
    </row>
    <row r="2278" spans="1:5" ht="13.2" x14ac:dyDescent="0.25">
      <c r="A2278" s="2">
        <v>44837.833333333336</v>
      </c>
      <c r="B2278" s="1">
        <v>162</v>
      </c>
      <c r="C2278" s="1">
        <v>108.34626</v>
      </c>
      <c r="D2278" s="1">
        <v>0.49520620277986499</v>
      </c>
    </row>
    <row r="2279" spans="1:5" ht="13.2" x14ac:dyDescent="0.25">
      <c r="A2279" s="2">
        <v>44837.875</v>
      </c>
      <c r="B2279" s="1">
        <v>166.39</v>
      </c>
      <c r="C2279" s="1">
        <v>110.27582</v>
      </c>
      <c r="D2279" s="1">
        <v>0.508852983364802</v>
      </c>
    </row>
    <row r="2280" spans="1:5" ht="13.2" x14ac:dyDescent="0.25">
      <c r="A2280" s="2">
        <v>44837.916666666664</v>
      </c>
      <c r="B2280" s="1">
        <v>170.48</v>
      </c>
      <c r="C2280" s="1">
        <v>118.5175</v>
      </c>
      <c r="D2280" s="1">
        <v>0.43843736157107499</v>
      </c>
    </row>
    <row r="2281" spans="1:5" ht="13.2" x14ac:dyDescent="0.25">
      <c r="A2281" s="2">
        <v>44837.958333333336</v>
      </c>
      <c r="B2281" s="1">
        <v>186.37</v>
      </c>
      <c r="C2281" s="1">
        <v>137.13912999999999</v>
      </c>
      <c r="D2281" s="1">
        <v>0.35898484991118101</v>
      </c>
      <c r="E2281" s="1">
        <f>AVERAGE(D2258:D2281)</f>
        <v>0.18174869058969223</v>
      </c>
    </row>
    <row r="2282" spans="1:5" ht="13.2" x14ac:dyDescent="0.25">
      <c r="A2282" s="2">
        <v>44838</v>
      </c>
      <c r="B2282" s="1">
        <v>201.51</v>
      </c>
      <c r="C2282" s="1">
        <v>225.94647000000001</v>
      </c>
      <c r="D2282" s="1">
        <v>0.10815159006467299</v>
      </c>
    </row>
    <row r="2283" spans="1:5" ht="13.2" x14ac:dyDescent="0.25">
      <c r="A2283" s="2">
        <v>44838.041666666664</v>
      </c>
      <c r="B2283" s="1">
        <v>236.5</v>
      </c>
      <c r="C2283" s="1">
        <v>256.91629999999998</v>
      </c>
      <c r="D2283" s="1">
        <v>7.9466736832189994E-2</v>
      </c>
    </row>
    <row r="2284" spans="1:5" ht="13.2" x14ac:dyDescent="0.25">
      <c r="A2284" s="2">
        <v>44838.083333333336</v>
      </c>
      <c r="B2284" s="1">
        <v>268.32</v>
      </c>
      <c r="C2284" s="1">
        <v>273.17995999999999</v>
      </c>
      <c r="D2284" s="1">
        <v>1.7790324004732998E-2</v>
      </c>
    </row>
    <row r="2285" spans="1:5" ht="13.2" x14ac:dyDescent="0.25">
      <c r="A2285" s="2">
        <v>44838.125</v>
      </c>
      <c r="B2285" s="1">
        <v>268.55</v>
      </c>
      <c r="C2285" s="1">
        <v>273.92505</v>
      </c>
      <c r="D2285" s="1">
        <v>1.96223383002028E-2</v>
      </c>
    </row>
    <row r="2286" spans="1:5" ht="13.2" x14ac:dyDescent="0.25">
      <c r="A2286" s="2">
        <v>44838.166666666664</v>
      </c>
      <c r="B2286" s="1">
        <v>265.04000000000002</v>
      </c>
      <c r="C2286" s="1">
        <v>265.39731999999998</v>
      </c>
      <c r="D2286" s="1">
        <v>1.34635873489588E-3</v>
      </c>
    </row>
    <row r="2287" spans="1:5" ht="13.2" x14ac:dyDescent="0.25">
      <c r="A2287" s="2">
        <v>44838.208333333336</v>
      </c>
      <c r="B2287" s="1">
        <v>264.91000000000003</v>
      </c>
      <c r="C2287" s="1">
        <v>259.28368999999998</v>
      </c>
      <c r="D2287" s="1">
        <v>2.16994366286597E-2</v>
      </c>
    </row>
    <row r="2288" spans="1:5" ht="13.2" x14ac:dyDescent="0.25">
      <c r="A2288" s="2">
        <v>44838.25</v>
      </c>
      <c r="B2288" s="1">
        <v>258.08</v>
      </c>
      <c r="C2288" s="1">
        <v>259.56281999999999</v>
      </c>
      <c r="D2288" s="1">
        <v>5.7127596317531198E-3</v>
      </c>
    </row>
    <row r="2289" spans="1:4" ht="13.2" x14ac:dyDescent="0.25">
      <c r="A2289" s="2">
        <v>44838.291666666664</v>
      </c>
      <c r="B2289" s="1">
        <v>254.38</v>
      </c>
      <c r="C2289" s="1">
        <v>260.49050999999997</v>
      </c>
      <c r="D2289" s="1">
        <v>2.3457706770200398E-2</v>
      </c>
    </row>
    <row r="2290" spans="1:4" ht="13.2" x14ac:dyDescent="0.25">
      <c r="A2290" s="2">
        <v>44838.333333333336</v>
      </c>
      <c r="B2290" s="1">
        <v>269.98</v>
      </c>
      <c r="C2290" s="1">
        <v>260.66793999999999</v>
      </c>
      <c r="D2290" s="1">
        <v>3.5723840837503899E-2</v>
      </c>
    </row>
    <row r="2291" spans="1:4" ht="13.2" x14ac:dyDescent="0.25">
      <c r="A2291" s="2">
        <v>44838.375</v>
      </c>
      <c r="B2291" s="1">
        <v>266.01</v>
      </c>
      <c r="C2291" s="1">
        <v>257.88301000000001</v>
      </c>
      <c r="D2291" s="1">
        <v>3.1514251365376701E-2</v>
      </c>
    </row>
    <row r="2292" spans="1:4" ht="13.2" x14ac:dyDescent="0.25">
      <c r="A2292" s="2">
        <v>44838.416666666664</v>
      </c>
      <c r="B2292" s="1">
        <v>274.23</v>
      </c>
      <c r="C2292" s="1">
        <v>253.30941999999999</v>
      </c>
      <c r="D2292" s="1">
        <v>8.2589032812123694E-2</v>
      </c>
    </row>
    <row r="2293" spans="1:4" ht="13.2" x14ac:dyDescent="0.25">
      <c r="A2293" s="2">
        <v>44838.458333333336</v>
      </c>
      <c r="B2293" s="1">
        <v>280.49</v>
      </c>
      <c r="C2293" s="1">
        <v>252.60529</v>
      </c>
      <c r="D2293" s="1">
        <v>0.110388464152908</v>
      </c>
    </row>
    <row r="2294" spans="1:4" ht="13.2" x14ac:dyDescent="0.25">
      <c r="A2294" s="2">
        <v>44838.5</v>
      </c>
      <c r="B2294" s="1">
        <v>282.64</v>
      </c>
      <c r="C2294" s="1">
        <v>260.50049999999999</v>
      </c>
      <c r="D2294" s="1">
        <v>8.4988320559845301E-2</v>
      </c>
    </row>
    <row r="2295" spans="1:4" ht="13.2" x14ac:dyDescent="0.25">
      <c r="A2295" s="2">
        <v>44838.541666666664</v>
      </c>
      <c r="B2295" s="1">
        <v>283.64</v>
      </c>
      <c r="C2295" s="1">
        <v>265.56808000000001</v>
      </c>
      <c r="D2295" s="1">
        <v>6.8050045773573306E-2</v>
      </c>
    </row>
    <row r="2296" spans="1:4" ht="13.2" x14ac:dyDescent="0.25">
      <c r="A2296" s="2">
        <v>44838.583333333336</v>
      </c>
      <c r="B2296" s="1">
        <v>280.70999999999998</v>
      </c>
      <c r="C2296" s="1">
        <v>253.86761000000001</v>
      </c>
      <c r="D2296" s="1">
        <v>0.105733811414539</v>
      </c>
    </row>
    <row r="2297" spans="1:4" ht="13.2" x14ac:dyDescent="0.25">
      <c r="A2297" s="2">
        <v>44838.625</v>
      </c>
      <c r="B2297" s="1">
        <v>239.74</v>
      </c>
      <c r="C2297" s="1">
        <v>218.75636</v>
      </c>
      <c r="D2297" s="1">
        <v>9.5922422552651695E-2</v>
      </c>
    </row>
    <row r="2298" spans="1:4" ht="13.2" x14ac:dyDescent="0.25">
      <c r="A2298" s="2">
        <v>44838.666666666664</v>
      </c>
      <c r="B2298" s="1">
        <v>188.78</v>
      </c>
      <c r="C2298" s="1">
        <v>176.59374</v>
      </c>
      <c r="D2298" s="1">
        <v>6.9007315887867807E-2</v>
      </c>
    </row>
    <row r="2299" spans="1:4" ht="13.2" x14ac:dyDescent="0.25">
      <c r="A2299" s="2">
        <v>44838.708333333336</v>
      </c>
      <c r="B2299" s="1">
        <v>171.51</v>
      </c>
      <c r="C2299" s="1">
        <v>147.2509</v>
      </c>
      <c r="D2299" s="1">
        <v>0.16474670103883901</v>
      </c>
    </row>
    <row r="2300" spans="1:4" ht="13.2" x14ac:dyDescent="0.25">
      <c r="A2300" s="2">
        <v>44838.75</v>
      </c>
      <c r="B2300" s="1">
        <v>173.27</v>
      </c>
      <c r="C2300" s="1">
        <v>139.02896000000001</v>
      </c>
      <c r="D2300" s="1">
        <v>0.24628710449966601</v>
      </c>
    </row>
    <row r="2301" spans="1:4" ht="13.2" x14ac:dyDescent="0.25">
      <c r="A2301" s="2">
        <v>44838.791666666664</v>
      </c>
      <c r="B2301" s="1">
        <v>174.6</v>
      </c>
      <c r="C2301" s="1">
        <v>141.33202</v>
      </c>
      <c r="D2301" s="1">
        <v>0.235388838283072</v>
      </c>
    </row>
    <row r="2302" spans="1:4" ht="13.2" x14ac:dyDescent="0.25">
      <c r="A2302" s="2">
        <v>44838.833333333336</v>
      </c>
      <c r="B2302" s="1">
        <v>168.19</v>
      </c>
      <c r="C2302" s="1">
        <v>143.81129999999999</v>
      </c>
      <c r="D2302" s="1">
        <v>0.16951866786545899</v>
      </c>
    </row>
    <row r="2303" spans="1:4" ht="13.2" x14ac:dyDescent="0.25">
      <c r="A2303" s="2">
        <v>44838.875</v>
      </c>
      <c r="B2303" s="1">
        <v>170.7</v>
      </c>
      <c r="C2303" s="1">
        <v>149.40665000000001</v>
      </c>
      <c r="D2303" s="1">
        <v>0.142519426009484</v>
      </c>
    </row>
    <row r="2304" spans="1:4" ht="13.2" x14ac:dyDescent="0.25">
      <c r="A2304" s="2">
        <v>44838.916666666664</v>
      </c>
      <c r="B2304" s="1">
        <v>182.46</v>
      </c>
      <c r="C2304" s="1">
        <v>163.50470000000001</v>
      </c>
      <c r="D2304" s="1">
        <v>0.115931223995395</v>
      </c>
    </row>
    <row r="2305" spans="1:5" ht="13.2" x14ac:dyDescent="0.25">
      <c r="A2305" s="2">
        <v>44838.958333333336</v>
      </c>
      <c r="B2305" s="1">
        <v>185.19</v>
      </c>
      <c r="C2305" s="1">
        <v>188.28018</v>
      </c>
      <c r="D2305" s="1">
        <v>1.6412667546844301E-2</v>
      </c>
      <c r="E2305" s="1">
        <f>AVERAGE(D2282:D2305)</f>
        <v>8.5498724398435685E-2</v>
      </c>
    </row>
    <row r="2306" spans="1:5" ht="13.2" x14ac:dyDescent="0.25">
      <c r="A2306" s="2">
        <v>44839</v>
      </c>
      <c r="B2306" s="1">
        <v>198.58</v>
      </c>
      <c r="C2306" s="1">
        <v>228.11123000000001</v>
      </c>
      <c r="D2306" s="1">
        <v>0.12945978152851101</v>
      </c>
    </row>
    <row r="2307" spans="1:5" ht="13.2" x14ac:dyDescent="0.25">
      <c r="A2307" s="2">
        <v>44839.041666666664</v>
      </c>
      <c r="B2307" s="1">
        <v>238.15</v>
      </c>
      <c r="C2307" s="1">
        <v>257.22395999999998</v>
      </c>
      <c r="D2307" s="1">
        <v>7.4153123216048597E-2</v>
      </c>
    </row>
    <row r="2308" spans="1:5" ht="13.2" x14ac:dyDescent="0.25">
      <c r="A2308" s="2">
        <v>44839.083333333336</v>
      </c>
      <c r="B2308" s="1">
        <v>276.31</v>
      </c>
      <c r="C2308" s="1">
        <v>278.51452</v>
      </c>
      <c r="D2308" s="1">
        <v>7.9152785283869605E-3</v>
      </c>
    </row>
    <row r="2309" spans="1:5" ht="13.2" x14ac:dyDescent="0.25">
      <c r="A2309" s="2">
        <v>44839.125</v>
      </c>
      <c r="B2309" s="1">
        <v>277.04000000000002</v>
      </c>
      <c r="C2309" s="1">
        <v>284.96181000000001</v>
      </c>
      <c r="D2309" s="1">
        <v>2.7799549701063402E-2</v>
      </c>
    </row>
    <row r="2310" spans="1:5" ht="13.2" x14ac:dyDescent="0.25">
      <c r="A2310" s="2">
        <v>44839.166666666664</v>
      </c>
      <c r="B2310" s="1">
        <v>269.82</v>
      </c>
      <c r="C2310" s="1">
        <v>277.76220000000001</v>
      </c>
      <c r="D2310" s="1">
        <v>2.85935235247993E-2</v>
      </c>
    </row>
    <row r="2311" spans="1:5" ht="13.2" x14ac:dyDescent="0.25">
      <c r="A2311" s="2">
        <v>44839.208333333336</v>
      </c>
      <c r="B2311" s="1">
        <v>271.5</v>
      </c>
      <c r="C2311" s="1">
        <v>270.33931000000001</v>
      </c>
      <c r="D2311" s="1">
        <v>4.2934562494813897E-3</v>
      </c>
    </row>
    <row r="2312" spans="1:5" ht="13.2" x14ac:dyDescent="0.25">
      <c r="A2312" s="2">
        <v>44839.25</v>
      </c>
      <c r="B2312" s="1">
        <v>279.5</v>
      </c>
      <c r="C2312" s="1">
        <v>269.44976000000003</v>
      </c>
      <c r="D2312" s="1">
        <v>3.72991239628492E-2</v>
      </c>
    </row>
    <row r="2313" spans="1:5" ht="13.2" x14ac:dyDescent="0.25">
      <c r="A2313" s="2">
        <v>44839.291666666664</v>
      </c>
      <c r="B2313" s="1">
        <v>276.08999999999997</v>
      </c>
      <c r="C2313" s="1">
        <v>270.20578</v>
      </c>
      <c r="D2313" s="1">
        <v>2.1776810251801299E-2</v>
      </c>
    </row>
    <row r="2314" spans="1:5" ht="13.2" x14ac:dyDescent="0.25">
      <c r="A2314" s="2">
        <v>44839.333333333336</v>
      </c>
      <c r="B2314" s="1">
        <v>268.42</v>
      </c>
      <c r="C2314" s="1">
        <v>271.20834000000002</v>
      </c>
      <c r="D2314" s="1">
        <v>1.02811735066849E-2</v>
      </c>
    </row>
    <row r="2315" spans="1:5" ht="13.2" x14ac:dyDescent="0.25">
      <c r="A2315" s="2">
        <v>44839.375</v>
      </c>
      <c r="B2315" s="1">
        <v>269.20999999999998</v>
      </c>
      <c r="C2315" s="1">
        <v>268.62029000000001</v>
      </c>
      <c r="D2315" s="1">
        <v>2.1953293252716202E-3</v>
      </c>
    </row>
    <row r="2316" spans="1:5" ht="13.2" x14ac:dyDescent="0.25">
      <c r="A2316" s="2">
        <v>44839.416666666664</v>
      </c>
      <c r="B2316" s="1">
        <v>265.29000000000002</v>
      </c>
      <c r="C2316" s="1">
        <v>262.75268999999997</v>
      </c>
      <c r="D2316" s="1">
        <v>9.6566470927473592E-3</v>
      </c>
    </row>
    <row r="2317" spans="1:5" ht="13.2" x14ac:dyDescent="0.25">
      <c r="A2317" s="2">
        <v>44839.458333333336</v>
      </c>
      <c r="B2317" s="1">
        <v>267.29000000000002</v>
      </c>
      <c r="C2317" s="1">
        <v>260.03246000000001</v>
      </c>
      <c r="D2317" s="1">
        <v>2.7910130912117598E-2</v>
      </c>
    </row>
    <row r="2318" spans="1:5" ht="13.2" x14ac:dyDescent="0.25">
      <c r="A2318" s="2">
        <v>44839.5</v>
      </c>
      <c r="B2318" s="1">
        <v>270.44</v>
      </c>
      <c r="C2318" s="1">
        <v>266.31013000000002</v>
      </c>
      <c r="D2318" s="1">
        <v>1.5507746550985401E-2</v>
      </c>
    </row>
    <row r="2319" spans="1:5" ht="13.2" x14ac:dyDescent="0.25">
      <c r="A2319" s="2">
        <v>44839.541666666664</v>
      </c>
      <c r="B2319" s="1">
        <v>277.88</v>
      </c>
      <c r="C2319" s="1">
        <v>270.58497</v>
      </c>
      <c r="D2319" s="1">
        <v>2.6960218817770901E-2</v>
      </c>
    </row>
    <row r="2320" spans="1:5" ht="13.2" x14ac:dyDescent="0.25">
      <c r="A2320" s="2">
        <v>44839.583333333336</v>
      </c>
      <c r="B2320" s="1">
        <v>288.12</v>
      </c>
      <c r="C2320" s="1">
        <v>257.71591000000001</v>
      </c>
      <c r="D2320" s="1">
        <v>0.11797521542228399</v>
      </c>
    </row>
    <row r="2321" spans="1:5" ht="13.2" x14ac:dyDescent="0.25">
      <c r="A2321" s="2">
        <v>44839.625</v>
      </c>
      <c r="B2321" s="1">
        <v>247.97</v>
      </c>
      <c r="C2321" s="1">
        <v>221.59674999999999</v>
      </c>
      <c r="D2321" s="1">
        <v>0.119014606486782</v>
      </c>
    </row>
    <row r="2322" spans="1:5" ht="13.2" x14ac:dyDescent="0.25">
      <c r="A2322" s="2">
        <v>44839.666666666664</v>
      </c>
      <c r="B2322" s="1">
        <v>186.16</v>
      </c>
      <c r="C2322" s="1">
        <v>180.27083999999999</v>
      </c>
      <c r="D2322" s="1">
        <v>3.2668400502266499E-2</v>
      </c>
    </row>
    <row r="2323" spans="1:5" ht="13.2" x14ac:dyDescent="0.25">
      <c r="A2323" s="2">
        <v>44839.708333333336</v>
      </c>
      <c r="B2323" s="1">
        <v>164.47</v>
      </c>
      <c r="C2323" s="1">
        <v>153.01759999999999</v>
      </c>
      <c r="D2323" s="1">
        <v>7.4843678112844605E-2</v>
      </c>
    </row>
    <row r="2324" spans="1:5" ht="13.2" x14ac:dyDescent="0.25">
      <c r="A2324" s="2">
        <v>44839.75</v>
      </c>
      <c r="B2324" s="1">
        <v>157.75</v>
      </c>
      <c r="C2324" s="1">
        <v>146.27058</v>
      </c>
      <c r="D2324" s="1">
        <v>7.8480717038245107E-2</v>
      </c>
    </row>
    <row r="2325" spans="1:5" ht="13.2" x14ac:dyDescent="0.25">
      <c r="A2325" s="2">
        <v>44839.791666666664</v>
      </c>
      <c r="B2325" s="1">
        <v>161.72999999999999</v>
      </c>
      <c r="C2325" s="1">
        <v>149.86098999999999</v>
      </c>
      <c r="D2325" s="1">
        <v>7.9200130734489296E-2</v>
      </c>
    </row>
    <row r="2326" spans="1:5" ht="13.2" x14ac:dyDescent="0.25">
      <c r="A2326" s="2">
        <v>44839.833333333336</v>
      </c>
      <c r="B2326" s="1">
        <v>153.41</v>
      </c>
      <c r="C2326" s="1">
        <v>154.23536999999999</v>
      </c>
      <c r="D2326" s="1">
        <v>5.35136655100572E-3</v>
      </c>
    </row>
    <row r="2327" spans="1:5" ht="13.2" x14ac:dyDescent="0.25">
      <c r="A2327" s="2">
        <v>44839.875</v>
      </c>
      <c r="B2327" s="1">
        <v>158.86000000000001</v>
      </c>
      <c r="C2327" s="1">
        <v>161.46743000000001</v>
      </c>
      <c r="D2327" s="1">
        <v>1.6148334063408199E-2</v>
      </c>
    </row>
    <row r="2328" spans="1:5" ht="13.2" x14ac:dyDescent="0.25">
      <c r="A2328" s="2">
        <v>44839.916666666664</v>
      </c>
      <c r="B2328" s="1">
        <v>167.87</v>
      </c>
      <c r="C2328" s="1">
        <v>176.05815000000001</v>
      </c>
      <c r="D2328" s="1">
        <v>4.6508213337468303E-2</v>
      </c>
    </row>
    <row r="2329" spans="1:5" ht="13.2" x14ac:dyDescent="0.25">
      <c r="A2329" s="2">
        <v>44839.958333333336</v>
      </c>
      <c r="B2329" s="1">
        <v>178.43</v>
      </c>
      <c r="C2329" s="1">
        <v>197.25406000000001</v>
      </c>
      <c r="D2329" s="1">
        <v>9.5430532583207606E-2</v>
      </c>
      <c r="E2329" s="1">
        <f>AVERAGE(D2306:D2329)</f>
        <v>4.5392628666688355E-2</v>
      </c>
    </row>
    <row r="2330" spans="1:5" ht="13.2" x14ac:dyDescent="0.25">
      <c r="A2330" s="2">
        <v>44840</v>
      </c>
      <c r="B2330" s="1">
        <v>200.23</v>
      </c>
      <c r="C2330" s="1">
        <v>215.76401999999999</v>
      </c>
      <c r="D2330" s="1">
        <v>7.1995414249326595E-2</v>
      </c>
    </row>
    <row r="2331" spans="1:5" ht="13.2" x14ac:dyDescent="0.25">
      <c r="A2331" s="2">
        <v>44840.041666666664</v>
      </c>
      <c r="B2331" s="1">
        <v>241.21</v>
      </c>
      <c r="C2331" s="1">
        <v>248.37912</v>
      </c>
      <c r="D2331" s="1">
        <v>2.8863617843561E-2</v>
      </c>
    </row>
    <row r="2332" spans="1:5" ht="13.2" x14ac:dyDescent="0.25">
      <c r="A2332" s="2">
        <v>44840.083333333336</v>
      </c>
      <c r="B2332" s="1">
        <v>286.25</v>
      </c>
      <c r="C2332" s="1">
        <v>272.69896999999997</v>
      </c>
      <c r="D2332" s="1">
        <v>4.9692266897817798E-2</v>
      </c>
    </row>
    <row r="2333" spans="1:5" ht="13.2" x14ac:dyDescent="0.25">
      <c r="A2333" s="2">
        <v>44840.125</v>
      </c>
      <c r="B2333" s="1">
        <v>282.5</v>
      </c>
      <c r="C2333" s="1">
        <v>281.04978999999997</v>
      </c>
      <c r="D2333" s="1">
        <v>5.1599753908374204E-3</v>
      </c>
    </row>
    <row r="2334" spans="1:5" ht="13.2" x14ac:dyDescent="0.25">
      <c r="A2334" s="2">
        <v>44840.166666666664</v>
      </c>
      <c r="B2334" s="1">
        <v>289.08</v>
      </c>
      <c r="C2334" s="1">
        <v>276.58433000000002</v>
      </c>
      <c r="D2334" s="1">
        <v>4.5178517524835697E-2</v>
      </c>
    </row>
    <row r="2335" spans="1:5" ht="13.2" x14ac:dyDescent="0.25">
      <c r="A2335" s="2">
        <v>44840.208333333336</v>
      </c>
      <c r="B2335" s="1">
        <v>279.06</v>
      </c>
      <c r="C2335" s="1">
        <v>271.69889000000001</v>
      </c>
      <c r="D2335" s="1">
        <v>2.7092896846210801E-2</v>
      </c>
    </row>
    <row r="2336" spans="1:5" ht="13.2" x14ac:dyDescent="0.25">
      <c r="A2336" s="2">
        <v>44840.25</v>
      </c>
      <c r="B2336" s="1">
        <v>280.11</v>
      </c>
      <c r="C2336" s="1">
        <v>270.66766000000001</v>
      </c>
      <c r="D2336" s="1">
        <v>3.4885364583267901E-2</v>
      </c>
    </row>
    <row r="2337" spans="1:4" ht="13.2" x14ac:dyDescent="0.25">
      <c r="A2337" s="2">
        <v>44840.291666666664</v>
      </c>
      <c r="B2337" s="1">
        <v>273.85000000000002</v>
      </c>
      <c r="C2337" s="1">
        <v>269.89798999999999</v>
      </c>
      <c r="D2337" s="1">
        <v>1.4642606267649599E-2</v>
      </c>
    </row>
    <row r="2338" spans="1:4" ht="13.2" x14ac:dyDescent="0.25">
      <c r="A2338" s="2">
        <v>44840.333333333336</v>
      </c>
      <c r="B2338" s="1">
        <v>282.41000000000003</v>
      </c>
      <c r="C2338" s="1">
        <v>269.97656999999998</v>
      </c>
      <c r="D2338" s="1">
        <v>4.60537371817119E-2</v>
      </c>
    </row>
    <row r="2339" spans="1:4" ht="13.2" x14ac:dyDescent="0.25">
      <c r="A2339" s="2">
        <v>44840.375</v>
      </c>
      <c r="B2339" s="1">
        <v>274.20999999999998</v>
      </c>
      <c r="C2339" s="1">
        <v>267.18360000000001</v>
      </c>
      <c r="D2339" s="1">
        <v>2.62980212857374E-2</v>
      </c>
    </row>
    <row r="2340" spans="1:4" ht="13.2" x14ac:dyDescent="0.25">
      <c r="A2340" s="2">
        <v>44840.416666666664</v>
      </c>
      <c r="B2340" s="1">
        <v>270.38</v>
      </c>
      <c r="C2340" s="1">
        <v>261.19429000000002</v>
      </c>
      <c r="D2340" s="1">
        <v>3.5168111829703301E-2</v>
      </c>
    </row>
    <row r="2341" spans="1:4" ht="13.2" x14ac:dyDescent="0.25">
      <c r="A2341" s="2">
        <v>44840.458333333336</v>
      </c>
      <c r="B2341" s="1">
        <v>271.31</v>
      </c>
      <c r="C2341" s="1">
        <v>257.23838000000001</v>
      </c>
      <c r="D2341" s="1">
        <v>5.4702645849347899E-2</v>
      </c>
    </row>
    <row r="2342" spans="1:4" ht="13.2" x14ac:dyDescent="0.25">
      <c r="A2342" s="2">
        <v>44840.5</v>
      </c>
      <c r="B2342" s="1">
        <v>276.38</v>
      </c>
      <c r="C2342" s="1">
        <v>262.05036000000001</v>
      </c>
      <c r="D2342" s="1">
        <v>5.4682771662668099E-2</v>
      </c>
    </row>
    <row r="2343" spans="1:4" ht="13.2" x14ac:dyDescent="0.25">
      <c r="A2343" s="2">
        <v>44840.541666666664</v>
      </c>
      <c r="B2343" s="1">
        <v>287.12</v>
      </c>
      <c r="C2343" s="1">
        <v>268.25745000000001</v>
      </c>
      <c r="D2343" s="1">
        <v>7.0315102152801304E-2</v>
      </c>
    </row>
    <row r="2344" spans="1:4" ht="13.2" x14ac:dyDescent="0.25">
      <c r="A2344" s="2">
        <v>44840.583333333336</v>
      </c>
      <c r="B2344" s="1">
        <v>284.66000000000003</v>
      </c>
      <c r="C2344" s="1">
        <v>261.05833000000001</v>
      </c>
      <c r="D2344" s="1">
        <v>9.0407649508828195E-2</v>
      </c>
    </row>
    <row r="2345" spans="1:4" ht="13.2" x14ac:dyDescent="0.25">
      <c r="A2345" s="2">
        <v>44840.625</v>
      </c>
      <c r="B2345" s="1">
        <v>257.97000000000003</v>
      </c>
      <c r="C2345" s="1">
        <v>228.00567000000001</v>
      </c>
      <c r="D2345" s="1">
        <v>0.13141923181120899</v>
      </c>
    </row>
    <row r="2346" spans="1:4" ht="13.2" x14ac:dyDescent="0.25">
      <c r="A2346" s="2">
        <v>44840.666666666664</v>
      </c>
      <c r="B2346" s="1">
        <v>195.07</v>
      </c>
      <c r="C2346" s="1">
        <v>183.23623000000001</v>
      </c>
      <c r="D2346" s="1">
        <v>6.4582042536020207E-2</v>
      </c>
    </row>
    <row r="2347" spans="1:4" ht="13.2" x14ac:dyDescent="0.25">
      <c r="A2347" s="2">
        <v>44840.708333333336</v>
      </c>
      <c r="B2347" s="1">
        <v>173.21</v>
      </c>
      <c r="C2347" s="1">
        <v>150.27447000000001</v>
      </c>
      <c r="D2347" s="1">
        <v>0.152624261459714</v>
      </c>
    </row>
    <row r="2348" spans="1:4" ht="13.2" x14ac:dyDescent="0.25">
      <c r="A2348" s="2">
        <v>44840.75</v>
      </c>
      <c r="B2348" s="1">
        <v>160.62</v>
      </c>
      <c r="C2348" s="1">
        <v>140.18108000000001</v>
      </c>
      <c r="D2348" s="1">
        <v>0.14580369904412199</v>
      </c>
    </row>
    <row r="2349" spans="1:4" ht="13.2" x14ac:dyDescent="0.25">
      <c r="A2349" s="2">
        <v>44840.791666666664</v>
      </c>
      <c r="B2349" s="1">
        <v>163.58000000000001</v>
      </c>
      <c r="C2349" s="1">
        <v>142.18655999999999</v>
      </c>
      <c r="D2349" s="1">
        <v>0.15046035293349799</v>
      </c>
    </row>
    <row r="2350" spans="1:4" ht="13.2" x14ac:dyDescent="0.25">
      <c r="A2350" s="2">
        <v>44840.833333333336</v>
      </c>
      <c r="B2350" s="1">
        <v>162.27000000000001</v>
      </c>
      <c r="C2350" s="1">
        <v>144.92391000000001</v>
      </c>
      <c r="D2350" s="1">
        <v>0.11969101578890599</v>
      </c>
    </row>
    <row r="2351" spans="1:4" ht="13.2" x14ac:dyDescent="0.25">
      <c r="A2351" s="2">
        <v>44840.875</v>
      </c>
      <c r="B2351" s="1">
        <v>165.24</v>
      </c>
      <c r="C2351" s="1">
        <v>150.34251</v>
      </c>
      <c r="D2351" s="1">
        <v>9.9090337124210601E-2</v>
      </c>
    </row>
    <row r="2352" spans="1:4" ht="13.2" x14ac:dyDescent="0.25">
      <c r="A2352" s="2">
        <v>44840.916666666664</v>
      </c>
      <c r="B2352" s="1">
        <v>169.27</v>
      </c>
      <c r="C2352" s="1">
        <v>163.06385</v>
      </c>
      <c r="D2352" s="1">
        <v>3.8059631242608298E-2</v>
      </c>
    </row>
    <row r="2353" spans="1:5" ht="13.2" x14ac:dyDescent="0.25">
      <c r="A2353" s="2">
        <v>44840.958333333336</v>
      </c>
      <c r="B2353" s="1">
        <v>176.79</v>
      </c>
      <c r="C2353" s="1">
        <v>183.27645999999999</v>
      </c>
      <c r="D2353" s="1">
        <v>3.5391670048624799E-2</v>
      </c>
      <c r="E2353" s="1">
        <f>AVERAGE(D2330:D2353)</f>
        <v>6.634420587763408E-2</v>
      </c>
    </row>
    <row r="2354" spans="1:5" ht="13.2" x14ac:dyDescent="0.25">
      <c r="A2354" s="2">
        <v>44841</v>
      </c>
      <c r="B2354" s="1">
        <v>201.11</v>
      </c>
      <c r="C2354" s="1">
        <v>222.21682999999999</v>
      </c>
      <c r="D2354" s="1">
        <v>9.4983039763459703E-2</v>
      </c>
    </row>
    <row r="2355" spans="1:5" ht="13.2" x14ac:dyDescent="0.25">
      <c r="A2355" s="2">
        <v>44841.041666666664</v>
      </c>
      <c r="B2355" s="1">
        <v>241.8</v>
      </c>
      <c r="C2355" s="1">
        <v>260.13384000000002</v>
      </c>
      <c r="D2355" s="1">
        <v>7.0478489073163203E-2</v>
      </c>
    </row>
    <row r="2356" spans="1:5" ht="13.2" x14ac:dyDescent="0.25">
      <c r="A2356" s="2">
        <v>44841.083333333336</v>
      </c>
      <c r="B2356" s="1">
        <v>276.92</v>
      </c>
      <c r="C2356" s="1">
        <v>286.06017000000003</v>
      </c>
      <c r="D2356" s="1">
        <v>3.1951914172462403E-2</v>
      </c>
    </row>
    <row r="2357" spans="1:5" ht="13.2" x14ac:dyDescent="0.25">
      <c r="A2357" s="2">
        <v>44841.125</v>
      </c>
      <c r="B2357" s="1">
        <v>279.44</v>
      </c>
      <c r="C2357" s="1">
        <v>292.01726000000002</v>
      </c>
      <c r="D2357" s="1">
        <v>4.3070262353670501E-2</v>
      </c>
    </row>
    <row r="2358" spans="1:5" ht="13.2" x14ac:dyDescent="0.25">
      <c r="A2358" s="2">
        <v>44841.166666666664</v>
      </c>
      <c r="B2358" s="1">
        <v>274.55</v>
      </c>
      <c r="C2358" s="1">
        <v>284.30354</v>
      </c>
      <c r="D2358" s="1">
        <v>3.4306783517363097E-2</v>
      </c>
    </row>
    <row r="2359" spans="1:5" ht="13.2" x14ac:dyDescent="0.25">
      <c r="A2359" s="2">
        <v>44841.208333333336</v>
      </c>
      <c r="B2359" s="1">
        <v>271.35000000000002</v>
      </c>
      <c r="C2359" s="1">
        <v>278.54219999999998</v>
      </c>
      <c r="D2359" s="1">
        <v>2.58208630505537E-2</v>
      </c>
    </row>
    <row r="2360" spans="1:5" ht="13.2" x14ac:dyDescent="0.25">
      <c r="A2360" s="2">
        <v>44841.25</v>
      </c>
      <c r="B2360" s="1">
        <v>276.44</v>
      </c>
      <c r="C2360" s="1">
        <v>278.18878000000001</v>
      </c>
      <c r="D2360" s="1">
        <v>6.2863067302714702E-3</v>
      </c>
    </row>
    <row r="2361" spans="1:5" ht="13.2" x14ac:dyDescent="0.25">
      <c r="A2361" s="2">
        <v>44841.291666666664</v>
      </c>
      <c r="B2361" s="1">
        <v>271.43</v>
      </c>
      <c r="C2361" s="1">
        <v>277.21276999999998</v>
      </c>
      <c r="D2361" s="1">
        <v>2.08604026430671E-2</v>
      </c>
    </row>
    <row r="2362" spans="1:5" ht="13.2" x14ac:dyDescent="0.25">
      <c r="A2362" s="2">
        <v>44841.333333333336</v>
      </c>
      <c r="B2362" s="1">
        <v>265.62</v>
      </c>
      <c r="C2362" s="1">
        <v>276.18284</v>
      </c>
      <c r="D2362" s="1">
        <v>3.8245822948304802E-2</v>
      </c>
    </row>
    <row r="2363" spans="1:5" ht="13.2" x14ac:dyDescent="0.25">
      <c r="A2363" s="2">
        <v>44841.375</v>
      </c>
      <c r="B2363" s="1">
        <v>262.57</v>
      </c>
      <c r="C2363" s="1">
        <v>272.60694999999998</v>
      </c>
      <c r="D2363" s="1">
        <v>3.6818393661643502E-2</v>
      </c>
    </row>
    <row r="2364" spans="1:5" ht="13.2" x14ac:dyDescent="0.25">
      <c r="A2364" s="2">
        <v>44841.416666666664</v>
      </c>
      <c r="B2364" s="1">
        <v>264.08</v>
      </c>
      <c r="C2364" s="1">
        <v>266.57803000000001</v>
      </c>
      <c r="D2364" s="1">
        <v>9.3707272125914797E-3</v>
      </c>
    </row>
    <row r="2365" spans="1:5" ht="13.2" x14ac:dyDescent="0.25">
      <c r="A2365" s="2">
        <v>44841.458333333336</v>
      </c>
      <c r="B2365" s="1">
        <v>264.45</v>
      </c>
      <c r="C2365" s="1">
        <v>262.50371999999999</v>
      </c>
      <c r="D2365" s="1">
        <v>7.41429492884901E-3</v>
      </c>
    </row>
    <row r="2366" spans="1:5" ht="13.2" x14ac:dyDescent="0.25">
      <c r="A2366" s="2">
        <v>44841.5</v>
      </c>
      <c r="B2366" s="1">
        <v>263.54000000000002</v>
      </c>
      <c r="C2366" s="1">
        <v>267.12862999999999</v>
      </c>
      <c r="D2366" s="1">
        <v>1.3434089786631799E-2</v>
      </c>
    </row>
    <row r="2367" spans="1:5" ht="13.2" x14ac:dyDescent="0.25">
      <c r="A2367" s="2">
        <v>44841.541666666664</v>
      </c>
      <c r="B2367" s="1">
        <v>270.52</v>
      </c>
      <c r="C2367" s="1">
        <v>272.51915000000002</v>
      </c>
      <c r="D2367" s="1">
        <v>7.3358147491654896E-3</v>
      </c>
    </row>
    <row r="2368" spans="1:5" ht="13.2" x14ac:dyDescent="0.25">
      <c r="A2368" s="2">
        <v>44841.583333333336</v>
      </c>
      <c r="B2368" s="1">
        <v>273.27999999999997</v>
      </c>
      <c r="C2368" s="1">
        <v>264.33974999999998</v>
      </c>
      <c r="D2368" s="1">
        <v>3.3821057937748603E-2</v>
      </c>
    </row>
    <row r="2369" spans="1:5" ht="13.2" x14ac:dyDescent="0.25">
      <c r="A2369" s="2">
        <v>44841.625</v>
      </c>
      <c r="B2369" s="1">
        <v>249.22</v>
      </c>
      <c r="C2369" s="1">
        <v>230.40777</v>
      </c>
      <c r="D2369" s="1">
        <v>8.1647550340858702E-2</v>
      </c>
    </row>
    <row r="2370" spans="1:5" ht="13.2" x14ac:dyDescent="0.25">
      <c r="A2370" s="2">
        <v>44841.666666666664</v>
      </c>
      <c r="B2370" s="1">
        <v>202.18</v>
      </c>
      <c r="C2370" s="1">
        <v>184.54782</v>
      </c>
      <c r="D2370" s="1">
        <v>9.5542607872582799E-2</v>
      </c>
    </row>
    <row r="2371" spans="1:5" ht="13.2" x14ac:dyDescent="0.25">
      <c r="A2371" s="2">
        <v>44841.708333333336</v>
      </c>
      <c r="B2371" s="1">
        <v>182.02</v>
      </c>
      <c r="C2371" s="1">
        <v>150.12343999999999</v>
      </c>
      <c r="D2371" s="1">
        <v>0.21246888560507199</v>
      </c>
    </row>
    <row r="2372" spans="1:5" ht="13.2" x14ac:dyDescent="0.25">
      <c r="A2372" s="2">
        <v>44841.75</v>
      </c>
      <c r="B2372" s="1">
        <v>176.77</v>
      </c>
      <c r="C2372" s="1">
        <v>138.58087</v>
      </c>
      <c r="D2372" s="1">
        <v>0.27557288390526002</v>
      </c>
    </row>
    <row r="2373" spans="1:5" ht="13.2" x14ac:dyDescent="0.25">
      <c r="A2373" s="2">
        <v>44841.791666666664</v>
      </c>
      <c r="B2373" s="1">
        <v>171.69</v>
      </c>
      <c r="C2373" s="1">
        <v>139.67070000000001</v>
      </c>
      <c r="D2373" s="1">
        <v>0.229248510961855</v>
      </c>
    </row>
    <row r="2374" spans="1:5" ht="13.2" x14ac:dyDescent="0.25">
      <c r="A2374" s="2">
        <v>44841.833333333336</v>
      </c>
      <c r="B2374" s="1">
        <v>172.15</v>
      </c>
      <c r="C2374" s="1">
        <v>141.93243000000001</v>
      </c>
      <c r="D2374" s="1">
        <v>0.212901096669732</v>
      </c>
    </row>
    <row r="2375" spans="1:5" ht="13.2" x14ac:dyDescent="0.25">
      <c r="A2375" s="2">
        <v>44841.875</v>
      </c>
      <c r="B2375" s="1">
        <v>170.65</v>
      </c>
      <c r="C2375" s="1">
        <v>147.69104999999999</v>
      </c>
      <c r="D2375" s="1">
        <v>0.15545254773393499</v>
      </c>
    </row>
    <row r="2376" spans="1:5" ht="13.2" x14ac:dyDescent="0.25">
      <c r="A2376" s="2">
        <v>44841.916666666664</v>
      </c>
      <c r="B2376" s="1">
        <v>171.27</v>
      </c>
      <c r="C2376" s="1">
        <v>161.49578</v>
      </c>
      <c r="D2376" s="1">
        <v>6.0523067537739998E-2</v>
      </c>
    </row>
    <row r="2377" spans="1:5" ht="13.2" x14ac:dyDescent="0.25">
      <c r="A2377" s="2">
        <v>44841.958333333336</v>
      </c>
      <c r="B2377" s="1">
        <v>180.72</v>
      </c>
      <c r="C2377" s="1">
        <v>183.89877999999999</v>
      </c>
      <c r="D2377" s="1">
        <v>1.7285487157663499E-2</v>
      </c>
      <c r="E2377" s="1">
        <f>AVERAGE(D2354:D2377)</f>
        <v>7.5618370846401869E-2</v>
      </c>
    </row>
    <row r="2378" spans="1:5" ht="13.2" x14ac:dyDescent="0.25">
      <c r="A2378" s="2">
        <v>44842</v>
      </c>
      <c r="B2378" s="1">
        <v>197.46</v>
      </c>
      <c r="C2378" s="1">
        <v>224.53412</v>
      </c>
      <c r="D2378" s="1">
        <v>0.120579090607699</v>
      </c>
    </row>
    <row r="2379" spans="1:5" ht="13.2" x14ac:dyDescent="0.25">
      <c r="A2379" s="2">
        <v>44842.041666666664</v>
      </c>
      <c r="B2379" s="1">
        <v>255.25</v>
      </c>
      <c r="C2379" s="1">
        <v>256.39303999999998</v>
      </c>
      <c r="D2379" s="1">
        <v>4.4581553383819797E-3</v>
      </c>
    </row>
    <row r="2380" spans="1:5" ht="13.2" x14ac:dyDescent="0.25">
      <c r="A2380" s="2">
        <v>44842.083333333336</v>
      </c>
      <c r="B2380" s="1">
        <v>297.14999999999998</v>
      </c>
      <c r="C2380" s="1">
        <v>278.11491000000001</v>
      </c>
      <c r="D2380" s="1">
        <v>6.8443256062754601E-2</v>
      </c>
    </row>
    <row r="2381" spans="1:5" ht="13.2" x14ac:dyDescent="0.25">
      <c r="A2381" s="2">
        <v>44842.125</v>
      </c>
      <c r="B2381" s="1">
        <v>296.56</v>
      </c>
      <c r="C2381" s="1">
        <v>283.86977000000002</v>
      </c>
      <c r="D2381" s="1">
        <v>4.4704407940302997E-2</v>
      </c>
    </row>
    <row r="2382" spans="1:5" ht="13.2" x14ac:dyDescent="0.25">
      <c r="A2382" s="2">
        <v>44842.166666666664</v>
      </c>
      <c r="B2382" s="1">
        <v>285.41000000000003</v>
      </c>
      <c r="C2382" s="1">
        <v>278.51177000000001</v>
      </c>
      <c r="D2382" s="1">
        <v>2.47681812513704E-2</v>
      </c>
    </row>
    <row r="2383" spans="1:5" ht="13.2" x14ac:dyDescent="0.25">
      <c r="A2383" s="2">
        <v>44842.208333333336</v>
      </c>
      <c r="B2383" s="1">
        <v>290.8</v>
      </c>
      <c r="C2383" s="1">
        <v>274.28140000000002</v>
      </c>
      <c r="D2383" s="1">
        <v>6.0225009789216397E-2</v>
      </c>
    </row>
    <row r="2384" spans="1:5" ht="13.2" x14ac:dyDescent="0.25">
      <c r="A2384" s="2">
        <v>44842.25</v>
      </c>
      <c r="B2384" s="1">
        <v>288.70999999999998</v>
      </c>
      <c r="C2384" s="1">
        <v>273.71809999999999</v>
      </c>
      <c r="D2384" s="1">
        <v>5.4771313990561697E-2</v>
      </c>
    </row>
    <row r="2385" spans="1:4" ht="13.2" x14ac:dyDescent="0.25">
      <c r="A2385" s="2">
        <v>44842.291666666664</v>
      </c>
      <c r="B2385" s="1">
        <v>288.25</v>
      </c>
      <c r="C2385" s="1">
        <v>272.18002000000001</v>
      </c>
      <c r="D2385" s="1">
        <v>5.9041732747319102E-2</v>
      </c>
    </row>
    <row r="2386" spans="1:4" ht="13.2" x14ac:dyDescent="0.25">
      <c r="A2386" s="2">
        <v>44842.333333333336</v>
      </c>
      <c r="B2386" s="1">
        <v>290.61</v>
      </c>
      <c r="C2386" s="1">
        <v>271.07735000000002</v>
      </c>
      <c r="D2386" s="1">
        <v>7.2055632829522598E-2</v>
      </c>
    </row>
    <row r="2387" spans="1:4" ht="13.2" x14ac:dyDescent="0.25">
      <c r="A2387" s="2">
        <v>44842.375</v>
      </c>
      <c r="B2387" s="1">
        <v>284.04000000000002</v>
      </c>
      <c r="C2387" s="1">
        <v>268.28289999999998</v>
      </c>
      <c r="D2387" s="1">
        <v>5.8733150715159402E-2</v>
      </c>
    </row>
    <row r="2388" spans="1:4" ht="13.2" x14ac:dyDescent="0.25">
      <c r="A2388" s="2">
        <v>44842.416666666664</v>
      </c>
      <c r="B2388" s="1">
        <v>278.86</v>
      </c>
      <c r="C2388" s="1">
        <v>263.33100999999999</v>
      </c>
      <c r="D2388" s="1">
        <v>5.8971368392959099E-2</v>
      </c>
    </row>
    <row r="2389" spans="1:4" ht="13.2" x14ac:dyDescent="0.25">
      <c r="A2389" s="2">
        <v>44842.458333333336</v>
      </c>
      <c r="B2389" s="1">
        <v>279.26</v>
      </c>
      <c r="C2389" s="1">
        <v>259.96510000000001</v>
      </c>
      <c r="D2389" s="1">
        <v>7.4221116603728599E-2</v>
      </c>
    </row>
    <row r="2390" spans="1:4" ht="13.2" x14ac:dyDescent="0.25">
      <c r="A2390" s="2">
        <v>44842.5</v>
      </c>
      <c r="B2390" s="1">
        <v>279.97000000000003</v>
      </c>
      <c r="C2390" s="1">
        <v>264.05410000000001</v>
      </c>
      <c r="D2390" s="1">
        <v>6.0275148160926197E-2</v>
      </c>
    </row>
    <row r="2391" spans="1:4" ht="13.2" x14ac:dyDescent="0.25">
      <c r="A2391" s="2">
        <v>44842.541666666664</v>
      </c>
      <c r="B2391" s="1">
        <v>280.85000000000002</v>
      </c>
      <c r="C2391" s="1">
        <v>268.17340000000002</v>
      </c>
      <c r="D2391" s="1">
        <v>4.7270161768467697E-2</v>
      </c>
    </row>
    <row r="2392" spans="1:4" ht="13.2" x14ac:dyDescent="0.25">
      <c r="A2392" s="2">
        <v>44842.583333333336</v>
      </c>
      <c r="B2392" s="1">
        <v>280.11</v>
      </c>
      <c r="C2392" s="1">
        <v>259.72901000000002</v>
      </c>
      <c r="D2392" s="1">
        <v>7.8470210162507395E-2</v>
      </c>
    </row>
    <row r="2393" spans="1:4" ht="13.2" x14ac:dyDescent="0.25">
      <c r="A2393" s="2">
        <v>44842.625</v>
      </c>
      <c r="B2393" s="1">
        <v>253.1</v>
      </c>
      <c r="C2393" s="1">
        <v>228.46126000000001</v>
      </c>
      <c r="D2393" s="1">
        <v>0.107846468149567</v>
      </c>
    </row>
    <row r="2394" spans="1:4" ht="13.2" x14ac:dyDescent="0.25">
      <c r="A2394" s="2">
        <v>44842.666666666664</v>
      </c>
      <c r="B2394" s="1">
        <v>192.33</v>
      </c>
      <c r="C2394" s="1">
        <v>187.23662999999999</v>
      </c>
      <c r="D2394" s="1">
        <v>2.7202850211521201E-2</v>
      </c>
    </row>
    <row r="2395" spans="1:4" ht="13.2" x14ac:dyDescent="0.25">
      <c r="A2395" s="2">
        <v>44842.708333333336</v>
      </c>
      <c r="B2395" s="1">
        <v>169.49</v>
      </c>
      <c r="C2395" s="1">
        <v>156.37441000000001</v>
      </c>
      <c r="D2395" s="1">
        <v>8.3872994308979307E-2</v>
      </c>
    </row>
    <row r="2396" spans="1:4" ht="13.2" x14ac:dyDescent="0.25">
      <c r="A2396" s="2">
        <v>44842.75</v>
      </c>
      <c r="B2396" s="1">
        <v>161.22999999999999</v>
      </c>
      <c r="C2396" s="1">
        <v>146.28735</v>
      </c>
      <c r="D2396" s="1">
        <v>0.10214587932586</v>
      </c>
    </row>
    <row r="2397" spans="1:4" ht="13.2" x14ac:dyDescent="0.25">
      <c r="A2397" s="2">
        <v>44842.791666666664</v>
      </c>
      <c r="B2397" s="1">
        <v>159.44</v>
      </c>
      <c r="C2397" s="1">
        <v>148.45851999999999</v>
      </c>
      <c r="D2397" s="1">
        <v>7.3970022064075505E-2</v>
      </c>
    </row>
    <row r="2398" spans="1:4" ht="13.2" x14ac:dyDescent="0.25">
      <c r="A2398" s="2">
        <v>44842.833333333336</v>
      </c>
      <c r="B2398" s="1">
        <v>154.84</v>
      </c>
      <c r="C2398" s="1">
        <v>151.87143</v>
      </c>
      <c r="D2398" s="1">
        <v>1.9546599383439001E-2</v>
      </c>
    </row>
    <row r="2399" spans="1:4" ht="13.2" x14ac:dyDescent="0.25">
      <c r="A2399" s="2">
        <v>44842.875</v>
      </c>
      <c r="B2399" s="1">
        <v>146.63999999999999</v>
      </c>
      <c r="C2399" s="1">
        <v>157.36615</v>
      </c>
      <c r="D2399" s="1">
        <v>6.8160465258888303E-2</v>
      </c>
    </row>
    <row r="2400" spans="1:4" ht="13.2" x14ac:dyDescent="0.25">
      <c r="A2400" s="2">
        <v>44842.916666666664</v>
      </c>
      <c r="B2400" s="1">
        <v>149.66</v>
      </c>
      <c r="C2400" s="1">
        <v>169.86675</v>
      </c>
      <c r="D2400" s="1">
        <v>0.118956476179122</v>
      </c>
    </row>
    <row r="2401" spans="1:5" ht="13.2" x14ac:dyDescent="0.25">
      <c r="A2401" s="2">
        <v>44842.958333333336</v>
      </c>
      <c r="B2401" s="1">
        <v>165.18</v>
      </c>
      <c r="C2401" s="1">
        <v>190.61145999999999</v>
      </c>
      <c r="D2401" s="1">
        <v>0.13342041449134201</v>
      </c>
      <c r="E2401" s="1">
        <f>AVERAGE(D2378:D2401)</f>
        <v>6.7587921072236309E-2</v>
      </c>
    </row>
    <row r="2402" spans="1:5" ht="13.2" x14ac:dyDescent="0.25">
      <c r="A2402" s="2">
        <v>44843</v>
      </c>
      <c r="B2402" s="1">
        <v>190.17</v>
      </c>
      <c r="C2402" s="1">
        <v>207.94201000000001</v>
      </c>
      <c r="D2402" s="1">
        <v>8.5466183576853996E-2</v>
      </c>
    </row>
    <row r="2403" spans="1:5" ht="13.2" x14ac:dyDescent="0.25">
      <c r="A2403" s="2">
        <v>44843.041666666664</v>
      </c>
      <c r="B2403" s="1">
        <v>257.39</v>
      </c>
      <c r="C2403" s="1">
        <v>251.16650999999999</v>
      </c>
      <c r="D2403" s="1">
        <v>2.47783432592187E-2</v>
      </c>
    </row>
    <row r="2404" spans="1:5" ht="13.2" x14ac:dyDescent="0.25">
      <c r="A2404" s="2">
        <v>44843.083333333336</v>
      </c>
      <c r="B2404" s="1">
        <v>294.66000000000003</v>
      </c>
      <c r="C2404" s="1">
        <v>280.96100000000001</v>
      </c>
      <c r="D2404" s="1">
        <v>4.8757656756631698E-2</v>
      </c>
    </row>
    <row r="2405" spans="1:5" ht="13.2" x14ac:dyDescent="0.25">
      <c r="A2405" s="2">
        <v>44843.125</v>
      </c>
      <c r="B2405" s="1">
        <v>283.02999999999997</v>
      </c>
      <c r="C2405" s="1">
        <v>288.68903999999998</v>
      </c>
      <c r="D2405" s="1">
        <v>1.9602545354683299E-2</v>
      </c>
    </row>
    <row r="2406" spans="1:5" ht="13.2" x14ac:dyDescent="0.25">
      <c r="A2406" s="2">
        <v>44843.166666666664</v>
      </c>
      <c r="B2406" s="1">
        <v>276.86</v>
      </c>
      <c r="C2406" s="1">
        <v>282.41838000000001</v>
      </c>
      <c r="D2406" s="1">
        <v>1.9681367763670299E-2</v>
      </c>
    </row>
    <row r="2407" spans="1:5" ht="13.2" x14ac:dyDescent="0.25">
      <c r="A2407" s="2">
        <v>44843.208333333336</v>
      </c>
      <c r="B2407" s="1">
        <v>274.02</v>
      </c>
      <c r="C2407" s="1">
        <v>277.40613999999999</v>
      </c>
      <c r="D2407" s="1">
        <v>1.22064349404811E-2</v>
      </c>
    </row>
    <row r="2408" spans="1:5" ht="13.2" x14ac:dyDescent="0.25">
      <c r="A2408" s="2">
        <v>44843.25</v>
      </c>
      <c r="B2408" s="1">
        <v>273.25</v>
      </c>
      <c r="C2408" s="1">
        <v>277.14888000000002</v>
      </c>
      <c r="D2408" s="1">
        <v>1.4067817990099801E-2</v>
      </c>
    </row>
    <row r="2409" spans="1:5" ht="13.2" x14ac:dyDescent="0.25">
      <c r="A2409" s="2">
        <v>44843.291666666664</v>
      </c>
      <c r="B2409" s="1">
        <v>266.87</v>
      </c>
      <c r="C2409" s="1">
        <v>277.03678000000002</v>
      </c>
      <c r="D2409" s="1">
        <v>3.6698304102437199E-2</v>
      </c>
    </row>
    <row r="2410" spans="1:5" ht="13.2" x14ac:dyDescent="0.25">
      <c r="A2410" s="2">
        <v>44843.333333333336</v>
      </c>
      <c r="B2410" s="1">
        <v>268.76</v>
      </c>
      <c r="C2410" s="1">
        <v>276.13675999999998</v>
      </c>
      <c r="D2410" s="1">
        <v>2.6714154247337401E-2</v>
      </c>
    </row>
    <row r="2411" spans="1:5" ht="13.2" x14ac:dyDescent="0.25">
      <c r="A2411" s="2">
        <v>44843.375</v>
      </c>
      <c r="B2411" s="1">
        <v>262.61</v>
      </c>
      <c r="C2411" s="1">
        <v>271.39573000000001</v>
      </c>
      <c r="D2411" s="1">
        <v>3.2372395836883602E-2</v>
      </c>
    </row>
    <row r="2412" spans="1:5" ht="13.2" x14ac:dyDescent="0.25">
      <c r="A2412" s="2">
        <v>44843.416666666664</v>
      </c>
      <c r="B2412" s="1">
        <v>256.52</v>
      </c>
      <c r="C2412" s="1">
        <v>264.42018999999999</v>
      </c>
      <c r="D2412" s="1">
        <v>2.9877408377930601E-2</v>
      </c>
    </row>
    <row r="2413" spans="1:5" ht="13.2" x14ac:dyDescent="0.25">
      <c r="A2413" s="2">
        <v>44843.458333333336</v>
      </c>
      <c r="B2413" s="1">
        <v>253.79</v>
      </c>
      <c r="C2413" s="1">
        <v>260.19472999999999</v>
      </c>
      <c r="D2413" s="1">
        <v>2.4615141129107398E-2</v>
      </c>
    </row>
    <row r="2414" spans="1:5" ht="13.2" x14ac:dyDescent="0.25">
      <c r="A2414" s="2">
        <v>44843.5</v>
      </c>
      <c r="B2414" s="1">
        <v>252.34</v>
      </c>
      <c r="C2414" s="1">
        <v>263.40886</v>
      </c>
      <c r="D2414" s="1">
        <v>4.2021593351111997E-2</v>
      </c>
    </row>
    <row r="2415" spans="1:5" ht="13.2" x14ac:dyDescent="0.25">
      <c r="A2415" s="2">
        <v>44843.541666666664</v>
      </c>
      <c r="B2415" s="1">
        <v>251.53</v>
      </c>
      <c r="C2415" s="1">
        <v>265.41275999999999</v>
      </c>
      <c r="D2415" s="1">
        <v>5.2306302078317497E-2</v>
      </c>
    </row>
    <row r="2416" spans="1:5" ht="13.2" x14ac:dyDescent="0.25">
      <c r="A2416" s="2">
        <v>44843.583333333336</v>
      </c>
      <c r="B2416" s="1">
        <v>255.19</v>
      </c>
      <c r="C2416" s="1">
        <v>254.54686000000001</v>
      </c>
      <c r="D2416" s="1">
        <v>2.52660747808866E-3</v>
      </c>
    </row>
    <row r="2417" spans="1:5" ht="13.2" x14ac:dyDescent="0.25">
      <c r="A2417" s="2">
        <v>44843.625</v>
      </c>
      <c r="B2417" s="1">
        <v>226.7</v>
      </c>
      <c r="C2417" s="1">
        <v>219.89088000000001</v>
      </c>
      <c r="D2417" s="1">
        <v>3.09659045431987E-2</v>
      </c>
    </row>
    <row r="2418" spans="1:5" ht="13.2" x14ac:dyDescent="0.25">
      <c r="A2418" s="2">
        <v>44843.666666666664</v>
      </c>
      <c r="B2418" s="1">
        <v>168.33</v>
      </c>
      <c r="C2418" s="1">
        <v>174.10623000000001</v>
      </c>
      <c r="D2418" s="1">
        <v>3.3176469331396098E-2</v>
      </c>
    </row>
    <row r="2419" spans="1:5" ht="13.2" x14ac:dyDescent="0.25">
      <c r="A2419" s="2">
        <v>44843.708333333336</v>
      </c>
      <c r="B2419" s="1">
        <v>151.16</v>
      </c>
      <c r="C2419" s="1">
        <v>140.38558</v>
      </c>
      <c r="D2419" s="1">
        <v>7.6748765792042095E-2</v>
      </c>
    </row>
    <row r="2420" spans="1:5" ht="13.2" x14ac:dyDescent="0.25">
      <c r="A2420" s="2">
        <v>44843.75</v>
      </c>
      <c r="B2420" s="1">
        <v>146</v>
      </c>
      <c r="C2420" s="1">
        <v>129.84907000000001</v>
      </c>
      <c r="D2420" s="1">
        <v>0.124382330963171</v>
      </c>
    </row>
    <row r="2421" spans="1:5" ht="13.2" x14ac:dyDescent="0.25">
      <c r="A2421" s="2">
        <v>44843.791666666664</v>
      </c>
      <c r="B2421" s="1">
        <v>144.43</v>
      </c>
      <c r="C2421" s="1">
        <v>130.19262000000001</v>
      </c>
      <c r="D2421" s="1">
        <v>0.109356275340338</v>
      </c>
    </row>
    <row r="2422" spans="1:5" ht="13.2" x14ac:dyDescent="0.25">
      <c r="A2422" s="2">
        <v>44843.833333333336</v>
      </c>
      <c r="B2422" s="1">
        <v>144.47999999999999</v>
      </c>
      <c r="C2422" s="1">
        <v>129.7174</v>
      </c>
      <c r="D2422" s="1">
        <v>0.113805857965084</v>
      </c>
    </row>
    <row r="2423" spans="1:5" ht="13.2" x14ac:dyDescent="0.25">
      <c r="A2423" s="2">
        <v>44843.875</v>
      </c>
      <c r="B2423" s="1">
        <v>139.69999999999999</v>
      </c>
      <c r="C2423" s="1">
        <v>132.54266000000001</v>
      </c>
      <c r="D2423" s="1">
        <v>5.4000274326771201E-2</v>
      </c>
    </row>
    <row r="2424" spans="1:5" ht="13.2" x14ac:dyDescent="0.25">
      <c r="A2424" s="2">
        <v>44843.916666666664</v>
      </c>
      <c r="B2424" s="1">
        <v>147.43</v>
      </c>
      <c r="C2424" s="1">
        <v>143.51875000000001</v>
      </c>
      <c r="D2424" s="1">
        <v>2.7252536689456899E-2</v>
      </c>
    </row>
    <row r="2425" spans="1:5" ht="13.2" x14ac:dyDescent="0.25">
      <c r="A2425" s="2">
        <v>44843.958333333336</v>
      </c>
      <c r="B2425" s="1">
        <v>156.16</v>
      </c>
      <c r="C2425" s="1">
        <v>165.09059999999999</v>
      </c>
      <c r="D2425" s="1">
        <v>5.4095145332320502E-2</v>
      </c>
      <c r="E2425" s="1">
        <f>AVERAGE(D2402:D2425)</f>
        <v>4.5644825688609648E-2</v>
      </c>
    </row>
    <row r="2426" spans="1:5" ht="13.2" x14ac:dyDescent="0.25">
      <c r="A2426" s="2">
        <v>44844</v>
      </c>
      <c r="B2426" s="1">
        <v>181.24</v>
      </c>
      <c r="C2426" s="1">
        <v>203.2022</v>
      </c>
      <c r="D2426" s="1">
        <v>0.108080522750245</v>
      </c>
    </row>
    <row r="2427" spans="1:5" ht="13.2" x14ac:dyDescent="0.25">
      <c r="A2427" s="2">
        <v>44844.041666666664</v>
      </c>
      <c r="B2427" s="1">
        <v>256.49</v>
      </c>
      <c r="C2427" s="1">
        <v>245.63118</v>
      </c>
      <c r="D2427" s="1">
        <v>4.42078241044154E-2</v>
      </c>
    </row>
    <row r="2428" spans="1:5" ht="13.2" x14ac:dyDescent="0.25">
      <c r="A2428" s="2">
        <v>44844.083333333336</v>
      </c>
      <c r="B2428" s="1">
        <v>290.41000000000003</v>
      </c>
      <c r="C2428" s="1">
        <v>273.89452999999997</v>
      </c>
      <c r="D2428" s="1">
        <v>6.0298648534529098E-2</v>
      </c>
    </row>
    <row r="2429" spans="1:5" ht="13.2" x14ac:dyDescent="0.25">
      <c r="A2429" s="2">
        <v>44844.125</v>
      </c>
      <c r="B2429" s="1">
        <v>291.81</v>
      </c>
      <c r="C2429" s="1">
        <v>280.81301999999999</v>
      </c>
      <c r="D2429" s="1">
        <v>3.91612183794042E-2</v>
      </c>
    </row>
    <row r="2430" spans="1:5" ht="13.2" x14ac:dyDescent="0.25">
      <c r="A2430" s="2">
        <v>44844.166666666664</v>
      </c>
      <c r="B2430" s="1">
        <v>285.33</v>
      </c>
      <c r="C2430" s="1">
        <v>274.71373999999997</v>
      </c>
      <c r="D2430" s="1">
        <v>3.8644808956406797E-2</v>
      </c>
    </row>
    <row r="2431" spans="1:5" ht="13.2" x14ac:dyDescent="0.25">
      <c r="A2431" s="2">
        <v>44844.208333333336</v>
      </c>
      <c r="B2431" s="1">
        <v>285.5</v>
      </c>
      <c r="C2431" s="1">
        <v>269.40953000000002</v>
      </c>
      <c r="D2431" s="1">
        <v>5.9724947369159398E-2</v>
      </c>
    </row>
    <row r="2432" spans="1:5" ht="13.2" x14ac:dyDescent="0.25">
      <c r="A2432" s="2">
        <v>44844.25</v>
      </c>
      <c r="B2432" s="1">
        <v>271.97000000000003</v>
      </c>
      <c r="C2432" s="1">
        <v>268.84262000000001</v>
      </c>
      <c r="D2432" s="1">
        <v>1.16327537650094E-2</v>
      </c>
    </row>
    <row r="2433" spans="1:4" ht="13.2" x14ac:dyDescent="0.25">
      <c r="A2433" s="2">
        <v>44844.291666666664</v>
      </c>
      <c r="B2433" s="1">
        <v>270.68</v>
      </c>
      <c r="C2433" s="1">
        <v>269.32233000000002</v>
      </c>
      <c r="D2433" s="1">
        <v>5.0410599076578001E-3</v>
      </c>
    </row>
    <row r="2434" spans="1:4" ht="13.2" x14ac:dyDescent="0.25">
      <c r="A2434" s="2">
        <v>44844.333333333336</v>
      </c>
      <c r="B2434" s="1">
        <v>270.10000000000002</v>
      </c>
      <c r="C2434" s="1">
        <v>269.05909000000003</v>
      </c>
      <c r="D2434" s="1">
        <v>3.86870408280945E-3</v>
      </c>
    </row>
    <row r="2435" spans="1:4" ht="13.2" x14ac:dyDescent="0.25">
      <c r="A2435" s="2">
        <v>44844.375</v>
      </c>
      <c r="B2435" s="1">
        <v>261.72000000000003</v>
      </c>
      <c r="C2435" s="1">
        <v>264.03300999999999</v>
      </c>
      <c r="D2435" s="1">
        <v>8.7603061450534595E-3</v>
      </c>
    </row>
    <row r="2436" spans="1:4" ht="13.2" x14ac:dyDescent="0.25">
      <c r="A2436" s="2">
        <v>44844.416666666664</v>
      </c>
      <c r="B2436" s="1">
        <v>267.24</v>
      </c>
      <c r="C2436" s="1">
        <v>256.02742000000001</v>
      </c>
      <c r="D2436" s="1">
        <v>4.37944498288503E-2</v>
      </c>
    </row>
    <row r="2437" spans="1:4" ht="13.2" x14ac:dyDescent="0.25">
      <c r="A2437" s="2">
        <v>44844.458333333336</v>
      </c>
      <c r="B2437" s="1">
        <v>269.82</v>
      </c>
      <c r="C2437" s="1">
        <v>252.04590999999999</v>
      </c>
      <c r="D2437" s="1">
        <v>7.05192557974854E-2</v>
      </c>
    </row>
    <row r="2438" spans="1:4" ht="13.2" x14ac:dyDescent="0.25">
      <c r="A2438" s="2">
        <v>44844.5</v>
      </c>
      <c r="B2438" s="1">
        <v>264.42</v>
      </c>
      <c r="C2438" s="1">
        <v>256.73099000000002</v>
      </c>
      <c r="D2438" s="1">
        <v>2.9949676118181098E-2</v>
      </c>
    </row>
    <row r="2439" spans="1:4" ht="13.2" x14ac:dyDescent="0.25">
      <c r="A2439" s="2">
        <v>44844.541666666664</v>
      </c>
      <c r="B2439" s="1">
        <v>268.35000000000002</v>
      </c>
      <c r="C2439" s="1">
        <v>260.15663999999998</v>
      </c>
      <c r="D2439" s="1">
        <v>3.1493949183845703E-2</v>
      </c>
    </row>
    <row r="2440" spans="1:4" ht="13.2" x14ac:dyDescent="0.25">
      <c r="A2440" s="2">
        <v>44844.583333333336</v>
      </c>
      <c r="B2440" s="1">
        <v>285.89999999999998</v>
      </c>
      <c r="C2440" s="1">
        <v>249.19973999999999</v>
      </c>
      <c r="D2440" s="1">
        <v>0.147272465051528</v>
      </c>
    </row>
    <row r="2441" spans="1:4" ht="13.2" x14ac:dyDescent="0.25">
      <c r="A2441" s="2">
        <v>44844.625</v>
      </c>
      <c r="B2441" s="1">
        <v>252.55</v>
      </c>
      <c r="C2441" s="1">
        <v>213.44829999999999</v>
      </c>
      <c r="D2441" s="1">
        <v>0.183190496246632</v>
      </c>
    </row>
    <row r="2442" spans="1:4" ht="13.2" x14ac:dyDescent="0.25">
      <c r="A2442" s="2">
        <v>44844.666666666664</v>
      </c>
      <c r="B2442" s="1">
        <v>183.32</v>
      </c>
      <c r="C2442" s="1">
        <v>167.04031000000001</v>
      </c>
      <c r="D2442" s="1">
        <v>9.7459649111043795E-2</v>
      </c>
    </row>
    <row r="2443" spans="1:4" ht="13.2" x14ac:dyDescent="0.25">
      <c r="A2443" s="2">
        <v>44844.708333333336</v>
      </c>
      <c r="B2443" s="1">
        <v>170.39</v>
      </c>
      <c r="C2443" s="1">
        <v>133.89497</v>
      </c>
      <c r="D2443" s="1">
        <v>0.27256460791618897</v>
      </c>
    </row>
    <row r="2444" spans="1:4" ht="13.2" x14ac:dyDescent="0.25">
      <c r="A2444" s="2">
        <v>44844.75</v>
      </c>
      <c r="B2444" s="1">
        <v>169.8</v>
      </c>
      <c r="C2444" s="1">
        <v>125.29841999999999</v>
      </c>
      <c r="D2444" s="1">
        <v>0.35516473392082598</v>
      </c>
    </row>
    <row r="2445" spans="1:4" ht="13.2" x14ac:dyDescent="0.25">
      <c r="A2445" s="2">
        <v>44844.791666666664</v>
      </c>
      <c r="B2445" s="1">
        <v>164.13</v>
      </c>
      <c r="C2445" s="1">
        <v>127.30135</v>
      </c>
      <c r="D2445" s="1">
        <v>0.28930290212947402</v>
      </c>
    </row>
    <row r="2446" spans="1:4" ht="13.2" x14ac:dyDescent="0.25">
      <c r="A2446" s="2">
        <v>44844.833333333336</v>
      </c>
      <c r="B2446" s="1">
        <v>155.80000000000001</v>
      </c>
      <c r="C2446" s="1">
        <v>126.91615</v>
      </c>
      <c r="D2446" s="1">
        <v>0.227582147740851</v>
      </c>
    </row>
    <row r="2447" spans="1:4" ht="13.2" x14ac:dyDescent="0.25">
      <c r="A2447" s="2">
        <v>44844.875</v>
      </c>
      <c r="B2447" s="1">
        <v>154.12</v>
      </c>
      <c r="C2447" s="1">
        <v>128.06101000000001</v>
      </c>
      <c r="D2447" s="1">
        <v>0.203488868313626</v>
      </c>
    </row>
    <row r="2448" spans="1:4" ht="13.2" x14ac:dyDescent="0.25">
      <c r="A2448" s="2">
        <v>44844.916666666664</v>
      </c>
      <c r="B2448" s="1">
        <v>160.58000000000001</v>
      </c>
      <c r="C2448" s="1">
        <v>137.25640999999999</v>
      </c>
      <c r="D2448" s="1">
        <v>0.169927145843316</v>
      </c>
    </row>
    <row r="2449" spans="1:5" ht="13.2" x14ac:dyDescent="0.25">
      <c r="A2449" s="2">
        <v>44844.958333333336</v>
      </c>
      <c r="B2449" s="1">
        <v>177.4</v>
      </c>
      <c r="C2449" s="1">
        <v>159.50617</v>
      </c>
      <c r="D2449" s="1">
        <v>0.112182682337617</v>
      </c>
      <c r="E2449" s="1">
        <f>AVERAGE(D2426:D2449)</f>
        <v>0.10888807598058979</v>
      </c>
    </row>
    <row r="2450" spans="1:5" ht="13.2" x14ac:dyDescent="0.25">
      <c r="A2450" s="2">
        <v>44845</v>
      </c>
      <c r="B2450" s="1">
        <v>210.03</v>
      </c>
      <c r="C2450" s="1">
        <v>223.90427</v>
      </c>
      <c r="D2450" s="1">
        <v>6.1965187175751398E-2</v>
      </c>
    </row>
    <row r="2451" spans="1:5" ht="13.2" x14ac:dyDescent="0.25">
      <c r="A2451" s="2">
        <v>44845.041666666664</v>
      </c>
      <c r="B2451" s="1">
        <v>275.33</v>
      </c>
      <c r="C2451" s="1">
        <v>260.57101</v>
      </c>
      <c r="D2451" s="1">
        <v>5.6640951731353299E-2</v>
      </c>
    </row>
    <row r="2452" spans="1:5" ht="13.2" x14ac:dyDescent="0.25">
      <c r="A2452" s="2">
        <v>44845.083333333336</v>
      </c>
      <c r="B2452" s="1">
        <v>296.33999999999997</v>
      </c>
      <c r="C2452" s="1">
        <v>284.70299</v>
      </c>
      <c r="D2452" s="1">
        <v>4.0874210699367697E-2</v>
      </c>
    </row>
    <row r="2453" spans="1:5" ht="13.2" x14ac:dyDescent="0.25">
      <c r="A2453" s="2">
        <v>44845.125</v>
      </c>
      <c r="B2453" s="1">
        <v>288.08</v>
      </c>
      <c r="C2453" s="1">
        <v>289.73487</v>
      </c>
      <c r="D2453" s="1">
        <v>5.7116701210317396E-3</v>
      </c>
    </row>
    <row r="2454" spans="1:5" ht="13.2" x14ac:dyDescent="0.25">
      <c r="A2454" s="2">
        <v>44845.166666666664</v>
      </c>
      <c r="B2454" s="1">
        <v>272.23</v>
      </c>
      <c r="C2454" s="1">
        <v>282.03818999999999</v>
      </c>
      <c r="D2454" s="1">
        <v>3.47761060301797E-2</v>
      </c>
    </row>
    <row r="2455" spans="1:5" ht="13.2" x14ac:dyDescent="0.25">
      <c r="A2455" s="2">
        <v>44845.208333333336</v>
      </c>
      <c r="B2455" s="1">
        <v>266.8</v>
      </c>
      <c r="C2455" s="1">
        <v>276.41386999999997</v>
      </c>
      <c r="D2455" s="1">
        <v>3.4780707639598403E-2</v>
      </c>
    </row>
    <row r="2456" spans="1:5" ht="13.2" x14ac:dyDescent="0.25">
      <c r="A2456" s="2">
        <v>44845.25</v>
      </c>
      <c r="B2456" s="1">
        <v>268.43</v>
      </c>
      <c r="C2456" s="1">
        <v>275.93662999999998</v>
      </c>
      <c r="D2456" s="1">
        <v>2.720418090197E-2</v>
      </c>
    </row>
    <row r="2457" spans="1:5" ht="13.2" x14ac:dyDescent="0.25">
      <c r="A2457" s="2">
        <v>44845.291666666664</v>
      </c>
      <c r="B2457" s="1">
        <v>268.37</v>
      </c>
      <c r="C2457" s="1">
        <v>274.62860000000001</v>
      </c>
      <c r="D2457" s="1">
        <v>2.2789323471772399E-2</v>
      </c>
    </row>
    <row r="2458" spans="1:5" ht="13.2" x14ac:dyDescent="0.25">
      <c r="A2458" s="2">
        <v>44845.333333333336</v>
      </c>
      <c r="B2458" s="1">
        <v>261.93</v>
      </c>
      <c r="C2458" s="1">
        <v>273.43585999999999</v>
      </c>
      <c r="D2458" s="1">
        <v>4.2078826091061998E-2</v>
      </c>
    </row>
    <row r="2459" spans="1:5" ht="13.2" x14ac:dyDescent="0.25">
      <c r="A2459" s="2">
        <v>44845.375</v>
      </c>
      <c r="B2459" s="1">
        <v>250.19</v>
      </c>
      <c r="C2459" s="1">
        <v>270.14884999999998</v>
      </c>
      <c r="D2459" s="1">
        <v>7.38809363800733E-2</v>
      </c>
    </row>
    <row r="2460" spans="1:5" ht="13.2" x14ac:dyDescent="0.25">
      <c r="A2460" s="2">
        <v>44845.416666666664</v>
      </c>
      <c r="B2460" s="1">
        <v>243.74</v>
      </c>
      <c r="C2460" s="1">
        <v>264.14999</v>
      </c>
      <c r="D2460" s="1">
        <v>7.7266669591772405E-2</v>
      </c>
    </row>
    <row r="2461" spans="1:5" ht="13.2" x14ac:dyDescent="0.25">
      <c r="A2461" s="2">
        <v>44845.458333333336</v>
      </c>
      <c r="B2461" s="1">
        <v>247.07</v>
      </c>
      <c r="C2461" s="1">
        <v>259.94887</v>
      </c>
      <c r="D2461" s="1">
        <v>4.95438583749181E-2</v>
      </c>
    </row>
    <row r="2462" spans="1:5" ht="13.2" x14ac:dyDescent="0.25">
      <c r="A2462" s="2">
        <v>44845.5</v>
      </c>
      <c r="B2462" s="1">
        <v>253.71</v>
      </c>
      <c r="C2462" s="1">
        <v>264.89249000000001</v>
      </c>
      <c r="D2462" s="1">
        <v>4.2215202099538503E-2</v>
      </c>
    </row>
    <row r="2463" spans="1:5" ht="13.2" x14ac:dyDescent="0.25">
      <c r="A2463" s="2">
        <v>44845.541666666664</v>
      </c>
      <c r="B2463" s="1">
        <v>259.12</v>
      </c>
      <c r="C2463" s="1">
        <v>271.28665000000001</v>
      </c>
      <c r="D2463" s="1">
        <v>4.4847949576582502E-2</v>
      </c>
    </row>
    <row r="2464" spans="1:5" ht="13.2" x14ac:dyDescent="0.25">
      <c r="A2464" s="2">
        <v>44845.583333333336</v>
      </c>
      <c r="B2464" s="1">
        <v>269.91000000000003</v>
      </c>
      <c r="C2464" s="1">
        <v>264.00337000000002</v>
      </c>
      <c r="D2464" s="1">
        <v>2.2373312886119601E-2</v>
      </c>
    </row>
    <row r="2465" spans="1:5" ht="13.2" x14ac:dyDescent="0.25">
      <c r="A2465" s="2">
        <v>44845.625</v>
      </c>
      <c r="B2465" s="1">
        <v>235.44</v>
      </c>
      <c r="C2465" s="1">
        <v>230.59479999999999</v>
      </c>
      <c r="D2465" s="1">
        <v>2.1011748747152999E-2</v>
      </c>
    </row>
    <row r="2466" spans="1:5" ht="13.2" x14ac:dyDescent="0.25">
      <c r="A2466" s="2">
        <v>44845.666666666664</v>
      </c>
      <c r="B2466" s="1">
        <v>171.8</v>
      </c>
      <c r="C2466" s="1">
        <v>185.29634999999999</v>
      </c>
      <c r="D2466" s="1">
        <v>7.2836566937233102E-2</v>
      </c>
    </row>
    <row r="2467" spans="1:5" ht="13.2" x14ac:dyDescent="0.25">
      <c r="A2467" s="2">
        <v>44845.708333333336</v>
      </c>
      <c r="B2467" s="1">
        <v>160.68</v>
      </c>
      <c r="C2467" s="1">
        <v>151.59442000000001</v>
      </c>
      <c r="D2467" s="1">
        <v>5.9933472485332803E-2</v>
      </c>
    </row>
    <row r="2468" spans="1:5" ht="13.2" x14ac:dyDescent="0.25">
      <c r="A2468" s="2">
        <v>44845.75</v>
      </c>
      <c r="B2468" s="1">
        <v>154.87</v>
      </c>
      <c r="C2468" s="1">
        <v>140.88219000000001</v>
      </c>
      <c r="D2468" s="1">
        <v>9.9287283935605999E-2</v>
      </c>
    </row>
    <row r="2469" spans="1:5" ht="13.2" x14ac:dyDescent="0.25">
      <c r="A2469" s="2">
        <v>44845.791666666664</v>
      </c>
      <c r="B2469" s="1">
        <v>152.1</v>
      </c>
      <c r="C2469" s="1">
        <v>142.64887999999999</v>
      </c>
      <c r="D2469" s="1">
        <v>6.6254428355834297E-2</v>
      </c>
    </row>
    <row r="2470" spans="1:5" ht="13.2" x14ac:dyDescent="0.25">
      <c r="A2470" s="2">
        <v>44845.833333333336</v>
      </c>
      <c r="B2470" s="1">
        <v>147.68</v>
      </c>
      <c r="C2470" s="1">
        <v>144.97964999999999</v>
      </c>
      <c r="D2470" s="1">
        <v>1.8625717471383099E-2</v>
      </c>
    </row>
    <row r="2471" spans="1:5" ht="13.2" x14ac:dyDescent="0.25">
      <c r="A2471" s="2">
        <v>44845.875</v>
      </c>
      <c r="B2471" s="1">
        <v>148.69</v>
      </c>
      <c r="C2471" s="1">
        <v>149.81112999999999</v>
      </c>
      <c r="D2471" s="1">
        <v>7.4836228790210301E-3</v>
      </c>
    </row>
    <row r="2472" spans="1:5" ht="13.2" x14ac:dyDescent="0.25">
      <c r="A2472" s="2">
        <v>44845.916666666664</v>
      </c>
      <c r="B2472" s="1">
        <v>165.21</v>
      </c>
      <c r="C2472" s="1">
        <v>162.70303999999999</v>
      </c>
      <c r="D2472" s="1">
        <v>1.54081939710531E-2</v>
      </c>
    </row>
    <row r="2473" spans="1:5" ht="13.2" x14ac:dyDescent="0.25">
      <c r="A2473" s="2">
        <v>44845.958333333336</v>
      </c>
      <c r="B2473" s="1">
        <v>169.26</v>
      </c>
      <c r="C2473" s="1">
        <v>185.34225000000001</v>
      </c>
      <c r="D2473" s="1">
        <v>8.6770555553307496E-2</v>
      </c>
      <c r="E2473" s="1">
        <f>AVERAGE(D2450:D2473)</f>
        <v>4.5190028462792298E-2</v>
      </c>
    </row>
    <row r="2474" spans="1:5" ht="13.2" x14ac:dyDescent="0.25">
      <c r="A2474" s="2">
        <v>44846</v>
      </c>
      <c r="B2474" s="1">
        <v>201.97</v>
      </c>
      <c r="C2474" s="1">
        <v>220.4615</v>
      </c>
      <c r="D2474" s="1">
        <v>8.3876323076818401E-2</v>
      </c>
    </row>
    <row r="2475" spans="1:5" ht="13.2" x14ac:dyDescent="0.25">
      <c r="A2475" s="2">
        <v>44846.041666666664</v>
      </c>
      <c r="B2475" s="1">
        <v>256.37</v>
      </c>
      <c r="C2475" s="1">
        <v>257.64523000000003</v>
      </c>
      <c r="D2475" s="1">
        <v>4.9495579638715601E-3</v>
      </c>
    </row>
    <row r="2476" spans="1:5" ht="13.2" x14ac:dyDescent="0.25">
      <c r="A2476" s="2">
        <v>44846.083333333336</v>
      </c>
      <c r="B2476" s="1">
        <v>279.33999999999997</v>
      </c>
      <c r="C2476" s="1">
        <v>277.51652000000001</v>
      </c>
      <c r="D2476" s="1">
        <v>6.5707079347923497E-3</v>
      </c>
    </row>
    <row r="2477" spans="1:5" ht="13.2" x14ac:dyDescent="0.25">
      <c r="A2477" s="2">
        <v>44846.125</v>
      </c>
      <c r="B2477" s="1">
        <v>276.52</v>
      </c>
      <c r="C2477" s="1">
        <v>279.19650999999999</v>
      </c>
      <c r="D2477" s="1">
        <v>9.5864736991161E-3</v>
      </c>
    </row>
    <row r="2478" spans="1:5" ht="13.2" x14ac:dyDescent="0.25">
      <c r="A2478" s="2">
        <v>44846.166666666664</v>
      </c>
      <c r="B2478" s="1">
        <v>267.14</v>
      </c>
      <c r="C2478" s="1">
        <v>271.18036000000001</v>
      </c>
      <c r="D2478" s="1">
        <v>1.4899161576450499E-2</v>
      </c>
    </row>
    <row r="2479" spans="1:5" ht="13.2" x14ac:dyDescent="0.25">
      <c r="A2479" s="2">
        <v>44846.208333333336</v>
      </c>
      <c r="B2479" s="1">
        <v>258.33999999999997</v>
      </c>
      <c r="C2479" s="1">
        <v>265.57114999999999</v>
      </c>
      <c r="D2479" s="1">
        <v>2.72286729940357E-2</v>
      </c>
    </row>
    <row r="2480" spans="1:5" ht="13.2" x14ac:dyDescent="0.25">
      <c r="A2480" s="2">
        <v>44846.25</v>
      </c>
      <c r="B2480" s="1">
        <v>260.44</v>
      </c>
      <c r="C2480" s="1">
        <v>264.65697</v>
      </c>
      <c r="D2480" s="1">
        <v>1.5933719788297999E-2</v>
      </c>
    </row>
    <row r="2481" spans="1:4" ht="13.2" x14ac:dyDescent="0.25">
      <c r="A2481" s="2">
        <v>44846.291666666664</v>
      </c>
      <c r="B2481" s="1">
        <v>256.89</v>
      </c>
      <c r="C2481" s="1">
        <v>262.88364000000001</v>
      </c>
      <c r="D2481" s="1">
        <v>2.27995930062442E-2</v>
      </c>
    </row>
    <row r="2482" spans="1:4" ht="13.2" x14ac:dyDescent="0.25">
      <c r="A2482" s="2">
        <v>44846.333333333336</v>
      </c>
      <c r="B2482" s="1">
        <v>252.27</v>
      </c>
      <c r="C2482" s="1">
        <v>260.82825000000003</v>
      </c>
      <c r="D2482" s="1">
        <v>3.2811821572241502E-2</v>
      </c>
    </row>
    <row r="2483" spans="1:4" ht="13.2" x14ac:dyDescent="0.25">
      <c r="A2483" s="2">
        <v>44846.375</v>
      </c>
      <c r="B2483" s="1">
        <v>238.92</v>
      </c>
      <c r="C2483" s="1">
        <v>257.24572000000001</v>
      </c>
      <c r="D2483" s="1">
        <v>7.12381920290064E-2</v>
      </c>
    </row>
    <row r="2484" spans="1:4" ht="13.2" x14ac:dyDescent="0.25">
      <c r="A2484" s="2">
        <v>44846.416666666664</v>
      </c>
      <c r="B2484" s="1">
        <v>241.58</v>
      </c>
      <c r="C2484" s="1">
        <v>251.87706</v>
      </c>
      <c r="D2484" s="1">
        <v>4.0881293437361799E-2</v>
      </c>
    </row>
    <row r="2485" spans="1:4" ht="13.2" x14ac:dyDescent="0.25">
      <c r="A2485" s="2">
        <v>44846.458333333336</v>
      </c>
      <c r="B2485" s="1">
        <v>241.93</v>
      </c>
      <c r="C2485" s="1">
        <v>248.68893</v>
      </c>
      <c r="D2485" s="1">
        <v>2.7178250354770402E-2</v>
      </c>
    </row>
    <row r="2486" spans="1:4" ht="13.2" x14ac:dyDescent="0.25">
      <c r="A2486" s="2">
        <v>44846.5</v>
      </c>
      <c r="B2486" s="1">
        <v>248.74</v>
      </c>
      <c r="C2486" s="1">
        <v>254.32447999999999</v>
      </c>
      <c r="D2486" s="1">
        <v>2.19580907036553E-2</v>
      </c>
    </row>
    <row r="2487" spans="1:4" ht="13.2" x14ac:dyDescent="0.25">
      <c r="A2487" s="2">
        <v>44846.541666666664</v>
      </c>
      <c r="B2487" s="1">
        <v>261.04000000000002</v>
      </c>
      <c r="C2487" s="1">
        <v>260.49597999999997</v>
      </c>
      <c r="D2487" s="1">
        <v>2.08840074998487E-3</v>
      </c>
    </row>
    <row r="2488" spans="1:4" ht="13.2" x14ac:dyDescent="0.25">
      <c r="A2488" s="2">
        <v>44846.583333333336</v>
      </c>
      <c r="B2488" s="1">
        <v>257.52999999999997</v>
      </c>
      <c r="C2488" s="1">
        <v>251.82755</v>
      </c>
      <c r="D2488" s="1">
        <v>2.2644265887509001E-2</v>
      </c>
    </row>
    <row r="2489" spans="1:4" ht="13.2" x14ac:dyDescent="0.25">
      <c r="A2489" s="2">
        <v>44846.625</v>
      </c>
      <c r="B2489" s="1">
        <v>231.45</v>
      </c>
      <c r="C2489" s="1">
        <v>217.86399</v>
      </c>
      <c r="D2489" s="1">
        <v>6.2360053168951803E-2</v>
      </c>
    </row>
    <row r="2490" spans="1:4" ht="13.2" x14ac:dyDescent="0.25">
      <c r="A2490" s="2">
        <v>44846.666666666664</v>
      </c>
      <c r="B2490" s="1">
        <v>171.6</v>
      </c>
      <c r="C2490" s="1">
        <v>174.07487</v>
      </c>
      <c r="D2490" s="1">
        <v>1.4217273291658899E-2</v>
      </c>
    </row>
    <row r="2491" spans="1:4" ht="13.2" x14ac:dyDescent="0.25">
      <c r="A2491" s="2">
        <v>44846.708333333336</v>
      </c>
      <c r="B2491" s="1">
        <v>163.22</v>
      </c>
      <c r="C2491" s="1">
        <v>143.39322999999999</v>
      </c>
      <c r="D2491" s="1">
        <v>0.13826852216105301</v>
      </c>
    </row>
    <row r="2492" spans="1:4" ht="13.2" x14ac:dyDescent="0.25">
      <c r="A2492" s="2">
        <v>44846.75</v>
      </c>
      <c r="B2492" s="1">
        <v>161.22999999999999</v>
      </c>
      <c r="C2492" s="1">
        <v>135.64788999999999</v>
      </c>
      <c r="D2492" s="1">
        <v>0.188592023067959</v>
      </c>
    </row>
    <row r="2493" spans="1:4" ht="13.2" x14ac:dyDescent="0.25">
      <c r="A2493" s="2">
        <v>44846.791666666664</v>
      </c>
      <c r="B2493" s="1">
        <v>158.11000000000001</v>
      </c>
      <c r="C2493" s="1">
        <v>138.13663</v>
      </c>
      <c r="D2493" s="1">
        <v>0.14459140924460001</v>
      </c>
    </row>
    <row r="2494" spans="1:4" ht="13.2" x14ac:dyDescent="0.25">
      <c r="A2494" s="2">
        <v>44846.833333333336</v>
      </c>
      <c r="B2494" s="1">
        <v>154.13</v>
      </c>
      <c r="C2494" s="1">
        <v>138.86992000000001</v>
      </c>
      <c r="D2494" s="1">
        <v>0.10988758400667301</v>
      </c>
    </row>
    <row r="2495" spans="1:4" ht="13.2" x14ac:dyDescent="0.25">
      <c r="A2495" s="2">
        <v>44846.875</v>
      </c>
      <c r="B2495" s="1">
        <v>165.68</v>
      </c>
      <c r="C2495" s="1">
        <v>140.48707999999999</v>
      </c>
      <c r="D2495" s="1">
        <v>0.179325529436586</v>
      </c>
    </row>
    <row r="2496" spans="1:4" ht="13.2" x14ac:dyDescent="0.25">
      <c r="A2496" s="2">
        <v>44846.916666666664</v>
      </c>
      <c r="B2496" s="1">
        <v>171.56</v>
      </c>
      <c r="C2496" s="1">
        <v>150.57812999999999</v>
      </c>
      <c r="D2496" s="1">
        <v>0.13934208108441701</v>
      </c>
    </row>
    <row r="2497" spans="1:5" ht="13.2" x14ac:dyDescent="0.25">
      <c r="A2497" s="2">
        <v>44846.958333333336</v>
      </c>
      <c r="B2497" s="1">
        <v>187.68</v>
      </c>
      <c r="C2497" s="1">
        <v>175.46364</v>
      </c>
      <c r="D2497" s="1">
        <v>6.9623313411257201E-2</v>
      </c>
      <c r="E2497" s="1">
        <f>AVERAGE(D2474:D2497)</f>
        <v>6.0452179735304666E-2</v>
      </c>
    </row>
    <row r="2498" spans="1:5" ht="13.2" x14ac:dyDescent="0.25">
      <c r="A2498" s="2">
        <v>44847</v>
      </c>
      <c r="B2498" s="1">
        <v>216.53</v>
      </c>
      <c r="C2498" s="1">
        <v>222.12728999999999</v>
      </c>
      <c r="D2498" s="1">
        <v>2.5198569702984199E-2</v>
      </c>
    </row>
    <row r="2499" spans="1:5" ht="13.2" x14ac:dyDescent="0.25">
      <c r="A2499" s="2">
        <v>44847.041666666664</v>
      </c>
      <c r="B2499" s="1">
        <v>246.89</v>
      </c>
      <c r="C2499" s="1">
        <v>253.39816999999999</v>
      </c>
      <c r="D2499" s="1">
        <v>2.5683571432264098E-2</v>
      </c>
    </row>
    <row r="2500" spans="1:5" ht="13.2" x14ac:dyDescent="0.25">
      <c r="A2500" s="2">
        <v>44847.083333333336</v>
      </c>
      <c r="B2500" s="1">
        <v>272.72000000000003</v>
      </c>
      <c r="C2500" s="1">
        <v>269.76677000000001</v>
      </c>
      <c r="D2500" s="1">
        <v>1.09473453680007E-2</v>
      </c>
    </row>
    <row r="2501" spans="1:5" ht="13.2" x14ac:dyDescent="0.25">
      <c r="A2501" s="2">
        <v>44847.125</v>
      </c>
      <c r="B2501" s="1">
        <v>269.56</v>
      </c>
      <c r="C2501" s="1">
        <v>271.40910000000002</v>
      </c>
      <c r="D2501" s="1">
        <v>6.8129624246203203E-3</v>
      </c>
    </row>
    <row r="2502" spans="1:5" ht="13.2" x14ac:dyDescent="0.25">
      <c r="A2502" s="2">
        <v>44847.166666666664</v>
      </c>
      <c r="B2502" s="1">
        <v>269.27</v>
      </c>
      <c r="C2502" s="1">
        <v>264.28773999999999</v>
      </c>
      <c r="D2502" s="1">
        <v>1.8851650099243999E-2</v>
      </c>
    </row>
    <row r="2503" spans="1:5" ht="13.2" x14ac:dyDescent="0.25">
      <c r="A2503" s="2">
        <v>44847.208333333336</v>
      </c>
      <c r="B2503" s="1">
        <v>263.19</v>
      </c>
      <c r="C2503" s="1">
        <v>258.41413</v>
      </c>
      <c r="D2503" s="1">
        <v>1.84814584248933E-2</v>
      </c>
    </row>
    <row r="2504" spans="1:5" ht="13.2" x14ac:dyDescent="0.25">
      <c r="A2504" s="2">
        <v>44847.25</v>
      </c>
      <c r="B2504" s="1">
        <v>261.31</v>
      </c>
      <c r="C2504" s="1">
        <v>256.79379999999998</v>
      </c>
      <c r="D2504" s="1">
        <v>1.7586873203325099E-2</v>
      </c>
    </row>
    <row r="2505" spans="1:5" ht="13.2" x14ac:dyDescent="0.25">
      <c r="A2505" s="2">
        <v>44847.291666666664</v>
      </c>
      <c r="B2505" s="1">
        <v>254.69</v>
      </c>
      <c r="C2505" s="1">
        <v>254.82987</v>
      </c>
      <c r="D2505" s="1">
        <v>5.4887600107476301E-4</v>
      </c>
    </row>
    <row r="2506" spans="1:5" ht="13.2" x14ac:dyDescent="0.25">
      <c r="A2506" s="2">
        <v>44847.333333333336</v>
      </c>
      <c r="B2506" s="1">
        <v>253.91</v>
      </c>
      <c r="C2506" s="1">
        <v>253.15636000000001</v>
      </c>
      <c r="D2506" s="1">
        <v>2.9769743884767099E-3</v>
      </c>
    </row>
    <row r="2507" spans="1:5" ht="13.2" x14ac:dyDescent="0.25">
      <c r="A2507" s="2">
        <v>44847.375</v>
      </c>
      <c r="B2507" s="1">
        <v>259.68</v>
      </c>
      <c r="C2507" s="1">
        <v>250.22923</v>
      </c>
      <c r="D2507" s="1">
        <v>3.7768449353418797E-2</v>
      </c>
    </row>
    <row r="2508" spans="1:5" ht="13.2" x14ac:dyDescent="0.25">
      <c r="A2508" s="2">
        <v>44847.416666666664</v>
      </c>
      <c r="B2508" s="1">
        <v>252.02</v>
      </c>
      <c r="C2508" s="1">
        <v>245.48571000000001</v>
      </c>
      <c r="D2508" s="1">
        <v>2.66178019078992E-2</v>
      </c>
    </row>
    <row r="2509" spans="1:5" ht="13.2" x14ac:dyDescent="0.25">
      <c r="A2509" s="2">
        <v>44847.458333333336</v>
      </c>
      <c r="B2509" s="1">
        <v>251.28</v>
      </c>
      <c r="C2509" s="1">
        <v>243.26571000000001</v>
      </c>
      <c r="D2509" s="1">
        <v>3.2944593794168399E-2</v>
      </c>
    </row>
    <row r="2510" spans="1:5" ht="13.2" x14ac:dyDescent="0.25">
      <c r="A2510" s="2">
        <v>44847.5</v>
      </c>
      <c r="B2510" s="1">
        <v>257.79000000000002</v>
      </c>
      <c r="C2510" s="1">
        <v>249.22327999999999</v>
      </c>
      <c r="D2510" s="1">
        <v>3.4373674883020601E-2</v>
      </c>
    </row>
    <row r="2511" spans="1:5" ht="13.2" x14ac:dyDescent="0.25">
      <c r="A2511" s="2">
        <v>44847.541666666664</v>
      </c>
      <c r="B2511" s="1">
        <v>253.76</v>
      </c>
      <c r="C2511" s="1">
        <v>255.441</v>
      </c>
      <c r="D2511" s="1">
        <v>6.58077599132485E-3</v>
      </c>
    </row>
    <row r="2512" spans="1:5" ht="13.2" x14ac:dyDescent="0.25">
      <c r="A2512" s="2">
        <v>44847.583333333336</v>
      </c>
      <c r="B2512" s="1">
        <v>261.22000000000003</v>
      </c>
      <c r="C2512" s="1">
        <v>247.15792999999999</v>
      </c>
      <c r="D2512" s="1">
        <v>5.6895079190863999E-2</v>
      </c>
    </row>
    <row r="2513" spans="1:5" ht="13.2" x14ac:dyDescent="0.25">
      <c r="A2513" s="2">
        <v>44847.625</v>
      </c>
      <c r="B2513" s="1">
        <v>240.83</v>
      </c>
      <c r="C2513" s="1">
        <v>215.05085</v>
      </c>
      <c r="D2513" s="1">
        <v>0.11987467150211201</v>
      </c>
    </row>
    <row r="2514" spans="1:5" ht="13.2" x14ac:dyDescent="0.25">
      <c r="A2514" s="2">
        <v>44847.666666666664</v>
      </c>
      <c r="B2514" s="1">
        <v>180.45</v>
      </c>
      <c r="C2514" s="1">
        <v>174.84209999999999</v>
      </c>
      <c r="D2514" s="1">
        <v>3.2074082843891703E-2</v>
      </c>
    </row>
    <row r="2515" spans="1:5" ht="13.2" x14ac:dyDescent="0.25">
      <c r="A2515" s="2">
        <v>44847.708333333336</v>
      </c>
      <c r="B2515" s="1">
        <v>159.93</v>
      </c>
      <c r="C2515" s="1">
        <v>147.77567999999999</v>
      </c>
      <c r="D2515" s="1">
        <v>8.2248445752372806E-2</v>
      </c>
    </row>
    <row r="2516" spans="1:5" ht="13.2" x14ac:dyDescent="0.25">
      <c r="A2516" s="2">
        <v>44847.75</v>
      </c>
      <c r="B2516" s="1">
        <v>166.39</v>
      </c>
      <c r="C2516" s="1">
        <v>141.92089999999999</v>
      </c>
      <c r="D2516" s="1">
        <v>0.17241364732044301</v>
      </c>
    </row>
    <row r="2517" spans="1:5" ht="13.2" x14ac:dyDescent="0.25">
      <c r="A2517" s="2">
        <v>44847.791666666664</v>
      </c>
      <c r="B2517" s="1">
        <v>166.19</v>
      </c>
      <c r="C2517" s="1">
        <v>144.89165</v>
      </c>
      <c r="D2517" s="1">
        <v>0.14699501317018601</v>
      </c>
    </row>
    <row r="2518" spans="1:5" ht="13.2" x14ac:dyDescent="0.25">
      <c r="A2518" s="2">
        <v>44847.833333333336</v>
      </c>
      <c r="B2518" s="1">
        <v>156.97999999999999</v>
      </c>
      <c r="C2518" s="1">
        <v>146.13708</v>
      </c>
      <c r="D2518" s="1">
        <v>7.4196911557285694E-2</v>
      </c>
    </row>
    <row r="2519" spans="1:5" ht="13.2" x14ac:dyDescent="0.25">
      <c r="A2519" s="2">
        <v>44847.875</v>
      </c>
      <c r="B2519" s="1">
        <v>152.84</v>
      </c>
      <c r="C2519" s="1">
        <v>148.21306000000001</v>
      </c>
      <c r="D2519" s="1">
        <v>3.1218166604211402E-2</v>
      </c>
    </row>
    <row r="2520" spans="1:5" ht="13.2" x14ac:dyDescent="0.25">
      <c r="A2520" s="2">
        <v>44847.916666666664</v>
      </c>
      <c r="B2520" s="1">
        <v>150.28</v>
      </c>
      <c r="C2520" s="1">
        <v>158.42954</v>
      </c>
      <c r="D2520" s="1">
        <v>5.1439523210128603E-2</v>
      </c>
    </row>
    <row r="2521" spans="1:5" ht="13.2" x14ac:dyDescent="0.25">
      <c r="A2521" s="2">
        <v>44847.958333333336</v>
      </c>
      <c r="B2521" s="1">
        <v>159.75</v>
      </c>
      <c r="C2521" s="1">
        <v>182.14146</v>
      </c>
      <c r="D2521" s="1">
        <v>0.12293444886189001</v>
      </c>
      <c r="E2521" s="1">
        <f>AVERAGE(D2498:D2521)</f>
        <v>4.815264862450417E-2</v>
      </c>
    </row>
    <row r="2522" spans="1:5" ht="13.2" x14ac:dyDescent="0.25">
      <c r="A2522" s="2">
        <v>44848</v>
      </c>
      <c r="B2522" s="1">
        <v>191.26</v>
      </c>
      <c r="C2522" s="1">
        <v>204.44162</v>
      </c>
      <c r="D2522" s="1">
        <v>6.4476205970193295E-2</v>
      </c>
    </row>
    <row r="2523" spans="1:5" ht="13.2" x14ac:dyDescent="0.25">
      <c r="A2523" s="2">
        <v>44848.041666666664</v>
      </c>
      <c r="B2523" s="1">
        <v>258.26</v>
      </c>
      <c r="C2523" s="1">
        <v>240.07425000000001</v>
      </c>
      <c r="D2523" s="1">
        <v>7.5750523015275406E-2</v>
      </c>
    </row>
    <row r="2524" spans="1:5" ht="13.2" x14ac:dyDescent="0.25">
      <c r="A2524" s="2">
        <v>44848.083333333336</v>
      </c>
      <c r="B2524" s="1">
        <v>291.02</v>
      </c>
      <c r="C2524" s="1">
        <v>264.46516000000003</v>
      </c>
      <c r="D2524" s="1">
        <v>0.100409596485223</v>
      </c>
    </row>
    <row r="2525" spans="1:5" ht="13.2" x14ac:dyDescent="0.25">
      <c r="A2525" s="2">
        <v>44848.125</v>
      </c>
      <c r="B2525" s="1">
        <v>283.44</v>
      </c>
      <c r="C2525" s="1">
        <v>271.69184000000001</v>
      </c>
      <c r="D2525" s="1">
        <v>4.3240753936518599E-2</v>
      </c>
    </row>
    <row r="2526" spans="1:5" ht="13.2" x14ac:dyDescent="0.25">
      <c r="A2526" s="2">
        <v>44848.166666666664</v>
      </c>
      <c r="B2526" s="1">
        <v>273.14999999999998</v>
      </c>
      <c r="C2526" s="1">
        <v>266.78894000000003</v>
      </c>
      <c r="D2526" s="1">
        <v>2.3843042368997501E-2</v>
      </c>
    </row>
    <row r="2527" spans="1:5" ht="13.2" x14ac:dyDescent="0.25">
      <c r="A2527" s="2">
        <v>44848.208333333336</v>
      </c>
      <c r="B2527" s="1">
        <v>268.7</v>
      </c>
      <c r="C2527" s="1">
        <v>261.48984999999999</v>
      </c>
      <c r="D2527" s="1">
        <v>2.75733455810999E-2</v>
      </c>
    </row>
    <row r="2528" spans="1:5" ht="13.2" x14ac:dyDescent="0.25">
      <c r="A2528" s="2">
        <v>44848.25</v>
      </c>
      <c r="B2528" s="1">
        <v>269.14999999999998</v>
      </c>
      <c r="C2528" s="1">
        <v>260.47388000000001</v>
      </c>
      <c r="D2528" s="1">
        <v>3.3308982843116397E-2</v>
      </c>
    </row>
    <row r="2529" spans="1:4" ht="13.2" x14ac:dyDescent="0.25">
      <c r="A2529" s="2">
        <v>44848.291666666664</v>
      </c>
      <c r="B2529" s="1">
        <v>266.66000000000003</v>
      </c>
      <c r="C2529" s="1">
        <v>260.68711000000002</v>
      </c>
      <c r="D2529" s="1">
        <v>2.29121033257072E-2</v>
      </c>
    </row>
    <row r="2530" spans="1:4" ht="13.2" x14ac:dyDescent="0.25">
      <c r="A2530" s="2">
        <v>44848.333333333336</v>
      </c>
      <c r="B2530" s="1">
        <v>272.44</v>
      </c>
      <c r="C2530" s="1">
        <v>261.00045999999998</v>
      </c>
      <c r="D2530" s="1">
        <v>4.3829577924881902E-2</v>
      </c>
    </row>
    <row r="2531" spans="1:4" ht="13.2" x14ac:dyDescent="0.25">
      <c r="A2531" s="2">
        <v>44848.375</v>
      </c>
      <c r="B2531" s="1">
        <v>267.38</v>
      </c>
      <c r="C2531" s="1">
        <v>257.64305000000002</v>
      </c>
      <c r="D2531" s="1">
        <v>3.7792403094125598E-2</v>
      </c>
    </row>
    <row r="2532" spans="1:4" ht="13.2" x14ac:dyDescent="0.25">
      <c r="A2532" s="2">
        <v>44848.416666666664</v>
      </c>
      <c r="B2532" s="1">
        <v>268.94</v>
      </c>
      <c r="C2532" s="1">
        <v>251.96655999999999</v>
      </c>
      <c r="D2532" s="1">
        <v>6.7363859712177704E-2</v>
      </c>
    </row>
    <row r="2533" spans="1:4" ht="13.2" x14ac:dyDescent="0.25">
      <c r="A2533" s="2">
        <v>44848.458333333336</v>
      </c>
      <c r="B2533" s="1">
        <v>270.18</v>
      </c>
      <c r="C2533" s="1">
        <v>250.45291</v>
      </c>
      <c r="D2533" s="1">
        <v>7.8765664970712398E-2</v>
      </c>
    </row>
    <row r="2534" spans="1:4" ht="13.2" x14ac:dyDescent="0.25">
      <c r="A2534" s="2">
        <v>44848.5</v>
      </c>
      <c r="B2534" s="1">
        <v>272.26</v>
      </c>
      <c r="C2534" s="1">
        <v>256.75222000000002</v>
      </c>
      <c r="D2534" s="1">
        <v>6.0399789337751197E-2</v>
      </c>
    </row>
    <row r="2535" spans="1:4" ht="13.2" x14ac:dyDescent="0.25">
      <c r="A2535" s="2">
        <v>44848.541666666664</v>
      </c>
      <c r="B2535" s="1">
        <v>279.67</v>
      </c>
      <c r="C2535" s="1">
        <v>262.03147999999999</v>
      </c>
      <c r="D2535" s="1">
        <v>6.7314507401935106E-2</v>
      </c>
    </row>
    <row r="2536" spans="1:4" ht="13.2" x14ac:dyDescent="0.25">
      <c r="A2536" s="2">
        <v>44848.583333333336</v>
      </c>
      <c r="B2536" s="1">
        <v>279.39</v>
      </c>
      <c r="C2536" s="1">
        <v>253.59411</v>
      </c>
      <c r="D2536" s="1">
        <v>0.101721171678632</v>
      </c>
    </row>
    <row r="2537" spans="1:4" ht="13.2" x14ac:dyDescent="0.25">
      <c r="A2537" s="2">
        <v>44848.625</v>
      </c>
      <c r="B2537" s="1">
        <v>244.85</v>
      </c>
      <c r="C2537" s="1">
        <v>220.70093</v>
      </c>
      <c r="D2537" s="1">
        <v>0.10941988327824401</v>
      </c>
    </row>
    <row r="2538" spans="1:4" ht="13.2" x14ac:dyDescent="0.25">
      <c r="A2538" s="2">
        <v>44848.666666666664</v>
      </c>
      <c r="B2538" s="1">
        <v>173.3</v>
      </c>
      <c r="C2538" s="1">
        <v>176.46358000000001</v>
      </c>
      <c r="D2538" s="1">
        <v>1.7927665300681201E-2</v>
      </c>
    </row>
    <row r="2539" spans="1:4" ht="13.2" x14ac:dyDescent="0.25">
      <c r="A2539" s="2">
        <v>44848.708333333336</v>
      </c>
      <c r="B2539" s="1">
        <v>156.11000000000001</v>
      </c>
      <c r="C2539" s="1">
        <v>143.81694999999999</v>
      </c>
      <c r="D2539" s="1">
        <v>8.5477059553828796E-2</v>
      </c>
    </row>
    <row r="2540" spans="1:4" ht="13.2" x14ac:dyDescent="0.25">
      <c r="A2540" s="2">
        <v>44848.75</v>
      </c>
      <c r="B2540" s="1">
        <v>155.47</v>
      </c>
      <c r="C2540" s="1">
        <v>134.42322999999999</v>
      </c>
      <c r="D2540" s="1">
        <v>0.156570928997912</v>
      </c>
    </row>
    <row r="2541" spans="1:4" ht="13.2" x14ac:dyDescent="0.25">
      <c r="A2541" s="2">
        <v>44848.791666666664</v>
      </c>
      <c r="B2541" s="1">
        <v>153.69</v>
      </c>
      <c r="C2541" s="1">
        <v>136.46277000000001</v>
      </c>
      <c r="D2541" s="1">
        <v>0.12624124513960799</v>
      </c>
    </row>
    <row r="2542" spans="1:4" ht="13.2" x14ac:dyDescent="0.25">
      <c r="A2542" s="2">
        <v>44848.833333333336</v>
      </c>
      <c r="B2542" s="1">
        <v>153.06</v>
      </c>
      <c r="C2542" s="1">
        <v>137.86738</v>
      </c>
      <c r="D2542" s="1">
        <v>0.110197350526281</v>
      </c>
    </row>
    <row r="2543" spans="1:4" ht="13.2" x14ac:dyDescent="0.25">
      <c r="A2543" s="2">
        <v>44848.875</v>
      </c>
      <c r="B2543" s="1">
        <v>144.59</v>
      </c>
      <c r="C2543" s="1">
        <v>140.41755000000001</v>
      </c>
      <c r="D2543" s="1">
        <v>2.9714590519489801E-2</v>
      </c>
    </row>
    <row r="2544" spans="1:4" ht="13.2" x14ac:dyDescent="0.25">
      <c r="A2544" s="2">
        <v>44848.916666666664</v>
      </c>
      <c r="B2544" s="1">
        <v>146.79</v>
      </c>
      <c r="C2544" s="1">
        <v>148.91692</v>
      </c>
      <c r="D2544" s="1">
        <v>1.42825946171866E-2</v>
      </c>
    </row>
    <row r="2545" spans="1:5" ht="13.2" x14ac:dyDescent="0.25">
      <c r="A2545" s="2">
        <v>44848.958333333336</v>
      </c>
      <c r="B2545" s="1">
        <v>150.27000000000001</v>
      </c>
      <c r="C2545" s="1">
        <v>167.79667000000001</v>
      </c>
      <c r="D2545" s="1">
        <v>0.104451834473234</v>
      </c>
      <c r="E2545" s="1">
        <f>AVERAGE(D2522:D2545)</f>
        <v>6.6791028335533853E-2</v>
      </c>
    </row>
    <row r="2546" spans="1:5" ht="13.2" x14ac:dyDescent="0.25">
      <c r="A2546" s="2">
        <v>44849</v>
      </c>
      <c r="B2546" s="1">
        <v>178.55</v>
      </c>
      <c r="C2546" s="1">
        <v>225.66176999999999</v>
      </c>
      <c r="D2546" s="1">
        <v>0.208771605398645</v>
      </c>
    </row>
    <row r="2547" spans="1:5" ht="13.2" x14ac:dyDescent="0.25">
      <c r="A2547" s="2">
        <v>44849.041666666664</v>
      </c>
      <c r="B2547" s="1">
        <v>252.47</v>
      </c>
      <c r="C2547" s="1">
        <v>263.00009999999997</v>
      </c>
      <c r="D2547" s="1">
        <v>4.0038387818103399E-2</v>
      </c>
    </row>
    <row r="2548" spans="1:5" ht="13.2" x14ac:dyDescent="0.25">
      <c r="A2548" s="2">
        <v>44849.083333333336</v>
      </c>
      <c r="B2548" s="1">
        <v>293.48</v>
      </c>
      <c r="C2548" s="1">
        <v>285.73649999999998</v>
      </c>
      <c r="D2548" s="1">
        <v>2.7100142963884698E-2</v>
      </c>
    </row>
    <row r="2549" spans="1:5" ht="13.2" x14ac:dyDescent="0.25">
      <c r="A2549" s="2">
        <v>44849.125</v>
      </c>
      <c r="B2549" s="1">
        <v>284.60000000000002</v>
      </c>
      <c r="C2549" s="1">
        <v>291.72656999999998</v>
      </c>
      <c r="D2549" s="1">
        <v>2.4428937000835899E-2</v>
      </c>
    </row>
    <row r="2550" spans="1:5" ht="13.2" x14ac:dyDescent="0.25">
      <c r="A2550" s="2">
        <v>44849.166666666664</v>
      </c>
      <c r="B2550" s="1">
        <v>268.32</v>
      </c>
      <c r="C2550" s="1">
        <v>286.33461999999997</v>
      </c>
      <c r="D2550" s="1">
        <v>6.2914571769211697E-2</v>
      </c>
    </row>
    <row r="2551" spans="1:5" ht="13.2" x14ac:dyDescent="0.25">
      <c r="A2551" s="2">
        <v>44849.208333333336</v>
      </c>
      <c r="B2551" s="1">
        <v>266.22000000000003</v>
      </c>
      <c r="C2551" s="1">
        <v>281.20152000000002</v>
      </c>
      <c r="D2551" s="1">
        <v>5.3276810168024602E-2</v>
      </c>
    </row>
    <row r="2552" spans="1:5" ht="13.2" x14ac:dyDescent="0.25">
      <c r="A2552" s="2">
        <v>44849.25</v>
      </c>
      <c r="B2552" s="1">
        <v>263.97000000000003</v>
      </c>
      <c r="C2552" s="1">
        <v>281.13448</v>
      </c>
      <c r="D2552" s="1">
        <v>6.10543395459709E-2</v>
      </c>
    </row>
    <row r="2553" spans="1:5" ht="13.2" x14ac:dyDescent="0.25">
      <c r="A2553" s="2">
        <v>44849.291666666664</v>
      </c>
      <c r="B2553" s="1">
        <v>255.83</v>
      </c>
      <c r="C2553" s="1">
        <v>281.59618</v>
      </c>
      <c r="D2553" s="1">
        <v>9.1500459984933002E-2</v>
      </c>
    </row>
    <row r="2554" spans="1:5" ht="13.2" x14ac:dyDescent="0.25">
      <c r="A2554" s="2">
        <v>44849.333333333336</v>
      </c>
      <c r="B2554" s="1">
        <v>257.98</v>
      </c>
      <c r="C2554" s="1">
        <v>281.4194</v>
      </c>
      <c r="D2554" s="1">
        <v>8.3289922443157693E-2</v>
      </c>
    </row>
    <row r="2555" spans="1:5" ht="13.2" x14ac:dyDescent="0.25">
      <c r="A2555" s="2">
        <v>44849.375</v>
      </c>
      <c r="B2555" s="1">
        <v>255.15</v>
      </c>
      <c r="C2555" s="1">
        <v>277.71996000000001</v>
      </c>
      <c r="D2555" s="1">
        <v>8.1268771607197393E-2</v>
      </c>
    </row>
    <row r="2556" spans="1:5" ht="13.2" x14ac:dyDescent="0.25">
      <c r="A2556" s="2">
        <v>44849.416666666664</v>
      </c>
      <c r="B2556" s="1">
        <v>251.32</v>
      </c>
      <c r="C2556" s="1">
        <v>271.24329</v>
      </c>
      <c r="D2556" s="1">
        <v>7.3451734050269002E-2</v>
      </c>
    </row>
    <row r="2557" spans="1:5" ht="13.2" x14ac:dyDescent="0.25">
      <c r="A2557" s="2">
        <v>44849.458333333336</v>
      </c>
      <c r="B2557" s="1">
        <v>253.33</v>
      </c>
      <c r="C2557" s="1">
        <v>267.07778999999999</v>
      </c>
      <c r="D2557" s="1">
        <v>5.1474853075577601E-2</v>
      </c>
    </row>
    <row r="2558" spans="1:5" ht="13.2" x14ac:dyDescent="0.25">
      <c r="A2558" s="2">
        <v>44849.5</v>
      </c>
      <c r="B2558" s="1">
        <v>249.12</v>
      </c>
      <c r="C2558" s="1">
        <v>271.70848999999998</v>
      </c>
      <c r="D2558" s="1">
        <v>8.3135017238511605E-2</v>
      </c>
    </row>
    <row r="2559" spans="1:5" ht="13.2" x14ac:dyDescent="0.25">
      <c r="A2559" s="2">
        <v>44849.541666666664</v>
      </c>
      <c r="B2559" s="1">
        <v>245</v>
      </c>
      <c r="C2559" s="1">
        <v>276.11545000000001</v>
      </c>
      <c r="D2559" s="1">
        <v>0.11268999978088801</v>
      </c>
    </row>
    <row r="2560" spans="1:5" ht="13.2" x14ac:dyDescent="0.25">
      <c r="A2560" s="2">
        <v>44849.583333333336</v>
      </c>
      <c r="B2560" s="1">
        <v>251.57</v>
      </c>
      <c r="C2560" s="1">
        <v>264.57190000000003</v>
      </c>
      <c r="D2560" s="1">
        <v>4.91431629738458E-2</v>
      </c>
    </row>
    <row r="2561" spans="1:5" ht="13.2" x14ac:dyDescent="0.25">
      <c r="A2561" s="2">
        <v>44849.625</v>
      </c>
      <c r="B2561" s="1">
        <v>232.59</v>
      </c>
      <c r="C2561" s="1">
        <v>226.37038000000001</v>
      </c>
      <c r="D2561" s="1">
        <v>2.74754144071322E-2</v>
      </c>
    </row>
    <row r="2562" spans="1:5" ht="13.2" x14ac:dyDescent="0.25">
      <c r="A2562" s="2">
        <v>44849.666666666664</v>
      </c>
      <c r="B2562" s="1">
        <v>168.36</v>
      </c>
      <c r="C2562" s="1">
        <v>179.09781000000001</v>
      </c>
      <c r="D2562" s="1">
        <v>5.9955004474928998E-2</v>
      </c>
    </row>
    <row r="2563" spans="1:5" ht="13.2" x14ac:dyDescent="0.25">
      <c r="A2563" s="2">
        <v>44849.708333333336</v>
      </c>
      <c r="B2563" s="1">
        <v>148.77000000000001</v>
      </c>
      <c r="C2563" s="1">
        <v>147.62870000000001</v>
      </c>
      <c r="D2563" s="1">
        <v>7.7308815968710701E-3</v>
      </c>
    </row>
    <row r="2564" spans="1:5" ht="13.2" x14ac:dyDescent="0.25">
      <c r="A2564" s="2">
        <v>44849.75</v>
      </c>
      <c r="B2564" s="1">
        <v>146.66999999999999</v>
      </c>
      <c r="C2564" s="1">
        <v>139.80622</v>
      </c>
      <c r="D2564" s="1">
        <v>4.90949544304966E-2</v>
      </c>
    </row>
    <row r="2565" spans="1:5" ht="13.2" x14ac:dyDescent="0.25">
      <c r="A2565" s="2">
        <v>44849.791666666664</v>
      </c>
      <c r="B2565" s="1">
        <v>155.06</v>
      </c>
      <c r="C2565" s="1">
        <v>140.42108999999999</v>
      </c>
      <c r="D2565" s="1">
        <v>0.104250080952939</v>
      </c>
    </row>
    <row r="2566" spans="1:5" ht="13.2" x14ac:dyDescent="0.25">
      <c r="A2566" s="2">
        <v>44849.833333333336</v>
      </c>
      <c r="B2566" s="1">
        <v>151.32</v>
      </c>
      <c r="C2566" s="1">
        <v>139.03357</v>
      </c>
      <c r="D2566" s="1">
        <v>8.8370240367128497E-2</v>
      </c>
    </row>
    <row r="2567" spans="1:5" ht="13.2" x14ac:dyDescent="0.25">
      <c r="A2567" s="2">
        <v>44849.875</v>
      </c>
      <c r="B2567" s="1">
        <v>149.68</v>
      </c>
      <c r="C2567" s="1">
        <v>142.17284000000001</v>
      </c>
      <c r="D2567" s="1">
        <v>5.2803052960044901E-2</v>
      </c>
    </row>
    <row r="2568" spans="1:5" ht="13.2" x14ac:dyDescent="0.25">
      <c r="A2568" s="2">
        <v>44849.916666666664</v>
      </c>
      <c r="B2568" s="1">
        <v>160.82</v>
      </c>
      <c r="C2568" s="1">
        <v>156.23544999999999</v>
      </c>
      <c r="D2568" s="1">
        <v>2.9343852499544801E-2</v>
      </c>
    </row>
    <row r="2569" spans="1:5" ht="13.2" x14ac:dyDescent="0.25">
      <c r="A2569" s="2">
        <v>44849.958333333336</v>
      </c>
      <c r="B2569" s="1">
        <v>179.75</v>
      </c>
      <c r="C2569" s="1">
        <v>181.82686000000001</v>
      </c>
      <c r="D2569" s="1">
        <v>1.1422184819118599E-2</v>
      </c>
      <c r="E2569" s="1">
        <f>AVERAGE(D2546:D2569)</f>
        <v>6.391601593030255E-2</v>
      </c>
    </row>
    <row r="2570" spans="1:5" ht="13.2" x14ac:dyDescent="0.25">
      <c r="A2570" s="2">
        <v>44850</v>
      </c>
      <c r="B2570" s="1">
        <v>201.63</v>
      </c>
      <c r="C2570" s="1">
        <v>204.03531000000001</v>
      </c>
      <c r="D2570" s="1">
        <v>1.17886948097366E-2</v>
      </c>
    </row>
    <row r="2571" spans="1:5" ht="13.2" x14ac:dyDescent="0.25">
      <c r="A2571" s="2">
        <v>44850.041666666664</v>
      </c>
      <c r="B2571" s="1">
        <v>240.91</v>
      </c>
      <c r="C2571" s="1">
        <v>242.01653999999999</v>
      </c>
      <c r="D2571" s="1">
        <v>4.5721668444644098E-3</v>
      </c>
    </row>
    <row r="2572" spans="1:5" ht="13.2" x14ac:dyDescent="0.25">
      <c r="A2572" s="2">
        <v>44850.083333333336</v>
      </c>
      <c r="B2572" s="1">
        <v>250.94</v>
      </c>
      <c r="C2572" s="1">
        <v>265.11095</v>
      </c>
      <c r="D2572" s="1">
        <v>5.3452903397615201E-2</v>
      </c>
    </row>
    <row r="2573" spans="1:5" ht="13.2" x14ac:dyDescent="0.25">
      <c r="A2573" s="2">
        <v>44850.125</v>
      </c>
      <c r="B2573" s="1">
        <v>253.93</v>
      </c>
      <c r="C2573" s="1">
        <v>270.09507000000002</v>
      </c>
      <c r="D2573" s="1">
        <v>5.98495559359895E-2</v>
      </c>
    </row>
    <row r="2574" spans="1:5" ht="13.2" x14ac:dyDescent="0.25">
      <c r="A2574" s="2">
        <v>44850.166666666664</v>
      </c>
      <c r="B2574" s="1">
        <v>235.02</v>
      </c>
      <c r="C2574" s="1">
        <v>265.05362000000002</v>
      </c>
      <c r="D2574" s="1">
        <v>0.113311487690679</v>
      </c>
    </row>
    <row r="2575" spans="1:5" ht="13.2" x14ac:dyDescent="0.25">
      <c r="A2575" s="2">
        <v>44850.208333333336</v>
      </c>
      <c r="B2575" s="1">
        <v>233.98</v>
      </c>
      <c r="C2575" s="1">
        <v>260.30031000000002</v>
      </c>
      <c r="D2575" s="1">
        <v>0.101115169628495</v>
      </c>
    </row>
    <row r="2576" spans="1:5" ht="13.2" x14ac:dyDescent="0.25">
      <c r="A2576" s="2">
        <v>44850.25</v>
      </c>
      <c r="B2576" s="1">
        <v>255.28</v>
      </c>
      <c r="C2576" s="1">
        <v>258.04118999999997</v>
      </c>
      <c r="D2576" s="1">
        <v>1.07005784619113E-2</v>
      </c>
    </row>
    <row r="2577" spans="1:4" ht="13.2" x14ac:dyDescent="0.25">
      <c r="A2577" s="2">
        <v>44850.291666666664</v>
      </c>
      <c r="B2577" s="1">
        <v>267.47000000000003</v>
      </c>
      <c r="C2577" s="1">
        <v>255.71512000000001</v>
      </c>
      <c r="D2577" s="1">
        <v>4.5968654493328397E-2</v>
      </c>
    </row>
    <row r="2578" spans="1:4" ht="13.2" x14ac:dyDescent="0.25">
      <c r="A2578" s="2">
        <v>44850.333333333336</v>
      </c>
      <c r="B2578" s="1">
        <v>250.74</v>
      </c>
      <c r="C2578" s="1">
        <v>254.46021999999999</v>
      </c>
      <c r="D2578" s="1">
        <v>1.4620045522243E-2</v>
      </c>
    </row>
    <row r="2579" spans="1:4" ht="13.2" x14ac:dyDescent="0.25">
      <c r="A2579" s="2">
        <v>44850.375</v>
      </c>
      <c r="B2579" s="1">
        <v>244.44</v>
      </c>
      <c r="C2579" s="1">
        <v>250.95792</v>
      </c>
      <c r="D2579" s="1">
        <v>2.5972162982542998E-2</v>
      </c>
    </row>
    <row r="2580" spans="1:4" ht="13.2" x14ac:dyDescent="0.25">
      <c r="A2580" s="2">
        <v>44850.416666666664</v>
      </c>
      <c r="B2580" s="1">
        <v>242.81</v>
      </c>
      <c r="C2580" s="1">
        <v>245.17773</v>
      </c>
      <c r="D2580" s="1">
        <v>9.6571984739396693E-3</v>
      </c>
    </row>
    <row r="2581" spans="1:4" ht="13.2" x14ac:dyDescent="0.25">
      <c r="A2581" s="2">
        <v>44850.458333333336</v>
      </c>
      <c r="B2581" s="1">
        <v>248.19</v>
      </c>
      <c r="C2581" s="1">
        <v>243.03263999999999</v>
      </c>
      <c r="D2581" s="1">
        <v>2.1220853297729901E-2</v>
      </c>
    </row>
    <row r="2582" spans="1:4" ht="13.2" x14ac:dyDescent="0.25">
      <c r="A2582" s="2">
        <v>44850.5</v>
      </c>
      <c r="B2582" s="1">
        <v>255.63</v>
      </c>
      <c r="C2582" s="1">
        <v>248.85663</v>
      </c>
      <c r="D2582" s="1">
        <v>2.7217960799356601E-2</v>
      </c>
    </row>
    <row r="2583" spans="1:4" ht="13.2" x14ac:dyDescent="0.25">
      <c r="A2583" s="2">
        <v>44850.541666666664</v>
      </c>
      <c r="B2583" s="1">
        <v>265.14999999999998</v>
      </c>
      <c r="C2583" s="1">
        <v>254.51552000000001</v>
      </c>
      <c r="D2583" s="1">
        <v>4.1783227993326101E-2</v>
      </c>
    </row>
    <row r="2584" spans="1:4" ht="13.2" x14ac:dyDescent="0.25">
      <c r="A2584" s="2">
        <v>44850.583333333336</v>
      </c>
      <c r="B2584" s="1">
        <v>285.68</v>
      </c>
      <c r="C2584" s="1">
        <v>246.75009</v>
      </c>
      <c r="D2584" s="1">
        <v>0.15777060101578799</v>
      </c>
    </row>
    <row r="2585" spans="1:4" ht="13.2" x14ac:dyDescent="0.25">
      <c r="A2585" s="2">
        <v>44850.625</v>
      </c>
      <c r="B2585" s="1">
        <v>281.94</v>
      </c>
      <c r="C2585" s="1">
        <v>213.72121000000001</v>
      </c>
      <c r="D2585" s="1">
        <v>0.31919522634183001</v>
      </c>
    </row>
    <row r="2586" spans="1:4" ht="13.2" x14ac:dyDescent="0.25">
      <c r="A2586" s="2">
        <v>44850.666666666664</v>
      </c>
      <c r="B2586" s="1">
        <v>202.2</v>
      </c>
      <c r="C2586" s="1">
        <v>168.70180999999999</v>
      </c>
      <c r="D2586" s="1">
        <v>0.19856449672946599</v>
      </c>
    </row>
    <row r="2587" spans="1:4" ht="13.2" x14ac:dyDescent="0.25">
      <c r="A2587" s="2">
        <v>44850.708333333336</v>
      </c>
      <c r="B2587" s="1">
        <v>162.13</v>
      </c>
      <c r="C2587" s="1">
        <v>136.50369000000001</v>
      </c>
      <c r="D2587" s="1">
        <v>0.18773345980610401</v>
      </c>
    </row>
    <row r="2588" spans="1:4" ht="13.2" x14ac:dyDescent="0.25">
      <c r="A2588" s="2">
        <v>44850.75</v>
      </c>
      <c r="B2588" s="1">
        <v>142.22</v>
      </c>
      <c r="C2588" s="1">
        <v>129.04602</v>
      </c>
      <c r="D2588" s="1">
        <v>0.102087456862288</v>
      </c>
    </row>
    <row r="2589" spans="1:4" ht="13.2" x14ac:dyDescent="0.25">
      <c r="A2589" s="2">
        <v>44850.791666666664</v>
      </c>
      <c r="B2589" s="1">
        <v>145.47999999999999</v>
      </c>
      <c r="C2589" s="1">
        <v>132.28623999999999</v>
      </c>
      <c r="D2589" s="1">
        <v>9.9736450291428594E-2</v>
      </c>
    </row>
    <row r="2590" spans="1:4" ht="13.2" x14ac:dyDescent="0.25">
      <c r="A2590" s="2">
        <v>44850.833333333336</v>
      </c>
      <c r="B2590" s="1">
        <v>142.6</v>
      </c>
      <c r="C2590" s="1">
        <v>132.60219000000001</v>
      </c>
      <c r="D2590" s="1">
        <v>7.5397020215125996E-2</v>
      </c>
    </row>
    <row r="2591" spans="1:4" ht="13.2" x14ac:dyDescent="0.25">
      <c r="A2591" s="2">
        <v>44850.875</v>
      </c>
      <c r="B2591" s="1">
        <v>134.43</v>
      </c>
      <c r="C2591" s="1">
        <v>132.47900999999999</v>
      </c>
      <c r="D2591" s="1">
        <v>1.4726785775346699E-2</v>
      </c>
    </row>
    <row r="2592" spans="1:4" ht="13.2" x14ac:dyDescent="0.25">
      <c r="A2592" s="2">
        <v>44850.916666666664</v>
      </c>
      <c r="B2592" s="1">
        <v>131.65</v>
      </c>
      <c r="C2592" s="1">
        <v>139.78501</v>
      </c>
      <c r="D2592" s="1">
        <v>5.8196583453404498E-2</v>
      </c>
    </row>
    <row r="2593" spans="1:5" ht="13.2" x14ac:dyDescent="0.25">
      <c r="A2593" s="2">
        <v>44850.958333333336</v>
      </c>
      <c r="B2593" s="1">
        <v>145.5</v>
      </c>
      <c r="C2593" s="1">
        <v>161.53899999999999</v>
      </c>
      <c r="D2593" s="1">
        <v>9.9288716656658699E-2</v>
      </c>
      <c r="E2593" s="1">
        <f>AVERAGE(D2570:D2593)</f>
        <v>7.7246977394949928E-2</v>
      </c>
    </row>
    <row r="2594" spans="1:5" ht="13.2" x14ac:dyDescent="0.25">
      <c r="A2594" s="2">
        <v>44851</v>
      </c>
      <c r="B2594" s="1">
        <v>170.22</v>
      </c>
      <c r="C2594" s="1">
        <v>205.63713000000001</v>
      </c>
      <c r="D2594" s="1">
        <v>0.172231201631728</v>
      </c>
    </row>
    <row r="2595" spans="1:5" ht="13.2" x14ac:dyDescent="0.25">
      <c r="A2595" s="2">
        <v>44851.041666666664</v>
      </c>
      <c r="B2595" s="1">
        <v>261.54000000000002</v>
      </c>
      <c r="C2595" s="1">
        <v>252.3552</v>
      </c>
      <c r="D2595" s="1">
        <v>3.6396317571423198E-2</v>
      </c>
    </row>
    <row r="2596" spans="1:5" ht="13.2" x14ac:dyDescent="0.25">
      <c r="A2596" s="2">
        <v>44851.083333333336</v>
      </c>
      <c r="B2596" s="1">
        <v>301.13</v>
      </c>
      <c r="C2596" s="1">
        <v>279.09012999999999</v>
      </c>
      <c r="D2596" s="1">
        <v>7.89704386894656E-2</v>
      </c>
    </row>
    <row r="2597" spans="1:5" ht="13.2" x14ac:dyDescent="0.25">
      <c r="A2597" s="2">
        <v>44851.125</v>
      </c>
      <c r="B2597" s="1">
        <v>294.89999999999998</v>
      </c>
      <c r="C2597" s="1">
        <v>282.47226999999998</v>
      </c>
      <c r="D2597" s="1">
        <v>4.39962832457855E-2</v>
      </c>
    </row>
    <row r="2598" spans="1:5" ht="13.2" x14ac:dyDescent="0.25">
      <c r="A2598" s="2">
        <v>44851.166666666664</v>
      </c>
      <c r="B2598" s="1">
        <v>272.55</v>
      </c>
      <c r="C2598" s="1">
        <v>279.17581999999999</v>
      </c>
      <c r="D2598" s="1">
        <v>2.3733502421520499E-2</v>
      </c>
    </row>
    <row r="2599" spans="1:5" ht="13.2" x14ac:dyDescent="0.25">
      <c r="A2599" s="2">
        <v>44851.208333333336</v>
      </c>
      <c r="B2599" s="1">
        <v>274.54000000000002</v>
      </c>
      <c r="C2599" s="1">
        <v>280.22325999999998</v>
      </c>
      <c r="D2599" s="1">
        <v>2.0281185794498099E-2</v>
      </c>
    </row>
    <row r="2600" spans="1:5" ht="13.2" x14ac:dyDescent="0.25">
      <c r="A2600" s="2">
        <v>44851.25</v>
      </c>
      <c r="B2600" s="1">
        <v>278.11</v>
      </c>
      <c r="C2600" s="1">
        <v>281.81477000000001</v>
      </c>
      <c r="D2600" s="1">
        <v>1.31461172173481E-2</v>
      </c>
    </row>
    <row r="2601" spans="1:5" ht="13.2" x14ac:dyDescent="0.25">
      <c r="A2601" s="2">
        <v>44851.291666666664</v>
      </c>
      <c r="B2601" s="1">
        <v>285.88</v>
      </c>
      <c r="C2601" s="1">
        <v>280.53645999999998</v>
      </c>
      <c r="D2601" s="1">
        <v>1.9047577630372899E-2</v>
      </c>
    </row>
    <row r="2602" spans="1:5" ht="13.2" x14ac:dyDescent="0.25">
      <c r="A2602" s="2">
        <v>44851.333333333336</v>
      </c>
      <c r="B2602" s="1">
        <v>302.01</v>
      </c>
      <c r="C2602" s="1">
        <v>278.50797999999998</v>
      </c>
      <c r="D2602" s="1">
        <v>8.4385445616315904E-2</v>
      </c>
    </row>
    <row r="2603" spans="1:5" ht="13.2" x14ac:dyDescent="0.25">
      <c r="A2603" s="2">
        <v>44851.375</v>
      </c>
      <c r="B2603" s="1">
        <v>294.77</v>
      </c>
      <c r="C2603" s="1">
        <v>274.60320000000002</v>
      </c>
      <c r="D2603" s="1">
        <v>7.3439785115395395E-2</v>
      </c>
    </row>
    <row r="2604" spans="1:5" ht="13.2" x14ac:dyDescent="0.25">
      <c r="A2604" s="2">
        <v>44851.416666666664</v>
      </c>
      <c r="B2604" s="1">
        <v>302.43</v>
      </c>
      <c r="C2604" s="1">
        <v>272.94092999999998</v>
      </c>
      <c r="D2604" s="1">
        <v>0.108041948856846</v>
      </c>
    </row>
    <row r="2605" spans="1:5" ht="13.2" x14ac:dyDescent="0.25">
      <c r="A2605" s="2">
        <v>44851.458333333336</v>
      </c>
      <c r="B2605" s="1">
        <v>298.74</v>
      </c>
      <c r="C2605" s="1">
        <v>273.05882000000003</v>
      </c>
      <c r="D2605" s="1">
        <v>9.40499925986642E-2</v>
      </c>
    </row>
    <row r="2606" spans="1:5" ht="13.2" x14ac:dyDescent="0.25">
      <c r="A2606" s="2">
        <v>44851.5</v>
      </c>
      <c r="B2606" s="1">
        <v>313.36</v>
      </c>
      <c r="C2606" s="1">
        <v>274.45681999999999</v>
      </c>
      <c r="D2606" s="1">
        <v>0.14174608595989699</v>
      </c>
    </row>
    <row r="2607" spans="1:5" ht="13.2" x14ac:dyDescent="0.25">
      <c r="A2607" s="2">
        <v>44851.541666666664</v>
      </c>
      <c r="B2607" s="1">
        <v>321.95</v>
      </c>
      <c r="C2607" s="1">
        <v>277.84564999999998</v>
      </c>
      <c r="D2607" s="1">
        <v>0.15873687423214999</v>
      </c>
    </row>
    <row r="2608" spans="1:5" ht="13.2" x14ac:dyDescent="0.25">
      <c r="A2608" s="2">
        <v>44851.583333333336</v>
      </c>
      <c r="B2608" s="1">
        <v>323.74</v>
      </c>
      <c r="C2608" s="1">
        <v>279.58299</v>
      </c>
      <c r="D2608" s="1">
        <v>0.15793882882502899</v>
      </c>
    </row>
    <row r="2609" spans="1:5" ht="13.2" x14ac:dyDescent="0.25">
      <c r="A2609" s="2">
        <v>44851.625</v>
      </c>
      <c r="B2609" s="1">
        <v>287.85000000000002</v>
      </c>
      <c r="C2609" s="1">
        <v>252.66650000000001</v>
      </c>
      <c r="D2609" s="1">
        <v>0.13924877259153801</v>
      </c>
    </row>
    <row r="2610" spans="1:5" ht="13.2" x14ac:dyDescent="0.25">
      <c r="A2610" s="2">
        <v>44851.666666666664</v>
      </c>
      <c r="B2610" s="1">
        <v>216.88</v>
      </c>
      <c r="C2610" s="1">
        <v>196.29432</v>
      </c>
      <c r="D2610" s="1">
        <v>0.104871501121377</v>
      </c>
    </row>
    <row r="2611" spans="1:5" ht="13.2" x14ac:dyDescent="0.25">
      <c r="A2611" s="2">
        <v>44851.708333333336</v>
      </c>
      <c r="B2611" s="1">
        <v>188.18</v>
      </c>
      <c r="C2611" s="1">
        <v>143.62762000000001</v>
      </c>
      <c r="D2611" s="1">
        <v>0.310193680017812</v>
      </c>
    </row>
    <row r="2612" spans="1:5" ht="13.2" x14ac:dyDescent="0.25">
      <c r="A2612" s="2">
        <v>44851.75</v>
      </c>
      <c r="B2612" s="1">
        <v>181.75</v>
      </c>
      <c r="C2612" s="1">
        <v>121.94226999999999</v>
      </c>
      <c r="D2612" s="1">
        <v>0.49045937885197599</v>
      </c>
    </row>
    <row r="2613" spans="1:5" ht="13.2" x14ac:dyDescent="0.25">
      <c r="A2613" s="2">
        <v>44851.791666666664</v>
      </c>
      <c r="B2613" s="1">
        <v>174.55</v>
      </c>
      <c r="C2613" s="1">
        <v>119.27378</v>
      </c>
      <c r="D2613" s="1">
        <v>0.46343982726128002</v>
      </c>
    </row>
    <row r="2614" spans="1:5" ht="13.2" x14ac:dyDescent="0.25">
      <c r="A2614" s="2">
        <v>44851.833333333336</v>
      </c>
      <c r="B2614" s="1">
        <v>174.34</v>
      </c>
      <c r="C2614" s="1">
        <v>117.90004999999999</v>
      </c>
      <c r="D2614" s="1">
        <v>0.47871014473700402</v>
      </c>
    </row>
    <row r="2615" spans="1:5" ht="13.2" x14ac:dyDescent="0.25">
      <c r="A2615" s="2">
        <v>44851.875</v>
      </c>
      <c r="B2615" s="1">
        <v>165.9</v>
      </c>
      <c r="C2615" s="1">
        <v>121.85648999999999</v>
      </c>
      <c r="D2615" s="1">
        <v>0.36143754017533197</v>
      </c>
    </row>
    <row r="2616" spans="1:5" ht="13.2" x14ac:dyDescent="0.25">
      <c r="A2616" s="2">
        <v>44851.916666666664</v>
      </c>
      <c r="B2616" s="1">
        <v>164.4</v>
      </c>
      <c r="C2616" s="1">
        <v>134.39398</v>
      </c>
      <c r="D2616" s="1">
        <v>0.22326907797507001</v>
      </c>
    </row>
    <row r="2617" spans="1:5" ht="13.2" x14ac:dyDescent="0.25">
      <c r="A2617" s="2">
        <v>44851.958333333336</v>
      </c>
      <c r="B2617" s="1">
        <v>171.43</v>
      </c>
      <c r="C2617" s="1">
        <v>158.34747999999999</v>
      </c>
      <c r="D2617" s="1">
        <v>8.2619060309643097E-2</v>
      </c>
      <c r="E2617" s="1">
        <f>AVERAGE(D2594:D2617)</f>
        <v>0.16168294035197797</v>
      </c>
    </row>
    <row r="2618" spans="1:5" ht="13.2" x14ac:dyDescent="0.25">
      <c r="A2618" s="2">
        <v>44852</v>
      </c>
      <c r="B2618" s="1">
        <v>209.93</v>
      </c>
      <c r="C2618" s="1">
        <v>248.46383</v>
      </c>
      <c r="D2618" s="1">
        <v>0.15508828790089799</v>
      </c>
    </row>
    <row r="2619" spans="1:5" ht="13.2" x14ac:dyDescent="0.25">
      <c r="A2619" s="2">
        <v>44852.041666666664</v>
      </c>
      <c r="B2619" s="1">
        <v>284.52999999999997</v>
      </c>
      <c r="C2619" s="1">
        <v>289.75891999999999</v>
      </c>
      <c r="D2619" s="1">
        <v>1.8045760247864001E-2</v>
      </c>
    </row>
    <row r="2620" spans="1:5" ht="13.2" x14ac:dyDescent="0.25">
      <c r="A2620" s="2">
        <v>44852.083333333336</v>
      </c>
      <c r="B2620" s="1">
        <v>324.26</v>
      </c>
      <c r="C2620" s="1">
        <v>308.50063999999998</v>
      </c>
      <c r="D2620" s="1">
        <v>5.1083718983532797E-2</v>
      </c>
    </row>
    <row r="2621" spans="1:5" ht="13.2" x14ac:dyDescent="0.25">
      <c r="A2621" s="2">
        <v>44852.125</v>
      </c>
      <c r="B2621" s="1">
        <v>322.54000000000002</v>
      </c>
      <c r="C2621" s="1">
        <v>310.64735000000002</v>
      </c>
      <c r="D2621" s="1">
        <v>3.8283442623927098E-2</v>
      </c>
    </row>
    <row r="2622" spans="1:5" ht="13.2" x14ac:dyDescent="0.25">
      <c r="A2622" s="2">
        <v>44852.166666666664</v>
      </c>
      <c r="B2622" s="1">
        <v>310.31</v>
      </c>
      <c r="C2622" s="1">
        <v>307.99554000000001</v>
      </c>
      <c r="D2622" s="1">
        <v>7.5145893346377501E-3</v>
      </c>
    </row>
    <row r="2623" spans="1:5" ht="13.2" x14ac:dyDescent="0.25">
      <c r="A2623" s="2">
        <v>44852.208333333336</v>
      </c>
      <c r="B2623" s="1">
        <v>305.44</v>
      </c>
      <c r="C2623" s="1">
        <v>309.21321999999998</v>
      </c>
      <c r="D2623" s="1">
        <v>1.2202647739317099E-2</v>
      </c>
    </row>
    <row r="2624" spans="1:5" ht="13.2" x14ac:dyDescent="0.25">
      <c r="A2624" s="2">
        <v>44852.25</v>
      </c>
      <c r="B2624" s="1">
        <v>316.83999999999997</v>
      </c>
      <c r="C2624" s="1">
        <v>311.88540999999998</v>
      </c>
      <c r="D2624" s="1">
        <v>1.5885930669215901E-2</v>
      </c>
    </row>
    <row r="2625" spans="1:4" ht="13.2" x14ac:dyDescent="0.25">
      <c r="A2625" s="2">
        <v>44852.291666666664</v>
      </c>
      <c r="B2625" s="1">
        <v>328.73</v>
      </c>
      <c r="C2625" s="1">
        <v>309.04198000000002</v>
      </c>
      <c r="D2625" s="1">
        <v>6.3706620052071797E-2</v>
      </c>
    </row>
    <row r="2626" spans="1:4" ht="13.2" x14ac:dyDescent="0.25">
      <c r="A2626" s="2">
        <v>44852.333333333336</v>
      </c>
      <c r="B2626" s="1">
        <v>338.63</v>
      </c>
      <c r="C2626" s="1">
        <v>305.28715999999997</v>
      </c>
      <c r="D2626" s="1">
        <v>0.109217957283234</v>
      </c>
    </row>
    <row r="2627" spans="1:4" ht="13.2" x14ac:dyDescent="0.25">
      <c r="A2627" s="2">
        <v>44852.375</v>
      </c>
      <c r="B2627" s="1">
        <v>336.5</v>
      </c>
      <c r="C2627" s="1">
        <v>303.21382999999997</v>
      </c>
      <c r="D2627" s="1">
        <v>0.109777875237419</v>
      </c>
    </row>
    <row r="2628" spans="1:4" ht="13.2" x14ac:dyDescent="0.25">
      <c r="A2628" s="2">
        <v>44852.416666666664</v>
      </c>
      <c r="B2628" s="1">
        <v>332.9</v>
      </c>
      <c r="C2628" s="1">
        <v>303.37698</v>
      </c>
      <c r="D2628" s="1">
        <v>9.7314634749149295E-2</v>
      </c>
    </row>
    <row r="2629" spans="1:4" ht="13.2" x14ac:dyDescent="0.25">
      <c r="A2629" s="2">
        <v>44852.458333333336</v>
      </c>
      <c r="B2629" s="1">
        <v>333.28</v>
      </c>
      <c r="C2629" s="1">
        <v>299.9606</v>
      </c>
      <c r="D2629" s="1">
        <v>0.111079255075499</v>
      </c>
    </row>
    <row r="2630" spans="1:4" ht="13.2" x14ac:dyDescent="0.25">
      <c r="A2630" s="2">
        <v>44852.5</v>
      </c>
      <c r="B2630" s="1">
        <v>336.28</v>
      </c>
      <c r="C2630" s="1">
        <v>298.13839000000002</v>
      </c>
      <c r="D2630" s="1">
        <v>0.127932568496126</v>
      </c>
    </row>
    <row r="2631" spans="1:4" ht="13.2" x14ac:dyDescent="0.25">
      <c r="A2631" s="2">
        <v>44852.541666666664</v>
      </c>
      <c r="B2631" s="1">
        <v>337.14</v>
      </c>
      <c r="C2631" s="1">
        <v>295.59111000000001</v>
      </c>
      <c r="D2631" s="1">
        <v>0.14056204193691699</v>
      </c>
    </row>
    <row r="2632" spans="1:4" ht="13.2" x14ac:dyDescent="0.25">
      <c r="A2632" s="2">
        <v>44852.583333333336</v>
      </c>
      <c r="B2632" s="1">
        <v>324.54000000000002</v>
      </c>
      <c r="C2632" s="1">
        <v>283.66669000000002</v>
      </c>
      <c r="D2632" s="1">
        <v>0.144089212589606</v>
      </c>
    </row>
    <row r="2633" spans="1:4" ht="13.2" x14ac:dyDescent="0.25">
      <c r="A2633" s="2">
        <v>44852.625</v>
      </c>
      <c r="B2633" s="1">
        <v>296.95999999999998</v>
      </c>
      <c r="C2633" s="1">
        <v>247.50215</v>
      </c>
      <c r="D2633" s="1">
        <v>0.19982796109043799</v>
      </c>
    </row>
    <row r="2634" spans="1:4" ht="13.2" x14ac:dyDescent="0.25">
      <c r="A2634" s="2">
        <v>44852.666666666664</v>
      </c>
      <c r="B2634" s="1">
        <v>234.33</v>
      </c>
      <c r="C2634" s="1">
        <v>196.61637999999999</v>
      </c>
      <c r="D2634" s="1">
        <v>0.19181321515531899</v>
      </c>
    </row>
    <row r="2635" spans="1:4" ht="13.2" x14ac:dyDescent="0.25">
      <c r="A2635" s="2">
        <v>44852.708333333336</v>
      </c>
      <c r="B2635" s="1">
        <v>201.66</v>
      </c>
      <c r="C2635" s="1">
        <v>156.44311999999999</v>
      </c>
      <c r="D2635" s="1">
        <v>0.28903079918119701</v>
      </c>
    </row>
    <row r="2636" spans="1:4" ht="13.2" x14ac:dyDescent="0.25">
      <c r="A2636" s="2">
        <v>44852.75</v>
      </c>
      <c r="B2636" s="1">
        <v>187.35</v>
      </c>
      <c r="C2636" s="1">
        <v>141.51685000000001</v>
      </c>
      <c r="D2636" s="1">
        <v>0.32387062035368902</v>
      </c>
    </row>
    <row r="2637" spans="1:4" ht="13.2" x14ac:dyDescent="0.25">
      <c r="A2637" s="2">
        <v>44852.791666666664</v>
      </c>
      <c r="B2637" s="1">
        <v>184.12</v>
      </c>
      <c r="C2637" s="1">
        <v>140.94264000000001</v>
      </c>
      <c r="D2637" s="1">
        <v>0.30634703592894202</v>
      </c>
    </row>
    <row r="2638" spans="1:4" ht="13.2" x14ac:dyDescent="0.25">
      <c r="A2638" s="2">
        <v>44852.833333333336</v>
      </c>
      <c r="B2638" s="1">
        <v>182.55</v>
      </c>
      <c r="C2638" s="1">
        <v>141.41061999999999</v>
      </c>
      <c r="D2638" s="1">
        <v>0.29092143150210298</v>
      </c>
    </row>
    <row r="2639" spans="1:4" ht="13.2" x14ac:dyDescent="0.25">
      <c r="A2639" s="2">
        <v>44852.875</v>
      </c>
      <c r="B2639" s="1">
        <v>170.88</v>
      </c>
      <c r="C2639" s="1">
        <v>147.78149999999999</v>
      </c>
      <c r="D2639" s="1">
        <v>0.15630170217517</v>
      </c>
    </row>
    <row r="2640" spans="1:4" ht="13.2" x14ac:dyDescent="0.25">
      <c r="A2640" s="2">
        <v>44852.916666666664</v>
      </c>
      <c r="B2640" s="1">
        <v>166.89</v>
      </c>
      <c r="C2640" s="1">
        <v>165.62693999999999</v>
      </c>
      <c r="D2640" s="1">
        <v>7.6259333173697196E-3</v>
      </c>
    </row>
    <row r="2641" spans="1:5" ht="13.2" x14ac:dyDescent="0.25">
      <c r="A2641" s="2">
        <v>44852.958333333336</v>
      </c>
      <c r="B2641" s="1">
        <v>181.27</v>
      </c>
      <c r="C2641" s="1">
        <v>195.49986999999999</v>
      </c>
      <c r="D2641" s="1">
        <v>7.2787107224163206E-2</v>
      </c>
      <c r="E2641" s="1">
        <f>AVERAGE(D2618:D2641)</f>
        <v>0.12667959786865857</v>
      </c>
    </row>
    <row r="2642" spans="1:5" ht="13.2" x14ac:dyDescent="0.25">
      <c r="A2642" s="2">
        <v>44853</v>
      </c>
      <c r="B2642" s="1">
        <v>216.71</v>
      </c>
      <c r="C2642" s="1">
        <v>244.58161000000001</v>
      </c>
      <c r="D2642" s="1">
        <v>0.113956278233674</v>
      </c>
    </row>
    <row r="2643" spans="1:5" ht="13.2" x14ac:dyDescent="0.25">
      <c r="A2643" s="2">
        <v>44853.041666666664</v>
      </c>
      <c r="B2643" s="1">
        <v>285.64999999999998</v>
      </c>
      <c r="C2643" s="1">
        <v>282.96906000000001</v>
      </c>
      <c r="D2643" s="1">
        <v>9.4743220336525897E-3</v>
      </c>
    </row>
    <row r="2644" spans="1:5" ht="13.2" x14ac:dyDescent="0.25">
      <c r="A2644" s="2">
        <v>44853.083333333336</v>
      </c>
      <c r="B2644" s="1">
        <v>326.13</v>
      </c>
      <c r="C2644" s="1">
        <v>303.01272999999998</v>
      </c>
      <c r="D2644" s="1">
        <v>7.6291415215459804E-2</v>
      </c>
    </row>
    <row r="2645" spans="1:5" ht="13.2" x14ac:dyDescent="0.25">
      <c r="A2645" s="2">
        <v>44853.125</v>
      </c>
      <c r="B2645" s="1">
        <v>332.4</v>
      </c>
      <c r="C2645" s="1">
        <v>308.89100000000002</v>
      </c>
      <c r="D2645" s="1">
        <v>7.6107753220391497E-2</v>
      </c>
    </row>
    <row r="2646" spans="1:5" ht="13.2" x14ac:dyDescent="0.25">
      <c r="A2646" s="2">
        <v>44853.166666666664</v>
      </c>
      <c r="B2646" s="1">
        <v>334.25</v>
      </c>
      <c r="C2646" s="1">
        <v>310.13369</v>
      </c>
      <c r="D2646" s="1">
        <v>7.7761013322996203E-2</v>
      </c>
    </row>
    <row r="2647" spans="1:5" ht="13.2" x14ac:dyDescent="0.25">
      <c r="A2647" s="2">
        <v>44853.208333333336</v>
      </c>
      <c r="B2647" s="1">
        <v>333.73</v>
      </c>
      <c r="C2647" s="1">
        <v>313.35165999999998</v>
      </c>
      <c r="D2647" s="1">
        <v>6.5033451554078303E-2</v>
      </c>
    </row>
    <row r="2648" spans="1:5" ht="13.2" x14ac:dyDescent="0.25">
      <c r="A2648" s="2">
        <v>44853.25</v>
      </c>
      <c r="B2648" s="1">
        <v>330.01</v>
      </c>
      <c r="C2648" s="1">
        <v>315.50173999999998</v>
      </c>
      <c r="D2648" s="1">
        <v>4.59847226199133E-2</v>
      </c>
    </row>
    <row r="2649" spans="1:5" ht="13.2" x14ac:dyDescent="0.25">
      <c r="A2649" s="2">
        <v>44853.291666666664</v>
      </c>
      <c r="B2649" s="1">
        <v>329.49</v>
      </c>
      <c r="C2649" s="1">
        <v>311.47453999999999</v>
      </c>
      <c r="D2649" s="1">
        <v>5.7839269944824398E-2</v>
      </c>
    </row>
    <row r="2650" spans="1:5" ht="13.2" x14ac:dyDescent="0.25">
      <c r="A2650" s="2">
        <v>44853.333333333336</v>
      </c>
      <c r="B2650" s="1">
        <v>333.66</v>
      </c>
      <c r="C2650" s="1">
        <v>307.39465000000001</v>
      </c>
      <c r="D2650" s="1">
        <v>8.5445045969407704E-2</v>
      </c>
    </row>
    <row r="2651" spans="1:5" ht="13.2" x14ac:dyDescent="0.25">
      <c r="A2651" s="2">
        <v>44853.375</v>
      </c>
      <c r="B2651" s="1">
        <v>332.28</v>
      </c>
      <c r="C2651" s="1">
        <v>306.51276999999999</v>
      </c>
      <c r="D2651" s="1">
        <v>8.4065763393805698E-2</v>
      </c>
    </row>
    <row r="2652" spans="1:5" ht="13.2" x14ac:dyDescent="0.25">
      <c r="A2652" s="2">
        <v>44853.416666666664</v>
      </c>
      <c r="B2652" s="1">
        <v>333.34</v>
      </c>
      <c r="C2652" s="1">
        <v>308.99695000000003</v>
      </c>
      <c r="D2652" s="1">
        <v>7.8780874697953904E-2</v>
      </c>
    </row>
    <row r="2653" spans="1:5" ht="13.2" x14ac:dyDescent="0.25">
      <c r="A2653" s="2">
        <v>44853.458333333336</v>
      </c>
      <c r="B2653" s="1">
        <v>333.04</v>
      </c>
      <c r="C2653" s="1">
        <v>305.22464000000002</v>
      </c>
      <c r="D2653" s="1">
        <v>9.1130781577791295E-2</v>
      </c>
    </row>
    <row r="2654" spans="1:5" ht="13.2" x14ac:dyDescent="0.25">
      <c r="A2654" s="2">
        <v>44853.5</v>
      </c>
      <c r="B2654" s="1">
        <v>332.02</v>
      </c>
      <c r="C2654" s="1">
        <v>299.75162</v>
      </c>
      <c r="D2654" s="1">
        <v>0.10765039401621899</v>
      </c>
    </row>
    <row r="2655" spans="1:5" ht="13.2" x14ac:dyDescent="0.25">
      <c r="A2655" s="2">
        <v>44853.541666666664</v>
      </c>
      <c r="B2655" s="1">
        <v>330.38</v>
      </c>
      <c r="C2655" s="1">
        <v>295.74142000000001</v>
      </c>
      <c r="D2655" s="1">
        <v>0.117124547518572</v>
      </c>
    </row>
    <row r="2656" spans="1:5" ht="13.2" x14ac:dyDescent="0.25">
      <c r="A2656" s="2">
        <v>44853.583333333336</v>
      </c>
      <c r="B2656" s="1">
        <v>325.29000000000002</v>
      </c>
      <c r="C2656" s="1">
        <v>287.53676000000002</v>
      </c>
      <c r="D2656" s="1">
        <v>0.131298829408803</v>
      </c>
    </row>
    <row r="2657" spans="1:5" ht="13.2" x14ac:dyDescent="0.25">
      <c r="A2657" s="2">
        <v>44853.625</v>
      </c>
      <c r="B2657" s="1">
        <v>296.66000000000003</v>
      </c>
      <c r="C2657" s="1">
        <v>257.34062</v>
      </c>
      <c r="D2657" s="1">
        <v>0.15279119168983099</v>
      </c>
    </row>
    <row r="2658" spans="1:5" ht="13.2" x14ac:dyDescent="0.25">
      <c r="A2658" s="2">
        <v>44853.666666666664</v>
      </c>
      <c r="B2658" s="1">
        <v>224.7</v>
      </c>
      <c r="C2658" s="1">
        <v>209.83121</v>
      </c>
      <c r="D2658" s="1">
        <v>7.0860717049670494E-2</v>
      </c>
    </row>
    <row r="2659" spans="1:5" ht="13.2" x14ac:dyDescent="0.25">
      <c r="A2659" s="2">
        <v>44853.708333333336</v>
      </c>
      <c r="B2659" s="1">
        <v>195.84</v>
      </c>
      <c r="C2659" s="1">
        <v>169.08134999999999</v>
      </c>
      <c r="D2659" s="1">
        <v>0.15825902738533801</v>
      </c>
    </row>
    <row r="2660" spans="1:5" ht="13.2" x14ac:dyDescent="0.25">
      <c r="A2660" s="2">
        <v>44853.75</v>
      </c>
      <c r="B2660" s="1">
        <v>180.63</v>
      </c>
      <c r="C2660" s="1">
        <v>151.92173</v>
      </c>
      <c r="D2660" s="1">
        <v>0.18896750320049599</v>
      </c>
    </row>
    <row r="2661" spans="1:5" ht="13.2" x14ac:dyDescent="0.25">
      <c r="A2661" s="2">
        <v>44853.791666666664</v>
      </c>
      <c r="B2661" s="1">
        <v>176.63</v>
      </c>
      <c r="C2661" s="1">
        <v>151.04889</v>
      </c>
      <c r="D2661" s="1">
        <v>0.16935649113343301</v>
      </c>
    </row>
    <row r="2662" spans="1:5" ht="13.2" x14ac:dyDescent="0.25">
      <c r="A2662" s="2">
        <v>44853.833333333336</v>
      </c>
      <c r="B2662" s="1">
        <v>175.88</v>
      </c>
      <c r="C2662" s="1">
        <v>153.25189</v>
      </c>
      <c r="D2662" s="1">
        <v>0.14765305667682099</v>
      </c>
    </row>
    <row r="2663" spans="1:5" ht="13.2" x14ac:dyDescent="0.25">
      <c r="A2663" s="2">
        <v>44853.875</v>
      </c>
      <c r="B2663" s="1">
        <v>179.56</v>
      </c>
      <c r="C2663" s="1">
        <v>159.25910999999999</v>
      </c>
      <c r="D2663" s="1">
        <v>0.12747082411800501</v>
      </c>
    </row>
    <row r="2664" spans="1:5" ht="13.2" x14ac:dyDescent="0.25">
      <c r="A2664" s="2">
        <v>44853.916666666664</v>
      </c>
      <c r="B2664" s="1">
        <v>184.89</v>
      </c>
      <c r="C2664" s="1">
        <v>173.17371</v>
      </c>
      <c r="D2664" s="1">
        <v>6.7656285702951E-2</v>
      </c>
    </row>
    <row r="2665" spans="1:5" ht="13.2" x14ac:dyDescent="0.25">
      <c r="A2665" s="2">
        <v>44853.958333333336</v>
      </c>
      <c r="B2665" s="1">
        <v>196.41</v>
      </c>
      <c r="C2665" s="1">
        <v>197.08582000000001</v>
      </c>
      <c r="D2665" s="1">
        <v>3.4290645567500201E-3</v>
      </c>
      <c r="E2665" s="1">
        <f>AVERAGE(D2642:D2665)</f>
        <v>9.6016192676701584E-2</v>
      </c>
    </row>
    <row r="2666" spans="1:5" ht="13.2" x14ac:dyDescent="0.25">
      <c r="A2666" s="2">
        <v>44854</v>
      </c>
      <c r="B2666" s="1">
        <v>237.46</v>
      </c>
      <c r="C2666" s="1">
        <v>252.14193</v>
      </c>
      <c r="D2666" s="1">
        <v>5.8228831674287503E-2</v>
      </c>
    </row>
    <row r="2667" spans="1:5" ht="13.2" x14ac:dyDescent="0.25">
      <c r="A2667" s="2">
        <v>44854.041666666664</v>
      </c>
      <c r="B2667" s="1">
        <v>298.64</v>
      </c>
      <c r="C2667" s="1">
        <v>292.70454000000001</v>
      </c>
      <c r="D2667" s="1">
        <v>2.02779909050948E-2</v>
      </c>
    </row>
    <row r="2668" spans="1:5" ht="13.2" x14ac:dyDescent="0.25">
      <c r="A2668" s="2">
        <v>44854.083333333336</v>
      </c>
      <c r="B2668" s="1">
        <v>319.98</v>
      </c>
      <c r="C2668" s="1">
        <v>314.14024999999998</v>
      </c>
      <c r="D2668" s="1">
        <v>1.8589626767025299E-2</v>
      </c>
    </row>
    <row r="2669" spans="1:5" ht="13.2" x14ac:dyDescent="0.25">
      <c r="A2669" s="2">
        <v>44854.125</v>
      </c>
      <c r="B2669" s="1">
        <v>310.19</v>
      </c>
      <c r="C2669" s="1">
        <v>320.52282000000002</v>
      </c>
      <c r="D2669" s="1">
        <v>3.2237392644929301E-2</v>
      </c>
    </row>
    <row r="2670" spans="1:5" ht="13.2" x14ac:dyDescent="0.25">
      <c r="A2670" s="2">
        <v>44854.166666666664</v>
      </c>
      <c r="B2670" s="1">
        <v>302.22000000000003</v>
      </c>
      <c r="C2670" s="1">
        <v>321.30806999999999</v>
      </c>
      <c r="D2670" s="1">
        <v>5.9407378096665797E-2</v>
      </c>
    </row>
    <row r="2671" spans="1:5" ht="13.2" x14ac:dyDescent="0.25">
      <c r="A2671" s="2">
        <v>44854.208333333336</v>
      </c>
      <c r="B2671" s="1">
        <v>294.02</v>
      </c>
      <c r="C2671" s="1">
        <v>324.21467999999999</v>
      </c>
      <c r="D2671" s="1">
        <v>9.3131748383509294E-2</v>
      </c>
    </row>
    <row r="2672" spans="1:5" ht="13.2" x14ac:dyDescent="0.25">
      <c r="A2672" s="2">
        <v>44854.25</v>
      </c>
      <c r="B2672" s="1">
        <v>300.17</v>
      </c>
      <c r="C2672" s="1">
        <v>325.63826999999998</v>
      </c>
      <c r="D2672" s="1">
        <v>7.8210309863149502E-2</v>
      </c>
    </row>
    <row r="2673" spans="1:4" ht="13.2" x14ac:dyDescent="0.25">
      <c r="A2673" s="2">
        <v>44854.291666666664</v>
      </c>
      <c r="B2673" s="1">
        <v>298.79000000000002</v>
      </c>
      <c r="C2673" s="1">
        <v>319.69587000000001</v>
      </c>
      <c r="D2673" s="1">
        <v>6.5392993659880494E-2</v>
      </c>
    </row>
    <row r="2674" spans="1:4" ht="13.2" x14ac:dyDescent="0.25">
      <c r="A2674" s="2">
        <v>44854.333333333336</v>
      </c>
      <c r="B2674" s="1">
        <v>303.91000000000003</v>
      </c>
      <c r="C2674" s="1">
        <v>314.48464999999999</v>
      </c>
      <c r="D2674" s="1">
        <v>3.36253295669596E-2</v>
      </c>
    </row>
    <row r="2675" spans="1:4" ht="13.2" x14ac:dyDescent="0.25">
      <c r="A2675" s="2">
        <v>44854.375</v>
      </c>
      <c r="B2675" s="1">
        <v>319.48</v>
      </c>
      <c r="C2675" s="1">
        <v>314.40370000000001</v>
      </c>
      <c r="D2675" s="1">
        <v>1.61458023553794E-2</v>
      </c>
    </row>
    <row r="2676" spans="1:4" ht="13.2" x14ac:dyDescent="0.25">
      <c r="A2676" s="2">
        <v>44854.416666666664</v>
      </c>
      <c r="B2676" s="1">
        <v>335.81</v>
      </c>
      <c r="C2676" s="1">
        <v>319.15726999999998</v>
      </c>
      <c r="D2676" s="1">
        <v>5.2177191514390403E-2</v>
      </c>
    </row>
    <row r="2677" spans="1:4" ht="13.2" x14ac:dyDescent="0.25">
      <c r="A2677" s="2">
        <v>44854.458333333336</v>
      </c>
      <c r="B2677" s="1">
        <v>338.01</v>
      </c>
      <c r="C2677" s="1">
        <v>315.51898</v>
      </c>
      <c r="D2677" s="1">
        <v>7.1282621413139596E-2</v>
      </c>
    </row>
    <row r="2678" spans="1:4" ht="13.2" x14ac:dyDescent="0.25">
      <c r="A2678" s="2">
        <v>44854.5</v>
      </c>
      <c r="B2678" s="1">
        <v>337.7</v>
      </c>
      <c r="C2678" s="1">
        <v>308.89146</v>
      </c>
      <c r="D2678" s="1">
        <v>9.3264281246234496E-2</v>
      </c>
    </row>
    <row r="2679" spans="1:4" ht="13.2" x14ac:dyDescent="0.25">
      <c r="A2679" s="2">
        <v>44854.541666666664</v>
      </c>
      <c r="B2679" s="1">
        <v>336.95</v>
      </c>
      <c r="C2679" s="1">
        <v>304.75420000000003</v>
      </c>
      <c r="D2679" s="1">
        <v>0.105645139591185</v>
      </c>
    </row>
    <row r="2680" spans="1:4" ht="13.2" x14ac:dyDescent="0.25">
      <c r="A2680" s="2">
        <v>44854.583333333336</v>
      </c>
      <c r="B2680" s="1">
        <v>330.35</v>
      </c>
      <c r="C2680" s="1">
        <v>297.39807000000002</v>
      </c>
      <c r="D2680" s="1">
        <v>0.110800752674689</v>
      </c>
    </row>
    <row r="2681" spans="1:4" ht="13.2" x14ac:dyDescent="0.25">
      <c r="A2681" s="2">
        <v>44854.625</v>
      </c>
      <c r="B2681" s="1">
        <v>294.95999999999998</v>
      </c>
      <c r="C2681" s="1">
        <v>267.43088999999998</v>
      </c>
      <c r="D2681" s="1">
        <v>0.102939155607641</v>
      </c>
    </row>
    <row r="2682" spans="1:4" ht="13.2" x14ac:dyDescent="0.25">
      <c r="A2682" s="2">
        <v>44854.666666666664</v>
      </c>
      <c r="B2682" s="1">
        <v>224.98</v>
      </c>
      <c r="C2682" s="1">
        <v>218.17158000000001</v>
      </c>
      <c r="D2682" s="1">
        <v>3.1206722708796299E-2</v>
      </c>
    </row>
    <row r="2683" spans="1:4" ht="13.2" x14ac:dyDescent="0.25">
      <c r="A2683" s="2">
        <v>44854.708333333336</v>
      </c>
      <c r="B2683" s="1">
        <v>183.38</v>
      </c>
      <c r="C2683" s="1">
        <v>174.62287000000001</v>
      </c>
      <c r="D2683" s="1">
        <v>5.0148814986261399E-2</v>
      </c>
    </row>
    <row r="2684" spans="1:4" ht="13.2" x14ac:dyDescent="0.25">
      <c r="A2684" s="2">
        <v>44854.75</v>
      </c>
      <c r="B2684" s="1">
        <v>176.15</v>
      </c>
      <c r="C2684" s="1">
        <v>154.91435000000001</v>
      </c>
      <c r="D2684" s="1">
        <v>0.137079941270773</v>
      </c>
    </row>
    <row r="2685" spans="1:4" ht="13.2" x14ac:dyDescent="0.25">
      <c r="A2685" s="2">
        <v>44854.791666666664</v>
      </c>
      <c r="B2685" s="1">
        <v>179.93</v>
      </c>
      <c r="C2685" s="1">
        <v>153.95994999999999</v>
      </c>
      <c r="D2685" s="1">
        <v>0.168680556209585</v>
      </c>
    </row>
    <row r="2686" spans="1:4" ht="13.2" x14ac:dyDescent="0.25">
      <c r="A2686" s="2">
        <v>44854.833333333336</v>
      </c>
      <c r="B2686" s="1">
        <v>171.47</v>
      </c>
      <c r="C2686" s="1">
        <v>157.98724000000001</v>
      </c>
      <c r="D2686" s="1">
        <v>8.5340816131732999E-2</v>
      </c>
    </row>
    <row r="2687" spans="1:4" ht="13.2" x14ac:dyDescent="0.25">
      <c r="A2687" s="2">
        <v>44854.875</v>
      </c>
      <c r="B2687" s="1">
        <v>169.89</v>
      </c>
      <c r="C2687" s="1">
        <v>165.18034</v>
      </c>
      <c r="D2687" s="1">
        <v>2.8512230934988898E-2</v>
      </c>
    </row>
    <row r="2688" spans="1:4" ht="13.2" x14ac:dyDescent="0.25">
      <c r="A2688" s="2">
        <v>44854.916666666664</v>
      </c>
      <c r="B2688" s="1">
        <v>180.06</v>
      </c>
      <c r="C2688" s="1">
        <v>179.10650999999999</v>
      </c>
      <c r="D2688" s="1">
        <v>5.3235920905388397E-3</v>
      </c>
    </row>
    <row r="2689" spans="1:5" ht="13.2" x14ac:dyDescent="0.25">
      <c r="A2689" s="2">
        <v>44854.958333333336</v>
      </c>
      <c r="B2689" s="1">
        <v>197.67</v>
      </c>
      <c r="C2689" s="1">
        <v>202.63836000000001</v>
      </c>
      <c r="D2689" s="1">
        <v>2.4518358715496999E-2</v>
      </c>
      <c r="E2689" s="1">
        <f>AVERAGE(D2666:D2689)</f>
        <v>6.4256982458847256E-2</v>
      </c>
    </row>
    <row r="2690" spans="1:5" ht="13.2" x14ac:dyDescent="0.25">
      <c r="A2690" s="2">
        <v>44855</v>
      </c>
      <c r="B2690" s="1">
        <v>229.71</v>
      </c>
      <c r="C2690" s="1">
        <v>242.27305000000001</v>
      </c>
      <c r="D2690" s="1">
        <v>5.18549215441007E-2</v>
      </c>
    </row>
    <row r="2691" spans="1:5" ht="13.2" x14ac:dyDescent="0.25">
      <c r="A2691" s="2">
        <v>44855.041666666664</v>
      </c>
      <c r="B2691" s="1">
        <v>306.64999999999998</v>
      </c>
      <c r="C2691" s="1">
        <v>286.71719999999999</v>
      </c>
      <c r="D2691" s="1">
        <v>6.9520768199466093E-2</v>
      </c>
    </row>
    <row r="2692" spans="1:5" ht="13.2" x14ac:dyDescent="0.25">
      <c r="A2692" s="2">
        <v>44855.083333333336</v>
      </c>
      <c r="B2692" s="1">
        <v>322.7</v>
      </c>
      <c r="C2692" s="1">
        <v>309.74623000000003</v>
      </c>
      <c r="D2692" s="1">
        <v>4.1820589713069102E-2</v>
      </c>
    </row>
    <row r="2693" spans="1:5" ht="13.2" x14ac:dyDescent="0.25">
      <c r="A2693" s="2">
        <v>44855.125</v>
      </c>
      <c r="B2693" s="1">
        <v>316.39</v>
      </c>
      <c r="C2693" s="1">
        <v>313.45112999999998</v>
      </c>
      <c r="D2693" s="1">
        <v>9.3758475204731503E-3</v>
      </c>
    </row>
    <row r="2694" spans="1:5" ht="13.2" x14ac:dyDescent="0.25">
      <c r="A2694" s="2">
        <v>44855.166666666664</v>
      </c>
      <c r="B2694" s="1">
        <v>306.12</v>
      </c>
      <c r="C2694" s="1">
        <v>310.17174999999997</v>
      </c>
      <c r="D2694" s="1">
        <v>1.3062924009036799E-2</v>
      </c>
    </row>
    <row r="2695" spans="1:5" ht="13.2" x14ac:dyDescent="0.25">
      <c r="A2695" s="2">
        <v>44855.208333333336</v>
      </c>
      <c r="B2695" s="1">
        <v>299.04000000000002</v>
      </c>
      <c r="C2695" s="1">
        <v>310.42482999999999</v>
      </c>
      <c r="D2695" s="1">
        <v>3.6674997937503701E-2</v>
      </c>
    </row>
    <row r="2696" spans="1:5" ht="13.2" x14ac:dyDescent="0.25">
      <c r="A2696" s="2">
        <v>44855.25</v>
      </c>
      <c r="B2696" s="1">
        <v>301.02999999999997</v>
      </c>
      <c r="C2696" s="1">
        <v>311.38839999999999</v>
      </c>
      <c r="D2696" s="1">
        <v>3.32652083378829E-2</v>
      </c>
    </row>
    <row r="2697" spans="1:5" ht="13.2" x14ac:dyDescent="0.25">
      <c r="A2697" s="2">
        <v>44855.291666666664</v>
      </c>
      <c r="B2697" s="1">
        <v>313.10000000000002</v>
      </c>
      <c r="C2697" s="1">
        <v>306.85764999999998</v>
      </c>
      <c r="D2697" s="1">
        <v>2.0342820196922001E-2</v>
      </c>
    </row>
    <row r="2698" spans="1:5" ht="13.2" x14ac:dyDescent="0.25">
      <c r="A2698" s="2">
        <v>44855.333333333336</v>
      </c>
      <c r="B2698" s="1">
        <v>334.93</v>
      </c>
      <c r="C2698" s="1">
        <v>302.03845000000001</v>
      </c>
      <c r="D2698" s="1">
        <v>0.108898552485618</v>
      </c>
    </row>
    <row r="2699" spans="1:5" ht="13.2" x14ac:dyDescent="0.25">
      <c r="A2699" s="2">
        <v>44855.375</v>
      </c>
      <c r="B2699" s="1">
        <v>328.67</v>
      </c>
      <c r="C2699" s="1">
        <v>300.30398000000002</v>
      </c>
      <c r="D2699" s="1">
        <v>9.4457689172151402E-2</v>
      </c>
    </row>
    <row r="2700" spans="1:5" ht="13.2" x14ac:dyDescent="0.25">
      <c r="A2700" s="2">
        <v>44855.416666666664</v>
      </c>
      <c r="B2700" s="1">
        <v>323.91000000000003</v>
      </c>
      <c r="C2700" s="1">
        <v>303.02976999999998</v>
      </c>
      <c r="D2700" s="1">
        <v>6.8904880203684404E-2</v>
      </c>
    </row>
    <row r="2701" spans="1:5" ht="13.2" x14ac:dyDescent="0.25">
      <c r="A2701" s="2">
        <v>44855.458333333336</v>
      </c>
      <c r="B2701" s="1">
        <v>318.70999999999998</v>
      </c>
      <c r="C2701" s="1">
        <v>300.49025</v>
      </c>
      <c r="D2701" s="1">
        <v>6.0633414894493101E-2</v>
      </c>
    </row>
    <row r="2702" spans="1:5" ht="13.2" x14ac:dyDescent="0.25">
      <c r="A2702" s="2">
        <v>44855.5</v>
      </c>
      <c r="B2702" s="1">
        <v>317.02</v>
      </c>
      <c r="C2702" s="1">
        <v>295.32697999999999</v>
      </c>
      <c r="D2702" s="1">
        <v>7.3454243835087404E-2</v>
      </c>
    </row>
    <row r="2703" spans="1:5" ht="13.2" x14ac:dyDescent="0.25">
      <c r="A2703" s="2">
        <v>44855.541666666664</v>
      </c>
      <c r="B2703" s="1">
        <v>313.62</v>
      </c>
      <c r="C2703" s="1">
        <v>292.14902999999998</v>
      </c>
      <c r="D2703" s="1">
        <v>7.3493209955206806E-2</v>
      </c>
    </row>
    <row r="2704" spans="1:5" ht="13.2" x14ac:dyDescent="0.25">
      <c r="A2704" s="2">
        <v>44855.583333333336</v>
      </c>
      <c r="B2704" s="1">
        <v>320.35000000000002</v>
      </c>
      <c r="C2704" s="1">
        <v>285.93847</v>
      </c>
      <c r="D2704" s="1">
        <v>0.120345926170759</v>
      </c>
    </row>
    <row r="2705" spans="1:5" ht="13.2" x14ac:dyDescent="0.25">
      <c r="A2705" s="2">
        <v>44855.625</v>
      </c>
      <c r="B2705" s="1">
        <v>301.92</v>
      </c>
      <c r="C2705" s="1">
        <v>254.11387999999999</v>
      </c>
      <c r="D2705" s="1">
        <v>0.18812872401932501</v>
      </c>
    </row>
    <row r="2706" spans="1:5" ht="13.2" x14ac:dyDescent="0.25">
      <c r="A2706" s="2">
        <v>44855.666666666664</v>
      </c>
      <c r="B2706" s="1">
        <v>214.81</v>
      </c>
      <c r="C2706" s="1">
        <v>201.35498000000001</v>
      </c>
      <c r="D2706" s="1">
        <v>6.6822385023702802E-2</v>
      </c>
    </row>
    <row r="2707" spans="1:5" ht="13.2" x14ac:dyDescent="0.25">
      <c r="A2707" s="2">
        <v>44855.708333333336</v>
      </c>
      <c r="B2707" s="1">
        <v>170.45</v>
      </c>
      <c r="C2707" s="1">
        <v>157.74663000000001</v>
      </c>
      <c r="D2707" s="1">
        <v>8.0530214813463702E-2</v>
      </c>
    </row>
    <row r="2708" spans="1:5" ht="13.2" x14ac:dyDescent="0.25">
      <c r="A2708" s="2">
        <v>44855.75</v>
      </c>
      <c r="B2708" s="1">
        <v>161.6</v>
      </c>
      <c r="C2708" s="1">
        <v>141.63133999999999</v>
      </c>
      <c r="D2708" s="1">
        <v>0.14099040508971999</v>
      </c>
    </row>
    <row r="2709" spans="1:5" ht="13.2" x14ac:dyDescent="0.25">
      <c r="A2709" s="2">
        <v>44855.791666666664</v>
      </c>
      <c r="B2709" s="1">
        <v>158.66</v>
      </c>
      <c r="C2709" s="1">
        <v>141.02960999999999</v>
      </c>
      <c r="D2709" s="1">
        <v>0.12501197443572301</v>
      </c>
    </row>
    <row r="2710" spans="1:5" ht="13.2" x14ac:dyDescent="0.25">
      <c r="A2710" s="2">
        <v>44855.833333333336</v>
      </c>
      <c r="B2710" s="1">
        <v>154.06</v>
      </c>
      <c r="C2710" s="1">
        <v>141.52767</v>
      </c>
      <c r="D2710" s="1">
        <v>8.8550387355348897E-2</v>
      </c>
    </row>
    <row r="2711" spans="1:5" ht="13.2" x14ac:dyDescent="0.25">
      <c r="A2711" s="2">
        <v>44855.875</v>
      </c>
      <c r="B2711" s="1">
        <v>147.06</v>
      </c>
      <c r="C2711" s="1">
        <v>147.35301999999999</v>
      </c>
      <c r="D2711" s="1">
        <v>1.9885578184959101E-3</v>
      </c>
    </row>
    <row r="2712" spans="1:5" ht="13.2" x14ac:dyDescent="0.25">
      <c r="A2712" s="2">
        <v>44855.916666666664</v>
      </c>
      <c r="B2712" s="1">
        <v>149.94999999999999</v>
      </c>
      <c r="C2712" s="1">
        <v>163.08626000000001</v>
      </c>
      <c r="D2712" s="1">
        <v>8.0547925987143304E-2</v>
      </c>
    </row>
    <row r="2713" spans="1:5" ht="13.2" x14ac:dyDescent="0.25">
      <c r="A2713" s="2">
        <v>44855.958333333336</v>
      </c>
      <c r="B2713" s="1">
        <v>160.49</v>
      </c>
      <c r="C2713" s="1">
        <v>190.10281000000001</v>
      </c>
      <c r="D2713" s="1">
        <v>0.155772605360225</v>
      </c>
      <c r="E2713" s="1">
        <f>AVERAGE(D2690:D2713)</f>
        <v>7.518538225327509E-2</v>
      </c>
    </row>
    <row r="2714" spans="1:5" ht="13.2" x14ac:dyDescent="0.25">
      <c r="A2714" s="2">
        <v>44856</v>
      </c>
      <c r="B2714" s="1">
        <v>190.3</v>
      </c>
      <c r="C2714" s="1">
        <v>191.83249000000001</v>
      </c>
      <c r="D2714" s="1">
        <v>7.98868846460782E-3</v>
      </c>
    </row>
    <row r="2715" spans="1:5" ht="13.2" x14ac:dyDescent="0.25">
      <c r="A2715" s="2">
        <v>44856.041666666664</v>
      </c>
      <c r="B2715" s="1">
        <v>249.88</v>
      </c>
      <c r="C2715" s="1">
        <v>242.94237000000001</v>
      </c>
      <c r="D2715" s="1">
        <v>2.85566902142264E-2</v>
      </c>
    </row>
    <row r="2716" spans="1:5" ht="13.2" x14ac:dyDescent="0.25">
      <c r="A2716" s="2">
        <v>44856.083333333336</v>
      </c>
      <c r="B2716" s="1">
        <v>276.62</v>
      </c>
      <c r="C2716" s="1">
        <v>278.31682999999998</v>
      </c>
      <c r="D2716" s="1">
        <v>6.0967567070952097E-3</v>
      </c>
    </row>
    <row r="2717" spans="1:5" ht="13.2" x14ac:dyDescent="0.25">
      <c r="A2717" s="2">
        <v>44856.125</v>
      </c>
      <c r="B2717" s="1">
        <v>270.77</v>
      </c>
      <c r="C2717" s="1">
        <v>286.78062999999997</v>
      </c>
      <c r="D2717" s="1">
        <v>5.5828840323002199E-2</v>
      </c>
    </row>
    <row r="2718" spans="1:5" ht="13.2" x14ac:dyDescent="0.25">
      <c r="A2718" s="2">
        <v>44856.166666666664</v>
      </c>
      <c r="B2718" s="1">
        <v>270.13</v>
      </c>
      <c r="C2718" s="1">
        <v>281.73926</v>
      </c>
      <c r="D2718" s="1">
        <v>4.1205687840594099E-2</v>
      </c>
    </row>
    <row r="2719" spans="1:5" ht="13.2" x14ac:dyDescent="0.25">
      <c r="A2719" s="2">
        <v>44856.208333333336</v>
      </c>
      <c r="B2719" s="1">
        <v>261.02</v>
      </c>
      <c r="C2719" s="1">
        <v>279.38470000000001</v>
      </c>
      <c r="D2719" s="1">
        <v>6.5732661810041906E-2</v>
      </c>
    </row>
    <row r="2720" spans="1:5" ht="13.2" x14ac:dyDescent="0.25">
      <c r="A2720" s="2">
        <v>44856.25</v>
      </c>
      <c r="B2720" s="1">
        <v>277.66000000000003</v>
      </c>
      <c r="C2720" s="1">
        <v>278.96032000000002</v>
      </c>
      <c r="D2720" s="1">
        <v>4.6613081028871704E-3</v>
      </c>
    </row>
    <row r="2721" spans="1:4" ht="13.2" x14ac:dyDescent="0.25">
      <c r="A2721" s="2">
        <v>44856.291666666664</v>
      </c>
      <c r="B2721" s="1">
        <v>270.67</v>
      </c>
      <c r="C2721" s="1">
        <v>276.11416000000003</v>
      </c>
      <c r="D2721" s="1">
        <v>1.97170619572716E-2</v>
      </c>
    </row>
    <row r="2722" spans="1:4" ht="13.2" x14ac:dyDescent="0.25">
      <c r="A2722" s="2">
        <v>44856.333333333336</v>
      </c>
      <c r="B2722" s="1">
        <v>261.64</v>
      </c>
      <c r="C2722" s="1">
        <v>273.19152000000003</v>
      </c>
      <c r="D2722" s="1">
        <v>4.2283596504020401E-2</v>
      </c>
    </row>
    <row r="2723" spans="1:4" ht="13.2" x14ac:dyDescent="0.25">
      <c r="A2723" s="2">
        <v>44856.375</v>
      </c>
      <c r="B2723" s="1">
        <v>262.64999999999998</v>
      </c>
      <c r="C2723" s="1">
        <v>268.14557000000002</v>
      </c>
      <c r="D2723" s="1">
        <v>2.0494726054955999E-2</v>
      </c>
    </row>
    <row r="2724" spans="1:4" ht="13.2" x14ac:dyDescent="0.25">
      <c r="A2724" s="2">
        <v>44856.416666666664</v>
      </c>
      <c r="B2724" s="1">
        <v>257.39</v>
      </c>
      <c r="C2724" s="1">
        <v>263.42734999999999</v>
      </c>
      <c r="D2724" s="1">
        <v>2.2918463098079999E-2</v>
      </c>
    </row>
    <row r="2725" spans="1:4" ht="13.2" x14ac:dyDescent="0.25">
      <c r="A2725" s="2">
        <v>44856.458333333336</v>
      </c>
      <c r="B2725" s="1">
        <v>254.21</v>
      </c>
      <c r="C2725" s="1">
        <v>260.33249000000001</v>
      </c>
      <c r="D2725" s="1">
        <v>2.35179635088958E-2</v>
      </c>
    </row>
    <row r="2726" spans="1:4" ht="13.2" x14ac:dyDescent="0.25">
      <c r="A2726" s="2">
        <v>44856.5</v>
      </c>
      <c r="B2726" s="1">
        <v>255.76</v>
      </c>
      <c r="C2726" s="1">
        <v>260.57224000000002</v>
      </c>
      <c r="D2726" s="1">
        <v>1.8467968805886699E-2</v>
      </c>
    </row>
    <row r="2727" spans="1:4" ht="13.2" x14ac:dyDescent="0.25">
      <c r="A2727" s="2">
        <v>44856.541666666664</v>
      </c>
      <c r="B2727" s="1">
        <v>260.69</v>
      </c>
      <c r="C2727" s="1">
        <v>261.62835000000001</v>
      </c>
      <c r="D2727" s="1">
        <v>3.5865761489533299E-3</v>
      </c>
    </row>
    <row r="2728" spans="1:4" ht="13.2" x14ac:dyDescent="0.25">
      <c r="A2728" s="2">
        <v>44856.583333333336</v>
      </c>
      <c r="B2728" s="1">
        <v>259.55</v>
      </c>
      <c r="C2728" s="1">
        <v>255.86349999999999</v>
      </c>
      <c r="D2728" s="1">
        <v>1.4408073054578001E-2</v>
      </c>
    </row>
    <row r="2729" spans="1:4" ht="13.2" x14ac:dyDescent="0.25">
      <c r="A2729" s="2">
        <v>44856.625</v>
      </c>
      <c r="B2729" s="1">
        <v>234.84</v>
      </c>
      <c r="C2729" s="1">
        <v>222.96427</v>
      </c>
      <c r="D2729" s="1">
        <v>5.3262928629775497E-2</v>
      </c>
    </row>
    <row r="2730" spans="1:4" ht="13.2" x14ac:dyDescent="0.25">
      <c r="A2730" s="2">
        <v>44856.666666666664</v>
      </c>
      <c r="B2730" s="1">
        <v>145.88999999999999</v>
      </c>
      <c r="C2730" s="1">
        <v>169.36444</v>
      </c>
      <c r="D2730" s="1">
        <v>0.138603121174669</v>
      </c>
    </row>
    <row r="2731" spans="1:4" ht="13.2" x14ac:dyDescent="0.25">
      <c r="A2731" s="2">
        <v>44856.708333333336</v>
      </c>
      <c r="B2731" s="1">
        <v>114.25</v>
      </c>
      <c r="C2731" s="1">
        <v>125.1473</v>
      </c>
      <c r="D2731" s="1">
        <v>8.7075789889194496E-2</v>
      </c>
    </row>
    <row r="2732" spans="1:4" ht="13.2" x14ac:dyDescent="0.25">
      <c r="A2732" s="2">
        <v>44856.75</v>
      </c>
      <c r="B2732" s="1">
        <v>104.96</v>
      </c>
      <c r="C2732" s="1">
        <v>110.12837</v>
      </c>
      <c r="D2732" s="1">
        <v>4.6930414025014702E-2</v>
      </c>
    </row>
    <row r="2733" spans="1:4" ht="13.2" x14ac:dyDescent="0.25">
      <c r="A2733" s="2">
        <v>44856.791666666664</v>
      </c>
      <c r="B2733" s="1">
        <v>103.35</v>
      </c>
      <c r="C2733" s="1">
        <v>111.13309</v>
      </c>
      <c r="D2733" s="1">
        <v>7.0033956583048299E-2</v>
      </c>
    </row>
    <row r="2734" spans="1:4" ht="13.2" x14ac:dyDescent="0.25">
      <c r="A2734" s="2">
        <v>44856.833333333336</v>
      </c>
      <c r="B2734" s="1">
        <v>101.99</v>
      </c>
      <c r="C2734" s="1">
        <v>111.3788</v>
      </c>
      <c r="D2734" s="1">
        <v>8.4296113802626693E-2</v>
      </c>
    </row>
    <row r="2735" spans="1:4" ht="13.2" x14ac:dyDescent="0.25">
      <c r="A2735" s="2">
        <v>44856.875</v>
      </c>
      <c r="B2735" s="1">
        <v>95.2</v>
      </c>
      <c r="C2735" s="1">
        <v>114.1863</v>
      </c>
      <c r="D2735" s="1">
        <v>0.16627476325969001</v>
      </c>
    </row>
    <row r="2736" spans="1:4" ht="13.2" x14ac:dyDescent="0.25">
      <c r="A2736" s="2">
        <v>44856.916666666664</v>
      </c>
      <c r="B2736" s="1">
        <v>89.35</v>
      </c>
      <c r="C2736" s="1">
        <v>124.58407</v>
      </c>
      <c r="D2736" s="1">
        <v>0.28281360530282801</v>
      </c>
    </row>
    <row r="2737" spans="1:5" ht="13.2" x14ac:dyDescent="0.25">
      <c r="A2737" s="2">
        <v>44856.958333333336</v>
      </c>
      <c r="B2737" s="1">
        <v>101.03</v>
      </c>
      <c r="C2737" s="1">
        <v>146.86662999999999</v>
      </c>
      <c r="D2737" s="1">
        <v>0.31209696852171198</v>
      </c>
      <c r="E2737" s="1">
        <f>AVERAGE(D2714:D2737)</f>
        <v>6.7368863490985642E-2</v>
      </c>
    </row>
    <row r="2738" spans="1:5" ht="13.2" x14ac:dyDescent="0.25">
      <c r="A2738" s="2">
        <v>44857</v>
      </c>
      <c r="B2738" s="1">
        <v>142.69999999999999</v>
      </c>
      <c r="C2738" s="1">
        <v>170.67383000000001</v>
      </c>
      <c r="D2738" s="1">
        <v>0.16390228074216101</v>
      </c>
    </row>
    <row r="2739" spans="1:5" ht="13.2" x14ac:dyDescent="0.25">
      <c r="A2739" s="2">
        <v>44857.041666666664</v>
      </c>
      <c r="B2739" s="1">
        <v>216.82</v>
      </c>
      <c r="C2739" s="1">
        <v>216.22416999999999</v>
      </c>
      <c r="D2739" s="1">
        <v>2.75561238135406E-3</v>
      </c>
    </row>
    <row r="2740" spans="1:5" ht="13.2" x14ac:dyDescent="0.25">
      <c r="A2740" s="2">
        <v>44857.083333333336</v>
      </c>
      <c r="B2740" s="1">
        <v>256.37</v>
      </c>
      <c r="C2740" s="1">
        <v>243.88305</v>
      </c>
      <c r="D2740" s="1">
        <v>5.1200565188929702E-2</v>
      </c>
    </row>
    <row r="2741" spans="1:5" ht="13.2" x14ac:dyDescent="0.25">
      <c r="A2741" s="2">
        <v>44857.125</v>
      </c>
      <c r="B2741" s="1">
        <v>248.3</v>
      </c>
      <c r="C2741" s="1">
        <v>252.65337</v>
      </c>
      <c r="D2741" s="1">
        <v>1.7230603336104201E-2</v>
      </c>
    </row>
    <row r="2742" spans="1:5" ht="13.2" x14ac:dyDescent="0.25">
      <c r="A2742" s="2">
        <v>44857.166666666664</v>
      </c>
      <c r="B2742" s="1">
        <v>246.26</v>
      </c>
      <c r="C2742" s="1">
        <v>252.82424</v>
      </c>
      <c r="D2742" s="1">
        <v>2.5963649688020399E-2</v>
      </c>
    </row>
    <row r="2743" spans="1:5" ht="13.2" x14ac:dyDescent="0.25">
      <c r="A2743" s="2">
        <v>44857.208333333336</v>
      </c>
      <c r="B2743" s="1">
        <v>251.52</v>
      </c>
      <c r="C2743" s="1">
        <v>252.67948999999999</v>
      </c>
      <c r="D2743" s="1">
        <v>4.5887776645424398E-3</v>
      </c>
    </row>
    <row r="2744" spans="1:5" ht="13.2" x14ac:dyDescent="0.25">
      <c r="A2744" s="2">
        <v>44857.25</v>
      </c>
      <c r="B2744" s="1">
        <v>260.06</v>
      </c>
      <c r="C2744" s="1">
        <v>253.31412</v>
      </c>
      <c r="D2744" s="1">
        <v>2.6630493396893901E-2</v>
      </c>
    </row>
    <row r="2745" spans="1:5" ht="13.2" x14ac:dyDescent="0.25">
      <c r="A2745" s="2">
        <v>44857.291666666664</v>
      </c>
      <c r="B2745" s="1">
        <v>268</v>
      </c>
      <c r="C2745" s="1">
        <v>252.05233999999999</v>
      </c>
      <c r="D2745" s="1">
        <v>6.3271223746623403E-2</v>
      </c>
    </row>
    <row r="2746" spans="1:5" ht="13.2" x14ac:dyDescent="0.25">
      <c r="A2746" s="2">
        <v>44857.333333333336</v>
      </c>
      <c r="B2746" s="1">
        <v>269.02</v>
      </c>
      <c r="C2746" s="1">
        <v>253.18575999999999</v>
      </c>
      <c r="D2746" s="1">
        <v>6.2540010149069902E-2</v>
      </c>
    </row>
    <row r="2747" spans="1:5" ht="13.2" x14ac:dyDescent="0.25">
      <c r="A2747" s="2">
        <v>44857.375</v>
      </c>
      <c r="B2747" s="1">
        <v>270.25</v>
      </c>
      <c r="C2747" s="1">
        <v>252.21804</v>
      </c>
      <c r="D2747" s="1">
        <v>7.1493537892848499E-2</v>
      </c>
    </row>
    <row r="2748" spans="1:5" ht="13.2" x14ac:dyDescent="0.25">
      <c r="A2748" s="2">
        <v>44857.416666666664</v>
      </c>
      <c r="B2748" s="1">
        <v>265.54000000000002</v>
      </c>
      <c r="C2748" s="1">
        <v>245.34558000000001</v>
      </c>
      <c r="D2748" s="1">
        <v>8.2310103161426396E-2</v>
      </c>
    </row>
    <row r="2749" spans="1:5" ht="13.2" x14ac:dyDescent="0.25">
      <c r="A2749" s="2">
        <v>44857.458333333336</v>
      </c>
      <c r="B2749" s="1">
        <v>264.5</v>
      </c>
      <c r="C2749" s="1">
        <v>238.02260999999999</v>
      </c>
      <c r="D2749" s="1">
        <v>0.111238970112965</v>
      </c>
    </row>
    <row r="2750" spans="1:5" ht="13.2" x14ac:dyDescent="0.25">
      <c r="A2750" s="2">
        <v>44857.5</v>
      </c>
      <c r="B2750" s="1">
        <v>263.61</v>
      </c>
      <c r="C2750" s="1">
        <v>241.04894999999999</v>
      </c>
      <c r="D2750" s="1">
        <v>9.3595305019996994E-2</v>
      </c>
    </row>
    <row r="2751" spans="1:5" ht="13.2" x14ac:dyDescent="0.25">
      <c r="A2751" s="2">
        <v>44857.541666666664</v>
      </c>
      <c r="B2751" s="1">
        <v>262.73</v>
      </c>
      <c r="C2751" s="1">
        <v>249.78711000000001</v>
      </c>
      <c r="D2751" s="1">
        <v>5.1815684164006698E-2</v>
      </c>
    </row>
    <row r="2752" spans="1:5" ht="13.2" x14ac:dyDescent="0.25">
      <c r="A2752" s="2">
        <v>44857.583333333336</v>
      </c>
      <c r="B2752" s="1">
        <v>267.94</v>
      </c>
      <c r="C2752" s="1">
        <v>245.10033000000001</v>
      </c>
      <c r="D2752" s="1">
        <v>9.3184982655878004E-2</v>
      </c>
    </row>
    <row r="2753" spans="1:5" ht="13.2" x14ac:dyDescent="0.25">
      <c r="A2753" s="2">
        <v>44857.625</v>
      </c>
      <c r="B2753" s="1">
        <v>235.13</v>
      </c>
      <c r="C2753" s="1">
        <v>204.96159</v>
      </c>
      <c r="D2753" s="1">
        <v>0.14719055409357401</v>
      </c>
    </row>
    <row r="2754" spans="1:5" ht="13.2" x14ac:dyDescent="0.25">
      <c r="A2754" s="2">
        <v>44857.666666666664</v>
      </c>
      <c r="B2754" s="1">
        <v>132.88</v>
      </c>
      <c r="C2754" s="1">
        <v>143.57805999999999</v>
      </c>
      <c r="D2754" s="1">
        <v>7.4510409180901294E-2</v>
      </c>
    </row>
    <row r="2755" spans="1:5" ht="13.2" x14ac:dyDescent="0.25">
      <c r="A2755" s="2">
        <v>44857.708333333336</v>
      </c>
      <c r="B2755" s="1">
        <v>92.27</v>
      </c>
      <c r="C2755" s="1">
        <v>98.976740000000007</v>
      </c>
      <c r="D2755" s="1">
        <v>6.7760768843265706E-2</v>
      </c>
    </row>
    <row r="2756" spans="1:5" ht="13.2" x14ac:dyDescent="0.25">
      <c r="A2756" s="2">
        <v>44857.75</v>
      </c>
      <c r="B2756" s="1">
        <v>87.6</v>
      </c>
      <c r="C2756" s="1">
        <v>88.561080000000004</v>
      </c>
      <c r="D2756" s="1">
        <v>1.08521711794843E-2</v>
      </c>
    </row>
    <row r="2757" spans="1:5" ht="13.2" x14ac:dyDescent="0.25">
      <c r="A2757" s="2">
        <v>44857.791666666664</v>
      </c>
      <c r="B2757" s="1">
        <v>92.67</v>
      </c>
      <c r="C2757" s="1">
        <v>94.484750000000005</v>
      </c>
      <c r="D2757" s="1">
        <v>1.92068032142753E-2</v>
      </c>
    </row>
    <row r="2758" spans="1:5" ht="13.2" x14ac:dyDescent="0.25">
      <c r="A2758" s="2">
        <v>44857.833333333336</v>
      </c>
      <c r="B2758" s="1">
        <v>84.79</v>
      </c>
      <c r="C2758" s="1">
        <v>94.152180000000001</v>
      </c>
      <c r="D2758" s="1">
        <v>9.9436677939905294E-2</v>
      </c>
    </row>
    <row r="2759" spans="1:5" ht="13.2" x14ac:dyDescent="0.25">
      <c r="A2759" s="2">
        <v>44857.875</v>
      </c>
      <c r="B2759" s="1">
        <v>79.11</v>
      </c>
      <c r="C2759" s="1">
        <v>88.914580000000001</v>
      </c>
      <c r="D2759" s="1">
        <v>0.110269654313162</v>
      </c>
    </row>
    <row r="2760" spans="1:5" ht="13.2" x14ac:dyDescent="0.25">
      <c r="A2760" s="2">
        <v>44857.916666666664</v>
      </c>
      <c r="B2760" s="1">
        <v>78.12</v>
      </c>
      <c r="C2760" s="1">
        <v>96.213089999999994</v>
      </c>
      <c r="D2760" s="1">
        <v>0.18805227022643101</v>
      </c>
    </row>
    <row r="2761" spans="1:5" ht="13.2" x14ac:dyDescent="0.25">
      <c r="A2761" s="2">
        <v>44857.958333333336</v>
      </c>
      <c r="B2761" s="1">
        <v>91</v>
      </c>
      <c r="C2761" s="1">
        <v>125.79442</v>
      </c>
      <c r="D2761" s="1">
        <v>0.27659748341778501</v>
      </c>
      <c r="E2761" s="1">
        <f>AVERAGE(D2738:D2761)</f>
        <v>7.981660798790019E-2</v>
      </c>
    </row>
    <row r="2762" spans="1:5" ht="13.2" x14ac:dyDescent="0.25">
      <c r="A2762" s="2">
        <v>44858</v>
      </c>
      <c r="B2762" s="1">
        <v>128.91999999999999</v>
      </c>
      <c r="C2762" s="1">
        <v>221.52242000000001</v>
      </c>
      <c r="D2762" s="1">
        <v>0.41802730396318299</v>
      </c>
    </row>
    <row r="2763" spans="1:5" ht="13.2" x14ac:dyDescent="0.25">
      <c r="A2763" s="2">
        <v>44858.041666666664</v>
      </c>
      <c r="B2763" s="1">
        <v>221.5</v>
      </c>
      <c r="C2763" s="1">
        <v>263.48606999999998</v>
      </c>
      <c r="D2763" s="1">
        <v>0.15934834809293699</v>
      </c>
    </row>
    <row r="2764" spans="1:5" ht="13.2" x14ac:dyDescent="0.25">
      <c r="A2764" s="2">
        <v>44858.083333333336</v>
      </c>
      <c r="B2764" s="1">
        <v>256.10000000000002</v>
      </c>
      <c r="C2764" s="1">
        <v>286.08987000000002</v>
      </c>
      <c r="D2764" s="1">
        <v>0.104826745525802</v>
      </c>
    </row>
    <row r="2765" spans="1:5" ht="13.2" x14ac:dyDescent="0.25">
      <c r="A2765" s="2">
        <v>44858.125</v>
      </c>
      <c r="B2765" s="1">
        <v>264.57</v>
      </c>
      <c r="C2765" s="1">
        <v>291.78298000000001</v>
      </c>
      <c r="D2765" s="1">
        <v>9.3264452916342194E-2</v>
      </c>
    </row>
    <row r="2766" spans="1:5" ht="13.2" x14ac:dyDescent="0.25">
      <c r="A2766" s="2">
        <v>44858.166666666664</v>
      </c>
      <c r="B2766" s="1">
        <v>273.27</v>
      </c>
      <c r="C2766" s="1">
        <v>289.36442</v>
      </c>
      <c r="D2766" s="1">
        <v>5.5619899640736797E-2</v>
      </c>
    </row>
    <row r="2767" spans="1:5" ht="13.2" x14ac:dyDescent="0.25">
      <c r="A2767" s="2">
        <v>44858.208333333336</v>
      </c>
      <c r="B2767" s="1">
        <v>278.33999999999997</v>
      </c>
      <c r="C2767" s="1">
        <v>288.56150000000002</v>
      </c>
      <c r="D2767" s="1">
        <v>3.5422258340076701E-2</v>
      </c>
    </row>
    <row r="2768" spans="1:5" ht="13.2" x14ac:dyDescent="0.25">
      <c r="A2768" s="2">
        <v>44858.25</v>
      </c>
      <c r="B2768" s="1">
        <v>291.04000000000002</v>
      </c>
      <c r="C2768" s="1">
        <v>292.18585999999999</v>
      </c>
      <c r="D2768" s="1">
        <v>3.9216819047984399E-3</v>
      </c>
    </row>
    <row r="2769" spans="1:4" ht="13.2" x14ac:dyDescent="0.25">
      <c r="A2769" s="2">
        <v>44858.291666666664</v>
      </c>
      <c r="B2769" s="1">
        <v>287.23</v>
      </c>
      <c r="C2769" s="1">
        <v>295.02024</v>
      </c>
      <c r="D2769" s="1">
        <v>2.6405781515193599E-2</v>
      </c>
    </row>
    <row r="2770" spans="1:4" ht="13.2" x14ac:dyDescent="0.25">
      <c r="A2770" s="2">
        <v>44858.333333333336</v>
      </c>
      <c r="B2770" s="1">
        <v>293.39999999999998</v>
      </c>
      <c r="C2770" s="1">
        <v>297.19677999999999</v>
      </c>
      <c r="D2770" s="1">
        <v>1.27753066503614E-2</v>
      </c>
    </row>
    <row r="2771" spans="1:4" ht="13.2" x14ac:dyDescent="0.25">
      <c r="A2771" s="2">
        <v>44858.375</v>
      </c>
      <c r="B2771" s="1">
        <v>308.38</v>
      </c>
      <c r="C2771" s="1">
        <v>296.63594999999998</v>
      </c>
      <c r="D2771" s="1">
        <v>3.9590784596405103E-2</v>
      </c>
    </row>
    <row r="2772" spans="1:4" ht="13.2" x14ac:dyDescent="0.25">
      <c r="A2772" s="2">
        <v>44858.416666666664</v>
      </c>
      <c r="B2772" s="1">
        <v>313.81</v>
      </c>
      <c r="C2772" s="1">
        <v>294.19206000000003</v>
      </c>
      <c r="D2772" s="1">
        <v>6.6684124649727006E-2</v>
      </c>
    </row>
    <row r="2773" spans="1:4" ht="13.2" x14ac:dyDescent="0.25">
      <c r="A2773" s="2">
        <v>44858.458333333336</v>
      </c>
      <c r="B2773" s="1">
        <v>314.24</v>
      </c>
      <c r="C2773" s="1">
        <v>290.39848000000001</v>
      </c>
      <c r="D2773" s="1">
        <v>8.2099327792624799E-2</v>
      </c>
    </row>
    <row r="2774" spans="1:4" ht="13.2" x14ac:dyDescent="0.25">
      <c r="A2774" s="2">
        <v>44858.5</v>
      </c>
      <c r="B2774" s="1">
        <v>314.69</v>
      </c>
      <c r="C2774" s="1">
        <v>291.72591</v>
      </c>
      <c r="D2774" s="1">
        <v>7.8718033650147803E-2</v>
      </c>
    </row>
    <row r="2775" spans="1:4" ht="13.2" x14ac:dyDescent="0.25">
      <c r="A2775" s="2">
        <v>44858.541666666664</v>
      </c>
      <c r="B2775" s="1">
        <v>307.04000000000002</v>
      </c>
      <c r="C2775" s="1">
        <v>296.50106</v>
      </c>
      <c r="D2775" s="1">
        <v>3.5544358593524103E-2</v>
      </c>
    </row>
    <row r="2776" spans="1:4" ht="13.2" x14ac:dyDescent="0.25">
      <c r="A2776" s="2">
        <v>44858.583333333336</v>
      </c>
      <c r="B2776" s="1">
        <v>302.91000000000003</v>
      </c>
      <c r="C2776" s="1">
        <v>288.19625000000002</v>
      </c>
      <c r="D2776" s="1">
        <v>5.1054619898766897E-2</v>
      </c>
    </row>
    <row r="2777" spans="1:4" ht="13.2" x14ac:dyDescent="0.25">
      <c r="A2777" s="2">
        <v>44858.625</v>
      </c>
      <c r="B2777" s="1">
        <v>283.67</v>
      </c>
      <c r="C2777" s="1">
        <v>243.18997999999999</v>
      </c>
      <c r="D2777" s="1">
        <v>0.166454308684922</v>
      </c>
    </row>
    <row r="2778" spans="1:4" ht="13.2" x14ac:dyDescent="0.25">
      <c r="A2778" s="2">
        <v>44858.666666666664</v>
      </c>
      <c r="B2778" s="1">
        <v>192.91</v>
      </c>
      <c r="C2778" s="1">
        <v>178.19403</v>
      </c>
      <c r="D2778" s="1">
        <v>8.2583967599812402E-2</v>
      </c>
    </row>
    <row r="2779" spans="1:4" ht="13.2" x14ac:dyDescent="0.25">
      <c r="A2779" s="2">
        <v>44858.708333333336</v>
      </c>
      <c r="B2779" s="1">
        <v>149.66</v>
      </c>
      <c r="C2779" s="1">
        <v>134.03995</v>
      </c>
      <c r="D2779" s="1">
        <v>0.116532794886897</v>
      </c>
    </row>
    <row r="2780" spans="1:4" ht="13.2" x14ac:dyDescent="0.25">
      <c r="A2780" s="2">
        <v>44858.75</v>
      </c>
      <c r="B2780" s="1">
        <v>132.74</v>
      </c>
      <c r="C2780" s="1">
        <v>124.8279</v>
      </c>
      <c r="D2780" s="1">
        <v>6.3384067183698503E-2</v>
      </c>
    </row>
    <row r="2781" spans="1:4" ht="13.2" x14ac:dyDescent="0.25">
      <c r="A2781" s="2">
        <v>44858.791666666664</v>
      </c>
      <c r="B2781" s="1">
        <v>126.55</v>
      </c>
      <c r="C2781" s="1">
        <v>127.78776999999999</v>
      </c>
      <c r="D2781" s="1">
        <v>9.6861381961669494E-3</v>
      </c>
    </row>
    <row r="2782" spans="1:4" ht="13.2" x14ac:dyDescent="0.25">
      <c r="A2782" s="2">
        <v>44858.833333333336</v>
      </c>
      <c r="B2782" s="1">
        <v>126.58</v>
      </c>
      <c r="C2782" s="1">
        <v>125.64208000000001</v>
      </c>
      <c r="D2782" s="1">
        <v>7.4650149058340196E-3</v>
      </c>
    </row>
    <row r="2783" spans="1:4" ht="13.2" x14ac:dyDescent="0.25">
      <c r="A2783" s="2">
        <v>44858.875</v>
      </c>
      <c r="B2783" s="1">
        <v>121.25</v>
      </c>
      <c r="C2783" s="1">
        <v>126.77628</v>
      </c>
      <c r="D2783" s="1">
        <v>4.3590804210377497E-2</v>
      </c>
    </row>
    <row r="2784" spans="1:4" ht="13.2" x14ac:dyDescent="0.25">
      <c r="A2784" s="2">
        <v>44858.916666666664</v>
      </c>
      <c r="B2784" s="1">
        <v>124.62</v>
      </c>
      <c r="C2784" s="1">
        <v>141.74845999999999</v>
      </c>
      <c r="D2784" s="1">
        <v>0.120837009446169</v>
      </c>
    </row>
    <row r="2785" spans="1:5" ht="13.2" x14ac:dyDescent="0.25">
      <c r="A2785" s="2">
        <v>44858.958333333336</v>
      </c>
      <c r="B2785" s="1">
        <v>138.85</v>
      </c>
      <c r="C2785" s="1">
        <v>171.75280000000001</v>
      </c>
      <c r="D2785" s="1">
        <v>0.19157067599480099</v>
      </c>
      <c r="E2785" s="1">
        <f>AVERAGE(D2762:D2785)</f>
        <v>8.6058658701637702E-2</v>
      </c>
    </row>
    <row r="2786" spans="1:5" ht="13.2" x14ac:dyDescent="0.25">
      <c r="A2786" s="2">
        <v>44859</v>
      </c>
      <c r="B2786" s="1">
        <v>175.58</v>
      </c>
      <c r="C2786" s="1">
        <v>216.84232</v>
      </c>
      <c r="D2786" s="1">
        <v>0.19028720961849099</v>
      </c>
    </row>
    <row r="2787" spans="1:5" ht="13.2" x14ac:dyDescent="0.25">
      <c r="A2787" s="2">
        <v>44859.041666666664</v>
      </c>
      <c r="B2787" s="1">
        <v>275.33</v>
      </c>
      <c r="C2787" s="1">
        <v>266.81054999999998</v>
      </c>
      <c r="D2787" s="1">
        <v>3.1930708886886199E-2</v>
      </c>
    </row>
    <row r="2788" spans="1:5" ht="13.2" x14ac:dyDescent="0.25">
      <c r="A2788" s="2">
        <v>44859.083333333336</v>
      </c>
      <c r="B2788" s="1">
        <v>304.64999999999998</v>
      </c>
      <c r="C2788" s="1">
        <v>298.72797000000003</v>
      </c>
      <c r="D2788" s="1">
        <v>1.98241564055751E-2</v>
      </c>
    </row>
    <row r="2789" spans="1:5" ht="13.2" x14ac:dyDescent="0.25">
      <c r="A2789" s="2">
        <v>44859.125</v>
      </c>
      <c r="B2789" s="1">
        <v>298.04000000000002</v>
      </c>
      <c r="C2789" s="1">
        <v>306.42975999999999</v>
      </c>
      <c r="D2789" s="1">
        <v>2.7379063965588601E-2</v>
      </c>
    </row>
    <row r="2790" spans="1:5" ht="13.2" x14ac:dyDescent="0.25">
      <c r="A2790" s="2">
        <v>44859.166666666664</v>
      </c>
      <c r="B2790" s="1">
        <v>289.89</v>
      </c>
      <c r="C2790" s="1">
        <v>302.85343</v>
      </c>
      <c r="D2790" s="1">
        <v>4.2804303058413401E-2</v>
      </c>
    </row>
    <row r="2791" spans="1:5" ht="13.2" x14ac:dyDescent="0.25">
      <c r="A2791" s="2">
        <v>44859.208333333336</v>
      </c>
      <c r="B2791" s="1">
        <v>272.31</v>
      </c>
      <c r="C2791" s="1">
        <v>301.64614999999998</v>
      </c>
      <c r="D2791" s="1">
        <v>9.7253520391359094E-2</v>
      </c>
    </row>
    <row r="2792" spans="1:5" ht="13.2" x14ac:dyDescent="0.25">
      <c r="A2792" s="2">
        <v>44859.25</v>
      </c>
      <c r="B2792" s="1">
        <v>296.48</v>
      </c>
      <c r="C2792" s="1">
        <v>301.97336000000001</v>
      </c>
      <c r="D2792" s="1">
        <v>1.81915384853816E-2</v>
      </c>
    </row>
    <row r="2793" spans="1:5" ht="13.2" x14ac:dyDescent="0.25">
      <c r="A2793" s="2">
        <v>44859.291666666664</v>
      </c>
      <c r="B2793" s="1">
        <v>290.88</v>
      </c>
      <c r="C2793" s="1">
        <v>299.55270000000002</v>
      </c>
      <c r="D2793" s="1">
        <v>2.8952167682013901E-2</v>
      </c>
    </row>
    <row r="2794" spans="1:5" ht="13.2" x14ac:dyDescent="0.25">
      <c r="A2794" s="2">
        <v>44859.333333333336</v>
      </c>
      <c r="B2794" s="1">
        <v>295.14</v>
      </c>
      <c r="C2794" s="1">
        <v>296.36979000000002</v>
      </c>
      <c r="D2794" s="1">
        <v>4.1495119998567797E-3</v>
      </c>
    </row>
    <row r="2795" spans="1:5" ht="13.2" x14ac:dyDescent="0.25">
      <c r="A2795" s="2">
        <v>44859.375</v>
      </c>
      <c r="B2795" s="1">
        <v>293.42</v>
      </c>
      <c r="C2795" s="1">
        <v>292.08397000000002</v>
      </c>
      <c r="D2795" s="1">
        <v>4.5741298298567802E-3</v>
      </c>
    </row>
    <row r="2796" spans="1:5" ht="13.2" x14ac:dyDescent="0.25">
      <c r="A2796" s="2">
        <v>44859.416666666664</v>
      </c>
      <c r="B2796" s="1">
        <v>291.07</v>
      </c>
      <c r="C2796" s="1">
        <v>290.56106</v>
      </c>
      <c r="D2796" s="1">
        <v>1.75157675980393E-3</v>
      </c>
    </row>
    <row r="2797" spans="1:5" ht="13.2" x14ac:dyDescent="0.25">
      <c r="A2797" s="2">
        <v>44859.458333333336</v>
      </c>
      <c r="B2797" s="1">
        <v>305.54000000000002</v>
      </c>
      <c r="C2797" s="1">
        <v>289.50308999999999</v>
      </c>
      <c r="D2797" s="1">
        <v>5.5394607359804102E-2</v>
      </c>
    </row>
    <row r="2798" spans="1:5" ht="13.2" x14ac:dyDescent="0.25">
      <c r="A2798" s="2">
        <v>44859.5</v>
      </c>
      <c r="B2798" s="1">
        <v>304.72000000000003</v>
      </c>
      <c r="C2798" s="1">
        <v>287.98054999999999</v>
      </c>
      <c r="D2798" s="1">
        <v>5.8127015869648198E-2</v>
      </c>
    </row>
    <row r="2799" spans="1:5" ht="13.2" x14ac:dyDescent="0.25">
      <c r="A2799" s="2">
        <v>44859.541666666664</v>
      </c>
      <c r="B2799" s="1">
        <v>306.77</v>
      </c>
      <c r="C2799" s="1">
        <v>286.75734999999997</v>
      </c>
      <c r="D2799" s="1">
        <v>6.9789492754065402E-2</v>
      </c>
    </row>
    <row r="2800" spans="1:5" ht="13.2" x14ac:dyDescent="0.25">
      <c r="A2800" s="2">
        <v>44859.583333333336</v>
      </c>
      <c r="B2800" s="1">
        <v>313.02999999999997</v>
      </c>
      <c r="C2800" s="1">
        <v>281.48261000000002</v>
      </c>
      <c r="D2800" s="1">
        <v>0.112075804611872</v>
      </c>
    </row>
    <row r="2801" spans="1:5" ht="13.2" x14ac:dyDescent="0.25">
      <c r="A2801" s="2">
        <v>44859.625</v>
      </c>
      <c r="B2801" s="1">
        <v>290.86</v>
      </c>
      <c r="C2801" s="1">
        <v>247.34157999999999</v>
      </c>
      <c r="D2801" s="1">
        <v>0.175944618773762</v>
      </c>
    </row>
    <row r="2802" spans="1:5" ht="13.2" x14ac:dyDescent="0.25">
      <c r="A2802" s="2">
        <v>44859.666666666664</v>
      </c>
      <c r="B2802" s="1">
        <v>184.12</v>
      </c>
      <c r="C2802" s="1">
        <v>189.93428</v>
      </c>
      <c r="D2802" s="1">
        <v>3.0612062235421601E-2</v>
      </c>
    </row>
    <row r="2803" spans="1:5" ht="13.2" x14ac:dyDescent="0.25">
      <c r="A2803" s="2">
        <v>44859.708333333336</v>
      </c>
      <c r="B2803" s="1">
        <v>133.83000000000001</v>
      </c>
      <c r="C2803" s="1">
        <v>144.98327</v>
      </c>
      <c r="D2803" s="1">
        <v>7.6927979345478903E-2</v>
      </c>
    </row>
    <row r="2804" spans="1:5" ht="13.2" x14ac:dyDescent="0.25">
      <c r="A2804" s="2">
        <v>44859.75</v>
      </c>
      <c r="B2804" s="1">
        <v>129.12</v>
      </c>
      <c r="C2804" s="1">
        <v>131.80815000000001</v>
      </c>
      <c r="D2804" s="1">
        <v>2.0394414154208201E-2</v>
      </c>
    </row>
    <row r="2805" spans="1:5" ht="13.2" x14ac:dyDescent="0.25">
      <c r="A2805" s="2">
        <v>44859.791666666664</v>
      </c>
      <c r="B2805" s="1">
        <v>119.11</v>
      </c>
      <c r="C2805" s="1">
        <v>130.90799000000001</v>
      </c>
      <c r="D2805" s="1">
        <v>9.0124292642488904E-2</v>
      </c>
    </row>
    <row r="2806" spans="1:5" ht="13.2" x14ac:dyDescent="0.25">
      <c r="A2806" s="2">
        <v>44859.833333333336</v>
      </c>
      <c r="B2806" s="1">
        <v>122.22</v>
      </c>
      <c r="C2806" s="1">
        <v>125.70623999999999</v>
      </c>
      <c r="D2806" s="1">
        <v>2.77332294721407E-2</v>
      </c>
    </row>
    <row r="2807" spans="1:5" ht="13.2" x14ac:dyDescent="0.25">
      <c r="A2807" s="2">
        <v>44859.875</v>
      </c>
      <c r="B2807" s="1">
        <v>121.31</v>
      </c>
      <c r="C2807" s="1">
        <v>126.56751</v>
      </c>
      <c r="D2807" s="1">
        <v>4.1539175417134998E-2</v>
      </c>
    </row>
    <row r="2808" spans="1:5" ht="13.2" x14ac:dyDescent="0.25">
      <c r="A2808" s="2">
        <v>44859.916666666664</v>
      </c>
      <c r="B2808" s="1">
        <v>123.98</v>
      </c>
      <c r="C2808" s="1">
        <v>140.54405</v>
      </c>
      <c r="D2808" s="1">
        <v>0.117856643522084</v>
      </c>
    </row>
    <row r="2809" spans="1:5" ht="13.2" x14ac:dyDescent="0.25">
      <c r="A2809" s="2">
        <v>44859.958333333336</v>
      </c>
      <c r="B2809" s="1">
        <v>141.04</v>
      </c>
      <c r="C2809" s="1">
        <v>166.70716999999999</v>
      </c>
      <c r="D2809" s="1">
        <v>0.15396560327909101</v>
      </c>
      <c r="E2809" s="1">
        <f>AVERAGE(D2786:D2809)</f>
        <v>6.2399284438351112E-2</v>
      </c>
    </row>
    <row r="2810" spans="1:5" ht="13.2" x14ac:dyDescent="0.25">
      <c r="A2810" s="2">
        <v>44860</v>
      </c>
      <c r="B2810" s="1">
        <v>179.45</v>
      </c>
      <c r="C2810" s="1">
        <v>207.62582</v>
      </c>
      <c r="D2810" s="1">
        <v>0.135704798179725</v>
      </c>
    </row>
    <row r="2811" spans="1:5" ht="13.2" x14ac:dyDescent="0.25">
      <c r="A2811" s="2">
        <v>44860.041666666664</v>
      </c>
      <c r="B2811" s="1">
        <v>267.99</v>
      </c>
      <c r="C2811" s="1">
        <v>263.79566</v>
      </c>
      <c r="D2811" s="1">
        <v>1.5899958323802602E-2</v>
      </c>
    </row>
    <row r="2812" spans="1:5" ht="13.2" x14ac:dyDescent="0.25">
      <c r="A2812" s="2">
        <v>44860.083333333336</v>
      </c>
      <c r="B2812" s="1">
        <v>296.72000000000003</v>
      </c>
      <c r="C2812" s="1">
        <v>294.39902000000001</v>
      </c>
      <c r="D2812" s="1">
        <v>7.88378983055045E-3</v>
      </c>
    </row>
    <row r="2813" spans="1:5" ht="13.2" x14ac:dyDescent="0.25">
      <c r="A2813" s="2">
        <v>44860.125</v>
      </c>
      <c r="B2813" s="1">
        <v>286.08</v>
      </c>
      <c r="C2813" s="1">
        <v>297.62822999999997</v>
      </c>
      <c r="D2813" s="1">
        <v>3.8800855684959598E-2</v>
      </c>
    </row>
    <row r="2814" spans="1:5" ht="13.2" x14ac:dyDescent="0.25">
      <c r="A2814" s="2">
        <v>44860.166666666664</v>
      </c>
      <c r="B2814" s="1">
        <v>290.02</v>
      </c>
      <c r="C2814" s="1">
        <v>291.49311</v>
      </c>
      <c r="D2814" s="1">
        <v>5.0536700507261296E-3</v>
      </c>
    </row>
    <row r="2815" spans="1:5" ht="13.2" x14ac:dyDescent="0.25">
      <c r="A2815" s="2">
        <v>44860.208333333336</v>
      </c>
      <c r="B2815" s="1">
        <v>271.85000000000002</v>
      </c>
      <c r="C2815" s="1">
        <v>289.76031999999998</v>
      </c>
      <c r="D2815" s="1">
        <v>6.1810809706449601E-2</v>
      </c>
    </row>
    <row r="2816" spans="1:5" ht="13.2" x14ac:dyDescent="0.25">
      <c r="A2816" s="2">
        <v>44860.25</v>
      </c>
      <c r="B2816" s="1">
        <v>258.25</v>
      </c>
      <c r="C2816" s="1">
        <v>289.60028999999997</v>
      </c>
      <c r="D2816" s="1">
        <v>0.108253655408977</v>
      </c>
    </row>
    <row r="2817" spans="1:4" ht="13.2" x14ac:dyDescent="0.25">
      <c r="A2817" s="2">
        <v>44860.291666666664</v>
      </c>
      <c r="B2817" s="1">
        <v>254.04</v>
      </c>
      <c r="C2817" s="1">
        <v>285.52960999999999</v>
      </c>
      <c r="D2817" s="1">
        <v>0.110284919311871</v>
      </c>
    </row>
    <row r="2818" spans="1:4" ht="13.2" x14ac:dyDescent="0.25">
      <c r="A2818" s="2">
        <v>44860.333333333336</v>
      </c>
      <c r="B2818" s="1">
        <v>251.77</v>
      </c>
      <c r="C2818" s="1">
        <v>282.76272</v>
      </c>
      <c r="D2818" s="1">
        <v>0.109606810968574</v>
      </c>
    </row>
    <row r="2819" spans="1:4" ht="13.2" x14ac:dyDescent="0.25">
      <c r="A2819" s="2">
        <v>44860.375</v>
      </c>
      <c r="B2819" s="1">
        <v>249.55</v>
      </c>
      <c r="C2819" s="1">
        <v>279.01298000000003</v>
      </c>
      <c r="D2819" s="1">
        <v>0.105597166124672</v>
      </c>
    </row>
    <row r="2820" spans="1:4" ht="13.2" x14ac:dyDescent="0.25">
      <c r="A2820" s="2">
        <v>44860.416666666664</v>
      </c>
      <c r="B2820" s="1">
        <v>262.42</v>
      </c>
      <c r="C2820" s="1">
        <v>272.18455999999998</v>
      </c>
      <c r="D2820" s="1">
        <v>3.5874775556703001E-2</v>
      </c>
    </row>
    <row r="2821" spans="1:4" ht="13.2" x14ac:dyDescent="0.25">
      <c r="A2821" s="2">
        <v>44860.458333333336</v>
      </c>
      <c r="B2821" s="1">
        <v>265.58</v>
      </c>
      <c r="C2821" s="1">
        <v>266.46161000000001</v>
      </c>
      <c r="D2821" s="1">
        <v>3.30858167523653E-3</v>
      </c>
    </row>
    <row r="2822" spans="1:4" ht="13.2" x14ac:dyDescent="0.25">
      <c r="A2822" s="2">
        <v>44860.5</v>
      </c>
      <c r="B2822" s="1">
        <v>273.54000000000002</v>
      </c>
      <c r="C2822" s="1">
        <v>270.87171000000001</v>
      </c>
      <c r="D2822" s="1">
        <v>9.8507518559247595E-3</v>
      </c>
    </row>
    <row r="2823" spans="1:4" ht="13.2" x14ac:dyDescent="0.25">
      <c r="A2823" s="2">
        <v>44860.541666666664</v>
      </c>
      <c r="B2823" s="1">
        <v>281.39</v>
      </c>
      <c r="C2823" s="1">
        <v>280.53192999999999</v>
      </c>
      <c r="D2823" s="1">
        <v>3.0587249016537899E-3</v>
      </c>
    </row>
    <row r="2824" spans="1:4" ht="13.2" x14ac:dyDescent="0.25">
      <c r="A2824" s="2">
        <v>44860.583333333336</v>
      </c>
      <c r="B2824" s="1">
        <v>277.39</v>
      </c>
      <c r="C2824" s="1">
        <v>278.21526</v>
      </c>
      <c r="D2824" s="1">
        <v>2.9662643235314002E-3</v>
      </c>
    </row>
    <row r="2825" spans="1:4" ht="13.2" x14ac:dyDescent="0.25">
      <c r="A2825" s="2">
        <v>44860.625</v>
      </c>
      <c r="B2825" s="1">
        <v>245</v>
      </c>
      <c r="C2825" s="1">
        <v>235.98695000000001</v>
      </c>
      <c r="D2825" s="1">
        <v>3.8193001774038698E-2</v>
      </c>
    </row>
    <row r="2826" spans="1:4" ht="13.2" x14ac:dyDescent="0.25">
      <c r="A2826" s="2">
        <v>44860.666666666664</v>
      </c>
      <c r="B2826" s="1">
        <v>156.46</v>
      </c>
      <c r="C2826" s="1">
        <v>166.90017</v>
      </c>
      <c r="D2826" s="1">
        <v>6.2553381461504701E-2</v>
      </c>
    </row>
    <row r="2827" spans="1:4" ht="13.2" x14ac:dyDescent="0.25">
      <c r="A2827" s="2">
        <v>44860.708333333336</v>
      </c>
      <c r="B2827" s="1">
        <v>143.43</v>
      </c>
      <c r="C2827" s="1">
        <v>114.7354</v>
      </c>
      <c r="D2827" s="1">
        <v>0.25009369383816998</v>
      </c>
    </row>
    <row r="2828" spans="1:4" ht="13.2" x14ac:dyDescent="0.25">
      <c r="A2828" s="2">
        <v>44860.75</v>
      </c>
      <c r="B2828" s="1">
        <v>134</v>
      </c>
      <c r="C2828" s="1">
        <v>101.67473</v>
      </c>
      <c r="D2828" s="1">
        <v>0.31792826005045699</v>
      </c>
    </row>
    <row r="2829" spans="1:4" ht="13.2" x14ac:dyDescent="0.25">
      <c r="A2829" s="2">
        <v>44860.791666666664</v>
      </c>
      <c r="B2829" s="1">
        <v>121.94</v>
      </c>
      <c r="C2829" s="1">
        <v>104.90638</v>
      </c>
      <c r="D2829" s="1">
        <v>0.16236972431991201</v>
      </c>
    </row>
    <row r="2830" spans="1:4" ht="13.2" x14ac:dyDescent="0.25">
      <c r="A2830" s="2">
        <v>44860.833333333336</v>
      </c>
      <c r="B2830" s="1">
        <v>110.74</v>
      </c>
      <c r="C2830" s="1">
        <v>100.37647</v>
      </c>
      <c r="D2830" s="1">
        <v>0.103246607496756</v>
      </c>
    </row>
    <row r="2831" spans="1:4" ht="13.2" x14ac:dyDescent="0.25">
      <c r="A2831" s="2">
        <v>44860.875</v>
      </c>
      <c r="B2831" s="1">
        <v>92.48</v>
      </c>
      <c r="C2831" s="1">
        <v>97.340369999999993</v>
      </c>
      <c r="D2831" s="1">
        <v>4.99316984309797E-2</v>
      </c>
    </row>
    <row r="2832" spans="1:4" ht="13.2" x14ac:dyDescent="0.25">
      <c r="A2832" s="2">
        <v>44860.916666666664</v>
      </c>
      <c r="B2832" s="1">
        <v>90.21</v>
      </c>
      <c r="C2832" s="1">
        <v>112.03861000000001</v>
      </c>
      <c r="D2832" s="1">
        <v>0.19483113901537999</v>
      </c>
    </row>
    <row r="2833" spans="1:5" ht="13.2" x14ac:dyDescent="0.25">
      <c r="A2833" s="2">
        <v>44860.958333333336</v>
      </c>
      <c r="B2833" s="1">
        <v>116.16</v>
      </c>
      <c r="C2833" s="1">
        <v>148.60820000000001</v>
      </c>
      <c r="D2833" s="1">
        <v>0.21834730519581</v>
      </c>
      <c r="E2833" s="1">
        <f>AVERAGE(D2810:D2833)</f>
        <v>8.964376431193187E-2</v>
      </c>
    </row>
    <row r="2834" spans="1:5" ht="13.2" x14ac:dyDescent="0.25">
      <c r="A2834" s="2">
        <v>44861</v>
      </c>
      <c r="B2834" s="1">
        <v>159.11000000000001</v>
      </c>
      <c r="C2834" s="1">
        <v>240.0848</v>
      </c>
      <c r="D2834" s="1">
        <v>0.33727582920701299</v>
      </c>
    </row>
    <row r="2835" spans="1:5" ht="13.2" x14ac:dyDescent="0.25">
      <c r="A2835" s="2">
        <v>44861.041666666664</v>
      </c>
      <c r="B2835" s="1">
        <v>239.35</v>
      </c>
      <c r="C2835" s="1">
        <v>279.98412000000002</v>
      </c>
      <c r="D2835" s="1">
        <v>0.14513008809213901</v>
      </c>
    </row>
    <row r="2836" spans="1:5" ht="13.2" x14ac:dyDescent="0.25">
      <c r="A2836" s="2">
        <v>44861.083333333336</v>
      </c>
      <c r="B2836" s="1">
        <v>258.57</v>
      </c>
      <c r="C2836" s="1">
        <v>291.62662999999998</v>
      </c>
      <c r="D2836" s="1">
        <v>0.113352576889154</v>
      </c>
    </row>
    <row r="2837" spans="1:5" ht="13.2" x14ac:dyDescent="0.25">
      <c r="A2837" s="2">
        <v>44861.125</v>
      </c>
      <c r="B2837" s="1">
        <v>250.84</v>
      </c>
      <c r="C2837" s="1">
        <v>287.14245</v>
      </c>
      <c r="D2837" s="1">
        <v>0.126426622047697</v>
      </c>
    </row>
    <row r="2838" spans="1:5" ht="13.2" x14ac:dyDescent="0.25">
      <c r="A2838" s="2">
        <v>44861.166666666664</v>
      </c>
      <c r="B2838" s="1">
        <v>244.69</v>
      </c>
      <c r="C2838" s="1">
        <v>282.31425000000002</v>
      </c>
      <c r="D2838" s="1">
        <v>0.13327081434961199</v>
      </c>
    </row>
    <row r="2839" spans="1:5" ht="13.2" x14ac:dyDescent="0.25">
      <c r="A2839" s="2">
        <v>44861.208333333336</v>
      </c>
      <c r="B2839" s="1">
        <v>239.1</v>
      </c>
      <c r="C2839" s="1">
        <v>282.1103</v>
      </c>
      <c r="D2839" s="1">
        <v>0.152459162249659</v>
      </c>
    </row>
    <row r="2840" spans="1:5" ht="13.2" x14ac:dyDescent="0.25">
      <c r="A2840" s="2">
        <v>44861.25</v>
      </c>
      <c r="B2840" s="1">
        <v>236.56</v>
      </c>
      <c r="C2840" s="1">
        <v>282.28147999999999</v>
      </c>
      <c r="D2840" s="1">
        <v>0.161971235236544</v>
      </c>
    </row>
    <row r="2841" spans="1:5" ht="13.2" x14ac:dyDescent="0.25">
      <c r="A2841" s="2">
        <v>44861.291666666664</v>
      </c>
      <c r="B2841" s="1">
        <v>232.79</v>
      </c>
      <c r="C2841" s="1">
        <v>278.58262000000002</v>
      </c>
      <c r="D2841" s="1">
        <v>0.164377160355516</v>
      </c>
    </row>
    <row r="2842" spans="1:5" ht="13.2" x14ac:dyDescent="0.25">
      <c r="A2842" s="2">
        <v>44861.333333333336</v>
      </c>
      <c r="B2842" s="1">
        <v>234.02</v>
      </c>
      <c r="C2842" s="1">
        <v>276.47665999999998</v>
      </c>
      <c r="D2842" s="1">
        <v>0.15356327004239601</v>
      </c>
    </row>
    <row r="2843" spans="1:5" ht="13.2" x14ac:dyDescent="0.25">
      <c r="A2843" s="2">
        <v>44861.375</v>
      </c>
      <c r="B2843" s="1">
        <v>225.37</v>
      </c>
      <c r="C2843" s="1">
        <v>276.88099999999997</v>
      </c>
      <c r="D2843" s="1">
        <v>0.18604021222113401</v>
      </c>
    </row>
    <row r="2844" spans="1:5" ht="13.2" x14ac:dyDescent="0.25">
      <c r="A2844" s="2">
        <v>44861.416666666664</v>
      </c>
      <c r="B2844" s="1">
        <v>230.32</v>
      </c>
      <c r="C2844" s="1">
        <v>278.25810000000001</v>
      </c>
      <c r="D2844" s="1">
        <v>0.172279261592025</v>
      </c>
    </row>
    <row r="2845" spans="1:5" ht="13.2" x14ac:dyDescent="0.25">
      <c r="A2845" s="2">
        <v>44861.458333333336</v>
      </c>
      <c r="B2845" s="1">
        <v>248.06</v>
      </c>
      <c r="C2845" s="1">
        <v>275.26772999999997</v>
      </c>
      <c r="D2845" s="1">
        <v>9.8840972023854598E-2</v>
      </c>
    </row>
    <row r="2846" spans="1:5" ht="13.2" x14ac:dyDescent="0.25">
      <c r="A2846" s="2">
        <v>44861.5</v>
      </c>
      <c r="B2846" s="1">
        <v>270.44</v>
      </c>
      <c r="C2846" s="1">
        <v>276.48813000000001</v>
      </c>
      <c r="D2846" s="1">
        <v>2.1874826959117601E-2</v>
      </c>
    </row>
    <row r="2847" spans="1:5" ht="13.2" x14ac:dyDescent="0.25">
      <c r="A2847" s="2">
        <v>44861.541666666664</v>
      </c>
      <c r="B2847" s="1">
        <v>290.72000000000003</v>
      </c>
      <c r="C2847" s="1">
        <v>284.23038000000003</v>
      </c>
      <c r="D2847" s="1">
        <v>2.2832253188417001E-2</v>
      </c>
    </row>
    <row r="2848" spans="1:5" ht="13.2" x14ac:dyDescent="0.25">
      <c r="A2848" s="2">
        <v>44861.583333333336</v>
      </c>
      <c r="B2848" s="1">
        <v>295.31</v>
      </c>
      <c r="C2848" s="1">
        <v>282.63864999999998</v>
      </c>
      <c r="D2848" s="1">
        <v>4.4832332732978999E-2</v>
      </c>
    </row>
    <row r="2849" spans="1:5" ht="13.2" x14ac:dyDescent="0.25">
      <c r="A2849" s="2">
        <v>44861.625</v>
      </c>
      <c r="B2849" s="1">
        <v>259.52</v>
      </c>
      <c r="C2849" s="1">
        <v>244.83396999999999</v>
      </c>
      <c r="D2849" s="1">
        <v>5.9983628905743699E-2</v>
      </c>
    </row>
    <row r="2850" spans="1:5" ht="13.2" x14ac:dyDescent="0.25">
      <c r="A2850" s="2">
        <v>44861.666666666664</v>
      </c>
      <c r="B2850" s="1">
        <v>175.04</v>
      </c>
      <c r="C2850" s="1">
        <v>183.00224</v>
      </c>
      <c r="D2850" s="1">
        <v>4.35089756278393E-2</v>
      </c>
    </row>
    <row r="2851" spans="1:5" ht="13.2" x14ac:dyDescent="0.25">
      <c r="A2851" s="2">
        <v>44861.708333333336</v>
      </c>
      <c r="B2851" s="1">
        <v>129.16999999999999</v>
      </c>
      <c r="C2851" s="1">
        <v>137.34211999999999</v>
      </c>
      <c r="D2851" s="1">
        <v>5.9501921187760903E-2</v>
      </c>
    </row>
    <row r="2852" spans="1:5" ht="13.2" x14ac:dyDescent="0.25">
      <c r="A2852" s="2">
        <v>44861.75</v>
      </c>
      <c r="B2852" s="1">
        <v>130.79</v>
      </c>
      <c r="C2852" s="1">
        <v>127.07971000000001</v>
      </c>
      <c r="D2852" s="1">
        <v>2.9196557027081502E-2</v>
      </c>
    </row>
    <row r="2853" spans="1:5" ht="13.2" x14ac:dyDescent="0.25">
      <c r="A2853" s="2">
        <v>44861.791666666664</v>
      </c>
      <c r="B2853" s="1">
        <v>136.59</v>
      </c>
      <c r="C2853" s="1">
        <v>132.15019000000001</v>
      </c>
      <c r="D2853" s="1">
        <v>3.3596697817838798E-2</v>
      </c>
    </row>
    <row r="2854" spans="1:5" ht="13.2" x14ac:dyDescent="0.25">
      <c r="A2854" s="2">
        <v>44861.833333333336</v>
      </c>
      <c r="B2854" s="1">
        <v>135.16</v>
      </c>
      <c r="C2854" s="1">
        <v>132.32123999999999</v>
      </c>
      <c r="D2854" s="1">
        <v>2.1453547442572302E-2</v>
      </c>
    </row>
    <row r="2855" spans="1:5" ht="13.2" x14ac:dyDescent="0.25">
      <c r="A2855" s="2">
        <v>44861.875</v>
      </c>
      <c r="B2855" s="1">
        <v>128.34</v>
      </c>
      <c r="C2855" s="1">
        <v>132.59213</v>
      </c>
      <c r="D2855" s="1">
        <v>3.2069248755563301E-2</v>
      </c>
    </row>
    <row r="2856" spans="1:5" ht="13.2" x14ac:dyDescent="0.25">
      <c r="A2856" s="2">
        <v>44861.916666666664</v>
      </c>
      <c r="B2856" s="1">
        <v>125.82</v>
      </c>
      <c r="C2856" s="1">
        <v>146.30573999999999</v>
      </c>
      <c r="D2856" s="1">
        <v>0.14002007029936001</v>
      </c>
    </row>
    <row r="2857" spans="1:5" ht="13.2" x14ac:dyDescent="0.25">
      <c r="A2857" s="2">
        <v>44861.958333333336</v>
      </c>
      <c r="B2857" s="1">
        <v>133.66999999999999</v>
      </c>
      <c r="C2857" s="1">
        <v>181.24191999999999</v>
      </c>
      <c r="D2857" s="1">
        <v>0.26247746658168197</v>
      </c>
      <c r="E2857" s="1">
        <f>AVERAGE(D2834:D2857)</f>
        <v>0.11318061378469578</v>
      </c>
    </row>
    <row r="2858" spans="1:5" ht="13.2" x14ac:dyDescent="0.25">
      <c r="A2858" s="2">
        <v>44862</v>
      </c>
      <c r="B2858" s="1">
        <v>186.95</v>
      </c>
      <c r="C2858" s="1">
        <v>245.40876</v>
      </c>
      <c r="D2858" s="1">
        <v>0.238209752577699</v>
      </c>
    </row>
    <row r="2859" spans="1:5" ht="13.2" x14ac:dyDescent="0.25">
      <c r="A2859" s="2">
        <v>44862.041666666664</v>
      </c>
      <c r="B2859" s="1">
        <v>280.68</v>
      </c>
      <c r="C2859" s="1">
        <v>284.02258</v>
      </c>
      <c r="D2859" s="1">
        <v>1.1768712191826399E-2</v>
      </c>
    </row>
    <row r="2860" spans="1:5" ht="13.2" x14ac:dyDescent="0.25">
      <c r="A2860" s="2">
        <v>44862.083333333336</v>
      </c>
      <c r="B2860" s="1">
        <v>315.63</v>
      </c>
      <c r="C2860" s="1">
        <v>296.05423000000002</v>
      </c>
      <c r="D2860" s="1">
        <v>6.6122243887547102E-2</v>
      </c>
    </row>
    <row r="2861" spans="1:5" ht="13.2" x14ac:dyDescent="0.25">
      <c r="A2861" s="2">
        <v>44862.125</v>
      </c>
      <c r="B2861" s="1">
        <v>312.93</v>
      </c>
      <c r="C2861" s="1">
        <v>292.96355999999997</v>
      </c>
      <c r="D2861" s="1">
        <v>6.81533225497397E-2</v>
      </c>
    </row>
    <row r="2862" spans="1:5" ht="13.2" x14ac:dyDescent="0.25">
      <c r="A2862" s="2">
        <v>44862.166666666664</v>
      </c>
      <c r="B2862" s="1">
        <v>310.39999999999998</v>
      </c>
      <c r="C2862" s="1">
        <v>288.20071999999999</v>
      </c>
      <c r="D2862" s="1">
        <v>7.7027149689285895E-2</v>
      </c>
    </row>
    <row r="2863" spans="1:5" ht="13.2" x14ac:dyDescent="0.25">
      <c r="A2863" s="2">
        <v>44862.208333333336</v>
      </c>
      <c r="B2863" s="1">
        <v>303.68</v>
      </c>
      <c r="C2863" s="1">
        <v>287.46897999999999</v>
      </c>
      <c r="D2863" s="1">
        <v>5.63922409993593E-2</v>
      </c>
    </row>
    <row r="2864" spans="1:5" ht="13.2" x14ac:dyDescent="0.25">
      <c r="A2864" s="2">
        <v>44862.25</v>
      </c>
      <c r="B2864" s="1">
        <v>304.38</v>
      </c>
      <c r="C2864" s="1">
        <v>289.68921999999998</v>
      </c>
      <c r="D2864" s="1">
        <v>5.0712208069047297E-2</v>
      </c>
    </row>
    <row r="2865" spans="1:4" ht="13.2" x14ac:dyDescent="0.25">
      <c r="A2865" s="2">
        <v>44862.291666666664</v>
      </c>
      <c r="B2865" s="1">
        <v>301.14</v>
      </c>
      <c r="C2865" s="1">
        <v>289.98647</v>
      </c>
      <c r="D2865" s="1">
        <v>3.8462242738428402E-2</v>
      </c>
    </row>
    <row r="2866" spans="1:4" ht="13.2" x14ac:dyDescent="0.25">
      <c r="A2866" s="2">
        <v>44862.333333333336</v>
      </c>
      <c r="B2866" s="1">
        <v>307.89999999999998</v>
      </c>
      <c r="C2866" s="1">
        <v>289.61266000000001</v>
      </c>
      <c r="D2866" s="1">
        <v>6.3144131889814298E-2</v>
      </c>
    </row>
    <row r="2867" spans="1:4" ht="13.2" x14ac:dyDescent="0.25">
      <c r="A2867" s="2">
        <v>44862.375</v>
      </c>
      <c r="B2867" s="1">
        <v>321.63</v>
      </c>
      <c r="C2867" s="1">
        <v>288.31761</v>
      </c>
      <c r="D2867" s="1">
        <v>0.115540601214056</v>
      </c>
    </row>
    <row r="2868" spans="1:4" ht="13.2" x14ac:dyDescent="0.25">
      <c r="A2868" s="2">
        <v>44862.416666666664</v>
      </c>
      <c r="B2868" s="1">
        <v>322.35000000000002</v>
      </c>
      <c r="C2868" s="1">
        <v>286.79768999999999</v>
      </c>
      <c r="D2868" s="1">
        <v>0.123963027735683</v>
      </c>
    </row>
    <row r="2869" spans="1:4" ht="13.2" x14ac:dyDescent="0.25">
      <c r="A2869" s="2">
        <v>44862.458333333336</v>
      </c>
      <c r="B2869" s="1">
        <v>321.01</v>
      </c>
      <c r="C2869" s="1">
        <v>284.60876000000002</v>
      </c>
      <c r="D2869" s="1">
        <v>0.127899225589542</v>
      </c>
    </row>
    <row r="2870" spans="1:4" ht="13.2" x14ac:dyDescent="0.25">
      <c r="A2870" s="2">
        <v>44862.5</v>
      </c>
      <c r="B2870" s="1">
        <v>324.2</v>
      </c>
      <c r="C2870" s="1">
        <v>287.30840999999998</v>
      </c>
      <c r="D2870" s="1">
        <v>0.12840414243356099</v>
      </c>
    </row>
    <row r="2871" spans="1:4" ht="13.2" x14ac:dyDescent="0.25">
      <c r="A2871" s="2">
        <v>44862.541666666664</v>
      </c>
      <c r="B2871" s="1">
        <v>328.06</v>
      </c>
      <c r="C2871" s="1">
        <v>292.74982999999997</v>
      </c>
      <c r="D2871" s="1">
        <v>0.120615509836504</v>
      </c>
    </row>
    <row r="2872" spans="1:4" ht="13.2" x14ac:dyDescent="0.25">
      <c r="A2872" s="2">
        <v>44862.583333333336</v>
      </c>
      <c r="B2872" s="1">
        <v>319.77999999999997</v>
      </c>
      <c r="C2872" s="1">
        <v>285.69657999999998</v>
      </c>
      <c r="D2872" s="1">
        <v>0.11929936298152299</v>
      </c>
    </row>
    <row r="2873" spans="1:4" ht="13.2" x14ac:dyDescent="0.25">
      <c r="A2873" s="2">
        <v>44862.625</v>
      </c>
      <c r="B2873" s="1">
        <v>293.81</v>
      </c>
      <c r="C2873" s="1">
        <v>241.78065000000001</v>
      </c>
      <c r="D2873" s="1">
        <v>0.21519236547672399</v>
      </c>
    </row>
    <row r="2874" spans="1:4" ht="13.2" x14ac:dyDescent="0.25">
      <c r="A2874" s="2">
        <v>44862.666666666664</v>
      </c>
      <c r="B2874" s="1">
        <v>190.87</v>
      </c>
      <c r="C2874" s="1">
        <v>177.51333</v>
      </c>
      <c r="D2874" s="1">
        <v>7.5243194412498507E-2</v>
      </c>
    </row>
    <row r="2875" spans="1:4" ht="13.2" x14ac:dyDescent="0.25">
      <c r="A2875" s="2">
        <v>44862.708333333336</v>
      </c>
      <c r="B2875" s="1">
        <v>140.1</v>
      </c>
      <c r="C2875" s="1">
        <v>133.93907999999999</v>
      </c>
      <c r="D2875" s="1">
        <v>4.5997926818670098E-2</v>
      </c>
    </row>
    <row r="2876" spans="1:4" ht="13.2" x14ac:dyDescent="0.25">
      <c r="A2876" s="2">
        <v>44862.75</v>
      </c>
      <c r="B2876" s="1">
        <v>139.02000000000001</v>
      </c>
      <c r="C2876" s="1">
        <v>125.97769</v>
      </c>
      <c r="D2876" s="1">
        <v>0.103528727983502</v>
      </c>
    </row>
    <row r="2877" spans="1:4" ht="13.2" x14ac:dyDescent="0.25">
      <c r="A2877" s="2">
        <v>44862.791666666664</v>
      </c>
      <c r="B2877" s="1">
        <v>145.71</v>
      </c>
      <c r="C2877" s="1">
        <v>128.70362</v>
      </c>
      <c r="D2877" s="1">
        <v>0.13213598809419599</v>
      </c>
    </row>
    <row r="2878" spans="1:4" ht="13.2" x14ac:dyDescent="0.25">
      <c r="A2878" s="2">
        <v>44862.833333333336</v>
      </c>
      <c r="B2878" s="1">
        <v>142.62</v>
      </c>
      <c r="C2878" s="1">
        <v>125.28713999999999</v>
      </c>
      <c r="D2878" s="1">
        <v>0.138345084738944</v>
      </c>
    </row>
    <row r="2879" spans="1:4" ht="13.2" x14ac:dyDescent="0.25">
      <c r="A2879" s="2">
        <v>44862.875</v>
      </c>
      <c r="B2879" s="1">
        <v>146.68</v>
      </c>
      <c r="C2879" s="1">
        <v>128.25861</v>
      </c>
      <c r="D2879" s="1">
        <v>0.14362692687843701</v>
      </c>
    </row>
    <row r="2880" spans="1:4" ht="13.2" x14ac:dyDescent="0.25">
      <c r="A2880" s="2">
        <v>44862.916666666664</v>
      </c>
      <c r="B2880" s="1">
        <v>150.19999999999999</v>
      </c>
      <c r="C2880" s="1">
        <v>149.11242999999999</v>
      </c>
      <c r="D2880" s="1">
        <v>7.2936240124314199E-3</v>
      </c>
    </row>
    <row r="2881" spans="1:5" ht="13.2" x14ac:dyDescent="0.25">
      <c r="A2881" s="2">
        <v>44862.958333333336</v>
      </c>
      <c r="B2881" s="1">
        <v>177.67</v>
      </c>
      <c r="C2881" s="1">
        <v>187.88871</v>
      </c>
      <c r="D2881" s="1">
        <v>5.4387035814978002E-2</v>
      </c>
      <c r="E2881" s="1">
        <f>AVERAGE(D2858:D2881)</f>
        <v>9.6727697858916536E-2</v>
      </c>
    </row>
    <row r="2882" spans="1:5" ht="13.2" x14ac:dyDescent="0.25">
      <c r="A2882" s="2">
        <v>44863</v>
      </c>
      <c r="B2882" s="1">
        <v>234.54</v>
      </c>
      <c r="C2882" s="1">
        <v>249.99680000000001</v>
      </c>
      <c r="D2882" s="1">
        <v>6.18279913982899E-2</v>
      </c>
    </row>
    <row r="2883" spans="1:5" ht="13.2" x14ac:dyDescent="0.25">
      <c r="A2883" s="2">
        <v>44863.041666666664</v>
      </c>
      <c r="B2883" s="1">
        <v>295.27</v>
      </c>
      <c r="C2883" s="1">
        <v>295.59800999999999</v>
      </c>
      <c r="D2883" s="1">
        <v>1.1096488775415099E-3</v>
      </c>
    </row>
    <row r="2884" spans="1:5" ht="13.2" x14ac:dyDescent="0.25">
      <c r="A2884" s="2">
        <v>44863.083333333336</v>
      </c>
      <c r="B2884" s="1">
        <v>322.8</v>
      </c>
      <c r="C2884" s="1">
        <v>316.84408000000002</v>
      </c>
      <c r="D2884" s="1">
        <v>1.8797636995458399E-2</v>
      </c>
    </row>
    <row r="2885" spans="1:5" ht="13.2" x14ac:dyDescent="0.25">
      <c r="A2885" s="2">
        <v>44863.125</v>
      </c>
      <c r="B2885" s="1">
        <v>318.35000000000002</v>
      </c>
      <c r="C2885" s="1">
        <v>318.29142000000002</v>
      </c>
      <c r="D2885" s="1">
        <v>1.8404517470187E-4</v>
      </c>
    </row>
    <row r="2886" spans="1:5" ht="13.2" x14ac:dyDescent="0.25">
      <c r="A2886" s="2">
        <v>44863.166666666664</v>
      </c>
      <c r="B2886" s="1">
        <v>320.02999999999997</v>
      </c>
      <c r="C2886" s="1">
        <v>313.98797000000002</v>
      </c>
      <c r="D2886" s="1">
        <v>1.9242870992796101E-2</v>
      </c>
    </row>
    <row r="2887" spans="1:5" ht="13.2" x14ac:dyDescent="0.25">
      <c r="A2887" s="2">
        <v>44863.208333333336</v>
      </c>
      <c r="B2887" s="1">
        <v>321.18</v>
      </c>
      <c r="C2887" s="1">
        <v>314.14641999999998</v>
      </c>
      <c r="D2887" s="1">
        <v>2.2389495955421099E-2</v>
      </c>
    </row>
    <row r="2888" spans="1:5" ht="13.2" x14ac:dyDescent="0.25">
      <c r="A2888" s="2">
        <v>44863.25</v>
      </c>
      <c r="B2888" s="1">
        <v>316.27999999999997</v>
      </c>
      <c r="C2888" s="1">
        <v>315.19195000000002</v>
      </c>
      <c r="D2888" s="1">
        <v>3.4520234415883798E-3</v>
      </c>
    </row>
    <row r="2889" spans="1:5" ht="13.2" x14ac:dyDescent="0.25">
      <c r="A2889" s="2">
        <v>44863.291666666664</v>
      </c>
      <c r="B2889" s="1">
        <v>318.22000000000003</v>
      </c>
      <c r="C2889" s="1">
        <v>310.97455000000002</v>
      </c>
      <c r="D2889" s="1">
        <v>2.32991735175756E-2</v>
      </c>
    </row>
    <row r="2890" spans="1:5" ht="13.2" x14ac:dyDescent="0.25">
      <c r="A2890" s="2">
        <v>44863.333333333336</v>
      </c>
      <c r="B2890" s="1">
        <v>325.26</v>
      </c>
      <c r="C2890" s="1">
        <v>306.37054999999998</v>
      </c>
      <c r="D2890" s="1">
        <v>6.1655567090244098E-2</v>
      </c>
    </row>
    <row r="2891" spans="1:5" ht="13.2" x14ac:dyDescent="0.25">
      <c r="A2891" s="2">
        <v>44863.375</v>
      </c>
      <c r="B2891" s="1">
        <v>318.98</v>
      </c>
      <c r="C2891" s="1">
        <v>303.78679</v>
      </c>
      <c r="D2891" s="1">
        <v>5.0012740843668697E-2</v>
      </c>
    </row>
    <row r="2892" spans="1:5" ht="13.2" x14ac:dyDescent="0.25">
      <c r="A2892" s="2">
        <v>44863.416666666664</v>
      </c>
      <c r="B2892" s="1">
        <v>325.43</v>
      </c>
      <c r="C2892" s="1">
        <v>304.78850999999997</v>
      </c>
      <c r="D2892" s="1">
        <v>6.7723976865138494E-2</v>
      </c>
    </row>
    <row r="2893" spans="1:5" ht="13.2" x14ac:dyDescent="0.25">
      <c r="A2893" s="2">
        <v>44863.458333333336</v>
      </c>
      <c r="B2893" s="1">
        <v>322.85000000000002</v>
      </c>
      <c r="C2893" s="1">
        <v>303.05630000000002</v>
      </c>
      <c r="D2893" s="1">
        <v>6.5313606745677294E-2</v>
      </c>
    </row>
    <row r="2894" spans="1:5" ht="13.2" x14ac:dyDescent="0.25">
      <c r="A2894" s="2">
        <v>44863.5</v>
      </c>
      <c r="B2894" s="1">
        <v>320.72000000000003</v>
      </c>
      <c r="C2894" s="1">
        <v>301.77819</v>
      </c>
      <c r="D2894" s="1">
        <v>6.2767325895884102E-2</v>
      </c>
    </row>
    <row r="2895" spans="1:5" ht="13.2" x14ac:dyDescent="0.25">
      <c r="A2895" s="2">
        <v>44863.541666666664</v>
      </c>
      <c r="B2895" s="1">
        <v>321.75</v>
      </c>
      <c r="C2895" s="1">
        <v>304.13927999999999</v>
      </c>
      <c r="D2895" s="1">
        <v>5.7903471067597703E-2</v>
      </c>
    </row>
    <row r="2896" spans="1:5" ht="13.2" x14ac:dyDescent="0.25">
      <c r="A2896" s="2">
        <v>44863.583333333336</v>
      </c>
      <c r="B2896" s="1">
        <v>326.43</v>
      </c>
      <c r="C2896" s="1">
        <v>300.74572999999998</v>
      </c>
      <c r="D2896" s="1">
        <v>8.5401944027600998E-2</v>
      </c>
    </row>
    <row r="2897" spans="1:5" ht="13.2" x14ac:dyDescent="0.25">
      <c r="A2897" s="2">
        <v>44863.625</v>
      </c>
      <c r="B2897" s="1">
        <v>291.99</v>
      </c>
      <c r="C2897" s="1">
        <v>265.05874</v>
      </c>
      <c r="D2897" s="1">
        <v>0.101604874451602</v>
      </c>
    </row>
    <row r="2898" spans="1:5" ht="13.2" x14ac:dyDescent="0.25">
      <c r="A2898" s="2">
        <v>44863.666666666664</v>
      </c>
      <c r="B2898" s="1">
        <v>170.72</v>
      </c>
      <c r="C2898" s="1">
        <v>205.45849000000001</v>
      </c>
      <c r="D2898" s="1">
        <v>0.16907789987164801</v>
      </c>
    </row>
    <row r="2899" spans="1:5" ht="13.2" x14ac:dyDescent="0.25">
      <c r="A2899" s="2">
        <v>44863.708333333336</v>
      </c>
      <c r="B2899" s="1">
        <v>122.93</v>
      </c>
      <c r="C2899" s="1">
        <v>159.16036</v>
      </c>
      <c r="D2899" s="1">
        <v>0.22763431799224301</v>
      </c>
    </row>
    <row r="2900" spans="1:5" ht="13.2" x14ac:dyDescent="0.25">
      <c r="A2900" s="2">
        <v>44863.75</v>
      </c>
      <c r="B2900" s="1">
        <v>122.82</v>
      </c>
      <c r="C2900" s="1">
        <v>145.49016</v>
      </c>
      <c r="D2900" s="1">
        <v>0.15581919766944999</v>
      </c>
    </row>
    <row r="2901" spans="1:5" ht="13.2" x14ac:dyDescent="0.25">
      <c r="A2901" s="2">
        <v>44863.791666666664</v>
      </c>
      <c r="B2901" s="1">
        <v>123.27</v>
      </c>
      <c r="C2901" s="1">
        <v>145.47272000000001</v>
      </c>
      <c r="D2901" s="1">
        <v>0.152624629552537</v>
      </c>
    </row>
    <row r="2902" spans="1:5" ht="13.2" x14ac:dyDescent="0.25">
      <c r="A2902" s="2">
        <v>44863.833333333336</v>
      </c>
      <c r="B2902" s="1">
        <v>121.29</v>
      </c>
      <c r="C2902" s="1">
        <v>142.13351</v>
      </c>
      <c r="D2902" s="1">
        <v>0.146647402150274</v>
      </c>
    </row>
    <row r="2903" spans="1:5" ht="13.2" x14ac:dyDescent="0.25">
      <c r="A2903" s="2">
        <v>44863.875</v>
      </c>
      <c r="B2903" s="1">
        <v>113.11</v>
      </c>
      <c r="C2903" s="1">
        <v>144.55058</v>
      </c>
      <c r="D2903" s="1">
        <v>0.217505733979068</v>
      </c>
    </row>
    <row r="2904" spans="1:5" ht="13.2" x14ac:dyDescent="0.25">
      <c r="A2904" s="2">
        <v>44863.916666666664</v>
      </c>
      <c r="B2904" s="1">
        <v>107.88</v>
      </c>
      <c r="C2904" s="1">
        <v>161.14887999999999</v>
      </c>
      <c r="D2904" s="1">
        <v>0.330556935921614</v>
      </c>
    </row>
    <row r="2905" spans="1:5" ht="13.2" x14ac:dyDescent="0.25">
      <c r="A2905" s="2">
        <v>44863.958333333336</v>
      </c>
      <c r="B2905" s="1">
        <v>120.89</v>
      </c>
      <c r="C2905" s="1">
        <v>192.73327</v>
      </c>
      <c r="D2905" s="1">
        <v>0.37276008444208902</v>
      </c>
      <c r="E2905" s="1">
        <f>AVERAGE(D2882:D2905)</f>
        <v>0.10313802478832122</v>
      </c>
    </row>
    <row r="2906" spans="1:5" ht="13.2" x14ac:dyDescent="0.25">
      <c r="A2906" s="2">
        <v>44864</v>
      </c>
      <c r="B2906" s="1">
        <v>175.13</v>
      </c>
      <c r="C2906" s="1">
        <v>234.49600000000001</v>
      </c>
      <c r="D2906" s="1">
        <v>0.25316423307860197</v>
      </c>
    </row>
    <row r="2907" spans="1:5" ht="13.2" x14ac:dyDescent="0.25">
      <c r="A2907" s="2">
        <v>44864.041666666664</v>
      </c>
      <c r="B2907" s="1">
        <v>257.58999999999997</v>
      </c>
      <c r="C2907" s="1">
        <v>283.76485000000002</v>
      </c>
      <c r="D2907" s="1">
        <v>9.2241339968639605E-2</v>
      </c>
    </row>
    <row r="2908" spans="1:5" ht="13.2" x14ac:dyDescent="0.25">
      <c r="A2908" s="2">
        <v>44864.083333333336</v>
      </c>
      <c r="B2908" s="1">
        <v>283.22000000000003</v>
      </c>
      <c r="C2908" s="1">
        <v>311.68031999999999</v>
      </c>
      <c r="D2908" s="1">
        <v>9.1312534586720007E-2</v>
      </c>
    </row>
    <row r="2909" spans="1:5" ht="13.2" x14ac:dyDescent="0.25">
      <c r="A2909" s="2">
        <v>44864.125</v>
      </c>
      <c r="B2909" s="1">
        <v>269.23</v>
      </c>
      <c r="C2909" s="1">
        <v>318.03969999999998</v>
      </c>
      <c r="D2909" s="1">
        <v>0.15347046296421399</v>
      </c>
    </row>
    <row r="2910" spans="1:5" ht="13.2" x14ac:dyDescent="0.25">
      <c r="A2910" s="2">
        <v>44864.166666666664</v>
      </c>
      <c r="B2910" s="1">
        <v>269.08999999999997</v>
      </c>
      <c r="C2910" s="1">
        <v>313.21125999999998</v>
      </c>
      <c r="D2910" s="1">
        <v>0.14086741325966301</v>
      </c>
    </row>
    <row r="2911" spans="1:5" ht="13.2" x14ac:dyDescent="0.25">
      <c r="A2911" s="2">
        <v>44864.208333333336</v>
      </c>
      <c r="B2911" s="1">
        <v>287.52999999999997</v>
      </c>
      <c r="C2911" s="1">
        <v>310.19443999999999</v>
      </c>
      <c r="D2911" s="1">
        <v>7.3065268352327697E-2</v>
      </c>
    </row>
    <row r="2912" spans="1:5" ht="13.2" x14ac:dyDescent="0.25">
      <c r="A2912" s="2">
        <v>44864.25</v>
      </c>
      <c r="B2912" s="1">
        <v>302.41000000000003</v>
      </c>
      <c r="C2912" s="1">
        <v>310.87918999999999</v>
      </c>
      <c r="D2912" s="1">
        <v>2.7242704794746601E-2</v>
      </c>
    </row>
    <row r="2913" spans="1:4" ht="13.2" x14ac:dyDescent="0.25">
      <c r="A2913" s="2">
        <v>44864.291666666664</v>
      </c>
      <c r="B2913" s="1">
        <v>303.08</v>
      </c>
      <c r="C2913" s="1">
        <v>309.45157999999998</v>
      </c>
      <c r="D2913" s="1">
        <v>2.0589909413291699E-2</v>
      </c>
    </row>
    <row r="2914" spans="1:4" ht="13.2" x14ac:dyDescent="0.25">
      <c r="A2914" s="2">
        <v>44864.333333333336</v>
      </c>
      <c r="B2914" s="1">
        <v>313.26</v>
      </c>
      <c r="C2914" s="1">
        <v>307.33440000000002</v>
      </c>
      <c r="D2914" s="1">
        <v>1.9280627225588699E-2</v>
      </c>
    </row>
    <row r="2915" spans="1:4" ht="13.2" x14ac:dyDescent="0.25">
      <c r="A2915" s="2">
        <v>44864.375</v>
      </c>
      <c r="B2915" s="1">
        <v>298.82</v>
      </c>
      <c r="C2915" s="1">
        <v>304.13357999999999</v>
      </c>
      <c r="D2915" s="1">
        <v>1.7471204593718301E-2</v>
      </c>
    </row>
    <row r="2916" spans="1:4" ht="13.2" x14ac:dyDescent="0.25">
      <c r="A2916" s="2">
        <v>44864.416666666664</v>
      </c>
      <c r="B2916" s="1">
        <v>299.14</v>
      </c>
      <c r="C2916" s="1">
        <v>301.13639000000001</v>
      </c>
      <c r="D2916" s="1">
        <v>6.6295209290382299E-3</v>
      </c>
    </row>
    <row r="2917" spans="1:4" ht="13.2" x14ac:dyDescent="0.25">
      <c r="A2917" s="2">
        <v>44864.458333333336</v>
      </c>
      <c r="B2917" s="1">
        <v>308.35000000000002</v>
      </c>
      <c r="C2917" s="1">
        <v>297.35552999999999</v>
      </c>
      <c r="D2917" s="1">
        <v>3.6974156828359701E-2</v>
      </c>
    </row>
    <row r="2918" spans="1:4" ht="13.2" x14ac:dyDescent="0.25">
      <c r="A2918" s="2">
        <v>44864.5</v>
      </c>
      <c r="B2918" s="1">
        <v>311.27</v>
      </c>
      <c r="C2918" s="1">
        <v>297.9896</v>
      </c>
      <c r="D2918" s="1">
        <v>4.4566656017525401E-2</v>
      </c>
    </row>
    <row r="2919" spans="1:4" ht="13.2" x14ac:dyDescent="0.25">
      <c r="A2919" s="2">
        <v>44864.541666666664</v>
      </c>
      <c r="B2919" s="1">
        <v>316.18</v>
      </c>
      <c r="C2919" s="1">
        <v>301.79462999999998</v>
      </c>
      <c r="D2919" s="1">
        <v>4.7666090016247199E-2</v>
      </c>
    </row>
    <row r="2920" spans="1:4" ht="13.2" x14ac:dyDescent="0.25">
      <c r="A2920" s="2">
        <v>44864.583333333336</v>
      </c>
      <c r="B2920" s="1">
        <v>318.63</v>
      </c>
      <c r="C2920" s="1">
        <v>294.93691000000001</v>
      </c>
      <c r="D2920" s="1">
        <v>8.0332739635741002E-2</v>
      </c>
    </row>
    <row r="2921" spans="1:4" ht="13.2" x14ac:dyDescent="0.25">
      <c r="A2921" s="2">
        <v>44864.625</v>
      </c>
      <c r="B2921" s="1">
        <v>301.85000000000002</v>
      </c>
      <c r="C2921" s="1">
        <v>253.50578999999999</v>
      </c>
      <c r="D2921" s="1">
        <v>0.190702587108562</v>
      </c>
    </row>
    <row r="2922" spans="1:4" ht="13.2" x14ac:dyDescent="0.25">
      <c r="A2922" s="2">
        <v>44864.666666666664</v>
      </c>
      <c r="B2922" s="1">
        <v>184.32</v>
      </c>
      <c r="C2922" s="1">
        <v>191.62805</v>
      </c>
      <c r="D2922" s="1">
        <v>3.8136640225687198E-2</v>
      </c>
    </row>
    <row r="2923" spans="1:4" ht="13.2" x14ac:dyDescent="0.25">
      <c r="A2923" s="2">
        <v>44864.708333333336</v>
      </c>
      <c r="B2923" s="1">
        <v>123.38</v>
      </c>
      <c r="C2923" s="1">
        <v>147.71967000000001</v>
      </c>
      <c r="D2923" s="1">
        <v>0.164769322866751</v>
      </c>
    </row>
    <row r="2924" spans="1:4" ht="13.2" x14ac:dyDescent="0.25">
      <c r="A2924" s="2">
        <v>44864.75</v>
      </c>
      <c r="B2924" s="1">
        <v>118.25</v>
      </c>
      <c r="C2924" s="1">
        <v>137.07176000000001</v>
      </c>
      <c r="D2924" s="1">
        <v>0.13731318544388699</v>
      </c>
    </row>
    <row r="2925" spans="1:4" ht="13.2" x14ac:dyDescent="0.25">
      <c r="A2925" s="2">
        <v>44864.791666666664</v>
      </c>
      <c r="B2925" s="1">
        <v>121.38</v>
      </c>
      <c r="C2925" s="1">
        <v>137.05247</v>
      </c>
      <c r="D2925" s="1">
        <v>0.114353794572254</v>
      </c>
    </row>
    <row r="2926" spans="1:4" ht="13.2" x14ac:dyDescent="0.25">
      <c r="A2926" s="2">
        <v>44864.833333333336</v>
      </c>
      <c r="B2926" s="1">
        <v>119.52</v>
      </c>
      <c r="C2926" s="1">
        <v>131.22256999999999</v>
      </c>
      <c r="D2926" s="1">
        <v>8.9181076090797395E-2</v>
      </c>
    </row>
    <row r="2927" spans="1:4" ht="13.2" x14ac:dyDescent="0.25">
      <c r="A2927" s="2">
        <v>44864.875</v>
      </c>
      <c r="B2927" s="1">
        <v>116.1</v>
      </c>
      <c r="C2927" s="1">
        <v>130.94031000000001</v>
      </c>
      <c r="D2927" s="1">
        <v>0.11333645078433</v>
      </c>
    </row>
    <row r="2928" spans="1:4" ht="13.2" x14ac:dyDescent="0.25">
      <c r="A2928" s="2">
        <v>44864.916666666664</v>
      </c>
      <c r="B2928" s="1">
        <v>106.8</v>
      </c>
      <c r="C2928" s="1">
        <v>146.39485999999999</v>
      </c>
      <c r="D2928" s="1">
        <v>0.27046618986486198</v>
      </c>
    </row>
    <row r="2929" spans="1:5" ht="13.2" x14ac:dyDescent="0.25">
      <c r="A2929" s="2">
        <v>44864.958333333336</v>
      </c>
      <c r="B2929" s="1">
        <v>121.81</v>
      </c>
      <c r="C2929" s="1">
        <v>177.69283999999999</v>
      </c>
      <c r="D2929" s="1">
        <v>0.31449123104791299</v>
      </c>
      <c r="E2929" s="1">
        <f>AVERAGE(D2906:D2929)</f>
        <v>0.10573438915289445</v>
      </c>
    </row>
    <row r="2930" spans="1:5" ht="13.2" x14ac:dyDescent="0.25">
      <c r="A2930" s="2">
        <v>44865</v>
      </c>
      <c r="B2930" s="1">
        <v>178.09</v>
      </c>
      <c r="C2930" s="1">
        <v>216.42358999999999</v>
      </c>
      <c r="D2930" s="1">
        <v>0.177122974441002</v>
      </c>
    </row>
    <row r="2931" spans="1:5" ht="13.2" x14ac:dyDescent="0.25">
      <c r="A2931" s="2">
        <v>44865.041666666664</v>
      </c>
      <c r="B2931" s="1">
        <v>282.27</v>
      </c>
      <c r="C2931" s="1">
        <v>270.96492999999998</v>
      </c>
      <c r="D2931" s="1">
        <v>4.1721524626821598E-2</v>
      </c>
    </row>
    <row r="2932" spans="1:5" ht="13.2" x14ac:dyDescent="0.25">
      <c r="A2932" s="2">
        <v>44865.083333333336</v>
      </c>
      <c r="B2932" s="1">
        <v>306.63</v>
      </c>
      <c r="C2932" s="1">
        <v>305.75072</v>
      </c>
      <c r="D2932" s="1">
        <v>2.8758068010436501E-3</v>
      </c>
    </row>
    <row r="2933" spans="1:5" ht="13.2" x14ac:dyDescent="0.25">
      <c r="A2933" s="2">
        <v>44865.125</v>
      </c>
      <c r="B2933" s="1">
        <v>298.26</v>
      </c>
      <c r="C2933" s="1">
        <v>312.62741999999997</v>
      </c>
      <c r="D2933" s="1">
        <v>4.59570053068281E-2</v>
      </c>
    </row>
    <row r="2934" spans="1:5" ht="13.2" x14ac:dyDescent="0.25">
      <c r="A2934" s="2">
        <v>44865.166666666664</v>
      </c>
      <c r="B2934" s="1">
        <v>292.05</v>
      </c>
      <c r="C2934" s="1">
        <v>307.61953</v>
      </c>
      <c r="D2934" s="1">
        <v>5.0612943853077103E-2</v>
      </c>
    </row>
    <row r="2935" spans="1:5" ht="13.2" x14ac:dyDescent="0.25">
      <c r="A2935" s="2">
        <v>44865.208333333336</v>
      </c>
      <c r="B2935" s="1">
        <v>285.58</v>
      </c>
      <c r="C2935" s="1">
        <v>307.41001999999997</v>
      </c>
      <c r="D2935" s="1">
        <v>7.1012714549772898E-2</v>
      </c>
    </row>
    <row r="2936" spans="1:5" ht="13.2" x14ac:dyDescent="0.25">
      <c r="A2936" s="2">
        <v>44865.25</v>
      </c>
      <c r="B2936" s="1">
        <v>293.55</v>
      </c>
      <c r="C2936" s="1">
        <v>309.20717000000002</v>
      </c>
      <c r="D2936" s="1">
        <v>5.0636503674866197E-2</v>
      </c>
    </row>
    <row r="2937" spans="1:5" ht="13.2" x14ac:dyDescent="0.25">
      <c r="A2937" s="2">
        <v>44865.291666666664</v>
      </c>
      <c r="B2937" s="1">
        <v>310.70999999999998</v>
      </c>
      <c r="C2937" s="1">
        <v>306.62601999999998</v>
      </c>
      <c r="D2937" s="1">
        <v>1.33190914456639E-2</v>
      </c>
    </row>
    <row r="2938" spans="1:5" ht="13.2" x14ac:dyDescent="0.25">
      <c r="A2938" s="2">
        <v>44865.333333333336</v>
      </c>
      <c r="B2938" s="1">
        <v>322.93</v>
      </c>
      <c r="C2938" s="1">
        <v>302.70663000000002</v>
      </c>
      <c r="D2938" s="1">
        <v>6.6808480541043894E-2</v>
      </c>
    </row>
    <row r="2939" spans="1:5" ht="13.2" x14ac:dyDescent="0.25">
      <c r="A2939" s="2">
        <v>44865.375</v>
      </c>
      <c r="B2939" s="1">
        <v>326.57</v>
      </c>
      <c r="C2939" s="1">
        <v>298.05964</v>
      </c>
      <c r="D2939" s="1">
        <v>9.5653205512829506E-2</v>
      </c>
    </row>
    <row r="2940" spans="1:5" ht="13.2" x14ac:dyDescent="0.25">
      <c r="A2940" s="2">
        <v>44865.416666666664</v>
      </c>
      <c r="B2940" s="1">
        <v>329.88</v>
      </c>
      <c r="C2940" s="1">
        <v>296.80772999999999</v>
      </c>
      <c r="D2940" s="1">
        <v>0.111426579085389</v>
      </c>
    </row>
    <row r="2941" spans="1:5" ht="13.2" x14ac:dyDescent="0.25">
      <c r="A2941" s="2">
        <v>44865.458333333336</v>
      </c>
      <c r="B2941" s="1">
        <v>330.82</v>
      </c>
      <c r="C2941" s="1">
        <v>296.86085000000003</v>
      </c>
      <c r="D2941" s="1">
        <v>0.114394168176773</v>
      </c>
    </row>
    <row r="2942" spans="1:5" ht="13.2" x14ac:dyDescent="0.25">
      <c r="A2942" s="2">
        <v>44865.5</v>
      </c>
      <c r="B2942" s="1">
        <v>329.27</v>
      </c>
      <c r="C2942" s="1">
        <v>296.29117000000002</v>
      </c>
      <c r="D2942" s="1">
        <v>0.111305476973883</v>
      </c>
    </row>
    <row r="2943" spans="1:5" ht="13.2" x14ac:dyDescent="0.25">
      <c r="A2943" s="2">
        <v>44865.541666666664</v>
      </c>
      <c r="B2943" s="1">
        <v>332.89</v>
      </c>
      <c r="C2943" s="1">
        <v>296.18281999999999</v>
      </c>
      <c r="D2943" s="1">
        <v>0.123934197128651</v>
      </c>
    </row>
    <row r="2944" spans="1:5" ht="13.2" x14ac:dyDescent="0.25">
      <c r="A2944" s="2">
        <v>44865.583333333336</v>
      </c>
      <c r="B2944" s="1">
        <v>327.45999999999998</v>
      </c>
      <c r="C2944" s="1">
        <v>293.51335</v>
      </c>
      <c r="D2944" s="1">
        <v>0.11565623846410999</v>
      </c>
    </row>
    <row r="2945" spans="1:5" ht="13.2" x14ac:dyDescent="0.25">
      <c r="A2945" s="2">
        <v>44865.625</v>
      </c>
      <c r="B2945" s="1">
        <v>288.12</v>
      </c>
      <c r="C2945" s="1">
        <v>259.85912000000002</v>
      </c>
      <c r="D2945" s="1">
        <v>0.10875462058056599</v>
      </c>
    </row>
    <row r="2946" spans="1:5" ht="13.2" x14ac:dyDescent="0.25">
      <c r="A2946" s="2">
        <v>44865.666666666664</v>
      </c>
      <c r="B2946" s="1">
        <v>199.33</v>
      </c>
      <c r="C2946" s="1">
        <v>198.07816</v>
      </c>
      <c r="D2946" s="1">
        <v>6.31992946622694E-3</v>
      </c>
    </row>
    <row r="2947" spans="1:5" ht="13.2" x14ac:dyDescent="0.25">
      <c r="A2947" s="2">
        <v>44865.708333333336</v>
      </c>
      <c r="B2947" s="1">
        <v>156.21</v>
      </c>
      <c r="C2947" s="1">
        <v>147.7456</v>
      </c>
      <c r="D2947" s="1">
        <v>5.7290369391711199E-2</v>
      </c>
    </row>
    <row r="2948" spans="1:5" ht="13.2" x14ac:dyDescent="0.25">
      <c r="A2948" s="2">
        <v>44865.75</v>
      </c>
      <c r="B2948" s="1">
        <v>160.13999999999999</v>
      </c>
      <c r="C2948" s="1">
        <v>132.19830999999999</v>
      </c>
      <c r="D2948" s="1">
        <v>0.21136193042104601</v>
      </c>
    </row>
    <row r="2949" spans="1:5" ht="13.2" x14ac:dyDescent="0.25">
      <c r="A2949" s="2">
        <v>44865.791666666664</v>
      </c>
      <c r="B2949" s="1">
        <v>160.06</v>
      </c>
      <c r="C2949" s="1">
        <v>130.86348000000001</v>
      </c>
      <c r="D2949" s="1">
        <v>0.22310670631714799</v>
      </c>
    </row>
    <row r="2950" spans="1:5" ht="13.2" x14ac:dyDescent="0.25">
      <c r="A2950" s="2">
        <v>44865.833333333336</v>
      </c>
      <c r="B2950" s="1">
        <v>159.71</v>
      </c>
      <c r="C2950" s="1">
        <v>124.65998</v>
      </c>
      <c r="D2950" s="1">
        <v>0.28116497371490001</v>
      </c>
    </row>
    <row r="2951" spans="1:5" ht="13.2" x14ac:dyDescent="0.25">
      <c r="A2951" s="2">
        <v>44865.875</v>
      </c>
      <c r="B2951" s="1">
        <v>166.58</v>
      </c>
      <c r="C2951" s="1">
        <v>124.99607</v>
      </c>
      <c r="D2951" s="1">
        <v>0.33268189951892002</v>
      </c>
    </row>
    <row r="2952" spans="1:5" ht="13.2" x14ac:dyDescent="0.25">
      <c r="A2952" s="2">
        <v>44865.916666666664</v>
      </c>
      <c r="B2952" s="1">
        <v>173.74</v>
      </c>
      <c r="C2952" s="1">
        <v>138.97306</v>
      </c>
      <c r="D2952" s="1">
        <v>0.25017035675835297</v>
      </c>
    </row>
    <row r="2953" spans="1:5" ht="13.2" x14ac:dyDescent="0.25">
      <c r="A2953" s="2">
        <v>44865.958333333336</v>
      </c>
      <c r="B2953" s="1">
        <v>200.94</v>
      </c>
      <c r="C2953" s="1">
        <v>164.72452999999999</v>
      </c>
      <c r="D2953" s="1">
        <v>0.21985474780228501</v>
      </c>
      <c r="E2953" s="1">
        <f>AVERAGE(D2930:D2953)</f>
        <v>0.12013093518970464</v>
      </c>
    </row>
    <row r="2954" spans="1:5" ht="13.2" x14ac:dyDescent="0.25">
      <c r="A2954" s="2">
        <v>44866</v>
      </c>
      <c r="B2954" s="1">
        <v>260.49</v>
      </c>
      <c r="C2954" s="1">
        <v>263.42464000000001</v>
      </c>
      <c r="D2954" s="1">
        <v>1.11403397950928E-2</v>
      </c>
    </row>
    <row r="2955" spans="1:5" ht="13.2" x14ac:dyDescent="0.25">
      <c r="A2955" s="2">
        <v>44866.041666666664</v>
      </c>
      <c r="B2955" s="1">
        <v>289.64</v>
      </c>
      <c r="C2955" s="1">
        <v>301.06549000000001</v>
      </c>
      <c r="D2955" s="1">
        <v>3.7950181536914103E-2</v>
      </c>
    </row>
    <row r="2956" spans="1:5" ht="13.2" x14ac:dyDescent="0.25">
      <c r="A2956" s="2">
        <v>44866.083333333336</v>
      </c>
      <c r="B2956" s="1">
        <v>293.08999999999997</v>
      </c>
      <c r="C2956" s="1">
        <v>316.40120999999999</v>
      </c>
      <c r="D2956" s="1">
        <v>7.3676108887194197E-2</v>
      </c>
    </row>
    <row r="2957" spans="1:5" ht="13.2" x14ac:dyDescent="0.25">
      <c r="A2957" s="2">
        <v>44866.125</v>
      </c>
      <c r="B2957" s="1">
        <v>286.36</v>
      </c>
      <c r="C2957" s="1">
        <v>316.18680000000001</v>
      </c>
      <c r="D2957" s="1">
        <v>9.4332843749327905E-2</v>
      </c>
    </row>
    <row r="2958" spans="1:5" ht="13.2" x14ac:dyDescent="0.25">
      <c r="A2958" s="2">
        <v>44866.166666666664</v>
      </c>
      <c r="B2958" s="1">
        <v>284.85000000000002</v>
      </c>
      <c r="C2958" s="1">
        <v>312.14501999999999</v>
      </c>
      <c r="D2958" s="1">
        <v>8.7443394099319394E-2</v>
      </c>
    </row>
    <row r="2959" spans="1:5" ht="13.2" x14ac:dyDescent="0.25">
      <c r="A2959" s="2">
        <v>44866.208333333336</v>
      </c>
      <c r="B2959" s="1">
        <v>278.55</v>
      </c>
      <c r="C2959" s="1">
        <v>312.20330999999999</v>
      </c>
      <c r="D2959" s="1">
        <v>0.107792931471482</v>
      </c>
    </row>
    <row r="2960" spans="1:5" ht="13.2" x14ac:dyDescent="0.25">
      <c r="A2960" s="2">
        <v>44866.25</v>
      </c>
      <c r="B2960" s="1">
        <v>277.54000000000002</v>
      </c>
      <c r="C2960" s="1">
        <v>312.15564000000001</v>
      </c>
      <c r="D2960" s="1">
        <v>0.11089224593218899</v>
      </c>
    </row>
    <row r="2961" spans="1:4" ht="13.2" x14ac:dyDescent="0.25">
      <c r="A2961" s="2">
        <v>44866.291666666664</v>
      </c>
      <c r="B2961" s="1">
        <v>274.36</v>
      </c>
      <c r="C2961" s="1">
        <v>306.40674999999999</v>
      </c>
      <c r="D2961" s="1">
        <v>0.10458891653006901</v>
      </c>
    </row>
    <row r="2962" spans="1:4" ht="13.2" x14ac:dyDescent="0.25">
      <c r="A2962" s="2">
        <v>44866.333333333336</v>
      </c>
      <c r="B2962" s="1">
        <v>287.92</v>
      </c>
      <c r="C2962" s="1">
        <v>301.18810000000002</v>
      </c>
      <c r="D2962" s="1">
        <v>4.4052537268238698E-2</v>
      </c>
    </row>
    <row r="2963" spans="1:4" ht="13.2" x14ac:dyDescent="0.25">
      <c r="A2963" s="2">
        <v>44866.375</v>
      </c>
      <c r="B2963" s="1">
        <v>294.33</v>
      </c>
      <c r="C2963" s="1">
        <v>299.17935999999997</v>
      </c>
      <c r="D2963" s="1">
        <v>1.6208872162838998E-2</v>
      </c>
    </row>
    <row r="2964" spans="1:4" ht="13.2" x14ac:dyDescent="0.25">
      <c r="A2964" s="2">
        <v>44866.416666666664</v>
      </c>
      <c r="B2964" s="1">
        <v>287.64999999999998</v>
      </c>
      <c r="C2964" s="1">
        <v>300.90228000000002</v>
      </c>
      <c r="D2964" s="1">
        <v>4.4041806529349102E-2</v>
      </c>
    </row>
    <row r="2965" spans="1:4" ht="13.2" x14ac:dyDescent="0.25">
      <c r="A2965" s="2">
        <v>44866.458333333336</v>
      </c>
      <c r="B2965" s="1">
        <v>290.2</v>
      </c>
      <c r="C2965" s="1">
        <v>298.52370000000002</v>
      </c>
      <c r="D2965" s="1">
        <v>2.7882878310834299E-2</v>
      </c>
    </row>
    <row r="2966" spans="1:4" ht="13.2" x14ac:dyDescent="0.25">
      <c r="A2966" s="2">
        <v>44866.5</v>
      </c>
      <c r="B2966" s="1">
        <v>303</v>
      </c>
      <c r="C2966" s="1">
        <v>295.03683999999998</v>
      </c>
      <c r="D2966" s="1">
        <v>2.69903921150999E-2</v>
      </c>
    </row>
    <row r="2967" spans="1:4" ht="13.2" x14ac:dyDescent="0.25">
      <c r="A2967" s="2">
        <v>44866.541666666664</v>
      </c>
      <c r="B2967" s="1">
        <v>312.42</v>
      </c>
      <c r="C2967" s="1">
        <v>294.27109000000002</v>
      </c>
      <c r="D2967" s="1">
        <v>6.1674118242468101E-2</v>
      </c>
    </row>
    <row r="2968" spans="1:4" ht="13.2" x14ac:dyDescent="0.25">
      <c r="A2968" s="2">
        <v>44866.583333333336</v>
      </c>
      <c r="B2968" s="1">
        <v>304.38</v>
      </c>
      <c r="C2968" s="1">
        <v>288.74081999999999</v>
      </c>
      <c r="D2968" s="1">
        <v>5.4163384311231098E-2</v>
      </c>
    </row>
    <row r="2969" spans="1:4" ht="13.2" x14ac:dyDescent="0.25">
      <c r="A2969" s="2">
        <v>44866.625</v>
      </c>
      <c r="B2969" s="1">
        <v>279.64999999999998</v>
      </c>
      <c r="C2969" s="1">
        <v>256.54764999999998</v>
      </c>
      <c r="D2969" s="1">
        <v>9.0050912569263397E-2</v>
      </c>
    </row>
    <row r="2970" spans="1:4" ht="13.2" x14ac:dyDescent="0.25">
      <c r="A2970" s="2">
        <v>44866.666666666664</v>
      </c>
      <c r="B2970" s="1">
        <v>224.99</v>
      </c>
      <c r="C2970" s="1">
        <v>205.64455000000001</v>
      </c>
      <c r="D2970" s="1">
        <v>9.4072271791301995E-2</v>
      </c>
    </row>
    <row r="2971" spans="1:4" ht="13.2" x14ac:dyDescent="0.25">
      <c r="A2971" s="2">
        <v>44866.708333333336</v>
      </c>
      <c r="B2971" s="1">
        <v>179.71</v>
      </c>
      <c r="C2971" s="1">
        <v>165.6866</v>
      </c>
      <c r="D2971" s="1">
        <v>8.4638105918040496E-2</v>
      </c>
    </row>
    <row r="2972" spans="1:4" ht="13.2" x14ac:dyDescent="0.25">
      <c r="A2972" s="2">
        <v>44866.75</v>
      </c>
      <c r="B2972" s="1">
        <v>161.91</v>
      </c>
      <c r="C2972" s="1">
        <v>152.53530000000001</v>
      </c>
      <c r="D2972" s="1">
        <v>6.14592163256635E-2</v>
      </c>
    </row>
    <row r="2973" spans="1:4" ht="13.2" x14ac:dyDescent="0.25">
      <c r="A2973" s="2">
        <v>44866.791666666664</v>
      </c>
      <c r="B2973" s="1">
        <v>150.57</v>
      </c>
      <c r="C2973" s="1">
        <v>152.11850000000001</v>
      </c>
      <c r="D2973" s="1">
        <v>1.01795639583615E-2</v>
      </c>
    </row>
    <row r="2974" spans="1:4" ht="13.2" x14ac:dyDescent="0.25">
      <c r="A2974" s="2">
        <v>44866.833333333336</v>
      </c>
      <c r="B2974" s="1">
        <v>149.09</v>
      </c>
      <c r="C2974" s="1">
        <v>150.94672</v>
      </c>
      <c r="D2974" s="1">
        <v>1.23004991430088E-2</v>
      </c>
    </row>
    <row r="2975" spans="1:4" ht="13.2" x14ac:dyDescent="0.25">
      <c r="A2975" s="2">
        <v>44866.875</v>
      </c>
      <c r="B2975" s="1">
        <v>146.91999999999999</v>
      </c>
      <c r="C2975" s="1">
        <v>157.04527999999999</v>
      </c>
      <c r="D2975" s="1">
        <v>6.4473634610349301E-2</v>
      </c>
    </row>
    <row r="2976" spans="1:4" ht="13.2" x14ac:dyDescent="0.25">
      <c r="A2976" s="2">
        <v>44866.916666666664</v>
      </c>
      <c r="B2976" s="1">
        <v>146.51</v>
      </c>
      <c r="C2976" s="1">
        <v>177.80005</v>
      </c>
      <c r="D2976" s="1">
        <v>0.17598448369390199</v>
      </c>
    </row>
    <row r="2977" spans="1:5" ht="13.2" x14ac:dyDescent="0.25">
      <c r="A2977" s="2">
        <v>44866.958333333336</v>
      </c>
      <c r="B2977" s="1">
        <v>148.6</v>
      </c>
      <c r="C2977" s="1">
        <v>211.47866999999999</v>
      </c>
      <c r="D2977" s="1">
        <v>0.29732866203480401</v>
      </c>
      <c r="E2977" s="1">
        <f>AVERAGE(D2954:D2977)</f>
        <v>7.4721595874430988E-2</v>
      </c>
    </row>
    <row r="2978" spans="1:5" ht="13.2" x14ac:dyDescent="0.25">
      <c r="A2978" s="2">
        <v>44867</v>
      </c>
      <c r="B2978" s="1">
        <v>184.68</v>
      </c>
      <c r="C2978" s="1">
        <v>221.44307000000001</v>
      </c>
      <c r="D2978" s="1">
        <v>0.16601589744939799</v>
      </c>
    </row>
    <row r="2979" spans="1:5" ht="13.2" x14ac:dyDescent="0.25">
      <c r="A2979" s="2">
        <v>44867.041666666664</v>
      </c>
      <c r="B2979" s="1">
        <v>257.11</v>
      </c>
      <c r="C2979" s="1">
        <v>262.95155</v>
      </c>
      <c r="D2979" s="1">
        <v>2.2215309246132901E-2</v>
      </c>
    </row>
    <row r="2980" spans="1:5" ht="13.2" x14ac:dyDescent="0.25">
      <c r="A2980" s="2">
        <v>44867.083333333336</v>
      </c>
      <c r="B2980" s="1">
        <v>269.16000000000003</v>
      </c>
      <c r="C2980" s="1">
        <v>279.67061000000001</v>
      </c>
      <c r="D2980" s="1">
        <v>3.75821041760519E-2</v>
      </c>
    </row>
    <row r="2981" spans="1:5" ht="13.2" x14ac:dyDescent="0.25">
      <c r="A2981" s="2">
        <v>44867.125</v>
      </c>
      <c r="B2981" s="1">
        <v>267.11</v>
      </c>
      <c r="C2981" s="1">
        <v>276.18180999999998</v>
      </c>
      <c r="D2981" s="1">
        <v>3.2847239287771897E-2</v>
      </c>
    </row>
    <row r="2982" spans="1:5" ht="13.2" x14ac:dyDescent="0.25">
      <c r="A2982" s="2">
        <v>44867.166666666664</v>
      </c>
      <c r="B2982" s="1">
        <v>258.04000000000002</v>
      </c>
      <c r="C2982" s="1">
        <v>269.39526999999998</v>
      </c>
      <c r="D2982" s="1">
        <v>4.2150962784164497E-2</v>
      </c>
    </row>
    <row r="2983" spans="1:5" ht="13.2" x14ac:dyDescent="0.25">
      <c r="A2983" s="2">
        <v>44867.208333333336</v>
      </c>
      <c r="B2983" s="1">
        <v>242.49</v>
      </c>
      <c r="C2983" s="1">
        <v>268.09652</v>
      </c>
      <c r="D2983" s="1">
        <v>9.5512317727958498E-2</v>
      </c>
    </row>
    <row r="2984" spans="1:5" ht="13.2" x14ac:dyDescent="0.25">
      <c r="A2984" s="2">
        <v>44867.25</v>
      </c>
      <c r="B2984" s="1">
        <v>232.24</v>
      </c>
      <c r="C2984" s="1">
        <v>267.62121999999999</v>
      </c>
      <c r="D2984" s="1">
        <v>0.13220633251727901</v>
      </c>
    </row>
    <row r="2985" spans="1:5" ht="13.2" x14ac:dyDescent="0.25">
      <c r="A2985" s="2">
        <v>44867.291666666664</v>
      </c>
      <c r="B2985" s="1">
        <v>233.93</v>
      </c>
      <c r="C2985" s="1">
        <v>263.63067000000001</v>
      </c>
      <c r="D2985" s="1">
        <v>0.112660146863792</v>
      </c>
    </row>
    <row r="2986" spans="1:5" ht="13.2" x14ac:dyDescent="0.25">
      <c r="A2986" s="2">
        <v>44867.333333333336</v>
      </c>
      <c r="B2986" s="1">
        <v>222.71</v>
      </c>
      <c r="C2986" s="1">
        <v>260.07544999999999</v>
      </c>
      <c r="D2986" s="1">
        <v>0.14367157684433399</v>
      </c>
    </row>
    <row r="2987" spans="1:5" ht="13.2" x14ac:dyDescent="0.25">
      <c r="A2987" s="2">
        <v>44867.375</v>
      </c>
      <c r="B2987" s="1">
        <v>211.32</v>
      </c>
      <c r="C2987" s="1">
        <v>257.52532000000002</v>
      </c>
      <c r="D2987" s="1">
        <v>0.17942049348778599</v>
      </c>
    </row>
    <row r="2988" spans="1:5" ht="13.2" x14ac:dyDescent="0.25">
      <c r="A2988" s="2">
        <v>44867.416666666664</v>
      </c>
      <c r="B2988" s="1">
        <v>219.28</v>
      </c>
      <c r="C2988" s="1">
        <v>257.62205</v>
      </c>
      <c r="D2988" s="1">
        <v>0.148830622223524</v>
      </c>
    </row>
    <row r="2989" spans="1:5" ht="13.2" x14ac:dyDescent="0.25">
      <c r="A2989" s="2">
        <v>44867.458333333336</v>
      </c>
      <c r="B2989" s="1">
        <v>216.88</v>
      </c>
      <c r="C2989" s="1">
        <v>258.1968</v>
      </c>
      <c r="D2989" s="1">
        <v>0.16002057345404699</v>
      </c>
    </row>
    <row r="2990" spans="1:5" ht="13.2" x14ac:dyDescent="0.25">
      <c r="A2990" s="2">
        <v>44867.5</v>
      </c>
      <c r="B2990" s="1">
        <v>214.64</v>
      </c>
      <c r="C2990" s="1">
        <v>261.50461000000001</v>
      </c>
      <c r="D2990" s="1">
        <v>0.179211410460412</v>
      </c>
    </row>
    <row r="2991" spans="1:5" ht="13.2" x14ac:dyDescent="0.25">
      <c r="A2991" s="2">
        <v>44867.541666666664</v>
      </c>
      <c r="B2991" s="1">
        <v>224.32</v>
      </c>
      <c r="C2991" s="1">
        <v>267.22235999999998</v>
      </c>
      <c r="D2991" s="1">
        <v>0.16054928936335999</v>
      </c>
    </row>
    <row r="2992" spans="1:5" ht="13.2" x14ac:dyDescent="0.25">
      <c r="A2992" s="2">
        <v>44867.583333333336</v>
      </c>
      <c r="B2992" s="1">
        <v>224.62</v>
      </c>
      <c r="C2992" s="1">
        <v>266.54862000000003</v>
      </c>
      <c r="D2992" s="1">
        <v>0.15730195864454299</v>
      </c>
    </row>
    <row r="2993" spans="1:5" ht="13.2" x14ac:dyDescent="0.25">
      <c r="A2993" s="2">
        <v>44867.625</v>
      </c>
      <c r="B2993" s="1">
        <v>224.11</v>
      </c>
      <c r="C2993" s="1">
        <v>237.25605999999999</v>
      </c>
      <c r="D2993" s="1">
        <v>5.5408742773524797E-2</v>
      </c>
    </row>
    <row r="2994" spans="1:5" ht="13.2" x14ac:dyDescent="0.25">
      <c r="A2994" s="2">
        <v>44867.666666666664</v>
      </c>
      <c r="B2994" s="1">
        <v>183.45</v>
      </c>
      <c r="C2994" s="1">
        <v>184.95457999999999</v>
      </c>
      <c r="D2994" s="1">
        <v>8.1348620834369393E-3</v>
      </c>
    </row>
    <row r="2995" spans="1:5" ht="13.2" x14ac:dyDescent="0.25">
      <c r="A2995" s="2">
        <v>44867.708333333336</v>
      </c>
      <c r="B2995" s="1">
        <v>150.15</v>
      </c>
      <c r="C2995" s="1">
        <v>141.46747999999999</v>
      </c>
      <c r="D2995" s="1">
        <v>6.1374670701704798E-2</v>
      </c>
    </row>
    <row r="2996" spans="1:5" ht="13.2" x14ac:dyDescent="0.25">
      <c r="A2996" s="2">
        <v>44867.75</v>
      </c>
      <c r="B2996" s="1">
        <v>132.86000000000001</v>
      </c>
      <c r="C2996" s="1">
        <v>127.5964</v>
      </c>
      <c r="D2996" s="1">
        <v>4.1251947547109501E-2</v>
      </c>
    </row>
    <row r="2997" spans="1:5" ht="13.2" x14ac:dyDescent="0.25">
      <c r="A2997" s="2">
        <v>44867.791666666664</v>
      </c>
      <c r="B2997" s="1">
        <v>130.16999999999999</v>
      </c>
      <c r="C2997" s="1">
        <v>129.04526999999999</v>
      </c>
      <c r="D2997" s="1">
        <v>8.7157785790986306E-3</v>
      </c>
    </row>
    <row r="2998" spans="1:5" ht="13.2" x14ac:dyDescent="0.25">
      <c r="A2998" s="2">
        <v>44867.833333333336</v>
      </c>
      <c r="B2998" s="1">
        <v>132.86000000000001</v>
      </c>
      <c r="C2998" s="1">
        <v>128.79882000000001</v>
      </c>
      <c r="D2998" s="1">
        <v>3.1531189493816801E-2</v>
      </c>
    </row>
    <row r="2999" spans="1:5" ht="13.2" x14ac:dyDescent="0.25">
      <c r="A2999" s="2">
        <v>44867.875</v>
      </c>
      <c r="B2999" s="1">
        <v>134.56</v>
      </c>
      <c r="C2999" s="1">
        <v>130.55896000000001</v>
      </c>
      <c r="D2999" s="1">
        <v>3.0645464700392699E-2</v>
      </c>
    </row>
    <row r="3000" spans="1:5" ht="13.2" x14ac:dyDescent="0.25">
      <c r="A3000" s="2">
        <v>44867.916666666664</v>
      </c>
      <c r="B3000" s="1">
        <v>132.41</v>
      </c>
      <c r="C3000" s="1">
        <v>141.99114</v>
      </c>
      <c r="D3000" s="1">
        <v>6.7477027087746499E-2</v>
      </c>
    </row>
    <row r="3001" spans="1:5" ht="13.2" x14ac:dyDescent="0.25">
      <c r="A3001" s="2">
        <v>44867.958333333336</v>
      </c>
      <c r="B3001" s="1">
        <v>141.41999999999999</v>
      </c>
      <c r="C3001" s="1">
        <v>169.92428000000001</v>
      </c>
      <c r="D3001" s="1">
        <v>0.16774695175992499</v>
      </c>
      <c r="E3001" s="1">
        <f>AVERAGE(D2978:D3001)</f>
        <v>9.3436786219054602E-2</v>
      </c>
    </row>
    <row r="3002" spans="1:5" ht="13.2" x14ac:dyDescent="0.25">
      <c r="A3002" s="2">
        <v>44868</v>
      </c>
      <c r="B3002" s="1">
        <v>183.18</v>
      </c>
      <c r="C3002" s="1">
        <v>204.22621000000001</v>
      </c>
      <c r="D3002" s="1">
        <v>0.103053422966621</v>
      </c>
    </row>
    <row r="3003" spans="1:5" ht="13.2" x14ac:dyDescent="0.25">
      <c r="A3003" s="2">
        <v>44868.041666666664</v>
      </c>
      <c r="B3003" s="1">
        <v>257.14999999999998</v>
      </c>
      <c r="C3003" s="1">
        <v>236.94228000000001</v>
      </c>
      <c r="D3003" s="1">
        <v>8.5285412126531193E-2</v>
      </c>
    </row>
    <row r="3004" spans="1:5" ht="13.2" x14ac:dyDescent="0.25">
      <c r="A3004" s="2">
        <v>44868.083333333336</v>
      </c>
      <c r="B3004" s="1">
        <v>281.70999999999998</v>
      </c>
      <c r="C3004" s="1">
        <v>248.45375000000001</v>
      </c>
      <c r="D3004" s="1">
        <v>0.13385288006318999</v>
      </c>
    </row>
    <row r="3005" spans="1:5" ht="13.2" x14ac:dyDescent="0.25">
      <c r="A3005" s="2">
        <v>44868.125</v>
      </c>
      <c r="B3005" s="1">
        <v>281.70999999999998</v>
      </c>
      <c r="C3005" s="1">
        <v>246.62425999999999</v>
      </c>
      <c r="D3005" s="1">
        <v>0.14226394435</v>
      </c>
    </row>
    <row r="3006" spans="1:5" ht="13.2" x14ac:dyDescent="0.25">
      <c r="A3006" s="2">
        <v>44868.166666666664</v>
      </c>
      <c r="B3006" s="1">
        <v>273.39999999999998</v>
      </c>
      <c r="C3006" s="1">
        <v>243.96430000000001</v>
      </c>
      <c r="D3006" s="1">
        <v>0.120655768077542</v>
      </c>
    </row>
    <row r="3007" spans="1:5" ht="13.2" x14ac:dyDescent="0.25">
      <c r="A3007" s="2">
        <v>44868.208333333336</v>
      </c>
      <c r="B3007" s="1">
        <v>269.27999999999997</v>
      </c>
      <c r="C3007" s="1">
        <v>243.56059999999999</v>
      </c>
      <c r="D3007" s="1">
        <v>0.105597539175055</v>
      </c>
    </row>
    <row r="3008" spans="1:5" ht="13.2" x14ac:dyDescent="0.25">
      <c r="A3008" s="2">
        <v>44868.25</v>
      </c>
      <c r="B3008" s="1">
        <v>255.85</v>
      </c>
      <c r="C3008" s="1">
        <v>240.64723000000001</v>
      </c>
      <c r="D3008" s="1">
        <v>6.3174506517278295E-2</v>
      </c>
    </row>
    <row r="3009" spans="1:4" ht="13.2" x14ac:dyDescent="0.25">
      <c r="A3009" s="2">
        <v>44868.291666666664</v>
      </c>
      <c r="B3009" s="1">
        <v>255.02</v>
      </c>
      <c r="C3009" s="1">
        <v>233.73616000000001</v>
      </c>
      <c r="D3009" s="1">
        <v>9.1059252449428404E-2</v>
      </c>
    </row>
    <row r="3010" spans="1:4" ht="13.2" x14ac:dyDescent="0.25">
      <c r="A3010" s="2">
        <v>44868.333333333336</v>
      </c>
      <c r="B3010" s="1">
        <v>251.12</v>
      </c>
      <c r="C3010" s="1">
        <v>229.20479</v>
      </c>
      <c r="D3010" s="1">
        <v>9.5614101258529496E-2</v>
      </c>
    </row>
    <row r="3011" spans="1:4" ht="13.2" x14ac:dyDescent="0.25">
      <c r="A3011" s="2">
        <v>44868.375</v>
      </c>
      <c r="B3011" s="1">
        <v>244.44</v>
      </c>
      <c r="C3011" s="1">
        <v>227.12251000000001</v>
      </c>
      <c r="D3011" s="1">
        <v>7.6247352144884206E-2</v>
      </c>
    </row>
    <row r="3012" spans="1:4" ht="13.2" x14ac:dyDescent="0.25">
      <c r="A3012" s="2">
        <v>44868.416666666664</v>
      </c>
      <c r="B3012" s="1">
        <v>232.85</v>
      </c>
      <c r="C3012" s="1">
        <v>226.52599000000001</v>
      </c>
      <c r="D3012" s="1">
        <v>2.79173705410138E-2</v>
      </c>
    </row>
    <row r="3013" spans="1:4" ht="13.2" x14ac:dyDescent="0.25">
      <c r="A3013" s="2">
        <v>44868.458333333336</v>
      </c>
      <c r="B3013" s="1">
        <v>229.06</v>
      </c>
      <c r="C3013" s="1">
        <v>226.69365999999999</v>
      </c>
      <c r="D3013" s="1">
        <v>1.04384921925033E-2</v>
      </c>
    </row>
    <row r="3014" spans="1:4" ht="13.2" x14ac:dyDescent="0.25">
      <c r="A3014" s="2">
        <v>44868.5</v>
      </c>
      <c r="B3014" s="1">
        <v>235.6</v>
      </c>
      <c r="C3014" s="1">
        <v>230.47459000000001</v>
      </c>
      <c r="D3014" s="1">
        <v>2.2238503602501201E-2</v>
      </c>
    </row>
    <row r="3015" spans="1:4" ht="13.2" x14ac:dyDescent="0.25">
      <c r="A3015" s="2">
        <v>44868.541666666664</v>
      </c>
      <c r="B3015" s="1">
        <v>236.6</v>
      </c>
      <c r="C3015" s="1">
        <v>234.59859</v>
      </c>
      <c r="D3015" s="1">
        <v>8.5312106948298005E-3</v>
      </c>
    </row>
    <row r="3016" spans="1:4" ht="13.2" x14ac:dyDescent="0.25">
      <c r="A3016" s="2">
        <v>44868.583333333336</v>
      </c>
      <c r="B3016" s="1">
        <v>251.1</v>
      </c>
      <c r="C3016" s="1">
        <v>229.16762</v>
      </c>
      <c r="D3016" s="1">
        <v>9.57045327782345E-2</v>
      </c>
    </row>
    <row r="3017" spans="1:4" ht="13.2" x14ac:dyDescent="0.25">
      <c r="A3017" s="2">
        <v>44868.625</v>
      </c>
      <c r="B3017" s="1">
        <v>240.4</v>
      </c>
      <c r="C3017" s="1">
        <v>202.51240000000001</v>
      </c>
      <c r="D3017" s="1">
        <v>0.18708780301848099</v>
      </c>
    </row>
    <row r="3018" spans="1:4" ht="13.2" x14ac:dyDescent="0.25">
      <c r="A3018" s="2">
        <v>44868.666666666664</v>
      </c>
      <c r="B3018" s="1">
        <v>189.72</v>
      </c>
      <c r="C3018" s="1">
        <v>162.30525</v>
      </c>
      <c r="D3018" s="1">
        <v>0.16890858428793801</v>
      </c>
    </row>
    <row r="3019" spans="1:4" ht="13.2" x14ac:dyDescent="0.25">
      <c r="A3019" s="2">
        <v>44868.708333333336</v>
      </c>
      <c r="B3019" s="1">
        <v>151.85</v>
      </c>
      <c r="C3019" s="1">
        <v>127.93344999999999</v>
      </c>
      <c r="D3019" s="1">
        <v>0.18694524379667701</v>
      </c>
    </row>
    <row r="3020" spans="1:4" ht="13.2" x14ac:dyDescent="0.25">
      <c r="A3020" s="2">
        <v>44868.75</v>
      </c>
      <c r="B3020" s="1">
        <v>127.5</v>
      </c>
      <c r="C3020" s="1">
        <v>114.96744</v>
      </c>
      <c r="D3020" s="1">
        <v>0.10900964655732</v>
      </c>
    </row>
    <row r="3021" spans="1:4" ht="13.2" x14ac:dyDescent="0.25">
      <c r="A3021" s="2">
        <v>44868.791666666664</v>
      </c>
      <c r="B3021" s="1">
        <v>128.83000000000001</v>
      </c>
      <c r="C3021" s="1">
        <v>116.36019</v>
      </c>
      <c r="D3021" s="1">
        <v>0.107165603631276</v>
      </c>
    </row>
    <row r="3022" spans="1:4" ht="13.2" x14ac:dyDescent="0.25">
      <c r="A3022" s="2">
        <v>44868.833333333336</v>
      </c>
      <c r="B3022" s="1">
        <v>134.94</v>
      </c>
      <c r="C3022" s="1">
        <v>118.62893</v>
      </c>
      <c r="D3022" s="1">
        <v>0.137496561757743</v>
      </c>
    </row>
    <row r="3023" spans="1:4" ht="13.2" x14ac:dyDescent="0.25">
      <c r="A3023" s="2">
        <v>44868.875</v>
      </c>
      <c r="B3023" s="1">
        <v>133.49</v>
      </c>
      <c r="C3023" s="1">
        <v>119.93337</v>
      </c>
      <c r="D3023" s="1">
        <v>0.113034679172277</v>
      </c>
    </row>
    <row r="3024" spans="1:4" ht="13.2" x14ac:dyDescent="0.25">
      <c r="A3024" s="2">
        <v>44868.916666666664</v>
      </c>
      <c r="B3024" s="1">
        <v>129.58000000000001</v>
      </c>
      <c r="C3024" s="1">
        <v>128.92430999999999</v>
      </c>
      <c r="D3024" s="1">
        <v>5.0858523113291899E-3</v>
      </c>
    </row>
    <row r="3025" spans="1:5" ht="13.2" x14ac:dyDescent="0.25">
      <c r="A3025" s="2">
        <v>44868.958333333336</v>
      </c>
      <c r="B3025" s="1">
        <v>133.61000000000001</v>
      </c>
      <c r="C3025" s="1">
        <v>157.53133</v>
      </c>
      <c r="D3025" s="1">
        <v>0.151851253969607</v>
      </c>
      <c r="E3025" s="1">
        <f>AVERAGE(D3002:D3025)</f>
        <v>9.7842479893366266E-2</v>
      </c>
    </row>
    <row r="3026" spans="1:5" ht="13.2" x14ac:dyDescent="0.25">
      <c r="A3026" s="2">
        <v>44869</v>
      </c>
      <c r="B3026" s="1">
        <v>163.21</v>
      </c>
      <c r="C3026" s="1">
        <v>233.32843</v>
      </c>
      <c r="D3026" s="1">
        <v>0.30051387222722897</v>
      </c>
    </row>
    <row r="3027" spans="1:5" ht="13.2" x14ac:dyDescent="0.25">
      <c r="A3027" s="2">
        <v>44869.041666666664</v>
      </c>
      <c r="B3027" s="1">
        <v>252.53</v>
      </c>
      <c r="C3027" s="1">
        <v>268.58818000000002</v>
      </c>
      <c r="D3027" s="1">
        <v>5.9787366666694E-2</v>
      </c>
    </row>
    <row r="3028" spans="1:5" ht="13.2" x14ac:dyDescent="0.25">
      <c r="A3028" s="2">
        <v>44869.083333333336</v>
      </c>
      <c r="B3028" s="1">
        <v>289.14999999999998</v>
      </c>
      <c r="C3028" s="1">
        <v>281.37761999999998</v>
      </c>
      <c r="D3028" s="1">
        <v>2.7622594860245101E-2</v>
      </c>
    </row>
    <row r="3029" spans="1:5" ht="13.2" x14ac:dyDescent="0.25">
      <c r="A3029" s="2">
        <v>44869.125</v>
      </c>
      <c r="B3029" s="1">
        <v>291.12</v>
      </c>
      <c r="C3029" s="1">
        <v>279.70706000000001</v>
      </c>
      <c r="D3029" s="1">
        <v>4.0803188879107902E-2</v>
      </c>
    </row>
    <row r="3030" spans="1:5" ht="13.2" x14ac:dyDescent="0.25">
      <c r="A3030" s="2">
        <v>44869.166666666664</v>
      </c>
      <c r="B3030" s="1">
        <v>289.62</v>
      </c>
      <c r="C3030" s="1">
        <v>280.24345</v>
      </c>
      <c r="D3030" s="1">
        <v>3.3458587524525497E-2</v>
      </c>
    </row>
    <row r="3031" spans="1:5" ht="13.2" x14ac:dyDescent="0.25">
      <c r="A3031" s="2">
        <v>44869.208333333336</v>
      </c>
      <c r="B3031" s="1">
        <v>289.51</v>
      </c>
      <c r="C3031" s="1">
        <v>286.29694999999998</v>
      </c>
      <c r="D3031" s="1">
        <v>1.12227880876831E-2</v>
      </c>
    </row>
    <row r="3032" spans="1:5" ht="13.2" x14ac:dyDescent="0.25">
      <c r="A3032" s="2">
        <v>44869.25</v>
      </c>
      <c r="B3032" s="1">
        <v>292.83</v>
      </c>
      <c r="C3032" s="1">
        <v>289.63495999999998</v>
      </c>
      <c r="D3032" s="1">
        <v>1.10312650102736E-2</v>
      </c>
    </row>
    <row r="3033" spans="1:5" ht="13.2" x14ac:dyDescent="0.25">
      <c r="A3033" s="2">
        <v>44869.291666666664</v>
      </c>
      <c r="B3033" s="1">
        <v>298.48</v>
      </c>
      <c r="C3033" s="1">
        <v>287.31321000000003</v>
      </c>
      <c r="D3033" s="1">
        <v>3.8866260273935797E-2</v>
      </c>
    </row>
    <row r="3034" spans="1:5" ht="13.2" x14ac:dyDescent="0.25">
      <c r="A3034" s="2">
        <v>44869.333333333336</v>
      </c>
      <c r="B3034" s="1">
        <v>304.55</v>
      </c>
      <c r="C3034" s="1">
        <v>285.11228999999997</v>
      </c>
      <c r="D3034" s="1">
        <v>6.8175630029838494E-2</v>
      </c>
    </row>
    <row r="3035" spans="1:5" ht="13.2" x14ac:dyDescent="0.25">
      <c r="A3035" s="2">
        <v>44869.375</v>
      </c>
      <c r="B3035" s="1">
        <v>304.51</v>
      </c>
      <c r="C3035" s="1">
        <v>284.59548000000001</v>
      </c>
      <c r="D3035" s="1">
        <v>6.9974828834245606E-2</v>
      </c>
    </row>
    <row r="3036" spans="1:5" ht="13.2" x14ac:dyDescent="0.25">
      <c r="A3036" s="2">
        <v>44869.416666666664</v>
      </c>
      <c r="B3036" s="1">
        <v>302.14999999999998</v>
      </c>
      <c r="C3036" s="1">
        <v>287.23725999999999</v>
      </c>
      <c r="D3036" s="1">
        <v>5.1917846591350902E-2</v>
      </c>
    </row>
    <row r="3037" spans="1:5" ht="13.2" x14ac:dyDescent="0.25">
      <c r="A3037" s="2">
        <v>44869.458333333336</v>
      </c>
      <c r="B3037" s="1">
        <v>297.19</v>
      </c>
      <c r="C3037" s="1">
        <v>287.17334</v>
      </c>
      <c r="D3037" s="1">
        <v>3.4880187694303302E-2</v>
      </c>
    </row>
    <row r="3038" spans="1:5" ht="13.2" x14ac:dyDescent="0.25">
      <c r="A3038" s="2">
        <v>44869.5</v>
      </c>
      <c r="B3038" s="1">
        <v>294.68</v>
      </c>
      <c r="C3038" s="1">
        <v>286.65908999999999</v>
      </c>
      <c r="D3038" s="1">
        <v>2.7980658139952898E-2</v>
      </c>
    </row>
    <row r="3039" spans="1:5" ht="13.2" x14ac:dyDescent="0.25">
      <c r="A3039" s="2">
        <v>44869.541666666664</v>
      </c>
      <c r="B3039" s="1">
        <v>288.91000000000003</v>
      </c>
      <c r="C3039" s="1">
        <v>289.80833000000001</v>
      </c>
      <c r="D3039" s="1">
        <v>3.0997383684588601E-3</v>
      </c>
    </row>
    <row r="3040" spans="1:5" ht="13.2" x14ac:dyDescent="0.25">
      <c r="A3040" s="2">
        <v>44869.583333333336</v>
      </c>
      <c r="B3040" s="1">
        <v>287.20999999999998</v>
      </c>
      <c r="C3040" s="1">
        <v>289.5548</v>
      </c>
      <c r="D3040" s="1">
        <v>8.0979489892760194E-3</v>
      </c>
    </row>
    <row r="3041" spans="1:5" ht="13.2" x14ac:dyDescent="0.25">
      <c r="A3041" s="2">
        <v>44869.625</v>
      </c>
      <c r="B3041" s="1">
        <v>283.33999999999997</v>
      </c>
      <c r="C3041" s="1">
        <v>259.39771000000002</v>
      </c>
      <c r="D3041" s="1">
        <v>9.2299542659802003E-2</v>
      </c>
    </row>
    <row r="3042" spans="1:5" ht="13.2" x14ac:dyDescent="0.25">
      <c r="A3042" s="2">
        <v>44869.666666666664</v>
      </c>
      <c r="B3042" s="1">
        <v>215.37</v>
      </c>
      <c r="C3042" s="1">
        <v>203.45624000000001</v>
      </c>
      <c r="D3042" s="1">
        <v>5.85568670688104E-2</v>
      </c>
    </row>
    <row r="3043" spans="1:5" ht="13.2" x14ac:dyDescent="0.25">
      <c r="A3043" s="2">
        <v>44869.708333333336</v>
      </c>
      <c r="B3043" s="1">
        <v>158.69999999999999</v>
      </c>
      <c r="C3043" s="1">
        <v>156.654</v>
      </c>
      <c r="D3043" s="1">
        <v>1.30606304339499E-2</v>
      </c>
    </row>
    <row r="3044" spans="1:5" ht="13.2" x14ac:dyDescent="0.25">
      <c r="A3044" s="2">
        <v>44869.75</v>
      </c>
      <c r="B3044" s="1">
        <v>148.01</v>
      </c>
      <c r="C3044" s="1">
        <v>141.63396</v>
      </c>
      <c r="D3044" s="1">
        <v>4.5017734447303302E-2</v>
      </c>
    </row>
    <row r="3045" spans="1:5" ht="13.2" x14ac:dyDescent="0.25">
      <c r="A3045" s="2">
        <v>44869.791666666664</v>
      </c>
      <c r="B3045" s="1">
        <v>137.1</v>
      </c>
      <c r="C3045" s="1">
        <v>143.03157999999999</v>
      </c>
      <c r="D3045" s="1">
        <v>4.1470422126358299E-2</v>
      </c>
    </row>
    <row r="3046" spans="1:5" ht="13.2" x14ac:dyDescent="0.25">
      <c r="A3046" s="2">
        <v>44869.833333333336</v>
      </c>
      <c r="B3046" s="1">
        <v>137.5</v>
      </c>
      <c r="C3046" s="1">
        <v>142.19542999999999</v>
      </c>
      <c r="D3046" s="1">
        <v>3.3020962769337803E-2</v>
      </c>
    </row>
    <row r="3047" spans="1:5" ht="13.2" x14ac:dyDescent="0.25">
      <c r="A3047" s="2">
        <v>44869.875</v>
      </c>
      <c r="B3047" s="1">
        <v>132.99</v>
      </c>
      <c r="C3047" s="1">
        <v>143.64341999999999</v>
      </c>
      <c r="D3047" s="1">
        <v>7.4165736237691807E-2</v>
      </c>
    </row>
    <row r="3048" spans="1:5" ht="13.2" x14ac:dyDescent="0.25">
      <c r="A3048" s="2">
        <v>44869.916666666664</v>
      </c>
      <c r="B3048" s="1">
        <v>129.04</v>
      </c>
      <c r="C3048" s="1">
        <v>156.4015</v>
      </c>
      <c r="D3048" s="1">
        <v>0.174943974322496</v>
      </c>
    </row>
    <row r="3049" spans="1:5" ht="13.2" x14ac:dyDescent="0.25">
      <c r="A3049" s="2">
        <v>44869.958333333336</v>
      </c>
      <c r="B3049" s="1">
        <v>149.66999999999999</v>
      </c>
      <c r="C3049" s="1">
        <v>184.46535</v>
      </c>
      <c r="D3049" s="1">
        <v>0.18862810820568701</v>
      </c>
      <c r="E3049" s="1">
        <f>AVERAGE(D3026:D3049)</f>
        <v>6.2858197518689859E-2</v>
      </c>
    </row>
    <row r="3050" spans="1:5" ht="13.2" x14ac:dyDescent="0.25">
      <c r="A3050" s="2">
        <v>44870</v>
      </c>
      <c r="B3050" s="1">
        <v>205.79</v>
      </c>
      <c r="C3050" s="1">
        <v>202.24322000000001</v>
      </c>
      <c r="D3050" s="1">
        <v>1.7537200999865301E-2</v>
      </c>
    </row>
    <row r="3051" spans="1:5" ht="13.2" x14ac:dyDescent="0.25">
      <c r="A3051" s="2">
        <v>44870.041666666664</v>
      </c>
      <c r="B3051" s="1">
        <v>275.31</v>
      </c>
      <c r="C3051" s="1">
        <v>249.45611</v>
      </c>
      <c r="D3051" s="1">
        <v>0.10364103729509699</v>
      </c>
    </row>
    <row r="3052" spans="1:5" ht="13.2" x14ac:dyDescent="0.25">
      <c r="A3052" s="2">
        <v>44870.083333333336</v>
      </c>
      <c r="B3052" s="1">
        <v>292.85000000000002</v>
      </c>
      <c r="C3052" s="1">
        <v>278.57646999999997</v>
      </c>
      <c r="D3052" s="1">
        <v>5.1237385555212303E-2</v>
      </c>
    </row>
    <row r="3053" spans="1:5" ht="13.2" x14ac:dyDescent="0.25">
      <c r="A3053" s="2">
        <v>44870.125</v>
      </c>
      <c r="B3053" s="1">
        <v>284.95999999999998</v>
      </c>
      <c r="C3053" s="1">
        <v>281.6096</v>
      </c>
      <c r="D3053" s="1">
        <v>1.1897321682215301E-2</v>
      </c>
    </row>
    <row r="3054" spans="1:5" ht="13.2" x14ac:dyDescent="0.25">
      <c r="A3054" s="2">
        <v>44870.166666666664</v>
      </c>
      <c r="B3054" s="1">
        <v>279.57</v>
      </c>
      <c r="C3054" s="1">
        <v>276.31358</v>
      </c>
      <c r="D3054" s="1">
        <v>1.17852332845891E-2</v>
      </c>
    </row>
    <row r="3055" spans="1:5" ht="13.2" x14ac:dyDescent="0.25">
      <c r="A3055" s="2">
        <v>44870.208333333336</v>
      </c>
      <c r="B3055" s="1">
        <v>274.08999999999997</v>
      </c>
      <c r="C3055" s="1">
        <v>276.30941999999999</v>
      </c>
      <c r="D3055" s="1">
        <v>8.0323718243120804E-3</v>
      </c>
    </row>
    <row r="3056" spans="1:5" ht="13.2" x14ac:dyDescent="0.25">
      <c r="A3056" s="2">
        <v>44870.25</v>
      </c>
      <c r="B3056" s="1">
        <v>265.04000000000002</v>
      </c>
      <c r="C3056" s="1">
        <v>276.97176999999999</v>
      </c>
      <c r="D3056" s="1">
        <v>4.3079372312925503E-2</v>
      </c>
    </row>
    <row r="3057" spans="1:4" ht="13.2" x14ac:dyDescent="0.25">
      <c r="A3057" s="2">
        <v>44870.291666666664</v>
      </c>
      <c r="B3057" s="1">
        <v>255.42</v>
      </c>
      <c r="C3057" s="1">
        <v>274.61392000000001</v>
      </c>
      <c r="D3057" s="1">
        <v>6.9894199099594101E-2</v>
      </c>
    </row>
    <row r="3058" spans="1:4" ht="13.2" x14ac:dyDescent="0.25">
      <c r="A3058" s="2">
        <v>44870.333333333336</v>
      </c>
      <c r="B3058" s="1">
        <v>268.99</v>
      </c>
      <c r="C3058" s="1">
        <v>270.89589999999998</v>
      </c>
      <c r="D3058" s="1">
        <v>7.0355439118863503E-3</v>
      </c>
    </row>
    <row r="3059" spans="1:4" ht="13.2" x14ac:dyDescent="0.25">
      <c r="A3059" s="2">
        <v>44870.375</v>
      </c>
      <c r="B3059" s="1">
        <v>276.02</v>
      </c>
      <c r="C3059" s="1">
        <v>265.60196000000002</v>
      </c>
      <c r="D3059" s="1">
        <v>3.9224258736644702E-2</v>
      </c>
    </row>
    <row r="3060" spans="1:4" ht="13.2" x14ac:dyDescent="0.25">
      <c r="A3060" s="2">
        <v>44870.416666666664</v>
      </c>
      <c r="B3060" s="1">
        <v>268.36</v>
      </c>
      <c r="C3060" s="1">
        <v>264.18507</v>
      </c>
      <c r="D3060" s="1">
        <v>1.5803050490324801E-2</v>
      </c>
    </row>
    <row r="3061" spans="1:4" ht="13.2" x14ac:dyDescent="0.25">
      <c r="A3061" s="2">
        <v>44870.458333333336</v>
      </c>
      <c r="B3061" s="1">
        <v>276.18</v>
      </c>
      <c r="C3061" s="1">
        <v>264.60856999999999</v>
      </c>
      <c r="D3061" s="1">
        <v>4.3730367463155097E-2</v>
      </c>
    </row>
    <row r="3062" spans="1:4" ht="13.2" x14ac:dyDescent="0.25">
      <c r="A3062" s="2">
        <v>44870.5</v>
      </c>
      <c r="B3062" s="1">
        <v>260.01</v>
      </c>
      <c r="C3062" s="1">
        <v>262.72367000000003</v>
      </c>
      <c r="D3062" s="1">
        <v>1.03289893902594E-2</v>
      </c>
    </row>
    <row r="3063" spans="1:4" ht="13.2" x14ac:dyDescent="0.25">
      <c r="A3063" s="2">
        <v>44870.541666666664</v>
      </c>
      <c r="B3063" s="1">
        <v>255.61</v>
      </c>
      <c r="C3063" s="1">
        <v>260.99227000000002</v>
      </c>
      <c r="D3063" s="1">
        <v>2.0622334906700499E-2</v>
      </c>
    </row>
    <row r="3064" spans="1:4" ht="13.2" x14ac:dyDescent="0.25">
      <c r="A3064" s="2">
        <v>44870.583333333336</v>
      </c>
      <c r="B3064" s="1">
        <v>266.85000000000002</v>
      </c>
      <c r="C3064" s="1">
        <v>259.96098999999998</v>
      </c>
      <c r="D3064" s="1">
        <v>2.6500168352182499E-2</v>
      </c>
    </row>
    <row r="3065" spans="1:4" ht="13.2" x14ac:dyDescent="0.25">
      <c r="A3065" s="2">
        <v>44870.625</v>
      </c>
      <c r="B3065" s="1">
        <v>242.82</v>
      </c>
      <c r="C3065" s="1">
        <v>236.35728</v>
      </c>
      <c r="D3065" s="1">
        <v>2.73430122397752E-2</v>
      </c>
    </row>
    <row r="3066" spans="1:4" ht="13.2" x14ac:dyDescent="0.25">
      <c r="A3066" s="2">
        <v>44870.666666666664</v>
      </c>
      <c r="B3066" s="1">
        <v>156.05000000000001</v>
      </c>
      <c r="C3066" s="1">
        <v>188.19362000000001</v>
      </c>
      <c r="D3066" s="1">
        <v>0.17080079547861399</v>
      </c>
    </row>
    <row r="3067" spans="1:4" ht="13.2" x14ac:dyDescent="0.25">
      <c r="A3067" s="2">
        <v>44870.708333333336</v>
      </c>
      <c r="B3067" s="1">
        <v>97.37</v>
      </c>
      <c r="C3067" s="1">
        <v>142.78802999999999</v>
      </c>
      <c r="D3067" s="1">
        <v>0.31808009396866099</v>
      </c>
    </row>
    <row r="3068" spans="1:4" ht="13.2" x14ac:dyDescent="0.25">
      <c r="A3068" s="2">
        <v>44870.75</v>
      </c>
      <c r="B3068" s="1">
        <v>81.94</v>
      </c>
      <c r="C3068" s="1">
        <v>124.35491</v>
      </c>
      <c r="D3068" s="1">
        <v>0.341079495775438</v>
      </c>
    </row>
    <row r="3069" spans="1:4" ht="13.2" x14ac:dyDescent="0.25">
      <c r="A3069" s="2">
        <v>44870.791666666664</v>
      </c>
      <c r="B3069" s="1">
        <v>82.94</v>
      </c>
      <c r="C3069" s="1">
        <v>123.25449</v>
      </c>
      <c r="D3069" s="1">
        <v>0.32708333789706101</v>
      </c>
    </row>
    <row r="3070" spans="1:4" ht="13.2" x14ac:dyDescent="0.25">
      <c r="A3070" s="2">
        <v>44870.833333333336</v>
      </c>
      <c r="B3070" s="1">
        <v>83.84</v>
      </c>
      <c r="C3070" s="1">
        <v>123.26588</v>
      </c>
      <c r="D3070" s="1">
        <v>0.31984422615568803</v>
      </c>
    </row>
    <row r="3071" spans="1:4" ht="13.2" x14ac:dyDescent="0.25">
      <c r="A3071" s="2">
        <v>44870.875</v>
      </c>
      <c r="B3071" s="1">
        <v>81.73</v>
      </c>
      <c r="C3071" s="1">
        <v>126.09730999999999</v>
      </c>
      <c r="D3071" s="1">
        <v>0.35184977379771198</v>
      </c>
    </row>
    <row r="3072" spans="1:4" ht="13.2" x14ac:dyDescent="0.25">
      <c r="A3072" s="2">
        <v>44870.916666666664</v>
      </c>
      <c r="B3072" s="1">
        <v>91.08</v>
      </c>
      <c r="C3072" s="1">
        <v>135.46134000000001</v>
      </c>
      <c r="D3072" s="1">
        <v>0.32763104218517197</v>
      </c>
    </row>
    <row r="3073" spans="1:5" ht="13.2" x14ac:dyDescent="0.25">
      <c r="A3073" s="2">
        <v>44870.958333333336</v>
      </c>
      <c r="B3073" s="1">
        <v>107.06</v>
      </c>
      <c r="C3073" s="1">
        <v>157.16696999999999</v>
      </c>
      <c r="D3073" s="1">
        <v>0.31881361586343399</v>
      </c>
      <c r="E3073" s="1">
        <f>AVERAGE(D3050:D3073)</f>
        <v>0.1242864261944383</v>
      </c>
    </row>
    <row r="3074" spans="1:5" ht="13.2" x14ac:dyDescent="0.25">
      <c r="A3074" s="2">
        <v>44871</v>
      </c>
      <c r="B3074" s="1">
        <v>147.43</v>
      </c>
      <c r="C3074" s="1">
        <v>206.31746000000001</v>
      </c>
      <c r="D3074" s="1">
        <v>0.28542160222406698</v>
      </c>
    </row>
    <row r="3075" spans="1:5" ht="13.2" x14ac:dyDescent="0.25">
      <c r="A3075" s="2">
        <v>44871.041666666664</v>
      </c>
      <c r="B3075" s="1">
        <v>229.6</v>
      </c>
      <c r="C3075" s="1">
        <v>248.15022999999999</v>
      </c>
      <c r="D3075" s="1">
        <v>7.4754031056106604E-2</v>
      </c>
    </row>
    <row r="3076" spans="1:5" ht="13.2" x14ac:dyDescent="0.25">
      <c r="A3076" s="2">
        <v>44871.083333333336</v>
      </c>
      <c r="B3076" s="1">
        <v>268.14</v>
      </c>
      <c r="C3076" s="1">
        <v>265.81101000000001</v>
      </c>
      <c r="D3076" s="1">
        <v>8.7618266827998396E-3</v>
      </c>
    </row>
    <row r="3077" spans="1:5" ht="13.2" x14ac:dyDescent="0.25">
      <c r="A3077" s="2">
        <v>44871.125</v>
      </c>
      <c r="B3077" s="1">
        <v>261.08</v>
      </c>
      <c r="C3077" s="1">
        <v>266.85995000000003</v>
      </c>
      <c r="D3077" s="1">
        <v>2.16591137036488E-2</v>
      </c>
    </row>
    <row r="3078" spans="1:5" ht="13.2" x14ac:dyDescent="0.25">
      <c r="A3078" s="2">
        <v>44871.166666666664</v>
      </c>
      <c r="B3078" s="1">
        <v>264.99</v>
      </c>
      <c r="C3078" s="1">
        <v>265.04966999999999</v>
      </c>
      <c r="D3078" s="1">
        <v>2.2512761475984E-4</v>
      </c>
    </row>
    <row r="3079" spans="1:5" ht="13.2" x14ac:dyDescent="0.25">
      <c r="A3079" s="2">
        <v>44871.208333333336</v>
      </c>
      <c r="B3079" s="1">
        <v>253.71</v>
      </c>
      <c r="C3079" s="1">
        <v>265.77710999999999</v>
      </c>
      <c r="D3079" s="1">
        <v>4.5403119930079699E-2</v>
      </c>
    </row>
    <row r="3080" spans="1:5" ht="13.2" x14ac:dyDescent="0.25">
      <c r="A3080" s="2">
        <v>44871.25</v>
      </c>
      <c r="B3080" s="1">
        <v>236.06</v>
      </c>
      <c r="C3080" s="1">
        <v>266.94981000000001</v>
      </c>
      <c r="D3080" s="1">
        <v>0.11571392390202399</v>
      </c>
    </row>
    <row r="3081" spans="1:5" ht="13.2" x14ac:dyDescent="0.25">
      <c r="A3081" s="2">
        <v>44871.291666666664</v>
      </c>
      <c r="B3081" s="1">
        <v>231.3</v>
      </c>
      <c r="C3081" s="1">
        <v>265.39222999999998</v>
      </c>
      <c r="D3081" s="1">
        <v>0.128459789497228</v>
      </c>
    </row>
    <row r="3082" spans="1:5" ht="13.2" x14ac:dyDescent="0.25">
      <c r="A3082" s="2">
        <v>44871.333333333336</v>
      </c>
      <c r="B3082" s="1">
        <v>260</v>
      </c>
      <c r="C3082" s="1">
        <v>265.31004999999999</v>
      </c>
      <c r="D3082" s="1">
        <v>2.0014507554463101E-2</v>
      </c>
    </row>
    <row r="3083" spans="1:5" ht="13.2" x14ac:dyDescent="0.25">
      <c r="A3083" s="2">
        <v>44871.375</v>
      </c>
      <c r="B3083" s="1">
        <v>250.78</v>
      </c>
      <c r="C3083" s="1">
        <v>265.86579</v>
      </c>
      <c r="D3083" s="1">
        <v>5.6742125415985202E-2</v>
      </c>
    </row>
    <row r="3084" spans="1:5" ht="13.2" x14ac:dyDescent="0.25">
      <c r="A3084" s="2">
        <v>44871.416666666664</v>
      </c>
      <c r="B3084" s="1">
        <v>233</v>
      </c>
      <c r="C3084" s="1">
        <v>265.95449000000002</v>
      </c>
      <c r="D3084" s="1">
        <v>0.12391025998470601</v>
      </c>
    </row>
    <row r="3085" spans="1:5" ht="13.2" x14ac:dyDescent="0.25">
      <c r="A3085" s="2">
        <v>44871.458333333336</v>
      </c>
      <c r="B3085" s="1">
        <v>228.69</v>
      </c>
      <c r="C3085" s="1">
        <v>262.49355000000003</v>
      </c>
      <c r="D3085" s="1">
        <v>0.12877859284542401</v>
      </c>
    </row>
    <row r="3086" spans="1:5" ht="13.2" x14ac:dyDescent="0.25">
      <c r="A3086" s="2">
        <v>44871.5</v>
      </c>
      <c r="B3086" s="1">
        <v>252.61</v>
      </c>
      <c r="C3086" s="1">
        <v>263.67804000000001</v>
      </c>
      <c r="D3086" s="1">
        <v>4.1975585073371999E-2</v>
      </c>
    </row>
    <row r="3087" spans="1:5" ht="13.2" x14ac:dyDescent="0.25">
      <c r="A3087" s="2">
        <v>44871.541666666664</v>
      </c>
      <c r="B3087" s="1">
        <v>250.37</v>
      </c>
      <c r="C3087" s="1">
        <v>270.32512000000003</v>
      </c>
      <c r="D3087" s="1">
        <v>7.3818962884396405E-2</v>
      </c>
    </row>
    <row r="3088" spans="1:5" ht="13.2" x14ac:dyDescent="0.25">
      <c r="A3088" s="2">
        <v>44871.583333333336</v>
      </c>
      <c r="B3088" s="1">
        <v>247.18</v>
      </c>
      <c r="C3088" s="1">
        <v>267.29482999999999</v>
      </c>
      <c r="D3088" s="1">
        <v>7.5253344780368395E-2</v>
      </c>
    </row>
    <row r="3089" spans="1:5" ht="13.2" x14ac:dyDescent="0.25">
      <c r="A3089" s="2">
        <v>44871.625</v>
      </c>
      <c r="B3089" s="1">
        <v>234.86</v>
      </c>
      <c r="C3089" s="1">
        <v>230.29345000000001</v>
      </c>
      <c r="D3089" s="1">
        <v>1.9829265660834001E-2</v>
      </c>
    </row>
    <row r="3090" spans="1:5" ht="13.2" x14ac:dyDescent="0.25">
      <c r="A3090" s="2">
        <v>44871.666666666664</v>
      </c>
      <c r="B3090" s="1">
        <v>162.86000000000001</v>
      </c>
      <c r="C3090" s="1">
        <v>170.19834</v>
      </c>
      <c r="D3090" s="1">
        <v>4.31164017228369E-2</v>
      </c>
    </row>
    <row r="3091" spans="1:5" ht="13.2" x14ac:dyDescent="0.25">
      <c r="A3091" s="2">
        <v>44871.708333333336</v>
      </c>
      <c r="B3091" s="1">
        <v>131.99</v>
      </c>
      <c r="C3091" s="1">
        <v>125.0792</v>
      </c>
      <c r="D3091" s="1">
        <v>5.5251392717574198E-2</v>
      </c>
    </row>
    <row r="3092" spans="1:5" ht="13.2" x14ac:dyDescent="0.25">
      <c r="A3092" s="2">
        <v>44871.75</v>
      </c>
      <c r="B3092" s="1">
        <v>118.47</v>
      </c>
      <c r="C3092" s="1">
        <v>113.74477</v>
      </c>
      <c r="D3092" s="1">
        <v>4.15423935535673E-2</v>
      </c>
    </row>
    <row r="3093" spans="1:5" ht="13.2" x14ac:dyDescent="0.25">
      <c r="A3093" s="2">
        <v>44871.791666666664</v>
      </c>
      <c r="B3093" s="1">
        <v>123.82</v>
      </c>
      <c r="C3093" s="1">
        <v>118.70411</v>
      </c>
      <c r="D3093" s="1">
        <v>4.3097833764980699E-2</v>
      </c>
    </row>
    <row r="3094" spans="1:5" ht="13.2" x14ac:dyDescent="0.25">
      <c r="A3094" s="2">
        <v>44871.833333333336</v>
      </c>
      <c r="B3094" s="1">
        <v>125.9</v>
      </c>
      <c r="C3094" s="1">
        <v>118.57866</v>
      </c>
      <c r="D3094" s="1">
        <v>6.17424754167403E-2</v>
      </c>
    </row>
    <row r="3095" spans="1:5" ht="13.2" x14ac:dyDescent="0.25">
      <c r="A3095" s="2">
        <v>44871.875</v>
      </c>
      <c r="B3095" s="1">
        <v>118.65</v>
      </c>
      <c r="C3095" s="1">
        <v>114.98788</v>
      </c>
      <c r="D3095" s="1">
        <v>3.18478782285576E-2</v>
      </c>
    </row>
    <row r="3096" spans="1:5" ht="13.2" x14ac:dyDescent="0.25">
      <c r="A3096" s="2">
        <v>44871.916666666664</v>
      </c>
      <c r="B3096" s="1">
        <v>118.8</v>
      </c>
      <c r="C3096" s="1">
        <v>123.09367</v>
      </c>
      <c r="D3096" s="1">
        <v>3.4881322492050199E-2</v>
      </c>
    </row>
    <row r="3097" spans="1:5" ht="13.2" x14ac:dyDescent="0.25">
      <c r="A3097" s="2">
        <v>44871.958333333336</v>
      </c>
      <c r="B3097" s="1">
        <v>124.47</v>
      </c>
      <c r="C3097" s="1">
        <v>153.73607000000001</v>
      </c>
      <c r="D3097" s="1">
        <v>0.19036567020348499</v>
      </c>
      <c r="E3097" s="1">
        <f>AVERAGE(D3074:D3097)</f>
        <v>7.1773606121252304E-2</v>
      </c>
    </row>
    <row r="3098" spans="1:5" ht="13.2" x14ac:dyDescent="0.25">
      <c r="A3098" s="2">
        <v>44872</v>
      </c>
      <c r="B3098" s="1">
        <v>176.94</v>
      </c>
      <c r="C3098" s="1">
        <v>221.34873999999999</v>
      </c>
      <c r="D3098" s="1">
        <v>0.200627932194237</v>
      </c>
    </row>
    <row r="3099" spans="1:5" ht="13.2" x14ac:dyDescent="0.25">
      <c r="A3099" s="2">
        <v>44872.041666666664</v>
      </c>
      <c r="B3099" s="1">
        <v>263.77</v>
      </c>
      <c r="C3099" s="1">
        <v>256.37326000000002</v>
      </c>
      <c r="D3099" s="1">
        <v>2.8851448860150099E-2</v>
      </c>
    </row>
    <row r="3100" spans="1:5" ht="13.2" x14ac:dyDescent="0.25">
      <c r="A3100" s="2">
        <v>44872.083333333336</v>
      </c>
      <c r="B3100" s="1">
        <v>287.51</v>
      </c>
      <c r="C3100" s="1">
        <v>269.98951</v>
      </c>
      <c r="D3100" s="1">
        <v>6.48932249256646E-2</v>
      </c>
    </row>
    <row r="3101" spans="1:5" ht="13.2" x14ac:dyDescent="0.25">
      <c r="A3101" s="2">
        <v>44872.125</v>
      </c>
      <c r="B3101" s="1">
        <v>283.92</v>
      </c>
      <c r="C3101" s="1">
        <v>268.68227000000002</v>
      </c>
      <c r="D3101" s="1">
        <v>5.6712822919056001E-2</v>
      </c>
    </row>
    <row r="3102" spans="1:5" ht="13.2" x14ac:dyDescent="0.25">
      <c r="A3102" s="2">
        <v>44872.166666666664</v>
      </c>
      <c r="B3102" s="1">
        <v>285.52999999999997</v>
      </c>
      <c r="C3102" s="1">
        <v>264.58134000000001</v>
      </c>
      <c r="D3102" s="1">
        <v>7.9176634300816298E-2</v>
      </c>
    </row>
    <row r="3103" spans="1:5" ht="13.2" x14ac:dyDescent="0.25">
      <c r="A3103" s="2">
        <v>44872.208333333336</v>
      </c>
      <c r="B3103" s="1">
        <v>287.33999999999997</v>
      </c>
      <c r="C3103" s="1">
        <v>263.12482</v>
      </c>
      <c r="D3103" s="1">
        <v>9.2029250604332799E-2</v>
      </c>
    </row>
    <row r="3104" spans="1:5" ht="13.2" x14ac:dyDescent="0.25">
      <c r="A3104" s="2">
        <v>44872.25</v>
      </c>
      <c r="B3104" s="1">
        <v>276.73</v>
      </c>
      <c r="C3104" s="1">
        <v>261.64060000000001</v>
      </c>
      <c r="D3104" s="1">
        <v>5.7672241999139298E-2</v>
      </c>
    </row>
    <row r="3105" spans="1:4" ht="13.2" x14ac:dyDescent="0.25">
      <c r="A3105" s="2">
        <v>44872.291666666664</v>
      </c>
      <c r="B3105" s="1">
        <v>258.08</v>
      </c>
      <c r="C3105" s="1">
        <v>257.62799999999999</v>
      </c>
      <c r="D3105" s="1">
        <v>1.75446768208423E-3</v>
      </c>
    </row>
    <row r="3106" spans="1:4" ht="13.2" x14ac:dyDescent="0.25">
      <c r="A3106" s="2">
        <v>44872.333333333336</v>
      </c>
      <c r="B3106" s="1">
        <v>246.75</v>
      </c>
      <c r="C3106" s="1">
        <v>256.54725999999999</v>
      </c>
      <c r="D3106" s="1">
        <v>3.81889091312064E-2</v>
      </c>
    </row>
    <row r="3107" spans="1:4" ht="13.2" x14ac:dyDescent="0.25">
      <c r="A3107" s="2">
        <v>44872.375</v>
      </c>
      <c r="B3107" s="1">
        <v>252.85</v>
      </c>
      <c r="C3107" s="1">
        <v>256.44731999999999</v>
      </c>
      <c r="D3107" s="1">
        <v>1.4027520349988399E-2</v>
      </c>
    </row>
    <row r="3108" spans="1:4" ht="13.2" x14ac:dyDescent="0.25">
      <c r="A3108" s="2">
        <v>44872.416666666664</v>
      </c>
      <c r="B3108" s="1">
        <v>269.11</v>
      </c>
      <c r="C3108" s="1">
        <v>255.8526</v>
      </c>
      <c r="D3108" s="1">
        <v>5.1816553750088902E-2</v>
      </c>
    </row>
    <row r="3109" spans="1:4" ht="13.2" x14ac:dyDescent="0.25">
      <c r="A3109" s="2">
        <v>44872.458333333336</v>
      </c>
      <c r="B3109" s="1">
        <v>277.58999999999997</v>
      </c>
      <c r="C3109" s="1">
        <v>254.37394</v>
      </c>
      <c r="D3109" s="1">
        <v>9.1267446657467999E-2</v>
      </c>
    </row>
    <row r="3110" spans="1:4" ht="13.2" x14ac:dyDescent="0.25">
      <c r="A3110" s="2">
        <v>44872.5</v>
      </c>
      <c r="B3110" s="1">
        <v>279.75</v>
      </c>
      <c r="C3110" s="1">
        <v>257.53786000000002</v>
      </c>
      <c r="D3110" s="1">
        <v>8.6248056887635705E-2</v>
      </c>
    </row>
    <row r="3111" spans="1:4" ht="13.2" x14ac:dyDescent="0.25">
      <c r="A3111" s="2">
        <v>44872.541666666664</v>
      </c>
      <c r="B3111" s="1">
        <v>273.06</v>
      </c>
      <c r="C3111" s="1">
        <v>264.27517</v>
      </c>
      <c r="D3111" s="1">
        <v>3.3241223532275002E-2</v>
      </c>
    </row>
    <row r="3112" spans="1:4" ht="13.2" x14ac:dyDescent="0.25">
      <c r="A3112" s="2">
        <v>44872.583333333336</v>
      </c>
      <c r="B3112" s="1">
        <v>277.82</v>
      </c>
      <c r="C3112" s="1">
        <v>260.66593999999998</v>
      </c>
      <c r="D3112" s="1">
        <v>6.5808597778444E-2</v>
      </c>
    </row>
    <row r="3113" spans="1:4" ht="13.2" x14ac:dyDescent="0.25">
      <c r="A3113" s="2">
        <v>44872.625</v>
      </c>
      <c r="B3113" s="1">
        <v>277.10000000000002</v>
      </c>
      <c r="C3113" s="1">
        <v>227.30595</v>
      </c>
      <c r="D3113" s="1">
        <v>0.21906179754643401</v>
      </c>
    </row>
    <row r="3114" spans="1:4" ht="13.2" x14ac:dyDescent="0.25">
      <c r="A3114" s="2">
        <v>44872.666666666664</v>
      </c>
      <c r="B3114" s="1">
        <v>226.87</v>
      </c>
      <c r="C3114" s="1">
        <v>175.77638999999999</v>
      </c>
      <c r="D3114" s="1">
        <v>0.29067390677439597</v>
      </c>
    </row>
    <row r="3115" spans="1:4" ht="13.2" x14ac:dyDescent="0.25">
      <c r="A3115" s="2">
        <v>44872.708333333336</v>
      </c>
      <c r="B3115" s="1">
        <v>194.83</v>
      </c>
      <c r="C3115" s="1">
        <v>137.69291999999999</v>
      </c>
      <c r="D3115" s="1">
        <v>0.41496018822173297</v>
      </c>
    </row>
    <row r="3116" spans="1:4" ht="13.2" x14ac:dyDescent="0.25">
      <c r="A3116" s="2">
        <v>44872.75</v>
      </c>
      <c r="B3116" s="1">
        <v>193.93</v>
      </c>
      <c r="C3116" s="1">
        <v>128.73768000000001</v>
      </c>
      <c r="D3116" s="1">
        <v>0.50639657324879495</v>
      </c>
    </row>
    <row r="3117" spans="1:4" ht="13.2" x14ac:dyDescent="0.25">
      <c r="A3117" s="2">
        <v>44872.791666666664</v>
      </c>
      <c r="B3117" s="1">
        <v>189.57</v>
      </c>
      <c r="C3117" s="1">
        <v>132.89005</v>
      </c>
      <c r="D3117" s="1">
        <v>0.426517636196238</v>
      </c>
    </row>
    <row r="3118" spans="1:4" ht="13.2" x14ac:dyDescent="0.25">
      <c r="A3118" s="2">
        <v>44872.833333333336</v>
      </c>
      <c r="B3118" s="1">
        <v>188.9</v>
      </c>
      <c r="C3118" s="1">
        <v>133.60614000000001</v>
      </c>
      <c r="D3118" s="1">
        <v>0.41385717752193102</v>
      </c>
    </row>
    <row r="3119" spans="1:4" ht="13.2" x14ac:dyDescent="0.25">
      <c r="A3119" s="2">
        <v>44872.875</v>
      </c>
      <c r="B3119" s="1">
        <v>183.51</v>
      </c>
      <c r="C3119" s="1">
        <v>134.06755000000001</v>
      </c>
      <c r="D3119" s="1">
        <v>0.36878759998224703</v>
      </c>
    </row>
    <row r="3120" spans="1:4" ht="13.2" x14ac:dyDescent="0.25">
      <c r="A3120" s="2">
        <v>44872.916666666664</v>
      </c>
      <c r="B3120" s="1">
        <v>187.78</v>
      </c>
      <c r="C3120" s="1">
        <v>145.09683000000001</v>
      </c>
      <c r="D3120" s="1">
        <v>0.29417024479445802</v>
      </c>
    </row>
    <row r="3121" spans="1:5" ht="13.2" x14ac:dyDescent="0.25">
      <c r="A3121" s="2">
        <v>44872.958333333336</v>
      </c>
      <c r="B3121" s="1">
        <v>192.77</v>
      </c>
      <c r="C3121" s="1">
        <v>173.60274000000001</v>
      </c>
      <c r="D3121" s="1">
        <v>0.11040874124452101</v>
      </c>
      <c r="E3121" s="1">
        <f>AVERAGE(D3098:D3121)</f>
        <v>0.16696459154597251</v>
      </c>
    </row>
    <row r="3122" spans="1:5" ht="13.2" x14ac:dyDescent="0.25">
      <c r="A3122" s="2">
        <v>44873</v>
      </c>
      <c r="B3122" s="1">
        <v>220.41</v>
      </c>
      <c r="C3122" s="1">
        <v>252.01956999999999</v>
      </c>
      <c r="D3122" s="1">
        <v>0.125425061236315</v>
      </c>
    </row>
    <row r="3123" spans="1:5" ht="13.2" x14ac:dyDescent="0.25">
      <c r="A3123" s="2">
        <v>44873.041666666664</v>
      </c>
      <c r="B3123" s="1">
        <v>271.75</v>
      </c>
      <c r="C3123" s="1">
        <v>271.76101999999997</v>
      </c>
      <c r="D3123" s="3">
        <v>4.0550333524556202E-5</v>
      </c>
    </row>
    <row r="3124" spans="1:5" ht="13.2" x14ac:dyDescent="0.25">
      <c r="A3124" s="2">
        <v>44873.083333333336</v>
      </c>
      <c r="B3124" s="1">
        <v>298.63</v>
      </c>
      <c r="C3124" s="1">
        <v>277.60687999999999</v>
      </c>
      <c r="D3124" s="1">
        <v>7.5729823410716601E-2</v>
      </c>
    </row>
    <row r="3125" spans="1:5" ht="13.2" x14ac:dyDescent="0.25">
      <c r="A3125" s="2">
        <v>44873.125</v>
      </c>
      <c r="B3125" s="1">
        <v>299.33999999999997</v>
      </c>
      <c r="C3125" s="1">
        <v>275.76310999999998</v>
      </c>
      <c r="D3125" s="1">
        <v>8.5496896230971495E-2</v>
      </c>
    </row>
    <row r="3126" spans="1:5" ht="13.2" x14ac:dyDescent="0.25">
      <c r="A3126" s="2">
        <v>44873.166666666664</v>
      </c>
      <c r="B3126" s="1">
        <v>296.62</v>
      </c>
      <c r="C3126" s="1">
        <v>273.16492</v>
      </c>
      <c r="D3126" s="1">
        <v>8.5864173188856002E-2</v>
      </c>
    </row>
    <row r="3127" spans="1:5" ht="13.2" x14ac:dyDescent="0.25">
      <c r="A3127" s="2">
        <v>44873.208333333336</v>
      </c>
      <c r="B3127" s="1">
        <v>284.45</v>
      </c>
      <c r="C3127" s="1">
        <v>273.71609999999998</v>
      </c>
      <c r="D3127" s="1">
        <v>3.9215449876715297E-2</v>
      </c>
    </row>
    <row r="3128" spans="1:5" ht="13.2" x14ac:dyDescent="0.25">
      <c r="A3128" s="2">
        <v>44873.25</v>
      </c>
      <c r="B3128" s="1">
        <v>281.63</v>
      </c>
      <c r="C3128" s="1">
        <v>272.80196000000001</v>
      </c>
      <c r="D3128" s="1">
        <v>3.2360617936909197E-2</v>
      </c>
    </row>
    <row r="3129" spans="1:5" ht="13.2" x14ac:dyDescent="0.25">
      <c r="A3129" s="2">
        <v>44873.291666666664</v>
      </c>
      <c r="B3129" s="1">
        <v>282.31</v>
      </c>
      <c r="C3129" s="1">
        <v>267.59885000000003</v>
      </c>
      <c r="D3129" s="1">
        <v>5.4974638343924E-2</v>
      </c>
    </row>
    <row r="3130" spans="1:5" ht="13.2" x14ac:dyDescent="0.25">
      <c r="A3130" s="2">
        <v>44873.333333333336</v>
      </c>
      <c r="B3130" s="1">
        <v>283.72000000000003</v>
      </c>
      <c r="C3130" s="1">
        <v>264.33287000000001</v>
      </c>
      <c r="D3130" s="1">
        <v>7.3343621623750396E-2</v>
      </c>
    </row>
    <row r="3131" spans="1:5" ht="13.2" x14ac:dyDescent="0.25">
      <c r="A3131" s="2">
        <v>44873.375</v>
      </c>
      <c r="B3131" s="1">
        <v>283.85000000000002</v>
      </c>
      <c r="C3131" s="1">
        <v>263.89931000000001</v>
      </c>
      <c r="D3131" s="1">
        <v>7.5599629267692994E-2</v>
      </c>
    </row>
    <row r="3132" spans="1:5" ht="13.2" x14ac:dyDescent="0.25">
      <c r="A3132" s="2">
        <v>44873.416666666664</v>
      </c>
      <c r="B3132" s="1">
        <v>287</v>
      </c>
      <c r="C3132" s="1">
        <v>265.10545000000002</v>
      </c>
      <c r="D3132" s="1">
        <v>8.2588079573618606E-2</v>
      </c>
    </row>
    <row r="3133" spans="1:5" ht="13.2" x14ac:dyDescent="0.25">
      <c r="A3133" s="2">
        <v>44873.458333333336</v>
      </c>
      <c r="B3133" s="1">
        <v>289.04000000000002</v>
      </c>
      <c r="C3133" s="1">
        <v>263.27438999999998</v>
      </c>
      <c r="D3133" s="1">
        <v>9.7865994485829097E-2</v>
      </c>
    </row>
    <row r="3134" spans="1:5" ht="13.2" x14ac:dyDescent="0.25">
      <c r="A3134" s="2">
        <v>44873.5</v>
      </c>
      <c r="B3134" s="1">
        <v>293.29000000000002</v>
      </c>
      <c r="C3134" s="1">
        <v>260.17518000000001</v>
      </c>
      <c r="D3134" s="1">
        <v>0.12727893567710799</v>
      </c>
    </row>
    <row r="3135" spans="1:5" ht="13.2" x14ac:dyDescent="0.25">
      <c r="A3135" s="2">
        <v>44873.541666666664</v>
      </c>
      <c r="B3135" s="1">
        <v>300.14</v>
      </c>
      <c r="C3135" s="1">
        <v>261.67617999999999</v>
      </c>
      <c r="D3135" s="1">
        <v>0.14699014637098401</v>
      </c>
    </row>
    <row r="3136" spans="1:5" ht="13.2" x14ac:dyDescent="0.25">
      <c r="A3136" s="2">
        <v>44873.583333333336</v>
      </c>
      <c r="B3136" s="1">
        <v>300.24</v>
      </c>
      <c r="C3136" s="1">
        <v>264.42696000000001</v>
      </c>
      <c r="D3136" s="1">
        <v>0.13543641692208599</v>
      </c>
    </row>
    <row r="3137" spans="1:5" ht="13.2" x14ac:dyDescent="0.25">
      <c r="A3137" s="2">
        <v>44873.625</v>
      </c>
      <c r="B3137" s="1">
        <v>285.67</v>
      </c>
      <c r="C3137" s="1">
        <v>252.06871000000001</v>
      </c>
      <c r="D3137" s="1">
        <v>0.133302106397894</v>
      </c>
    </row>
    <row r="3138" spans="1:5" ht="13.2" x14ac:dyDescent="0.25">
      <c r="A3138" s="2">
        <v>44873.666666666664</v>
      </c>
      <c r="B3138" s="1">
        <v>243.28</v>
      </c>
      <c r="C3138" s="1">
        <v>224.85654</v>
      </c>
      <c r="D3138" s="1">
        <v>8.1934285745035501E-2</v>
      </c>
    </row>
    <row r="3139" spans="1:5" ht="13.2" x14ac:dyDescent="0.25">
      <c r="A3139" s="2">
        <v>44873.708333333336</v>
      </c>
      <c r="B3139" s="1">
        <v>209.95</v>
      </c>
      <c r="C3139" s="1">
        <v>196.46664999999999</v>
      </c>
      <c r="D3139" s="1">
        <v>6.8629205007567404E-2</v>
      </c>
    </row>
    <row r="3140" spans="1:5" ht="13.2" x14ac:dyDescent="0.25">
      <c r="A3140" s="2">
        <v>44873.75</v>
      </c>
      <c r="B3140" s="1">
        <v>199.09</v>
      </c>
      <c r="C3140" s="1">
        <v>180.99588</v>
      </c>
      <c r="D3140" s="1">
        <v>9.9969789367581205E-2</v>
      </c>
    </row>
    <row r="3141" spans="1:5" ht="13.2" x14ac:dyDescent="0.25">
      <c r="A3141" s="2">
        <v>44873.791666666664</v>
      </c>
      <c r="B3141" s="1">
        <v>197.49</v>
      </c>
      <c r="C3141" s="1">
        <v>177.26015000000001</v>
      </c>
      <c r="D3141" s="1">
        <v>0.114125199600699</v>
      </c>
    </row>
    <row r="3142" spans="1:5" ht="13.2" x14ac:dyDescent="0.25">
      <c r="A3142" s="2">
        <v>44873.833333333336</v>
      </c>
      <c r="B3142" s="1">
        <v>191.11</v>
      </c>
      <c r="C3142" s="1">
        <v>179.19451000000001</v>
      </c>
      <c r="D3142" s="1">
        <v>6.6494726875282004E-2</v>
      </c>
    </row>
    <row r="3143" spans="1:5" ht="13.2" x14ac:dyDescent="0.25">
      <c r="A3143" s="2">
        <v>44873.875</v>
      </c>
      <c r="B3143" s="1">
        <v>190.11</v>
      </c>
      <c r="C3143" s="1">
        <v>186.81925000000001</v>
      </c>
      <c r="D3143" s="1">
        <v>1.7614619478453102E-2</v>
      </c>
    </row>
    <row r="3144" spans="1:5" ht="13.2" x14ac:dyDescent="0.25">
      <c r="A3144" s="2">
        <v>44873.916666666664</v>
      </c>
      <c r="B3144" s="1">
        <v>185.67</v>
      </c>
      <c r="C3144" s="1">
        <v>200.61170000000001</v>
      </c>
      <c r="D3144" s="1">
        <v>7.4480700776674597E-2</v>
      </c>
    </row>
    <row r="3145" spans="1:5" ht="13.2" x14ac:dyDescent="0.25">
      <c r="A3145" s="2">
        <v>44873.958333333336</v>
      </c>
      <c r="B3145" s="1">
        <v>204.43</v>
      </c>
      <c r="C3145" s="1">
        <v>220.52688000000001</v>
      </c>
      <c r="D3145" s="1">
        <v>7.2992825183034293E-2</v>
      </c>
      <c r="E3145" s="1">
        <f>AVERAGE(D3122:D3145)</f>
        <v>8.1989728871300946E-2</v>
      </c>
    </row>
    <row r="3146" spans="1:5" ht="13.2" x14ac:dyDescent="0.25">
      <c r="A3146" s="2">
        <v>44874</v>
      </c>
      <c r="B3146" s="1">
        <v>217.11</v>
      </c>
      <c r="C3146" s="1">
        <v>221.71314000000001</v>
      </c>
      <c r="D3146" s="1">
        <v>2.0761692338126601E-2</v>
      </c>
    </row>
    <row r="3147" spans="1:5" ht="13.2" x14ac:dyDescent="0.25">
      <c r="A3147" s="2">
        <v>44874.041666666664</v>
      </c>
      <c r="B3147" s="1">
        <v>263.16000000000003</v>
      </c>
      <c r="C3147" s="1">
        <v>258.12633</v>
      </c>
      <c r="D3147" s="1">
        <v>1.9500800247692698E-2</v>
      </c>
    </row>
    <row r="3148" spans="1:5" ht="13.2" x14ac:dyDescent="0.25">
      <c r="A3148" s="2">
        <v>44874.083333333336</v>
      </c>
      <c r="B3148" s="1">
        <v>277.02999999999997</v>
      </c>
      <c r="C3148" s="1">
        <v>273.73113000000001</v>
      </c>
      <c r="D3148" s="1">
        <v>1.2051497394541699E-2</v>
      </c>
    </row>
    <row r="3149" spans="1:5" ht="13.2" x14ac:dyDescent="0.25">
      <c r="A3149" s="2">
        <v>44874.125</v>
      </c>
      <c r="B3149" s="1">
        <v>279.35000000000002</v>
      </c>
      <c r="C3149" s="1">
        <v>272.26488999999998</v>
      </c>
      <c r="D3149" s="1">
        <v>2.6022855903308099E-2</v>
      </c>
    </row>
    <row r="3150" spans="1:5" ht="13.2" x14ac:dyDescent="0.25">
      <c r="A3150" s="2">
        <v>44874.166666666664</v>
      </c>
      <c r="B3150" s="1">
        <v>270.56</v>
      </c>
      <c r="C3150" s="1">
        <v>267.55833000000001</v>
      </c>
      <c r="D3150" s="1">
        <v>1.12187499451053E-2</v>
      </c>
    </row>
    <row r="3151" spans="1:5" ht="13.2" x14ac:dyDescent="0.25">
      <c r="A3151" s="2">
        <v>44874.208333333336</v>
      </c>
      <c r="B3151" s="1">
        <v>268.08</v>
      </c>
      <c r="C3151" s="1">
        <v>267.30763999999999</v>
      </c>
      <c r="D3151" s="1">
        <v>2.88940488195545E-3</v>
      </c>
    </row>
    <row r="3152" spans="1:5" ht="13.2" x14ac:dyDescent="0.25">
      <c r="A3152" s="2">
        <v>44874.25</v>
      </c>
      <c r="B3152" s="1">
        <v>277.55</v>
      </c>
      <c r="C3152" s="1">
        <v>265.45294000000001</v>
      </c>
      <c r="D3152" s="1">
        <v>4.5571392051638203E-2</v>
      </c>
    </row>
    <row r="3153" spans="1:4" ht="13.2" x14ac:dyDescent="0.25">
      <c r="A3153" s="2">
        <v>44874.291666666664</v>
      </c>
      <c r="B3153" s="1">
        <v>278.63</v>
      </c>
      <c r="C3153" s="1">
        <v>257.44310999999999</v>
      </c>
      <c r="D3153" s="1">
        <v>8.2297366591011098E-2</v>
      </c>
    </row>
    <row r="3154" spans="1:4" ht="13.2" x14ac:dyDescent="0.25">
      <c r="A3154" s="2">
        <v>44874.333333333336</v>
      </c>
      <c r="B3154" s="1">
        <v>280.85000000000002</v>
      </c>
      <c r="C3154" s="1">
        <v>251.74903</v>
      </c>
      <c r="D3154" s="1">
        <v>0.115595162372621</v>
      </c>
    </row>
    <row r="3155" spans="1:4" ht="13.2" x14ac:dyDescent="0.25">
      <c r="A3155" s="2">
        <v>44874.375</v>
      </c>
      <c r="B3155" s="1">
        <v>281.14999999999998</v>
      </c>
      <c r="C3155" s="1">
        <v>251.20757</v>
      </c>
      <c r="D3155" s="1">
        <v>0.11919397970371599</v>
      </c>
    </row>
    <row r="3156" spans="1:4" ht="13.2" x14ac:dyDescent="0.25">
      <c r="A3156" s="2">
        <v>44874.416666666664</v>
      </c>
      <c r="B3156" s="1">
        <v>280.76</v>
      </c>
      <c r="C3156" s="1">
        <v>253.56271000000001</v>
      </c>
      <c r="D3156" s="1">
        <v>0.107260606261859</v>
      </c>
    </row>
    <row r="3157" spans="1:4" ht="13.2" x14ac:dyDescent="0.25">
      <c r="A3157" s="2">
        <v>44874.458333333336</v>
      </c>
      <c r="B3157" s="1">
        <v>283.05</v>
      </c>
      <c r="C3157" s="1">
        <v>253.03181000000001</v>
      </c>
      <c r="D3157" s="1">
        <v>0.118634056326751</v>
      </c>
    </row>
    <row r="3158" spans="1:4" ht="13.2" x14ac:dyDescent="0.25">
      <c r="A3158" s="2">
        <v>44874.5</v>
      </c>
      <c r="B3158" s="1">
        <v>288.51</v>
      </c>
      <c r="C3158" s="1">
        <v>252.87288000000001</v>
      </c>
      <c r="D3158" s="1">
        <v>0.14092899167360201</v>
      </c>
    </row>
    <row r="3159" spans="1:4" ht="13.2" x14ac:dyDescent="0.25">
      <c r="A3159" s="2">
        <v>44874.541666666664</v>
      </c>
      <c r="B3159" s="1">
        <v>283.88</v>
      </c>
      <c r="C3159" s="1">
        <v>256.95654000000002</v>
      </c>
      <c r="D3159" s="1">
        <v>0.104778263281409</v>
      </c>
    </row>
    <row r="3160" spans="1:4" ht="13.2" x14ac:dyDescent="0.25">
      <c r="A3160" s="2">
        <v>44874.583333333336</v>
      </c>
      <c r="B3160" s="1">
        <v>280.95</v>
      </c>
      <c r="C3160" s="1">
        <v>258.04111999999998</v>
      </c>
      <c r="D3160" s="1">
        <v>8.8779958791063998E-2</v>
      </c>
    </row>
    <row r="3161" spans="1:4" ht="13.2" x14ac:dyDescent="0.25">
      <c r="A3161" s="2">
        <v>44874.625</v>
      </c>
      <c r="B3161" s="1">
        <v>276.2</v>
      </c>
      <c r="C3161" s="1">
        <v>236.29546999999999</v>
      </c>
      <c r="D3161" s="1">
        <v>0.16887556075450699</v>
      </c>
    </row>
    <row r="3162" spans="1:4" ht="13.2" x14ac:dyDescent="0.25">
      <c r="A3162" s="2">
        <v>44874.666666666664</v>
      </c>
      <c r="B3162" s="1">
        <v>227.57</v>
      </c>
      <c r="C3162" s="1">
        <v>194.72255000000001</v>
      </c>
      <c r="D3162" s="1">
        <v>0.16868847496091199</v>
      </c>
    </row>
    <row r="3163" spans="1:4" ht="13.2" x14ac:dyDescent="0.25">
      <c r="A3163" s="2">
        <v>44874.708333333336</v>
      </c>
      <c r="B3163" s="1">
        <v>177.54</v>
      </c>
      <c r="C3163" s="1">
        <v>157.04637</v>
      </c>
      <c r="D3163" s="1">
        <v>0.130494133675296</v>
      </c>
    </row>
    <row r="3164" spans="1:4" ht="13.2" x14ac:dyDescent="0.25">
      <c r="A3164" s="2">
        <v>44874.75</v>
      </c>
      <c r="B3164" s="1">
        <v>150.97999999999999</v>
      </c>
      <c r="C3164" s="1">
        <v>141.80234999999999</v>
      </c>
      <c r="D3164" s="1">
        <v>6.4721423869209496E-2</v>
      </c>
    </row>
    <row r="3165" spans="1:4" ht="13.2" x14ac:dyDescent="0.25">
      <c r="A3165" s="2">
        <v>44874.791666666664</v>
      </c>
      <c r="B3165" s="1">
        <v>137.38</v>
      </c>
      <c r="C3165" s="1">
        <v>142.59775999999999</v>
      </c>
      <c r="D3165" s="1">
        <v>3.6590757105861897E-2</v>
      </c>
    </row>
    <row r="3166" spans="1:4" ht="13.2" x14ac:dyDescent="0.25">
      <c r="A3166" s="2">
        <v>44874.833333333336</v>
      </c>
      <c r="B3166" s="1">
        <v>142.80000000000001</v>
      </c>
      <c r="C3166" s="1">
        <v>145.85848999999999</v>
      </c>
      <c r="D3166" s="1">
        <v>2.0968885664454401E-2</v>
      </c>
    </row>
    <row r="3167" spans="1:4" ht="13.2" x14ac:dyDescent="0.25">
      <c r="A3167" s="2">
        <v>44874.875</v>
      </c>
      <c r="B3167" s="1">
        <v>148.28</v>
      </c>
      <c r="C3167" s="1">
        <v>147.80627000000001</v>
      </c>
      <c r="D3167" s="1">
        <v>3.20507377664011E-3</v>
      </c>
    </row>
    <row r="3168" spans="1:4" ht="13.2" x14ac:dyDescent="0.25">
      <c r="A3168" s="2">
        <v>44874.916666666664</v>
      </c>
      <c r="B3168" s="1">
        <v>144.93</v>
      </c>
      <c r="C3168" s="1">
        <v>153.90693999999999</v>
      </c>
      <c r="D3168" s="1">
        <v>5.83270643935873E-2</v>
      </c>
    </row>
    <row r="3169" spans="1:5" ht="13.2" x14ac:dyDescent="0.25">
      <c r="A3169" s="2">
        <v>44874.958333333336</v>
      </c>
      <c r="B3169" s="1">
        <v>144.5</v>
      </c>
      <c r="C3169" s="1">
        <v>175.28313</v>
      </c>
      <c r="D3169" s="1">
        <v>0.17561946777194101</v>
      </c>
      <c r="E3169" s="1">
        <f>AVERAGE(D3146:D3169)</f>
        <v>7.6790650822367093E-2</v>
      </c>
    </row>
    <row r="3170" spans="1:5" ht="13.2" x14ac:dyDescent="0.25">
      <c r="A3170" s="2">
        <v>44875</v>
      </c>
      <c r="B3170" s="1">
        <v>183.67</v>
      </c>
      <c r="C3170" s="1">
        <v>224.17067</v>
      </c>
      <c r="D3170" s="1">
        <v>0.18066890731066601</v>
      </c>
    </row>
    <row r="3171" spans="1:5" ht="13.2" x14ac:dyDescent="0.25">
      <c r="A3171" s="2">
        <v>44875.041666666664</v>
      </c>
      <c r="B3171" s="1">
        <v>269.27999999999997</v>
      </c>
      <c r="C3171" s="1">
        <v>263.36590999999999</v>
      </c>
      <c r="D3171" s="1">
        <v>2.24557916398519E-2</v>
      </c>
    </row>
    <row r="3172" spans="1:5" ht="13.2" x14ac:dyDescent="0.25">
      <c r="A3172" s="2">
        <v>44875.083333333336</v>
      </c>
      <c r="B3172" s="1">
        <v>287.8</v>
      </c>
      <c r="C3172" s="1">
        <v>279.86018999999999</v>
      </c>
      <c r="D3172" s="1">
        <v>2.8370630349389799E-2</v>
      </c>
    </row>
    <row r="3173" spans="1:5" ht="13.2" x14ac:dyDescent="0.25">
      <c r="A3173" s="2">
        <v>44875.125</v>
      </c>
      <c r="B3173" s="1">
        <v>283.63</v>
      </c>
      <c r="C3173" s="1">
        <v>279.20094</v>
      </c>
      <c r="D3173" s="1">
        <v>1.5863342007372799E-2</v>
      </c>
    </row>
    <row r="3174" spans="1:5" ht="13.2" x14ac:dyDescent="0.25">
      <c r="A3174" s="2">
        <v>44875.166666666664</v>
      </c>
      <c r="B3174" s="1">
        <v>273.22000000000003</v>
      </c>
      <c r="C3174" s="1">
        <v>279.73239999999998</v>
      </c>
      <c r="D3174" s="1">
        <v>2.3280821242015401E-2</v>
      </c>
    </row>
    <row r="3175" spans="1:5" ht="13.2" x14ac:dyDescent="0.25">
      <c r="A3175" s="2">
        <v>44875.208333333336</v>
      </c>
      <c r="B3175" s="1">
        <v>271.29000000000002</v>
      </c>
      <c r="C3175" s="1">
        <v>285.97147000000001</v>
      </c>
      <c r="D3175" s="1">
        <v>5.1338932516589803E-2</v>
      </c>
    </row>
    <row r="3176" spans="1:5" ht="13.2" x14ac:dyDescent="0.25">
      <c r="A3176" s="2">
        <v>44875.25</v>
      </c>
      <c r="B3176" s="1">
        <v>282.95</v>
      </c>
      <c r="C3176" s="1">
        <v>288.84127999999998</v>
      </c>
      <c r="D3176" s="1">
        <v>2.0396253610287199E-2</v>
      </c>
    </row>
    <row r="3177" spans="1:5" ht="13.2" x14ac:dyDescent="0.25">
      <c r="A3177" s="2">
        <v>44875.291666666664</v>
      </c>
      <c r="B3177" s="1">
        <v>287.83999999999997</v>
      </c>
      <c r="C3177" s="1">
        <v>285.46695999999997</v>
      </c>
      <c r="D3177" s="1">
        <v>8.3128359232886393E-3</v>
      </c>
    </row>
    <row r="3178" spans="1:5" ht="13.2" x14ac:dyDescent="0.25">
      <c r="A3178" s="2">
        <v>44875.333333333336</v>
      </c>
      <c r="B3178" s="1">
        <v>291.14999999999998</v>
      </c>
      <c r="C3178" s="1">
        <v>281.98809</v>
      </c>
      <c r="D3178" s="1">
        <v>3.2490414754750702E-2</v>
      </c>
    </row>
    <row r="3179" spans="1:5" ht="13.2" x14ac:dyDescent="0.25">
      <c r="A3179" s="2">
        <v>44875.375</v>
      </c>
      <c r="B3179" s="1">
        <v>302.98</v>
      </c>
      <c r="C3179" s="1">
        <v>280.89042000000001</v>
      </c>
      <c r="D3179" s="1">
        <v>7.8641272279773702E-2</v>
      </c>
    </row>
    <row r="3180" spans="1:5" ht="13.2" x14ac:dyDescent="0.25">
      <c r="A3180" s="2">
        <v>44875.416666666664</v>
      </c>
      <c r="B3180" s="1">
        <v>302.02999999999997</v>
      </c>
      <c r="C3180" s="1">
        <v>284.87661000000003</v>
      </c>
      <c r="D3180" s="1">
        <v>6.02134025675184E-2</v>
      </c>
    </row>
    <row r="3181" spans="1:5" ht="13.2" x14ac:dyDescent="0.25">
      <c r="A3181" s="2">
        <v>44875.458333333336</v>
      </c>
      <c r="B3181" s="1">
        <v>305.8</v>
      </c>
      <c r="C3181" s="1">
        <v>285.83670000000001</v>
      </c>
      <c r="D3181" s="1">
        <v>6.9841626355188105E-2</v>
      </c>
    </row>
    <row r="3182" spans="1:5" ht="13.2" x14ac:dyDescent="0.25">
      <c r="A3182" s="2">
        <v>44875.5</v>
      </c>
      <c r="B3182" s="1">
        <v>324.5</v>
      </c>
      <c r="C3182" s="1">
        <v>284.32981000000001</v>
      </c>
      <c r="D3182" s="1">
        <v>0.14128026181989101</v>
      </c>
    </row>
    <row r="3183" spans="1:5" ht="13.2" x14ac:dyDescent="0.25">
      <c r="A3183" s="2">
        <v>44875.541666666664</v>
      </c>
      <c r="B3183" s="1">
        <v>322.39999999999998</v>
      </c>
      <c r="C3183" s="1">
        <v>286.66320000000002</v>
      </c>
      <c r="D3183" s="1">
        <v>0.124664763387836</v>
      </c>
    </row>
    <row r="3184" spans="1:5" ht="13.2" x14ac:dyDescent="0.25">
      <c r="A3184" s="2">
        <v>44875.583333333336</v>
      </c>
      <c r="B3184" s="1">
        <v>319.91000000000003</v>
      </c>
      <c r="C3184" s="1">
        <v>288.28001999999998</v>
      </c>
      <c r="D3184" s="1">
        <v>0.109719639952848</v>
      </c>
    </row>
    <row r="3185" spans="1:5" ht="13.2" x14ac:dyDescent="0.25">
      <c r="A3185" s="2">
        <v>44875.625</v>
      </c>
      <c r="B3185" s="1">
        <v>314.89999999999998</v>
      </c>
      <c r="C3185" s="1">
        <v>260.95560999999998</v>
      </c>
      <c r="D3185" s="1">
        <v>0.20671864460012901</v>
      </c>
    </row>
    <row r="3186" spans="1:5" ht="13.2" x14ac:dyDescent="0.25">
      <c r="A3186" s="2">
        <v>44875.666666666664</v>
      </c>
      <c r="B3186" s="1">
        <v>235.93</v>
      </c>
      <c r="C3186" s="1">
        <v>205.29590999999999</v>
      </c>
      <c r="D3186" s="1">
        <v>0.14921919292011199</v>
      </c>
    </row>
    <row r="3187" spans="1:5" ht="13.2" x14ac:dyDescent="0.25">
      <c r="A3187" s="2">
        <v>44875.708333333336</v>
      </c>
      <c r="B3187" s="1">
        <v>158.35</v>
      </c>
      <c r="C3187" s="1">
        <v>155.60984999999999</v>
      </c>
      <c r="D3187" s="1">
        <v>1.76091037938793E-2</v>
      </c>
    </row>
    <row r="3188" spans="1:5" ht="13.2" x14ac:dyDescent="0.25">
      <c r="A3188" s="2">
        <v>44875.75</v>
      </c>
      <c r="B3188" s="1">
        <v>139.58000000000001</v>
      </c>
      <c r="C3188" s="1">
        <v>137.69842</v>
      </c>
      <c r="D3188" s="1">
        <v>1.36644995636116E-2</v>
      </c>
    </row>
    <row r="3189" spans="1:5" ht="13.2" x14ac:dyDescent="0.25">
      <c r="A3189" s="2">
        <v>44875.791666666664</v>
      </c>
      <c r="B3189" s="1">
        <v>142.6</v>
      </c>
      <c r="C3189" s="1">
        <v>138.52059</v>
      </c>
      <c r="D3189" s="1">
        <v>2.9449845687200601E-2</v>
      </c>
    </row>
    <row r="3190" spans="1:5" ht="13.2" x14ac:dyDescent="0.25">
      <c r="A3190" s="2">
        <v>44875.833333333336</v>
      </c>
      <c r="B3190" s="1">
        <v>143.32</v>
      </c>
      <c r="C3190" s="1">
        <v>138.18082000000001</v>
      </c>
      <c r="D3190" s="1">
        <v>3.7191702871642897E-2</v>
      </c>
    </row>
    <row r="3191" spans="1:5" ht="13.2" x14ac:dyDescent="0.25">
      <c r="A3191" s="2">
        <v>44875.875</v>
      </c>
      <c r="B3191" s="1">
        <v>143.1</v>
      </c>
      <c r="C3191" s="1">
        <v>138.42898</v>
      </c>
      <c r="D3191" s="1">
        <v>3.3743078941995998E-2</v>
      </c>
    </row>
    <row r="3192" spans="1:5" ht="13.2" x14ac:dyDescent="0.25">
      <c r="A3192" s="2">
        <v>44875.916666666664</v>
      </c>
      <c r="B3192" s="1">
        <v>136.41999999999999</v>
      </c>
      <c r="C3192" s="1">
        <v>148.10353000000001</v>
      </c>
      <c r="D3192" s="1">
        <v>7.8887586271576507E-2</v>
      </c>
    </row>
    <row r="3193" spans="1:5" ht="13.2" x14ac:dyDescent="0.25">
      <c r="A3193" s="2">
        <v>44875.958333333336</v>
      </c>
      <c r="B3193" s="1">
        <v>145.32</v>
      </c>
      <c r="C3193" s="1">
        <v>174.3066</v>
      </c>
      <c r="D3193" s="1">
        <v>0.166296629043306</v>
      </c>
      <c r="E3193" s="1">
        <f>AVERAGE(D3170:D3193)</f>
        <v>7.0846632475446716E-2</v>
      </c>
    </row>
    <row r="3194" spans="1:5" ht="13.2" x14ac:dyDescent="0.25">
      <c r="A3194" s="2">
        <v>44876</v>
      </c>
      <c r="B3194" s="1">
        <v>211.83</v>
      </c>
      <c r="C3194" s="1">
        <v>232.74406999999999</v>
      </c>
      <c r="D3194" s="1">
        <v>8.9858658912340794E-2</v>
      </c>
    </row>
    <row r="3195" spans="1:5" ht="13.2" x14ac:dyDescent="0.25">
      <c r="A3195" s="2">
        <v>44876.041666666664</v>
      </c>
      <c r="B3195" s="1">
        <v>302.94</v>
      </c>
      <c r="C3195" s="1">
        <v>278.74799999999999</v>
      </c>
      <c r="D3195" s="1">
        <v>8.6788066640836894E-2</v>
      </c>
    </row>
    <row r="3196" spans="1:5" ht="13.2" x14ac:dyDescent="0.25">
      <c r="A3196" s="2">
        <v>44876.083333333336</v>
      </c>
      <c r="B3196" s="1">
        <v>316.2</v>
      </c>
      <c r="C3196" s="1">
        <v>298.17696000000001</v>
      </c>
      <c r="D3196" s="1">
        <v>6.0444106747885397E-2</v>
      </c>
    </row>
    <row r="3197" spans="1:5" ht="13.2" x14ac:dyDescent="0.25">
      <c r="A3197" s="2">
        <v>44876.125</v>
      </c>
      <c r="B3197" s="1">
        <v>318.13</v>
      </c>
      <c r="C3197" s="1">
        <v>296.69393000000002</v>
      </c>
      <c r="D3197" s="1">
        <v>7.2249776057096801E-2</v>
      </c>
    </row>
    <row r="3198" spans="1:5" ht="13.2" x14ac:dyDescent="0.25">
      <c r="A3198" s="2">
        <v>44876.166666666664</v>
      </c>
      <c r="B3198" s="1">
        <v>316.95</v>
      </c>
      <c r="C3198" s="1">
        <v>295.05018999999999</v>
      </c>
      <c r="D3198" s="1">
        <v>7.4224015920816705E-2</v>
      </c>
    </row>
    <row r="3199" spans="1:5" ht="13.2" x14ac:dyDescent="0.25">
      <c r="A3199" s="2">
        <v>44876.208333333336</v>
      </c>
      <c r="B3199" s="1">
        <v>311.02999999999997</v>
      </c>
      <c r="C3199" s="1">
        <v>300.05461000000003</v>
      </c>
      <c r="D3199" s="1">
        <v>3.6577974922631401E-2</v>
      </c>
    </row>
    <row r="3200" spans="1:5" ht="13.2" x14ac:dyDescent="0.25">
      <c r="A3200" s="2">
        <v>44876.25</v>
      </c>
      <c r="B3200" s="1">
        <v>304.75</v>
      </c>
      <c r="C3200" s="1">
        <v>302.27742999999998</v>
      </c>
      <c r="D3200" s="1">
        <v>8.1798035665448694E-3</v>
      </c>
    </row>
    <row r="3201" spans="1:4" ht="13.2" x14ac:dyDescent="0.25">
      <c r="A3201" s="2">
        <v>44876.291666666664</v>
      </c>
      <c r="B3201" s="1">
        <v>302.08</v>
      </c>
      <c r="C3201" s="1">
        <v>297.61493000000002</v>
      </c>
      <c r="D3201" s="1">
        <v>1.5002842767330099E-2</v>
      </c>
    </row>
    <row r="3202" spans="1:4" ht="13.2" x14ac:dyDescent="0.25">
      <c r="A3202" s="2">
        <v>44876.333333333336</v>
      </c>
      <c r="B3202" s="1">
        <v>302.54000000000002</v>
      </c>
      <c r="C3202" s="1">
        <v>292.63283000000001</v>
      </c>
      <c r="D3202" s="1">
        <v>3.3855292312896003E-2</v>
      </c>
    </row>
    <row r="3203" spans="1:4" ht="13.2" x14ac:dyDescent="0.25">
      <c r="A3203" s="2">
        <v>44876.375</v>
      </c>
      <c r="B3203" s="1">
        <v>313.82</v>
      </c>
      <c r="C3203" s="1">
        <v>289.91244</v>
      </c>
      <c r="D3203" s="1">
        <v>8.2464760739483903E-2</v>
      </c>
    </row>
    <row r="3204" spans="1:4" ht="13.2" x14ac:dyDescent="0.25">
      <c r="A3204" s="2">
        <v>44876.416666666664</v>
      </c>
      <c r="B3204" s="1">
        <v>314.45</v>
      </c>
      <c r="C3204" s="1">
        <v>292.53124000000003</v>
      </c>
      <c r="D3204" s="1">
        <v>7.4927929064943499E-2</v>
      </c>
    </row>
    <row r="3205" spans="1:4" ht="13.2" x14ac:dyDescent="0.25">
      <c r="A3205" s="2">
        <v>44876.458333333336</v>
      </c>
      <c r="B3205" s="1">
        <v>311.23</v>
      </c>
      <c r="C3205" s="1">
        <v>293.49363</v>
      </c>
      <c r="D3205" s="1">
        <v>6.0431873768435798E-2</v>
      </c>
    </row>
    <row r="3206" spans="1:4" ht="13.2" x14ac:dyDescent="0.25">
      <c r="A3206" s="2">
        <v>44876.5</v>
      </c>
      <c r="B3206" s="1">
        <v>311.73</v>
      </c>
      <c r="C3206" s="1">
        <v>292.98842000000002</v>
      </c>
      <c r="D3206" s="1">
        <v>6.3966964974247101E-2</v>
      </c>
    </row>
    <row r="3207" spans="1:4" ht="13.2" x14ac:dyDescent="0.25">
      <c r="A3207" s="2">
        <v>44876.541666666664</v>
      </c>
      <c r="B3207" s="1">
        <v>312.95</v>
      </c>
      <c r="C3207" s="1">
        <v>297.52578999999997</v>
      </c>
      <c r="D3207" s="1">
        <v>5.18415899341029E-2</v>
      </c>
    </row>
    <row r="3208" spans="1:4" ht="13.2" x14ac:dyDescent="0.25">
      <c r="A3208" s="2">
        <v>44876.583333333336</v>
      </c>
      <c r="B3208" s="1">
        <v>314.74</v>
      </c>
      <c r="C3208" s="1">
        <v>302.04012999999998</v>
      </c>
      <c r="D3208" s="1">
        <v>4.2046962435091102E-2</v>
      </c>
    </row>
    <row r="3209" spans="1:4" ht="13.2" x14ac:dyDescent="0.25">
      <c r="A3209" s="2">
        <v>44876.625</v>
      </c>
      <c r="B3209" s="1">
        <v>301.58</v>
      </c>
      <c r="C3209" s="1">
        <v>271.68932999999998</v>
      </c>
      <c r="D3209" s="1">
        <v>0.110017828083274</v>
      </c>
    </row>
    <row r="3210" spans="1:4" ht="13.2" x14ac:dyDescent="0.25">
      <c r="A3210" s="2">
        <v>44876.666666666664</v>
      </c>
      <c r="B3210" s="1">
        <v>234.16</v>
      </c>
      <c r="C3210" s="1">
        <v>207.13854000000001</v>
      </c>
      <c r="D3210" s="1">
        <v>0.13045114636802899</v>
      </c>
    </row>
    <row r="3211" spans="1:4" ht="13.2" x14ac:dyDescent="0.25">
      <c r="A3211" s="2">
        <v>44876.708333333336</v>
      </c>
      <c r="B3211" s="1">
        <v>171.55</v>
      </c>
      <c r="C3211" s="1">
        <v>151.56295</v>
      </c>
      <c r="D3211" s="1">
        <v>0.13187292804738801</v>
      </c>
    </row>
    <row r="3212" spans="1:4" ht="13.2" x14ac:dyDescent="0.25">
      <c r="A3212" s="2">
        <v>44876.75</v>
      </c>
      <c r="B3212" s="1">
        <v>158.41</v>
      </c>
      <c r="C3212" s="1">
        <v>133.94325000000001</v>
      </c>
      <c r="D3212" s="1">
        <v>0.182665046577561</v>
      </c>
    </row>
    <row r="3213" spans="1:4" ht="13.2" x14ac:dyDescent="0.25">
      <c r="A3213" s="2">
        <v>44876.791666666664</v>
      </c>
      <c r="B3213" s="1">
        <v>156.25</v>
      </c>
      <c r="C3213" s="1">
        <v>134.47745</v>
      </c>
      <c r="D3213" s="1">
        <v>0.161904839807714</v>
      </c>
    </row>
    <row r="3214" spans="1:4" ht="13.2" x14ac:dyDescent="0.25">
      <c r="A3214" s="2">
        <v>44876.833333333336</v>
      </c>
      <c r="B3214" s="1">
        <v>160.52000000000001</v>
      </c>
      <c r="C3214" s="1">
        <v>130.82534999999999</v>
      </c>
      <c r="D3214" s="1">
        <v>0.226979327783185</v>
      </c>
    </row>
    <row r="3215" spans="1:4" ht="13.2" x14ac:dyDescent="0.25">
      <c r="A3215" s="2">
        <v>44876.875</v>
      </c>
      <c r="B3215" s="1">
        <v>159.97999999999999</v>
      </c>
      <c r="C3215" s="1">
        <v>131.18450999999999</v>
      </c>
      <c r="D3215" s="1">
        <v>0.21950373561634601</v>
      </c>
    </row>
    <row r="3216" spans="1:4" ht="13.2" x14ac:dyDescent="0.25">
      <c r="A3216" s="2">
        <v>44876.916666666664</v>
      </c>
      <c r="B3216" s="1">
        <v>159.22999999999999</v>
      </c>
      <c r="C3216" s="1">
        <v>145.39854</v>
      </c>
      <c r="D3216" s="1">
        <v>9.5127915314692904E-2</v>
      </c>
    </row>
    <row r="3217" spans="1:5" ht="13.2" x14ac:dyDescent="0.25">
      <c r="A3217" s="2">
        <v>44876.958333333336</v>
      </c>
      <c r="B3217" s="1">
        <v>177.41</v>
      </c>
      <c r="C3217" s="1">
        <v>176.48163</v>
      </c>
      <c r="D3217" s="1">
        <v>5.26043418796619E-3</v>
      </c>
      <c r="E3217" s="1">
        <f>AVERAGE(D3194:D3217)</f>
        <v>8.8193492522951666E-2</v>
      </c>
    </row>
    <row r="3218" spans="1:5" ht="13.2" x14ac:dyDescent="0.25">
      <c r="A3218" s="2">
        <v>44877</v>
      </c>
      <c r="B3218" s="1">
        <v>242.38</v>
      </c>
      <c r="C3218" s="1">
        <v>233.19941</v>
      </c>
      <c r="D3218" s="1">
        <v>3.9367981248322997E-2</v>
      </c>
    </row>
    <row r="3219" spans="1:5" ht="13.2" x14ac:dyDescent="0.25">
      <c r="A3219" s="2">
        <v>44877.041666666664</v>
      </c>
      <c r="B3219" s="1">
        <v>304.99</v>
      </c>
      <c r="C3219" s="1">
        <v>275.79356000000001</v>
      </c>
      <c r="D3219" s="1">
        <v>0.105863385642507</v>
      </c>
    </row>
    <row r="3220" spans="1:5" ht="13.2" x14ac:dyDescent="0.25">
      <c r="A3220" s="2">
        <v>44877.083333333336</v>
      </c>
      <c r="B3220" s="1">
        <v>316</v>
      </c>
      <c r="C3220" s="1">
        <v>292.38537000000002</v>
      </c>
      <c r="D3220" s="1">
        <v>8.0765429542524497E-2</v>
      </c>
    </row>
    <row r="3221" spans="1:5" ht="13.2" x14ac:dyDescent="0.25">
      <c r="A3221" s="2">
        <v>44877.125</v>
      </c>
      <c r="B3221" s="1">
        <v>313.69</v>
      </c>
      <c r="C3221" s="1">
        <v>290.38821999999999</v>
      </c>
      <c r="D3221" s="1">
        <v>8.0243544314573104E-2</v>
      </c>
    </row>
    <row r="3222" spans="1:5" ht="13.2" x14ac:dyDescent="0.25">
      <c r="A3222" s="2">
        <v>44877.166666666664</v>
      </c>
      <c r="B3222" s="1">
        <v>313.16000000000003</v>
      </c>
      <c r="C3222" s="1">
        <v>288.74561</v>
      </c>
      <c r="D3222" s="1">
        <v>8.4553285502764905E-2</v>
      </c>
    </row>
    <row r="3223" spans="1:5" ht="13.2" x14ac:dyDescent="0.25">
      <c r="A3223" s="2">
        <v>44877.208333333336</v>
      </c>
      <c r="B3223" s="1">
        <v>312.52999999999997</v>
      </c>
      <c r="C3223" s="1">
        <v>292.36802</v>
      </c>
      <c r="D3223" s="1">
        <v>6.8960962283084001E-2</v>
      </c>
    </row>
    <row r="3224" spans="1:5" ht="13.2" x14ac:dyDescent="0.25">
      <c r="A3224" s="2">
        <v>44877.25</v>
      </c>
      <c r="B3224" s="1">
        <v>315.08</v>
      </c>
      <c r="C3224" s="1">
        <v>293.20737000000003</v>
      </c>
      <c r="D3224" s="1">
        <v>7.4597817919788104E-2</v>
      </c>
    </row>
    <row r="3225" spans="1:5" ht="13.2" x14ac:dyDescent="0.25">
      <c r="A3225" s="2">
        <v>44877.291666666664</v>
      </c>
      <c r="B3225" s="1">
        <v>313.82</v>
      </c>
      <c r="C3225" s="1">
        <v>288.62468000000001</v>
      </c>
      <c r="D3225" s="1">
        <v>8.7294406008522799E-2</v>
      </c>
    </row>
    <row r="3226" spans="1:5" ht="13.2" x14ac:dyDescent="0.25">
      <c r="A3226" s="2">
        <v>44877.333333333336</v>
      </c>
      <c r="B3226" s="1">
        <v>310.13</v>
      </c>
      <c r="C3226" s="1">
        <v>284.23279000000002</v>
      </c>
      <c r="D3226" s="1">
        <v>9.11126756346443E-2</v>
      </c>
    </row>
    <row r="3227" spans="1:5" ht="13.2" x14ac:dyDescent="0.25">
      <c r="A3227" s="2">
        <v>44877.375</v>
      </c>
      <c r="B3227" s="1">
        <v>323.7</v>
      </c>
      <c r="C3227" s="1">
        <v>281.65257000000003</v>
      </c>
      <c r="D3227" s="1">
        <v>0.14928828804934999</v>
      </c>
    </row>
    <row r="3228" spans="1:5" ht="13.2" x14ac:dyDescent="0.25">
      <c r="A3228" s="2">
        <v>44877.416666666664</v>
      </c>
      <c r="B3228" s="1">
        <v>315.20999999999998</v>
      </c>
      <c r="C3228" s="1">
        <v>283.66318000000001</v>
      </c>
      <c r="D3228" s="1">
        <v>0.111212248272757</v>
      </c>
    </row>
    <row r="3229" spans="1:5" ht="13.2" x14ac:dyDescent="0.25">
      <c r="A3229" s="2">
        <v>44877.458333333336</v>
      </c>
      <c r="B3229" s="1">
        <v>321.14</v>
      </c>
      <c r="C3229" s="1">
        <v>284.18741999999997</v>
      </c>
      <c r="D3229" s="1">
        <v>0.13002890838728801</v>
      </c>
    </row>
    <row r="3230" spans="1:5" ht="13.2" x14ac:dyDescent="0.25">
      <c r="A3230" s="2">
        <v>44877.5</v>
      </c>
      <c r="B3230" s="1">
        <v>326.43</v>
      </c>
      <c r="C3230" s="1">
        <v>283.25801999999999</v>
      </c>
      <c r="D3230" s="1">
        <v>0.15241220707537201</v>
      </c>
    </row>
    <row r="3231" spans="1:5" ht="13.2" x14ac:dyDescent="0.25">
      <c r="A3231" s="2">
        <v>44877.541666666664</v>
      </c>
      <c r="B3231" s="1">
        <v>325.06</v>
      </c>
      <c r="C3231" s="1">
        <v>286.55356999999998</v>
      </c>
      <c r="D3231" s="1">
        <v>0.13437777096966499</v>
      </c>
    </row>
    <row r="3232" spans="1:5" ht="13.2" x14ac:dyDescent="0.25">
      <c r="A3232" s="2">
        <v>44877.583333333336</v>
      </c>
      <c r="B3232" s="1">
        <v>315.17</v>
      </c>
      <c r="C3232" s="1">
        <v>288.50749000000002</v>
      </c>
      <c r="D3232" s="1">
        <v>9.2415313030521307E-2</v>
      </c>
    </row>
    <row r="3233" spans="1:5" ht="13.2" x14ac:dyDescent="0.25">
      <c r="A3233" s="2">
        <v>44877.625</v>
      </c>
      <c r="B3233" s="1">
        <v>306.16000000000003</v>
      </c>
      <c r="C3233" s="1">
        <v>258.45571000000001</v>
      </c>
      <c r="D3233" s="1">
        <v>0.18457433190390701</v>
      </c>
    </row>
    <row r="3234" spans="1:5" ht="13.2" x14ac:dyDescent="0.25">
      <c r="A3234" s="2">
        <v>44877.666666666664</v>
      </c>
      <c r="B3234" s="1">
        <v>216.57</v>
      </c>
      <c r="C3234" s="1">
        <v>199.11148</v>
      </c>
      <c r="D3234" s="1">
        <v>8.7682136660327106E-2</v>
      </c>
    </row>
    <row r="3235" spans="1:5" ht="13.2" x14ac:dyDescent="0.25">
      <c r="A3235" s="2">
        <v>44877.708333333336</v>
      </c>
      <c r="B3235" s="1">
        <v>141.52000000000001</v>
      </c>
      <c r="C3235" s="1">
        <v>149.28594000000001</v>
      </c>
      <c r="D3235" s="1">
        <v>5.2020572064589599E-2</v>
      </c>
    </row>
    <row r="3236" spans="1:5" ht="13.2" x14ac:dyDescent="0.25">
      <c r="A3236" s="2">
        <v>44877.75</v>
      </c>
      <c r="B3236" s="1">
        <v>123.51</v>
      </c>
      <c r="C3236" s="1">
        <v>133.88182</v>
      </c>
      <c r="D3236" s="1">
        <v>7.7469965675698096E-2</v>
      </c>
    </row>
    <row r="3237" spans="1:5" ht="13.2" x14ac:dyDescent="0.25">
      <c r="A3237" s="2">
        <v>44877.791666666664</v>
      </c>
      <c r="B3237" s="1">
        <v>120.87</v>
      </c>
      <c r="C3237" s="1">
        <v>134.40136999999999</v>
      </c>
      <c r="D3237" s="1">
        <v>0.10067881004486701</v>
      </c>
    </row>
    <row r="3238" spans="1:5" ht="13.2" x14ac:dyDescent="0.25">
      <c r="A3238" s="2">
        <v>44877.833333333336</v>
      </c>
      <c r="B3238" s="1">
        <v>121.55</v>
      </c>
      <c r="C3238" s="1">
        <v>131.07553999999999</v>
      </c>
      <c r="D3238" s="1">
        <v>7.2672140049928405E-2</v>
      </c>
    </row>
    <row r="3239" spans="1:5" ht="13.2" x14ac:dyDescent="0.25">
      <c r="A3239" s="2">
        <v>44877.875</v>
      </c>
      <c r="B3239" s="1">
        <v>115.2</v>
      </c>
      <c r="C3239" s="1">
        <v>131.51621</v>
      </c>
      <c r="D3239" s="1">
        <v>0.124062349424454</v>
      </c>
    </row>
    <row r="3240" spans="1:5" ht="13.2" x14ac:dyDescent="0.25">
      <c r="A3240" s="2">
        <v>44877.916666666664</v>
      </c>
      <c r="B3240" s="1">
        <v>111.55</v>
      </c>
      <c r="C3240" s="1">
        <v>145.83476999999999</v>
      </c>
      <c r="D3240" s="1">
        <v>0.23509324970992801</v>
      </c>
    </row>
    <row r="3241" spans="1:5" ht="13.2" x14ac:dyDescent="0.25">
      <c r="A3241" s="2">
        <v>44877.958333333336</v>
      </c>
      <c r="B3241" s="1">
        <v>127.66</v>
      </c>
      <c r="C3241" s="1">
        <v>178.03439</v>
      </c>
      <c r="D3241" s="1">
        <v>0.28294752491358499</v>
      </c>
      <c r="E3241" s="1">
        <f>AVERAGE(D3218:D3241)</f>
        <v>0.11248730434704041</v>
      </c>
    </row>
    <row r="3242" spans="1:5" ht="13.2" x14ac:dyDescent="0.25">
      <c r="A3242" s="2">
        <v>44878</v>
      </c>
      <c r="B3242" s="1">
        <v>183.18</v>
      </c>
      <c r="C3242" s="1">
        <v>225.10400999999999</v>
      </c>
      <c r="D3242" s="1">
        <v>0.186242839476737</v>
      </c>
    </row>
    <row r="3243" spans="1:5" ht="13.2" x14ac:dyDescent="0.25">
      <c r="A3243" s="2">
        <v>44878.041666666664</v>
      </c>
      <c r="B3243" s="1">
        <v>267.39999999999998</v>
      </c>
      <c r="C3243" s="1">
        <v>269.18943000000002</v>
      </c>
      <c r="D3243" s="1">
        <v>6.6474749770079698E-3</v>
      </c>
    </row>
    <row r="3244" spans="1:5" ht="13.2" x14ac:dyDescent="0.25">
      <c r="A3244" s="2">
        <v>44878.083333333336</v>
      </c>
      <c r="B3244" s="1">
        <v>271.35000000000002</v>
      </c>
      <c r="C3244" s="1">
        <v>288.43103000000002</v>
      </c>
      <c r="D3244" s="1">
        <v>5.9220500651403503E-2</v>
      </c>
    </row>
    <row r="3245" spans="1:5" ht="13.2" x14ac:dyDescent="0.25">
      <c r="A3245" s="2">
        <v>44878.125</v>
      </c>
      <c r="B3245" s="1">
        <v>268.41000000000003</v>
      </c>
      <c r="C3245" s="1">
        <v>287.74880999999999</v>
      </c>
      <c r="D3245" s="1">
        <v>6.7207263168177697E-2</v>
      </c>
    </row>
    <row r="3246" spans="1:5" ht="13.2" x14ac:dyDescent="0.25">
      <c r="A3246" s="2">
        <v>44878.166666666664</v>
      </c>
      <c r="B3246" s="1">
        <v>267.04000000000002</v>
      </c>
      <c r="C3246" s="1">
        <v>283.33735000000001</v>
      </c>
      <c r="D3246" s="1">
        <v>5.7519243403667E-2</v>
      </c>
    </row>
    <row r="3247" spans="1:5" ht="13.2" x14ac:dyDescent="0.25">
      <c r="A3247" s="2">
        <v>44878.208333333336</v>
      </c>
      <c r="B3247" s="1">
        <v>258.27999999999997</v>
      </c>
      <c r="C3247" s="1">
        <v>283.59172999999998</v>
      </c>
      <c r="D3247" s="1">
        <v>8.9254118940633398E-2</v>
      </c>
    </row>
    <row r="3248" spans="1:5" ht="13.2" x14ac:dyDescent="0.25">
      <c r="A3248" s="2">
        <v>44878.25</v>
      </c>
      <c r="B3248" s="1">
        <v>254.36</v>
      </c>
      <c r="C3248" s="1">
        <v>284.62824000000001</v>
      </c>
      <c r="D3248" s="1">
        <v>0.106343067012605</v>
      </c>
    </row>
    <row r="3249" spans="1:4" ht="13.2" x14ac:dyDescent="0.25">
      <c r="A3249" s="2">
        <v>44878.291666666664</v>
      </c>
      <c r="B3249" s="1">
        <v>252.35</v>
      </c>
      <c r="C3249" s="1">
        <v>281.92662000000001</v>
      </c>
      <c r="D3249" s="1">
        <v>0.104908929848483</v>
      </c>
    </row>
    <row r="3250" spans="1:4" ht="13.2" x14ac:dyDescent="0.25">
      <c r="A3250" s="2">
        <v>44878.333333333336</v>
      </c>
      <c r="B3250" s="1">
        <v>260.63</v>
      </c>
      <c r="C3250" s="1">
        <v>280.11372999999998</v>
      </c>
      <c r="D3250" s="1">
        <v>6.9556497641154402E-2</v>
      </c>
    </row>
    <row r="3251" spans="1:4" ht="13.2" x14ac:dyDescent="0.25">
      <c r="A3251" s="2">
        <v>44878.375</v>
      </c>
      <c r="B3251" s="1">
        <v>281.64999999999998</v>
      </c>
      <c r="C3251" s="1">
        <v>278.88027</v>
      </c>
      <c r="D3251" s="1">
        <v>9.9316097191098508E-3</v>
      </c>
    </row>
    <row r="3252" spans="1:4" ht="13.2" x14ac:dyDescent="0.25">
      <c r="A3252" s="2">
        <v>44878.416666666664</v>
      </c>
      <c r="B3252" s="1">
        <v>280.91000000000003</v>
      </c>
      <c r="C3252" s="1">
        <v>277.33172999999999</v>
      </c>
      <c r="D3252" s="1">
        <v>1.29024904579076E-2</v>
      </c>
    </row>
    <row r="3253" spans="1:4" ht="13.2" x14ac:dyDescent="0.25">
      <c r="A3253" s="2">
        <v>44878.458333333336</v>
      </c>
      <c r="B3253" s="1">
        <v>282.57</v>
      </c>
      <c r="C3253" s="1">
        <v>272.97555999999997</v>
      </c>
      <c r="D3253" s="1">
        <v>3.5147615412896301E-2</v>
      </c>
    </row>
    <row r="3254" spans="1:4" ht="13.2" x14ac:dyDescent="0.25">
      <c r="A3254" s="2">
        <v>44878.5</v>
      </c>
      <c r="B3254" s="1">
        <v>279.77999999999997</v>
      </c>
      <c r="C3254" s="1">
        <v>273.57017999999999</v>
      </c>
      <c r="D3254" s="1">
        <v>2.2699184538314699E-2</v>
      </c>
    </row>
    <row r="3255" spans="1:4" ht="13.2" x14ac:dyDescent="0.25">
      <c r="A3255" s="2">
        <v>44878.541666666664</v>
      </c>
      <c r="B3255" s="1">
        <v>281.77999999999997</v>
      </c>
      <c r="C3255" s="1">
        <v>280.88081</v>
      </c>
      <c r="D3255" s="1">
        <v>3.2013222975253298E-3</v>
      </c>
    </row>
    <row r="3256" spans="1:4" ht="13.2" x14ac:dyDescent="0.25">
      <c r="A3256" s="2">
        <v>44878.583333333336</v>
      </c>
      <c r="B3256" s="1">
        <v>279.66000000000003</v>
      </c>
      <c r="C3256" s="1">
        <v>280.39510000000001</v>
      </c>
      <c r="D3256" s="1">
        <v>2.62165779644504E-3</v>
      </c>
    </row>
    <row r="3257" spans="1:4" ht="13.2" x14ac:dyDescent="0.25">
      <c r="A3257" s="2">
        <v>44878.625</v>
      </c>
      <c r="B3257" s="1">
        <v>258.39999999999998</v>
      </c>
      <c r="C3257" s="1">
        <v>243.27538999999999</v>
      </c>
      <c r="D3257" s="1">
        <v>6.2170735806856503E-2</v>
      </c>
    </row>
    <row r="3258" spans="1:4" ht="13.2" x14ac:dyDescent="0.25">
      <c r="A3258" s="2">
        <v>44878.666666666664</v>
      </c>
      <c r="B3258" s="1">
        <v>171.58</v>
      </c>
      <c r="C3258" s="1">
        <v>180.10843</v>
      </c>
      <c r="D3258" s="1">
        <v>4.7351642563315803E-2</v>
      </c>
    </row>
    <row r="3259" spans="1:4" ht="13.2" x14ac:dyDescent="0.25">
      <c r="A3259" s="2">
        <v>44878.708333333336</v>
      </c>
      <c r="B3259" s="1">
        <v>116.5</v>
      </c>
      <c r="C3259" s="1">
        <v>132.43125000000001</v>
      </c>
      <c r="D3259" s="1">
        <v>0.120298267969229</v>
      </c>
    </row>
    <row r="3260" spans="1:4" ht="13.2" x14ac:dyDescent="0.25">
      <c r="A3260" s="2">
        <v>44878.75</v>
      </c>
      <c r="B3260" s="1">
        <v>110.88</v>
      </c>
      <c r="C3260" s="1">
        <v>121.17852000000001</v>
      </c>
      <c r="D3260" s="1">
        <v>8.4986349065824598E-2</v>
      </c>
    </row>
    <row r="3261" spans="1:4" ht="13.2" x14ac:dyDescent="0.25">
      <c r="A3261" s="2">
        <v>44878.791666666664</v>
      </c>
      <c r="B3261" s="1">
        <v>115.29</v>
      </c>
      <c r="C3261" s="1">
        <v>125.75009</v>
      </c>
      <c r="D3261" s="1">
        <v>8.3181570685158093E-2</v>
      </c>
    </row>
    <row r="3262" spans="1:4" ht="13.2" x14ac:dyDescent="0.25">
      <c r="A3262" s="2">
        <v>44878.833333333336</v>
      </c>
      <c r="B3262" s="1">
        <v>118.09</v>
      </c>
      <c r="C3262" s="1">
        <v>124.45077999999999</v>
      </c>
      <c r="D3262" s="1">
        <v>5.1110808626510698E-2</v>
      </c>
    </row>
    <row r="3263" spans="1:4" ht="13.2" x14ac:dyDescent="0.25">
      <c r="A3263" s="2">
        <v>44878.875</v>
      </c>
      <c r="B3263" s="1">
        <v>119.72</v>
      </c>
      <c r="C3263" s="1">
        <v>122.89798999999999</v>
      </c>
      <c r="D3263" s="1">
        <v>2.5858763027776E-2</v>
      </c>
    </row>
    <row r="3264" spans="1:4" ht="13.2" x14ac:dyDescent="0.25">
      <c r="A3264" s="2">
        <v>44878.916666666664</v>
      </c>
      <c r="B3264" s="1">
        <v>121.72</v>
      </c>
      <c r="C3264" s="1">
        <v>135.57284999999999</v>
      </c>
      <c r="D3264" s="1">
        <v>0.10218011939706199</v>
      </c>
    </row>
    <row r="3265" spans="1:5" ht="13.2" x14ac:dyDescent="0.25">
      <c r="A3265" s="2">
        <v>44878.958333333336</v>
      </c>
      <c r="B3265" s="1">
        <v>126.27</v>
      </c>
      <c r="C3265" s="1">
        <v>169.14725999999999</v>
      </c>
      <c r="D3265" s="1">
        <v>0.25349071572309201</v>
      </c>
      <c r="E3265" s="1">
        <f>AVERAGE(D3242:D3265)</f>
        <v>6.9334699508620534E-2</v>
      </c>
    </row>
    <row r="3266" spans="1:5" ht="13.2" x14ac:dyDescent="0.25">
      <c r="A3266" s="2">
        <v>44879</v>
      </c>
      <c r="B3266" s="1">
        <v>179.53</v>
      </c>
      <c r="C3266" s="1">
        <v>257.14334000000002</v>
      </c>
      <c r="D3266" s="1">
        <v>0.30182908878760001</v>
      </c>
    </row>
    <row r="3267" spans="1:5" ht="13.2" x14ac:dyDescent="0.25">
      <c r="A3267" s="2">
        <v>44879.041666666664</v>
      </c>
      <c r="B3267" s="1">
        <v>291.52</v>
      </c>
      <c r="C3267" s="1">
        <v>289.49236999999999</v>
      </c>
      <c r="D3267" s="1">
        <v>7.0040878797599602E-3</v>
      </c>
    </row>
    <row r="3268" spans="1:5" ht="13.2" x14ac:dyDescent="0.25">
      <c r="A3268" s="2">
        <v>44879.083333333336</v>
      </c>
      <c r="B3268" s="1">
        <v>313.81</v>
      </c>
      <c r="C3268" s="1">
        <v>298.4624</v>
      </c>
      <c r="D3268" s="1">
        <v>5.1422222698738598E-2</v>
      </c>
    </row>
    <row r="3269" spans="1:5" ht="13.2" x14ac:dyDescent="0.25">
      <c r="A3269" s="2">
        <v>44879.125</v>
      </c>
      <c r="B3269" s="1">
        <v>307.19</v>
      </c>
      <c r="C3269" s="1">
        <v>297.60660999999999</v>
      </c>
      <c r="D3269" s="1">
        <v>3.22015361150748E-2</v>
      </c>
    </row>
    <row r="3270" spans="1:5" ht="13.2" x14ac:dyDescent="0.25">
      <c r="A3270" s="2">
        <v>44879.166666666664</v>
      </c>
      <c r="B3270" s="1">
        <v>295.51</v>
      </c>
      <c r="C3270" s="1">
        <v>301.62810000000002</v>
      </c>
      <c r="D3270" s="1">
        <v>2.02835876365631E-2</v>
      </c>
    </row>
    <row r="3271" spans="1:5" ht="13.2" x14ac:dyDescent="0.25">
      <c r="A3271" s="2">
        <v>44879.208333333336</v>
      </c>
      <c r="B3271" s="1">
        <v>289.56</v>
      </c>
      <c r="C3271" s="1">
        <v>309.65746999999999</v>
      </c>
      <c r="D3271" s="1">
        <v>6.4902261198478306E-2</v>
      </c>
    </row>
    <row r="3272" spans="1:5" ht="13.2" x14ac:dyDescent="0.25">
      <c r="A3272" s="2">
        <v>44879.25</v>
      </c>
      <c r="B3272" s="1">
        <v>319.91000000000003</v>
      </c>
      <c r="C3272" s="1">
        <v>311.24209999999999</v>
      </c>
      <c r="D3272" s="1">
        <v>2.7849381558600301E-2</v>
      </c>
    </row>
    <row r="3273" spans="1:5" ht="13.2" x14ac:dyDescent="0.25">
      <c r="A3273" s="2">
        <v>44879.291666666664</v>
      </c>
      <c r="B3273" s="1">
        <v>321.56</v>
      </c>
      <c r="C3273" s="1">
        <v>304.18781000000001</v>
      </c>
      <c r="D3273" s="1">
        <v>5.7110079460448999E-2</v>
      </c>
    </row>
    <row r="3274" spans="1:5" ht="13.2" x14ac:dyDescent="0.25">
      <c r="A3274" s="2">
        <v>44879.333333333336</v>
      </c>
      <c r="B3274" s="1">
        <v>320.13</v>
      </c>
      <c r="C3274" s="1">
        <v>299.09325000000001</v>
      </c>
      <c r="D3274" s="1">
        <v>7.0335087802884097E-2</v>
      </c>
    </row>
    <row r="3275" spans="1:5" ht="13.2" x14ac:dyDescent="0.25">
      <c r="A3275" s="2">
        <v>44879.375</v>
      </c>
      <c r="B3275" s="1">
        <v>313.25</v>
      </c>
      <c r="C3275" s="1">
        <v>298.29397999999998</v>
      </c>
      <c r="D3275" s="1">
        <v>5.0138524418092599E-2</v>
      </c>
    </row>
    <row r="3276" spans="1:5" ht="13.2" x14ac:dyDescent="0.25">
      <c r="A3276" s="2">
        <v>44879.416666666664</v>
      </c>
      <c r="B3276" s="1">
        <v>311.35000000000002</v>
      </c>
      <c r="C3276" s="1">
        <v>302.13733000000002</v>
      </c>
      <c r="D3276" s="1">
        <v>3.0491664171388499E-2</v>
      </c>
    </row>
    <row r="3277" spans="1:5" ht="13.2" x14ac:dyDescent="0.25">
      <c r="A3277" s="2">
        <v>44879.458333333336</v>
      </c>
      <c r="B3277" s="1">
        <v>309.95999999999998</v>
      </c>
      <c r="C3277" s="1">
        <v>302.31718999999998</v>
      </c>
      <c r="D3277" s="1">
        <v>2.5280765542971598E-2</v>
      </c>
    </row>
    <row r="3278" spans="1:5" ht="13.2" x14ac:dyDescent="0.25">
      <c r="A3278" s="2">
        <v>44879.5</v>
      </c>
      <c r="B3278" s="1">
        <v>308.58</v>
      </c>
      <c r="C3278" s="1">
        <v>303.68328000000002</v>
      </c>
      <c r="D3278" s="1">
        <v>1.61244306897632E-2</v>
      </c>
    </row>
    <row r="3279" spans="1:5" ht="13.2" x14ac:dyDescent="0.25">
      <c r="A3279" s="2">
        <v>44879.541666666664</v>
      </c>
      <c r="B3279" s="1">
        <v>309.02</v>
      </c>
      <c r="C3279" s="1">
        <v>309.13650000000001</v>
      </c>
      <c r="D3279" s="1">
        <v>3.7685617841966398E-4</v>
      </c>
    </row>
    <row r="3280" spans="1:5" ht="13.2" x14ac:dyDescent="0.25">
      <c r="A3280" s="2">
        <v>44879.583333333336</v>
      </c>
      <c r="B3280" s="1">
        <v>313.02999999999997</v>
      </c>
      <c r="C3280" s="1">
        <v>304.67261999999999</v>
      </c>
      <c r="D3280" s="1">
        <v>2.7430689374056499E-2</v>
      </c>
    </row>
    <row r="3281" spans="1:5" ht="13.2" x14ac:dyDescent="0.25">
      <c r="A3281" s="2">
        <v>44879.625</v>
      </c>
      <c r="B3281" s="1">
        <v>317.42</v>
      </c>
      <c r="C3281" s="1">
        <v>264.80885000000001</v>
      </c>
      <c r="D3281" s="1">
        <v>0.198675950596062</v>
      </c>
    </row>
    <row r="3282" spans="1:5" ht="13.2" x14ac:dyDescent="0.25">
      <c r="A3282" s="2">
        <v>44879.666666666664</v>
      </c>
      <c r="B3282" s="1">
        <v>229.08</v>
      </c>
      <c r="C3282" s="1">
        <v>201.94211000000001</v>
      </c>
      <c r="D3282" s="1">
        <v>0.134384502568582</v>
      </c>
    </row>
    <row r="3283" spans="1:5" ht="13.2" x14ac:dyDescent="0.25">
      <c r="A3283" s="2">
        <v>44879.708333333336</v>
      </c>
      <c r="B3283" s="1">
        <v>159.41</v>
      </c>
      <c r="C3283" s="1">
        <v>154.80646999999999</v>
      </c>
      <c r="D3283" s="1">
        <v>2.9737322994316698E-2</v>
      </c>
    </row>
    <row r="3284" spans="1:5" ht="13.2" x14ac:dyDescent="0.25">
      <c r="A3284" s="2">
        <v>44879.75</v>
      </c>
      <c r="B3284" s="1">
        <v>146.97</v>
      </c>
      <c r="C3284" s="1">
        <v>143.35389000000001</v>
      </c>
      <c r="D3284" s="1">
        <v>2.52250566761738E-2</v>
      </c>
    </row>
    <row r="3285" spans="1:5" ht="13.2" x14ac:dyDescent="0.25">
      <c r="A3285" s="2">
        <v>44879.791666666664</v>
      </c>
      <c r="B3285" s="1">
        <v>145.86000000000001</v>
      </c>
      <c r="C3285" s="1">
        <v>147.3768</v>
      </c>
      <c r="D3285" s="1">
        <v>1.0291986255638499E-2</v>
      </c>
    </row>
    <row r="3286" spans="1:5" ht="13.2" x14ac:dyDescent="0.25">
      <c r="A3286" s="2">
        <v>44879.833333333336</v>
      </c>
      <c r="B3286" s="1">
        <v>147.63</v>
      </c>
      <c r="C3286" s="1">
        <v>146.81798000000001</v>
      </c>
      <c r="D3286" s="1">
        <v>5.5307939804102304E-3</v>
      </c>
    </row>
    <row r="3287" spans="1:5" ht="13.2" x14ac:dyDescent="0.25">
      <c r="A3287" s="2">
        <v>44879.875</v>
      </c>
      <c r="B3287" s="1">
        <v>149.66</v>
      </c>
      <c r="C3287" s="1">
        <v>149.40358000000001</v>
      </c>
      <c r="D3287" s="1">
        <v>1.71629086799654E-3</v>
      </c>
    </row>
    <row r="3288" spans="1:5" ht="13.2" x14ac:dyDescent="0.25">
      <c r="A3288" s="2">
        <v>44879.916666666664</v>
      </c>
      <c r="B3288" s="1">
        <v>147.18</v>
      </c>
      <c r="C3288" s="1">
        <v>167.92238</v>
      </c>
      <c r="D3288" s="1">
        <v>0.12352361847182</v>
      </c>
    </row>
    <row r="3289" spans="1:5" ht="13.2" x14ac:dyDescent="0.25">
      <c r="A3289" s="2">
        <v>44879.958333333336</v>
      </c>
      <c r="B3289" s="1">
        <v>157.24</v>
      </c>
      <c r="C3289" s="1">
        <v>203.58580000000001</v>
      </c>
      <c r="D3289" s="1">
        <v>0.22764750783207799</v>
      </c>
      <c r="E3289" s="1">
        <f>AVERAGE(D3266:D3289)</f>
        <v>6.4146387239829919E-2</v>
      </c>
    </row>
    <row r="3290" spans="1:5" ht="13.2" x14ac:dyDescent="0.25">
      <c r="A3290" s="2">
        <v>44880</v>
      </c>
      <c r="B3290" s="1">
        <v>212.3</v>
      </c>
      <c r="C3290" s="1">
        <v>224.69243</v>
      </c>
      <c r="D3290" s="1">
        <v>5.5152859399847098E-2</v>
      </c>
    </row>
    <row r="3291" spans="1:5" ht="13.2" x14ac:dyDescent="0.25">
      <c r="A3291" s="2">
        <v>44880.041666666664</v>
      </c>
      <c r="B3291" s="1">
        <v>305.99</v>
      </c>
      <c r="C3291" s="1">
        <v>272.48115999999999</v>
      </c>
      <c r="D3291" s="1">
        <v>0.122976722500741</v>
      </c>
    </row>
    <row r="3292" spans="1:5" ht="13.2" x14ac:dyDescent="0.25">
      <c r="A3292" s="2">
        <v>44880.083333333336</v>
      </c>
      <c r="B3292" s="1">
        <v>315.83999999999997</v>
      </c>
      <c r="C3292" s="1">
        <v>295.90064999999998</v>
      </c>
      <c r="D3292" s="1">
        <v>6.7385286243879405E-2</v>
      </c>
    </row>
    <row r="3293" spans="1:5" ht="13.2" x14ac:dyDescent="0.25">
      <c r="A3293" s="2">
        <v>44880.125</v>
      </c>
      <c r="B3293" s="1">
        <v>312.31</v>
      </c>
      <c r="C3293" s="1">
        <v>295.99475000000001</v>
      </c>
      <c r="D3293" s="1">
        <v>5.51200654741342E-2</v>
      </c>
    </row>
    <row r="3294" spans="1:5" ht="13.2" x14ac:dyDescent="0.25">
      <c r="A3294" s="2">
        <v>44880.166666666664</v>
      </c>
      <c r="B3294" s="1">
        <v>310.64</v>
      </c>
      <c r="C3294" s="1">
        <v>292.07918999999998</v>
      </c>
      <c r="D3294" s="1">
        <v>6.3547183898996704E-2</v>
      </c>
    </row>
    <row r="3295" spans="1:5" ht="13.2" x14ac:dyDescent="0.25">
      <c r="A3295" s="2">
        <v>44880.208333333336</v>
      </c>
      <c r="B3295" s="1">
        <v>311</v>
      </c>
      <c r="C3295" s="1">
        <v>294.31659000000002</v>
      </c>
      <c r="D3295" s="1">
        <v>5.66852517556009E-2</v>
      </c>
    </row>
    <row r="3296" spans="1:5" ht="13.2" x14ac:dyDescent="0.25">
      <c r="A3296" s="2">
        <v>44880.25</v>
      </c>
      <c r="B3296" s="1">
        <v>313.35000000000002</v>
      </c>
      <c r="C3296" s="1">
        <v>295.61926999999997</v>
      </c>
      <c r="D3296" s="1">
        <v>5.9978261904239299E-2</v>
      </c>
    </row>
    <row r="3297" spans="1:4" ht="13.2" x14ac:dyDescent="0.25">
      <c r="A3297" s="2">
        <v>44880.291666666664</v>
      </c>
      <c r="B3297" s="1">
        <v>315.27</v>
      </c>
      <c r="C3297" s="1">
        <v>291.32506000000001</v>
      </c>
      <c r="D3297" s="1">
        <v>8.2193203701734302E-2</v>
      </c>
    </row>
    <row r="3298" spans="1:4" ht="13.2" x14ac:dyDescent="0.25">
      <c r="A3298" s="2">
        <v>44880.333333333336</v>
      </c>
      <c r="B3298" s="1">
        <v>313.56</v>
      </c>
      <c r="C3298" s="1">
        <v>286.91719000000001</v>
      </c>
      <c r="D3298" s="1">
        <v>9.2858883777580503E-2</v>
      </c>
    </row>
    <row r="3299" spans="1:4" ht="13.2" x14ac:dyDescent="0.25">
      <c r="A3299" s="2">
        <v>44880.375</v>
      </c>
      <c r="B3299" s="1">
        <v>315.45999999999998</v>
      </c>
      <c r="C3299" s="1">
        <v>283.67982000000001</v>
      </c>
      <c r="D3299" s="1">
        <v>0.112028342375569</v>
      </c>
    </row>
    <row r="3300" spans="1:4" ht="13.2" x14ac:dyDescent="0.25">
      <c r="A3300" s="2">
        <v>44880.416666666664</v>
      </c>
      <c r="B3300" s="1">
        <v>317.23</v>
      </c>
      <c r="C3300" s="1">
        <v>282.94008000000002</v>
      </c>
      <c r="D3300" s="1">
        <v>0.12119145509536799</v>
      </c>
    </row>
    <row r="3301" spans="1:4" ht="13.2" x14ac:dyDescent="0.25">
      <c r="A3301" s="2">
        <v>44880.458333333336</v>
      </c>
      <c r="B3301" s="1">
        <v>323.08999999999997</v>
      </c>
      <c r="C3301" s="1">
        <v>280.21593999999999</v>
      </c>
      <c r="D3301" s="1">
        <v>0.153003644260922</v>
      </c>
    </row>
    <row r="3302" spans="1:4" ht="13.2" x14ac:dyDescent="0.25">
      <c r="A3302" s="2">
        <v>44880.5</v>
      </c>
      <c r="B3302" s="1">
        <v>319.29000000000002</v>
      </c>
      <c r="C3302" s="1">
        <v>278.94443999999999</v>
      </c>
      <c r="D3302" s="1">
        <v>0.14463654482591601</v>
      </c>
    </row>
    <row r="3303" spans="1:4" ht="13.2" x14ac:dyDescent="0.25">
      <c r="A3303" s="2">
        <v>44880.541666666664</v>
      </c>
      <c r="B3303" s="1">
        <v>320.61</v>
      </c>
      <c r="C3303" s="1">
        <v>283.93520000000001</v>
      </c>
      <c r="D3303" s="1">
        <v>0.129166091418041</v>
      </c>
    </row>
    <row r="3304" spans="1:4" ht="13.2" x14ac:dyDescent="0.25">
      <c r="A3304" s="2">
        <v>44880.583333333336</v>
      </c>
      <c r="B3304" s="1">
        <v>313.58999999999997</v>
      </c>
      <c r="C3304" s="1">
        <v>287.51337999999998</v>
      </c>
      <c r="D3304" s="1">
        <v>9.0697065993937301E-2</v>
      </c>
    </row>
    <row r="3305" spans="1:4" ht="13.2" x14ac:dyDescent="0.25">
      <c r="A3305" s="2">
        <v>44880.625</v>
      </c>
      <c r="B3305" s="1">
        <v>311.61</v>
      </c>
      <c r="C3305" s="1">
        <v>258.09212000000002</v>
      </c>
      <c r="D3305" s="1">
        <v>0.207359604779874</v>
      </c>
    </row>
    <row r="3306" spans="1:4" ht="13.2" x14ac:dyDescent="0.25">
      <c r="A3306" s="2">
        <v>44880.666666666664</v>
      </c>
      <c r="B3306" s="1">
        <v>238.62</v>
      </c>
      <c r="C3306" s="1">
        <v>198.34996000000001</v>
      </c>
      <c r="D3306" s="1">
        <v>0.203025198492603</v>
      </c>
    </row>
    <row r="3307" spans="1:4" ht="13.2" x14ac:dyDescent="0.25">
      <c r="A3307" s="2">
        <v>44880.708333333336</v>
      </c>
      <c r="B3307" s="1">
        <v>169.04</v>
      </c>
      <c r="C3307" s="1">
        <v>147.12727000000001</v>
      </c>
      <c r="D3307" s="1">
        <v>0.14893724324525201</v>
      </c>
    </row>
    <row r="3308" spans="1:4" ht="13.2" x14ac:dyDescent="0.25">
      <c r="A3308" s="2">
        <v>44880.75</v>
      </c>
      <c r="B3308" s="1">
        <v>144.71</v>
      </c>
      <c r="C3308" s="1">
        <v>130.14288999999999</v>
      </c>
      <c r="D3308" s="1">
        <v>0.11193166219068899</v>
      </c>
    </row>
    <row r="3309" spans="1:4" ht="13.2" x14ac:dyDescent="0.25">
      <c r="A3309" s="2">
        <v>44880.791666666664</v>
      </c>
      <c r="B3309" s="1">
        <v>141.47999999999999</v>
      </c>
      <c r="C3309" s="1">
        <v>130.48258000000001</v>
      </c>
      <c r="D3309" s="1">
        <v>8.4282668230502303E-2</v>
      </c>
    </row>
    <row r="3310" spans="1:4" ht="13.2" x14ac:dyDescent="0.25">
      <c r="A3310" s="2">
        <v>44880.833333333336</v>
      </c>
      <c r="B3310" s="1">
        <v>145.5</v>
      </c>
      <c r="C3310" s="1">
        <v>127.33326</v>
      </c>
      <c r="D3310" s="1">
        <v>0.14267081515073099</v>
      </c>
    </row>
    <row r="3311" spans="1:4" ht="13.2" x14ac:dyDescent="0.25">
      <c r="A3311" s="2">
        <v>44880.875</v>
      </c>
      <c r="B3311" s="1">
        <v>143.69</v>
      </c>
      <c r="C3311" s="1">
        <v>126.27254000000001</v>
      </c>
      <c r="D3311" s="1">
        <v>0.137935452949627</v>
      </c>
    </row>
    <row r="3312" spans="1:4" ht="13.2" x14ac:dyDescent="0.25">
      <c r="A3312" s="2">
        <v>44880.916666666664</v>
      </c>
      <c r="B3312" s="1">
        <v>140.26</v>
      </c>
      <c r="C3312" s="1">
        <v>138.41549000000001</v>
      </c>
      <c r="D3312" s="1">
        <v>1.33258929329368E-2</v>
      </c>
    </row>
    <row r="3313" spans="1:5" ht="13.2" x14ac:dyDescent="0.25">
      <c r="A3313" s="2">
        <v>44880.958333333336</v>
      </c>
      <c r="B3313" s="1">
        <v>151.54</v>
      </c>
      <c r="C3313" s="1">
        <v>169.12132</v>
      </c>
      <c r="D3313" s="1">
        <v>0.10395685180319</v>
      </c>
      <c r="E3313" s="1">
        <f>AVERAGE(D3290:D3313)</f>
        <v>0.10666859385007967</v>
      </c>
    </row>
    <row r="3314" spans="1:5" ht="13.2" x14ac:dyDescent="0.25">
      <c r="A3314" s="2">
        <v>44881</v>
      </c>
      <c r="B3314" s="1">
        <v>207.61</v>
      </c>
      <c r="C3314" s="1">
        <v>217.65806000000001</v>
      </c>
      <c r="D3314" s="1">
        <v>4.6164428737442503E-2</v>
      </c>
    </row>
    <row r="3315" spans="1:5" ht="13.2" x14ac:dyDescent="0.25">
      <c r="A3315" s="2">
        <v>44881.041666666664</v>
      </c>
      <c r="B3315" s="1">
        <v>276.20999999999998</v>
      </c>
      <c r="C3315" s="1">
        <v>265.98736000000002</v>
      </c>
      <c r="D3315" s="1">
        <v>3.84328037242068E-2</v>
      </c>
    </row>
    <row r="3316" spans="1:5" ht="13.2" x14ac:dyDescent="0.25">
      <c r="A3316" s="2">
        <v>44881.083333333336</v>
      </c>
      <c r="B3316" s="1">
        <v>289.73</v>
      </c>
      <c r="C3316" s="1">
        <v>292.30250000000001</v>
      </c>
      <c r="D3316" s="1">
        <v>8.8008142249894894E-3</v>
      </c>
    </row>
    <row r="3317" spans="1:5" ht="13.2" x14ac:dyDescent="0.25">
      <c r="A3317" s="2">
        <v>44881.125</v>
      </c>
      <c r="B3317" s="1">
        <v>296.64</v>
      </c>
      <c r="C3317" s="1">
        <v>294.68553000000003</v>
      </c>
      <c r="D3317" s="1">
        <v>6.6323921639449201E-3</v>
      </c>
    </row>
    <row r="3318" spans="1:5" ht="13.2" x14ac:dyDescent="0.25">
      <c r="A3318" s="2">
        <v>44881.166666666664</v>
      </c>
      <c r="B3318" s="1">
        <v>290.69</v>
      </c>
      <c r="C3318" s="1">
        <v>292.44972999999999</v>
      </c>
      <c r="D3318" s="1">
        <v>6.0172050765784201E-3</v>
      </c>
    </row>
    <row r="3319" spans="1:5" ht="13.2" x14ac:dyDescent="0.25">
      <c r="A3319" s="2">
        <v>44881.208333333336</v>
      </c>
      <c r="B3319" s="1">
        <v>281.83999999999997</v>
      </c>
      <c r="C3319" s="1">
        <v>295.99921000000001</v>
      </c>
      <c r="D3319" s="1">
        <v>4.7835296587447E-2</v>
      </c>
    </row>
    <row r="3320" spans="1:5" ht="13.2" x14ac:dyDescent="0.25">
      <c r="A3320" s="2">
        <v>44881.25</v>
      </c>
      <c r="B3320" s="1">
        <v>277.26</v>
      </c>
      <c r="C3320" s="1">
        <v>297.97782999999998</v>
      </c>
      <c r="D3320" s="1">
        <v>6.9528092073158507E-2</v>
      </c>
    </row>
    <row r="3321" spans="1:5" ht="13.2" x14ac:dyDescent="0.25">
      <c r="A3321" s="2">
        <v>44881.291666666664</v>
      </c>
      <c r="B3321" s="1">
        <v>276.20999999999998</v>
      </c>
      <c r="C3321" s="1">
        <v>294.25024999999999</v>
      </c>
      <c r="D3321" s="1">
        <v>6.13092087432381E-2</v>
      </c>
    </row>
    <row r="3322" spans="1:5" ht="13.2" x14ac:dyDescent="0.25">
      <c r="A3322" s="2">
        <v>44881.333333333336</v>
      </c>
      <c r="B3322" s="1">
        <v>278.39</v>
      </c>
      <c r="C3322" s="1">
        <v>289.76368000000002</v>
      </c>
      <c r="D3322" s="1">
        <v>3.9251572177714002E-2</v>
      </c>
    </row>
    <row r="3323" spans="1:5" ht="13.2" x14ac:dyDescent="0.25">
      <c r="A3323" s="2">
        <v>44881.375</v>
      </c>
      <c r="B3323" s="1">
        <v>286.11</v>
      </c>
      <c r="C3323" s="1">
        <v>286.45069000000001</v>
      </c>
      <c r="D3323" s="1">
        <v>1.1893495526228001E-3</v>
      </c>
    </row>
    <row r="3324" spans="1:5" ht="13.2" x14ac:dyDescent="0.25">
      <c r="A3324" s="2">
        <v>44881.416666666664</v>
      </c>
      <c r="B3324" s="1">
        <v>290.52</v>
      </c>
      <c r="C3324" s="1">
        <v>288.30691999999999</v>
      </c>
      <c r="D3324" s="1">
        <v>7.6761251516265696E-3</v>
      </c>
    </row>
    <row r="3325" spans="1:5" ht="13.2" x14ac:dyDescent="0.25">
      <c r="A3325" s="2">
        <v>44881.458333333336</v>
      </c>
      <c r="B3325" s="1">
        <v>297.93</v>
      </c>
      <c r="C3325" s="1">
        <v>289.04145999999997</v>
      </c>
      <c r="D3325" s="1">
        <v>3.0751782114579799E-2</v>
      </c>
    </row>
    <row r="3326" spans="1:5" ht="13.2" x14ac:dyDescent="0.25">
      <c r="A3326" s="2">
        <v>44881.5</v>
      </c>
      <c r="B3326" s="1">
        <v>298.14999999999998</v>
      </c>
      <c r="C3326" s="1">
        <v>287.69605000000001</v>
      </c>
      <c r="D3326" s="1">
        <v>3.6336786688590098E-2</v>
      </c>
    </row>
    <row r="3327" spans="1:5" ht="13.2" x14ac:dyDescent="0.25">
      <c r="A3327" s="2">
        <v>44881.541666666664</v>
      </c>
      <c r="B3327" s="1">
        <v>301.64</v>
      </c>
      <c r="C3327" s="1">
        <v>291.57085000000001</v>
      </c>
      <c r="D3327" s="1">
        <v>3.4534144959964201E-2</v>
      </c>
    </row>
    <row r="3328" spans="1:5" ht="13.2" x14ac:dyDescent="0.25">
      <c r="A3328" s="2">
        <v>44881.583333333336</v>
      </c>
      <c r="B3328" s="1">
        <v>301.5</v>
      </c>
      <c r="C3328" s="1">
        <v>297.53456</v>
      </c>
      <c r="D3328" s="1">
        <v>1.33276618353175E-2</v>
      </c>
    </row>
    <row r="3329" spans="1:5" ht="13.2" x14ac:dyDescent="0.25">
      <c r="A3329" s="2">
        <v>44881.625</v>
      </c>
      <c r="B3329" s="1">
        <v>305.70999999999998</v>
      </c>
      <c r="C3329" s="1">
        <v>270.94812999999999</v>
      </c>
      <c r="D3329" s="1">
        <v>0.12829713938236001</v>
      </c>
    </row>
    <row r="3330" spans="1:5" ht="13.2" x14ac:dyDescent="0.25">
      <c r="A3330" s="2">
        <v>44881.666666666664</v>
      </c>
      <c r="B3330" s="1">
        <v>230.39</v>
      </c>
      <c r="C3330" s="1">
        <v>209.63319000000001</v>
      </c>
      <c r="D3330" s="1">
        <v>9.9014903126742299E-2</v>
      </c>
    </row>
    <row r="3331" spans="1:5" ht="13.2" x14ac:dyDescent="0.25">
      <c r="A3331" s="2">
        <v>44881.708333333336</v>
      </c>
      <c r="B3331" s="1">
        <v>152.59</v>
      </c>
      <c r="C3331" s="1">
        <v>153.68419</v>
      </c>
      <c r="D3331" s="1">
        <v>7.1197304029776698E-3</v>
      </c>
    </row>
    <row r="3332" spans="1:5" ht="13.2" x14ac:dyDescent="0.25">
      <c r="A3332" s="2">
        <v>44881.75</v>
      </c>
      <c r="B3332" s="1">
        <v>145.65</v>
      </c>
      <c r="C3332" s="1">
        <v>133.04698999999999</v>
      </c>
      <c r="D3332" s="1">
        <v>9.4726006202770996E-2</v>
      </c>
    </row>
    <row r="3333" spans="1:5" ht="13.2" x14ac:dyDescent="0.25">
      <c r="A3333" s="2">
        <v>44881.791666666664</v>
      </c>
      <c r="B3333" s="1">
        <v>142.9</v>
      </c>
      <c r="C3333" s="1">
        <v>131.90539999999999</v>
      </c>
      <c r="D3333" s="1">
        <v>8.3352159957060204E-2</v>
      </c>
    </row>
    <row r="3334" spans="1:5" ht="13.2" x14ac:dyDescent="0.25">
      <c r="A3334" s="2">
        <v>44881.833333333336</v>
      </c>
      <c r="B3334" s="1">
        <v>136.88999999999999</v>
      </c>
      <c r="C3334" s="1">
        <v>129.25567000000001</v>
      </c>
      <c r="D3334" s="1">
        <v>5.9063791940423001E-2</v>
      </c>
    </row>
    <row r="3335" spans="1:5" ht="13.2" x14ac:dyDescent="0.25">
      <c r="A3335" s="2">
        <v>44881.875</v>
      </c>
      <c r="B3335" s="1">
        <v>144.02000000000001</v>
      </c>
      <c r="C3335" s="1">
        <v>129.58483000000001</v>
      </c>
      <c r="D3335" s="1">
        <v>0.11139552368899901</v>
      </c>
    </row>
    <row r="3336" spans="1:5" ht="13.2" x14ac:dyDescent="0.25">
      <c r="A3336" s="2">
        <v>44881.916666666664</v>
      </c>
      <c r="B3336" s="1">
        <v>142.65</v>
      </c>
      <c r="C3336" s="1">
        <v>140.37861000000001</v>
      </c>
      <c r="D3336" s="1">
        <v>1.6180456552461898E-2</v>
      </c>
    </row>
    <row r="3337" spans="1:5" ht="13.2" x14ac:dyDescent="0.25">
      <c r="A3337" s="2">
        <v>44881.958333333336</v>
      </c>
      <c r="B3337" s="1">
        <v>145.44</v>
      </c>
      <c r="C3337" s="1">
        <v>165.89893000000001</v>
      </c>
      <c r="D3337" s="1">
        <v>0.123321651321078</v>
      </c>
      <c r="E3337" s="1">
        <f>AVERAGE(D3314:D3337)</f>
        <v>4.8760792766095573E-2</v>
      </c>
    </row>
    <row r="3338" spans="1:5" ht="13.2" x14ac:dyDescent="0.25">
      <c r="A3338" s="2">
        <v>44882</v>
      </c>
      <c r="B3338" s="1">
        <v>212.51</v>
      </c>
      <c r="C3338" s="1">
        <v>234.04613000000001</v>
      </c>
      <c r="D3338" s="1">
        <v>9.2016603735340596E-2</v>
      </c>
    </row>
    <row r="3339" spans="1:5" ht="13.2" x14ac:dyDescent="0.25">
      <c r="A3339" s="2">
        <v>44882.041666666664</v>
      </c>
      <c r="B3339" s="1">
        <v>300.26</v>
      </c>
      <c r="C3339" s="1">
        <v>280.43597999999997</v>
      </c>
      <c r="D3339" s="1">
        <v>7.0690002046099806E-2</v>
      </c>
    </row>
    <row r="3340" spans="1:5" ht="13.2" x14ac:dyDescent="0.25">
      <c r="A3340" s="2">
        <v>44882.083333333336</v>
      </c>
      <c r="B3340" s="1">
        <v>302.77</v>
      </c>
      <c r="C3340" s="1">
        <v>297.5061</v>
      </c>
      <c r="D3340" s="1">
        <v>1.7693418723178998E-2</v>
      </c>
    </row>
    <row r="3341" spans="1:5" ht="13.2" x14ac:dyDescent="0.25">
      <c r="A3341" s="2">
        <v>44882.125</v>
      </c>
      <c r="B3341" s="1">
        <v>305.02</v>
      </c>
      <c r="C3341" s="1">
        <v>293.63216999999997</v>
      </c>
      <c r="D3341" s="1">
        <v>3.8782637474633598E-2</v>
      </c>
    </row>
    <row r="3342" spans="1:5" ht="13.2" x14ac:dyDescent="0.25">
      <c r="A3342" s="2">
        <v>44882.166666666664</v>
      </c>
      <c r="B3342" s="1">
        <v>302.85000000000002</v>
      </c>
      <c r="C3342" s="1">
        <v>293.20420999999999</v>
      </c>
      <c r="D3342" s="1">
        <v>3.2897856412089102E-2</v>
      </c>
    </row>
    <row r="3343" spans="1:5" ht="13.2" x14ac:dyDescent="0.25">
      <c r="A3343" s="2">
        <v>44882.208333333336</v>
      </c>
      <c r="B3343" s="1">
        <v>305.36</v>
      </c>
      <c r="C3343" s="1">
        <v>301.01375999999999</v>
      </c>
      <c r="D3343" s="1">
        <v>1.44386754944359E-2</v>
      </c>
    </row>
    <row r="3344" spans="1:5" ht="13.2" x14ac:dyDescent="0.25">
      <c r="A3344" s="2">
        <v>44882.25</v>
      </c>
      <c r="B3344" s="1">
        <v>305.08</v>
      </c>
      <c r="C3344" s="1">
        <v>304.11171000000002</v>
      </c>
      <c r="D3344" s="1">
        <v>3.18399446045654E-3</v>
      </c>
    </row>
    <row r="3345" spans="1:4" ht="13.2" x14ac:dyDescent="0.25">
      <c r="A3345" s="2">
        <v>44882.291666666664</v>
      </c>
      <c r="B3345" s="1">
        <v>296.38</v>
      </c>
      <c r="C3345" s="1">
        <v>298.63405</v>
      </c>
      <c r="D3345" s="1">
        <v>7.5478666950403199E-3</v>
      </c>
    </row>
    <row r="3346" spans="1:4" ht="13.2" x14ac:dyDescent="0.25">
      <c r="A3346" s="2">
        <v>44882.333333333336</v>
      </c>
      <c r="B3346" s="1">
        <v>296.33</v>
      </c>
      <c r="C3346" s="1">
        <v>292.37461000000002</v>
      </c>
      <c r="D3346" s="1">
        <v>1.3528500303087001E-2</v>
      </c>
    </row>
    <row r="3347" spans="1:4" ht="13.2" x14ac:dyDescent="0.25">
      <c r="A3347" s="2">
        <v>44882.375</v>
      </c>
      <c r="B3347" s="1">
        <v>305.45999999999998</v>
      </c>
      <c r="C3347" s="1">
        <v>290.29759999999999</v>
      </c>
      <c r="D3347" s="1">
        <v>5.2230538592120603E-2</v>
      </c>
    </row>
    <row r="3348" spans="1:4" ht="13.2" x14ac:dyDescent="0.25">
      <c r="A3348" s="2">
        <v>44882.416666666664</v>
      </c>
      <c r="B3348" s="1">
        <v>317.63</v>
      </c>
      <c r="C3348" s="1">
        <v>296.01386000000002</v>
      </c>
      <c r="D3348" s="1">
        <v>7.3024080696761806E-2</v>
      </c>
    </row>
    <row r="3349" spans="1:4" ht="13.2" x14ac:dyDescent="0.25">
      <c r="A3349" s="2">
        <v>44882.458333333336</v>
      </c>
      <c r="B3349" s="1">
        <v>310.20999999999998</v>
      </c>
      <c r="C3349" s="1">
        <v>298.21949000000001</v>
      </c>
      <c r="D3349" s="1">
        <v>4.0206996531313099E-2</v>
      </c>
    </row>
    <row r="3350" spans="1:4" ht="13.2" x14ac:dyDescent="0.25">
      <c r="A3350" s="2">
        <v>44882.5</v>
      </c>
      <c r="B3350" s="1">
        <v>309.01</v>
      </c>
      <c r="C3350" s="1">
        <v>296.42146000000002</v>
      </c>
      <c r="D3350" s="1">
        <v>4.2468382687272203E-2</v>
      </c>
    </row>
    <row r="3351" spans="1:4" ht="13.2" x14ac:dyDescent="0.25">
      <c r="A3351" s="2">
        <v>44882.541666666664</v>
      </c>
      <c r="B3351" s="1">
        <v>314.88</v>
      </c>
      <c r="C3351" s="1">
        <v>300.89657</v>
      </c>
      <c r="D3351" s="1">
        <v>4.6472547028369199E-2</v>
      </c>
    </row>
    <row r="3352" spans="1:4" ht="13.2" x14ac:dyDescent="0.25">
      <c r="A3352" s="2">
        <v>44882.583333333336</v>
      </c>
      <c r="B3352" s="1">
        <v>322.95999999999998</v>
      </c>
      <c r="C3352" s="1">
        <v>308.99263000000002</v>
      </c>
      <c r="D3352" s="1">
        <v>4.5202922801103503E-2</v>
      </c>
    </row>
    <row r="3353" spans="1:4" ht="13.2" x14ac:dyDescent="0.25">
      <c r="A3353" s="2">
        <v>44882.625</v>
      </c>
      <c r="B3353" s="1">
        <v>314.04000000000002</v>
      </c>
      <c r="C3353" s="1">
        <v>283.24031000000002</v>
      </c>
      <c r="D3353" s="1">
        <v>0.10874048965699799</v>
      </c>
    </row>
    <row r="3354" spans="1:4" ht="13.2" x14ac:dyDescent="0.25">
      <c r="A3354" s="2">
        <v>44882.666666666664</v>
      </c>
      <c r="B3354" s="1">
        <v>232.22</v>
      </c>
      <c r="C3354" s="1">
        <v>219.43870000000001</v>
      </c>
      <c r="D3354" s="1">
        <v>5.8245423437160201E-2</v>
      </c>
    </row>
    <row r="3355" spans="1:4" ht="13.2" x14ac:dyDescent="0.25">
      <c r="A3355" s="2">
        <v>44882.708333333336</v>
      </c>
      <c r="B3355" s="1">
        <v>160.52000000000001</v>
      </c>
      <c r="C3355" s="1">
        <v>159.34495999999999</v>
      </c>
      <c r="D3355" s="1">
        <v>7.3741899335882603E-3</v>
      </c>
    </row>
    <row r="3356" spans="1:4" ht="13.2" x14ac:dyDescent="0.25">
      <c r="A3356" s="2">
        <v>44882.75</v>
      </c>
      <c r="B3356" s="1">
        <v>158.94</v>
      </c>
      <c r="C3356" s="1">
        <v>136.73829000000001</v>
      </c>
      <c r="D3356" s="1">
        <v>0.162366444687877</v>
      </c>
    </row>
    <row r="3357" spans="1:4" ht="13.2" x14ac:dyDescent="0.25">
      <c r="A3357" s="2">
        <v>44882.791666666664</v>
      </c>
      <c r="B3357" s="1">
        <v>155.56</v>
      </c>
      <c r="C3357" s="1">
        <v>136.21812</v>
      </c>
      <c r="D3357" s="1">
        <v>0.14199197581056</v>
      </c>
    </row>
    <row r="3358" spans="1:4" ht="13.2" x14ac:dyDescent="0.25">
      <c r="A3358" s="2">
        <v>44882.833333333336</v>
      </c>
      <c r="B3358" s="1">
        <v>152.31</v>
      </c>
      <c r="C3358" s="1">
        <v>134.08483000000001</v>
      </c>
      <c r="D3358" s="1">
        <v>0.135922684169417</v>
      </c>
    </row>
    <row r="3359" spans="1:4" ht="13.2" x14ac:dyDescent="0.25">
      <c r="A3359" s="2">
        <v>44882.875</v>
      </c>
      <c r="B3359" s="1">
        <v>157.19999999999999</v>
      </c>
      <c r="C3359" s="1">
        <v>133.9083</v>
      </c>
      <c r="D3359" s="1">
        <v>0.173937687208335</v>
      </c>
    </row>
    <row r="3360" spans="1:4" ht="13.2" x14ac:dyDescent="0.25">
      <c r="A3360" s="2">
        <v>44882.916666666664</v>
      </c>
      <c r="B3360" s="1">
        <v>153.25</v>
      </c>
      <c r="C3360" s="1">
        <v>144.95173</v>
      </c>
      <c r="D3360" s="1">
        <v>5.7248506106136098E-2</v>
      </c>
    </row>
    <row r="3361" spans="1:5" ht="13.2" x14ac:dyDescent="0.25">
      <c r="A3361" s="2">
        <v>44882.958333333336</v>
      </c>
      <c r="B3361" s="1">
        <v>173.72</v>
      </c>
      <c r="C3361" s="1">
        <v>174.97118</v>
      </c>
      <c r="D3361" s="1">
        <v>7.15077763092187E-3</v>
      </c>
      <c r="E3361" s="1">
        <f>AVERAGE(D3338:D3361)</f>
        <v>6.0140133430095645E-2</v>
      </c>
    </row>
    <row r="3362" spans="1:5" ht="13.2" x14ac:dyDescent="0.25">
      <c r="A3362" s="2">
        <v>44883</v>
      </c>
      <c r="B3362" s="1">
        <v>242.34</v>
      </c>
      <c r="C3362" s="1">
        <v>222.50525999999999</v>
      </c>
      <c r="D3362" s="1">
        <v>8.9142791500749205E-2</v>
      </c>
    </row>
    <row r="3363" spans="1:5" ht="13.2" x14ac:dyDescent="0.25">
      <c r="A3363" s="2">
        <v>44883.041666666664</v>
      </c>
      <c r="B3363" s="1">
        <v>306.32</v>
      </c>
      <c r="C3363" s="1">
        <v>270.18641000000002</v>
      </c>
      <c r="D3363" s="1">
        <v>0.13373577893869601</v>
      </c>
    </row>
    <row r="3364" spans="1:5" ht="13.2" x14ac:dyDescent="0.25">
      <c r="A3364" s="2">
        <v>44883.083333333336</v>
      </c>
      <c r="B3364" s="1">
        <v>308.83</v>
      </c>
      <c r="C3364" s="1">
        <v>292.25049999999999</v>
      </c>
      <c r="D3364" s="1">
        <v>5.6730441864085698E-2</v>
      </c>
    </row>
    <row r="3365" spans="1:5" ht="13.2" x14ac:dyDescent="0.25">
      <c r="A3365" s="2">
        <v>44883.125</v>
      </c>
      <c r="B3365" s="1">
        <v>310.25</v>
      </c>
      <c r="C3365" s="1">
        <v>291.49833999999998</v>
      </c>
      <c r="D3365" s="1">
        <v>6.4328530996094202E-2</v>
      </c>
    </row>
    <row r="3366" spans="1:5" ht="13.2" x14ac:dyDescent="0.25">
      <c r="A3366" s="2">
        <v>44883.166666666664</v>
      </c>
      <c r="B3366" s="1">
        <v>297.41000000000003</v>
      </c>
      <c r="C3366" s="1">
        <v>287.19884000000002</v>
      </c>
      <c r="D3366" s="1">
        <v>3.5554321876787497E-2</v>
      </c>
    </row>
    <row r="3367" spans="1:5" ht="13.2" x14ac:dyDescent="0.25">
      <c r="A3367" s="2">
        <v>44883.208333333336</v>
      </c>
      <c r="B3367" s="1">
        <v>296.32</v>
      </c>
      <c r="C3367" s="1">
        <v>288.63447000000002</v>
      </c>
      <c r="D3367" s="1">
        <v>2.6627207762122001E-2</v>
      </c>
    </row>
    <row r="3368" spans="1:5" ht="13.2" x14ac:dyDescent="0.25">
      <c r="A3368" s="2">
        <v>44883.25</v>
      </c>
      <c r="B3368" s="1">
        <v>292.70999999999998</v>
      </c>
      <c r="C3368" s="1">
        <v>289.25945000000002</v>
      </c>
      <c r="D3368" s="1">
        <v>1.19289101877223E-2</v>
      </c>
    </row>
    <row r="3369" spans="1:5" ht="13.2" x14ac:dyDescent="0.25">
      <c r="A3369" s="2">
        <v>44883.291666666664</v>
      </c>
      <c r="B3369" s="1">
        <v>294.58</v>
      </c>
      <c r="C3369" s="1">
        <v>284.84877999999998</v>
      </c>
      <c r="D3369" s="1">
        <v>3.4162758218588801E-2</v>
      </c>
    </row>
    <row r="3370" spans="1:5" ht="13.2" x14ac:dyDescent="0.25">
      <c r="A3370" s="2">
        <v>44883.333333333336</v>
      </c>
      <c r="B3370" s="1">
        <v>297.24</v>
      </c>
      <c r="C3370" s="1">
        <v>280.87293</v>
      </c>
      <c r="D3370" s="1">
        <v>5.8272151752039598E-2</v>
      </c>
    </row>
    <row r="3371" spans="1:5" ht="13.2" x14ac:dyDescent="0.25">
      <c r="A3371" s="2">
        <v>44883.375</v>
      </c>
      <c r="B3371" s="1">
        <v>311.18</v>
      </c>
      <c r="C3371" s="1">
        <v>278.06223999999997</v>
      </c>
      <c r="D3371" s="1">
        <v>0.11910196796227999</v>
      </c>
    </row>
    <row r="3372" spans="1:5" ht="13.2" x14ac:dyDescent="0.25">
      <c r="A3372" s="2">
        <v>44883.416666666664</v>
      </c>
      <c r="B3372" s="1">
        <v>306.52</v>
      </c>
      <c r="C3372" s="1">
        <v>277.24074999999999</v>
      </c>
      <c r="D3372" s="1">
        <v>0.105609474797626</v>
      </c>
    </row>
    <row r="3373" spans="1:5" ht="13.2" x14ac:dyDescent="0.25">
      <c r="A3373" s="2">
        <v>44883.458333333336</v>
      </c>
      <c r="B3373" s="1">
        <v>302.45</v>
      </c>
      <c r="C3373" s="1">
        <v>274.48802000000001</v>
      </c>
      <c r="D3373" s="1">
        <v>0.101869582504912</v>
      </c>
    </row>
    <row r="3374" spans="1:5" ht="13.2" x14ac:dyDescent="0.25">
      <c r="A3374" s="2">
        <v>44883.5</v>
      </c>
      <c r="B3374" s="1">
        <v>315.27999999999997</v>
      </c>
      <c r="C3374" s="1">
        <v>274.04268999999999</v>
      </c>
      <c r="D3374" s="1">
        <v>0.15047768652394899</v>
      </c>
    </row>
    <row r="3375" spans="1:5" ht="13.2" x14ac:dyDescent="0.25">
      <c r="A3375" s="2">
        <v>44883.541666666664</v>
      </c>
      <c r="B3375" s="1">
        <v>320.41000000000003</v>
      </c>
      <c r="C3375" s="1">
        <v>280.68988000000002</v>
      </c>
      <c r="D3375" s="1">
        <v>0.141508913680821</v>
      </c>
    </row>
    <row r="3376" spans="1:5" ht="13.2" x14ac:dyDescent="0.25">
      <c r="A3376" s="2">
        <v>44883.583333333336</v>
      </c>
      <c r="B3376" s="1">
        <v>311.02</v>
      </c>
      <c r="C3376" s="1">
        <v>284.84156000000002</v>
      </c>
      <c r="D3376" s="1">
        <v>9.1905268318288796E-2</v>
      </c>
    </row>
    <row r="3377" spans="1:5" ht="13.2" x14ac:dyDescent="0.25">
      <c r="A3377" s="2">
        <v>44883.625</v>
      </c>
      <c r="B3377" s="1">
        <v>296.81</v>
      </c>
      <c r="C3377" s="1">
        <v>253.79408000000001</v>
      </c>
      <c r="D3377" s="1">
        <v>0.169491423913434</v>
      </c>
    </row>
    <row r="3378" spans="1:5" ht="13.2" x14ac:dyDescent="0.25">
      <c r="A3378" s="2">
        <v>44883.666666666664</v>
      </c>
      <c r="B3378" s="1">
        <v>246.03</v>
      </c>
      <c r="C3378" s="1">
        <v>191.65586999999999</v>
      </c>
      <c r="D3378" s="1">
        <v>0.283707094387456</v>
      </c>
    </row>
    <row r="3379" spans="1:5" ht="13.2" x14ac:dyDescent="0.25">
      <c r="A3379" s="2">
        <v>44883.708333333336</v>
      </c>
      <c r="B3379" s="1">
        <v>189.15</v>
      </c>
      <c r="C3379" s="1">
        <v>139.64999</v>
      </c>
      <c r="D3379" s="1">
        <v>0.35445766949213497</v>
      </c>
    </row>
    <row r="3380" spans="1:5" ht="13.2" x14ac:dyDescent="0.25">
      <c r="A3380" s="2">
        <v>44883.75</v>
      </c>
      <c r="B3380" s="1">
        <v>170.8</v>
      </c>
      <c r="C3380" s="1">
        <v>123.76472</v>
      </c>
      <c r="D3380" s="1">
        <v>0.38003786539492002</v>
      </c>
    </row>
    <row r="3381" spans="1:5" ht="13.2" x14ac:dyDescent="0.25">
      <c r="A3381" s="2">
        <v>44883.791666666664</v>
      </c>
      <c r="B3381" s="1">
        <v>178.22</v>
      </c>
      <c r="C3381" s="1">
        <v>125.39744</v>
      </c>
      <c r="D3381" s="1">
        <v>0.42124113538521901</v>
      </c>
    </row>
    <row r="3382" spans="1:5" ht="13.2" x14ac:dyDescent="0.25">
      <c r="A3382" s="2">
        <v>44883.833333333336</v>
      </c>
      <c r="B3382" s="1">
        <v>178.96</v>
      </c>
      <c r="C3382" s="1">
        <v>122.73479</v>
      </c>
      <c r="D3382" s="1">
        <v>0.458103281066436</v>
      </c>
    </row>
    <row r="3383" spans="1:5" ht="13.2" x14ac:dyDescent="0.25">
      <c r="A3383" s="2">
        <v>44883.875</v>
      </c>
      <c r="B3383" s="1">
        <v>167.42</v>
      </c>
      <c r="C3383" s="1">
        <v>121.50758999999999</v>
      </c>
      <c r="D3383" s="1">
        <v>0.37785631333812097</v>
      </c>
    </row>
    <row r="3384" spans="1:5" ht="13.2" x14ac:dyDescent="0.25">
      <c r="A3384" s="2">
        <v>44883.916666666664</v>
      </c>
      <c r="B3384" s="1">
        <v>163.02000000000001</v>
      </c>
      <c r="C3384" s="1">
        <v>133.82304999999999</v>
      </c>
      <c r="D3384" s="1">
        <v>0.21817579258580599</v>
      </c>
    </row>
    <row r="3385" spans="1:5" ht="13.2" x14ac:dyDescent="0.25">
      <c r="A3385" s="2">
        <v>44883.958333333336</v>
      </c>
      <c r="B3385" s="1">
        <v>169</v>
      </c>
      <c r="C3385" s="1">
        <v>165.90407999999999</v>
      </c>
      <c r="D3385" s="1">
        <v>1.8660903336433901E-2</v>
      </c>
      <c r="E3385" s="1">
        <f>AVERAGE(D3362:D3385)</f>
        <v>0.16261196940769676</v>
      </c>
    </row>
    <row r="3386" spans="1:5" ht="13.2" x14ac:dyDescent="0.25">
      <c r="A3386" s="2">
        <v>44884</v>
      </c>
      <c r="B3386" s="1">
        <v>215.95</v>
      </c>
      <c r="C3386" s="1">
        <v>234.91471000000001</v>
      </c>
      <c r="D3386" s="1">
        <v>8.0730193524279598E-2</v>
      </c>
    </row>
    <row r="3387" spans="1:5" ht="13.2" x14ac:dyDescent="0.25">
      <c r="A3387" s="2">
        <v>44884.041666666664</v>
      </c>
      <c r="B3387" s="1">
        <v>291.24</v>
      </c>
      <c r="C3387" s="1">
        <v>271.81952000000001</v>
      </c>
      <c r="D3387" s="1">
        <v>7.1446230204512101E-2</v>
      </c>
    </row>
    <row r="3388" spans="1:5" ht="13.2" x14ac:dyDescent="0.25">
      <c r="A3388" s="2">
        <v>44884.083333333336</v>
      </c>
      <c r="B3388" s="1">
        <v>304.81</v>
      </c>
      <c r="C3388" s="1">
        <v>282.85748999999998</v>
      </c>
      <c r="D3388" s="1">
        <v>7.7609788590007001E-2</v>
      </c>
    </row>
    <row r="3389" spans="1:5" ht="13.2" x14ac:dyDescent="0.25">
      <c r="A3389" s="2">
        <v>44884.125</v>
      </c>
      <c r="B3389" s="1">
        <v>302.64999999999998</v>
      </c>
      <c r="C3389" s="1">
        <v>280.42270000000002</v>
      </c>
      <c r="D3389" s="1">
        <v>7.9263554626640198E-2</v>
      </c>
    </row>
    <row r="3390" spans="1:5" ht="13.2" x14ac:dyDescent="0.25">
      <c r="A3390" s="2">
        <v>44884.166666666664</v>
      </c>
      <c r="B3390" s="1">
        <v>291.70999999999998</v>
      </c>
      <c r="C3390" s="1">
        <v>282.96168</v>
      </c>
      <c r="D3390" s="1">
        <v>3.09169778748839E-2</v>
      </c>
    </row>
    <row r="3391" spans="1:5" ht="13.2" x14ac:dyDescent="0.25">
      <c r="A3391" s="2">
        <v>44884.208333333336</v>
      </c>
      <c r="B3391" s="1">
        <v>281.99</v>
      </c>
      <c r="C3391" s="1">
        <v>290.83814999999998</v>
      </c>
      <c r="D3391" s="1">
        <v>3.04229345428031E-2</v>
      </c>
    </row>
    <row r="3392" spans="1:5" ht="13.2" x14ac:dyDescent="0.25">
      <c r="A3392" s="2">
        <v>44884.25</v>
      </c>
      <c r="B3392" s="1">
        <v>281.73</v>
      </c>
      <c r="C3392" s="1">
        <v>294.77537999999998</v>
      </c>
      <c r="D3392" s="1">
        <v>4.4255324172595298E-2</v>
      </c>
    </row>
    <row r="3393" spans="1:4" ht="13.2" x14ac:dyDescent="0.25">
      <c r="A3393" s="2">
        <v>44884.291666666664</v>
      </c>
      <c r="B3393" s="1">
        <v>285.37</v>
      </c>
      <c r="C3393" s="1">
        <v>292.53813000000002</v>
      </c>
      <c r="D3393" s="1">
        <v>2.4503233134087501E-2</v>
      </c>
    </row>
    <row r="3394" spans="1:4" ht="13.2" x14ac:dyDescent="0.25">
      <c r="A3394" s="2">
        <v>44884.333333333336</v>
      </c>
      <c r="B3394" s="1">
        <v>285.77999999999997</v>
      </c>
      <c r="C3394" s="1">
        <v>289.24417</v>
      </c>
      <c r="D3394" s="1">
        <v>1.1976628604130599E-2</v>
      </c>
    </row>
    <row r="3395" spans="1:4" ht="13.2" x14ac:dyDescent="0.25">
      <c r="A3395" s="2">
        <v>44884.375</v>
      </c>
      <c r="B3395" s="1">
        <v>290.08999999999997</v>
      </c>
      <c r="C3395" s="1">
        <v>288.29788000000002</v>
      </c>
      <c r="D3395" s="1">
        <v>6.2162094289418702E-3</v>
      </c>
    </row>
    <row r="3396" spans="1:4" ht="13.2" x14ac:dyDescent="0.25">
      <c r="A3396" s="2">
        <v>44884.416666666664</v>
      </c>
      <c r="B3396" s="1">
        <v>279.93</v>
      </c>
      <c r="C3396" s="1">
        <v>294.58787999999998</v>
      </c>
      <c r="D3396" s="1">
        <v>4.9757240521911397E-2</v>
      </c>
    </row>
    <row r="3397" spans="1:4" ht="13.2" x14ac:dyDescent="0.25">
      <c r="A3397" s="2">
        <v>44884.458333333336</v>
      </c>
      <c r="B3397" s="1">
        <v>285.76</v>
      </c>
      <c r="C3397" s="1">
        <v>298.57679999999999</v>
      </c>
      <c r="D3397" s="1">
        <v>4.2926309076927599E-2</v>
      </c>
    </row>
    <row r="3398" spans="1:4" ht="13.2" x14ac:dyDescent="0.25">
      <c r="A3398" s="2">
        <v>44884.5</v>
      </c>
      <c r="B3398" s="1">
        <v>289.56</v>
      </c>
      <c r="C3398" s="1">
        <v>297.298</v>
      </c>
      <c r="D3398" s="1">
        <v>2.6027756661665999E-2</v>
      </c>
    </row>
    <row r="3399" spans="1:4" ht="13.2" x14ac:dyDescent="0.25">
      <c r="A3399" s="2">
        <v>44884.541666666664</v>
      </c>
      <c r="B3399" s="1">
        <v>296.79000000000002</v>
      </c>
      <c r="C3399" s="1">
        <v>297.59512000000001</v>
      </c>
      <c r="D3399" s="1">
        <v>2.70542070716747E-3</v>
      </c>
    </row>
    <row r="3400" spans="1:4" ht="13.2" x14ac:dyDescent="0.25">
      <c r="A3400" s="2">
        <v>44884.583333333336</v>
      </c>
      <c r="B3400" s="1">
        <v>301.14999999999998</v>
      </c>
      <c r="C3400" s="1">
        <v>297.41908999999998</v>
      </c>
      <c r="D3400" s="1">
        <v>1.2544285573599099E-2</v>
      </c>
    </row>
    <row r="3401" spans="1:4" ht="13.2" x14ac:dyDescent="0.25">
      <c r="A3401" s="2">
        <v>44884.625</v>
      </c>
      <c r="B3401" s="1">
        <v>294.60000000000002</v>
      </c>
      <c r="C3401" s="1">
        <v>267.68284999999997</v>
      </c>
      <c r="D3401" s="1">
        <v>0.100556124533193</v>
      </c>
    </row>
    <row r="3402" spans="1:4" ht="13.2" x14ac:dyDescent="0.25">
      <c r="A3402" s="2">
        <v>44884.666666666664</v>
      </c>
      <c r="B3402" s="1">
        <v>222.89</v>
      </c>
      <c r="C3402" s="1">
        <v>208.90672000000001</v>
      </c>
      <c r="D3402" s="1">
        <v>6.6935520312606397E-2</v>
      </c>
    </row>
    <row r="3403" spans="1:4" ht="13.2" x14ac:dyDescent="0.25">
      <c r="A3403" s="2">
        <v>44884.708333333336</v>
      </c>
      <c r="B3403" s="1">
        <v>142.05000000000001</v>
      </c>
      <c r="C3403" s="1">
        <v>158.17207999999999</v>
      </c>
      <c r="D3403" s="1">
        <v>0.101927470385418</v>
      </c>
    </row>
    <row r="3404" spans="1:4" ht="13.2" x14ac:dyDescent="0.25">
      <c r="A3404" s="2">
        <v>44884.75</v>
      </c>
      <c r="B3404" s="1">
        <v>133.91</v>
      </c>
      <c r="C3404" s="1">
        <v>141.25169</v>
      </c>
      <c r="D3404" s="1">
        <v>5.1975944500203798E-2</v>
      </c>
    </row>
    <row r="3405" spans="1:4" ht="13.2" x14ac:dyDescent="0.25">
      <c r="A3405" s="2">
        <v>44884.791666666664</v>
      </c>
      <c r="B3405" s="1">
        <v>134.37</v>
      </c>
      <c r="C3405" s="1">
        <v>141.19981000000001</v>
      </c>
      <c r="D3405" s="1">
        <v>4.8369824293672897E-2</v>
      </c>
    </row>
    <row r="3406" spans="1:4" ht="13.2" x14ac:dyDescent="0.25">
      <c r="A3406" s="2">
        <v>44884.833333333336</v>
      </c>
      <c r="B3406" s="1">
        <v>140.91</v>
      </c>
      <c r="C3406" s="1">
        <v>138.86965000000001</v>
      </c>
      <c r="D3406" s="1">
        <v>1.46925552127479E-2</v>
      </c>
    </row>
    <row r="3407" spans="1:4" ht="13.2" x14ac:dyDescent="0.25">
      <c r="A3407" s="2">
        <v>44884.875</v>
      </c>
      <c r="B3407" s="1">
        <v>142.43</v>
      </c>
      <c r="C3407" s="1">
        <v>140.57477</v>
      </c>
      <c r="D3407" s="1">
        <v>1.3197460682311601E-2</v>
      </c>
    </row>
    <row r="3408" spans="1:4" ht="13.2" x14ac:dyDescent="0.25">
      <c r="A3408" s="2">
        <v>44884.916666666664</v>
      </c>
      <c r="B3408" s="1">
        <v>143.19999999999999</v>
      </c>
      <c r="C3408" s="1">
        <v>153.61299</v>
      </c>
      <c r="D3408" s="1">
        <v>6.77871708636099E-2</v>
      </c>
    </row>
    <row r="3409" spans="1:5" ht="13.2" x14ac:dyDescent="0.25">
      <c r="A3409" s="2">
        <v>44884.958333333336</v>
      </c>
      <c r="B3409" s="1">
        <v>151</v>
      </c>
      <c r="C3409" s="1">
        <v>182.34912</v>
      </c>
      <c r="D3409" s="1">
        <v>0.17191813154897501</v>
      </c>
      <c r="E3409" s="1">
        <f>AVERAGE(D3386:D3409)</f>
        <v>5.1194262065703801E-2</v>
      </c>
    </row>
    <row r="3410" spans="1:5" ht="13.2" x14ac:dyDescent="0.25">
      <c r="A3410" s="2">
        <v>44885</v>
      </c>
      <c r="B3410" s="1">
        <v>201.68</v>
      </c>
      <c r="C3410" s="1">
        <v>237.20631</v>
      </c>
      <c r="D3410" s="1">
        <v>0.14976966675127601</v>
      </c>
    </row>
    <row r="3411" spans="1:5" ht="13.2" x14ac:dyDescent="0.25">
      <c r="A3411" s="2">
        <v>44885.041666666664</v>
      </c>
      <c r="B3411" s="1">
        <v>291.42</v>
      </c>
      <c r="C3411" s="1">
        <v>281.84311000000002</v>
      </c>
      <c r="D3411" s="1">
        <v>3.3979507251392399E-2</v>
      </c>
    </row>
    <row r="3412" spans="1:5" ht="13.2" x14ac:dyDescent="0.25">
      <c r="A3412" s="2">
        <v>44885.083333333336</v>
      </c>
      <c r="B3412" s="1">
        <v>304.44</v>
      </c>
      <c r="C3412" s="1">
        <v>300.68498</v>
      </c>
      <c r="D3412" s="1">
        <v>1.24882193982552E-2</v>
      </c>
    </row>
    <row r="3413" spans="1:5" ht="13.2" x14ac:dyDescent="0.25">
      <c r="A3413" s="2">
        <v>44885.125</v>
      </c>
      <c r="B3413" s="1">
        <v>306.19</v>
      </c>
      <c r="C3413" s="1">
        <v>299.94922000000003</v>
      </c>
      <c r="D3413" s="1">
        <v>2.0806121782880299E-2</v>
      </c>
    </row>
    <row r="3414" spans="1:5" ht="13.2" x14ac:dyDescent="0.25">
      <c r="A3414" s="2">
        <v>44885.166666666664</v>
      </c>
      <c r="B3414" s="1">
        <v>318.73</v>
      </c>
      <c r="C3414" s="1">
        <v>300.94508999999999</v>
      </c>
      <c r="D3414" s="1">
        <v>5.9096860493720003E-2</v>
      </c>
    </row>
    <row r="3415" spans="1:5" ht="13.2" x14ac:dyDescent="0.25">
      <c r="A3415" s="2">
        <v>44885.208333333336</v>
      </c>
      <c r="B3415" s="1">
        <v>319.83</v>
      </c>
      <c r="C3415" s="1">
        <v>310.09690000000001</v>
      </c>
      <c r="D3415" s="1">
        <v>3.1387285716174398E-2</v>
      </c>
    </row>
    <row r="3416" spans="1:5" ht="13.2" x14ac:dyDescent="0.25">
      <c r="A3416" s="2">
        <v>44885.25</v>
      </c>
      <c r="B3416" s="1">
        <v>322.88</v>
      </c>
      <c r="C3416" s="1">
        <v>315.95805999999999</v>
      </c>
      <c r="D3416" s="1">
        <v>2.1907781051700301E-2</v>
      </c>
    </row>
    <row r="3417" spans="1:5" ht="13.2" x14ac:dyDescent="0.25">
      <c r="A3417" s="2">
        <v>44885.291666666664</v>
      </c>
      <c r="B3417" s="1">
        <v>318.89</v>
      </c>
      <c r="C3417" s="1">
        <v>312.65201999999999</v>
      </c>
      <c r="D3417" s="1">
        <v>1.9951830152896401E-2</v>
      </c>
    </row>
    <row r="3418" spans="1:5" ht="13.2" x14ac:dyDescent="0.25">
      <c r="A3418" s="2">
        <v>44885.333333333336</v>
      </c>
      <c r="B3418" s="1">
        <v>304.73</v>
      </c>
      <c r="C3418" s="1">
        <v>306.84926000000002</v>
      </c>
      <c r="D3418" s="1">
        <v>6.9065182037590604E-3</v>
      </c>
    </row>
    <row r="3419" spans="1:5" ht="13.2" x14ac:dyDescent="0.25">
      <c r="A3419" s="2">
        <v>44885.375</v>
      </c>
      <c r="B3419" s="1">
        <v>311.64999999999998</v>
      </c>
      <c r="C3419" s="1">
        <v>304.43606999999997</v>
      </c>
      <c r="D3419" s="1">
        <v>2.3696042325076602E-2</v>
      </c>
    </row>
    <row r="3420" spans="1:5" ht="13.2" x14ac:dyDescent="0.25">
      <c r="A3420" s="2">
        <v>44885.416666666664</v>
      </c>
      <c r="B3420" s="1">
        <v>310.95</v>
      </c>
      <c r="C3420" s="1">
        <v>310.59492999999998</v>
      </c>
      <c r="D3420" s="1">
        <v>1.14319316158834E-3</v>
      </c>
    </row>
    <row r="3421" spans="1:5" ht="13.2" x14ac:dyDescent="0.25">
      <c r="A3421" s="2">
        <v>44885.458333333336</v>
      </c>
      <c r="B3421" s="1">
        <v>306.83999999999997</v>
      </c>
      <c r="C3421" s="1">
        <v>314.49678999999998</v>
      </c>
      <c r="D3421" s="1">
        <v>2.4346162642868301E-2</v>
      </c>
    </row>
    <row r="3422" spans="1:5" ht="13.2" x14ac:dyDescent="0.25">
      <c r="A3422" s="2">
        <v>44885.5</v>
      </c>
      <c r="B3422" s="1">
        <v>312.95999999999998</v>
      </c>
      <c r="C3422" s="1">
        <v>313.52990999999997</v>
      </c>
      <c r="D3422" s="1">
        <v>1.8177213140525899E-3</v>
      </c>
    </row>
    <row r="3423" spans="1:5" ht="13.2" x14ac:dyDescent="0.25">
      <c r="A3423" s="2">
        <v>44885.541666666664</v>
      </c>
      <c r="B3423" s="1">
        <v>311.77</v>
      </c>
      <c r="C3423" s="1">
        <v>316.53708</v>
      </c>
      <c r="D3423" s="1">
        <v>1.5060099751978501E-2</v>
      </c>
    </row>
    <row r="3424" spans="1:5" ht="13.2" x14ac:dyDescent="0.25">
      <c r="A3424" s="2">
        <v>44885.583333333336</v>
      </c>
      <c r="B3424" s="1">
        <v>312.7</v>
      </c>
      <c r="C3424" s="1">
        <v>321.30797000000001</v>
      </c>
      <c r="D3424" s="1">
        <v>2.67904029893812E-2</v>
      </c>
    </row>
    <row r="3425" spans="1:5" ht="13.2" x14ac:dyDescent="0.25">
      <c r="A3425" s="2">
        <v>44885.625</v>
      </c>
      <c r="B3425" s="1">
        <v>298.36</v>
      </c>
      <c r="C3425" s="1">
        <v>292.58494999999999</v>
      </c>
      <c r="D3425" s="1">
        <v>1.9738028220522001E-2</v>
      </c>
    </row>
    <row r="3426" spans="1:5" ht="13.2" x14ac:dyDescent="0.25">
      <c r="A3426" s="2">
        <v>44885.666666666664</v>
      </c>
      <c r="B3426" s="1">
        <v>221.66</v>
      </c>
      <c r="C3426" s="1">
        <v>228.07067000000001</v>
      </c>
      <c r="D3426" s="1">
        <v>2.81082613560086E-2</v>
      </c>
    </row>
    <row r="3427" spans="1:5" ht="13.2" x14ac:dyDescent="0.25">
      <c r="A3427" s="2">
        <v>44885.708333333336</v>
      </c>
      <c r="B3427" s="1">
        <v>144.15</v>
      </c>
      <c r="C3427" s="1">
        <v>169.04881</v>
      </c>
      <c r="D3427" s="1">
        <v>0.14728769755906501</v>
      </c>
    </row>
    <row r="3428" spans="1:5" ht="13.2" x14ac:dyDescent="0.25">
      <c r="A3428" s="2">
        <v>44885.75</v>
      </c>
      <c r="B3428" s="1">
        <v>134.1</v>
      </c>
      <c r="C3428" s="1">
        <v>146.55010999999999</v>
      </c>
      <c r="D3428" s="1">
        <v>8.4954627464967403E-2</v>
      </c>
    </row>
    <row r="3429" spans="1:5" ht="13.2" x14ac:dyDescent="0.25">
      <c r="A3429" s="2">
        <v>44885.791666666664</v>
      </c>
      <c r="B3429" s="1">
        <v>135.05000000000001</v>
      </c>
      <c r="C3429" s="1">
        <v>143.97496000000001</v>
      </c>
      <c r="D3429" s="1">
        <v>6.1989668203415303E-2</v>
      </c>
    </row>
    <row r="3430" spans="1:5" ht="13.2" x14ac:dyDescent="0.25">
      <c r="A3430" s="2">
        <v>44885.833333333336</v>
      </c>
      <c r="B3430" s="1">
        <v>135.12</v>
      </c>
      <c r="C3430" s="1">
        <v>140.51027999999999</v>
      </c>
      <c r="D3430" s="1">
        <v>3.83621753511557E-2</v>
      </c>
    </row>
    <row r="3431" spans="1:5" ht="13.2" x14ac:dyDescent="0.25">
      <c r="A3431" s="2">
        <v>44885.875</v>
      </c>
      <c r="B3431" s="1">
        <v>132.26</v>
      </c>
      <c r="C3431" s="1">
        <v>141.80825999999999</v>
      </c>
      <c r="D3431" s="1">
        <v>6.7332185022226404E-2</v>
      </c>
    </row>
    <row r="3432" spans="1:5" ht="13.2" x14ac:dyDescent="0.25">
      <c r="A3432" s="2">
        <v>44885.916666666664</v>
      </c>
      <c r="B3432" s="1">
        <v>132.52000000000001</v>
      </c>
      <c r="C3432" s="1">
        <v>153.99655999999999</v>
      </c>
      <c r="D3432" s="1">
        <v>0.13946129705754401</v>
      </c>
    </row>
    <row r="3433" spans="1:5" ht="13.2" x14ac:dyDescent="0.25">
      <c r="A3433" s="2">
        <v>44885.958333333336</v>
      </c>
      <c r="B3433" s="1">
        <v>143.78</v>
      </c>
      <c r="C3433" s="1">
        <v>181.04320000000001</v>
      </c>
      <c r="D3433" s="1">
        <v>0.205824908088235</v>
      </c>
      <c r="E3433" s="1">
        <f>AVERAGE(D3410:D3433)</f>
        <v>5.1758594221255803E-2</v>
      </c>
    </row>
    <row r="3434" spans="1:5" ht="13.2" x14ac:dyDescent="0.25">
      <c r="A3434" s="2">
        <v>44886</v>
      </c>
      <c r="B3434" s="1">
        <v>217.18</v>
      </c>
      <c r="C3434" s="1">
        <v>225.70999</v>
      </c>
      <c r="D3434" s="1">
        <v>3.7791814177121699E-2</v>
      </c>
    </row>
    <row r="3435" spans="1:5" ht="13.2" x14ac:dyDescent="0.25">
      <c r="A3435" s="2">
        <v>44886.041666666664</v>
      </c>
      <c r="B3435" s="1">
        <v>303.16000000000003</v>
      </c>
      <c r="C3435" s="1">
        <v>271.56858</v>
      </c>
      <c r="D3435" s="1">
        <v>0.11632943693265201</v>
      </c>
    </row>
    <row r="3436" spans="1:5" ht="13.2" x14ac:dyDescent="0.25">
      <c r="A3436" s="2">
        <v>44886.083333333336</v>
      </c>
      <c r="B3436" s="1">
        <v>305.98</v>
      </c>
      <c r="C3436" s="1">
        <v>297.98766999999998</v>
      </c>
      <c r="D3436" s="1">
        <v>2.6821009070610299E-2</v>
      </c>
    </row>
    <row r="3437" spans="1:5" ht="13.2" x14ac:dyDescent="0.25">
      <c r="A3437" s="2">
        <v>44886.125</v>
      </c>
      <c r="B3437" s="1">
        <v>309.38</v>
      </c>
      <c r="C3437" s="1">
        <v>302.18758000000003</v>
      </c>
      <c r="D3437" s="1">
        <v>2.3801176739295399E-2</v>
      </c>
    </row>
    <row r="3438" spans="1:5" ht="13.2" x14ac:dyDescent="0.25">
      <c r="A3438" s="2">
        <v>44886.166666666664</v>
      </c>
      <c r="B3438" s="1">
        <v>314.8</v>
      </c>
      <c r="C3438" s="1">
        <v>302.35451999999998</v>
      </c>
      <c r="D3438" s="1">
        <v>4.1161878446533601E-2</v>
      </c>
    </row>
    <row r="3439" spans="1:5" ht="13.2" x14ac:dyDescent="0.25">
      <c r="A3439" s="2">
        <v>44886.208333333336</v>
      </c>
      <c r="B3439" s="1">
        <v>304.74</v>
      </c>
      <c r="C3439" s="1">
        <v>309.83505000000002</v>
      </c>
      <c r="D3439" s="1">
        <v>1.6444395170914301E-2</v>
      </c>
    </row>
    <row r="3440" spans="1:5" ht="13.2" x14ac:dyDescent="0.25">
      <c r="A3440" s="2">
        <v>44886.25</v>
      </c>
      <c r="B3440" s="1">
        <v>308.27</v>
      </c>
      <c r="C3440" s="1">
        <v>315.99297000000001</v>
      </c>
      <c r="D3440" s="1">
        <v>2.4440322200838902E-2</v>
      </c>
    </row>
    <row r="3441" spans="1:4" ht="13.2" x14ac:dyDescent="0.25">
      <c r="A3441" s="2">
        <v>44886.291666666664</v>
      </c>
      <c r="B3441" s="1">
        <v>307.83</v>
      </c>
      <c r="C3441" s="1">
        <v>313.81646999999998</v>
      </c>
      <c r="D3441" s="1">
        <v>1.9076341021871699E-2</v>
      </c>
    </row>
    <row r="3442" spans="1:4" ht="13.2" x14ac:dyDescent="0.25">
      <c r="A3442" s="2">
        <v>44886.333333333336</v>
      </c>
      <c r="B3442" s="1">
        <v>304.38</v>
      </c>
      <c r="C3442" s="1">
        <v>307.91030999999998</v>
      </c>
      <c r="D3442" s="1">
        <v>1.14653841893114E-2</v>
      </c>
    </row>
    <row r="3443" spans="1:4" ht="13.2" x14ac:dyDescent="0.25">
      <c r="A3443" s="2">
        <v>44886.375</v>
      </c>
      <c r="B3443" s="1">
        <v>299.5</v>
      </c>
      <c r="C3443" s="1">
        <v>304.34348999999997</v>
      </c>
      <c r="D3443" s="1">
        <v>1.5914551022596101E-2</v>
      </c>
    </row>
    <row r="3444" spans="1:4" ht="13.2" x14ac:dyDescent="0.25">
      <c r="A3444" s="2">
        <v>44886.416666666664</v>
      </c>
      <c r="B3444" s="1">
        <v>301.97000000000003</v>
      </c>
      <c r="C3444" s="1">
        <v>311.00024000000002</v>
      </c>
      <c r="D3444" s="1">
        <v>2.9036119071805099E-2</v>
      </c>
    </row>
    <row r="3445" spans="1:4" ht="13.2" x14ac:dyDescent="0.25">
      <c r="A3445" s="2">
        <v>44886.458333333336</v>
      </c>
      <c r="B3445" s="1">
        <v>305.33</v>
      </c>
      <c r="C3445" s="1">
        <v>317.81164999999999</v>
      </c>
      <c r="D3445" s="1">
        <v>3.9273733357477601E-2</v>
      </c>
    </row>
    <row r="3446" spans="1:4" ht="13.2" x14ac:dyDescent="0.25">
      <c r="A3446" s="2">
        <v>44886.5</v>
      </c>
      <c r="B3446" s="1">
        <v>313.98</v>
      </c>
      <c r="C3446" s="1">
        <v>316.62860000000001</v>
      </c>
      <c r="D3446" s="1">
        <v>8.3650055617211696E-3</v>
      </c>
    </row>
    <row r="3447" spans="1:4" ht="13.2" x14ac:dyDescent="0.25">
      <c r="A3447" s="2">
        <v>44886.541666666664</v>
      </c>
      <c r="B3447" s="1">
        <v>318.02999999999997</v>
      </c>
      <c r="C3447" s="1">
        <v>314.52850000000001</v>
      </c>
      <c r="D3447" s="1">
        <v>1.1132536479206E-2</v>
      </c>
    </row>
    <row r="3448" spans="1:4" ht="13.2" x14ac:dyDescent="0.25">
      <c r="A3448" s="2">
        <v>44886.583333333336</v>
      </c>
      <c r="B3448" s="1">
        <v>314.89</v>
      </c>
      <c r="C3448" s="1">
        <v>315.05220000000003</v>
      </c>
      <c r="D3448" s="1">
        <v>5.1483531935355798E-4</v>
      </c>
    </row>
    <row r="3449" spans="1:4" ht="13.2" x14ac:dyDescent="0.25">
      <c r="A3449" s="2">
        <v>44886.625</v>
      </c>
      <c r="B3449" s="1">
        <v>310.27</v>
      </c>
      <c r="C3449" s="1">
        <v>287.68077</v>
      </c>
      <c r="D3449" s="1">
        <v>7.8521862966370606E-2</v>
      </c>
    </row>
    <row r="3450" spans="1:4" ht="13.2" x14ac:dyDescent="0.25">
      <c r="A3450" s="2">
        <v>44886.666666666664</v>
      </c>
      <c r="B3450" s="1">
        <v>247.77</v>
      </c>
      <c r="C3450" s="1">
        <v>228.06191999999999</v>
      </c>
      <c r="D3450" s="1">
        <v>8.6415478743667604E-2</v>
      </c>
    </row>
    <row r="3451" spans="1:4" ht="13.2" x14ac:dyDescent="0.25">
      <c r="A3451" s="2">
        <v>44886.708333333336</v>
      </c>
      <c r="B3451" s="1">
        <v>178.66</v>
      </c>
      <c r="C3451" s="1">
        <v>172.7543</v>
      </c>
      <c r="D3451" s="1">
        <v>3.4185545598575499E-2</v>
      </c>
    </row>
    <row r="3452" spans="1:4" ht="13.2" x14ac:dyDescent="0.25">
      <c r="A3452" s="2">
        <v>44886.75</v>
      </c>
      <c r="B3452" s="1">
        <v>169.56</v>
      </c>
      <c r="C3452" s="1">
        <v>149.98704000000001</v>
      </c>
      <c r="D3452" s="1">
        <v>0.13049767499911899</v>
      </c>
    </row>
    <row r="3453" spans="1:4" ht="13.2" x14ac:dyDescent="0.25">
      <c r="A3453" s="2">
        <v>44886.791666666664</v>
      </c>
      <c r="B3453" s="1">
        <v>167.05</v>
      </c>
      <c r="C3453" s="1">
        <v>145.29056</v>
      </c>
      <c r="D3453" s="1">
        <v>0.14976499505542501</v>
      </c>
    </row>
    <row r="3454" spans="1:4" ht="13.2" x14ac:dyDescent="0.25">
      <c r="A3454" s="2">
        <v>44886.833333333336</v>
      </c>
      <c r="B3454" s="1">
        <v>175.09</v>
      </c>
      <c r="C3454" s="1">
        <v>141.43260000000001</v>
      </c>
      <c r="D3454" s="1">
        <v>0.23797483748442699</v>
      </c>
    </row>
    <row r="3455" spans="1:4" ht="13.2" x14ac:dyDescent="0.25">
      <c r="A3455" s="2">
        <v>44886.875</v>
      </c>
      <c r="B3455" s="1">
        <v>173.08</v>
      </c>
      <c r="C3455" s="1">
        <v>144.2216</v>
      </c>
      <c r="D3455" s="1">
        <v>0.20009762753984101</v>
      </c>
    </row>
    <row r="3456" spans="1:4" ht="13.2" x14ac:dyDescent="0.25">
      <c r="A3456" s="2">
        <v>44886.916666666664</v>
      </c>
      <c r="B3456" s="1">
        <v>181.81</v>
      </c>
      <c r="C3456" s="1">
        <v>155.71322000000001</v>
      </c>
      <c r="D3456" s="1">
        <v>0.16759514702733599</v>
      </c>
    </row>
    <row r="3457" spans="1:5" ht="13.2" x14ac:dyDescent="0.25">
      <c r="A3457" s="2">
        <v>44886.958333333336</v>
      </c>
      <c r="B3457" s="1">
        <v>215.51</v>
      </c>
      <c r="C3457" s="1">
        <v>176.64554999999999</v>
      </c>
      <c r="D3457" s="1">
        <v>0.22001375070020099</v>
      </c>
      <c r="E3457" s="1">
        <f>AVERAGE(D3434:D3457)</f>
        <v>7.1943144119844635E-2</v>
      </c>
    </row>
    <row r="3458" spans="1:5" ht="13.2" x14ac:dyDescent="0.25">
      <c r="A3458" s="2">
        <v>44887</v>
      </c>
      <c r="B3458" s="1">
        <v>271.73</v>
      </c>
      <c r="C3458" s="1">
        <v>251.37975</v>
      </c>
      <c r="D3458" s="1">
        <v>8.0954213694619401E-2</v>
      </c>
    </row>
    <row r="3459" spans="1:5" ht="13.2" x14ac:dyDescent="0.25">
      <c r="A3459" s="2">
        <v>44887.041666666664</v>
      </c>
      <c r="B3459" s="1">
        <v>297.25</v>
      </c>
      <c r="C3459" s="1">
        <v>288.98953999999998</v>
      </c>
      <c r="D3459" s="1">
        <v>2.8583941135032102E-2</v>
      </c>
    </row>
    <row r="3460" spans="1:5" ht="13.2" x14ac:dyDescent="0.25">
      <c r="A3460" s="2">
        <v>44887.083333333336</v>
      </c>
      <c r="B3460" s="1">
        <v>301.20999999999998</v>
      </c>
      <c r="C3460" s="1">
        <v>302.07866000000001</v>
      </c>
      <c r="D3460" s="1">
        <v>2.8756086245881498E-3</v>
      </c>
    </row>
    <row r="3461" spans="1:5" ht="13.2" x14ac:dyDescent="0.25">
      <c r="A3461" s="2">
        <v>44887.125</v>
      </c>
      <c r="B3461" s="1">
        <v>300.58999999999997</v>
      </c>
      <c r="C3461" s="1">
        <v>299.14443</v>
      </c>
      <c r="D3461" s="1">
        <v>4.8323480400419699E-3</v>
      </c>
    </row>
    <row r="3462" spans="1:5" ht="13.2" x14ac:dyDescent="0.25">
      <c r="A3462" s="2">
        <v>44887.166666666664</v>
      </c>
      <c r="B3462" s="1">
        <v>307.76</v>
      </c>
      <c r="C3462" s="1">
        <v>297.38450999999998</v>
      </c>
      <c r="D3462" s="1">
        <v>3.4889140661697501E-2</v>
      </c>
    </row>
    <row r="3463" spans="1:5" ht="13.2" x14ac:dyDescent="0.25">
      <c r="A3463" s="2">
        <v>44887.208333333336</v>
      </c>
      <c r="B3463" s="1">
        <v>303.52999999999997</v>
      </c>
      <c r="C3463" s="1">
        <v>302.25990999999999</v>
      </c>
      <c r="D3463" s="1">
        <v>4.2019796803353096E-3</v>
      </c>
    </row>
    <row r="3464" spans="1:5" ht="13.2" x14ac:dyDescent="0.25">
      <c r="A3464" s="2">
        <v>44887.25</v>
      </c>
      <c r="B3464" s="1">
        <v>306.75</v>
      </c>
      <c r="C3464" s="1">
        <v>305.51132000000001</v>
      </c>
      <c r="D3464" s="1">
        <v>4.0544487844181602E-3</v>
      </c>
    </row>
    <row r="3465" spans="1:5" ht="13.2" x14ac:dyDescent="0.25">
      <c r="A3465" s="2">
        <v>44887.291666666664</v>
      </c>
      <c r="B3465" s="1">
        <v>310.31</v>
      </c>
      <c r="C3465" s="1">
        <v>302.41611999999998</v>
      </c>
      <c r="D3465" s="1">
        <v>2.6102709075164401E-2</v>
      </c>
    </row>
    <row r="3466" spans="1:5" ht="13.2" x14ac:dyDescent="0.25">
      <c r="A3466" s="2">
        <v>44887.333333333336</v>
      </c>
      <c r="B3466" s="1">
        <v>305.33</v>
      </c>
      <c r="C3466" s="1">
        <v>298.29586999999998</v>
      </c>
      <c r="D3466" s="1">
        <v>2.3581050585782502E-2</v>
      </c>
    </row>
    <row r="3467" spans="1:5" ht="13.2" x14ac:dyDescent="0.25">
      <c r="A3467" s="2">
        <v>44887.375</v>
      </c>
      <c r="B3467" s="1">
        <v>313.93</v>
      </c>
      <c r="C3467" s="1">
        <v>297.18601999999998</v>
      </c>
      <c r="D3467" s="1">
        <v>5.6341748511588803E-2</v>
      </c>
    </row>
    <row r="3468" spans="1:5" ht="13.2" x14ac:dyDescent="0.25">
      <c r="A3468" s="2">
        <v>44887.416666666664</v>
      </c>
      <c r="B3468" s="1">
        <v>317.64999999999998</v>
      </c>
      <c r="C3468" s="1">
        <v>303.83818000000002</v>
      </c>
      <c r="D3468" s="1">
        <v>4.54578157359945E-2</v>
      </c>
    </row>
    <row r="3469" spans="1:5" ht="13.2" x14ac:dyDescent="0.25">
      <c r="A3469" s="2">
        <v>44887.458333333336</v>
      </c>
      <c r="B3469" s="1">
        <v>319.86</v>
      </c>
      <c r="C3469" s="1">
        <v>307.82319000000001</v>
      </c>
      <c r="D3469" s="1">
        <v>3.9102999354921897E-2</v>
      </c>
    </row>
    <row r="3470" spans="1:5" ht="13.2" x14ac:dyDescent="0.25">
      <c r="A3470" s="2">
        <v>44887.5</v>
      </c>
      <c r="B3470" s="1">
        <v>319.85000000000002</v>
      </c>
      <c r="C3470" s="1">
        <v>306.00664999999998</v>
      </c>
      <c r="D3470" s="1">
        <v>4.5238722753247501E-2</v>
      </c>
    </row>
    <row r="3471" spans="1:5" ht="13.2" x14ac:dyDescent="0.25">
      <c r="A3471" s="2">
        <v>44887.541666666664</v>
      </c>
      <c r="B3471" s="1">
        <v>313.13</v>
      </c>
      <c r="C3471" s="1">
        <v>307.42525999999998</v>
      </c>
      <c r="D3471" s="1">
        <v>1.8556510288061601E-2</v>
      </c>
    </row>
    <row r="3472" spans="1:5" ht="13.2" x14ac:dyDescent="0.25">
      <c r="A3472" s="2">
        <v>44887.583333333336</v>
      </c>
      <c r="B3472" s="1">
        <v>308.67</v>
      </c>
      <c r="C3472" s="1">
        <v>310.63666999999998</v>
      </c>
      <c r="D3472" s="1">
        <v>6.3310941364390898E-3</v>
      </c>
    </row>
    <row r="3473" spans="1:5" ht="13.2" x14ac:dyDescent="0.25">
      <c r="A3473" s="2">
        <v>44887.625</v>
      </c>
      <c r="B3473" s="1">
        <v>314.25</v>
      </c>
      <c r="C3473" s="1">
        <v>285.94067000000001</v>
      </c>
      <c r="D3473" s="1">
        <v>9.9004209509615998E-2</v>
      </c>
    </row>
    <row r="3474" spans="1:5" ht="13.2" x14ac:dyDescent="0.25">
      <c r="A3474" s="2">
        <v>44887.666666666664</v>
      </c>
      <c r="B3474" s="1">
        <v>254.72</v>
      </c>
      <c r="C3474" s="1">
        <v>231.43647999999999</v>
      </c>
      <c r="D3474" s="1">
        <v>0.100604364532333</v>
      </c>
    </row>
    <row r="3475" spans="1:5" ht="13.2" x14ac:dyDescent="0.25">
      <c r="A3475" s="2">
        <v>44887.708333333336</v>
      </c>
      <c r="B3475" s="1">
        <v>190.1</v>
      </c>
      <c r="C3475" s="1">
        <v>180.76416</v>
      </c>
      <c r="D3475" s="1">
        <v>5.16465210802848E-2</v>
      </c>
    </row>
    <row r="3476" spans="1:5" ht="13.2" x14ac:dyDescent="0.25">
      <c r="A3476" s="2">
        <v>44887.75</v>
      </c>
      <c r="B3476" s="1">
        <v>156.47</v>
      </c>
      <c r="C3476" s="1">
        <v>160.75053</v>
      </c>
      <c r="D3476" s="1">
        <v>2.66284036512974E-2</v>
      </c>
    </row>
    <row r="3477" spans="1:5" ht="13.2" x14ac:dyDescent="0.25">
      <c r="A3477" s="2">
        <v>44887.791666666664</v>
      </c>
      <c r="B3477" s="1">
        <v>152.80000000000001</v>
      </c>
      <c r="C3477" s="1">
        <v>159.14492000000001</v>
      </c>
      <c r="D3477" s="1">
        <v>3.9868818935596503E-2</v>
      </c>
    </row>
    <row r="3478" spans="1:5" ht="13.2" x14ac:dyDescent="0.25">
      <c r="A3478" s="2">
        <v>44887.833333333336</v>
      </c>
      <c r="B3478" s="1">
        <v>154.06</v>
      </c>
      <c r="C3478" s="1">
        <v>158.53583</v>
      </c>
      <c r="D3478" s="1">
        <v>2.82322929775559E-2</v>
      </c>
    </row>
    <row r="3479" spans="1:5" ht="13.2" x14ac:dyDescent="0.25">
      <c r="A3479" s="2">
        <v>44887.875</v>
      </c>
      <c r="B3479" s="1">
        <v>148.51</v>
      </c>
      <c r="C3479" s="1">
        <v>162.38175000000001</v>
      </c>
      <c r="D3479" s="1">
        <v>8.5426779795143307E-2</v>
      </c>
    </row>
    <row r="3480" spans="1:5" ht="13.2" x14ac:dyDescent="0.25">
      <c r="A3480" s="2">
        <v>44887.916666666664</v>
      </c>
      <c r="B3480" s="1">
        <v>151.66</v>
      </c>
      <c r="C3480" s="1">
        <v>174.92726999999999</v>
      </c>
      <c r="D3480" s="1">
        <v>0.13301110798790799</v>
      </c>
    </row>
    <row r="3481" spans="1:5" ht="13.2" x14ac:dyDescent="0.25">
      <c r="A3481" s="2">
        <v>44887.958333333336</v>
      </c>
      <c r="B3481" s="1">
        <v>159.66</v>
      </c>
      <c r="C3481" s="1">
        <v>200.34925999999999</v>
      </c>
      <c r="D3481" s="1">
        <v>0.20309164106720401</v>
      </c>
      <c r="E3481" s="1">
        <f>AVERAGE(D3458:D3481)</f>
        <v>4.9525769608286328E-2</v>
      </c>
    </row>
    <row r="3482" spans="1:5" ht="13.2" x14ac:dyDescent="0.25">
      <c r="A3482" s="2">
        <v>44888</v>
      </c>
      <c r="B3482" s="1">
        <v>233.5</v>
      </c>
      <c r="C3482" s="1">
        <v>209.38830999999999</v>
      </c>
      <c r="D3482" s="1">
        <v>0.11515299015499</v>
      </c>
    </row>
    <row r="3483" spans="1:5" ht="13.2" x14ac:dyDescent="0.25">
      <c r="A3483" s="2">
        <v>44888.041666666664</v>
      </c>
      <c r="B3483" s="1">
        <v>291.17</v>
      </c>
      <c r="C3483" s="1">
        <v>256.30083000000002</v>
      </c>
      <c r="D3483" s="1">
        <v>0.13604782317716199</v>
      </c>
    </row>
    <row r="3484" spans="1:5" ht="13.2" x14ac:dyDescent="0.25">
      <c r="A3484" s="2">
        <v>44888.083333333336</v>
      </c>
      <c r="B3484" s="1">
        <v>290.38</v>
      </c>
      <c r="C3484" s="1">
        <v>282.42955999999998</v>
      </c>
      <c r="D3484" s="1">
        <v>2.8150169550241098E-2</v>
      </c>
    </row>
    <row r="3485" spans="1:5" ht="13.2" x14ac:dyDescent="0.25">
      <c r="A3485" s="2">
        <v>44888.125</v>
      </c>
      <c r="B3485" s="1">
        <v>292.14999999999998</v>
      </c>
      <c r="C3485" s="1">
        <v>285.61862000000002</v>
      </c>
      <c r="D3485" s="1">
        <v>2.2867486720578398E-2</v>
      </c>
    </row>
    <row r="3486" spans="1:5" ht="13.2" x14ac:dyDescent="0.25">
      <c r="A3486" s="2">
        <v>44888.166666666664</v>
      </c>
      <c r="B3486" s="1">
        <v>291.35000000000002</v>
      </c>
      <c r="C3486" s="1">
        <v>284.81220000000002</v>
      </c>
      <c r="D3486" s="1">
        <v>2.2954775111459401E-2</v>
      </c>
    </row>
    <row r="3487" spans="1:5" ht="13.2" x14ac:dyDescent="0.25">
      <c r="A3487" s="2">
        <v>44888.208333333336</v>
      </c>
      <c r="B3487" s="1">
        <v>297.69</v>
      </c>
      <c r="C3487" s="1">
        <v>288.38153999999997</v>
      </c>
      <c r="D3487" s="1">
        <v>3.2278279670744599E-2</v>
      </c>
    </row>
    <row r="3488" spans="1:5" ht="13.2" x14ac:dyDescent="0.25">
      <c r="A3488" s="2">
        <v>44888.25</v>
      </c>
      <c r="B3488" s="1">
        <v>297.10000000000002</v>
      </c>
      <c r="C3488" s="1">
        <v>290.26756</v>
      </c>
      <c r="D3488" s="1">
        <v>2.3538420896913201E-2</v>
      </c>
    </row>
    <row r="3489" spans="1:4" ht="13.2" x14ac:dyDescent="0.25">
      <c r="A3489" s="2">
        <v>44888.291666666664</v>
      </c>
      <c r="B3489" s="1">
        <v>302.39</v>
      </c>
      <c r="C3489" s="1">
        <v>288.86018000000001</v>
      </c>
      <c r="D3489" s="1">
        <v>4.6838646988310903E-2</v>
      </c>
    </row>
    <row r="3490" spans="1:4" ht="13.2" x14ac:dyDescent="0.25">
      <c r="A3490" s="2">
        <v>44888.333333333336</v>
      </c>
      <c r="B3490" s="1">
        <v>306.62</v>
      </c>
      <c r="C3490" s="1">
        <v>285.52267000000001</v>
      </c>
      <c r="D3490" s="1">
        <v>7.3890209838679305E-2</v>
      </c>
    </row>
    <row r="3491" spans="1:4" ht="13.2" x14ac:dyDescent="0.25">
      <c r="A3491" s="2">
        <v>44888.375</v>
      </c>
      <c r="B3491" s="1">
        <v>306.04000000000002</v>
      </c>
      <c r="C3491" s="1">
        <v>282.01456999999999</v>
      </c>
      <c r="D3491" s="1">
        <v>8.5192158688822406E-2</v>
      </c>
    </row>
    <row r="3492" spans="1:4" ht="13.2" x14ac:dyDescent="0.25">
      <c r="A3492" s="2">
        <v>44888.416666666664</v>
      </c>
      <c r="B3492" s="1">
        <v>300.45999999999998</v>
      </c>
      <c r="C3492" s="1">
        <v>286.41210999999998</v>
      </c>
      <c r="D3492" s="1">
        <v>4.9047821336884102E-2</v>
      </c>
    </row>
    <row r="3493" spans="1:4" ht="13.2" x14ac:dyDescent="0.25">
      <c r="A3493" s="2">
        <v>44888.458333333336</v>
      </c>
      <c r="B3493" s="1">
        <v>303.91000000000003</v>
      </c>
      <c r="C3493" s="1">
        <v>290.52521999999999</v>
      </c>
      <c r="D3493" s="1">
        <v>4.6070974492335E-2</v>
      </c>
    </row>
    <row r="3494" spans="1:4" ht="13.2" x14ac:dyDescent="0.25">
      <c r="A3494" s="2">
        <v>44888.5</v>
      </c>
      <c r="B3494" s="1">
        <v>305.32</v>
      </c>
      <c r="C3494" s="1">
        <v>286.80970000000002</v>
      </c>
      <c r="D3494" s="1">
        <v>6.4538612187802394E-2</v>
      </c>
    </row>
    <row r="3495" spans="1:4" ht="13.2" x14ac:dyDescent="0.25">
      <c r="A3495" s="2">
        <v>44888.541666666664</v>
      </c>
      <c r="B3495" s="1">
        <v>306.73</v>
      </c>
      <c r="C3495" s="1">
        <v>284.80903999999998</v>
      </c>
      <c r="D3495" s="1">
        <v>7.6967219860718E-2</v>
      </c>
    </row>
    <row r="3496" spans="1:4" ht="13.2" x14ac:dyDescent="0.25">
      <c r="A3496" s="2">
        <v>44888.583333333336</v>
      </c>
      <c r="B3496" s="1">
        <v>310.64999999999998</v>
      </c>
      <c r="C3496" s="1">
        <v>288.93481000000003</v>
      </c>
      <c r="D3496" s="1">
        <v>7.5156018757310497E-2</v>
      </c>
    </row>
    <row r="3497" spans="1:4" ht="13.2" x14ac:dyDescent="0.25">
      <c r="A3497" s="2">
        <v>44888.625</v>
      </c>
      <c r="B3497" s="1">
        <v>301.81</v>
      </c>
      <c r="C3497" s="1">
        <v>267.41431</v>
      </c>
      <c r="D3497" s="1">
        <v>0.12862322139753801</v>
      </c>
    </row>
    <row r="3498" spans="1:4" ht="13.2" x14ac:dyDescent="0.25">
      <c r="A3498" s="2">
        <v>44888.666666666664</v>
      </c>
      <c r="B3498" s="1">
        <v>243.49</v>
      </c>
      <c r="C3498" s="1">
        <v>213.08897999999999</v>
      </c>
      <c r="D3498" s="1">
        <v>0.142668194291417</v>
      </c>
    </row>
    <row r="3499" spans="1:4" ht="13.2" x14ac:dyDescent="0.25">
      <c r="A3499" s="2">
        <v>44888.708333333336</v>
      </c>
      <c r="B3499" s="1">
        <v>147.94999999999999</v>
      </c>
      <c r="C3499" s="1">
        <v>159.16442000000001</v>
      </c>
      <c r="D3499" s="1">
        <v>7.0458083533995894E-2</v>
      </c>
    </row>
    <row r="3500" spans="1:4" ht="13.2" x14ac:dyDescent="0.25">
      <c r="A3500" s="2">
        <v>44888.75</v>
      </c>
      <c r="B3500" s="1">
        <v>134.75</v>
      </c>
      <c r="C3500" s="1">
        <v>135.90839</v>
      </c>
      <c r="D3500" s="1">
        <v>8.5233148593695796E-3</v>
      </c>
    </row>
    <row r="3501" spans="1:4" ht="13.2" x14ac:dyDescent="0.25">
      <c r="A3501" s="2">
        <v>44888.791666666664</v>
      </c>
      <c r="B3501" s="1">
        <v>136.81</v>
      </c>
      <c r="C3501" s="1">
        <v>132.06868</v>
      </c>
      <c r="D3501" s="1">
        <v>3.59004118160339E-2</v>
      </c>
    </row>
    <row r="3502" spans="1:4" ht="13.2" x14ac:dyDescent="0.25">
      <c r="A3502" s="2">
        <v>44888.833333333336</v>
      </c>
      <c r="B3502" s="1">
        <v>146.44999999999999</v>
      </c>
      <c r="C3502" s="1">
        <v>129.83826999999999</v>
      </c>
      <c r="D3502" s="1">
        <v>0.12794170778769601</v>
      </c>
    </row>
    <row r="3503" spans="1:4" ht="13.2" x14ac:dyDescent="0.25">
      <c r="A3503" s="2">
        <v>44888.875</v>
      </c>
      <c r="B3503" s="1">
        <v>145.72999999999999</v>
      </c>
      <c r="C3503" s="1">
        <v>131.41767999999999</v>
      </c>
      <c r="D3503" s="1">
        <v>0.108907112041545</v>
      </c>
    </row>
    <row r="3504" spans="1:4" ht="13.2" x14ac:dyDescent="0.25">
      <c r="A3504" s="2">
        <v>44888.916666666664</v>
      </c>
      <c r="B3504" s="1">
        <v>137.34</v>
      </c>
      <c r="C3504" s="1">
        <v>139.53328999999999</v>
      </c>
      <c r="D3504" s="1">
        <v>1.5718757867746E-2</v>
      </c>
    </row>
    <row r="3505" spans="1:5" ht="13.2" x14ac:dyDescent="0.25">
      <c r="A3505" s="2">
        <v>44888.958333333336</v>
      </c>
      <c r="B3505" s="1">
        <v>143.13</v>
      </c>
      <c r="C3505" s="1">
        <v>160.60306</v>
      </c>
      <c r="D3505" s="1">
        <v>0.108796557176432</v>
      </c>
      <c r="E3505" s="1">
        <f>AVERAGE(D3482:D3505)</f>
        <v>6.8592873675196855E-2</v>
      </c>
    </row>
    <row r="3506" spans="1:5" ht="13.2" x14ac:dyDescent="0.25">
      <c r="A3506" s="2">
        <v>44889</v>
      </c>
      <c r="B3506" s="1">
        <v>209.88</v>
      </c>
      <c r="C3506" s="1">
        <v>213.59603999999999</v>
      </c>
      <c r="D3506" s="1">
        <v>1.7397513549408401E-2</v>
      </c>
    </row>
    <row r="3507" spans="1:5" ht="13.2" x14ac:dyDescent="0.25">
      <c r="A3507" s="2">
        <v>44889.041666666664</v>
      </c>
      <c r="B3507" s="1">
        <v>278.52999999999997</v>
      </c>
      <c r="C3507" s="1">
        <v>262.07263</v>
      </c>
      <c r="D3507" s="1">
        <v>6.27969811269493E-2</v>
      </c>
    </row>
    <row r="3508" spans="1:5" ht="13.2" x14ac:dyDescent="0.25">
      <c r="A3508" s="2">
        <v>44889.083333333336</v>
      </c>
      <c r="B3508" s="1">
        <v>284.91000000000003</v>
      </c>
      <c r="C3508" s="1">
        <v>289.03789</v>
      </c>
      <c r="D3508" s="1">
        <v>1.42814839950567E-2</v>
      </c>
    </row>
    <row r="3509" spans="1:5" ht="13.2" x14ac:dyDescent="0.25">
      <c r="A3509" s="2">
        <v>44889.125</v>
      </c>
      <c r="B3509" s="1">
        <v>281.72000000000003</v>
      </c>
      <c r="C3509" s="1">
        <v>292.67160999999999</v>
      </c>
      <c r="D3509" s="1">
        <v>3.7419447687460902E-2</v>
      </c>
    </row>
    <row r="3510" spans="1:5" ht="13.2" x14ac:dyDescent="0.25">
      <c r="A3510" s="2">
        <v>44889.166666666664</v>
      </c>
      <c r="B3510" s="1">
        <v>279.38</v>
      </c>
      <c r="C3510" s="1">
        <v>292.24446</v>
      </c>
      <c r="D3510" s="1">
        <v>4.4019517085114299E-2</v>
      </c>
    </row>
    <row r="3511" spans="1:5" ht="13.2" x14ac:dyDescent="0.25">
      <c r="A3511" s="2">
        <v>44889.208333333336</v>
      </c>
      <c r="B3511" s="1">
        <v>270.58999999999997</v>
      </c>
      <c r="C3511" s="1">
        <v>296.52506</v>
      </c>
      <c r="D3511" s="1">
        <v>8.7463299054724095E-2</v>
      </c>
    </row>
    <row r="3512" spans="1:5" ht="13.2" x14ac:dyDescent="0.25">
      <c r="A3512" s="2">
        <v>44889.25</v>
      </c>
      <c r="B3512" s="1">
        <v>295.35000000000002</v>
      </c>
      <c r="C3512" s="1">
        <v>298.01970999999998</v>
      </c>
      <c r="D3512" s="1">
        <v>8.9581658877527E-3</v>
      </c>
    </row>
    <row r="3513" spans="1:5" ht="13.2" x14ac:dyDescent="0.25">
      <c r="A3513" s="2">
        <v>44889.291666666664</v>
      </c>
      <c r="B3513" s="1">
        <v>301.52999999999997</v>
      </c>
      <c r="C3513" s="1">
        <v>294.07744000000002</v>
      </c>
      <c r="D3513" s="1">
        <v>2.5342168375785401E-2</v>
      </c>
    </row>
    <row r="3514" spans="1:5" ht="13.2" x14ac:dyDescent="0.25">
      <c r="A3514" s="2">
        <v>44889.333333333336</v>
      </c>
      <c r="B3514" s="1">
        <v>296.81</v>
      </c>
      <c r="C3514" s="1">
        <v>289.18669</v>
      </c>
      <c r="D3514" s="1">
        <v>2.6361206319696101E-2</v>
      </c>
    </row>
    <row r="3515" spans="1:5" ht="13.2" x14ac:dyDescent="0.25">
      <c r="A3515" s="2">
        <v>44889.375</v>
      </c>
      <c r="B3515" s="1">
        <v>301.74</v>
      </c>
      <c r="C3515" s="1">
        <v>285.39393999999999</v>
      </c>
      <c r="D3515" s="1">
        <v>5.7275427782383898E-2</v>
      </c>
    </row>
    <row r="3516" spans="1:5" ht="13.2" x14ac:dyDescent="0.25">
      <c r="A3516" s="2">
        <v>44889.416666666664</v>
      </c>
      <c r="B3516" s="1">
        <v>293.73</v>
      </c>
      <c r="C3516" s="1">
        <v>288.25979000000001</v>
      </c>
      <c r="D3516" s="1">
        <v>1.897666684625E-2</v>
      </c>
    </row>
    <row r="3517" spans="1:5" ht="13.2" x14ac:dyDescent="0.25">
      <c r="A3517" s="2">
        <v>44889.458333333336</v>
      </c>
      <c r="B3517" s="1">
        <v>287.07</v>
      </c>
      <c r="C3517" s="1">
        <v>290.83873999999997</v>
      </c>
      <c r="D3517" s="1">
        <v>1.29581774422485E-2</v>
      </c>
    </row>
    <row r="3518" spans="1:5" ht="13.2" x14ac:dyDescent="0.25">
      <c r="A3518" s="2">
        <v>44889.5</v>
      </c>
      <c r="B3518" s="1">
        <v>284.99</v>
      </c>
      <c r="C3518" s="1">
        <v>289.25022999999999</v>
      </c>
      <c r="D3518" s="1">
        <v>1.4728527614308101E-2</v>
      </c>
    </row>
    <row r="3519" spans="1:5" ht="13.2" x14ac:dyDescent="0.25">
      <c r="A3519" s="2">
        <v>44889.541666666664</v>
      </c>
      <c r="B3519" s="1">
        <v>282.32</v>
      </c>
      <c r="C3519" s="1">
        <v>292.18790999999999</v>
      </c>
      <c r="D3519" s="1">
        <v>3.3772478813377298E-2</v>
      </c>
    </row>
    <row r="3520" spans="1:5" ht="13.2" x14ac:dyDescent="0.25">
      <c r="A3520" s="2">
        <v>44889.583333333336</v>
      </c>
      <c r="B3520" s="1">
        <v>282.68</v>
      </c>
      <c r="C3520" s="1">
        <v>299.44315999999998</v>
      </c>
      <c r="D3520" s="1">
        <v>5.5981108401340497E-2</v>
      </c>
    </row>
    <row r="3521" spans="1:5" ht="13.2" x14ac:dyDescent="0.25">
      <c r="A3521" s="2">
        <v>44889.625</v>
      </c>
      <c r="B3521" s="1">
        <v>272.88</v>
      </c>
      <c r="C3521" s="1">
        <v>274.53451000000001</v>
      </c>
      <c r="D3521" s="1">
        <v>6.0266011730183396E-3</v>
      </c>
    </row>
    <row r="3522" spans="1:5" ht="13.2" x14ac:dyDescent="0.25">
      <c r="A3522" s="2">
        <v>44889.666666666664</v>
      </c>
      <c r="B3522" s="1">
        <v>191.57</v>
      </c>
      <c r="C3522" s="1">
        <v>212.65547000000001</v>
      </c>
      <c r="D3522" s="1">
        <v>9.9153198363531397E-2</v>
      </c>
    </row>
    <row r="3523" spans="1:5" ht="13.2" x14ac:dyDescent="0.25">
      <c r="A3523" s="2">
        <v>44889.708333333336</v>
      </c>
      <c r="B3523" s="1">
        <v>95.13</v>
      </c>
      <c r="C3523" s="1">
        <v>154.38283000000001</v>
      </c>
      <c r="D3523" s="1">
        <v>0.38380453318545799</v>
      </c>
    </row>
    <row r="3524" spans="1:5" ht="13.2" x14ac:dyDescent="0.25">
      <c r="A3524" s="2">
        <v>44889.75</v>
      </c>
      <c r="B3524" s="1">
        <v>93.77</v>
      </c>
      <c r="C3524" s="1">
        <v>131.5187</v>
      </c>
      <c r="D3524" s="1">
        <v>0.28702154142338598</v>
      </c>
    </row>
    <row r="3525" spans="1:5" ht="13.2" x14ac:dyDescent="0.25">
      <c r="A3525" s="2">
        <v>44889.791666666664</v>
      </c>
      <c r="B3525" s="1">
        <v>90.65</v>
      </c>
      <c r="C3525" s="1">
        <v>128.08052000000001</v>
      </c>
      <c r="D3525" s="1">
        <v>0.292242098954626</v>
      </c>
    </row>
    <row r="3526" spans="1:5" ht="13.2" x14ac:dyDescent="0.25">
      <c r="A3526" s="2">
        <v>44889.833333333336</v>
      </c>
      <c r="B3526" s="1">
        <v>86.49</v>
      </c>
      <c r="C3526" s="1">
        <v>123.97926</v>
      </c>
      <c r="D3526" s="1">
        <v>0.30238331798399098</v>
      </c>
    </row>
    <row r="3527" spans="1:5" ht="13.2" x14ac:dyDescent="0.25">
      <c r="A3527" s="2">
        <v>44889.875</v>
      </c>
      <c r="B3527" s="1">
        <v>83.17</v>
      </c>
      <c r="C3527" s="1">
        <v>125.04268</v>
      </c>
      <c r="D3527" s="1">
        <v>0.33486710297635902</v>
      </c>
    </row>
    <row r="3528" spans="1:5" ht="13.2" x14ac:dyDescent="0.25">
      <c r="A3528" s="2">
        <v>44889.916666666664</v>
      </c>
      <c r="B3528" s="1">
        <v>88.82</v>
      </c>
      <c r="C3528" s="1">
        <v>136.93022999999999</v>
      </c>
      <c r="D3528" s="1">
        <v>0.35134849331663198</v>
      </c>
    </row>
    <row r="3529" spans="1:5" ht="13.2" x14ac:dyDescent="0.25">
      <c r="A3529" s="2">
        <v>44889.958333333336</v>
      </c>
      <c r="B3529" s="1">
        <v>103.5</v>
      </c>
      <c r="C3529" s="1">
        <v>162.36501999999999</v>
      </c>
      <c r="D3529" s="1">
        <v>0.36254742554769398</v>
      </c>
      <c r="E3529" s="1">
        <f>AVERAGE(D3506:D3529)</f>
        <v>0.12238027012110635</v>
      </c>
    </row>
    <row r="3530" spans="1:5" ht="13.2" x14ac:dyDescent="0.25">
      <c r="A3530" s="2">
        <v>44890</v>
      </c>
      <c r="B3530" s="1">
        <v>177.45</v>
      </c>
      <c r="C3530" s="1">
        <v>230.55656999999999</v>
      </c>
      <c r="D3530" s="1">
        <v>0.23034073589835199</v>
      </c>
    </row>
    <row r="3531" spans="1:5" ht="13.2" x14ac:dyDescent="0.25">
      <c r="A3531" s="2">
        <v>44890.041666666664</v>
      </c>
      <c r="B3531" s="1">
        <v>270.05</v>
      </c>
      <c r="C3531" s="1">
        <v>274.46976000000001</v>
      </c>
      <c r="D3531" s="1">
        <v>1.6102903285228901E-2</v>
      </c>
    </row>
    <row r="3532" spans="1:5" ht="13.2" x14ac:dyDescent="0.25">
      <c r="A3532" s="2">
        <v>44890.083333333336</v>
      </c>
      <c r="B3532" s="1">
        <v>254.64</v>
      </c>
      <c r="C3532" s="1">
        <v>295.86025999999998</v>
      </c>
      <c r="D3532" s="1">
        <v>0.139323408963407</v>
      </c>
    </row>
    <row r="3533" spans="1:5" ht="13.2" x14ac:dyDescent="0.25">
      <c r="A3533" s="2">
        <v>44890.125</v>
      </c>
      <c r="B3533" s="1">
        <v>258.75</v>
      </c>
      <c r="C3533" s="1">
        <v>297.16944000000001</v>
      </c>
      <c r="D3533" s="1">
        <v>0.129284626306123</v>
      </c>
    </row>
    <row r="3534" spans="1:5" ht="13.2" x14ac:dyDescent="0.25">
      <c r="A3534" s="2">
        <v>44890.166666666664</v>
      </c>
      <c r="B3534" s="1">
        <v>262.29000000000002</v>
      </c>
      <c r="C3534" s="1">
        <v>296.13664999999997</v>
      </c>
      <c r="D3534" s="1">
        <v>0.114294026085592</v>
      </c>
    </row>
    <row r="3535" spans="1:5" ht="13.2" x14ac:dyDescent="0.25">
      <c r="A3535" s="2">
        <v>44890.208333333336</v>
      </c>
      <c r="B3535" s="1">
        <v>255.21</v>
      </c>
      <c r="C3535" s="1">
        <v>300.52341999999999</v>
      </c>
      <c r="D3535" s="1">
        <v>0.150781659545868</v>
      </c>
    </row>
    <row r="3536" spans="1:5" ht="13.2" x14ac:dyDescent="0.25">
      <c r="A3536" s="2">
        <v>44890.25</v>
      </c>
      <c r="B3536" s="1">
        <v>268.98</v>
      </c>
      <c r="C3536" s="1">
        <v>302.65640999999999</v>
      </c>
      <c r="D3536" s="1">
        <v>0.11126944246778001</v>
      </c>
    </row>
    <row r="3537" spans="1:4" ht="13.2" x14ac:dyDescent="0.25">
      <c r="A3537" s="2">
        <v>44890.291666666664</v>
      </c>
      <c r="B3537" s="1">
        <v>284.20999999999998</v>
      </c>
      <c r="C3537" s="1">
        <v>298.63359000000003</v>
      </c>
      <c r="D3537" s="1">
        <v>4.82986190535366E-2</v>
      </c>
    </row>
    <row r="3538" spans="1:4" ht="13.2" x14ac:dyDescent="0.25">
      <c r="A3538" s="2">
        <v>44890.333333333336</v>
      </c>
      <c r="B3538" s="1">
        <v>278.92</v>
      </c>
      <c r="C3538" s="1">
        <v>294.15976999999998</v>
      </c>
      <c r="D3538" s="1">
        <v>5.1807798190758599E-2</v>
      </c>
    </row>
    <row r="3539" spans="1:4" ht="13.2" x14ac:dyDescent="0.25">
      <c r="A3539" s="2">
        <v>44890.375</v>
      </c>
      <c r="B3539" s="1">
        <v>276.54000000000002</v>
      </c>
      <c r="C3539" s="1">
        <v>291.14375999999999</v>
      </c>
      <c r="D3539" s="1">
        <v>5.0159962212482097E-2</v>
      </c>
    </row>
    <row r="3540" spans="1:4" ht="13.2" x14ac:dyDescent="0.25">
      <c r="A3540" s="2">
        <v>44890.416666666664</v>
      </c>
      <c r="B3540" s="1">
        <v>287.20999999999998</v>
      </c>
      <c r="C3540" s="1">
        <v>292.46370000000002</v>
      </c>
      <c r="D3540" s="1">
        <v>1.79635968497972E-2</v>
      </c>
    </row>
    <row r="3541" spans="1:4" ht="13.2" x14ac:dyDescent="0.25">
      <c r="A3541" s="2">
        <v>44890.458333333336</v>
      </c>
      <c r="B3541" s="1">
        <v>287.86</v>
      </c>
      <c r="C3541" s="1">
        <v>292.02800999999999</v>
      </c>
      <c r="D3541" s="1">
        <v>1.42726377514265E-2</v>
      </c>
    </row>
    <row r="3542" spans="1:4" ht="13.2" x14ac:dyDescent="0.25">
      <c r="A3542" s="2">
        <v>44890.5</v>
      </c>
      <c r="B3542" s="1">
        <v>287.81</v>
      </c>
      <c r="C3542" s="1">
        <v>290.37731000000002</v>
      </c>
      <c r="D3542" s="1">
        <v>8.8412899754461496E-3</v>
      </c>
    </row>
    <row r="3543" spans="1:4" ht="13.2" x14ac:dyDescent="0.25">
      <c r="A3543" s="2">
        <v>44890.541666666664</v>
      </c>
      <c r="B3543" s="1">
        <v>285.64999999999998</v>
      </c>
      <c r="C3543" s="1">
        <v>293.06137000000001</v>
      </c>
      <c r="D3543" s="1">
        <v>2.52894811759053E-2</v>
      </c>
    </row>
    <row r="3544" spans="1:4" ht="13.2" x14ac:dyDescent="0.25">
      <c r="A3544" s="2">
        <v>44890.583333333336</v>
      </c>
      <c r="B3544" s="1">
        <v>298.79000000000002</v>
      </c>
      <c r="C3544" s="1">
        <v>294.64312999999999</v>
      </c>
      <c r="D3544" s="1">
        <v>1.40742124209718E-2</v>
      </c>
    </row>
    <row r="3545" spans="1:4" ht="13.2" x14ac:dyDescent="0.25">
      <c r="A3545" s="2">
        <v>44890.625</v>
      </c>
      <c r="B3545" s="1">
        <v>279.92</v>
      </c>
      <c r="C3545" s="1">
        <v>264.94850000000002</v>
      </c>
      <c r="D3545" s="1">
        <v>5.65072080045744E-2</v>
      </c>
    </row>
    <row r="3546" spans="1:4" ht="13.2" x14ac:dyDescent="0.25">
      <c r="A3546" s="2">
        <v>44890.666666666664</v>
      </c>
      <c r="B3546" s="1">
        <v>205.14</v>
      </c>
      <c r="C3546" s="1">
        <v>206.22326000000001</v>
      </c>
      <c r="D3546" s="1">
        <v>5.2528507211069397E-3</v>
      </c>
    </row>
    <row r="3547" spans="1:4" ht="13.2" x14ac:dyDescent="0.25">
      <c r="A3547" s="2">
        <v>44890.708333333336</v>
      </c>
      <c r="B3547" s="1">
        <v>125.68</v>
      </c>
      <c r="C3547" s="1">
        <v>155.97821999999999</v>
      </c>
      <c r="D3547" s="1">
        <v>0.19424647877120199</v>
      </c>
    </row>
    <row r="3548" spans="1:4" ht="13.2" x14ac:dyDescent="0.25">
      <c r="A3548" s="2">
        <v>44890.75</v>
      </c>
      <c r="B3548" s="1">
        <v>112.27</v>
      </c>
      <c r="C3548" s="1">
        <v>138.95482999999999</v>
      </c>
      <c r="D3548" s="1">
        <v>0.19203960020677199</v>
      </c>
    </row>
    <row r="3549" spans="1:4" ht="13.2" x14ac:dyDescent="0.25">
      <c r="A3549" s="2">
        <v>44890.791666666664</v>
      </c>
      <c r="B3549" s="1">
        <v>113.39</v>
      </c>
      <c r="C3549" s="1">
        <v>138.37281999999999</v>
      </c>
      <c r="D3549" s="1">
        <v>0.18054716236902499</v>
      </c>
    </row>
    <row r="3550" spans="1:4" ht="13.2" x14ac:dyDescent="0.25">
      <c r="A3550" s="2">
        <v>44890.833333333336</v>
      </c>
      <c r="B3550" s="1">
        <v>111.22</v>
      </c>
      <c r="C3550" s="1">
        <v>135.08636000000001</v>
      </c>
      <c r="D3550" s="1">
        <v>0.17667483230727299</v>
      </c>
    </row>
    <row r="3551" spans="1:4" ht="13.2" x14ac:dyDescent="0.25">
      <c r="A3551" s="2">
        <v>44890.875</v>
      </c>
      <c r="B3551" s="1">
        <v>111.42</v>
      </c>
      <c r="C3551" s="1">
        <v>135.56155999999999</v>
      </c>
      <c r="D3551" s="1">
        <v>0.178085587094158</v>
      </c>
    </row>
    <row r="3552" spans="1:4" ht="13.2" x14ac:dyDescent="0.25">
      <c r="A3552" s="2">
        <v>44890.916666666664</v>
      </c>
      <c r="B3552" s="1">
        <v>111.12</v>
      </c>
      <c r="C3552" s="1">
        <v>148.84737999999999</v>
      </c>
      <c r="D3552" s="1">
        <v>0.253463514104178</v>
      </c>
    </row>
    <row r="3553" spans="1:5" ht="13.2" x14ac:dyDescent="0.25">
      <c r="A3553" s="2">
        <v>44890.958333333336</v>
      </c>
      <c r="B3553" s="1">
        <v>131.02000000000001</v>
      </c>
      <c r="C3553" s="1">
        <v>177.89000999999999</v>
      </c>
      <c r="D3553" s="1">
        <v>0.26347747127564902</v>
      </c>
      <c r="E3553" s="1">
        <f>AVERAGE(D3530:D3553)</f>
        <v>0.10926662937652555</v>
      </c>
    </row>
    <row r="3554" spans="1:5" ht="13.2" x14ac:dyDescent="0.25">
      <c r="A3554" s="2">
        <v>44891</v>
      </c>
      <c r="B3554" s="1">
        <v>214.97</v>
      </c>
      <c r="C3554" s="1">
        <v>223.59589</v>
      </c>
      <c r="D3554" s="1">
        <v>3.8578034685700098E-2</v>
      </c>
    </row>
    <row r="3555" spans="1:5" ht="13.2" x14ac:dyDescent="0.25">
      <c r="A3555" s="2">
        <v>44891.041666666664</v>
      </c>
      <c r="B3555" s="1">
        <v>293.48</v>
      </c>
      <c r="C3555" s="1">
        <v>268.87295999999998</v>
      </c>
      <c r="D3555" s="1">
        <v>9.1519206691517196E-2</v>
      </c>
    </row>
    <row r="3556" spans="1:5" ht="13.2" x14ac:dyDescent="0.25">
      <c r="A3556" s="2">
        <v>44891.083333333336</v>
      </c>
      <c r="B3556" s="1">
        <v>298.43</v>
      </c>
      <c r="C3556" s="1">
        <v>291.0754</v>
      </c>
      <c r="D3556" s="1">
        <v>2.5266992676124402E-2</v>
      </c>
    </row>
    <row r="3557" spans="1:5" ht="13.2" x14ac:dyDescent="0.25">
      <c r="A3557" s="2">
        <v>44891.125</v>
      </c>
      <c r="B3557" s="1">
        <v>274.01</v>
      </c>
      <c r="C3557" s="1">
        <v>292.09602999999998</v>
      </c>
      <c r="D3557" s="1">
        <v>6.1918095908390099E-2</v>
      </c>
    </row>
    <row r="3558" spans="1:5" ht="13.2" x14ac:dyDescent="0.25">
      <c r="A3558" s="2">
        <v>44891.166666666664</v>
      </c>
      <c r="B3558" s="1">
        <v>253.08</v>
      </c>
      <c r="C3558" s="1">
        <v>290.83569999999997</v>
      </c>
      <c r="D3558" s="1">
        <v>0.12981796938958901</v>
      </c>
    </row>
    <row r="3559" spans="1:5" ht="13.2" x14ac:dyDescent="0.25">
      <c r="A3559" s="2">
        <v>44891.208333333336</v>
      </c>
      <c r="B3559" s="1">
        <v>241.13</v>
      </c>
      <c r="C3559" s="1">
        <v>295.22073999999998</v>
      </c>
      <c r="D3559" s="1">
        <v>0.18322134142743399</v>
      </c>
    </row>
    <row r="3560" spans="1:5" ht="13.2" x14ac:dyDescent="0.25">
      <c r="A3560" s="2">
        <v>44891.25</v>
      </c>
      <c r="B3560" s="1">
        <v>243.13</v>
      </c>
      <c r="C3560" s="1">
        <v>297.31936999999999</v>
      </c>
      <c r="D3560" s="1">
        <v>0.18225980365826799</v>
      </c>
    </row>
    <row r="3561" spans="1:5" ht="13.2" x14ac:dyDescent="0.25">
      <c r="A3561" s="2">
        <v>44891.291666666664</v>
      </c>
      <c r="B3561" s="1">
        <v>272.39999999999998</v>
      </c>
      <c r="C3561" s="1">
        <v>293.33105</v>
      </c>
      <c r="D3561" s="1">
        <v>7.1356407717491896E-2</v>
      </c>
    </row>
    <row r="3562" spans="1:5" ht="13.2" x14ac:dyDescent="0.25">
      <c r="A3562" s="2">
        <v>44891.333333333336</v>
      </c>
      <c r="B3562" s="1">
        <v>280.98</v>
      </c>
      <c r="C3562" s="1">
        <v>288.97570999999999</v>
      </c>
      <c r="D3562" s="1">
        <v>2.76691421573113E-2</v>
      </c>
    </row>
    <row r="3563" spans="1:5" ht="13.2" x14ac:dyDescent="0.25">
      <c r="A3563" s="2">
        <v>44891.375</v>
      </c>
      <c r="B3563" s="1">
        <v>293.36</v>
      </c>
      <c r="C3563" s="1">
        <v>285.58418999999998</v>
      </c>
      <c r="D3563" s="1">
        <v>2.7227732739687101E-2</v>
      </c>
    </row>
    <row r="3564" spans="1:5" ht="13.2" x14ac:dyDescent="0.25">
      <c r="A3564" s="2">
        <v>44891.416666666664</v>
      </c>
      <c r="B3564" s="1">
        <v>293.55</v>
      </c>
      <c r="C3564" s="1">
        <v>286.69094000000001</v>
      </c>
      <c r="D3564" s="1">
        <v>2.39249276590324E-2</v>
      </c>
    </row>
    <row r="3565" spans="1:5" ht="13.2" x14ac:dyDescent="0.25">
      <c r="A3565" s="2">
        <v>44891.458333333336</v>
      </c>
      <c r="B3565" s="1">
        <v>287.2</v>
      </c>
      <c r="C3565" s="1">
        <v>287.15692000000001</v>
      </c>
      <c r="D3565" s="1">
        <v>1.5002250337541799E-4</v>
      </c>
    </row>
    <row r="3566" spans="1:5" ht="13.2" x14ac:dyDescent="0.25">
      <c r="A3566" s="2">
        <v>44891.5</v>
      </c>
      <c r="B3566" s="1">
        <v>282.36</v>
      </c>
      <c r="C3566" s="1">
        <v>286.51271000000003</v>
      </c>
      <c r="D3566" s="1">
        <v>1.44939817853107E-2</v>
      </c>
    </row>
    <row r="3567" spans="1:5" ht="13.2" x14ac:dyDescent="0.25">
      <c r="A3567" s="2">
        <v>44891.541666666664</v>
      </c>
      <c r="B3567" s="1">
        <v>271.35000000000002</v>
      </c>
      <c r="C3567" s="1">
        <v>290.22120999999999</v>
      </c>
      <c r="D3567" s="1">
        <v>6.5023538424362398E-2</v>
      </c>
    </row>
    <row r="3568" spans="1:5" ht="13.2" x14ac:dyDescent="0.25">
      <c r="A3568" s="2">
        <v>44891.583333333336</v>
      </c>
      <c r="B3568" s="1">
        <v>262.17</v>
      </c>
      <c r="C3568" s="1">
        <v>293.42797999999999</v>
      </c>
      <c r="D3568" s="1">
        <v>0.10652692357422699</v>
      </c>
    </row>
    <row r="3569" spans="1:5" ht="13.2" x14ac:dyDescent="0.25">
      <c r="A3569" s="2">
        <v>44891.625</v>
      </c>
      <c r="B3569" s="1">
        <v>243.47</v>
      </c>
      <c r="C3569" s="1">
        <v>263.65483999999998</v>
      </c>
      <c r="D3569" s="1">
        <v>7.6557820823619102E-2</v>
      </c>
    </row>
    <row r="3570" spans="1:5" ht="13.2" x14ac:dyDescent="0.25">
      <c r="A3570" s="2">
        <v>44891.666666666664</v>
      </c>
      <c r="B3570" s="1">
        <v>180.17</v>
      </c>
      <c r="C3570" s="1">
        <v>201.92344</v>
      </c>
      <c r="D3570" s="1">
        <v>0.107731128193933</v>
      </c>
    </row>
    <row r="3571" spans="1:5" ht="13.2" x14ac:dyDescent="0.25">
      <c r="A3571" s="2">
        <v>44891.708333333336</v>
      </c>
      <c r="B3571" s="1">
        <v>104.98</v>
      </c>
      <c r="C3571" s="1">
        <v>148.65574000000001</v>
      </c>
      <c r="D3571" s="1">
        <v>0.29380459846353701</v>
      </c>
    </row>
    <row r="3572" spans="1:5" ht="13.2" x14ac:dyDescent="0.25">
      <c r="A3572" s="2">
        <v>44891.75</v>
      </c>
      <c r="B3572" s="1">
        <v>92.34</v>
      </c>
      <c r="C3572" s="1">
        <v>131.28719000000001</v>
      </c>
      <c r="D3572" s="1">
        <v>0.29665643693036597</v>
      </c>
    </row>
    <row r="3573" spans="1:5" ht="13.2" x14ac:dyDescent="0.25">
      <c r="A3573" s="2">
        <v>44891.791666666664</v>
      </c>
      <c r="B3573" s="1">
        <v>90.02</v>
      </c>
      <c r="C3573" s="1">
        <v>131.58396999999999</v>
      </c>
      <c r="D3573" s="1">
        <v>0.31587411445330299</v>
      </c>
    </row>
    <row r="3574" spans="1:5" ht="13.2" x14ac:dyDescent="0.25">
      <c r="A3574" s="2">
        <v>44891.833333333336</v>
      </c>
      <c r="B3574" s="1">
        <v>84.26</v>
      </c>
      <c r="C3574" s="1">
        <v>128.50192000000001</v>
      </c>
      <c r="D3574" s="1">
        <v>0.344289953021713</v>
      </c>
    </row>
    <row r="3575" spans="1:5" ht="13.2" x14ac:dyDescent="0.25">
      <c r="A3575" s="2">
        <v>44891.875</v>
      </c>
      <c r="B3575" s="1">
        <v>76.55</v>
      </c>
      <c r="C3575" s="1">
        <v>129.00371999999999</v>
      </c>
      <c r="D3575" s="1">
        <v>0.40660625910632597</v>
      </c>
    </row>
    <row r="3576" spans="1:5" ht="13.2" x14ac:dyDescent="0.25">
      <c r="A3576" s="2">
        <v>44891.916666666664</v>
      </c>
      <c r="B3576" s="1">
        <v>75.099999999999994</v>
      </c>
      <c r="C3576" s="1">
        <v>142.36496</v>
      </c>
      <c r="D3576" s="1">
        <v>0.472482554696043</v>
      </c>
    </row>
    <row r="3577" spans="1:5" ht="13.2" x14ac:dyDescent="0.25">
      <c r="A3577" s="2">
        <v>44891.958333333336</v>
      </c>
      <c r="B3577" s="1">
        <v>90.13</v>
      </c>
      <c r="C3577" s="1">
        <v>171.39436000000001</v>
      </c>
      <c r="D3577" s="1">
        <v>0.47413672188513001</v>
      </c>
      <c r="E3577" s="1">
        <f>AVERAGE(D3554:D3577)</f>
        <v>0.15987890452382461</v>
      </c>
    </row>
    <row r="3578" spans="1:5" ht="13.2" x14ac:dyDescent="0.25">
      <c r="A3578" s="2">
        <v>44892</v>
      </c>
      <c r="B3578" s="1">
        <v>173.06</v>
      </c>
      <c r="C3578" s="1">
        <v>231.90106</v>
      </c>
      <c r="D3578" s="1">
        <v>0.25373346719501799</v>
      </c>
    </row>
    <row r="3579" spans="1:5" ht="13.2" x14ac:dyDescent="0.25">
      <c r="A3579" s="2">
        <v>44892.041666666664</v>
      </c>
      <c r="B3579" s="1">
        <v>229.57</v>
      </c>
      <c r="C3579" s="1">
        <v>266.58053000000001</v>
      </c>
      <c r="D3579" s="1">
        <v>0.13883433272489901</v>
      </c>
    </row>
    <row r="3580" spans="1:5" ht="13.2" x14ac:dyDescent="0.25">
      <c r="A3580" s="2">
        <v>44892.083333333336</v>
      </c>
      <c r="B3580" s="1">
        <v>228.47</v>
      </c>
      <c r="C3580" s="1">
        <v>275.77080999999998</v>
      </c>
      <c r="D3580" s="1">
        <v>0.17152217814496001</v>
      </c>
    </row>
    <row r="3581" spans="1:5" ht="13.2" x14ac:dyDescent="0.25">
      <c r="A3581" s="2">
        <v>44892.125</v>
      </c>
      <c r="B3581" s="1">
        <v>239.36</v>
      </c>
      <c r="C3581" s="1">
        <v>271.90003000000002</v>
      </c>
      <c r="D3581" s="1">
        <v>0.11967644873007099</v>
      </c>
    </row>
    <row r="3582" spans="1:5" ht="13.2" x14ac:dyDescent="0.25">
      <c r="A3582" s="2">
        <v>44892.166666666664</v>
      </c>
      <c r="B3582" s="1">
        <v>241.5</v>
      </c>
      <c r="C3582" s="1">
        <v>273.69098000000002</v>
      </c>
      <c r="D3582" s="1">
        <v>0.11761797922606</v>
      </c>
    </row>
    <row r="3583" spans="1:5" ht="13.2" x14ac:dyDescent="0.25">
      <c r="A3583" s="2">
        <v>44892.208333333336</v>
      </c>
      <c r="B3583" s="1">
        <v>246.77</v>
      </c>
      <c r="C3583" s="1">
        <v>281.07895000000002</v>
      </c>
      <c r="D3583" s="1">
        <v>0.122061612938286</v>
      </c>
    </row>
    <row r="3584" spans="1:5" ht="13.2" x14ac:dyDescent="0.25">
      <c r="A3584" s="2">
        <v>44892.25</v>
      </c>
      <c r="B3584" s="1">
        <v>242.88</v>
      </c>
      <c r="C3584" s="1">
        <v>282.09375999999997</v>
      </c>
      <c r="D3584" s="1">
        <v>0.13900966827483099</v>
      </c>
    </row>
    <row r="3585" spans="1:4" ht="13.2" x14ac:dyDescent="0.25">
      <c r="A3585" s="2">
        <v>44892.291666666664</v>
      </c>
      <c r="B3585" s="1">
        <v>235.19</v>
      </c>
      <c r="C3585" s="1">
        <v>274.43553000000003</v>
      </c>
      <c r="D3585" s="1">
        <v>0.14300455192518199</v>
      </c>
    </row>
    <row r="3586" spans="1:4" ht="13.2" x14ac:dyDescent="0.25">
      <c r="A3586" s="2">
        <v>44892.333333333336</v>
      </c>
      <c r="B3586" s="1">
        <v>240.21</v>
      </c>
      <c r="C3586" s="1">
        <v>268.35773</v>
      </c>
      <c r="D3586" s="1">
        <v>0.104888836255993</v>
      </c>
    </row>
    <row r="3587" spans="1:4" ht="13.2" x14ac:dyDescent="0.25">
      <c r="A3587" s="2">
        <v>44892.375</v>
      </c>
      <c r="B3587" s="1">
        <v>239.99</v>
      </c>
      <c r="C3587" s="1">
        <v>268.56133</v>
      </c>
      <c r="D3587" s="1">
        <v>0.106386611951914</v>
      </c>
    </row>
    <row r="3588" spans="1:4" ht="13.2" x14ac:dyDescent="0.25">
      <c r="A3588" s="2">
        <v>44892.416666666664</v>
      </c>
      <c r="B3588" s="1">
        <v>245.14</v>
      </c>
      <c r="C3588" s="1">
        <v>276.19483000000002</v>
      </c>
      <c r="D3588" s="1">
        <v>0.112438129272731</v>
      </c>
    </row>
    <row r="3589" spans="1:4" ht="13.2" x14ac:dyDescent="0.25">
      <c r="A3589" s="2">
        <v>44892.458333333336</v>
      </c>
      <c r="B3589" s="1">
        <v>253.26</v>
      </c>
      <c r="C3589" s="1">
        <v>279.39483999999999</v>
      </c>
      <c r="D3589" s="1">
        <v>9.3540882859540195E-2</v>
      </c>
    </row>
    <row r="3590" spans="1:4" ht="13.2" x14ac:dyDescent="0.25">
      <c r="A3590" s="2">
        <v>44892.5</v>
      </c>
      <c r="B3590" s="1">
        <v>263.02</v>
      </c>
      <c r="C3590" s="1">
        <v>278.48259000000002</v>
      </c>
      <c r="D3590" s="1">
        <v>5.5524440504521398E-2</v>
      </c>
    </row>
    <row r="3591" spans="1:4" ht="13.2" x14ac:dyDescent="0.25">
      <c r="A3591" s="2">
        <v>44892.541666666664</v>
      </c>
      <c r="B3591" s="1">
        <v>262.51</v>
      </c>
      <c r="C3591" s="1">
        <v>278.30383999999998</v>
      </c>
      <c r="D3591" s="1">
        <v>5.6750348827382197E-2</v>
      </c>
    </row>
    <row r="3592" spans="1:4" ht="13.2" x14ac:dyDescent="0.25">
      <c r="A3592" s="2">
        <v>44892.583333333336</v>
      </c>
      <c r="B3592" s="1">
        <v>261.39999999999998</v>
      </c>
      <c r="C3592" s="1">
        <v>273.91075000000001</v>
      </c>
      <c r="D3592" s="1">
        <v>4.5674549100391301E-2</v>
      </c>
    </row>
    <row r="3593" spans="1:4" ht="13.2" x14ac:dyDescent="0.25">
      <c r="A3593" s="2">
        <v>44892.625</v>
      </c>
      <c r="B3593" s="1">
        <v>254.98</v>
      </c>
      <c r="C3593" s="1">
        <v>243.84064000000001</v>
      </c>
      <c r="D3593" s="1">
        <v>4.56829509633832E-2</v>
      </c>
    </row>
    <row r="3594" spans="1:4" ht="13.2" x14ac:dyDescent="0.25">
      <c r="A3594" s="2">
        <v>44892.666666666664</v>
      </c>
      <c r="B3594" s="1">
        <v>189.44</v>
      </c>
      <c r="C3594" s="1">
        <v>192.00824</v>
      </c>
      <c r="D3594" s="1">
        <v>1.33756759605733E-2</v>
      </c>
    </row>
    <row r="3595" spans="1:4" ht="13.2" x14ac:dyDescent="0.25">
      <c r="A3595" s="2">
        <v>44892.708333333336</v>
      </c>
      <c r="B3595" s="1">
        <v>97.97</v>
      </c>
      <c r="C3595" s="1">
        <v>148.42860999999999</v>
      </c>
      <c r="D3595" s="1">
        <v>0.33995204832814901</v>
      </c>
    </row>
    <row r="3596" spans="1:4" ht="13.2" x14ac:dyDescent="0.25">
      <c r="A3596" s="2">
        <v>44892.75</v>
      </c>
      <c r="B3596" s="1">
        <v>95.86</v>
      </c>
      <c r="C3596" s="1">
        <v>134.79608999999999</v>
      </c>
      <c r="D3596" s="1">
        <v>0.28885177604187101</v>
      </c>
    </row>
    <row r="3597" spans="1:4" ht="13.2" x14ac:dyDescent="0.25">
      <c r="A3597" s="2">
        <v>44892.791666666664</v>
      </c>
      <c r="B3597" s="1">
        <v>89.2</v>
      </c>
      <c r="C3597" s="1">
        <v>138.68610000000001</v>
      </c>
      <c r="D3597" s="1">
        <v>0.35682090706999398</v>
      </c>
    </row>
    <row r="3598" spans="1:4" ht="13.2" x14ac:dyDescent="0.25">
      <c r="A3598" s="2">
        <v>44892.833333333336</v>
      </c>
      <c r="B3598" s="1">
        <v>91.9</v>
      </c>
      <c r="C3598" s="1">
        <v>139.79069999999999</v>
      </c>
      <c r="D3598" s="1">
        <v>0.34258859852622497</v>
      </c>
    </row>
    <row r="3599" spans="1:4" ht="13.2" x14ac:dyDescent="0.25">
      <c r="A3599" s="2">
        <v>44892.875</v>
      </c>
      <c r="B3599" s="1">
        <v>95.64</v>
      </c>
      <c r="C3599" s="1">
        <v>138.84324000000001</v>
      </c>
      <c r="D3599" s="1">
        <v>0.31116559941989202</v>
      </c>
    </row>
    <row r="3600" spans="1:4" ht="13.2" x14ac:dyDescent="0.25">
      <c r="A3600" s="2">
        <v>44892.916666666664</v>
      </c>
      <c r="B3600" s="1">
        <v>88.95</v>
      </c>
      <c r="C3600" s="1">
        <v>148.61142000000001</v>
      </c>
      <c r="D3600" s="1">
        <v>0.40145918799510799</v>
      </c>
    </row>
    <row r="3601" spans="1:5" ht="13.2" x14ac:dyDescent="0.25">
      <c r="A3601" s="2">
        <v>44892.958333333336</v>
      </c>
      <c r="B3601" s="1">
        <v>95.99</v>
      </c>
      <c r="C3601" s="1">
        <v>179.46348</v>
      </c>
      <c r="D3601" s="1">
        <v>0.465127946922683</v>
      </c>
      <c r="E3601" s="1">
        <f>AVERAGE(D3578:D3601)</f>
        <v>0.18107036371498575</v>
      </c>
    </row>
    <row r="3602" spans="1:5" ht="13.2" x14ac:dyDescent="0.25">
      <c r="A3602" s="2">
        <v>44893</v>
      </c>
      <c r="B3602" s="1">
        <v>187.74</v>
      </c>
      <c r="C3602" s="1">
        <v>181.47564</v>
      </c>
      <c r="D3602" s="1">
        <v>3.4519013130357303E-2</v>
      </c>
    </row>
    <row r="3603" spans="1:5" ht="13.2" x14ac:dyDescent="0.25">
      <c r="A3603" s="2">
        <v>44893.041666666664</v>
      </c>
      <c r="B3603" s="1">
        <v>249.29</v>
      </c>
      <c r="C3603" s="1">
        <v>227.38006999999999</v>
      </c>
      <c r="D3603" s="1">
        <v>9.6358181260125395E-2</v>
      </c>
    </row>
    <row r="3604" spans="1:5" ht="13.2" x14ac:dyDescent="0.25">
      <c r="A3604" s="2">
        <v>44893.083333333336</v>
      </c>
      <c r="B3604" s="1">
        <v>255.15</v>
      </c>
      <c r="C3604" s="1">
        <v>253.20271</v>
      </c>
      <c r="D3604" s="1">
        <v>7.6906364864736598E-3</v>
      </c>
    </row>
    <row r="3605" spans="1:5" ht="13.2" x14ac:dyDescent="0.25">
      <c r="A3605" s="2">
        <v>44893.125</v>
      </c>
      <c r="B3605" s="1">
        <v>250.69</v>
      </c>
      <c r="C3605" s="1">
        <v>258.17399</v>
      </c>
      <c r="D3605" s="1">
        <v>2.8988164144653002E-2</v>
      </c>
    </row>
    <row r="3606" spans="1:5" ht="13.2" x14ac:dyDescent="0.25">
      <c r="A3606" s="2">
        <v>44893.166666666664</v>
      </c>
      <c r="B3606" s="1">
        <v>237.12</v>
      </c>
      <c r="C3606" s="1">
        <v>256.99601000000001</v>
      </c>
      <c r="D3606" s="1">
        <v>7.7339761033644094E-2</v>
      </c>
    </row>
    <row r="3607" spans="1:5" ht="13.2" x14ac:dyDescent="0.25">
      <c r="A3607" s="2">
        <v>44893.208333333336</v>
      </c>
      <c r="B3607" s="1">
        <v>222.05</v>
      </c>
      <c r="C3607" s="1">
        <v>258.14348999999999</v>
      </c>
      <c r="D3607" s="1">
        <v>0.13981948566667299</v>
      </c>
    </row>
    <row r="3608" spans="1:5" ht="13.2" x14ac:dyDescent="0.25">
      <c r="A3608" s="2">
        <v>44893.25</v>
      </c>
      <c r="B3608" s="1">
        <v>248.99</v>
      </c>
      <c r="C3608" s="1">
        <v>257.57382999999999</v>
      </c>
      <c r="D3608" s="1">
        <v>3.3325707040967503E-2</v>
      </c>
    </row>
    <row r="3609" spans="1:5" ht="13.2" x14ac:dyDescent="0.25">
      <c r="A3609" s="2">
        <v>44893.291666666664</v>
      </c>
      <c r="B3609" s="1">
        <v>224.38</v>
      </c>
      <c r="C3609" s="1">
        <v>252.2055</v>
      </c>
      <c r="D3609" s="1">
        <v>0.110328680381672</v>
      </c>
    </row>
    <row r="3610" spans="1:5" ht="13.2" x14ac:dyDescent="0.25">
      <c r="A3610" s="2">
        <v>44893.333333333336</v>
      </c>
      <c r="B3610" s="1">
        <v>219.47</v>
      </c>
      <c r="C3610" s="1">
        <v>249.13503</v>
      </c>
      <c r="D3610" s="1">
        <v>0.11907209516060401</v>
      </c>
    </row>
    <row r="3611" spans="1:5" ht="13.2" x14ac:dyDescent="0.25">
      <c r="A3611" s="2">
        <v>44893.375</v>
      </c>
      <c r="B3611" s="1">
        <v>226.93</v>
      </c>
      <c r="C3611" s="1">
        <v>246.97261</v>
      </c>
      <c r="D3611" s="1">
        <v>8.1153169171269607E-2</v>
      </c>
    </row>
    <row r="3612" spans="1:5" ht="13.2" x14ac:dyDescent="0.25">
      <c r="A3612" s="2">
        <v>44893.416666666664</v>
      </c>
      <c r="B3612" s="1">
        <v>225.44</v>
      </c>
      <c r="C3612" s="1">
        <v>243.17078000000001</v>
      </c>
      <c r="D3612" s="1">
        <v>7.2914928347887806E-2</v>
      </c>
    </row>
    <row r="3613" spans="1:5" ht="13.2" x14ac:dyDescent="0.25">
      <c r="A3613" s="2">
        <v>44893.458333333336</v>
      </c>
      <c r="B3613" s="1">
        <v>220.83</v>
      </c>
      <c r="C3613" s="1">
        <v>239.89452</v>
      </c>
      <c r="D3613" s="1">
        <v>7.9470427252777504E-2</v>
      </c>
    </row>
    <row r="3614" spans="1:5" ht="13.2" x14ac:dyDescent="0.25">
      <c r="A3614" s="2">
        <v>44893.5</v>
      </c>
      <c r="B3614" s="1">
        <v>214.55</v>
      </c>
      <c r="C3614" s="1">
        <v>243.66025999999999</v>
      </c>
      <c r="D3614" s="1">
        <v>0.11947069251259899</v>
      </c>
    </row>
    <row r="3615" spans="1:5" ht="13.2" x14ac:dyDescent="0.25">
      <c r="A3615" s="2">
        <v>44893.541666666664</v>
      </c>
      <c r="B3615" s="1">
        <v>209.15</v>
      </c>
      <c r="C3615" s="1">
        <v>250.66589999999999</v>
      </c>
      <c r="D3615" s="1">
        <v>0.16562244804737999</v>
      </c>
    </row>
    <row r="3616" spans="1:5" ht="13.2" x14ac:dyDescent="0.25">
      <c r="A3616" s="2">
        <v>44893.583333333336</v>
      </c>
      <c r="B3616" s="1">
        <v>199.54</v>
      </c>
      <c r="C3616" s="1">
        <v>247.79920000000001</v>
      </c>
      <c r="D3616" s="1">
        <v>0.19475123406370901</v>
      </c>
    </row>
    <row r="3617" spans="1:5" ht="13.2" x14ac:dyDescent="0.25">
      <c r="A3617" s="2">
        <v>44893.625</v>
      </c>
      <c r="B3617" s="1">
        <v>236.39</v>
      </c>
      <c r="C3617" s="1">
        <v>214.19669999999999</v>
      </c>
      <c r="D3617" s="1">
        <v>0.103611773664113</v>
      </c>
    </row>
    <row r="3618" spans="1:5" ht="13.2" x14ac:dyDescent="0.25">
      <c r="A3618" s="2">
        <v>44893.666666666664</v>
      </c>
      <c r="B3618" s="1">
        <v>208.95</v>
      </c>
      <c r="C3618" s="1">
        <v>158.37092000000001</v>
      </c>
      <c r="D3618" s="1">
        <v>0.31937100573766902</v>
      </c>
    </row>
    <row r="3619" spans="1:5" ht="13.2" x14ac:dyDescent="0.25">
      <c r="A3619" s="2">
        <v>44893.708333333336</v>
      </c>
      <c r="B3619" s="1">
        <v>150.05000000000001</v>
      </c>
      <c r="C3619" s="1">
        <v>112.43665</v>
      </c>
      <c r="D3619" s="1">
        <v>0.33452926603558503</v>
      </c>
    </row>
    <row r="3620" spans="1:5" ht="13.2" x14ac:dyDescent="0.25">
      <c r="A3620" s="2">
        <v>44893.75</v>
      </c>
      <c r="B3620" s="1">
        <v>132.01</v>
      </c>
      <c r="C3620" s="1">
        <v>97.830359999999999</v>
      </c>
      <c r="D3620" s="1">
        <v>0.34937661478502102</v>
      </c>
    </row>
    <row r="3621" spans="1:5" ht="13.2" x14ac:dyDescent="0.25">
      <c r="A3621" s="2">
        <v>44893.791666666664</v>
      </c>
      <c r="B3621" s="1">
        <v>120.13</v>
      </c>
      <c r="C3621" s="1">
        <v>101.9064</v>
      </c>
      <c r="D3621" s="1">
        <v>0.17882684502641599</v>
      </c>
    </row>
    <row r="3622" spans="1:5" ht="13.2" x14ac:dyDescent="0.25">
      <c r="A3622" s="2">
        <v>44893.833333333336</v>
      </c>
      <c r="B3622" s="1">
        <v>117.16</v>
      </c>
      <c r="C3622" s="1">
        <v>102.3501</v>
      </c>
      <c r="D3622" s="1">
        <v>0.14469844191651901</v>
      </c>
    </row>
    <row r="3623" spans="1:5" ht="13.2" x14ac:dyDescent="0.25">
      <c r="A3623" s="2">
        <v>44893.875</v>
      </c>
      <c r="B3623" s="1">
        <v>110.83</v>
      </c>
      <c r="C3623" s="1">
        <v>98.339879999999994</v>
      </c>
      <c r="D3623" s="1">
        <v>0.12700971365838501</v>
      </c>
    </row>
    <row r="3624" spans="1:5" ht="13.2" x14ac:dyDescent="0.25">
      <c r="A3624" s="2">
        <v>44893.916666666664</v>
      </c>
      <c r="B3624" s="1">
        <v>110.56</v>
      </c>
      <c r="C3624" s="1">
        <v>104.89549</v>
      </c>
      <c r="D3624" s="1">
        <v>5.4001463742626099E-2</v>
      </c>
    </row>
    <row r="3625" spans="1:5" ht="13.2" x14ac:dyDescent="0.25">
      <c r="A3625" s="2">
        <v>44893.958333333336</v>
      </c>
      <c r="B3625" s="1">
        <v>119</v>
      </c>
      <c r="C3625" s="1">
        <v>133.87002000000001</v>
      </c>
      <c r="D3625" s="1">
        <v>0.11107804421034601</v>
      </c>
      <c r="E3625" s="1">
        <f>AVERAGE(D3602:D3625)</f>
        <v>0.12847199135322804</v>
      </c>
    </row>
    <row r="3626" spans="1:5" ht="13.2" x14ac:dyDescent="0.25">
      <c r="A3626" s="2">
        <v>44894</v>
      </c>
      <c r="B3626" s="1">
        <v>181.44</v>
      </c>
      <c r="C3626" s="1">
        <v>181.52784</v>
      </c>
      <c r="D3626" s="1">
        <v>4.83892718604484E-4</v>
      </c>
    </row>
    <row r="3627" spans="1:5" ht="13.2" x14ac:dyDescent="0.25">
      <c r="A3627" s="2">
        <v>44894.041666666664</v>
      </c>
      <c r="B3627" s="1">
        <v>234.75</v>
      </c>
      <c r="C3627" s="1">
        <v>223.45177000000001</v>
      </c>
      <c r="D3627" s="1">
        <v>5.0562275698241198E-2</v>
      </c>
    </row>
    <row r="3628" spans="1:5" ht="13.2" x14ac:dyDescent="0.25">
      <c r="A3628" s="2">
        <v>44894.083333333336</v>
      </c>
      <c r="B3628" s="1">
        <v>246.74</v>
      </c>
      <c r="C3628" s="1">
        <v>249.35968</v>
      </c>
      <c r="D3628" s="1">
        <v>1.0505627854511101E-2</v>
      </c>
    </row>
    <row r="3629" spans="1:5" ht="13.2" x14ac:dyDescent="0.25">
      <c r="A3629" s="2">
        <v>44894.125</v>
      </c>
      <c r="B3629" s="1">
        <v>253.29</v>
      </c>
      <c r="C3629" s="1">
        <v>253.10307</v>
      </c>
      <c r="D3629" s="1">
        <v>7.3855287492162599E-4</v>
      </c>
    </row>
    <row r="3630" spans="1:5" ht="13.2" x14ac:dyDescent="0.25">
      <c r="A3630" s="2">
        <v>44894.166666666664</v>
      </c>
      <c r="B3630" s="1">
        <v>255.95</v>
      </c>
      <c r="C3630" s="1">
        <v>250.85275999999999</v>
      </c>
      <c r="D3630" s="1">
        <v>2.0319648864935699E-2</v>
      </c>
    </row>
    <row r="3631" spans="1:5" ht="13.2" x14ac:dyDescent="0.25">
      <c r="A3631" s="2">
        <v>44894.208333333336</v>
      </c>
      <c r="B3631" s="1">
        <v>246.97</v>
      </c>
      <c r="C3631" s="1">
        <v>253.20416</v>
      </c>
      <c r="D3631" s="1">
        <v>2.4621080475139102E-2</v>
      </c>
    </row>
    <row r="3632" spans="1:5" ht="13.2" x14ac:dyDescent="0.25">
      <c r="A3632" s="2">
        <v>44894.25</v>
      </c>
      <c r="B3632" s="1">
        <v>239.35</v>
      </c>
      <c r="C3632" s="1">
        <v>252.989</v>
      </c>
      <c r="D3632" s="1">
        <v>5.3911434884520701E-2</v>
      </c>
    </row>
    <row r="3633" spans="1:4" ht="13.2" x14ac:dyDescent="0.25">
      <c r="A3633" s="2">
        <v>44894.291666666664</v>
      </c>
      <c r="B3633" s="1">
        <v>226.91</v>
      </c>
      <c r="C3633" s="1">
        <v>246.74026000000001</v>
      </c>
      <c r="D3633" s="1">
        <v>8.0368967755809304E-2</v>
      </c>
    </row>
    <row r="3634" spans="1:4" ht="13.2" x14ac:dyDescent="0.25">
      <c r="A3634" s="2">
        <v>44894.333333333336</v>
      </c>
      <c r="B3634" s="1">
        <v>220.47</v>
      </c>
      <c r="C3634" s="1">
        <v>239.10731000000001</v>
      </c>
      <c r="D3634" s="1">
        <v>7.7945379419809502E-2</v>
      </c>
    </row>
    <row r="3635" spans="1:4" ht="13.2" x14ac:dyDescent="0.25">
      <c r="A3635" s="2">
        <v>44894.375</v>
      </c>
      <c r="B3635" s="1">
        <v>222.12</v>
      </c>
      <c r="C3635" s="1">
        <v>234.37654000000001</v>
      </c>
      <c r="D3635" s="1">
        <v>5.2294227058731997E-2</v>
      </c>
    </row>
    <row r="3636" spans="1:4" ht="13.2" x14ac:dyDescent="0.25">
      <c r="A3636" s="2">
        <v>44894.416666666664</v>
      </c>
      <c r="B3636" s="1">
        <v>232.43</v>
      </c>
      <c r="C3636" s="1">
        <v>237.36183</v>
      </c>
      <c r="D3636" s="1">
        <v>2.0777687802626E-2</v>
      </c>
    </row>
    <row r="3637" spans="1:4" ht="13.2" x14ac:dyDescent="0.25">
      <c r="A3637" s="2">
        <v>44894.458333333336</v>
      </c>
      <c r="B3637" s="1">
        <v>232.92</v>
      </c>
      <c r="C3637" s="1">
        <v>241.48541</v>
      </c>
      <c r="D3637" s="1">
        <v>3.5469679099867799E-2</v>
      </c>
    </row>
    <row r="3638" spans="1:4" ht="13.2" x14ac:dyDescent="0.25">
      <c r="A3638" s="2">
        <v>44894.5</v>
      </c>
      <c r="B3638" s="1">
        <v>223.6</v>
      </c>
      <c r="C3638" s="1">
        <v>240.75376</v>
      </c>
      <c r="D3638" s="1">
        <v>7.1250226787735293E-2</v>
      </c>
    </row>
    <row r="3639" spans="1:4" ht="13.2" x14ac:dyDescent="0.25">
      <c r="A3639" s="2">
        <v>44894.541666666664</v>
      </c>
      <c r="B3639" s="1">
        <v>226.16</v>
      </c>
      <c r="C3639" s="1">
        <v>242.94121000000001</v>
      </c>
      <c r="D3639" s="1">
        <v>6.90751890138359E-2</v>
      </c>
    </row>
    <row r="3640" spans="1:4" ht="13.2" x14ac:dyDescent="0.25">
      <c r="A3640" s="2">
        <v>44894.583333333336</v>
      </c>
      <c r="B3640" s="1">
        <v>248.16</v>
      </c>
      <c r="C3640" s="1">
        <v>253.29492999999999</v>
      </c>
      <c r="D3640" s="1">
        <v>2.02725336823757E-2</v>
      </c>
    </row>
    <row r="3641" spans="1:4" ht="13.2" x14ac:dyDescent="0.25">
      <c r="A3641" s="2">
        <v>44894.625</v>
      </c>
      <c r="B3641" s="1">
        <v>271.56</v>
      </c>
      <c r="C3641" s="1">
        <v>248.36186000000001</v>
      </c>
      <c r="D3641" s="1">
        <v>9.3404599240801203E-2</v>
      </c>
    </row>
    <row r="3642" spans="1:4" ht="13.2" x14ac:dyDescent="0.25">
      <c r="A3642" s="2">
        <v>44894.666666666664</v>
      </c>
      <c r="B3642" s="1">
        <v>228.02</v>
      </c>
      <c r="C3642" s="1">
        <v>213.50242</v>
      </c>
      <c r="D3642" s="1">
        <v>6.7997262045085993E-2</v>
      </c>
    </row>
    <row r="3643" spans="1:4" ht="13.2" x14ac:dyDescent="0.25">
      <c r="A3643" s="2">
        <v>44894.708333333336</v>
      </c>
      <c r="B3643" s="1">
        <v>157.74</v>
      </c>
      <c r="C3643" s="1">
        <v>163.48336</v>
      </c>
      <c r="D3643" s="1">
        <v>3.5131159525960201E-2</v>
      </c>
    </row>
    <row r="3644" spans="1:4" ht="13.2" x14ac:dyDescent="0.25">
      <c r="A3644" s="2">
        <v>44894.75</v>
      </c>
      <c r="B3644" s="1">
        <v>151.62</v>
      </c>
      <c r="C3644" s="1">
        <v>128.52538000000001</v>
      </c>
      <c r="D3644" s="1">
        <v>0.17968917889991801</v>
      </c>
    </row>
    <row r="3645" spans="1:4" ht="13.2" x14ac:dyDescent="0.25">
      <c r="A3645" s="2">
        <v>44894.791666666664</v>
      </c>
      <c r="B3645" s="1">
        <v>155.12</v>
      </c>
      <c r="C3645" s="1">
        <v>117.05775</v>
      </c>
      <c r="D3645" s="1">
        <v>0.32515788147303298</v>
      </c>
    </row>
    <row r="3646" spans="1:4" ht="13.2" x14ac:dyDescent="0.25">
      <c r="A3646" s="2">
        <v>44894.833333333336</v>
      </c>
      <c r="B3646" s="1">
        <v>154.53</v>
      </c>
      <c r="C3646" s="1">
        <v>119.2269</v>
      </c>
      <c r="D3646" s="1">
        <v>0.29610012505567102</v>
      </c>
    </row>
    <row r="3647" spans="1:4" ht="13.2" x14ac:dyDescent="0.25">
      <c r="A3647" s="2">
        <v>44894.875</v>
      </c>
      <c r="B3647" s="1">
        <v>149.77000000000001</v>
      </c>
      <c r="C3647" s="1">
        <v>123.91529</v>
      </c>
      <c r="D3647" s="1">
        <v>0.20864826285763399</v>
      </c>
    </row>
    <row r="3648" spans="1:4" ht="13.2" x14ac:dyDescent="0.25">
      <c r="A3648" s="2">
        <v>44894.916666666664</v>
      </c>
      <c r="B3648" s="1">
        <v>147.44999999999999</v>
      </c>
      <c r="C3648" s="1">
        <v>127.46438000000001</v>
      </c>
      <c r="D3648" s="1">
        <v>0.156793764658016</v>
      </c>
    </row>
    <row r="3649" spans="1:5" ht="13.2" x14ac:dyDescent="0.25">
      <c r="A3649" s="2">
        <v>44894.958333333336</v>
      </c>
      <c r="B3649" s="1">
        <v>154.86000000000001</v>
      </c>
      <c r="C3649" s="1">
        <v>142.12397000000001</v>
      </c>
      <c r="D3649" s="1">
        <v>8.9612118209194402E-2</v>
      </c>
      <c r="E3649" s="1">
        <f>AVERAGE(D3626:D3649)</f>
        <v>8.5047114831540802E-2</v>
      </c>
    </row>
    <row r="3650" spans="1:5" ht="13.2" x14ac:dyDescent="0.25">
      <c r="A3650" s="2">
        <v>44895</v>
      </c>
      <c r="B3650" s="1">
        <v>234.38</v>
      </c>
      <c r="C3650" s="1">
        <v>216.11174</v>
      </c>
      <c r="D3650" s="1">
        <v>8.4531548355494202E-2</v>
      </c>
    </row>
    <row r="3651" spans="1:5" ht="13.2" x14ac:dyDescent="0.25">
      <c r="A3651" s="2">
        <v>44895.041666666664</v>
      </c>
      <c r="B3651" s="1">
        <v>312.91000000000003</v>
      </c>
      <c r="C3651" s="1">
        <v>262.71571999999998</v>
      </c>
      <c r="D3651" s="1">
        <v>0.19105929405366301</v>
      </c>
    </row>
    <row r="3652" spans="1:5" ht="13.2" x14ac:dyDescent="0.25">
      <c r="A3652" s="2">
        <v>44895.083333333336</v>
      </c>
      <c r="B3652" s="1">
        <v>317.08</v>
      </c>
      <c r="C3652" s="1">
        <v>283.06626</v>
      </c>
      <c r="D3652" s="1">
        <v>0.120161760006296</v>
      </c>
    </row>
    <row r="3653" spans="1:5" ht="13.2" x14ac:dyDescent="0.25">
      <c r="A3653" s="2">
        <v>44895.125</v>
      </c>
      <c r="B3653" s="1">
        <v>316.07</v>
      </c>
      <c r="C3653" s="1">
        <v>280.41525000000001</v>
      </c>
      <c r="D3653" s="1">
        <v>0.12714982512541601</v>
      </c>
    </row>
    <row r="3654" spans="1:5" ht="13.2" x14ac:dyDescent="0.25">
      <c r="A3654" s="2">
        <v>44895.166666666664</v>
      </c>
      <c r="B3654" s="1">
        <v>311.75</v>
      </c>
      <c r="C3654" s="1">
        <v>277.33015999999998</v>
      </c>
      <c r="D3654" s="1">
        <v>0.124111420121057</v>
      </c>
    </row>
    <row r="3655" spans="1:5" ht="13.2" x14ac:dyDescent="0.25">
      <c r="A3655" s="2">
        <v>44895.208333333336</v>
      </c>
      <c r="B3655" s="1">
        <v>310.17</v>
      </c>
      <c r="C3655" s="1">
        <v>281.86923000000002</v>
      </c>
      <c r="D3655" s="1">
        <v>0.10040390006387</v>
      </c>
    </row>
    <row r="3656" spans="1:5" ht="13.2" x14ac:dyDescent="0.25">
      <c r="A3656" s="2">
        <v>44895.25</v>
      </c>
      <c r="B3656" s="1">
        <v>298.67</v>
      </c>
      <c r="C3656" s="1">
        <v>284.48034999999999</v>
      </c>
      <c r="D3656" s="1">
        <v>4.9879192007462103E-2</v>
      </c>
    </row>
    <row r="3657" spans="1:5" ht="13.2" x14ac:dyDescent="0.25">
      <c r="A3657" s="2">
        <v>44895.291666666664</v>
      </c>
      <c r="B3657" s="1">
        <v>296.26</v>
      </c>
      <c r="C3657" s="1">
        <v>281.04169000000002</v>
      </c>
      <c r="D3657" s="1">
        <v>5.4149653028345901E-2</v>
      </c>
    </row>
    <row r="3658" spans="1:5" ht="13.2" x14ac:dyDescent="0.25">
      <c r="A3658" s="2">
        <v>44895.333333333336</v>
      </c>
      <c r="B3658" s="1">
        <v>293.14999999999998</v>
      </c>
      <c r="C3658" s="1">
        <v>276.32092</v>
      </c>
      <c r="D3658" s="1">
        <v>6.09041110604292E-2</v>
      </c>
    </row>
    <row r="3659" spans="1:5" ht="13.2" x14ac:dyDescent="0.25">
      <c r="A3659" s="2">
        <v>44895.375</v>
      </c>
      <c r="B3659" s="1">
        <v>293.43</v>
      </c>
      <c r="C3659" s="1">
        <v>273.39265999999998</v>
      </c>
      <c r="D3659" s="1">
        <v>7.3291433647121401E-2</v>
      </c>
    </row>
    <row r="3660" spans="1:5" ht="13.2" x14ac:dyDescent="0.25">
      <c r="A3660" s="2">
        <v>44895.416666666664</v>
      </c>
      <c r="B3660" s="1">
        <v>289.58</v>
      </c>
      <c r="C3660" s="1">
        <v>275.94986999999998</v>
      </c>
      <c r="D3660" s="1">
        <v>4.9393500348450997E-2</v>
      </c>
    </row>
    <row r="3661" spans="1:5" ht="13.2" x14ac:dyDescent="0.25">
      <c r="A3661" s="2">
        <v>44895.458333333336</v>
      </c>
      <c r="B3661" s="1">
        <v>293.38</v>
      </c>
      <c r="C3661" s="1">
        <v>276.66931</v>
      </c>
      <c r="D3661" s="1">
        <v>6.0399507267358203E-2</v>
      </c>
    </row>
    <row r="3662" spans="1:5" ht="13.2" x14ac:dyDescent="0.25">
      <c r="A3662" s="2">
        <v>44895.5</v>
      </c>
      <c r="B3662" s="1">
        <v>292.97000000000003</v>
      </c>
      <c r="C3662" s="1">
        <v>275.59492</v>
      </c>
      <c r="D3662" s="1">
        <v>6.3045719420372501E-2</v>
      </c>
    </row>
    <row r="3663" spans="1:5" ht="13.2" x14ac:dyDescent="0.25">
      <c r="A3663" s="2">
        <v>44895.541666666664</v>
      </c>
      <c r="B3663" s="1">
        <v>290.17</v>
      </c>
      <c r="C3663" s="1">
        <v>280.39618999999999</v>
      </c>
      <c r="D3663" s="1">
        <v>3.4857142673728997E-2</v>
      </c>
    </row>
    <row r="3664" spans="1:5" ht="13.2" x14ac:dyDescent="0.25">
      <c r="A3664" s="2">
        <v>44895.583333333336</v>
      </c>
      <c r="B3664" s="1">
        <v>288.39999999999998</v>
      </c>
      <c r="C3664" s="1">
        <v>288.40780999999998</v>
      </c>
      <c r="D3664" s="3">
        <v>2.7079710497459501E-5</v>
      </c>
    </row>
    <row r="3665" spans="1:5" ht="13.2" x14ac:dyDescent="0.25">
      <c r="A3665" s="2">
        <v>44895.625</v>
      </c>
      <c r="B3665" s="1">
        <v>292.98</v>
      </c>
      <c r="C3665" s="1">
        <v>267.02715999999998</v>
      </c>
      <c r="D3665" s="1">
        <v>9.7191761317463099E-2</v>
      </c>
    </row>
    <row r="3666" spans="1:5" ht="13.2" x14ac:dyDescent="0.25">
      <c r="A3666" s="2">
        <v>44895.666666666664</v>
      </c>
      <c r="B3666" s="1">
        <v>245.28</v>
      </c>
      <c r="C3666" s="1">
        <v>210.94383999999999</v>
      </c>
      <c r="D3666" s="1">
        <v>0.16277394021081601</v>
      </c>
    </row>
    <row r="3667" spans="1:5" ht="13.2" x14ac:dyDescent="0.25">
      <c r="A3667" s="2">
        <v>44895.708333333336</v>
      </c>
      <c r="B3667" s="1">
        <v>174.7</v>
      </c>
      <c r="C3667" s="1">
        <v>154.25443000000001</v>
      </c>
      <c r="D3667" s="1">
        <v>0.13254445917695801</v>
      </c>
    </row>
    <row r="3668" spans="1:5" ht="13.2" x14ac:dyDescent="0.25">
      <c r="A3668" s="2">
        <v>44895.75</v>
      </c>
      <c r="B3668" s="1">
        <v>150.08000000000001</v>
      </c>
      <c r="C3668" s="1">
        <v>129.64516</v>
      </c>
      <c r="D3668" s="1">
        <v>0.15762131035203999</v>
      </c>
    </row>
    <row r="3669" spans="1:5" ht="13.2" x14ac:dyDescent="0.25">
      <c r="A3669" s="2">
        <v>44895.791666666664</v>
      </c>
      <c r="B3669" s="1">
        <v>147.53</v>
      </c>
      <c r="C3669" s="1">
        <v>128.04300000000001</v>
      </c>
      <c r="D3669" s="1">
        <v>0.15219106081550701</v>
      </c>
    </row>
    <row r="3670" spans="1:5" ht="13.2" x14ac:dyDescent="0.25">
      <c r="A3670" s="2">
        <v>44895.833333333336</v>
      </c>
      <c r="B3670" s="1">
        <v>142.46</v>
      </c>
      <c r="C3670" s="1">
        <v>128.31693999999999</v>
      </c>
      <c r="D3670" s="1">
        <v>0.11021974183611299</v>
      </c>
    </row>
    <row r="3671" spans="1:5" ht="13.2" x14ac:dyDescent="0.25">
      <c r="A3671" s="2">
        <v>44895.875</v>
      </c>
      <c r="B3671" s="1">
        <v>143.63</v>
      </c>
      <c r="C3671" s="1">
        <v>128.84198000000001</v>
      </c>
      <c r="D3671" s="1">
        <v>0.114776410607784</v>
      </c>
    </row>
    <row r="3672" spans="1:5" ht="13.2" x14ac:dyDescent="0.25">
      <c r="A3672" s="2">
        <v>44895.916666666664</v>
      </c>
      <c r="B3672" s="1">
        <v>143.12</v>
      </c>
      <c r="C3672" s="1">
        <v>136.09414000000001</v>
      </c>
      <c r="D3672" s="1">
        <v>5.1625000165326597E-2</v>
      </c>
    </row>
    <row r="3673" spans="1:5" ht="13.2" x14ac:dyDescent="0.25">
      <c r="A3673" s="2">
        <v>44895.958333333336</v>
      </c>
      <c r="B3673" s="1">
        <v>148.76</v>
      </c>
      <c r="C3673" s="1">
        <v>161.45146</v>
      </c>
      <c r="D3673" s="1">
        <v>7.8608518002872205E-2</v>
      </c>
      <c r="E3673" s="1">
        <f>AVERAGE(D3650:D3673)</f>
        <v>9.3788220390601792E-2</v>
      </c>
    </row>
    <row r="3674" spans="1:5" ht="13.2" x14ac:dyDescent="0.25">
      <c r="A3674" s="2">
        <v>44896</v>
      </c>
      <c r="B3674" s="1">
        <v>225.7</v>
      </c>
      <c r="C3674" s="1">
        <v>230.81043</v>
      </c>
      <c r="D3674" s="1">
        <v>2.2141243790412799E-2</v>
      </c>
    </row>
    <row r="3675" spans="1:5" ht="13.2" x14ac:dyDescent="0.25">
      <c r="A3675" s="2">
        <v>44896.041666666664</v>
      </c>
      <c r="B3675" s="1">
        <v>288.48</v>
      </c>
      <c r="C3675" s="1">
        <v>268.61610999999999</v>
      </c>
      <c r="D3675" s="1">
        <v>7.3948989880018801E-2</v>
      </c>
    </row>
    <row r="3676" spans="1:5" ht="13.2" x14ac:dyDescent="0.25">
      <c r="A3676" s="2">
        <v>44896.083333333336</v>
      </c>
      <c r="B3676" s="1">
        <v>290.64999999999998</v>
      </c>
      <c r="C3676" s="1">
        <v>289.07294999999999</v>
      </c>
      <c r="D3676" s="1">
        <v>5.4555433152772802E-3</v>
      </c>
    </row>
    <row r="3677" spans="1:5" ht="13.2" x14ac:dyDescent="0.25">
      <c r="A3677" s="2">
        <v>44896.125</v>
      </c>
      <c r="B3677" s="1">
        <v>293.10000000000002</v>
      </c>
      <c r="C3677" s="1">
        <v>288.75394</v>
      </c>
      <c r="D3677" s="1">
        <v>1.5051084670914001E-2</v>
      </c>
    </row>
    <row r="3678" spans="1:5" ht="13.2" x14ac:dyDescent="0.25">
      <c r="A3678" s="2">
        <v>44896.166666666664</v>
      </c>
      <c r="B3678" s="1">
        <v>286.72000000000003</v>
      </c>
      <c r="C3678" s="1">
        <v>284.25076000000001</v>
      </c>
      <c r="D3678" s="1">
        <v>8.6868369322917992E-3</v>
      </c>
    </row>
    <row r="3679" spans="1:5" ht="13.2" x14ac:dyDescent="0.25">
      <c r="A3679" s="2">
        <v>44896.208333333336</v>
      </c>
      <c r="B3679" s="1">
        <v>275.42</v>
      </c>
      <c r="C3679" s="1">
        <v>286.90573999999998</v>
      </c>
      <c r="D3679" s="1">
        <v>4.00331481691511E-2</v>
      </c>
    </row>
    <row r="3680" spans="1:5" ht="13.2" x14ac:dyDescent="0.25">
      <c r="A3680" s="2">
        <v>44896.25</v>
      </c>
      <c r="B3680" s="1">
        <v>271.58999999999997</v>
      </c>
      <c r="C3680" s="1">
        <v>288.36273999999997</v>
      </c>
      <c r="D3680" s="1">
        <v>5.8165420400707803E-2</v>
      </c>
    </row>
    <row r="3681" spans="1:4" ht="13.2" x14ac:dyDescent="0.25">
      <c r="A3681" s="2">
        <v>44896.291666666664</v>
      </c>
      <c r="B3681" s="1">
        <v>260.64999999999998</v>
      </c>
      <c r="C3681" s="1">
        <v>282.66538000000003</v>
      </c>
      <c r="D3681" s="1">
        <v>7.7884953580095395E-2</v>
      </c>
    </row>
    <row r="3682" spans="1:4" ht="13.2" x14ac:dyDescent="0.25">
      <c r="A3682" s="2">
        <v>44896.333333333336</v>
      </c>
      <c r="B3682" s="1">
        <v>255.68</v>
      </c>
      <c r="C3682" s="1">
        <v>276.31760000000003</v>
      </c>
      <c r="D3682" s="1">
        <v>7.4687967758839804E-2</v>
      </c>
    </row>
    <row r="3683" spans="1:4" ht="13.2" x14ac:dyDescent="0.25">
      <c r="A3683" s="2">
        <v>44896.375</v>
      </c>
      <c r="B3683" s="1">
        <v>249.42</v>
      </c>
      <c r="C3683" s="1">
        <v>273.1001</v>
      </c>
      <c r="D3683" s="1">
        <v>8.6708499923654397E-2</v>
      </c>
    </row>
    <row r="3684" spans="1:4" ht="13.2" x14ac:dyDescent="0.25">
      <c r="A3684" s="2">
        <v>44896.416666666664</v>
      </c>
      <c r="B3684" s="1">
        <v>251.94</v>
      </c>
      <c r="C3684" s="1">
        <v>275.57992000000002</v>
      </c>
      <c r="D3684" s="1">
        <v>8.57824474294063E-2</v>
      </c>
    </row>
    <row r="3685" spans="1:4" ht="13.2" x14ac:dyDescent="0.25">
      <c r="A3685" s="2">
        <v>44896.458333333336</v>
      </c>
      <c r="B3685" s="1">
        <v>243.18</v>
      </c>
      <c r="C3685" s="1">
        <v>276.37673000000001</v>
      </c>
      <c r="D3685" s="1">
        <v>0.120114055912015</v>
      </c>
    </row>
    <row r="3686" spans="1:4" ht="13.2" x14ac:dyDescent="0.25">
      <c r="A3686" s="2">
        <v>44896.5</v>
      </c>
      <c r="B3686" s="1">
        <v>245.68</v>
      </c>
      <c r="C3686" s="1">
        <v>273.45965999999999</v>
      </c>
      <c r="D3686" s="1">
        <v>0.101585952385079</v>
      </c>
    </row>
    <row r="3687" spans="1:4" ht="13.2" x14ac:dyDescent="0.25">
      <c r="A3687" s="2">
        <v>44896.541666666664</v>
      </c>
      <c r="B3687" s="1">
        <v>245.56</v>
      </c>
      <c r="C3687" s="1">
        <v>275.21613000000002</v>
      </c>
      <c r="D3687" s="1">
        <v>0.107755784517426</v>
      </c>
    </row>
    <row r="3688" spans="1:4" ht="13.2" x14ac:dyDescent="0.25">
      <c r="A3688" s="2">
        <v>44896.583333333336</v>
      </c>
      <c r="B3688" s="1">
        <v>240.27</v>
      </c>
      <c r="C3688" s="1">
        <v>281.93148000000002</v>
      </c>
      <c r="D3688" s="1">
        <v>0.14777165004773499</v>
      </c>
    </row>
    <row r="3689" spans="1:4" ht="13.2" x14ac:dyDescent="0.25">
      <c r="A3689" s="2">
        <v>44896.625</v>
      </c>
      <c r="B3689" s="1">
        <v>252.91</v>
      </c>
      <c r="C3689" s="1">
        <v>267.16206</v>
      </c>
      <c r="D3689" s="1">
        <v>5.3346122574440401E-2</v>
      </c>
    </row>
    <row r="3690" spans="1:4" ht="13.2" x14ac:dyDescent="0.25">
      <c r="A3690" s="2">
        <v>44896.666666666664</v>
      </c>
      <c r="B3690" s="1">
        <v>240.68</v>
      </c>
      <c r="C3690" s="1">
        <v>224.80707000000001</v>
      </c>
      <c r="D3690" s="1">
        <v>7.0606898617556799E-2</v>
      </c>
    </row>
    <row r="3691" spans="1:4" ht="13.2" x14ac:dyDescent="0.25">
      <c r="A3691" s="2">
        <v>44896.708333333336</v>
      </c>
      <c r="B3691" s="1">
        <v>234.26</v>
      </c>
      <c r="C3691" s="1">
        <v>177.64938000000001</v>
      </c>
      <c r="D3691" s="1">
        <v>0.31866488923293701</v>
      </c>
    </row>
    <row r="3692" spans="1:4" ht="13.2" x14ac:dyDescent="0.25">
      <c r="A3692" s="2">
        <v>44896.75</v>
      </c>
      <c r="B3692" s="1">
        <v>212.82</v>
      </c>
      <c r="C3692" s="1">
        <v>153.40486999999999</v>
      </c>
      <c r="D3692" s="1">
        <v>0.38730928164144901</v>
      </c>
    </row>
    <row r="3693" spans="1:4" ht="13.2" x14ac:dyDescent="0.25">
      <c r="A3693" s="2">
        <v>44896.791666666664</v>
      </c>
      <c r="B3693" s="1">
        <v>198.79</v>
      </c>
      <c r="C3693" s="1">
        <v>150.1474</v>
      </c>
      <c r="D3693" s="1">
        <v>0.32396564975483999</v>
      </c>
    </row>
    <row r="3694" spans="1:4" ht="13.2" x14ac:dyDescent="0.25">
      <c r="A3694" s="2">
        <v>44896.833333333336</v>
      </c>
      <c r="B3694" s="1">
        <v>192.99</v>
      </c>
      <c r="C3694" s="1">
        <v>152.84852000000001</v>
      </c>
      <c r="D3694" s="1">
        <v>0.26262262794562802</v>
      </c>
    </row>
    <row r="3695" spans="1:4" ht="13.2" x14ac:dyDescent="0.25">
      <c r="A3695" s="2">
        <v>44896.875</v>
      </c>
      <c r="B3695" s="1">
        <v>185.13</v>
      </c>
      <c r="C3695" s="1">
        <v>158.43199999999999</v>
      </c>
      <c r="D3695" s="1">
        <v>0.168513936578469</v>
      </c>
    </row>
    <row r="3696" spans="1:4" ht="13.2" x14ac:dyDescent="0.25">
      <c r="A3696" s="2">
        <v>44896.916666666664</v>
      </c>
      <c r="B3696" s="1">
        <v>185.65</v>
      </c>
      <c r="C3696" s="1">
        <v>169.39845</v>
      </c>
      <c r="D3696" s="1">
        <v>9.5936828229538099E-2</v>
      </c>
    </row>
    <row r="3697" spans="1:5" ht="13.2" x14ac:dyDescent="0.25">
      <c r="A3697" s="2">
        <v>44896.958333333336</v>
      </c>
      <c r="B3697" s="1">
        <v>207.73</v>
      </c>
      <c r="C3697" s="1">
        <v>190.89608000000001</v>
      </c>
      <c r="D3697" s="1">
        <v>8.8183686118646201E-2</v>
      </c>
      <c r="E3697" s="1">
        <f>AVERAGE(D3674:D3697)</f>
        <v>0.11645514580860537</v>
      </c>
    </row>
    <row r="3698" spans="1:5" ht="13.2" x14ac:dyDescent="0.25">
      <c r="A3698" s="2">
        <v>44897</v>
      </c>
      <c r="B3698" s="1">
        <v>250.61</v>
      </c>
      <c r="C3698" s="1">
        <v>232.89339000000001</v>
      </c>
      <c r="D3698" s="1">
        <v>7.6071759700865701E-2</v>
      </c>
    </row>
    <row r="3699" spans="1:5" ht="13.2" x14ac:dyDescent="0.25">
      <c r="A3699" s="2">
        <v>44897.041666666664</v>
      </c>
      <c r="B3699" s="1">
        <v>269.33999999999997</v>
      </c>
      <c r="C3699" s="1">
        <v>258.62398000000002</v>
      </c>
      <c r="D3699" s="1">
        <v>4.1434750172818301E-2</v>
      </c>
    </row>
    <row r="3700" spans="1:5" ht="13.2" x14ac:dyDescent="0.25">
      <c r="A3700" s="2">
        <v>44897.083333333336</v>
      </c>
      <c r="B3700" s="1">
        <v>269.86</v>
      </c>
      <c r="C3700" s="1">
        <v>269.28093000000001</v>
      </c>
      <c r="D3700" s="1">
        <v>2.1504307787410001E-3</v>
      </c>
    </row>
    <row r="3701" spans="1:5" ht="13.2" x14ac:dyDescent="0.25">
      <c r="A3701" s="2">
        <v>44897.125</v>
      </c>
      <c r="B3701" s="1">
        <v>255.52</v>
      </c>
      <c r="C3701" s="1">
        <v>269.09483999999998</v>
      </c>
      <c r="D3701" s="1">
        <v>5.0446303615483502E-2</v>
      </c>
    </row>
    <row r="3702" spans="1:5" ht="13.2" x14ac:dyDescent="0.25">
      <c r="A3702" s="2">
        <v>44897.166666666664</v>
      </c>
      <c r="B3702" s="1">
        <v>257.42</v>
      </c>
      <c r="C3702" s="1">
        <v>266.33028000000002</v>
      </c>
      <c r="D3702" s="1">
        <v>3.3455752759318197E-2</v>
      </c>
    </row>
    <row r="3703" spans="1:5" ht="13.2" x14ac:dyDescent="0.25">
      <c r="A3703" s="2">
        <v>44897.208333333336</v>
      </c>
      <c r="B3703" s="1">
        <v>265.33</v>
      </c>
      <c r="C3703" s="1">
        <v>265.86207999999999</v>
      </c>
      <c r="D3703" s="1">
        <v>2.00133843833617E-3</v>
      </c>
    </row>
    <row r="3704" spans="1:5" ht="13.2" x14ac:dyDescent="0.25">
      <c r="A3704" s="2">
        <v>44897.25</v>
      </c>
      <c r="B3704" s="1">
        <v>256.70999999999998</v>
      </c>
      <c r="C3704" s="1">
        <v>258.27798000000001</v>
      </c>
      <c r="D3704" s="1">
        <v>6.0709008177934204E-3</v>
      </c>
    </row>
    <row r="3705" spans="1:5" ht="13.2" x14ac:dyDescent="0.25">
      <c r="A3705" s="2">
        <v>44897.291666666664</v>
      </c>
      <c r="B3705" s="1">
        <v>251.3</v>
      </c>
      <c r="C3705" s="1">
        <v>239.80298999999999</v>
      </c>
      <c r="D3705" s="1">
        <v>4.7943564006437102E-2</v>
      </c>
    </row>
    <row r="3706" spans="1:5" ht="13.2" x14ac:dyDescent="0.25">
      <c r="A3706" s="2">
        <v>44897.333333333336</v>
      </c>
      <c r="B3706" s="1">
        <v>252.48</v>
      </c>
      <c r="C3706" s="1">
        <v>230.02887999999999</v>
      </c>
      <c r="D3706" s="1">
        <v>9.7601309887697593E-2</v>
      </c>
    </row>
    <row r="3707" spans="1:5" ht="13.2" x14ac:dyDescent="0.25">
      <c r="A3707" s="2">
        <v>44897.375</v>
      </c>
      <c r="B3707" s="1">
        <v>245.43</v>
      </c>
      <c r="C3707" s="1">
        <v>233.55643000000001</v>
      </c>
      <c r="D3707" s="1">
        <v>5.0838120791621901E-2</v>
      </c>
    </row>
    <row r="3708" spans="1:5" ht="13.2" x14ac:dyDescent="0.25">
      <c r="A3708" s="2">
        <v>44897.416666666664</v>
      </c>
      <c r="B3708" s="1">
        <v>253.63</v>
      </c>
      <c r="C3708" s="1">
        <v>238.11478</v>
      </c>
      <c r="D3708" s="1">
        <v>6.5158576044712493E-2</v>
      </c>
    </row>
    <row r="3709" spans="1:5" ht="13.2" x14ac:dyDescent="0.25">
      <c r="A3709" s="2">
        <v>44897.458333333336</v>
      </c>
      <c r="B3709" s="1">
        <v>254.55</v>
      </c>
      <c r="C3709" s="1">
        <v>237.66540000000001</v>
      </c>
      <c r="D3709" s="1">
        <v>7.1043576389327207E-2</v>
      </c>
    </row>
    <row r="3710" spans="1:5" ht="13.2" x14ac:dyDescent="0.25">
      <c r="A3710" s="2">
        <v>44897.5</v>
      </c>
      <c r="B3710" s="1">
        <v>250.55</v>
      </c>
      <c r="C3710" s="1">
        <v>238.26696999999999</v>
      </c>
      <c r="D3710" s="1">
        <v>5.1551543212221197E-2</v>
      </c>
    </row>
    <row r="3711" spans="1:5" ht="13.2" x14ac:dyDescent="0.25">
      <c r="A3711" s="2">
        <v>44897.541666666664</v>
      </c>
      <c r="B3711" s="1">
        <v>254.93</v>
      </c>
      <c r="C3711" s="1">
        <v>243.01683</v>
      </c>
      <c r="D3711" s="1">
        <v>4.9021995719391101E-2</v>
      </c>
    </row>
    <row r="3712" spans="1:5" ht="13.2" x14ac:dyDescent="0.25">
      <c r="A3712" s="2">
        <v>44897.583333333336</v>
      </c>
      <c r="B3712" s="1">
        <v>253.94</v>
      </c>
      <c r="C3712" s="1">
        <v>243.30177</v>
      </c>
      <c r="D3712" s="1">
        <v>4.3724425021650998E-2</v>
      </c>
    </row>
    <row r="3713" spans="1:5" ht="13.2" x14ac:dyDescent="0.25">
      <c r="A3713" s="2">
        <v>44897.625</v>
      </c>
      <c r="B3713" s="1">
        <v>280.58999999999997</v>
      </c>
      <c r="C3713" s="1">
        <v>229.64773</v>
      </c>
      <c r="D3713" s="1">
        <v>0.22182788395077899</v>
      </c>
    </row>
    <row r="3714" spans="1:5" ht="13.2" x14ac:dyDescent="0.25">
      <c r="A3714" s="2">
        <v>44897.666666666664</v>
      </c>
      <c r="B3714" s="1">
        <v>261.39</v>
      </c>
      <c r="C3714" s="1">
        <v>206.17959999999999</v>
      </c>
      <c r="D3714" s="1">
        <v>0.26777818950080401</v>
      </c>
    </row>
    <row r="3715" spans="1:5" ht="13.2" x14ac:dyDescent="0.25">
      <c r="A3715" s="2">
        <v>44897.708333333336</v>
      </c>
      <c r="B3715" s="1">
        <v>205.77</v>
      </c>
      <c r="C3715" s="1">
        <v>179.27992</v>
      </c>
      <c r="D3715" s="1">
        <v>0.14775820961990599</v>
      </c>
    </row>
    <row r="3716" spans="1:5" ht="13.2" x14ac:dyDescent="0.25">
      <c r="A3716" s="2">
        <v>44897.75</v>
      </c>
      <c r="B3716" s="1">
        <v>189.7</v>
      </c>
      <c r="C3716" s="1">
        <v>161.78138999999999</v>
      </c>
      <c r="D3716" s="1">
        <v>0.17256997235590499</v>
      </c>
    </row>
    <row r="3717" spans="1:5" ht="13.2" x14ac:dyDescent="0.25">
      <c r="A3717" s="2">
        <v>44897.791666666664</v>
      </c>
      <c r="B3717" s="1">
        <v>189.17</v>
      </c>
      <c r="C3717" s="1">
        <v>158.24486999999999</v>
      </c>
      <c r="D3717" s="1">
        <v>0.195425798005331</v>
      </c>
    </row>
    <row r="3718" spans="1:5" ht="13.2" x14ac:dyDescent="0.25">
      <c r="A3718" s="2">
        <v>44897.833333333336</v>
      </c>
      <c r="B3718" s="1">
        <v>198.94</v>
      </c>
      <c r="C3718" s="1">
        <v>161.76068000000001</v>
      </c>
      <c r="D3718" s="1">
        <v>0.22984151649214099</v>
      </c>
    </row>
    <row r="3719" spans="1:5" ht="13.2" x14ac:dyDescent="0.25">
      <c r="A3719" s="2">
        <v>44897.875</v>
      </c>
      <c r="B3719" s="1">
        <v>213.05</v>
      </c>
      <c r="C3719" s="1">
        <v>164.39864</v>
      </c>
      <c r="D3719" s="1">
        <v>0.29593529484185499</v>
      </c>
    </row>
    <row r="3720" spans="1:5" ht="13.2" x14ac:dyDescent="0.25">
      <c r="A3720" s="2">
        <v>44897.916666666664</v>
      </c>
      <c r="B3720" s="1">
        <v>239.77</v>
      </c>
      <c r="C3720" s="1">
        <v>171.13337999999999</v>
      </c>
      <c r="D3720" s="1">
        <v>0.4010709073823</v>
      </c>
    </row>
    <row r="3721" spans="1:5" ht="13.2" x14ac:dyDescent="0.25">
      <c r="A3721" s="2">
        <v>44897.958333333336</v>
      </c>
      <c r="B3721" s="1">
        <v>259.82</v>
      </c>
      <c r="C3721" s="1">
        <v>192.80789999999999</v>
      </c>
      <c r="D3721" s="1">
        <v>0.34755889151844899</v>
      </c>
      <c r="E3721" s="1">
        <f>AVERAGE(D3698:D3721)</f>
        <v>0.12367837545932857</v>
      </c>
    </row>
    <row r="3722" spans="1:5" ht="13.2" x14ac:dyDescent="0.25">
      <c r="A3722" s="2">
        <v>44898</v>
      </c>
      <c r="B3722" s="1">
        <v>292.19</v>
      </c>
      <c r="C3722" s="1">
        <v>261.29201999999998</v>
      </c>
      <c r="D3722" s="1">
        <v>0.118250760203086</v>
      </c>
    </row>
    <row r="3723" spans="1:5" ht="13.2" x14ac:dyDescent="0.25">
      <c r="A3723" s="2">
        <v>44898.041666666664</v>
      </c>
      <c r="B3723" s="1">
        <v>307.33999999999997</v>
      </c>
      <c r="C3723" s="1">
        <v>286.18293999999997</v>
      </c>
      <c r="D3723" s="1">
        <v>7.3928445909459101E-2</v>
      </c>
    </row>
    <row r="3724" spans="1:5" ht="13.2" x14ac:dyDescent="0.25">
      <c r="A3724" s="2">
        <v>44898.083333333336</v>
      </c>
      <c r="B3724" s="1">
        <v>309.16000000000003</v>
      </c>
      <c r="C3724" s="1">
        <v>291.84694000000002</v>
      </c>
      <c r="D3724" s="1">
        <v>5.9322396870085399E-2</v>
      </c>
    </row>
    <row r="3725" spans="1:5" ht="13.2" x14ac:dyDescent="0.25">
      <c r="A3725" s="2">
        <v>44898.125</v>
      </c>
      <c r="B3725" s="1">
        <v>303.02</v>
      </c>
      <c r="C3725" s="1">
        <v>287.28514000000001</v>
      </c>
      <c r="D3725" s="1">
        <v>5.47708802481046E-2</v>
      </c>
    </row>
    <row r="3726" spans="1:5" ht="13.2" x14ac:dyDescent="0.25">
      <c r="A3726" s="2">
        <v>44898.166666666664</v>
      </c>
      <c r="B3726" s="1">
        <v>303.45999999999998</v>
      </c>
      <c r="C3726" s="1">
        <v>284.51701000000003</v>
      </c>
      <c r="D3726" s="1">
        <v>6.6579463913246997E-2</v>
      </c>
    </row>
    <row r="3727" spans="1:5" ht="13.2" x14ac:dyDescent="0.25">
      <c r="A3727" s="2">
        <v>44898.208333333336</v>
      </c>
      <c r="B3727" s="1">
        <v>301.14</v>
      </c>
      <c r="C3727" s="1">
        <v>286.81151</v>
      </c>
      <c r="D3727" s="1">
        <v>4.9957862569741301E-2</v>
      </c>
    </row>
    <row r="3728" spans="1:5" ht="13.2" x14ac:dyDescent="0.25">
      <c r="A3728" s="2">
        <v>44898.25</v>
      </c>
      <c r="B3728" s="1">
        <v>297.95999999999998</v>
      </c>
      <c r="C3728" s="1">
        <v>285.38821999999999</v>
      </c>
      <c r="D3728" s="1">
        <v>4.4051502896650697E-2</v>
      </c>
    </row>
    <row r="3729" spans="1:4" ht="13.2" x14ac:dyDescent="0.25">
      <c r="A3729" s="2">
        <v>44898.291666666664</v>
      </c>
      <c r="B3729" s="1">
        <v>291.07</v>
      </c>
      <c r="C3729" s="1">
        <v>278.20764000000003</v>
      </c>
      <c r="D3729" s="1">
        <v>4.6232950324440997E-2</v>
      </c>
    </row>
    <row r="3730" spans="1:4" ht="13.2" x14ac:dyDescent="0.25">
      <c r="A3730" s="2">
        <v>44898.333333333336</v>
      </c>
      <c r="B3730" s="1">
        <v>288.77</v>
      </c>
      <c r="C3730" s="1">
        <v>274.75125000000003</v>
      </c>
      <c r="D3730" s="1">
        <v>5.1023425735096502E-2</v>
      </c>
    </row>
    <row r="3731" spans="1:4" ht="13.2" x14ac:dyDescent="0.25">
      <c r="A3731" s="2">
        <v>44898.375</v>
      </c>
      <c r="B3731" s="1">
        <v>291.02</v>
      </c>
      <c r="C3731" s="1">
        <v>274.46057999999999</v>
      </c>
      <c r="D3731" s="1">
        <v>6.0334420338250302E-2</v>
      </c>
    </row>
    <row r="3732" spans="1:4" ht="13.2" x14ac:dyDescent="0.25">
      <c r="A3732" s="2">
        <v>44898.416666666664</v>
      </c>
      <c r="B3732" s="1">
        <v>292.58</v>
      </c>
      <c r="C3732" s="1">
        <v>276.25760000000002</v>
      </c>
      <c r="D3732" s="1">
        <v>5.90839853817594E-2</v>
      </c>
    </row>
    <row r="3733" spans="1:4" ht="13.2" x14ac:dyDescent="0.25">
      <c r="A3733" s="2">
        <v>44898.458333333336</v>
      </c>
      <c r="B3733" s="1">
        <v>302.64</v>
      </c>
      <c r="C3733" s="1">
        <v>276.33983000000001</v>
      </c>
      <c r="D3733" s="1">
        <v>9.5173287180497904E-2</v>
      </c>
    </row>
    <row r="3734" spans="1:4" ht="13.2" x14ac:dyDescent="0.25">
      <c r="A3734" s="2">
        <v>44898.5</v>
      </c>
      <c r="B3734" s="1">
        <v>308.73</v>
      </c>
      <c r="C3734" s="1">
        <v>273.70920000000001</v>
      </c>
      <c r="D3734" s="1">
        <v>0.12794893266283999</v>
      </c>
    </row>
    <row r="3735" spans="1:4" ht="13.2" x14ac:dyDescent="0.25">
      <c r="A3735" s="2">
        <v>44898.541666666664</v>
      </c>
      <c r="B3735" s="1">
        <v>311.01</v>
      </c>
      <c r="C3735" s="1">
        <v>273.78019</v>
      </c>
      <c r="D3735" s="1">
        <v>0.13598430916422399</v>
      </c>
    </row>
    <row r="3736" spans="1:4" ht="13.2" x14ac:dyDescent="0.25">
      <c r="A3736" s="2">
        <v>44898.583333333336</v>
      </c>
      <c r="B3736" s="1">
        <v>301.62</v>
      </c>
      <c r="C3736" s="1">
        <v>276.95262000000002</v>
      </c>
      <c r="D3736" s="1">
        <v>8.9067148019758596E-2</v>
      </c>
    </row>
    <row r="3737" spans="1:4" ht="13.2" x14ac:dyDescent="0.25">
      <c r="A3737" s="2">
        <v>44898.625</v>
      </c>
      <c r="B3737" s="1">
        <v>295.29000000000002</v>
      </c>
      <c r="C3737" s="1">
        <v>266.22636</v>
      </c>
      <c r="D3737" s="1">
        <v>0.10916890423622901</v>
      </c>
    </row>
    <row r="3738" spans="1:4" ht="13.2" x14ac:dyDescent="0.25">
      <c r="A3738" s="2">
        <v>44898.666666666664</v>
      </c>
      <c r="B3738" s="1">
        <v>293.45</v>
      </c>
      <c r="C3738" s="1">
        <v>237.61393000000001</v>
      </c>
      <c r="D3738" s="1">
        <v>0.23498651783588601</v>
      </c>
    </row>
    <row r="3739" spans="1:4" ht="13.2" x14ac:dyDescent="0.25">
      <c r="A3739" s="2">
        <v>44898.708333333336</v>
      </c>
      <c r="B3739" s="1">
        <v>272.79000000000002</v>
      </c>
      <c r="C3739" s="1">
        <v>204.97975</v>
      </c>
      <c r="D3739" s="1">
        <v>0.330814385323428</v>
      </c>
    </row>
    <row r="3740" spans="1:4" ht="13.2" x14ac:dyDescent="0.25">
      <c r="A3740" s="2">
        <v>44898.75</v>
      </c>
      <c r="B3740" s="1">
        <v>253.81</v>
      </c>
      <c r="C3740" s="1">
        <v>187.09551999999999</v>
      </c>
      <c r="D3740" s="1">
        <v>0.35657978341758201</v>
      </c>
    </row>
    <row r="3741" spans="1:4" ht="13.2" x14ac:dyDescent="0.25">
      <c r="A3741" s="2">
        <v>44898.791666666664</v>
      </c>
      <c r="B3741" s="1">
        <v>241.07</v>
      </c>
      <c r="C3741" s="1">
        <v>182.45285000000001</v>
      </c>
      <c r="D3741" s="1">
        <v>0.32127286583903703</v>
      </c>
    </row>
    <row r="3742" spans="1:4" ht="13.2" x14ac:dyDescent="0.25">
      <c r="A3742" s="2">
        <v>44898.833333333336</v>
      </c>
      <c r="B3742" s="1">
        <v>235.49</v>
      </c>
      <c r="C3742" s="1">
        <v>181.35890000000001</v>
      </c>
      <c r="D3742" s="1">
        <v>0.29847501280609801</v>
      </c>
    </row>
    <row r="3743" spans="1:4" ht="13.2" x14ac:dyDescent="0.25">
      <c r="A3743" s="2">
        <v>44898.875</v>
      </c>
      <c r="B3743" s="1">
        <v>232.8</v>
      </c>
      <c r="C3743" s="1">
        <v>187.02476999999999</v>
      </c>
      <c r="D3743" s="1">
        <v>0.244754905994537</v>
      </c>
    </row>
    <row r="3744" spans="1:4" ht="13.2" x14ac:dyDescent="0.25">
      <c r="A3744" s="2">
        <v>44898.916666666664</v>
      </c>
      <c r="B3744" s="1">
        <v>243.22</v>
      </c>
      <c r="C3744" s="1">
        <v>201.41030000000001</v>
      </c>
      <c r="D3744" s="1">
        <v>0.20758471637249901</v>
      </c>
    </row>
    <row r="3745" spans="1:5" ht="13.2" x14ac:dyDescent="0.25">
      <c r="A3745" s="2">
        <v>44898.958333333336</v>
      </c>
      <c r="B3745" s="1">
        <v>249.1</v>
      </c>
      <c r="C3745" s="1">
        <v>224.08107000000001</v>
      </c>
      <c r="D3745" s="1">
        <v>0.11165124300772</v>
      </c>
      <c r="E3745" s="1">
        <f>AVERAGE(D3722:D3745)</f>
        <v>0.13945825442709409</v>
      </c>
    </row>
    <row r="3746" spans="1:5" ht="13.2" x14ac:dyDescent="0.25">
      <c r="A3746" s="2">
        <v>44899</v>
      </c>
      <c r="B3746" s="1">
        <v>272.10000000000002</v>
      </c>
      <c r="C3746" s="1">
        <v>232.64362</v>
      </c>
      <c r="D3746" s="1">
        <v>0.16960009477156501</v>
      </c>
    </row>
    <row r="3747" spans="1:5" ht="13.2" x14ac:dyDescent="0.25">
      <c r="A3747" s="2">
        <v>44899.041666666664</v>
      </c>
      <c r="B3747" s="1">
        <v>286.32</v>
      </c>
      <c r="C3747" s="1">
        <v>264.50441999999998</v>
      </c>
      <c r="D3747" s="1">
        <v>8.2477185069345899E-2</v>
      </c>
    </row>
    <row r="3748" spans="1:5" ht="13.2" x14ac:dyDescent="0.25">
      <c r="A3748" s="2">
        <v>44899.083333333336</v>
      </c>
      <c r="B3748" s="1">
        <v>288.75</v>
      </c>
      <c r="C3748" s="1">
        <v>284.49527999999998</v>
      </c>
      <c r="D3748" s="1">
        <v>1.4955327202616501E-2</v>
      </c>
    </row>
    <row r="3749" spans="1:5" ht="13.2" x14ac:dyDescent="0.25">
      <c r="A3749" s="2">
        <v>44899.125</v>
      </c>
      <c r="B3749" s="1">
        <v>293.62</v>
      </c>
      <c r="C3749" s="1">
        <v>291.15987999999999</v>
      </c>
      <c r="D3749" s="1">
        <v>8.4493783965016601E-3</v>
      </c>
    </row>
    <row r="3750" spans="1:5" ht="13.2" x14ac:dyDescent="0.25">
      <c r="A3750" s="2">
        <v>44899.166666666664</v>
      </c>
      <c r="B3750" s="1">
        <v>297</v>
      </c>
      <c r="C3750" s="1">
        <v>289.04079000000002</v>
      </c>
      <c r="D3750" s="1">
        <v>2.7536632459383901E-2</v>
      </c>
    </row>
    <row r="3751" spans="1:5" ht="13.2" x14ac:dyDescent="0.25">
      <c r="A3751" s="2">
        <v>44899.208333333336</v>
      </c>
      <c r="B3751" s="1">
        <v>290.08</v>
      </c>
      <c r="C3751" s="1">
        <v>287.94970999999998</v>
      </c>
      <c r="D3751" s="1">
        <v>7.3981321252242303E-3</v>
      </c>
    </row>
    <row r="3752" spans="1:5" ht="13.2" x14ac:dyDescent="0.25">
      <c r="A3752" s="2">
        <v>44899.25</v>
      </c>
      <c r="B3752" s="1">
        <v>281.07</v>
      </c>
      <c r="C3752" s="1">
        <v>286.85689000000002</v>
      </c>
      <c r="D3752" s="1">
        <v>2.01734390971052E-2</v>
      </c>
    </row>
    <row r="3753" spans="1:5" ht="13.2" x14ac:dyDescent="0.25">
      <c r="A3753" s="2">
        <v>44899.291666666664</v>
      </c>
      <c r="B3753" s="1">
        <v>281.72000000000003</v>
      </c>
      <c r="C3753" s="1">
        <v>280.78539999999998</v>
      </c>
      <c r="D3753" s="1">
        <v>3.3285206424552198E-3</v>
      </c>
    </row>
    <row r="3754" spans="1:5" ht="13.2" x14ac:dyDescent="0.25">
      <c r="A3754" s="2">
        <v>44899.333333333336</v>
      </c>
      <c r="B3754" s="1">
        <v>281.58999999999997</v>
      </c>
      <c r="C3754" s="1">
        <v>277.03379000000001</v>
      </c>
      <c r="D3754" s="1">
        <v>1.64464053283895E-2</v>
      </c>
    </row>
    <row r="3755" spans="1:5" ht="13.2" x14ac:dyDescent="0.25">
      <c r="A3755" s="2">
        <v>44899.375</v>
      </c>
      <c r="B3755" s="1">
        <v>293.07</v>
      </c>
      <c r="C3755" s="1">
        <v>277.34983</v>
      </c>
      <c r="D3755" s="1">
        <v>5.6679933786150098E-2</v>
      </c>
    </row>
    <row r="3756" spans="1:5" ht="13.2" x14ac:dyDescent="0.25">
      <c r="A3756" s="2">
        <v>44899.416666666664</v>
      </c>
      <c r="B3756" s="1">
        <v>293.44</v>
      </c>
      <c r="C3756" s="1">
        <v>278.40096999999997</v>
      </c>
      <c r="D3756" s="1">
        <v>5.4019316096492097E-2</v>
      </c>
    </row>
    <row r="3757" spans="1:5" ht="13.2" x14ac:dyDescent="0.25">
      <c r="A3757" s="2">
        <v>44899.458333333336</v>
      </c>
      <c r="B3757" s="1">
        <v>291.93</v>
      </c>
      <c r="C3757" s="1">
        <v>277.67930000000001</v>
      </c>
      <c r="D3757" s="1">
        <v>5.1320714219605101E-2</v>
      </c>
    </row>
    <row r="3758" spans="1:5" ht="13.2" x14ac:dyDescent="0.25">
      <c r="A3758" s="2">
        <v>44899.5</v>
      </c>
      <c r="B3758" s="1">
        <v>289.82</v>
      </c>
      <c r="C3758" s="1">
        <v>278.63862999999998</v>
      </c>
      <c r="D3758" s="1">
        <v>4.0128570830254201E-2</v>
      </c>
    </row>
    <row r="3759" spans="1:5" ht="13.2" x14ac:dyDescent="0.25">
      <c r="A3759" s="2">
        <v>44899.541666666664</v>
      </c>
      <c r="B3759" s="1">
        <v>289.95999999999998</v>
      </c>
      <c r="C3759" s="1">
        <v>281.41219999999998</v>
      </c>
      <c r="D3759" s="1">
        <v>3.0374660373643999E-2</v>
      </c>
    </row>
    <row r="3760" spans="1:5" ht="13.2" x14ac:dyDescent="0.25">
      <c r="A3760" s="2">
        <v>44899.583333333336</v>
      </c>
      <c r="B3760" s="1">
        <v>283.64999999999998</v>
      </c>
      <c r="C3760" s="1">
        <v>281.51449000000002</v>
      </c>
      <c r="D3760" s="1">
        <v>7.5857906994412699E-3</v>
      </c>
    </row>
    <row r="3761" spans="1:5" ht="13.2" x14ac:dyDescent="0.25">
      <c r="A3761" s="2">
        <v>44899.625</v>
      </c>
      <c r="B3761" s="1">
        <v>300.82</v>
      </c>
      <c r="C3761" s="1">
        <v>268.20594</v>
      </c>
      <c r="D3761" s="1">
        <v>0.12160081167478901</v>
      </c>
    </row>
    <row r="3762" spans="1:5" ht="13.2" x14ac:dyDescent="0.25">
      <c r="A3762" s="2">
        <v>44899.666666666664</v>
      </c>
      <c r="B3762" s="1">
        <v>283.79000000000002</v>
      </c>
      <c r="C3762" s="1">
        <v>240.64320000000001</v>
      </c>
      <c r="D3762" s="1">
        <v>0.179297815188627</v>
      </c>
    </row>
    <row r="3763" spans="1:5" ht="13.2" x14ac:dyDescent="0.25">
      <c r="A3763" s="2">
        <v>44899.708333333336</v>
      </c>
      <c r="B3763" s="1">
        <v>252.35</v>
      </c>
      <c r="C3763" s="1">
        <v>205.50414000000001</v>
      </c>
      <c r="D3763" s="1">
        <v>0.227955796900247</v>
      </c>
    </row>
    <row r="3764" spans="1:5" ht="13.2" x14ac:dyDescent="0.25">
      <c r="A3764" s="2">
        <v>44899.75</v>
      </c>
      <c r="B3764" s="1">
        <v>217.02</v>
      </c>
      <c r="C3764" s="1">
        <v>179.88665</v>
      </c>
      <c r="D3764" s="1">
        <v>0.20642638016773299</v>
      </c>
    </row>
    <row r="3765" spans="1:5" ht="13.2" x14ac:dyDescent="0.25">
      <c r="A3765" s="2">
        <v>44899.791666666664</v>
      </c>
      <c r="B3765" s="1">
        <v>193.65</v>
      </c>
      <c r="C3765" s="1">
        <v>172.37803</v>
      </c>
      <c r="D3765" s="1">
        <v>0.123403022995447</v>
      </c>
    </row>
    <row r="3766" spans="1:5" ht="13.2" x14ac:dyDescent="0.25">
      <c r="A3766" s="2">
        <v>44899.833333333336</v>
      </c>
      <c r="B3766" s="1">
        <v>186.18</v>
      </c>
      <c r="C3766" s="1">
        <v>176.00944999999999</v>
      </c>
      <c r="D3766" s="1">
        <v>5.7784113296189599E-2</v>
      </c>
    </row>
    <row r="3767" spans="1:5" ht="13.2" x14ac:dyDescent="0.25">
      <c r="A3767" s="2">
        <v>44899.875</v>
      </c>
      <c r="B3767" s="1">
        <v>181.45</v>
      </c>
      <c r="C3767" s="1">
        <v>182.33632</v>
      </c>
      <c r="D3767" s="1">
        <v>4.8609075800148402E-3</v>
      </c>
    </row>
    <row r="3768" spans="1:5" ht="13.2" x14ac:dyDescent="0.25">
      <c r="A3768" s="2">
        <v>44899.916666666664</v>
      </c>
      <c r="B3768" s="1">
        <v>169.11</v>
      </c>
      <c r="C3768" s="1">
        <v>188.46414999999999</v>
      </c>
      <c r="D3768" s="1">
        <v>0.10269406674956399</v>
      </c>
    </row>
    <row r="3769" spans="1:5" ht="13.2" x14ac:dyDescent="0.25">
      <c r="A3769" s="2">
        <v>44899.958333333336</v>
      </c>
      <c r="B3769" s="1">
        <v>177.48</v>
      </c>
      <c r="C3769" s="1">
        <v>200.43851000000001</v>
      </c>
      <c r="D3769" s="1">
        <v>0.11454141222662199</v>
      </c>
      <c r="E3769" s="1">
        <f>AVERAGE(D3746:D3769)</f>
        <v>7.2043267828225302E-2</v>
      </c>
    </row>
    <row r="3770" spans="1:5" ht="13.2" x14ac:dyDescent="0.25">
      <c r="A3770" s="2">
        <v>44900</v>
      </c>
      <c r="B3770" s="1">
        <v>225.51</v>
      </c>
      <c r="C3770" s="1">
        <v>191.19815</v>
      </c>
      <c r="D3770" s="1">
        <v>0.179457018804836</v>
      </c>
    </row>
    <row r="3771" spans="1:5" ht="13.2" x14ac:dyDescent="0.25">
      <c r="A3771" s="2">
        <v>44900.041666666664</v>
      </c>
      <c r="B3771" s="1">
        <v>273.48</v>
      </c>
      <c r="C3771" s="1">
        <v>234.36681999999999</v>
      </c>
      <c r="D3771" s="1">
        <v>0.16688872597238799</v>
      </c>
    </row>
    <row r="3772" spans="1:5" ht="13.2" x14ac:dyDescent="0.25">
      <c r="A3772" s="2">
        <v>44900.083333333336</v>
      </c>
      <c r="B3772" s="1">
        <v>282.95999999999998</v>
      </c>
      <c r="C3772" s="1">
        <v>262.02170000000001</v>
      </c>
      <c r="D3772" s="1">
        <v>7.99105570263835E-2</v>
      </c>
    </row>
    <row r="3773" spans="1:5" ht="13.2" x14ac:dyDescent="0.25">
      <c r="A3773" s="2">
        <v>44900.125</v>
      </c>
      <c r="B3773" s="1">
        <v>284.75</v>
      </c>
      <c r="C3773" s="1">
        <v>268.25427000000002</v>
      </c>
      <c r="D3773" s="1">
        <v>6.1492888817762201E-2</v>
      </c>
    </row>
    <row r="3774" spans="1:5" ht="13.2" x14ac:dyDescent="0.25">
      <c r="A3774" s="2">
        <v>44900.166666666664</v>
      </c>
      <c r="B3774" s="1">
        <v>283.49</v>
      </c>
      <c r="C3774" s="1">
        <v>263.66746000000001</v>
      </c>
      <c r="D3774" s="1">
        <v>7.51800772078587E-2</v>
      </c>
    </row>
    <row r="3775" spans="1:5" ht="13.2" x14ac:dyDescent="0.25">
      <c r="A3775" s="2">
        <v>44900.208333333336</v>
      </c>
      <c r="B3775" s="1">
        <v>287.64</v>
      </c>
      <c r="C3775" s="1">
        <v>262.60246999999998</v>
      </c>
      <c r="D3775" s="1">
        <v>9.5343848060530395E-2</v>
      </c>
    </row>
    <row r="3776" spans="1:5" ht="13.2" x14ac:dyDescent="0.25">
      <c r="A3776" s="2">
        <v>44900.25</v>
      </c>
      <c r="B3776" s="1">
        <v>285.61</v>
      </c>
      <c r="C3776" s="1">
        <v>266.11873000000003</v>
      </c>
      <c r="D3776" s="1">
        <v>7.3242758974537303E-2</v>
      </c>
    </row>
    <row r="3777" spans="1:4" ht="13.2" x14ac:dyDescent="0.25">
      <c r="A3777" s="2">
        <v>44900.291666666664</v>
      </c>
      <c r="B3777" s="1">
        <v>277.57</v>
      </c>
      <c r="C3777" s="1">
        <v>269.26351</v>
      </c>
      <c r="D3777" s="1">
        <v>3.08489256490788E-2</v>
      </c>
    </row>
    <row r="3778" spans="1:4" ht="13.2" x14ac:dyDescent="0.25">
      <c r="A3778" s="2">
        <v>44900.333333333336</v>
      </c>
      <c r="B3778" s="1">
        <v>276</v>
      </c>
      <c r="C3778" s="1">
        <v>268.03557000000001</v>
      </c>
      <c r="D3778" s="1">
        <v>2.9714078620236801E-2</v>
      </c>
    </row>
    <row r="3779" spans="1:4" ht="13.2" x14ac:dyDescent="0.25">
      <c r="A3779" s="2">
        <v>44900.375</v>
      </c>
      <c r="B3779" s="1">
        <v>261.20999999999998</v>
      </c>
      <c r="C3779" s="1">
        <v>262.15017</v>
      </c>
      <c r="D3779" s="1">
        <v>3.5863795167480599E-3</v>
      </c>
    </row>
    <row r="3780" spans="1:4" ht="13.2" x14ac:dyDescent="0.25">
      <c r="A3780" s="2">
        <v>44900.416666666664</v>
      </c>
      <c r="B3780" s="1">
        <v>261.39999999999998</v>
      </c>
      <c r="C3780" s="1">
        <v>260.67702000000003</v>
      </c>
      <c r="D3780" s="1">
        <v>2.7734704041036998E-3</v>
      </c>
    </row>
    <row r="3781" spans="1:4" ht="13.2" x14ac:dyDescent="0.25">
      <c r="A3781" s="2">
        <v>44900.458333333336</v>
      </c>
      <c r="B3781" s="1">
        <v>263.14999999999998</v>
      </c>
      <c r="C3781" s="1">
        <v>264.08562000000001</v>
      </c>
      <c r="D3781" s="1">
        <v>3.5428661356117302E-3</v>
      </c>
    </row>
    <row r="3782" spans="1:4" ht="13.2" x14ac:dyDescent="0.25">
      <c r="A3782" s="2">
        <v>44900.5</v>
      </c>
      <c r="B3782" s="1">
        <v>262.02999999999997</v>
      </c>
      <c r="C3782" s="1">
        <v>268.76263999999998</v>
      </c>
      <c r="D3782" s="1">
        <v>2.5050505531572401E-2</v>
      </c>
    </row>
    <row r="3783" spans="1:4" ht="13.2" x14ac:dyDescent="0.25">
      <c r="A3783" s="2">
        <v>44900.541666666664</v>
      </c>
      <c r="B3783" s="1">
        <v>255.96</v>
      </c>
      <c r="C3783" s="1">
        <v>269.62914999999998</v>
      </c>
      <c r="D3783" s="1">
        <v>5.0696113532234799E-2</v>
      </c>
    </row>
    <row r="3784" spans="1:4" ht="13.2" x14ac:dyDescent="0.25">
      <c r="A3784" s="2">
        <v>44900.583333333336</v>
      </c>
      <c r="B3784" s="1">
        <v>247.82</v>
      </c>
      <c r="C3784" s="1">
        <v>267.67243000000002</v>
      </c>
      <c r="D3784" s="1">
        <v>7.4166883754146901E-2</v>
      </c>
    </row>
    <row r="3785" spans="1:4" ht="13.2" x14ac:dyDescent="0.25">
      <c r="A3785" s="2">
        <v>44900.625</v>
      </c>
      <c r="B3785" s="1">
        <v>263.86</v>
      </c>
      <c r="C3785" s="1">
        <v>258.73473000000001</v>
      </c>
      <c r="D3785" s="1">
        <v>1.98089757799426E-2</v>
      </c>
    </row>
    <row r="3786" spans="1:4" ht="13.2" x14ac:dyDescent="0.25">
      <c r="A3786" s="2">
        <v>44900.666666666664</v>
      </c>
      <c r="B3786" s="1">
        <v>241.36</v>
      </c>
      <c r="C3786" s="1">
        <v>236.89599000000001</v>
      </c>
      <c r="D3786" s="1">
        <v>1.88437550167058E-2</v>
      </c>
    </row>
    <row r="3787" spans="1:4" ht="13.2" x14ac:dyDescent="0.25">
      <c r="A3787" s="2">
        <v>44900.708333333336</v>
      </c>
      <c r="B3787" s="1">
        <v>186.49</v>
      </c>
      <c r="C3787" s="1">
        <v>201.07927000000001</v>
      </c>
      <c r="D3787" s="1">
        <v>7.2554818803549401E-2</v>
      </c>
    </row>
    <row r="3788" spans="1:4" ht="13.2" x14ac:dyDescent="0.25">
      <c r="A3788" s="2">
        <v>44900.75</v>
      </c>
      <c r="B3788" s="1">
        <v>172.24</v>
      </c>
      <c r="C3788" s="1">
        <v>168.65613999999999</v>
      </c>
      <c r="D3788" s="1">
        <v>2.1249508022654899E-2</v>
      </c>
    </row>
    <row r="3789" spans="1:4" ht="13.2" x14ac:dyDescent="0.25">
      <c r="A3789" s="2">
        <v>44900.791666666664</v>
      </c>
      <c r="B3789" s="1">
        <v>170.93</v>
      </c>
      <c r="C3789" s="1">
        <v>151.04266000000001</v>
      </c>
      <c r="D3789" s="1">
        <v>0.13166704029179499</v>
      </c>
    </row>
    <row r="3790" spans="1:4" ht="13.2" x14ac:dyDescent="0.25">
      <c r="A3790" s="2">
        <v>44900.833333333336</v>
      </c>
      <c r="B3790" s="1">
        <v>167.51</v>
      </c>
      <c r="C3790" s="1">
        <v>145.43039999999999</v>
      </c>
      <c r="D3790" s="1">
        <v>0.15182245252711901</v>
      </c>
    </row>
    <row r="3791" spans="1:4" ht="13.2" x14ac:dyDescent="0.25">
      <c r="A3791" s="2">
        <v>44900.875</v>
      </c>
      <c r="B3791" s="1">
        <v>164.96</v>
      </c>
      <c r="C3791" s="1">
        <v>145.99744000000001</v>
      </c>
      <c r="D3791" s="1">
        <v>0.12988282534268999</v>
      </c>
    </row>
    <row r="3792" spans="1:4" ht="13.2" x14ac:dyDescent="0.25">
      <c r="A3792" s="2">
        <v>44900.916666666664</v>
      </c>
      <c r="B3792" s="1">
        <v>165.76</v>
      </c>
      <c r="C3792" s="1">
        <v>145.70815999999999</v>
      </c>
      <c r="D3792" s="1">
        <v>0.137616451954372</v>
      </c>
    </row>
    <row r="3793" spans="1:5" ht="13.2" x14ac:dyDescent="0.25">
      <c r="A3793" s="2">
        <v>44900.958333333336</v>
      </c>
      <c r="B3793" s="1">
        <v>170.62</v>
      </c>
      <c r="C3793" s="1">
        <v>153.75708</v>
      </c>
      <c r="D3793" s="1">
        <v>0.109672478171411</v>
      </c>
      <c r="E3793" s="1">
        <f>AVERAGE(D3770:D3793)</f>
        <v>7.2708891829927874E-2</v>
      </c>
    </row>
    <row r="3794" spans="1:5" ht="13.2" x14ac:dyDescent="0.25">
      <c r="A3794" s="2">
        <v>44901</v>
      </c>
      <c r="B3794" s="1">
        <v>201.28</v>
      </c>
      <c r="C3794" s="1">
        <v>213.95095000000001</v>
      </c>
      <c r="D3794" s="1">
        <v>5.9223621115026603E-2</v>
      </c>
    </row>
    <row r="3795" spans="1:5" ht="13.2" x14ac:dyDescent="0.25">
      <c r="A3795" s="2">
        <v>44901.041666666664</v>
      </c>
      <c r="B3795" s="1">
        <v>248.27</v>
      </c>
      <c r="C3795" s="1">
        <v>255.11823999999999</v>
      </c>
      <c r="D3795" s="1">
        <v>2.6843396222864999E-2</v>
      </c>
    </row>
    <row r="3796" spans="1:5" ht="13.2" x14ac:dyDescent="0.25">
      <c r="A3796" s="2">
        <v>44901.083333333336</v>
      </c>
      <c r="B3796" s="1">
        <v>258.77</v>
      </c>
      <c r="C3796" s="1">
        <v>278.97559999999999</v>
      </c>
      <c r="D3796" s="1">
        <v>7.2427839567331301E-2</v>
      </c>
    </row>
    <row r="3797" spans="1:5" ht="13.2" x14ac:dyDescent="0.25">
      <c r="A3797" s="2">
        <v>44901.125</v>
      </c>
      <c r="B3797" s="1">
        <v>258.77999999999997</v>
      </c>
      <c r="C3797" s="1">
        <v>280.54998999999998</v>
      </c>
      <c r="D3797" s="1">
        <v>7.7597543311265102E-2</v>
      </c>
    </row>
    <row r="3798" spans="1:5" ht="13.2" x14ac:dyDescent="0.25">
      <c r="A3798" s="2">
        <v>44901.166666666664</v>
      </c>
      <c r="B3798" s="1">
        <v>252.48</v>
      </c>
      <c r="C3798" s="1">
        <v>275.45477</v>
      </c>
      <c r="D3798" s="1">
        <v>8.3406687783987202E-2</v>
      </c>
    </row>
    <row r="3799" spans="1:5" ht="13.2" x14ac:dyDescent="0.25">
      <c r="A3799" s="2">
        <v>44901.208333333336</v>
      </c>
      <c r="B3799" s="1">
        <v>243.62</v>
      </c>
      <c r="C3799" s="1">
        <v>276.11673000000002</v>
      </c>
      <c r="D3799" s="1">
        <v>0.11769199932217</v>
      </c>
    </row>
    <row r="3800" spans="1:5" ht="13.2" x14ac:dyDescent="0.25">
      <c r="A3800" s="2">
        <v>44901.25</v>
      </c>
      <c r="B3800" s="1">
        <v>235.25</v>
      </c>
      <c r="C3800" s="1">
        <v>276.85302000000001</v>
      </c>
      <c r="D3800" s="1">
        <v>0.150271143872658</v>
      </c>
    </row>
    <row r="3801" spans="1:5" ht="13.2" x14ac:dyDescent="0.25">
      <c r="A3801" s="2">
        <v>44901.291666666664</v>
      </c>
      <c r="B3801" s="1">
        <v>239.94</v>
      </c>
      <c r="C3801" s="1">
        <v>272.89044000000001</v>
      </c>
      <c r="D3801" s="1">
        <v>0.120746040059153</v>
      </c>
    </row>
    <row r="3802" spans="1:5" ht="13.2" x14ac:dyDescent="0.25">
      <c r="A3802" s="2">
        <v>44901.333333333336</v>
      </c>
      <c r="B3802" s="1">
        <v>247.9</v>
      </c>
      <c r="C3802" s="1">
        <v>268.94175000000001</v>
      </c>
      <c r="D3802" s="1">
        <v>7.8239061060619994E-2</v>
      </c>
    </row>
    <row r="3803" spans="1:5" ht="13.2" x14ac:dyDescent="0.25">
      <c r="A3803" s="2">
        <v>44901.375</v>
      </c>
      <c r="B3803" s="1">
        <v>256.29000000000002</v>
      </c>
      <c r="C3803" s="1">
        <v>266.05004000000002</v>
      </c>
      <c r="D3803" s="1">
        <v>3.6684978510057697E-2</v>
      </c>
    </row>
    <row r="3804" spans="1:5" ht="13.2" x14ac:dyDescent="0.25">
      <c r="A3804" s="2">
        <v>44901.416666666664</v>
      </c>
      <c r="B3804" s="1">
        <v>257.58999999999997</v>
      </c>
      <c r="C3804" s="1">
        <v>266.07538</v>
      </c>
      <c r="D3804" s="1">
        <v>3.18908874620418E-2</v>
      </c>
    </row>
    <row r="3805" spans="1:5" ht="13.2" x14ac:dyDescent="0.25">
      <c r="A3805" s="2">
        <v>44901.458333333336</v>
      </c>
      <c r="B3805" s="1">
        <v>260.52</v>
      </c>
      <c r="C3805" s="1">
        <v>266.57382000000001</v>
      </c>
      <c r="D3805" s="1">
        <v>2.27097319609256E-2</v>
      </c>
    </row>
    <row r="3806" spans="1:5" ht="13.2" x14ac:dyDescent="0.25">
      <c r="A3806" s="2">
        <v>44901.5</v>
      </c>
      <c r="B3806" s="1">
        <v>265.01</v>
      </c>
      <c r="C3806" s="1">
        <v>266.75277999999997</v>
      </c>
      <c r="D3806" s="1">
        <v>6.5333152291795499E-3</v>
      </c>
    </row>
    <row r="3807" spans="1:5" ht="13.2" x14ac:dyDescent="0.25">
      <c r="A3807" s="2">
        <v>44901.541666666664</v>
      </c>
      <c r="B3807" s="1">
        <v>263.16000000000003</v>
      </c>
      <c r="C3807" s="1">
        <v>268.98928000000001</v>
      </c>
      <c r="D3807" s="1">
        <v>2.1671049493124699E-2</v>
      </c>
    </row>
    <row r="3808" spans="1:5" ht="13.2" x14ac:dyDescent="0.25">
      <c r="A3808" s="2">
        <v>44901.583333333336</v>
      </c>
      <c r="B3808" s="1">
        <v>262.87</v>
      </c>
      <c r="C3808" s="1">
        <v>271.70060999999998</v>
      </c>
      <c r="D3808" s="1">
        <v>3.2501252021480402E-2</v>
      </c>
    </row>
    <row r="3809" spans="1:5" ht="13.2" x14ac:dyDescent="0.25">
      <c r="A3809" s="2">
        <v>44901.625</v>
      </c>
      <c r="B3809" s="1">
        <v>271.19</v>
      </c>
      <c r="C3809" s="1">
        <v>256.22361999999998</v>
      </c>
      <c r="D3809" s="1">
        <v>5.8411398605639903E-2</v>
      </c>
    </row>
    <row r="3810" spans="1:5" ht="13.2" x14ac:dyDescent="0.25">
      <c r="A3810" s="2">
        <v>44901.666666666664</v>
      </c>
      <c r="B3810" s="1">
        <v>232.13</v>
      </c>
      <c r="C3810" s="1">
        <v>218.84476000000001</v>
      </c>
      <c r="D3810" s="1">
        <v>6.0706228469897899E-2</v>
      </c>
    </row>
    <row r="3811" spans="1:5" ht="13.2" x14ac:dyDescent="0.25">
      <c r="A3811" s="2">
        <v>44901.708333333336</v>
      </c>
      <c r="B3811" s="1">
        <v>177.6</v>
      </c>
      <c r="C3811" s="1">
        <v>176.58036999999999</v>
      </c>
      <c r="D3811" s="1">
        <v>5.77431115361241E-3</v>
      </c>
    </row>
    <row r="3812" spans="1:5" ht="13.2" x14ac:dyDescent="0.25">
      <c r="A3812" s="2">
        <v>44901.75</v>
      </c>
      <c r="B3812" s="1">
        <v>153.66999999999999</v>
      </c>
      <c r="C3812" s="1">
        <v>153.20459</v>
      </c>
      <c r="D3812" s="1">
        <v>3.03783326596149E-3</v>
      </c>
    </row>
    <row r="3813" spans="1:5" ht="13.2" x14ac:dyDescent="0.25">
      <c r="A3813" s="2">
        <v>44901.791666666664</v>
      </c>
      <c r="B3813" s="1">
        <v>163.43</v>
      </c>
      <c r="C3813" s="1">
        <v>148.08697000000001</v>
      </c>
      <c r="D3813" s="1">
        <v>0.103608237780812</v>
      </c>
    </row>
    <row r="3814" spans="1:5" ht="13.2" x14ac:dyDescent="0.25">
      <c r="A3814" s="2">
        <v>44901.833333333336</v>
      </c>
      <c r="B3814" s="1">
        <v>171.28</v>
      </c>
      <c r="C3814" s="1">
        <v>147.67770999999999</v>
      </c>
      <c r="D3814" s="1">
        <v>0.159822968544135</v>
      </c>
    </row>
    <row r="3815" spans="1:5" ht="13.2" x14ac:dyDescent="0.25">
      <c r="A3815" s="2">
        <v>44901.875</v>
      </c>
      <c r="B3815" s="1">
        <v>171.42</v>
      </c>
      <c r="C3815" s="1">
        <v>148.10993999999999</v>
      </c>
      <c r="D3815" s="1">
        <v>0.15738349499027501</v>
      </c>
    </row>
    <row r="3816" spans="1:5" ht="13.2" x14ac:dyDescent="0.25">
      <c r="A3816" s="2">
        <v>44901.916666666664</v>
      </c>
      <c r="B3816" s="1">
        <v>180.91</v>
      </c>
      <c r="C3816" s="1">
        <v>152.74771999999999</v>
      </c>
      <c r="D3816" s="1">
        <v>0.18437119716091299</v>
      </c>
    </row>
    <row r="3817" spans="1:5" ht="13.2" x14ac:dyDescent="0.25">
      <c r="A3817" s="2">
        <v>44901.958333333336</v>
      </c>
      <c r="B3817" s="1">
        <v>189.75</v>
      </c>
      <c r="C3817" s="1">
        <v>170.94999000000001</v>
      </c>
      <c r="D3817" s="1">
        <v>0.10997374144333</v>
      </c>
      <c r="E3817" s="1">
        <f>AVERAGE(D3794:D3817)</f>
        <v>7.4230331600269275E-2</v>
      </c>
    </row>
    <row r="3818" spans="1:5" ht="13.2" x14ac:dyDescent="0.25">
      <c r="A3818" s="2">
        <v>44902</v>
      </c>
      <c r="B3818" s="1">
        <v>226.68</v>
      </c>
      <c r="C3818" s="1">
        <v>232.37028000000001</v>
      </c>
      <c r="D3818" s="1">
        <v>2.4487985296570602E-2</v>
      </c>
    </row>
    <row r="3819" spans="1:5" ht="13.2" x14ac:dyDescent="0.25">
      <c r="A3819" s="2">
        <v>44902.041666666664</v>
      </c>
      <c r="B3819" s="1">
        <v>281.5</v>
      </c>
      <c r="C3819" s="1">
        <v>267.07400000000001</v>
      </c>
      <c r="D3819" s="1">
        <v>5.4014992099567803E-2</v>
      </c>
    </row>
    <row r="3820" spans="1:5" ht="13.2" x14ac:dyDescent="0.25">
      <c r="A3820" s="2">
        <v>44902.083333333336</v>
      </c>
      <c r="B3820" s="1">
        <v>287.26</v>
      </c>
      <c r="C3820" s="1">
        <v>278.57961</v>
      </c>
      <c r="D3820" s="1">
        <v>3.11594592296255E-2</v>
      </c>
    </row>
    <row r="3821" spans="1:5" ht="13.2" x14ac:dyDescent="0.25">
      <c r="A3821" s="2">
        <v>44902.125</v>
      </c>
      <c r="B3821" s="1">
        <v>289.29000000000002</v>
      </c>
      <c r="C3821" s="1">
        <v>273.30426999999997</v>
      </c>
      <c r="D3821" s="1">
        <v>5.84905973111947E-2</v>
      </c>
    </row>
    <row r="3822" spans="1:5" ht="13.2" x14ac:dyDescent="0.25">
      <c r="A3822" s="2">
        <v>44902.166666666664</v>
      </c>
      <c r="B3822" s="1">
        <v>283.06</v>
      </c>
      <c r="C3822" s="1">
        <v>270.12419999999997</v>
      </c>
      <c r="D3822" s="1">
        <v>4.7888341733173197E-2</v>
      </c>
    </row>
    <row r="3823" spans="1:5" ht="13.2" x14ac:dyDescent="0.25">
      <c r="A3823" s="2">
        <v>44902.208333333336</v>
      </c>
      <c r="B3823" s="1">
        <v>271.33999999999997</v>
      </c>
      <c r="C3823" s="1">
        <v>274.09463</v>
      </c>
      <c r="D3823" s="1">
        <v>1.00499232692009E-2</v>
      </c>
    </row>
    <row r="3824" spans="1:5" ht="13.2" x14ac:dyDescent="0.25">
      <c r="A3824" s="2">
        <v>44902.25</v>
      </c>
      <c r="B3824" s="1">
        <v>271.62</v>
      </c>
      <c r="C3824" s="1">
        <v>274.44936000000001</v>
      </c>
      <c r="D3824" s="1">
        <v>1.03092242590764E-2</v>
      </c>
    </row>
    <row r="3825" spans="1:4" ht="13.2" x14ac:dyDescent="0.25">
      <c r="A3825" s="2">
        <v>44902.291666666664</v>
      </c>
      <c r="B3825" s="1">
        <v>265.64</v>
      </c>
      <c r="C3825" s="1">
        <v>267.50900999999999</v>
      </c>
      <c r="D3825" s="1">
        <v>6.98671794269659E-3</v>
      </c>
    </row>
    <row r="3826" spans="1:4" ht="13.2" x14ac:dyDescent="0.25">
      <c r="A3826" s="2">
        <v>44902.333333333336</v>
      </c>
      <c r="B3826" s="1">
        <v>266.73</v>
      </c>
      <c r="C3826" s="1">
        <v>261.55761999999999</v>
      </c>
      <c r="D3826" s="1">
        <v>1.9775298460048801E-2</v>
      </c>
    </row>
    <row r="3827" spans="1:4" ht="13.2" x14ac:dyDescent="0.25">
      <c r="A3827" s="2">
        <v>44902.375</v>
      </c>
      <c r="B3827" s="1">
        <v>281.8</v>
      </c>
      <c r="C3827" s="1">
        <v>260.49281999999999</v>
      </c>
      <c r="D3827" s="1">
        <v>8.1795651795700197E-2</v>
      </c>
    </row>
    <row r="3828" spans="1:4" ht="13.2" x14ac:dyDescent="0.25">
      <c r="A3828" s="2">
        <v>44902.416666666664</v>
      </c>
      <c r="B3828" s="1">
        <v>284.88</v>
      </c>
      <c r="C3828" s="1">
        <v>266.12364000000002</v>
      </c>
      <c r="D3828" s="1">
        <v>7.0479871686709106E-2</v>
      </c>
    </row>
    <row r="3829" spans="1:4" ht="13.2" x14ac:dyDescent="0.25">
      <c r="A3829" s="2">
        <v>44902.458333333336</v>
      </c>
      <c r="B3829" s="1">
        <v>291.63</v>
      </c>
      <c r="C3829" s="1">
        <v>269.76191</v>
      </c>
      <c r="D3829" s="1">
        <v>8.1064409723374198E-2</v>
      </c>
    </row>
    <row r="3830" spans="1:4" ht="13.2" x14ac:dyDescent="0.25">
      <c r="A3830" s="2">
        <v>44902.5</v>
      </c>
      <c r="B3830" s="1">
        <v>286.98</v>
      </c>
      <c r="C3830" s="1">
        <v>269.08278000000001</v>
      </c>
      <c r="D3830" s="1">
        <v>6.6511948479200306E-2</v>
      </c>
    </row>
    <row r="3831" spans="1:4" ht="13.2" x14ac:dyDescent="0.25">
      <c r="A3831" s="2">
        <v>44902.541666666664</v>
      </c>
      <c r="B3831" s="1">
        <v>282.52999999999997</v>
      </c>
      <c r="C3831" s="1">
        <v>270.15478999999999</v>
      </c>
      <c r="D3831" s="1">
        <v>4.5807849640570802E-2</v>
      </c>
    </row>
    <row r="3832" spans="1:4" ht="13.2" x14ac:dyDescent="0.25">
      <c r="A3832" s="2">
        <v>44902.583333333336</v>
      </c>
      <c r="B3832" s="1">
        <v>289.41000000000003</v>
      </c>
      <c r="C3832" s="1">
        <v>271.88648999999998</v>
      </c>
      <c r="D3832" s="1">
        <v>6.4451565798653798E-2</v>
      </c>
    </row>
    <row r="3833" spans="1:4" ht="13.2" x14ac:dyDescent="0.25">
      <c r="A3833" s="2">
        <v>44902.625</v>
      </c>
      <c r="B3833" s="1">
        <v>285.64999999999998</v>
      </c>
      <c r="C3833" s="1">
        <v>252.51213000000001</v>
      </c>
      <c r="D3833" s="1">
        <v>0.13123278473790501</v>
      </c>
    </row>
    <row r="3834" spans="1:4" ht="13.2" x14ac:dyDescent="0.25">
      <c r="A3834" s="2">
        <v>44902.666666666664</v>
      </c>
      <c r="B3834" s="1">
        <v>248.97</v>
      </c>
      <c r="C3834" s="1">
        <v>209.78304</v>
      </c>
      <c r="D3834" s="1">
        <v>0.18679755999341</v>
      </c>
    </row>
    <row r="3835" spans="1:4" ht="13.2" x14ac:dyDescent="0.25">
      <c r="A3835" s="2">
        <v>44902.708333333336</v>
      </c>
      <c r="B3835" s="1">
        <v>193.8</v>
      </c>
      <c r="C3835" s="1">
        <v>167.01908</v>
      </c>
      <c r="D3835" s="1">
        <v>0.16034647059485599</v>
      </c>
    </row>
    <row r="3836" spans="1:4" ht="13.2" x14ac:dyDescent="0.25">
      <c r="A3836" s="2">
        <v>44902.75</v>
      </c>
      <c r="B3836" s="1">
        <v>171.81</v>
      </c>
      <c r="C3836" s="1">
        <v>148.4974</v>
      </c>
      <c r="D3836" s="1">
        <v>0.156989954032865</v>
      </c>
    </row>
    <row r="3837" spans="1:4" ht="13.2" x14ac:dyDescent="0.25">
      <c r="A3837" s="2">
        <v>44902.791666666664</v>
      </c>
      <c r="B3837" s="1">
        <v>169.5</v>
      </c>
      <c r="C3837" s="1">
        <v>148.03371999999999</v>
      </c>
      <c r="D3837" s="1">
        <v>0.14500939380568101</v>
      </c>
    </row>
    <row r="3838" spans="1:4" ht="13.2" x14ac:dyDescent="0.25">
      <c r="A3838" s="2">
        <v>44902.833333333336</v>
      </c>
      <c r="B3838" s="1">
        <v>160.26</v>
      </c>
      <c r="C3838" s="1">
        <v>149.56970000000001</v>
      </c>
      <c r="D3838" s="1">
        <v>7.1473700889952793E-2</v>
      </c>
    </row>
    <row r="3839" spans="1:4" ht="13.2" x14ac:dyDescent="0.25">
      <c r="A3839" s="2">
        <v>44902.875</v>
      </c>
      <c r="B3839" s="1">
        <v>166.08</v>
      </c>
      <c r="C3839" s="1">
        <v>151.78576000000001</v>
      </c>
      <c r="D3839" s="1">
        <v>9.4173788107659098E-2</v>
      </c>
    </row>
    <row r="3840" spans="1:4" ht="13.2" x14ac:dyDescent="0.25">
      <c r="A3840" s="2">
        <v>44902.916666666664</v>
      </c>
      <c r="B3840" s="1">
        <v>164.29</v>
      </c>
      <c r="C3840" s="1">
        <v>160.60117</v>
      </c>
      <c r="D3840" s="1">
        <v>2.2968886216706799E-2</v>
      </c>
    </row>
    <row r="3841" spans="1:5" ht="13.2" x14ac:dyDescent="0.25">
      <c r="A3841" s="2">
        <v>44902.958333333336</v>
      </c>
      <c r="B3841" s="1">
        <v>169.64</v>
      </c>
      <c r="C3841" s="1">
        <v>185.23492999999999</v>
      </c>
      <c r="D3841" s="1">
        <v>8.4190006712016999E-2</v>
      </c>
      <c r="E3841" s="1">
        <f>AVERAGE(D3818:D3841)</f>
        <v>7.1935682575683987E-2</v>
      </c>
    </row>
    <row r="3842" spans="1:5" ht="13.2" x14ac:dyDescent="0.25">
      <c r="A3842" s="2">
        <v>44903</v>
      </c>
      <c r="B3842" s="1">
        <v>210.93</v>
      </c>
      <c r="C3842" s="1">
        <v>238.87171000000001</v>
      </c>
      <c r="D3842" s="1">
        <v>0.11697370944428701</v>
      </c>
    </row>
    <row r="3843" spans="1:5" ht="13.2" x14ac:dyDescent="0.25">
      <c r="A3843" s="2">
        <v>44903.041666666664</v>
      </c>
      <c r="B3843" s="1">
        <v>271.29000000000002</v>
      </c>
      <c r="C3843" s="1">
        <v>274.0736</v>
      </c>
      <c r="D3843" s="1">
        <v>1.0156395946198301E-2</v>
      </c>
    </row>
    <row r="3844" spans="1:5" ht="13.2" x14ac:dyDescent="0.25">
      <c r="A3844" s="2">
        <v>44903.083333333336</v>
      </c>
      <c r="B3844" s="1">
        <v>267.83999999999997</v>
      </c>
      <c r="C3844" s="1">
        <v>287.00943999999998</v>
      </c>
      <c r="D3844" s="1">
        <v>6.6790277002735501E-2</v>
      </c>
    </row>
    <row r="3845" spans="1:5" ht="13.2" x14ac:dyDescent="0.25">
      <c r="A3845" s="2">
        <v>44903.125</v>
      </c>
      <c r="B3845" s="1">
        <v>280.85000000000002</v>
      </c>
      <c r="C3845" s="1">
        <v>283.63538</v>
      </c>
      <c r="D3845" s="1">
        <v>9.8202840562414094E-3</v>
      </c>
    </row>
    <row r="3846" spans="1:5" ht="13.2" x14ac:dyDescent="0.25">
      <c r="A3846" s="2">
        <v>44903.166666666664</v>
      </c>
      <c r="B3846" s="1">
        <v>291.58999999999997</v>
      </c>
      <c r="C3846" s="1">
        <v>281.10671000000002</v>
      </c>
      <c r="D3846" s="1">
        <v>3.7292919831049001E-2</v>
      </c>
    </row>
    <row r="3847" spans="1:5" ht="13.2" x14ac:dyDescent="0.25">
      <c r="A3847" s="2">
        <v>44903.208333333336</v>
      </c>
      <c r="B3847" s="1">
        <v>300.99</v>
      </c>
      <c r="C3847" s="1">
        <v>284.84098999999998</v>
      </c>
      <c r="D3847" s="1">
        <v>5.6694824716063602E-2</v>
      </c>
    </row>
    <row r="3848" spans="1:5" ht="13.2" x14ac:dyDescent="0.25">
      <c r="A3848" s="2">
        <v>44903.25</v>
      </c>
      <c r="B3848" s="1">
        <v>300.85000000000002</v>
      </c>
      <c r="C3848" s="1">
        <v>285.4898</v>
      </c>
      <c r="D3848" s="1">
        <v>5.3802972995882901E-2</v>
      </c>
    </row>
    <row r="3849" spans="1:5" ht="13.2" x14ac:dyDescent="0.25">
      <c r="A3849" s="2">
        <v>44903.291666666664</v>
      </c>
      <c r="B3849" s="1">
        <v>289.89</v>
      </c>
      <c r="C3849" s="1">
        <v>279.35838000000001</v>
      </c>
      <c r="D3849" s="1">
        <v>3.7699316555314902E-2</v>
      </c>
    </row>
    <row r="3850" spans="1:5" ht="13.2" x14ac:dyDescent="0.25">
      <c r="A3850" s="2">
        <v>44903.333333333336</v>
      </c>
      <c r="B3850" s="1">
        <v>286.54000000000002</v>
      </c>
      <c r="C3850" s="1">
        <v>274.60719999999998</v>
      </c>
      <c r="D3850" s="1">
        <v>4.34540682108846E-2</v>
      </c>
    </row>
    <row r="3851" spans="1:5" ht="13.2" x14ac:dyDescent="0.25">
      <c r="A3851" s="2">
        <v>44903.375</v>
      </c>
      <c r="B3851" s="1">
        <v>291.08999999999997</v>
      </c>
      <c r="C3851" s="1">
        <v>274.41523000000001</v>
      </c>
      <c r="D3851" s="1">
        <v>6.0764739624691901E-2</v>
      </c>
    </row>
    <row r="3852" spans="1:5" ht="13.2" x14ac:dyDescent="0.25">
      <c r="A3852" s="2">
        <v>44903.416666666664</v>
      </c>
      <c r="B3852" s="1">
        <v>293.55</v>
      </c>
      <c r="C3852" s="1">
        <v>279.68254999999999</v>
      </c>
      <c r="D3852" s="1">
        <v>4.9582821666922003E-2</v>
      </c>
    </row>
    <row r="3853" spans="1:5" ht="13.2" x14ac:dyDescent="0.25">
      <c r="A3853" s="2">
        <v>44903.458333333336</v>
      </c>
      <c r="B3853" s="1">
        <v>295.60000000000002</v>
      </c>
      <c r="C3853" s="1">
        <v>281.76224000000002</v>
      </c>
      <c r="D3853" s="1">
        <v>4.9111477819029199E-2</v>
      </c>
    </row>
    <row r="3854" spans="1:5" ht="13.2" x14ac:dyDescent="0.25">
      <c r="A3854" s="2">
        <v>44903.5</v>
      </c>
      <c r="B3854" s="1">
        <v>296.14999999999998</v>
      </c>
      <c r="C3854" s="1">
        <v>279.87583999999998</v>
      </c>
      <c r="D3854" s="1">
        <v>5.81477843889633E-2</v>
      </c>
    </row>
    <row r="3855" spans="1:5" ht="13.2" x14ac:dyDescent="0.25">
      <c r="A3855" s="2">
        <v>44903.541666666664</v>
      </c>
      <c r="B3855" s="1">
        <v>293.32</v>
      </c>
      <c r="C3855" s="1">
        <v>281.81828999999999</v>
      </c>
      <c r="D3855" s="1">
        <v>4.0812503688103401E-2</v>
      </c>
    </row>
    <row r="3856" spans="1:5" ht="13.2" x14ac:dyDescent="0.25">
      <c r="A3856" s="2">
        <v>44903.583333333336</v>
      </c>
      <c r="B3856" s="1">
        <v>301.18</v>
      </c>
      <c r="C3856" s="1">
        <v>285.00423000000001</v>
      </c>
      <c r="D3856" s="1">
        <v>5.6756245337130598E-2</v>
      </c>
    </row>
    <row r="3857" spans="1:5" ht="13.2" x14ac:dyDescent="0.25">
      <c r="A3857" s="2">
        <v>44903.625</v>
      </c>
      <c r="B3857" s="1">
        <v>300.45</v>
      </c>
      <c r="C3857" s="1">
        <v>264.55018999999999</v>
      </c>
      <c r="D3857" s="1">
        <v>0.13570132004063201</v>
      </c>
    </row>
    <row r="3858" spans="1:5" ht="13.2" x14ac:dyDescent="0.25">
      <c r="A3858" s="2">
        <v>44903.666666666664</v>
      </c>
      <c r="B3858" s="1">
        <v>260.77</v>
      </c>
      <c r="C3858" s="1">
        <v>218.65898999999999</v>
      </c>
      <c r="D3858" s="1">
        <v>0.192587599531123</v>
      </c>
    </row>
    <row r="3859" spans="1:5" ht="13.2" x14ac:dyDescent="0.25">
      <c r="A3859" s="2">
        <v>44903.708333333336</v>
      </c>
      <c r="B3859" s="1">
        <v>187.46</v>
      </c>
      <c r="C3859" s="1">
        <v>173.61931999999999</v>
      </c>
      <c r="D3859" s="1">
        <v>7.9718547451977206E-2</v>
      </c>
    </row>
    <row r="3860" spans="1:5" ht="13.2" x14ac:dyDescent="0.25">
      <c r="A3860" s="2">
        <v>44903.75</v>
      </c>
      <c r="B3860" s="1">
        <v>162.74</v>
      </c>
      <c r="C3860" s="1">
        <v>154.74682000000001</v>
      </c>
      <c r="D3860" s="1">
        <v>5.1653274684416703E-2</v>
      </c>
    </row>
    <row r="3861" spans="1:5" ht="13.2" x14ac:dyDescent="0.25">
      <c r="A3861" s="2">
        <v>44903.791666666664</v>
      </c>
      <c r="B3861" s="1">
        <v>165.27</v>
      </c>
      <c r="C3861" s="1">
        <v>154.86555000000001</v>
      </c>
      <c r="D3861" s="1">
        <v>6.7183760365039202E-2</v>
      </c>
    </row>
    <row r="3862" spans="1:5" ht="13.2" x14ac:dyDescent="0.25">
      <c r="A3862" s="2">
        <v>44903.833333333336</v>
      </c>
      <c r="B3862" s="1">
        <v>163.62</v>
      </c>
      <c r="C3862" s="1">
        <v>156.93419</v>
      </c>
      <c r="D3862" s="1">
        <v>4.2602634900654801E-2</v>
      </c>
    </row>
    <row r="3863" spans="1:5" ht="13.2" x14ac:dyDescent="0.25">
      <c r="A3863" s="2">
        <v>44903.875</v>
      </c>
      <c r="B3863" s="1">
        <v>164.84</v>
      </c>
      <c r="C3863" s="1">
        <v>159.58399</v>
      </c>
      <c r="D3863" s="1">
        <v>3.2935697371647303E-2</v>
      </c>
    </row>
    <row r="3864" spans="1:5" ht="13.2" x14ac:dyDescent="0.25">
      <c r="A3864" s="2">
        <v>44903.916666666664</v>
      </c>
      <c r="B3864" s="1">
        <v>168.24</v>
      </c>
      <c r="C3864" s="1">
        <v>168.58563000000001</v>
      </c>
      <c r="D3864" s="1">
        <v>2.0501747390925299E-3</v>
      </c>
    </row>
    <row r="3865" spans="1:5" ht="13.2" x14ac:dyDescent="0.25">
      <c r="A3865" s="2">
        <v>44903.958333333336</v>
      </c>
      <c r="B3865" s="1">
        <v>177.76</v>
      </c>
      <c r="C3865" s="1">
        <v>192.19417000000001</v>
      </c>
      <c r="D3865" s="1">
        <v>7.5102017922812195E-2</v>
      </c>
      <c r="E3865" s="1">
        <f>AVERAGE(D3842:D3865)</f>
        <v>5.9474807012120524E-2</v>
      </c>
    </row>
    <row r="3866" spans="1:5" ht="13.2" x14ac:dyDescent="0.25">
      <c r="A3866" s="2">
        <v>44904</v>
      </c>
      <c r="B3866" s="1">
        <v>242.84</v>
      </c>
      <c r="C3866" s="1">
        <v>211.09811999999999</v>
      </c>
      <c r="D3866" s="1">
        <v>0.15036552670388501</v>
      </c>
    </row>
    <row r="3867" spans="1:5" ht="13.2" x14ac:dyDescent="0.25">
      <c r="A3867" s="2">
        <v>44904.041666666664</v>
      </c>
      <c r="B3867" s="1">
        <v>298.52</v>
      </c>
      <c r="C3867" s="1">
        <v>252.30046999999999</v>
      </c>
      <c r="D3867" s="1">
        <v>0.183192405467972</v>
      </c>
    </row>
    <row r="3868" spans="1:5" ht="13.2" x14ac:dyDescent="0.25">
      <c r="A3868" s="2">
        <v>44904.083333333336</v>
      </c>
      <c r="B3868" s="1">
        <v>296.36</v>
      </c>
      <c r="C3868" s="1">
        <v>278.60557999999997</v>
      </c>
      <c r="D3868" s="1">
        <v>6.3726002903459505E-2</v>
      </c>
    </row>
    <row r="3869" spans="1:5" ht="13.2" x14ac:dyDescent="0.25">
      <c r="A3869" s="2">
        <v>44904.125</v>
      </c>
      <c r="B3869" s="1">
        <v>301.95999999999998</v>
      </c>
      <c r="C3869" s="1">
        <v>283.78143</v>
      </c>
      <c r="D3869" s="1">
        <v>6.4058349413490395E-2</v>
      </c>
    </row>
    <row r="3870" spans="1:5" ht="13.2" x14ac:dyDescent="0.25">
      <c r="A3870" s="2">
        <v>44904.166666666664</v>
      </c>
      <c r="B3870" s="1">
        <v>300.18</v>
      </c>
      <c r="C3870" s="1">
        <v>281.96143000000001</v>
      </c>
      <c r="D3870" s="1">
        <v>6.4613695568220095E-2</v>
      </c>
    </row>
    <row r="3871" spans="1:5" ht="13.2" x14ac:dyDescent="0.25">
      <c r="A3871" s="2">
        <v>44904.208333333336</v>
      </c>
      <c r="B3871" s="1">
        <v>290.06</v>
      </c>
      <c r="C3871" s="1">
        <v>283.96974</v>
      </c>
      <c r="D3871" s="1">
        <v>2.1446862612896699E-2</v>
      </c>
    </row>
    <row r="3872" spans="1:5" ht="13.2" x14ac:dyDescent="0.25">
      <c r="A3872" s="2">
        <v>44904.25</v>
      </c>
      <c r="B3872" s="1">
        <v>289.12</v>
      </c>
      <c r="C3872" s="1">
        <v>284.99308000000002</v>
      </c>
      <c r="D3872" s="1">
        <v>1.4480772655953499E-2</v>
      </c>
    </row>
    <row r="3873" spans="1:4" ht="13.2" x14ac:dyDescent="0.25">
      <c r="A3873" s="2">
        <v>44904.291666666664</v>
      </c>
      <c r="B3873" s="1">
        <v>277.87</v>
      </c>
      <c r="C3873" s="1">
        <v>281.49583000000001</v>
      </c>
      <c r="D3873" s="1">
        <v>1.2880581570249201E-2</v>
      </c>
    </row>
    <row r="3874" spans="1:4" ht="13.2" x14ac:dyDescent="0.25">
      <c r="A3874" s="2">
        <v>44904.333333333336</v>
      </c>
      <c r="B3874" s="1">
        <v>271.56</v>
      </c>
      <c r="C3874" s="1">
        <v>277.30056999999999</v>
      </c>
      <c r="D3874" s="1">
        <v>2.0701616300319799E-2</v>
      </c>
    </row>
    <row r="3875" spans="1:4" ht="13.2" x14ac:dyDescent="0.25">
      <c r="A3875" s="2">
        <v>44904.375</v>
      </c>
      <c r="B3875" s="1">
        <v>251.87</v>
      </c>
      <c r="C3875" s="1">
        <v>274.14256999999998</v>
      </c>
      <c r="D3875" s="1">
        <v>8.12444780101097E-2</v>
      </c>
    </row>
    <row r="3876" spans="1:4" ht="13.2" x14ac:dyDescent="0.25">
      <c r="A3876" s="2">
        <v>44904.416666666664</v>
      </c>
      <c r="B3876" s="1">
        <v>249.2</v>
      </c>
      <c r="C3876" s="1">
        <v>275.31126999999998</v>
      </c>
      <c r="D3876" s="1">
        <v>9.4842721113450906E-2</v>
      </c>
    </row>
    <row r="3877" spans="1:4" ht="13.2" x14ac:dyDescent="0.25">
      <c r="A3877" s="2">
        <v>44904.458333333336</v>
      </c>
      <c r="B3877" s="1">
        <v>253.38</v>
      </c>
      <c r="C3877" s="1">
        <v>275.31455999999997</v>
      </c>
      <c r="D3877" s="1">
        <v>7.9670904437455003E-2</v>
      </c>
    </row>
    <row r="3878" spans="1:4" ht="13.2" x14ac:dyDescent="0.25">
      <c r="A3878" s="2">
        <v>44904.5</v>
      </c>
      <c r="B3878" s="1">
        <v>261.32</v>
      </c>
      <c r="C3878" s="1">
        <v>272.98802999999998</v>
      </c>
      <c r="D3878" s="1">
        <v>4.2741910698428698E-2</v>
      </c>
    </row>
    <row r="3879" spans="1:4" ht="13.2" x14ac:dyDescent="0.25">
      <c r="A3879" s="2">
        <v>44904.541666666664</v>
      </c>
      <c r="B3879" s="1">
        <v>274.76</v>
      </c>
      <c r="C3879" s="1">
        <v>276.89463999999998</v>
      </c>
      <c r="D3879" s="1">
        <v>7.70921387282899E-3</v>
      </c>
    </row>
    <row r="3880" spans="1:4" ht="13.2" x14ac:dyDescent="0.25">
      <c r="A3880" s="2">
        <v>44904.583333333336</v>
      </c>
      <c r="B3880" s="1">
        <v>278.27</v>
      </c>
      <c r="C3880" s="1">
        <v>285.05743999999999</v>
      </c>
      <c r="D3880" s="1">
        <v>2.38107800308597E-2</v>
      </c>
    </row>
    <row r="3881" spans="1:4" ht="13.2" x14ac:dyDescent="0.25">
      <c r="A3881" s="2">
        <v>44904.625</v>
      </c>
      <c r="B3881" s="1">
        <v>270.20999999999998</v>
      </c>
      <c r="C3881" s="1">
        <v>267.79131999999998</v>
      </c>
      <c r="D3881" s="1">
        <v>9.03195816802424E-3</v>
      </c>
    </row>
    <row r="3882" spans="1:4" ht="13.2" x14ac:dyDescent="0.25">
      <c r="A3882" s="2">
        <v>44904.666666666664</v>
      </c>
      <c r="B3882" s="1">
        <v>234.8</v>
      </c>
      <c r="C3882" s="1">
        <v>220.28534999999999</v>
      </c>
      <c r="D3882" s="1">
        <v>6.5890219208858E-2</v>
      </c>
    </row>
    <row r="3883" spans="1:4" ht="13.2" x14ac:dyDescent="0.25">
      <c r="A3883" s="2">
        <v>44904.708333333336</v>
      </c>
      <c r="B3883" s="1">
        <v>176.26</v>
      </c>
      <c r="C3883" s="1">
        <v>170.48308</v>
      </c>
      <c r="D3883" s="1">
        <v>3.3885591461627597E-2</v>
      </c>
    </row>
    <row r="3884" spans="1:4" ht="13.2" x14ac:dyDescent="0.25">
      <c r="A3884" s="2">
        <v>44904.75</v>
      </c>
      <c r="B3884" s="1">
        <v>148.07</v>
      </c>
      <c r="C3884" s="1">
        <v>146.54515000000001</v>
      </c>
      <c r="D3884" s="1">
        <v>1.0405325594193901E-2</v>
      </c>
    </row>
    <row r="3885" spans="1:4" ht="13.2" x14ac:dyDescent="0.25">
      <c r="A3885" s="2">
        <v>44904.791666666664</v>
      </c>
      <c r="B3885" s="1">
        <v>147.5</v>
      </c>
      <c r="C3885" s="1">
        <v>142.88515000000001</v>
      </c>
      <c r="D3885" s="1">
        <v>3.2297618051980802E-2</v>
      </c>
    </row>
    <row r="3886" spans="1:4" ht="13.2" x14ac:dyDescent="0.25">
      <c r="A3886" s="2">
        <v>44904.833333333336</v>
      </c>
      <c r="B3886" s="1">
        <v>147.72999999999999</v>
      </c>
      <c r="C3886" s="1">
        <v>143.71823000000001</v>
      </c>
      <c r="D3886" s="1">
        <v>2.7914134483843701E-2</v>
      </c>
    </row>
    <row r="3887" spans="1:4" ht="13.2" x14ac:dyDescent="0.25">
      <c r="A3887" s="2">
        <v>44904.875</v>
      </c>
      <c r="B3887" s="1">
        <v>146.65</v>
      </c>
      <c r="C3887" s="1">
        <v>145.80887000000001</v>
      </c>
      <c r="D3887" s="1">
        <v>5.7687162653410002E-3</v>
      </c>
    </row>
    <row r="3888" spans="1:4" ht="13.2" x14ac:dyDescent="0.25">
      <c r="A3888" s="2">
        <v>44904.916666666664</v>
      </c>
      <c r="B3888" s="1">
        <v>146.27000000000001</v>
      </c>
      <c r="C3888" s="1">
        <v>152.11918</v>
      </c>
      <c r="D3888" s="1">
        <v>3.8451298514756503E-2</v>
      </c>
    </row>
    <row r="3889" spans="1:5" ht="13.2" x14ac:dyDescent="0.25">
      <c r="A3889" s="2">
        <v>44904.958333333336</v>
      </c>
      <c r="B3889" s="1">
        <v>156.75</v>
      </c>
      <c r="C3889" s="1">
        <v>169.96887000000001</v>
      </c>
      <c r="D3889" s="1">
        <v>7.7772300304167499E-2</v>
      </c>
      <c r="E3889" s="1">
        <f>AVERAGE(D3866:D3889)</f>
        <v>5.112095764218217E-2</v>
      </c>
    </row>
    <row r="3890" spans="1:5" ht="13.2" x14ac:dyDescent="0.25">
      <c r="A3890" s="2">
        <v>44905</v>
      </c>
      <c r="B3890" s="1">
        <v>203.06</v>
      </c>
      <c r="C3890" s="1">
        <v>241.23848000000001</v>
      </c>
      <c r="D3890" s="1">
        <v>0.15826032397484799</v>
      </c>
    </row>
    <row r="3891" spans="1:5" ht="13.2" x14ac:dyDescent="0.25">
      <c r="A3891" s="2">
        <v>44905.041666666664</v>
      </c>
      <c r="B3891" s="1">
        <v>270.14999999999998</v>
      </c>
      <c r="C3891" s="1">
        <v>274.45508999999998</v>
      </c>
      <c r="D3891" s="1">
        <v>1.5685954303124802E-2</v>
      </c>
    </row>
    <row r="3892" spans="1:5" ht="13.2" x14ac:dyDescent="0.25">
      <c r="A3892" s="2">
        <v>44905.083333333336</v>
      </c>
      <c r="B3892" s="1">
        <v>288.07</v>
      </c>
      <c r="C3892" s="1">
        <v>287.16597000000002</v>
      </c>
      <c r="D3892" s="1">
        <v>3.1481097847352001E-3</v>
      </c>
    </row>
    <row r="3893" spans="1:5" ht="13.2" x14ac:dyDescent="0.25">
      <c r="A3893" s="2">
        <v>44905.125</v>
      </c>
      <c r="B3893" s="1">
        <v>293.49</v>
      </c>
      <c r="C3893" s="1">
        <v>283.64909999999998</v>
      </c>
      <c r="D3893" s="1">
        <v>3.46939228786554E-2</v>
      </c>
    </row>
    <row r="3894" spans="1:5" ht="13.2" x14ac:dyDescent="0.25">
      <c r="A3894" s="2">
        <v>44905.166666666664</v>
      </c>
      <c r="B3894" s="1">
        <v>297.98</v>
      </c>
      <c r="C3894" s="1">
        <v>278.42056000000002</v>
      </c>
      <c r="D3894" s="1">
        <v>7.0251421087580507E-2</v>
      </c>
    </row>
    <row r="3895" spans="1:5" ht="13.2" x14ac:dyDescent="0.25">
      <c r="A3895" s="2">
        <v>44905.208333333336</v>
      </c>
      <c r="B3895" s="1">
        <v>301.85000000000002</v>
      </c>
      <c r="C3895" s="1">
        <v>280.38288999999997</v>
      </c>
      <c r="D3895" s="1">
        <v>7.6563552076947497E-2</v>
      </c>
    </row>
    <row r="3896" spans="1:5" ht="13.2" x14ac:dyDescent="0.25">
      <c r="A3896" s="2">
        <v>44905.25</v>
      </c>
      <c r="B3896" s="1">
        <v>298.42</v>
      </c>
      <c r="C3896" s="1">
        <v>280.06839000000002</v>
      </c>
      <c r="D3896" s="1">
        <v>6.5525459692184401E-2</v>
      </c>
    </row>
    <row r="3897" spans="1:5" ht="13.2" x14ac:dyDescent="0.25">
      <c r="A3897" s="2">
        <v>44905.291666666664</v>
      </c>
      <c r="B3897" s="1">
        <v>291.91000000000003</v>
      </c>
      <c r="C3897" s="1">
        <v>270.74959999999999</v>
      </c>
      <c r="D3897" s="1">
        <v>7.8154870773585697E-2</v>
      </c>
    </row>
    <row r="3898" spans="1:5" ht="13.2" x14ac:dyDescent="0.25">
      <c r="A3898" s="2">
        <v>44905.333333333336</v>
      </c>
      <c r="B3898" s="1">
        <v>281.27</v>
      </c>
      <c r="C3898" s="1">
        <v>263.6318</v>
      </c>
      <c r="D3898" s="1">
        <v>6.6904675384380705E-2</v>
      </c>
    </row>
    <row r="3899" spans="1:5" ht="13.2" x14ac:dyDescent="0.25">
      <c r="A3899" s="2">
        <v>44905.375</v>
      </c>
      <c r="B3899" s="1">
        <v>268.98</v>
      </c>
      <c r="C3899" s="1">
        <v>261.90330999999998</v>
      </c>
      <c r="D3899" s="1">
        <v>2.7020238881287999E-2</v>
      </c>
    </row>
    <row r="3900" spans="1:5" ht="13.2" x14ac:dyDescent="0.25">
      <c r="A3900" s="2">
        <v>44905.416666666664</v>
      </c>
      <c r="B3900" s="1">
        <v>275.74</v>
      </c>
      <c r="C3900" s="1">
        <v>261.94819000000001</v>
      </c>
      <c r="D3900" s="1">
        <v>5.2650907799744601E-2</v>
      </c>
    </row>
    <row r="3901" spans="1:5" ht="13.2" x14ac:dyDescent="0.25">
      <c r="A3901" s="2">
        <v>44905.458333333336</v>
      </c>
      <c r="B3901" s="1">
        <v>276.95999999999998</v>
      </c>
      <c r="C3901" s="1">
        <v>260.68761000000001</v>
      </c>
      <c r="D3901" s="1">
        <v>6.2421033358662302E-2</v>
      </c>
    </row>
    <row r="3902" spans="1:5" ht="13.2" x14ac:dyDescent="0.25">
      <c r="A3902" s="2">
        <v>44905.5</v>
      </c>
      <c r="B3902" s="1">
        <v>273.19</v>
      </c>
      <c r="C3902" s="1">
        <v>262.59649000000002</v>
      </c>
      <c r="D3902" s="1">
        <v>4.0341399841254399E-2</v>
      </c>
    </row>
    <row r="3903" spans="1:5" ht="13.2" x14ac:dyDescent="0.25">
      <c r="A3903" s="2">
        <v>44905.541666666664</v>
      </c>
      <c r="B3903" s="1">
        <v>257.23</v>
      </c>
      <c r="C3903" s="1">
        <v>271.20449000000002</v>
      </c>
      <c r="D3903" s="1">
        <v>5.1527502365466001E-2</v>
      </c>
    </row>
    <row r="3904" spans="1:5" ht="13.2" x14ac:dyDescent="0.25">
      <c r="A3904" s="2">
        <v>44905.583333333336</v>
      </c>
      <c r="B3904" s="1">
        <v>243.12</v>
      </c>
      <c r="C3904" s="1">
        <v>281.28467000000001</v>
      </c>
      <c r="D3904" s="1">
        <v>0.13567987903500001</v>
      </c>
    </row>
    <row r="3905" spans="1:5" ht="13.2" x14ac:dyDescent="0.25">
      <c r="A3905" s="2">
        <v>44905.625</v>
      </c>
      <c r="B3905" s="1">
        <v>250.98</v>
      </c>
      <c r="C3905" s="1">
        <v>272.31999000000002</v>
      </c>
      <c r="D3905" s="1">
        <v>7.8363655932860501E-2</v>
      </c>
    </row>
    <row r="3906" spans="1:5" ht="13.2" x14ac:dyDescent="0.25">
      <c r="A3906" s="2">
        <v>44905.666666666664</v>
      </c>
      <c r="B3906" s="1">
        <v>222.01</v>
      </c>
      <c r="C3906" s="1">
        <v>239.57414</v>
      </c>
      <c r="D3906" s="1">
        <v>7.3314006261276807E-2</v>
      </c>
    </row>
    <row r="3907" spans="1:5" ht="13.2" x14ac:dyDescent="0.25">
      <c r="A3907" s="2">
        <v>44905.708333333336</v>
      </c>
      <c r="B3907" s="1">
        <v>188.32</v>
      </c>
      <c r="C3907" s="1">
        <v>198.30559</v>
      </c>
      <c r="D3907" s="1">
        <v>5.0354556318861203E-2</v>
      </c>
    </row>
    <row r="3908" spans="1:5" ht="13.2" x14ac:dyDescent="0.25">
      <c r="A3908" s="2">
        <v>44905.75</v>
      </c>
      <c r="B3908" s="1">
        <v>165.04</v>
      </c>
      <c r="C3908" s="1">
        <v>172.57975999999999</v>
      </c>
      <c r="D3908" s="1">
        <v>4.3688553049326298E-2</v>
      </c>
    </row>
    <row r="3909" spans="1:5" ht="13.2" x14ac:dyDescent="0.25">
      <c r="A3909" s="2">
        <v>44905.791666666664</v>
      </c>
      <c r="B3909" s="1">
        <v>156.02000000000001</v>
      </c>
      <c r="C3909" s="1">
        <v>164.68641</v>
      </c>
      <c r="D3909" s="1">
        <v>5.2623710723914502E-2</v>
      </c>
    </row>
    <row r="3910" spans="1:5" ht="13.2" x14ac:dyDescent="0.25">
      <c r="A3910" s="2">
        <v>44905.833333333336</v>
      </c>
      <c r="B3910" s="1">
        <v>159.74</v>
      </c>
      <c r="C3910" s="1">
        <v>163.47</v>
      </c>
      <c r="D3910" s="1">
        <v>2.2817642380864901E-2</v>
      </c>
    </row>
    <row r="3911" spans="1:5" ht="13.2" x14ac:dyDescent="0.25">
      <c r="A3911" s="2">
        <v>44905.875</v>
      </c>
      <c r="B3911" s="1">
        <v>162.96</v>
      </c>
      <c r="C3911" s="1">
        <v>167.26356999999999</v>
      </c>
      <c r="D3911" s="1">
        <v>2.5729272668280199E-2</v>
      </c>
    </row>
    <row r="3912" spans="1:5" ht="13.2" x14ac:dyDescent="0.25">
      <c r="A3912" s="2">
        <v>44905.916666666664</v>
      </c>
      <c r="B3912" s="1">
        <v>169.99</v>
      </c>
      <c r="C3912" s="1">
        <v>178.29397</v>
      </c>
      <c r="D3912" s="1">
        <v>4.6574598120171902E-2</v>
      </c>
    </row>
    <row r="3913" spans="1:5" ht="13.2" x14ac:dyDescent="0.25">
      <c r="A3913" s="2">
        <v>44905.958333333336</v>
      </c>
      <c r="B3913" s="1">
        <v>174.95</v>
      </c>
      <c r="C3913" s="1">
        <v>200.38124999999999</v>
      </c>
      <c r="D3913" s="1">
        <v>0.12691431957830299</v>
      </c>
      <c r="E3913" s="1">
        <f>AVERAGE(D3890:D3913)</f>
        <v>6.0800398594638198E-2</v>
      </c>
    </row>
    <row r="3914" spans="1:5" ht="13.2" x14ac:dyDescent="0.25">
      <c r="A3914" s="2">
        <v>44906</v>
      </c>
      <c r="B3914" s="1">
        <v>212.71</v>
      </c>
      <c r="C3914" s="1">
        <v>209.40848</v>
      </c>
      <c r="D3914" s="1">
        <v>1.5765932688112699E-2</v>
      </c>
    </row>
    <row r="3915" spans="1:5" ht="13.2" x14ac:dyDescent="0.25">
      <c r="A3915" s="2">
        <v>44906.041666666664</v>
      </c>
      <c r="B3915" s="1">
        <v>248.47</v>
      </c>
      <c r="C3915" s="1">
        <v>237.63023999999999</v>
      </c>
      <c r="D3915" s="1">
        <v>4.5616079838996897E-2</v>
      </c>
    </row>
    <row r="3916" spans="1:5" ht="13.2" x14ac:dyDescent="0.25">
      <c r="A3916" s="2">
        <v>44906.083333333336</v>
      </c>
      <c r="B3916" s="1">
        <v>253.29</v>
      </c>
      <c r="C3916" s="1">
        <v>257.71123</v>
      </c>
      <c r="D3916" s="1">
        <v>1.7155752195975298E-2</v>
      </c>
    </row>
    <row r="3917" spans="1:5" ht="13.2" x14ac:dyDescent="0.25">
      <c r="A3917" s="2">
        <v>44906.125</v>
      </c>
      <c r="B3917" s="1">
        <v>259.60000000000002</v>
      </c>
      <c r="C3917" s="1">
        <v>267.69761999999997</v>
      </c>
      <c r="D3917" s="1">
        <v>3.0249129596295801E-2</v>
      </c>
    </row>
    <row r="3918" spans="1:5" ht="13.2" x14ac:dyDescent="0.25">
      <c r="A3918" s="2">
        <v>44906.166666666664</v>
      </c>
      <c r="B3918" s="1">
        <v>265.36</v>
      </c>
      <c r="C3918" s="1">
        <v>272.01492000000002</v>
      </c>
      <c r="D3918" s="1">
        <v>2.4465275654732398E-2</v>
      </c>
    </row>
    <row r="3919" spans="1:5" ht="13.2" x14ac:dyDescent="0.25">
      <c r="A3919" s="2">
        <v>44906.208333333336</v>
      </c>
      <c r="B3919" s="1">
        <v>250.24</v>
      </c>
      <c r="C3919" s="1">
        <v>274.10154</v>
      </c>
      <c r="D3919" s="1">
        <v>8.7053651723372205E-2</v>
      </c>
    </row>
    <row r="3920" spans="1:5" ht="13.2" x14ac:dyDescent="0.25">
      <c r="A3920" s="2">
        <v>44906.25</v>
      </c>
      <c r="B3920" s="1">
        <v>240.99</v>
      </c>
      <c r="C3920" s="1">
        <v>269.63384000000002</v>
      </c>
      <c r="D3920" s="1">
        <v>0.106232363118813</v>
      </c>
    </row>
    <row r="3921" spans="1:4" ht="13.2" x14ac:dyDescent="0.25">
      <c r="A3921" s="2">
        <v>44906.291666666664</v>
      </c>
      <c r="B3921" s="1">
        <v>242.78</v>
      </c>
      <c r="C3921" s="1">
        <v>258.26558999999997</v>
      </c>
      <c r="D3921" s="1">
        <v>5.99599427860288E-2</v>
      </c>
    </row>
    <row r="3922" spans="1:4" ht="13.2" x14ac:dyDescent="0.25">
      <c r="A3922" s="2">
        <v>44906.333333333336</v>
      </c>
      <c r="B3922" s="1">
        <v>244.52</v>
      </c>
      <c r="C3922" s="1">
        <v>249.97747000000001</v>
      </c>
      <c r="D3922" s="1">
        <v>2.1831847486095401E-2</v>
      </c>
    </row>
    <row r="3923" spans="1:4" ht="13.2" x14ac:dyDescent="0.25">
      <c r="A3923" s="2">
        <v>44906.375</v>
      </c>
      <c r="B3923" s="1">
        <v>231.79</v>
      </c>
      <c r="C3923" s="1">
        <v>248.70133999999999</v>
      </c>
      <c r="D3923" s="1">
        <v>6.7998588186135203E-2</v>
      </c>
    </row>
    <row r="3924" spans="1:4" ht="13.2" x14ac:dyDescent="0.25">
      <c r="A3924" s="2">
        <v>44906.416666666664</v>
      </c>
      <c r="B3924" s="1">
        <v>223.54</v>
      </c>
      <c r="C3924" s="1">
        <v>251.08780999999999</v>
      </c>
      <c r="D3924" s="1">
        <v>0.109713848712926</v>
      </c>
    </row>
    <row r="3925" spans="1:4" ht="13.2" x14ac:dyDescent="0.25">
      <c r="A3925" s="2">
        <v>44906.458333333336</v>
      </c>
      <c r="B3925" s="1">
        <v>221.54</v>
      </c>
      <c r="C3925" s="1">
        <v>249.82577000000001</v>
      </c>
      <c r="D3925" s="1">
        <v>0.11322198666694699</v>
      </c>
    </row>
    <row r="3926" spans="1:4" ht="13.2" x14ac:dyDescent="0.25">
      <c r="A3926" s="2">
        <v>44906.5</v>
      </c>
      <c r="B3926" s="1">
        <v>227.17</v>
      </c>
      <c r="C3926" s="1">
        <v>246.06171000000001</v>
      </c>
      <c r="D3926" s="1">
        <v>7.6776309487567196E-2</v>
      </c>
    </row>
    <row r="3927" spans="1:4" ht="13.2" x14ac:dyDescent="0.25">
      <c r="A3927" s="2">
        <v>44906.541666666664</v>
      </c>
      <c r="B3927" s="1">
        <v>231.75</v>
      </c>
      <c r="C3927" s="1">
        <v>245.83581000000001</v>
      </c>
      <c r="D3927" s="1">
        <v>5.7297632920118503E-2</v>
      </c>
    </row>
    <row r="3928" spans="1:4" ht="13.2" x14ac:dyDescent="0.25">
      <c r="A3928" s="2">
        <v>44906.583333333336</v>
      </c>
      <c r="B3928" s="1">
        <v>238.8</v>
      </c>
      <c r="C3928" s="1">
        <v>247.25042999999999</v>
      </c>
      <c r="D3928" s="1">
        <v>3.4177614979274101E-2</v>
      </c>
    </row>
    <row r="3929" spans="1:4" ht="13.2" x14ac:dyDescent="0.25">
      <c r="A3929" s="2">
        <v>44906.625</v>
      </c>
      <c r="B3929" s="1">
        <v>230.89</v>
      </c>
      <c r="C3929" s="1">
        <v>234.08215000000001</v>
      </c>
      <c r="D3929" s="1">
        <v>1.3636879189635E-2</v>
      </c>
    </row>
    <row r="3930" spans="1:4" ht="13.2" x14ac:dyDescent="0.25">
      <c r="A3930" s="2">
        <v>44906.666666666664</v>
      </c>
      <c r="B3930" s="1">
        <v>195.78</v>
      </c>
      <c r="C3930" s="1">
        <v>205.506</v>
      </c>
      <c r="D3930" s="1">
        <v>4.73270853405739E-2</v>
      </c>
    </row>
    <row r="3931" spans="1:4" ht="13.2" x14ac:dyDescent="0.25">
      <c r="A3931" s="2">
        <v>44906.708333333336</v>
      </c>
      <c r="B3931" s="1">
        <v>146.96</v>
      </c>
      <c r="C3931" s="1">
        <v>175.08010999999999</v>
      </c>
      <c r="D3931" s="1">
        <v>0.16061281889758899</v>
      </c>
    </row>
    <row r="3932" spans="1:4" ht="13.2" x14ac:dyDescent="0.25">
      <c r="A3932" s="2">
        <v>44906.75</v>
      </c>
      <c r="B3932" s="1">
        <v>141.04</v>
      </c>
      <c r="C3932" s="1">
        <v>159.023</v>
      </c>
      <c r="D3932" s="1">
        <v>0.113084270828748</v>
      </c>
    </row>
    <row r="3933" spans="1:4" ht="13.2" x14ac:dyDescent="0.25">
      <c r="A3933" s="2">
        <v>44906.791666666664</v>
      </c>
      <c r="B3933" s="1">
        <v>147.25</v>
      </c>
      <c r="C3933" s="1">
        <v>156.73170999999999</v>
      </c>
      <c r="D3933" s="1">
        <v>6.0496436872921201E-2</v>
      </c>
    </row>
    <row r="3934" spans="1:4" ht="13.2" x14ac:dyDescent="0.25">
      <c r="A3934" s="2">
        <v>44906.833333333336</v>
      </c>
      <c r="B3934" s="1">
        <v>151.1</v>
      </c>
      <c r="C3934" s="1">
        <v>159.09334999999999</v>
      </c>
      <c r="D3934" s="1">
        <v>5.02431434123424E-2</v>
      </c>
    </row>
    <row r="3935" spans="1:4" ht="13.2" x14ac:dyDescent="0.25">
      <c r="A3935" s="2">
        <v>44906.875</v>
      </c>
      <c r="B3935" s="1">
        <v>151.91999999999999</v>
      </c>
      <c r="C3935" s="1">
        <v>160.34379999999999</v>
      </c>
      <c r="D3935" s="1">
        <v>5.2535863563168597E-2</v>
      </c>
    </row>
    <row r="3936" spans="1:4" ht="13.2" x14ac:dyDescent="0.25">
      <c r="A3936" s="2">
        <v>44906.916666666664</v>
      </c>
      <c r="B3936" s="1">
        <v>155.79</v>
      </c>
      <c r="C3936" s="1">
        <v>163.42914999999999</v>
      </c>
      <c r="D3936" s="1">
        <v>4.6742885219680799E-2</v>
      </c>
    </row>
    <row r="3937" spans="1:5" ht="13.2" x14ac:dyDescent="0.25">
      <c r="A3937" s="2">
        <v>44906.958333333336</v>
      </c>
      <c r="B3937" s="1">
        <v>162.96</v>
      </c>
      <c r="C3937" s="1">
        <v>177.04879</v>
      </c>
      <c r="D3937" s="1">
        <v>7.9575748583201197E-2</v>
      </c>
      <c r="E3937" s="1">
        <f>AVERAGE(D3914:D3937)</f>
        <v>6.2157128664552107E-2</v>
      </c>
    </row>
    <row r="3938" spans="1:5" ht="13.2" x14ac:dyDescent="0.25">
      <c r="A3938" s="2">
        <v>44907</v>
      </c>
      <c r="B3938" s="1">
        <v>208.18</v>
      </c>
      <c r="C3938" s="1">
        <v>207.27653000000001</v>
      </c>
      <c r="D3938" s="1">
        <v>4.3587665231562796E-3</v>
      </c>
    </row>
    <row r="3939" spans="1:5" ht="13.2" x14ac:dyDescent="0.25">
      <c r="A3939" s="2">
        <v>44907.041666666664</v>
      </c>
      <c r="B3939" s="1">
        <v>235.46</v>
      </c>
      <c r="C3939" s="1">
        <v>241.53067999999999</v>
      </c>
      <c r="D3939" s="1">
        <v>2.51341982724512E-2</v>
      </c>
    </row>
    <row r="3940" spans="1:5" ht="13.2" x14ac:dyDescent="0.25">
      <c r="A3940" s="2">
        <v>44907.083333333336</v>
      </c>
      <c r="B3940" s="1">
        <v>245.28</v>
      </c>
      <c r="C3940" s="1">
        <v>255.62823</v>
      </c>
      <c r="D3940" s="1">
        <v>4.0481561836891E-2</v>
      </c>
    </row>
    <row r="3941" spans="1:5" ht="13.2" x14ac:dyDescent="0.25">
      <c r="A3941" s="2">
        <v>44907.125</v>
      </c>
      <c r="B3941" s="1">
        <v>248.89</v>
      </c>
      <c r="C3941" s="1">
        <v>253.1018</v>
      </c>
      <c r="D3941" s="1">
        <v>1.66407350718169E-2</v>
      </c>
    </row>
    <row r="3942" spans="1:5" ht="13.2" x14ac:dyDescent="0.25">
      <c r="A3942" s="2">
        <v>44907.166666666664</v>
      </c>
      <c r="B3942" s="1">
        <v>255.3</v>
      </c>
      <c r="C3942" s="1">
        <v>248.06422000000001</v>
      </c>
      <c r="D3942" s="1">
        <v>2.9168978903930599E-2</v>
      </c>
    </row>
    <row r="3943" spans="1:5" ht="13.2" x14ac:dyDescent="0.25">
      <c r="A3943" s="2">
        <v>44907.208333333336</v>
      </c>
      <c r="B3943" s="1">
        <v>257.68</v>
      </c>
      <c r="C3943" s="1">
        <v>247.30110999999999</v>
      </c>
      <c r="D3943" s="1">
        <v>4.1968634916357599E-2</v>
      </c>
    </row>
    <row r="3944" spans="1:5" ht="13.2" x14ac:dyDescent="0.25">
      <c r="A3944" s="2">
        <v>44907.25</v>
      </c>
      <c r="B3944" s="1">
        <v>240.44</v>
      </c>
      <c r="C3944" s="1">
        <v>245.89594</v>
      </c>
      <c r="D3944" s="1">
        <v>2.2188003592088501E-2</v>
      </c>
    </row>
    <row r="3945" spans="1:5" ht="13.2" x14ac:dyDescent="0.25">
      <c r="A3945" s="2">
        <v>44907.291666666664</v>
      </c>
      <c r="B3945" s="1">
        <v>237.12</v>
      </c>
      <c r="C3945" s="1">
        <v>240.65486000000001</v>
      </c>
      <c r="D3945" s="1">
        <v>1.4688504524695599E-2</v>
      </c>
    </row>
    <row r="3946" spans="1:5" ht="13.2" x14ac:dyDescent="0.25">
      <c r="A3946" s="2">
        <v>44907.333333333336</v>
      </c>
      <c r="B3946" s="1">
        <v>231.02</v>
      </c>
      <c r="C3946" s="1">
        <v>236.02865</v>
      </c>
      <c r="D3946" s="1">
        <v>2.1220517085531701E-2</v>
      </c>
    </row>
    <row r="3947" spans="1:5" ht="13.2" x14ac:dyDescent="0.25">
      <c r="A3947" s="2">
        <v>44907.375</v>
      </c>
      <c r="B3947" s="1">
        <v>237.44</v>
      </c>
      <c r="C3947" s="1">
        <v>233.67903000000001</v>
      </c>
      <c r="D3947" s="1">
        <v>1.6094597790824301E-2</v>
      </c>
    </row>
    <row r="3948" spans="1:5" ht="13.2" x14ac:dyDescent="0.25">
      <c r="A3948" s="2">
        <v>44907.416666666664</v>
      </c>
      <c r="B3948" s="1">
        <v>253.63</v>
      </c>
      <c r="C3948" s="1">
        <v>236.12765999999999</v>
      </c>
      <c r="D3948" s="1">
        <v>7.4122362454275795E-2</v>
      </c>
    </row>
    <row r="3949" spans="1:5" ht="13.2" x14ac:dyDescent="0.25">
      <c r="A3949" s="2">
        <v>44907.458333333336</v>
      </c>
      <c r="B3949" s="1">
        <v>269.07</v>
      </c>
      <c r="C3949" s="1">
        <v>239.65276</v>
      </c>
      <c r="D3949" s="1">
        <v>0.122749431302189</v>
      </c>
    </row>
    <row r="3950" spans="1:5" ht="13.2" x14ac:dyDescent="0.25">
      <c r="A3950" s="2">
        <v>44907.5</v>
      </c>
      <c r="B3950" s="1">
        <v>263.64</v>
      </c>
      <c r="C3950" s="1">
        <v>242.34724</v>
      </c>
      <c r="D3950" s="1">
        <v>8.7860542583443405E-2</v>
      </c>
    </row>
    <row r="3951" spans="1:5" ht="13.2" x14ac:dyDescent="0.25">
      <c r="A3951" s="2">
        <v>44907.541666666664</v>
      </c>
      <c r="B3951" s="1">
        <v>264.60000000000002</v>
      </c>
      <c r="C3951" s="1">
        <v>244.90392</v>
      </c>
      <c r="D3951" s="1">
        <v>8.04237024870815E-2</v>
      </c>
    </row>
    <row r="3952" spans="1:5" ht="13.2" x14ac:dyDescent="0.25">
      <c r="A3952" s="2">
        <v>44907.583333333336</v>
      </c>
      <c r="B3952" s="1">
        <v>261.88</v>
      </c>
      <c r="C3952" s="1">
        <v>243.92904999999999</v>
      </c>
      <c r="D3952" s="1">
        <v>7.3590865868579394E-2</v>
      </c>
    </row>
    <row r="3953" spans="1:5" ht="13.2" x14ac:dyDescent="0.25">
      <c r="A3953" s="2">
        <v>44907.625</v>
      </c>
      <c r="B3953" s="1">
        <v>285.41000000000003</v>
      </c>
      <c r="C3953" s="1">
        <v>225.32727</v>
      </c>
      <c r="D3953" s="1">
        <v>0.26664650931953299</v>
      </c>
    </row>
    <row r="3954" spans="1:5" ht="13.2" x14ac:dyDescent="0.25">
      <c r="A3954" s="2">
        <v>44907.666666666664</v>
      </c>
      <c r="B3954" s="1">
        <v>261.19</v>
      </c>
      <c r="C3954" s="1">
        <v>189.81613999999999</v>
      </c>
      <c r="D3954" s="1">
        <v>0.37601575924997699</v>
      </c>
    </row>
    <row r="3955" spans="1:5" ht="13.2" x14ac:dyDescent="0.25">
      <c r="A3955" s="2">
        <v>44907.708333333336</v>
      </c>
      <c r="B3955" s="1">
        <v>212.97</v>
      </c>
      <c r="C3955" s="1">
        <v>153.70504</v>
      </c>
      <c r="D3955" s="1">
        <v>0.38557590564369199</v>
      </c>
    </row>
    <row r="3956" spans="1:5" ht="13.2" x14ac:dyDescent="0.25">
      <c r="A3956" s="2">
        <v>44907.75</v>
      </c>
      <c r="B3956" s="1">
        <v>195.14</v>
      </c>
      <c r="C3956" s="1">
        <v>134.37885</v>
      </c>
      <c r="D3956" s="1">
        <v>0.45216304500298898</v>
      </c>
    </row>
    <row r="3957" spans="1:5" ht="13.2" x14ac:dyDescent="0.25">
      <c r="A3957" s="2">
        <v>44907.791666666664</v>
      </c>
      <c r="B3957" s="1">
        <v>192.08</v>
      </c>
      <c r="C3957" s="1">
        <v>129.42348000000001</v>
      </c>
      <c r="D3957" s="1">
        <v>0.48412019210115498</v>
      </c>
    </row>
    <row r="3958" spans="1:5" ht="13.2" x14ac:dyDescent="0.25">
      <c r="A3958" s="2">
        <v>44907.833333333336</v>
      </c>
      <c r="B3958" s="1">
        <v>192.33</v>
      </c>
      <c r="C3958" s="1">
        <v>129.11706000000001</v>
      </c>
      <c r="D3958" s="1">
        <v>0.48957852664860801</v>
      </c>
    </row>
    <row r="3959" spans="1:5" ht="13.2" x14ac:dyDescent="0.25">
      <c r="A3959" s="2">
        <v>44907.875</v>
      </c>
      <c r="B3959" s="1">
        <v>196.55</v>
      </c>
      <c r="C3959" s="1">
        <v>130.46684999999999</v>
      </c>
      <c r="D3959" s="1">
        <v>0.50651295712282396</v>
      </c>
    </row>
    <row r="3960" spans="1:5" ht="13.2" x14ac:dyDescent="0.25">
      <c r="A3960" s="2">
        <v>44907.916666666664</v>
      </c>
      <c r="B3960" s="1">
        <v>189.2</v>
      </c>
      <c r="C3960" s="1">
        <v>138.10102000000001</v>
      </c>
      <c r="D3960" s="1">
        <v>0.37001160454861198</v>
      </c>
    </row>
    <row r="3961" spans="1:5" ht="13.2" x14ac:dyDescent="0.25">
      <c r="A3961" s="2">
        <v>44907.958333333336</v>
      </c>
      <c r="B3961" s="1">
        <v>181.7</v>
      </c>
      <c r="C3961" s="1">
        <v>162.43993</v>
      </c>
      <c r="D3961" s="1">
        <v>0.11856733747669</v>
      </c>
      <c r="E3961" s="1">
        <f>AVERAGE(D3938:D3961)</f>
        <v>0.17166180168030801</v>
      </c>
    </row>
    <row r="3962" spans="1:5" ht="13.2" x14ac:dyDescent="0.25">
      <c r="A3962" s="2">
        <v>44908</v>
      </c>
      <c r="B3962" s="1">
        <v>222.49</v>
      </c>
      <c r="C3962" s="1">
        <v>211.95376999999999</v>
      </c>
      <c r="D3962" s="1">
        <v>4.9710038184270097E-2</v>
      </c>
    </row>
    <row r="3963" spans="1:5" ht="13.2" x14ac:dyDescent="0.25">
      <c r="A3963" s="2">
        <v>44908.041666666664</v>
      </c>
      <c r="B3963" s="1">
        <v>261.33</v>
      </c>
      <c r="C3963" s="1">
        <v>247.13385</v>
      </c>
      <c r="D3963" s="1">
        <v>5.74431628852137E-2</v>
      </c>
    </row>
    <row r="3964" spans="1:5" ht="13.2" x14ac:dyDescent="0.25">
      <c r="A3964" s="2">
        <v>44908.083333333336</v>
      </c>
      <c r="B3964" s="1">
        <v>270.26</v>
      </c>
      <c r="C3964" s="1">
        <v>264.60251</v>
      </c>
      <c r="D3964" s="1">
        <v>2.1381089695634299E-2</v>
      </c>
    </row>
    <row r="3965" spans="1:5" ht="13.2" x14ac:dyDescent="0.25">
      <c r="A3965" s="2">
        <v>44908.125</v>
      </c>
      <c r="B3965" s="1">
        <v>270.5</v>
      </c>
      <c r="C3965" s="1">
        <v>264.77816999999999</v>
      </c>
      <c r="D3965" s="1">
        <v>2.1609900846433099E-2</v>
      </c>
    </row>
    <row r="3966" spans="1:5" ht="13.2" x14ac:dyDescent="0.25">
      <c r="A3966" s="2">
        <v>44908.166666666664</v>
      </c>
      <c r="B3966" s="1">
        <v>269.77</v>
      </c>
      <c r="C3966" s="1">
        <v>262.30367000000001</v>
      </c>
      <c r="D3966" s="1">
        <v>2.84644511454985E-2</v>
      </c>
    </row>
    <row r="3967" spans="1:5" ht="13.2" x14ac:dyDescent="0.25">
      <c r="A3967" s="2">
        <v>44908.208333333336</v>
      </c>
      <c r="B3967" s="1">
        <v>265.60000000000002</v>
      </c>
      <c r="C3967" s="1">
        <v>264.46553999999998</v>
      </c>
      <c r="D3967" s="1">
        <v>4.28963259258672E-3</v>
      </c>
    </row>
    <row r="3968" spans="1:5" ht="13.2" x14ac:dyDescent="0.25">
      <c r="A3968" s="2">
        <v>44908.25</v>
      </c>
      <c r="B3968" s="1">
        <v>263.48</v>
      </c>
      <c r="C3968" s="1">
        <v>265.49556999999999</v>
      </c>
      <c r="D3968" s="1">
        <v>7.5917274250563499E-3</v>
      </c>
    </row>
    <row r="3969" spans="1:4" ht="13.2" x14ac:dyDescent="0.25">
      <c r="A3969" s="2">
        <v>44908.291666666664</v>
      </c>
      <c r="B3969" s="1">
        <v>254.18</v>
      </c>
      <c r="C3969" s="1">
        <v>262.48462000000001</v>
      </c>
      <c r="D3969" s="1">
        <v>3.16385013339067E-2</v>
      </c>
    </row>
    <row r="3970" spans="1:4" ht="13.2" x14ac:dyDescent="0.25">
      <c r="A3970" s="2">
        <v>44908.333333333336</v>
      </c>
      <c r="B3970" s="1">
        <v>244.78</v>
      </c>
      <c r="C3970" s="1">
        <v>258.93428999999998</v>
      </c>
      <c r="D3970" s="1">
        <v>5.4663636863236498E-2</v>
      </c>
    </row>
    <row r="3971" spans="1:4" ht="13.2" x14ac:dyDescent="0.25">
      <c r="A3971" s="2">
        <v>44908.375</v>
      </c>
      <c r="B3971" s="1">
        <v>245.4</v>
      </c>
      <c r="C3971" s="1">
        <v>256.39213000000001</v>
      </c>
      <c r="D3971" s="1">
        <v>4.28723377741742E-2</v>
      </c>
    </row>
    <row r="3972" spans="1:4" ht="13.2" x14ac:dyDescent="0.25">
      <c r="A3972" s="2">
        <v>44908.416666666664</v>
      </c>
      <c r="B3972" s="1">
        <v>260.11</v>
      </c>
      <c r="C3972" s="1">
        <v>259.69288</v>
      </c>
      <c r="D3972" s="1">
        <v>1.6062049910648699E-3</v>
      </c>
    </row>
    <row r="3973" spans="1:4" ht="13.2" x14ac:dyDescent="0.25">
      <c r="A3973" s="2">
        <v>44908.458333333336</v>
      </c>
      <c r="B3973" s="1">
        <v>268.5</v>
      </c>
      <c r="C3973" s="1">
        <v>264.75355000000002</v>
      </c>
      <c r="D3973" s="1">
        <v>1.4150707327625901E-2</v>
      </c>
    </row>
    <row r="3974" spans="1:4" ht="13.2" x14ac:dyDescent="0.25">
      <c r="A3974" s="2">
        <v>44908.5</v>
      </c>
      <c r="B3974" s="1">
        <v>271.86</v>
      </c>
      <c r="C3974" s="1">
        <v>267.92471999999998</v>
      </c>
      <c r="D3974" s="1">
        <v>1.4688006392243399E-2</v>
      </c>
    </row>
    <row r="3975" spans="1:4" ht="13.2" x14ac:dyDescent="0.25">
      <c r="A3975" s="2">
        <v>44908.541666666664</v>
      </c>
      <c r="B3975" s="1">
        <v>274.43</v>
      </c>
      <c r="C3975" s="1">
        <v>270.17388999999997</v>
      </c>
      <c r="D3975" s="1">
        <v>1.5753224710204301E-2</v>
      </c>
    </row>
    <row r="3976" spans="1:4" ht="13.2" x14ac:dyDescent="0.25">
      <c r="A3976" s="2">
        <v>44908.583333333336</v>
      </c>
      <c r="B3976" s="1">
        <v>292.97000000000003</v>
      </c>
      <c r="C3976" s="1">
        <v>270.29725999999999</v>
      </c>
      <c r="D3976" s="1">
        <v>8.3880761499395204E-2</v>
      </c>
    </row>
    <row r="3977" spans="1:4" ht="13.2" x14ac:dyDescent="0.25">
      <c r="A3977" s="2">
        <v>44908.625</v>
      </c>
      <c r="B3977" s="1">
        <v>298.10000000000002</v>
      </c>
      <c r="C3977" s="1">
        <v>251.87870000000001</v>
      </c>
      <c r="D3977" s="1">
        <v>0.18350618770066701</v>
      </c>
    </row>
    <row r="3978" spans="1:4" ht="13.2" x14ac:dyDescent="0.25">
      <c r="A3978" s="2">
        <v>44908.666666666664</v>
      </c>
      <c r="B3978" s="1">
        <v>271.70999999999998</v>
      </c>
      <c r="C3978" s="1">
        <v>212.35812999999999</v>
      </c>
      <c r="D3978" s="1">
        <v>0.27948951142110701</v>
      </c>
    </row>
    <row r="3979" spans="1:4" ht="13.2" x14ac:dyDescent="0.25">
      <c r="A3979" s="2">
        <v>44908.708333333336</v>
      </c>
      <c r="B3979" s="1">
        <v>210.55</v>
      </c>
      <c r="C3979" s="1">
        <v>169.42944</v>
      </c>
      <c r="D3979" s="1">
        <v>0.24270020605627901</v>
      </c>
    </row>
    <row r="3980" spans="1:4" ht="13.2" x14ac:dyDescent="0.25">
      <c r="A3980" s="2">
        <v>44908.75</v>
      </c>
      <c r="B3980" s="1">
        <v>191.18</v>
      </c>
      <c r="C3980" s="1">
        <v>146.61575999999999</v>
      </c>
      <c r="D3980" s="1">
        <v>0.30395259008990499</v>
      </c>
    </row>
    <row r="3981" spans="1:4" ht="13.2" x14ac:dyDescent="0.25">
      <c r="A3981" s="2">
        <v>44908.791666666664</v>
      </c>
      <c r="B3981" s="1">
        <v>186.94</v>
      </c>
      <c r="C3981" s="1">
        <v>142.65097</v>
      </c>
      <c r="D3981" s="1">
        <v>0.31047128526360501</v>
      </c>
    </row>
    <row r="3982" spans="1:4" ht="13.2" x14ac:dyDescent="0.25">
      <c r="A3982" s="2">
        <v>44908.833333333336</v>
      </c>
      <c r="B3982" s="1">
        <v>185.92</v>
      </c>
      <c r="C3982" s="1">
        <v>144.36395999999999</v>
      </c>
      <c r="D3982" s="1">
        <v>0.28785605493226901</v>
      </c>
    </row>
    <row r="3983" spans="1:4" ht="13.2" x14ac:dyDescent="0.25">
      <c r="A3983" s="2">
        <v>44908.875</v>
      </c>
      <c r="B3983" s="1">
        <v>179.45</v>
      </c>
      <c r="C3983" s="1">
        <v>147.39153999999999</v>
      </c>
      <c r="D3983" s="1">
        <v>0.217505428059168</v>
      </c>
    </row>
    <row r="3984" spans="1:4" ht="13.2" x14ac:dyDescent="0.25">
      <c r="A3984" s="2">
        <v>44908.916666666664</v>
      </c>
      <c r="B3984" s="1">
        <v>177.01</v>
      </c>
      <c r="C3984" s="1">
        <v>153.33496</v>
      </c>
      <c r="D3984" s="1">
        <v>0.154400796791547</v>
      </c>
    </row>
    <row r="3985" spans="1:5" ht="13.2" x14ac:dyDescent="0.25">
      <c r="A3985" s="2">
        <v>44908.958333333336</v>
      </c>
      <c r="B3985" s="1">
        <v>182.21</v>
      </c>
      <c r="C3985" s="1">
        <v>171.60169999999999</v>
      </c>
      <c r="D3985" s="1">
        <v>6.1819317640792598E-2</v>
      </c>
      <c r="E3985" s="1">
        <f>AVERAGE(D3962:D3985)</f>
        <v>0.10381019840091181</v>
      </c>
    </row>
    <row r="3986" spans="1:5" ht="13.2" x14ac:dyDescent="0.25">
      <c r="A3986" s="2">
        <v>44909</v>
      </c>
      <c r="B3986" s="1">
        <v>233.73</v>
      </c>
      <c r="C3986" s="1">
        <v>215.58649</v>
      </c>
      <c r="D3986" s="1">
        <v>8.4158845018535197E-2</v>
      </c>
    </row>
    <row r="3987" spans="1:5" ht="13.2" x14ac:dyDescent="0.25">
      <c r="A3987" s="2">
        <v>44909.041666666664</v>
      </c>
      <c r="B3987" s="1">
        <v>300.45999999999998</v>
      </c>
      <c r="C3987" s="1">
        <v>257.89497999999998</v>
      </c>
      <c r="D3987" s="1">
        <v>0.16504788111811999</v>
      </c>
    </row>
    <row r="3988" spans="1:5" ht="13.2" x14ac:dyDescent="0.25">
      <c r="A3988" s="2">
        <v>44909.083333333336</v>
      </c>
      <c r="B3988" s="1">
        <v>315.2</v>
      </c>
      <c r="C3988" s="1">
        <v>277.33330999999998</v>
      </c>
      <c r="D3988" s="1">
        <v>0.13653855716069499</v>
      </c>
    </row>
    <row r="3989" spans="1:5" ht="13.2" x14ac:dyDescent="0.25">
      <c r="A3989" s="2">
        <v>44909.125</v>
      </c>
      <c r="B3989" s="1">
        <v>313.33</v>
      </c>
      <c r="C3989" s="1">
        <v>277.26760999999999</v>
      </c>
      <c r="D3989" s="1">
        <v>0.13006347910597901</v>
      </c>
    </row>
    <row r="3990" spans="1:5" ht="13.2" x14ac:dyDescent="0.25">
      <c r="A3990" s="2">
        <v>44909.166666666664</v>
      </c>
      <c r="B3990" s="1">
        <v>312.86</v>
      </c>
      <c r="C3990" s="1">
        <v>275.69562999999999</v>
      </c>
      <c r="D3990" s="1">
        <v>0.13480217296153699</v>
      </c>
    </row>
    <row r="3991" spans="1:5" ht="13.2" x14ac:dyDescent="0.25">
      <c r="A3991" s="2">
        <v>44909.208333333336</v>
      </c>
      <c r="B3991" s="1">
        <v>307</v>
      </c>
      <c r="C3991" s="1">
        <v>279.72676999999999</v>
      </c>
      <c r="D3991" s="1">
        <v>9.7499534992664394E-2</v>
      </c>
    </row>
    <row r="3992" spans="1:5" ht="13.2" x14ac:dyDescent="0.25">
      <c r="A3992" s="2">
        <v>44909.25</v>
      </c>
      <c r="B3992" s="1">
        <v>300.08</v>
      </c>
      <c r="C3992" s="1">
        <v>282.49360000000001</v>
      </c>
      <c r="D3992" s="1">
        <v>6.2254153722420498E-2</v>
      </c>
    </row>
    <row r="3993" spans="1:5" ht="13.2" x14ac:dyDescent="0.25">
      <c r="A3993" s="2">
        <v>44909.291666666664</v>
      </c>
      <c r="B3993" s="1">
        <v>302.02</v>
      </c>
      <c r="C3993" s="1">
        <v>280.55556999999999</v>
      </c>
      <c r="D3993" s="1">
        <v>7.6506875268952904E-2</v>
      </c>
    </row>
    <row r="3994" spans="1:5" ht="13.2" x14ac:dyDescent="0.25">
      <c r="A3994" s="2">
        <v>44909.333333333336</v>
      </c>
      <c r="B3994" s="1">
        <v>305.88</v>
      </c>
      <c r="C3994" s="1">
        <v>277.39827000000002</v>
      </c>
      <c r="D3994" s="1">
        <v>0.10267450478332001</v>
      </c>
    </row>
    <row r="3995" spans="1:5" ht="13.2" x14ac:dyDescent="0.25">
      <c r="A3995" s="2">
        <v>44909.375</v>
      </c>
      <c r="B3995" s="1">
        <v>300.54000000000002</v>
      </c>
      <c r="C3995" s="1">
        <v>275.36196999999999</v>
      </c>
      <c r="D3995" s="1">
        <v>9.1436119519336806E-2</v>
      </c>
    </row>
    <row r="3996" spans="1:5" ht="13.2" x14ac:dyDescent="0.25">
      <c r="A3996" s="2">
        <v>44909.416666666664</v>
      </c>
      <c r="B3996" s="1">
        <v>303.77999999999997</v>
      </c>
      <c r="C3996" s="1">
        <v>279.23721999999998</v>
      </c>
      <c r="D3996" s="1">
        <v>8.7892222963686498E-2</v>
      </c>
    </row>
    <row r="3997" spans="1:5" ht="13.2" x14ac:dyDescent="0.25">
      <c r="A3997" s="2">
        <v>44909.458333333336</v>
      </c>
      <c r="B3997" s="1">
        <v>306.2</v>
      </c>
      <c r="C3997" s="1">
        <v>281.95253000000002</v>
      </c>
      <c r="D3997" s="1">
        <v>8.59984125696618E-2</v>
      </c>
    </row>
    <row r="3998" spans="1:5" ht="13.2" x14ac:dyDescent="0.25">
      <c r="A3998" s="2">
        <v>44909.5</v>
      </c>
      <c r="B3998" s="1">
        <v>306.22000000000003</v>
      </c>
      <c r="C3998" s="1">
        <v>281.81119999999999</v>
      </c>
      <c r="D3998" s="1">
        <v>8.66140167601573E-2</v>
      </c>
    </row>
    <row r="3999" spans="1:5" ht="13.2" x14ac:dyDescent="0.25">
      <c r="A3999" s="2">
        <v>44909.541666666664</v>
      </c>
      <c r="B3999" s="1">
        <v>298.38</v>
      </c>
      <c r="C3999" s="1">
        <v>284.96361000000002</v>
      </c>
      <c r="D3999" s="1">
        <v>4.7081064140084297E-2</v>
      </c>
    </row>
    <row r="4000" spans="1:5" ht="13.2" x14ac:dyDescent="0.25">
      <c r="A4000" s="2">
        <v>44909.583333333336</v>
      </c>
      <c r="B4000" s="1">
        <v>302.62</v>
      </c>
      <c r="C4000" s="1">
        <v>289.38842</v>
      </c>
      <c r="D4000" s="1">
        <v>4.5722562084550597E-2</v>
      </c>
    </row>
    <row r="4001" spans="1:5" ht="13.2" x14ac:dyDescent="0.25">
      <c r="A4001" s="2">
        <v>44909.625</v>
      </c>
      <c r="B4001" s="1">
        <v>304.95999999999998</v>
      </c>
      <c r="C4001" s="1">
        <v>269.48182000000003</v>
      </c>
      <c r="D4001" s="1">
        <v>0.13165333379446501</v>
      </c>
    </row>
    <row r="4002" spans="1:5" ht="13.2" x14ac:dyDescent="0.25">
      <c r="A4002" s="2">
        <v>44909.666666666664</v>
      </c>
      <c r="B4002" s="1">
        <v>270.73</v>
      </c>
      <c r="C4002" s="1">
        <v>220.83986999999999</v>
      </c>
      <c r="D4002" s="1">
        <v>0.225910882849188</v>
      </c>
    </row>
    <row r="4003" spans="1:5" ht="13.2" x14ac:dyDescent="0.25">
      <c r="A4003" s="2">
        <v>44909.708333333336</v>
      </c>
      <c r="B4003" s="1">
        <v>203.69</v>
      </c>
      <c r="C4003" s="1">
        <v>169.61725000000001</v>
      </c>
      <c r="D4003" s="1">
        <v>0.20088021707697701</v>
      </c>
    </row>
    <row r="4004" spans="1:5" ht="13.2" x14ac:dyDescent="0.25">
      <c r="A4004" s="2">
        <v>44909.75</v>
      </c>
      <c r="B4004" s="1">
        <v>178.91</v>
      </c>
      <c r="C4004" s="1">
        <v>144.53659999999999</v>
      </c>
      <c r="D4004" s="1">
        <v>0.23781796444637501</v>
      </c>
    </row>
    <row r="4005" spans="1:5" ht="13.2" x14ac:dyDescent="0.25">
      <c r="A4005" s="2">
        <v>44909.791666666664</v>
      </c>
      <c r="B4005" s="1">
        <v>179.05</v>
      </c>
      <c r="C4005" s="1">
        <v>140.66632000000001</v>
      </c>
      <c r="D4005" s="1">
        <v>0.272870435510078</v>
      </c>
    </row>
    <row r="4006" spans="1:5" ht="13.2" x14ac:dyDescent="0.25">
      <c r="A4006" s="2">
        <v>44909.833333333336</v>
      </c>
      <c r="B4006" s="1">
        <v>179.08</v>
      </c>
      <c r="C4006" s="1">
        <v>140.95050000000001</v>
      </c>
      <c r="D4006" s="1">
        <v>0.27051695453368302</v>
      </c>
    </row>
    <row r="4007" spans="1:5" ht="13.2" x14ac:dyDescent="0.25">
      <c r="A4007" s="2">
        <v>44909.875</v>
      </c>
      <c r="B4007" s="1">
        <v>167.16</v>
      </c>
      <c r="C4007" s="1">
        <v>142.21270000000001</v>
      </c>
      <c r="D4007" s="1">
        <v>0.17542244820610201</v>
      </c>
    </row>
    <row r="4008" spans="1:5" ht="13.2" x14ac:dyDescent="0.25">
      <c r="A4008" s="2">
        <v>44909.916666666664</v>
      </c>
      <c r="B4008" s="1">
        <v>166.64</v>
      </c>
      <c r="C4008" s="1">
        <v>147.19414</v>
      </c>
      <c r="D4008" s="1">
        <v>0.132110286455697</v>
      </c>
    </row>
    <row r="4009" spans="1:5" ht="13.2" x14ac:dyDescent="0.25">
      <c r="A4009" s="2">
        <v>44909.958333333336</v>
      </c>
      <c r="B4009" s="1">
        <v>178.23</v>
      </c>
      <c r="C4009" s="1">
        <v>166.97035</v>
      </c>
      <c r="D4009" s="1">
        <v>6.74350266379629E-2</v>
      </c>
      <c r="E4009" s="1">
        <f>AVERAGE(D3986:D4009)</f>
        <v>0.13120449798667622</v>
      </c>
    </row>
    <row r="4010" spans="1:5" ht="13.2" x14ac:dyDescent="0.25">
      <c r="A4010" s="2">
        <v>44910</v>
      </c>
      <c r="B4010" s="1">
        <v>229.99</v>
      </c>
      <c r="C4010" s="1">
        <v>215.51204999999999</v>
      </c>
      <c r="D4010" s="1">
        <v>6.7179306215128201E-2</v>
      </c>
    </row>
    <row r="4011" spans="1:5" ht="13.2" x14ac:dyDescent="0.25">
      <c r="A4011" s="2">
        <v>44910.041666666664</v>
      </c>
      <c r="B4011" s="1">
        <v>297.27</v>
      </c>
      <c r="C4011" s="1">
        <v>260.04649999999998</v>
      </c>
      <c r="D4011" s="1">
        <v>0.14314170734849299</v>
      </c>
    </row>
    <row r="4012" spans="1:5" ht="13.2" x14ac:dyDescent="0.25">
      <c r="A4012" s="2">
        <v>44910.083333333336</v>
      </c>
      <c r="B4012" s="1">
        <v>315.22000000000003</v>
      </c>
      <c r="C4012" s="1">
        <v>283.18553000000003</v>
      </c>
      <c r="D4012" s="1">
        <v>0.113121846303375</v>
      </c>
    </row>
    <row r="4013" spans="1:5" ht="13.2" x14ac:dyDescent="0.25">
      <c r="A4013" s="2">
        <v>44910.125</v>
      </c>
      <c r="B4013" s="1">
        <v>312.02999999999997</v>
      </c>
      <c r="C4013" s="1">
        <v>284.16822999999999</v>
      </c>
      <c r="D4013" s="1">
        <v>9.8046745056616494E-2</v>
      </c>
    </row>
    <row r="4014" spans="1:5" ht="13.2" x14ac:dyDescent="0.25">
      <c r="A4014" s="2">
        <v>44910.166666666664</v>
      </c>
      <c r="B4014" s="1">
        <v>318.14999999999998</v>
      </c>
      <c r="C4014" s="1">
        <v>280.69950999999998</v>
      </c>
      <c r="D4014" s="1">
        <v>0.133418437388793</v>
      </c>
    </row>
    <row r="4015" spans="1:5" ht="13.2" x14ac:dyDescent="0.25">
      <c r="A4015" s="2">
        <v>44910.208333333336</v>
      </c>
      <c r="B4015" s="1">
        <v>311.57</v>
      </c>
      <c r="C4015" s="1">
        <v>282.59827000000001</v>
      </c>
      <c r="D4015" s="1">
        <v>0.10251913431741801</v>
      </c>
    </row>
    <row r="4016" spans="1:5" ht="13.2" x14ac:dyDescent="0.25">
      <c r="A4016" s="2">
        <v>44910.25</v>
      </c>
      <c r="B4016" s="1">
        <v>304.82</v>
      </c>
      <c r="C4016" s="1">
        <v>284.86439000000001</v>
      </c>
      <c r="D4016" s="1">
        <v>7.0053017156689795E-2</v>
      </c>
    </row>
    <row r="4017" spans="1:4" ht="13.2" x14ac:dyDescent="0.25">
      <c r="A4017" s="2">
        <v>44910.291666666664</v>
      </c>
      <c r="B4017" s="1">
        <v>295.29000000000002</v>
      </c>
      <c r="C4017" s="1">
        <v>283.83418</v>
      </c>
      <c r="D4017" s="1">
        <v>4.0360960050688802E-2</v>
      </c>
    </row>
    <row r="4018" spans="1:4" ht="13.2" x14ac:dyDescent="0.25">
      <c r="A4018" s="2">
        <v>44910.333333333336</v>
      </c>
      <c r="B4018" s="1">
        <v>285.70999999999998</v>
      </c>
      <c r="C4018" s="1">
        <v>281.04883999999998</v>
      </c>
      <c r="D4018" s="1">
        <v>1.65848754259223E-2</v>
      </c>
    </row>
    <row r="4019" spans="1:4" ht="13.2" x14ac:dyDescent="0.25">
      <c r="A4019" s="2">
        <v>44910.375</v>
      </c>
      <c r="B4019" s="1">
        <v>297.10000000000002</v>
      </c>
      <c r="C4019" s="1">
        <v>278.27969000000002</v>
      </c>
      <c r="D4019" s="1">
        <v>6.76309147821747E-2</v>
      </c>
    </row>
    <row r="4020" spans="1:4" ht="13.2" x14ac:dyDescent="0.25">
      <c r="A4020" s="2">
        <v>44910.416666666664</v>
      </c>
      <c r="B4020" s="1">
        <v>297.26</v>
      </c>
      <c r="C4020" s="1">
        <v>280.82287000000002</v>
      </c>
      <c r="D4020" s="1">
        <v>5.8532020558012099E-2</v>
      </c>
    </row>
    <row r="4021" spans="1:4" ht="13.2" x14ac:dyDescent="0.25">
      <c r="A4021" s="2">
        <v>44910.458333333336</v>
      </c>
      <c r="B4021" s="1">
        <v>295.06</v>
      </c>
      <c r="C4021" s="1">
        <v>282.46908999999999</v>
      </c>
      <c r="D4021" s="1">
        <v>4.4574470077416203E-2</v>
      </c>
    </row>
    <row r="4022" spans="1:4" ht="13.2" x14ac:dyDescent="0.25">
      <c r="A4022" s="2">
        <v>44910.5</v>
      </c>
      <c r="B4022" s="1">
        <v>296.22000000000003</v>
      </c>
      <c r="C4022" s="1">
        <v>280.78838000000002</v>
      </c>
      <c r="D4022" s="1">
        <v>5.4958185947723302E-2</v>
      </c>
    </row>
    <row r="4023" spans="1:4" ht="13.2" x14ac:dyDescent="0.25">
      <c r="A4023" s="2">
        <v>44910.541666666664</v>
      </c>
      <c r="B4023" s="1">
        <v>296.60000000000002</v>
      </c>
      <c r="C4023" s="1">
        <v>282.73378000000002</v>
      </c>
      <c r="D4023" s="1">
        <v>4.9043379252383598E-2</v>
      </c>
    </row>
    <row r="4024" spans="1:4" ht="13.2" x14ac:dyDescent="0.25">
      <c r="A4024" s="2">
        <v>44910.583333333336</v>
      </c>
      <c r="B4024" s="1">
        <v>297.35000000000002</v>
      </c>
      <c r="C4024" s="1">
        <v>287.08129000000002</v>
      </c>
      <c r="D4024" s="1">
        <v>3.57693460273917E-2</v>
      </c>
    </row>
    <row r="4025" spans="1:4" ht="13.2" x14ac:dyDescent="0.25">
      <c r="A4025" s="2">
        <v>44910.625</v>
      </c>
      <c r="B4025" s="1">
        <v>302.44</v>
      </c>
      <c r="C4025" s="1">
        <v>266.67644999999999</v>
      </c>
      <c r="D4025" s="1">
        <v>0.13410839239835301</v>
      </c>
    </row>
    <row r="4026" spans="1:4" ht="13.2" x14ac:dyDescent="0.25">
      <c r="A4026" s="2">
        <v>44910.666666666664</v>
      </c>
      <c r="B4026" s="1">
        <v>279.02</v>
      </c>
      <c r="C4026" s="1">
        <v>217.63157000000001</v>
      </c>
      <c r="D4026" s="1">
        <v>0.282075022479505</v>
      </c>
    </row>
    <row r="4027" spans="1:4" ht="13.2" x14ac:dyDescent="0.25">
      <c r="A4027" s="2">
        <v>44910.708333333336</v>
      </c>
      <c r="B4027" s="1">
        <v>230.61</v>
      </c>
      <c r="C4027" s="1">
        <v>167.74158</v>
      </c>
      <c r="D4027" s="1">
        <v>0.37479329811964301</v>
      </c>
    </row>
    <row r="4028" spans="1:4" ht="13.2" x14ac:dyDescent="0.25">
      <c r="A4028" s="2">
        <v>44910.75</v>
      </c>
      <c r="B4028" s="1">
        <v>199.63</v>
      </c>
      <c r="C4028" s="1">
        <v>144.65324000000001</v>
      </c>
      <c r="D4028" s="1">
        <v>0.38005896031087799</v>
      </c>
    </row>
    <row r="4029" spans="1:4" ht="13.2" x14ac:dyDescent="0.25">
      <c r="A4029" s="2">
        <v>44910.791666666664</v>
      </c>
      <c r="B4029" s="1">
        <v>187.79</v>
      </c>
      <c r="C4029" s="1">
        <v>141.12270000000001</v>
      </c>
      <c r="D4029" s="1">
        <v>0.33068599169375201</v>
      </c>
    </row>
    <row r="4030" spans="1:4" ht="13.2" x14ac:dyDescent="0.25">
      <c r="A4030" s="2">
        <v>44910.833333333336</v>
      </c>
      <c r="B4030" s="1">
        <v>186.71</v>
      </c>
      <c r="C4030" s="1">
        <v>140.49863999999999</v>
      </c>
      <c r="D4030" s="1">
        <v>0.32890966062020199</v>
      </c>
    </row>
    <row r="4031" spans="1:4" ht="13.2" x14ac:dyDescent="0.25">
      <c r="A4031" s="2">
        <v>44910.875</v>
      </c>
      <c r="B4031" s="1">
        <v>184.34</v>
      </c>
      <c r="C4031" s="1">
        <v>140.90631999999999</v>
      </c>
      <c r="D4031" s="1">
        <v>0.30824508084520202</v>
      </c>
    </row>
    <row r="4032" spans="1:4" ht="13.2" x14ac:dyDescent="0.25">
      <c r="A4032" s="2">
        <v>44910.916666666664</v>
      </c>
      <c r="B4032" s="1">
        <v>193.17</v>
      </c>
      <c r="C4032" s="1">
        <v>145.90421000000001</v>
      </c>
      <c r="D4032" s="1">
        <v>0.323950830479805</v>
      </c>
    </row>
    <row r="4033" spans="1:5" ht="13.2" x14ac:dyDescent="0.25">
      <c r="A4033" s="2">
        <v>44910.958333333336</v>
      </c>
      <c r="B4033" s="1">
        <v>216.57</v>
      </c>
      <c r="C4033" s="1">
        <v>166.01544999999999</v>
      </c>
      <c r="D4033" s="1">
        <v>0.30451713982042</v>
      </c>
      <c r="E4033" s="1">
        <f>AVERAGE(D4010:D4033)</f>
        <v>0.16092828011149943</v>
      </c>
    </row>
    <row r="4034" spans="1:5" ht="13.2" x14ac:dyDescent="0.25">
      <c r="A4034" s="2">
        <v>44911</v>
      </c>
      <c r="B4034" s="1">
        <v>268.60000000000002</v>
      </c>
      <c r="C4034" s="1">
        <v>228.42644999999999</v>
      </c>
      <c r="D4034" s="1">
        <v>0.17587083282168001</v>
      </c>
    </row>
    <row r="4035" spans="1:5" ht="13.2" x14ac:dyDescent="0.25">
      <c r="A4035" s="2">
        <v>44911.041666666664</v>
      </c>
      <c r="B4035" s="1">
        <v>295.93</v>
      </c>
      <c r="C4035" s="1">
        <v>264.74324999999999</v>
      </c>
      <c r="D4035" s="1">
        <v>0.117799981680363</v>
      </c>
    </row>
    <row r="4036" spans="1:5" ht="13.2" x14ac:dyDescent="0.25">
      <c r="A4036" s="2">
        <v>44911.083333333336</v>
      </c>
      <c r="B4036" s="1">
        <v>296.08</v>
      </c>
      <c r="C4036" s="1">
        <v>282.17847</v>
      </c>
      <c r="D4036" s="1">
        <v>4.9265027200693097E-2</v>
      </c>
    </row>
    <row r="4037" spans="1:5" ht="13.2" x14ac:dyDescent="0.25">
      <c r="A4037" s="2">
        <v>44911.125</v>
      </c>
      <c r="B4037" s="1">
        <v>299.47000000000003</v>
      </c>
      <c r="C4037" s="1">
        <v>282.06277999999998</v>
      </c>
      <c r="D4037" s="1">
        <v>6.17139914738132E-2</v>
      </c>
    </row>
    <row r="4038" spans="1:5" ht="13.2" x14ac:dyDescent="0.25">
      <c r="A4038" s="2">
        <v>44911.166666666664</v>
      </c>
      <c r="B4038" s="1">
        <v>305.58</v>
      </c>
      <c r="C4038" s="1">
        <v>278.01864</v>
      </c>
      <c r="D4038" s="1">
        <v>9.9134935700713994E-2</v>
      </c>
    </row>
    <row r="4039" spans="1:5" ht="13.2" x14ac:dyDescent="0.25">
      <c r="A4039" s="2">
        <v>44911.208333333336</v>
      </c>
      <c r="B4039" s="1">
        <v>307.19</v>
      </c>
      <c r="C4039" s="1">
        <v>278.88864000000001</v>
      </c>
      <c r="D4039" s="1">
        <v>0.101479070642676</v>
      </c>
    </row>
    <row r="4040" spans="1:5" ht="13.2" x14ac:dyDescent="0.25">
      <c r="A4040" s="2">
        <v>44911.25</v>
      </c>
      <c r="B4040" s="1">
        <v>301.64</v>
      </c>
      <c r="C4040" s="1">
        <v>278.56520999999998</v>
      </c>
      <c r="D4040" s="1">
        <v>8.2834428606501101E-2</v>
      </c>
    </row>
    <row r="4041" spans="1:5" ht="13.2" x14ac:dyDescent="0.25">
      <c r="A4041" s="2">
        <v>44911.291666666664</v>
      </c>
      <c r="B4041" s="1">
        <v>295.14</v>
      </c>
      <c r="C4041" s="1">
        <v>272.44339000000002</v>
      </c>
      <c r="D4041" s="1">
        <v>8.3307618511133497E-2</v>
      </c>
    </row>
    <row r="4042" spans="1:5" ht="13.2" x14ac:dyDescent="0.25">
      <c r="A4042" s="2">
        <v>44911.333333333336</v>
      </c>
      <c r="B4042" s="1">
        <v>288.48</v>
      </c>
      <c r="C4042" s="1">
        <v>268.11133000000001</v>
      </c>
      <c r="D4042" s="1">
        <v>7.5970940877433293E-2</v>
      </c>
    </row>
    <row r="4043" spans="1:5" ht="13.2" x14ac:dyDescent="0.25">
      <c r="A4043" s="2">
        <v>44911.375</v>
      </c>
      <c r="B4043" s="1">
        <v>287.48</v>
      </c>
      <c r="C4043" s="1">
        <v>267.87743999999998</v>
      </c>
      <c r="D4043" s="1">
        <v>7.3177345580128103E-2</v>
      </c>
    </row>
    <row r="4044" spans="1:5" ht="13.2" x14ac:dyDescent="0.25">
      <c r="A4044" s="2">
        <v>44911.416666666664</v>
      </c>
      <c r="B4044" s="1">
        <v>286.38</v>
      </c>
      <c r="C4044" s="1">
        <v>270.68167</v>
      </c>
      <c r="D4044" s="1">
        <v>5.7995541404779999E-2</v>
      </c>
    </row>
    <row r="4045" spans="1:5" ht="13.2" x14ac:dyDescent="0.25">
      <c r="A4045" s="2">
        <v>44911.458333333336</v>
      </c>
      <c r="B4045" s="1">
        <v>286.63</v>
      </c>
      <c r="C4045" s="1">
        <v>270.98048999999997</v>
      </c>
      <c r="D4045" s="1">
        <v>5.7751427049231502E-2</v>
      </c>
    </row>
    <row r="4046" spans="1:5" ht="13.2" x14ac:dyDescent="0.25">
      <c r="A4046" s="2">
        <v>44911.5</v>
      </c>
      <c r="B4046" s="1">
        <v>287.64</v>
      </c>
      <c r="C4046" s="1">
        <v>270.72446000000002</v>
      </c>
      <c r="D4046" s="1">
        <v>6.2482496040438901E-2</v>
      </c>
    </row>
    <row r="4047" spans="1:5" ht="13.2" x14ac:dyDescent="0.25">
      <c r="A4047" s="2">
        <v>44911.541666666664</v>
      </c>
      <c r="B4047" s="1">
        <v>279.62</v>
      </c>
      <c r="C4047" s="1">
        <v>274.79383999999999</v>
      </c>
      <c r="D4047" s="1">
        <v>1.7562839108766101E-2</v>
      </c>
    </row>
    <row r="4048" spans="1:5" ht="13.2" x14ac:dyDescent="0.25">
      <c r="A4048" s="2">
        <v>44911.583333333336</v>
      </c>
      <c r="B4048" s="1">
        <v>283.82</v>
      </c>
      <c r="C4048" s="1">
        <v>277.64249000000001</v>
      </c>
      <c r="D4048" s="1">
        <v>2.2249872488897399E-2</v>
      </c>
    </row>
    <row r="4049" spans="1:5" ht="13.2" x14ac:dyDescent="0.25">
      <c r="A4049" s="2">
        <v>44911.625</v>
      </c>
      <c r="B4049" s="1">
        <v>302.06</v>
      </c>
      <c r="C4049" s="1">
        <v>259.14861000000002</v>
      </c>
      <c r="D4049" s="1">
        <v>0.165586031891122</v>
      </c>
    </row>
    <row r="4050" spans="1:5" ht="13.2" x14ac:dyDescent="0.25">
      <c r="A4050" s="2">
        <v>44911.666666666664</v>
      </c>
      <c r="B4050" s="1">
        <v>292.87</v>
      </c>
      <c r="C4050" s="1">
        <v>219.28379000000001</v>
      </c>
      <c r="D4050" s="1">
        <v>0.33557523791430199</v>
      </c>
    </row>
    <row r="4051" spans="1:5" ht="13.2" x14ac:dyDescent="0.25">
      <c r="A4051" s="2">
        <v>44911.708333333336</v>
      </c>
      <c r="B4051" s="1">
        <v>241.41</v>
      </c>
      <c r="C4051" s="1">
        <v>177.83356000000001</v>
      </c>
      <c r="D4051" s="1">
        <v>0.35750529877487602</v>
      </c>
    </row>
    <row r="4052" spans="1:5" ht="13.2" x14ac:dyDescent="0.25">
      <c r="A4052" s="2">
        <v>44911.75</v>
      </c>
      <c r="B4052" s="1">
        <v>201.94</v>
      </c>
      <c r="C4052" s="1">
        <v>156.79738</v>
      </c>
      <c r="D4052" s="1">
        <v>0.28790417288860298</v>
      </c>
    </row>
    <row r="4053" spans="1:5" ht="13.2" x14ac:dyDescent="0.25">
      <c r="A4053" s="2">
        <v>44911.791666666664</v>
      </c>
      <c r="B4053" s="1">
        <v>169.18</v>
      </c>
      <c r="C4053" s="1">
        <v>153.49152000000001</v>
      </c>
      <c r="D4053" s="1">
        <v>0.102210727993311</v>
      </c>
    </row>
    <row r="4054" spans="1:5" ht="13.2" x14ac:dyDescent="0.25">
      <c r="A4054" s="2">
        <v>44911.833333333336</v>
      </c>
      <c r="B4054" s="1">
        <v>160.27000000000001</v>
      </c>
      <c r="C4054" s="1">
        <v>154.75888</v>
      </c>
      <c r="D4054" s="1">
        <v>3.5611009849644798E-2</v>
      </c>
    </row>
    <row r="4055" spans="1:5" ht="13.2" x14ac:dyDescent="0.25">
      <c r="A4055" s="2">
        <v>44911.875</v>
      </c>
      <c r="B4055" s="1">
        <v>165.4</v>
      </c>
      <c r="C4055" s="1">
        <v>156.91202999999999</v>
      </c>
      <c r="D4055" s="1">
        <v>5.4093812947292902E-2</v>
      </c>
    </row>
    <row r="4056" spans="1:5" ht="13.2" x14ac:dyDescent="0.25">
      <c r="A4056" s="2">
        <v>44911.916666666664</v>
      </c>
      <c r="B4056" s="1">
        <v>167.88</v>
      </c>
      <c r="C4056" s="1">
        <v>163.69320999999999</v>
      </c>
      <c r="D4056" s="1">
        <v>2.5577053562575999E-2</v>
      </c>
    </row>
    <row r="4057" spans="1:5" ht="13.2" x14ac:dyDescent="0.25">
      <c r="A4057" s="2">
        <v>44911.958333333336</v>
      </c>
      <c r="B4057" s="1">
        <v>168.93</v>
      </c>
      <c r="C4057" s="1">
        <v>184.12311</v>
      </c>
      <c r="D4057" s="1">
        <v>8.2516040490517403E-2</v>
      </c>
      <c r="E4057" s="1">
        <f>AVERAGE(D4034:D4057)</f>
        <v>0.10771565564581226</v>
      </c>
    </row>
    <row r="4058" spans="1:5" ht="13.2" x14ac:dyDescent="0.25">
      <c r="A4058" s="2">
        <v>44912</v>
      </c>
      <c r="B4058" s="1">
        <v>221.21</v>
      </c>
      <c r="C4058" s="1">
        <v>196.93337</v>
      </c>
      <c r="D4058" s="1">
        <v>0.12327331828018701</v>
      </c>
    </row>
    <row r="4059" spans="1:5" ht="13.2" x14ac:dyDescent="0.25">
      <c r="A4059" s="2">
        <v>44912.041666666664</v>
      </c>
      <c r="B4059" s="1">
        <v>289.20999999999998</v>
      </c>
      <c r="C4059" s="1">
        <v>244.58726999999999</v>
      </c>
      <c r="D4059" s="1">
        <v>0.182440934068236</v>
      </c>
    </row>
    <row r="4060" spans="1:5" ht="13.2" x14ac:dyDescent="0.25">
      <c r="A4060" s="2">
        <v>44912.083333333336</v>
      </c>
      <c r="B4060" s="1">
        <v>295.25</v>
      </c>
      <c r="C4060" s="1">
        <v>273.38648000000001</v>
      </c>
      <c r="D4060" s="1">
        <v>7.9972937944846403E-2</v>
      </c>
    </row>
    <row r="4061" spans="1:5" ht="13.2" x14ac:dyDescent="0.25">
      <c r="A4061" s="2">
        <v>44912.125</v>
      </c>
      <c r="B4061" s="1">
        <v>300.42</v>
      </c>
      <c r="C4061" s="1">
        <v>280.69940000000003</v>
      </c>
      <c r="D4061" s="1">
        <v>7.0255226765714399E-2</v>
      </c>
    </row>
    <row r="4062" spans="1:5" ht="13.2" x14ac:dyDescent="0.25">
      <c r="A4062" s="2">
        <v>44912.166666666664</v>
      </c>
      <c r="B4062" s="1">
        <v>302.41000000000003</v>
      </c>
      <c r="C4062" s="1">
        <v>280.28026</v>
      </c>
      <c r="D4062" s="1">
        <v>7.8955756641584399E-2</v>
      </c>
    </row>
    <row r="4063" spans="1:5" ht="13.2" x14ac:dyDescent="0.25">
      <c r="A4063" s="2">
        <v>44912.208333333336</v>
      </c>
      <c r="B4063" s="1">
        <v>297.39999999999998</v>
      </c>
      <c r="C4063" s="1">
        <v>283.96165000000002</v>
      </c>
      <c r="D4063" s="1">
        <v>4.7324524279951E-2</v>
      </c>
    </row>
    <row r="4064" spans="1:5" ht="13.2" x14ac:dyDescent="0.25">
      <c r="A4064" s="2">
        <v>44912.25</v>
      </c>
      <c r="B4064" s="1">
        <v>292.07</v>
      </c>
      <c r="C4064" s="1">
        <v>288.90697</v>
      </c>
      <c r="D4064" s="1">
        <v>1.0948264764951801E-2</v>
      </c>
    </row>
    <row r="4065" spans="1:4" ht="13.2" x14ac:dyDescent="0.25">
      <c r="A4065" s="2">
        <v>44912.291666666664</v>
      </c>
      <c r="B4065" s="1">
        <v>287.58999999999997</v>
      </c>
      <c r="C4065" s="1">
        <v>290.71588000000003</v>
      </c>
      <c r="D4065" s="1">
        <v>1.07523538101876E-2</v>
      </c>
    </row>
    <row r="4066" spans="1:4" ht="13.2" x14ac:dyDescent="0.25">
      <c r="A4066" s="2">
        <v>44912.333333333336</v>
      </c>
      <c r="B4066" s="1">
        <v>281.82</v>
      </c>
      <c r="C4066" s="1">
        <v>288.94707</v>
      </c>
      <c r="D4066" s="1">
        <v>2.4665659354150899E-2</v>
      </c>
    </row>
    <row r="4067" spans="1:4" ht="13.2" x14ac:dyDescent="0.25">
      <c r="A4067" s="2">
        <v>44912.375</v>
      </c>
      <c r="B4067" s="1">
        <v>292.91000000000003</v>
      </c>
      <c r="C4067" s="1">
        <v>284.93678999999997</v>
      </c>
      <c r="D4067" s="1">
        <v>2.79823816362922E-2</v>
      </c>
    </row>
    <row r="4068" spans="1:4" ht="13.2" x14ac:dyDescent="0.25">
      <c r="A4068" s="2">
        <v>44912.416666666664</v>
      </c>
      <c r="B4068" s="1">
        <v>292.38</v>
      </c>
      <c r="C4068" s="1">
        <v>286.31299999999999</v>
      </c>
      <c r="D4068" s="1">
        <v>2.11900961535103E-2</v>
      </c>
    </row>
    <row r="4069" spans="1:4" ht="13.2" x14ac:dyDescent="0.25">
      <c r="A4069" s="2">
        <v>44912.458333333336</v>
      </c>
      <c r="B4069" s="1">
        <v>290.63</v>
      </c>
      <c r="C4069" s="1">
        <v>288.35226999999998</v>
      </c>
      <c r="D4069" s="1">
        <v>7.8991228333316708E-3</v>
      </c>
    </row>
    <row r="4070" spans="1:4" ht="13.2" x14ac:dyDescent="0.25">
      <c r="A4070" s="2">
        <v>44912.5</v>
      </c>
      <c r="B4070" s="1">
        <v>295.05</v>
      </c>
      <c r="C4070" s="1">
        <v>287.79615999999999</v>
      </c>
      <c r="D4070" s="1">
        <v>2.52047838303333E-2</v>
      </c>
    </row>
    <row r="4071" spans="1:4" ht="13.2" x14ac:dyDescent="0.25">
      <c r="A4071" s="2">
        <v>44912.541666666664</v>
      </c>
      <c r="B4071" s="1">
        <v>287.45999999999998</v>
      </c>
      <c r="C4071" s="1">
        <v>287.14623999999998</v>
      </c>
      <c r="D4071" s="1">
        <v>1.09268364440363E-3</v>
      </c>
    </row>
    <row r="4072" spans="1:4" ht="13.2" x14ac:dyDescent="0.25">
      <c r="A4072" s="2">
        <v>44912.583333333336</v>
      </c>
      <c r="B4072" s="1">
        <v>284.68</v>
      </c>
      <c r="C4072" s="1">
        <v>289.74957999999998</v>
      </c>
      <c r="D4072" s="1">
        <v>1.7496418804127199E-2</v>
      </c>
    </row>
    <row r="4073" spans="1:4" ht="13.2" x14ac:dyDescent="0.25">
      <c r="A4073" s="2">
        <v>44912.625</v>
      </c>
      <c r="B4073" s="1">
        <v>290.17</v>
      </c>
      <c r="C4073" s="1">
        <v>281.17707000000001</v>
      </c>
      <c r="D4073" s="1">
        <v>3.1983155667707902E-2</v>
      </c>
    </row>
    <row r="4074" spans="1:4" ht="13.2" x14ac:dyDescent="0.25">
      <c r="A4074" s="2">
        <v>44912.666666666664</v>
      </c>
      <c r="B4074" s="1">
        <v>246.39</v>
      </c>
      <c r="C4074" s="1">
        <v>250.96996999999999</v>
      </c>
      <c r="D4074" s="1">
        <v>1.8249075775878601E-2</v>
      </c>
    </row>
    <row r="4075" spans="1:4" ht="13.2" x14ac:dyDescent="0.25">
      <c r="A4075" s="2">
        <v>44912.708333333336</v>
      </c>
      <c r="B4075" s="1">
        <v>205.62</v>
      </c>
      <c r="C4075" s="1">
        <v>205.99162999999999</v>
      </c>
      <c r="D4075" s="1">
        <v>1.80410242882189E-3</v>
      </c>
    </row>
    <row r="4076" spans="1:4" ht="13.2" x14ac:dyDescent="0.25">
      <c r="A4076" s="2">
        <v>44912.75</v>
      </c>
      <c r="B4076" s="1">
        <v>184.92</v>
      </c>
      <c r="C4076" s="1">
        <v>170.67850999999999</v>
      </c>
      <c r="D4076" s="1">
        <v>8.3440440158517898E-2</v>
      </c>
    </row>
    <row r="4077" spans="1:4" ht="13.2" x14ac:dyDescent="0.25">
      <c r="A4077" s="2">
        <v>44912.791666666664</v>
      </c>
      <c r="B4077" s="1">
        <v>186.3</v>
      </c>
      <c r="C4077" s="1">
        <v>154.28910999999999</v>
      </c>
      <c r="D4077" s="1">
        <v>0.20747342440435301</v>
      </c>
    </row>
    <row r="4078" spans="1:4" ht="13.2" x14ac:dyDescent="0.25">
      <c r="A4078" s="2">
        <v>44912.833333333336</v>
      </c>
      <c r="B4078" s="1">
        <v>174.54</v>
      </c>
      <c r="C4078" s="1">
        <v>148.23486</v>
      </c>
      <c r="D4078" s="1">
        <v>0.17745582921587999</v>
      </c>
    </row>
    <row r="4079" spans="1:4" ht="13.2" x14ac:dyDescent="0.25">
      <c r="A4079" s="2">
        <v>44912.875</v>
      </c>
      <c r="B4079" s="1">
        <v>175.62</v>
      </c>
      <c r="C4079" s="1">
        <v>146.46768</v>
      </c>
      <c r="D4079" s="1">
        <v>0.19903585555530001</v>
      </c>
    </row>
    <row r="4080" spans="1:4" ht="13.2" x14ac:dyDescent="0.25">
      <c r="A4080" s="2">
        <v>44912.916666666664</v>
      </c>
      <c r="B4080" s="1">
        <v>182.87</v>
      </c>
      <c r="C4080" s="1">
        <v>144.69229999999999</v>
      </c>
      <c r="D4080" s="1">
        <v>0.26385439999225901</v>
      </c>
    </row>
    <row r="4081" spans="1:5" ht="13.2" x14ac:dyDescent="0.25">
      <c r="A4081" s="2">
        <v>44912.958333333336</v>
      </c>
      <c r="B4081" s="1">
        <v>199.13</v>
      </c>
      <c r="C4081" s="1">
        <v>154.08111</v>
      </c>
      <c r="D4081" s="1">
        <v>0.29237127120904</v>
      </c>
      <c r="E4081" s="1">
        <f>AVERAGE(D4058:D4081)</f>
        <v>8.354675071748191E-2</v>
      </c>
    </row>
    <row r="4082" spans="1:5" ht="13.2" x14ac:dyDescent="0.25">
      <c r="A4082" s="2">
        <v>44913</v>
      </c>
      <c r="B4082" s="1">
        <v>250.64</v>
      </c>
      <c r="C4082" s="1">
        <v>224.50372999999999</v>
      </c>
      <c r="D4082" s="1">
        <v>0.116417976663461</v>
      </c>
    </row>
    <row r="4083" spans="1:5" ht="13.2" x14ac:dyDescent="0.25">
      <c r="A4083" s="2">
        <v>44913.041666666664</v>
      </c>
      <c r="B4083" s="1">
        <v>284.58</v>
      </c>
      <c r="C4083" s="1">
        <v>263.72178000000002</v>
      </c>
      <c r="D4083" s="1">
        <v>7.9091761021785695E-2</v>
      </c>
    </row>
    <row r="4084" spans="1:5" ht="13.2" x14ac:dyDescent="0.25">
      <c r="A4084" s="2">
        <v>44913.083333333336</v>
      </c>
      <c r="B4084" s="1">
        <v>289.01</v>
      </c>
      <c r="C4084" s="1">
        <v>281.40762000000001</v>
      </c>
      <c r="D4084" s="1">
        <v>2.70155442130528E-2</v>
      </c>
    </row>
    <row r="4085" spans="1:5" ht="13.2" x14ac:dyDescent="0.25">
      <c r="A4085" s="2">
        <v>44913.125</v>
      </c>
      <c r="B4085" s="1">
        <v>284.76</v>
      </c>
      <c r="C4085" s="1">
        <v>280.95321000000001</v>
      </c>
      <c r="D4085" s="1">
        <v>1.35495515427639E-2</v>
      </c>
    </row>
    <row r="4086" spans="1:5" ht="13.2" x14ac:dyDescent="0.25">
      <c r="A4086" s="2">
        <v>44913.166666666664</v>
      </c>
      <c r="B4086" s="1">
        <v>287.39</v>
      </c>
      <c r="C4086" s="1">
        <v>279.32312000000002</v>
      </c>
      <c r="D4086" s="1">
        <v>2.8880101296305E-2</v>
      </c>
    </row>
    <row r="4087" spans="1:5" ht="13.2" x14ac:dyDescent="0.25">
      <c r="A4087" s="2">
        <v>44913.208333333336</v>
      </c>
      <c r="B4087" s="1">
        <v>300.35000000000002</v>
      </c>
      <c r="C4087" s="1">
        <v>282.83084000000002</v>
      </c>
      <c r="D4087" s="1">
        <v>6.1942184239879898E-2</v>
      </c>
    </row>
    <row r="4088" spans="1:5" ht="13.2" x14ac:dyDescent="0.25">
      <c r="A4088" s="2">
        <v>44913.25</v>
      </c>
      <c r="B4088" s="1">
        <v>288.08999999999997</v>
      </c>
      <c r="C4088" s="1">
        <v>285.17583000000002</v>
      </c>
      <c r="D4088" s="1">
        <v>1.02188534000232E-2</v>
      </c>
    </row>
    <row r="4089" spans="1:5" ht="13.2" x14ac:dyDescent="0.25">
      <c r="A4089" s="2">
        <v>44913.291666666664</v>
      </c>
      <c r="B4089" s="1">
        <v>283.36</v>
      </c>
      <c r="C4089" s="1">
        <v>283.74207000000001</v>
      </c>
      <c r="D4089" s="1">
        <v>1.34653983457581E-3</v>
      </c>
    </row>
    <row r="4090" spans="1:5" ht="13.2" x14ac:dyDescent="0.25">
      <c r="A4090" s="2">
        <v>44913.333333333336</v>
      </c>
      <c r="B4090" s="1">
        <v>280.91000000000003</v>
      </c>
      <c r="C4090" s="1">
        <v>282.45544000000001</v>
      </c>
      <c r="D4090" s="1">
        <v>5.47144710684271E-3</v>
      </c>
    </row>
    <row r="4091" spans="1:5" ht="13.2" x14ac:dyDescent="0.25">
      <c r="A4091" s="2">
        <v>44913.375</v>
      </c>
      <c r="B4091" s="1">
        <v>276.06</v>
      </c>
      <c r="C4091" s="1">
        <v>281.85714000000002</v>
      </c>
      <c r="D4091" s="1">
        <v>2.0567653528308701E-2</v>
      </c>
    </row>
    <row r="4092" spans="1:5" ht="13.2" x14ac:dyDescent="0.25">
      <c r="A4092" s="2">
        <v>44913.416666666664</v>
      </c>
      <c r="B4092" s="1">
        <v>274.08</v>
      </c>
      <c r="C4092" s="1">
        <v>284.84098999999998</v>
      </c>
      <c r="D4092" s="1">
        <v>3.7778937645175197E-2</v>
      </c>
    </row>
    <row r="4093" spans="1:5" ht="13.2" x14ac:dyDescent="0.25">
      <c r="A4093" s="2">
        <v>44913.458333333336</v>
      </c>
      <c r="B4093" s="1">
        <v>276.26</v>
      </c>
      <c r="C4093" s="1">
        <v>285.98513000000003</v>
      </c>
      <c r="D4093" s="1">
        <v>3.4005719108542498E-2</v>
      </c>
    </row>
    <row r="4094" spans="1:5" ht="13.2" x14ac:dyDescent="0.25">
      <c r="A4094" s="2">
        <v>44913.5</v>
      </c>
      <c r="B4094" s="1">
        <v>274.54000000000002</v>
      </c>
      <c r="C4094" s="1">
        <v>285.21713999999997</v>
      </c>
      <c r="D4094" s="1">
        <v>3.7435127496194397E-2</v>
      </c>
    </row>
    <row r="4095" spans="1:5" ht="13.2" x14ac:dyDescent="0.25">
      <c r="A4095" s="2">
        <v>44913.541666666664</v>
      </c>
      <c r="B4095" s="1">
        <v>274.2</v>
      </c>
      <c r="C4095" s="1">
        <v>287.44677000000001</v>
      </c>
      <c r="D4095" s="1">
        <v>4.6084254138601101E-2</v>
      </c>
    </row>
    <row r="4096" spans="1:5" ht="13.2" x14ac:dyDescent="0.25">
      <c r="A4096" s="2">
        <v>44913.583333333336</v>
      </c>
      <c r="B4096" s="1">
        <v>277.7</v>
      </c>
      <c r="C4096" s="1">
        <v>288.99779999999998</v>
      </c>
      <c r="D4096" s="1">
        <v>3.9093031158022602E-2</v>
      </c>
    </row>
    <row r="4097" spans="1:5" ht="13.2" x14ac:dyDescent="0.25">
      <c r="A4097" s="2">
        <v>44913.625</v>
      </c>
      <c r="B4097" s="1">
        <v>293.51</v>
      </c>
      <c r="C4097" s="1">
        <v>265.17446000000001</v>
      </c>
      <c r="D4097" s="1">
        <v>0.106856218355266</v>
      </c>
    </row>
    <row r="4098" spans="1:5" ht="13.2" x14ac:dyDescent="0.25">
      <c r="A4098" s="2">
        <v>44913.666666666664</v>
      </c>
      <c r="B4098" s="1">
        <v>269.22000000000003</v>
      </c>
      <c r="C4098" s="1">
        <v>215.19937999999999</v>
      </c>
      <c r="D4098" s="1">
        <v>0.251025909089515</v>
      </c>
    </row>
    <row r="4099" spans="1:5" ht="13.2" x14ac:dyDescent="0.25">
      <c r="A4099" s="2">
        <v>44913.708333333336</v>
      </c>
      <c r="B4099" s="1">
        <v>192.23</v>
      </c>
      <c r="C4099" s="1">
        <v>167.66318000000001</v>
      </c>
      <c r="D4099" s="1">
        <v>0.14652483628188301</v>
      </c>
    </row>
    <row r="4100" spans="1:5" ht="13.2" x14ac:dyDescent="0.25">
      <c r="A4100" s="2">
        <v>44913.75</v>
      </c>
      <c r="B4100" s="1">
        <v>166.66</v>
      </c>
      <c r="C4100" s="1">
        <v>148.04590999999999</v>
      </c>
      <c r="D4100" s="1">
        <v>0.12573187601062399</v>
      </c>
    </row>
    <row r="4101" spans="1:5" ht="13.2" x14ac:dyDescent="0.25">
      <c r="A4101" s="2">
        <v>44913.791666666664</v>
      </c>
      <c r="B4101" s="1">
        <v>157.74</v>
      </c>
      <c r="C4101" s="1">
        <v>147.62782000000001</v>
      </c>
      <c r="D4101" s="1">
        <v>6.8497793979481594E-2</v>
      </c>
    </row>
    <row r="4102" spans="1:5" ht="13.2" x14ac:dyDescent="0.25">
      <c r="A4102" s="2">
        <v>44913.833333333336</v>
      </c>
      <c r="B4102" s="1">
        <v>143.68</v>
      </c>
      <c r="C4102" s="1">
        <v>148.19619</v>
      </c>
      <c r="D4102" s="1">
        <v>3.0474400185321798E-2</v>
      </c>
    </row>
    <row r="4103" spans="1:5" ht="13.2" x14ac:dyDescent="0.25">
      <c r="A4103" s="2">
        <v>44913.875</v>
      </c>
      <c r="B4103" s="1">
        <v>147.56</v>
      </c>
      <c r="C4103" s="1">
        <v>148.24359000000001</v>
      </c>
      <c r="D4103" s="1">
        <v>4.6112617752984003E-3</v>
      </c>
    </row>
    <row r="4104" spans="1:5" ht="13.2" x14ac:dyDescent="0.25">
      <c r="A4104" s="2">
        <v>44913.916666666664</v>
      </c>
      <c r="B4104" s="1">
        <v>151.07</v>
      </c>
      <c r="C4104" s="1">
        <v>154.22022000000001</v>
      </c>
      <c r="D4104" s="1">
        <v>2.0426763753806199E-2</v>
      </c>
    </row>
    <row r="4105" spans="1:5" ht="13.2" x14ac:dyDescent="0.25">
      <c r="A4105" s="2">
        <v>44913.958333333336</v>
      </c>
      <c r="B4105" s="1">
        <v>156.12</v>
      </c>
      <c r="C4105" s="1">
        <v>175.94753</v>
      </c>
      <c r="D4105" s="1">
        <v>0.112690016165614</v>
      </c>
      <c r="E4105" s="1">
        <f>AVERAGE(D4082:D4105)</f>
        <v>5.9405739916264362E-2</v>
      </c>
    </row>
    <row r="4106" spans="1:5" ht="13.2" x14ac:dyDescent="0.25">
      <c r="A4106" s="2">
        <v>44914</v>
      </c>
      <c r="B4106" s="1">
        <v>189.4</v>
      </c>
      <c r="C4106" s="1">
        <v>196.20693</v>
      </c>
      <c r="D4106" s="1">
        <v>3.4692607442560697E-2</v>
      </c>
    </row>
    <row r="4107" spans="1:5" ht="13.2" x14ac:dyDescent="0.25">
      <c r="A4107" s="2">
        <v>44914.041666666664</v>
      </c>
      <c r="B4107" s="1">
        <v>259.43</v>
      </c>
      <c r="C4107" s="1">
        <v>245.04150999999999</v>
      </c>
      <c r="D4107" s="1">
        <v>5.8718582006779201E-2</v>
      </c>
    </row>
    <row r="4108" spans="1:5" ht="13.2" x14ac:dyDescent="0.25">
      <c r="A4108" s="2">
        <v>44914.083333333336</v>
      </c>
      <c r="B4108" s="1">
        <v>276.70999999999998</v>
      </c>
      <c r="C4108" s="1">
        <v>275.45740999999998</v>
      </c>
      <c r="D4108" s="1">
        <v>4.5473091466299497E-3</v>
      </c>
    </row>
    <row r="4109" spans="1:5" ht="13.2" x14ac:dyDescent="0.25">
      <c r="A4109" s="2">
        <v>44914.125</v>
      </c>
      <c r="B4109" s="1">
        <v>277.51</v>
      </c>
      <c r="C4109" s="1">
        <v>281.21821999999997</v>
      </c>
      <c r="D4109" s="1">
        <v>1.3186272212376501E-2</v>
      </c>
    </row>
    <row r="4110" spans="1:5" ht="13.2" x14ac:dyDescent="0.25">
      <c r="A4110" s="2">
        <v>44914.166666666664</v>
      </c>
      <c r="B4110" s="1">
        <v>285.87</v>
      </c>
      <c r="C4110" s="1">
        <v>279.01164999999997</v>
      </c>
      <c r="D4110" s="1">
        <v>2.45808732359384E-2</v>
      </c>
    </row>
    <row r="4111" spans="1:5" ht="13.2" x14ac:dyDescent="0.25">
      <c r="A4111" s="2">
        <v>44914.208333333336</v>
      </c>
      <c r="B4111" s="1">
        <v>274.62</v>
      </c>
      <c r="C4111" s="1">
        <v>281.94916999999998</v>
      </c>
      <c r="D4111" s="1">
        <v>2.5994650028584799E-2</v>
      </c>
    </row>
    <row r="4112" spans="1:5" ht="13.2" x14ac:dyDescent="0.25">
      <c r="A4112" s="2">
        <v>44914.25</v>
      </c>
      <c r="B4112" s="1">
        <v>261.79000000000002</v>
      </c>
      <c r="C4112" s="1">
        <v>284.96884999999997</v>
      </c>
      <c r="D4112" s="1">
        <v>8.1338188366903805E-2</v>
      </c>
    </row>
    <row r="4113" spans="1:4" ht="13.2" x14ac:dyDescent="0.25">
      <c r="A4113" s="2">
        <v>44914.291666666664</v>
      </c>
      <c r="B4113" s="1">
        <v>270.39999999999998</v>
      </c>
      <c r="C4113" s="1">
        <v>283.70256000000001</v>
      </c>
      <c r="D4113" s="1">
        <v>4.6889108085595099E-2</v>
      </c>
    </row>
    <row r="4114" spans="1:4" ht="13.2" x14ac:dyDescent="0.25">
      <c r="A4114" s="2">
        <v>44914.333333333336</v>
      </c>
      <c r="B4114" s="1">
        <v>271.64999999999998</v>
      </c>
      <c r="C4114" s="1">
        <v>280.19538999999997</v>
      </c>
      <c r="D4114" s="1">
        <v>3.0497967864496201E-2</v>
      </c>
    </row>
    <row r="4115" spans="1:4" ht="13.2" x14ac:dyDescent="0.25">
      <c r="A4115" s="2">
        <v>44914.375</v>
      </c>
      <c r="B4115" s="1">
        <v>269.10000000000002</v>
      </c>
      <c r="C4115" s="1">
        <v>276.12785000000002</v>
      </c>
      <c r="D4115" s="1">
        <v>2.5451434905968299E-2</v>
      </c>
    </row>
    <row r="4116" spans="1:4" ht="13.2" x14ac:dyDescent="0.25">
      <c r="A4116" s="2">
        <v>44914.416666666664</v>
      </c>
      <c r="B4116" s="1">
        <v>279.95999999999998</v>
      </c>
      <c r="C4116" s="1">
        <v>277.23595999999998</v>
      </c>
      <c r="D4116" s="1">
        <v>9.8257094786693699E-3</v>
      </c>
    </row>
    <row r="4117" spans="1:4" ht="13.2" x14ac:dyDescent="0.25">
      <c r="A4117" s="2">
        <v>44914.458333333336</v>
      </c>
      <c r="B4117" s="1">
        <v>287.33</v>
      </c>
      <c r="C4117" s="1">
        <v>278.89195999999998</v>
      </c>
      <c r="D4117" s="1">
        <v>3.0255587145645899E-2</v>
      </c>
    </row>
    <row r="4118" spans="1:4" ht="13.2" x14ac:dyDescent="0.25">
      <c r="A4118" s="2">
        <v>44914.5</v>
      </c>
      <c r="B4118" s="1">
        <v>288.58999999999997</v>
      </c>
      <c r="C4118" s="1">
        <v>278.11390999999998</v>
      </c>
      <c r="D4118" s="1">
        <v>3.7668342442850097E-2</v>
      </c>
    </row>
    <row r="4119" spans="1:4" ht="13.2" x14ac:dyDescent="0.25">
      <c r="A4119" s="2">
        <v>44914.541666666664</v>
      </c>
      <c r="B4119" s="1">
        <v>287.89</v>
      </c>
      <c r="C4119" s="1">
        <v>279.02336000000003</v>
      </c>
      <c r="D4119" s="1">
        <v>3.1777411038272703E-2</v>
      </c>
    </row>
    <row r="4120" spans="1:4" ht="13.2" x14ac:dyDescent="0.25">
      <c r="A4120" s="2">
        <v>44914.583333333336</v>
      </c>
      <c r="B4120" s="1">
        <v>288.91000000000003</v>
      </c>
      <c r="C4120" s="1">
        <v>283.53444999999999</v>
      </c>
      <c r="D4120" s="1">
        <v>1.8959071816493599E-2</v>
      </c>
    </row>
    <row r="4121" spans="1:4" ht="13.2" x14ac:dyDescent="0.25">
      <c r="A4121" s="2">
        <v>44914.625</v>
      </c>
      <c r="B4121" s="1">
        <v>304.8</v>
      </c>
      <c r="C4121" s="1">
        <v>270.26062999999999</v>
      </c>
      <c r="D4121" s="1">
        <v>0.12780022750631501</v>
      </c>
    </row>
    <row r="4122" spans="1:4" ht="13.2" x14ac:dyDescent="0.25">
      <c r="A4122" s="2">
        <v>44914.666666666664</v>
      </c>
      <c r="B4122" s="1">
        <v>266.2</v>
      </c>
      <c r="C4122" s="1">
        <v>230.26115999999999</v>
      </c>
      <c r="D4122" s="1">
        <v>0.15607860222714001</v>
      </c>
    </row>
    <row r="4123" spans="1:4" ht="13.2" x14ac:dyDescent="0.25">
      <c r="A4123" s="2">
        <v>44914.708333333336</v>
      </c>
      <c r="B4123" s="1">
        <v>198.97</v>
      </c>
      <c r="C4123" s="1">
        <v>180.50407999999999</v>
      </c>
      <c r="D4123" s="1">
        <v>0.102301953507089</v>
      </c>
    </row>
    <row r="4124" spans="1:4" ht="13.2" x14ac:dyDescent="0.25">
      <c r="A4124" s="2">
        <v>44914.75</v>
      </c>
      <c r="B4124" s="1">
        <v>177.97</v>
      </c>
      <c r="C4124" s="1">
        <v>148.98634000000001</v>
      </c>
      <c r="D4124" s="1">
        <v>0.19453904297534899</v>
      </c>
    </row>
    <row r="4125" spans="1:4" ht="13.2" x14ac:dyDescent="0.25">
      <c r="A4125" s="2">
        <v>44914.791666666664</v>
      </c>
      <c r="B4125" s="1">
        <v>180.08</v>
      </c>
      <c r="C4125" s="1">
        <v>138.46297000000001</v>
      </c>
      <c r="D4125" s="1">
        <v>0.30056433138766198</v>
      </c>
    </row>
    <row r="4126" spans="1:4" ht="13.2" x14ac:dyDescent="0.25">
      <c r="A4126" s="2">
        <v>44914.833333333336</v>
      </c>
      <c r="B4126" s="1">
        <v>177.93</v>
      </c>
      <c r="C4126" s="1">
        <v>135.81108</v>
      </c>
      <c r="D4126" s="1">
        <v>0.31012874649108102</v>
      </c>
    </row>
    <row r="4127" spans="1:4" ht="13.2" x14ac:dyDescent="0.25">
      <c r="A4127" s="2">
        <v>44914.875</v>
      </c>
      <c r="B4127" s="1">
        <v>177.01</v>
      </c>
      <c r="C4127" s="1">
        <v>135.98087000000001</v>
      </c>
      <c r="D4127" s="1">
        <v>0.301727220895115</v>
      </c>
    </row>
    <row r="4128" spans="1:4" ht="13.2" x14ac:dyDescent="0.25">
      <c r="A4128" s="2">
        <v>44914.916666666664</v>
      </c>
      <c r="B4128" s="1">
        <v>179.09</v>
      </c>
      <c r="C4128" s="1">
        <v>137.87975</v>
      </c>
      <c r="D4128" s="1">
        <v>0.29888544184334498</v>
      </c>
    </row>
    <row r="4129" spans="1:5" ht="13.2" x14ac:dyDescent="0.25">
      <c r="A4129" s="2">
        <v>44914.958333333336</v>
      </c>
      <c r="B4129" s="1">
        <v>186.86</v>
      </c>
      <c r="C4129" s="1">
        <v>151.70948999999999</v>
      </c>
      <c r="D4129" s="1">
        <v>0.231696184595967</v>
      </c>
      <c r="E4129" s="1">
        <f>AVERAGE(D4106:D4129)</f>
        <v>0.10408770277695116</v>
      </c>
    </row>
    <row r="4130" spans="1:5" ht="13.2" x14ac:dyDescent="0.25">
      <c r="A4130" s="2">
        <v>44915</v>
      </c>
      <c r="B4130" s="1">
        <v>232.55</v>
      </c>
      <c r="C4130" s="1">
        <v>222.90411</v>
      </c>
      <c r="D4130" s="1">
        <v>4.3273719807140398E-2</v>
      </c>
    </row>
    <row r="4131" spans="1:5" ht="13.2" x14ac:dyDescent="0.25">
      <c r="A4131" s="2">
        <v>44915.041666666664</v>
      </c>
      <c r="B4131" s="1">
        <v>292.74</v>
      </c>
      <c r="C4131" s="1">
        <v>264.39134999999999</v>
      </c>
      <c r="D4131" s="1">
        <v>0.107222305117016</v>
      </c>
    </row>
    <row r="4132" spans="1:5" ht="13.2" x14ac:dyDescent="0.25">
      <c r="A4132" s="2">
        <v>44915.083333333336</v>
      </c>
      <c r="B4132" s="1">
        <v>303.33</v>
      </c>
      <c r="C4132" s="1">
        <v>282.86966000000001</v>
      </c>
      <c r="D4132" s="1">
        <v>7.2331334509328299E-2</v>
      </c>
    </row>
    <row r="4133" spans="1:5" ht="13.2" x14ac:dyDescent="0.25">
      <c r="A4133" s="2">
        <v>44915.125</v>
      </c>
      <c r="B4133" s="1">
        <v>304.42</v>
      </c>
      <c r="C4133" s="1">
        <v>281.15485000000001</v>
      </c>
      <c r="D4133" s="1">
        <v>8.2748528079810799E-2</v>
      </c>
    </row>
    <row r="4134" spans="1:5" ht="13.2" x14ac:dyDescent="0.25">
      <c r="A4134" s="2">
        <v>44915.166666666664</v>
      </c>
      <c r="B4134" s="1">
        <v>302.66000000000003</v>
      </c>
      <c r="C4134" s="1">
        <v>278.26060000000001</v>
      </c>
      <c r="D4134" s="1">
        <v>8.7685428695259096E-2</v>
      </c>
    </row>
    <row r="4135" spans="1:5" ht="13.2" x14ac:dyDescent="0.25">
      <c r="A4135" s="2">
        <v>44915.208333333336</v>
      </c>
      <c r="B4135" s="1">
        <v>302.94</v>
      </c>
      <c r="C4135" s="1">
        <v>282.17948999999999</v>
      </c>
      <c r="D4135" s="1">
        <v>7.3572001990647895E-2</v>
      </c>
    </row>
    <row r="4136" spans="1:5" ht="13.2" x14ac:dyDescent="0.25">
      <c r="A4136" s="2">
        <v>44915.25</v>
      </c>
      <c r="B4136" s="1">
        <v>294.17</v>
      </c>
      <c r="C4136" s="1">
        <v>284.97696000000002</v>
      </c>
      <c r="D4136" s="1">
        <v>3.2258888578220402E-2</v>
      </c>
    </row>
    <row r="4137" spans="1:5" ht="13.2" x14ac:dyDescent="0.25">
      <c r="A4137" s="2">
        <v>44915.291666666664</v>
      </c>
      <c r="B4137" s="1">
        <v>283.66000000000003</v>
      </c>
      <c r="C4137" s="1">
        <v>282.37831999999997</v>
      </c>
      <c r="D4137" s="1">
        <v>4.5388753640861999E-3</v>
      </c>
    </row>
    <row r="4138" spans="1:5" ht="13.2" x14ac:dyDescent="0.25">
      <c r="A4138" s="2">
        <v>44915.333333333336</v>
      </c>
      <c r="B4138" s="1">
        <v>279.61</v>
      </c>
      <c r="C4138" s="1">
        <v>278.33893999999998</v>
      </c>
      <c r="D4138" s="1">
        <v>4.5665906466412203E-3</v>
      </c>
    </row>
    <row r="4139" spans="1:5" ht="13.2" x14ac:dyDescent="0.25">
      <c r="A4139" s="2">
        <v>44915.375</v>
      </c>
      <c r="B4139" s="1">
        <v>292.88</v>
      </c>
      <c r="C4139" s="1">
        <v>276.00763000000001</v>
      </c>
      <c r="D4139" s="1">
        <v>6.1130085425536898E-2</v>
      </c>
    </row>
    <row r="4140" spans="1:5" ht="13.2" x14ac:dyDescent="0.25">
      <c r="A4140" s="2">
        <v>44915.416666666664</v>
      </c>
      <c r="B4140" s="1">
        <v>288</v>
      </c>
      <c r="C4140" s="1">
        <v>280.55585000000002</v>
      </c>
      <c r="D4140" s="1">
        <v>2.6533576113276398E-2</v>
      </c>
    </row>
    <row r="4141" spans="1:5" ht="13.2" x14ac:dyDescent="0.25">
      <c r="A4141" s="2">
        <v>44915.458333333336</v>
      </c>
      <c r="B4141" s="1">
        <v>294.93</v>
      </c>
      <c r="C4141" s="1">
        <v>284.34035</v>
      </c>
      <c r="D4141" s="1">
        <v>3.7242867570501298E-2</v>
      </c>
    </row>
    <row r="4142" spans="1:5" ht="13.2" x14ac:dyDescent="0.25">
      <c r="A4142" s="2">
        <v>44915.5</v>
      </c>
      <c r="B4142" s="1">
        <v>295.56</v>
      </c>
      <c r="C4142" s="1">
        <v>283.79764</v>
      </c>
      <c r="D4142" s="1">
        <v>4.1446292506167402E-2</v>
      </c>
    </row>
    <row r="4143" spans="1:5" ht="13.2" x14ac:dyDescent="0.25">
      <c r="A4143" s="2">
        <v>44915.541666666664</v>
      </c>
      <c r="B4143" s="1">
        <v>300.77</v>
      </c>
      <c r="C4143" s="1">
        <v>285.40906999999999</v>
      </c>
      <c r="D4143" s="1">
        <v>5.3820749284526903E-2</v>
      </c>
    </row>
    <row r="4144" spans="1:5" ht="13.2" x14ac:dyDescent="0.25">
      <c r="A4144" s="2">
        <v>44915.583333333336</v>
      </c>
      <c r="B4144" s="1">
        <v>290.35000000000002</v>
      </c>
      <c r="C4144" s="1">
        <v>289.81592000000001</v>
      </c>
      <c r="D4144" s="1">
        <v>1.8428249214191401E-3</v>
      </c>
    </row>
    <row r="4145" spans="1:5" ht="13.2" x14ac:dyDescent="0.25">
      <c r="A4145" s="2">
        <v>44915.625</v>
      </c>
      <c r="B4145" s="1">
        <v>287.16000000000003</v>
      </c>
      <c r="C4145" s="1">
        <v>271.5924</v>
      </c>
      <c r="D4145" s="1">
        <v>5.7319718813928597E-2</v>
      </c>
    </row>
    <row r="4146" spans="1:5" ht="13.2" x14ac:dyDescent="0.25">
      <c r="A4146" s="2">
        <v>44915.666666666664</v>
      </c>
      <c r="B4146" s="1">
        <v>266.58</v>
      </c>
      <c r="C4146" s="1">
        <v>224.78605999999999</v>
      </c>
      <c r="D4146" s="1">
        <v>0.18592763270106599</v>
      </c>
    </row>
    <row r="4147" spans="1:5" ht="13.2" x14ac:dyDescent="0.25">
      <c r="A4147" s="2">
        <v>44915.708333333336</v>
      </c>
      <c r="B4147" s="1">
        <v>242.09</v>
      </c>
      <c r="C4147" s="1">
        <v>174.59007</v>
      </c>
      <c r="D4147" s="1">
        <v>0.38661952538308703</v>
      </c>
    </row>
    <row r="4148" spans="1:5" ht="13.2" x14ac:dyDescent="0.25">
      <c r="A4148" s="2">
        <v>44915.75</v>
      </c>
      <c r="B4148" s="1">
        <v>220.26</v>
      </c>
      <c r="C4148" s="1">
        <v>149.90272999999999</v>
      </c>
      <c r="D4148" s="1">
        <v>0.46935282632944703</v>
      </c>
    </row>
    <row r="4149" spans="1:5" ht="13.2" x14ac:dyDescent="0.25">
      <c r="A4149" s="2">
        <v>44915.791666666664</v>
      </c>
      <c r="B4149" s="1">
        <v>202.79</v>
      </c>
      <c r="C4149" s="1">
        <v>146.18306000000001</v>
      </c>
      <c r="D4149" s="1">
        <v>0.38723324029473699</v>
      </c>
    </row>
    <row r="4150" spans="1:5" ht="13.2" x14ac:dyDescent="0.25">
      <c r="A4150" s="2">
        <v>44915.833333333336</v>
      </c>
      <c r="B4150" s="1">
        <v>191.89</v>
      </c>
      <c r="C4150" s="1">
        <v>146.36929000000001</v>
      </c>
      <c r="D4150" s="1">
        <v>0.31099904904915399</v>
      </c>
    </row>
    <row r="4151" spans="1:5" ht="13.2" x14ac:dyDescent="0.25">
      <c r="A4151" s="2">
        <v>44915.875</v>
      </c>
      <c r="B4151" s="1">
        <v>177.08</v>
      </c>
      <c r="C4151" s="1">
        <v>148.10901000000001</v>
      </c>
      <c r="D4151" s="1">
        <v>0.195605858144619</v>
      </c>
    </row>
    <row r="4152" spans="1:5" ht="13.2" x14ac:dyDescent="0.25">
      <c r="A4152" s="2">
        <v>44915.916666666664</v>
      </c>
      <c r="B4152" s="1">
        <v>165.49</v>
      </c>
      <c r="C4152" s="1">
        <v>154.50861</v>
      </c>
      <c r="D4152" s="1">
        <v>7.10729971617763E-2</v>
      </c>
    </row>
    <row r="4153" spans="1:5" ht="13.2" x14ac:dyDescent="0.25">
      <c r="A4153" s="2">
        <v>44915.958333333336</v>
      </c>
      <c r="B4153" s="1">
        <v>171.36</v>
      </c>
      <c r="C4153" s="1">
        <v>175.28941</v>
      </c>
      <c r="D4153" s="1">
        <v>2.2416699331693699E-2</v>
      </c>
      <c r="E4153" s="1">
        <f>AVERAGE(D4130:D4153)</f>
        <v>0.11736506732579528</v>
      </c>
    </row>
    <row r="4154" spans="1:5" ht="13.2" x14ac:dyDescent="0.25">
      <c r="A4154" s="2">
        <v>44916</v>
      </c>
      <c r="B4154" s="1">
        <v>211.78</v>
      </c>
      <c r="C4154" s="1">
        <v>198.13288</v>
      </c>
      <c r="D4154" s="1">
        <v>6.8878623275450301E-2</v>
      </c>
    </row>
    <row r="4155" spans="1:5" ht="13.2" x14ac:dyDescent="0.25">
      <c r="A4155" s="2">
        <v>44916.041666666664</v>
      </c>
      <c r="B4155" s="1">
        <v>283.33999999999997</v>
      </c>
      <c r="C4155" s="1">
        <v>236.81755000000001</v>
      </c>
      <c r="D4155" s="1">
        <v>0.196448489565067</v>
      </c>
    </row>
    <row r="4156" spans="1:5" ht="13.2" x14ac:dyDescent="0.25">
      <c r="A4156" s="2">
        <v>44916.083333333336</v>
      </c>
      <c r="B4156" s="1">
        <v>300.77999999999997</v>
      </c>
      <c r="C4156" s="1">
        <v>259.56331999999998</v>
      </c>
      <c r="D4156" s="1">
        <v>0.15879239023448999</v>
      </c>
    </row>
    <row r="4157" spans="1:5" ht="13.2" x14ac:dyDescent="0.25">
      <c r="A4157" s="2">
        <v>44916.125</v>
      </c>
      <c r="B4157" s="1">
        <v>296.41000000000003</v>
      </c>
      <c r="C4157" s="1">
        <v>262.44963000000001</v>
      </c>
      <c r="D4157" s="1">
        <v>0.129397667659123</v>
      </c>
    </row>
    <row r="4158" spans="1:5" ht="13.2" x14ac:dyDescent="0.25">
      <c r="A4158" s="2">
        <v>44916.166666666664</v>
      </c>
      <c r="B4158" s="1">
        <v>288.45</v>
      </c>
      <c r="C4158" s="1">
        <v>256.38643000000002</v>
      </c>
      <c r="D4158" s="1">
        <v>0.12505954390799801</v>
      </c>
    </row>
    <row r="4159" spans="1:5" ht="13.2" x14ac:dyDescent="0.25">
      <c r="A4159" s="2">
        <v>44916.208333333336</v>
      </c>
      <c r="B4159" s="1">
        <v>288.16000000000003</v>
      </c>
      <c r="C4159" s="1">
        <v>253.91914</v>
      </c>
      <c r="D4159" s="1">
        <v>0.13484946428221201</v>
      </c>
    </row>
    <row r="4160" spans="1:5" ht="13.2" x14ac:dyDescent="0.25">
      <c r="A4160" s="2">
        <v>44916.25</v>
      </c>
      <c r="B4160" s="1">
        <v>280.88</v>
      </c>
      <c r="C4160" s="1">
        <v>254.4743</v>
      </c>
      <c r="D4160" s="1">
        <v>0.103765684786243</v>
      </c>
    </row>
    <row r="4161" spans="1:4" ht="13.2" x14ac:dyDescent="0.25">
      <c r="A4161" s="2">
        <v>44916.291666666664</v>
      </c>
      <c r="B4161" s="1">
        <v>283.02999999999997</v>
      </c>
      <c r="C4161" s="1">
        <v>253.30438000000001</v>
      </c>
      <c r="D4161" s="1">
        <v>0.117351385712319</v>
      </c>
    </row>
    <row r="4162" spans="1:4" ht="13.2" x14ac:dyDescent="0.25">
      <c r="A4162" s="2">
        <v>44916.333333333336</v>
      </c>
      <c r="B4162" s="1">
        <v>285.14999999999998</v>
      </c>
      <c r="C4162" s="1">
        <v>251.07196999999999</v>
      </c>
      <c r="D4162" s="1">
        <v>0.13573012550943001</v>
      </c>
    </row>
    <row r="4163" spans="1:4" ht="13.2" x14ac:dyDescent="0.25">
      <c r="A4163" s="2">
        <v>44916.375</v>
      </c>
      <c r="B4163" s="1">
        <v>292.29000000000002</v>
      </c>
      <c r="C4163" s="1">
        <v>247.08616000000001</v>
      </c>
      <c r="D4163" s="1">
        <v>0.18294768108420101</v>
      </c>
    </row>
    <row r="4164" spans="1:4" ht="13.2" x14ac:dyDescent="0.25">
      <c r="A4164" s="2">
        <v>44916.416666666664</v>
      </c>
      <c r="B4164" s="1">
        <v>299.23</v>
      </c>
      <c r="C4164" s="1">
        <v>244.93108000000001</v>
      </c>
      <c r="D4164" s="1">
        <v>0.221690607823229</v>
      </c>
    </row>
    <row r="4165" spans="1:4" ht="13.2" x14ac:dyDescent="0.25">
      <c r="A4165" s="2">
        <v>44916.458333333336</v>
      </c>
      <c r="B4165" s="1">
        <v>300.20999999999998</v>
      </c>
      <c r="C4165" s="1">
        <v>246.4444</v>
      </c>
      <c r="D4165" s="1">
        <v>0.218165233212846</v>
      </c>
    </row>
    <row r="4166" spans="1:4" ht="13.2" x14ac:dyDescent="0.25">
      <c r="A4166" s="2">
        <v>44916.5</v>
      </c>
      <c r="B4166" s="1">
        <v>297.69</v>
      </c>
      <c r="C4166" s="1">
        <v>251.91238000000001</v>
      </c>
      <c r="D4166" s="1">
        <v>0.18172040611898399</v>
      </c>
    </row>
    <row r="4167" spans="1:4" ht="13.2" x14ac:dyDescent="0.25">
      <c r="A4167" s="2">
        <v>44916.541666666664</v>
      </c>
      <c r="B4167" s="1">
        <v>292.55</v>
      </c>
      <c r="C4167" s="1">
        <v>255.45877999999999</v>
      </c>
      <c r="D4167" s="1">
        <v>0.14519453980011901</v>
      </c>
    </row>
    <row r="4168" spans="1:4" ht="13.2" x14ac:dyDescent="0.25">
      <c r="A4168" s="2">
        <v>44916.583333333336</v>
      </c>
      <c r="B4168" s="1">
        <v>301.47000000000003</v>
      </c>
      <c r="C4168" s="1">
        <v>251.40808000000001</v>
      </c>
      <c r="D4168" s="1">
        <v>0.199126137871145</v>
      </c>
    </row>
    <row r="4169" spans="1:4" ht="13.2" x14ac:dyDescent="0.25">
      <c r="A4169" s="2">
        <v>44916.625</v>
      </c>
      <c r="B4169" s="1">
        <v>309.29000000000002</v>
      </c>
      <c r="C4169" s="1">
        <v>233.17572000000001</v>
      </c>
      <c r="D4169" s="1">
        <v>0.32642455226470402</v>
      </c>
    </row>
    <row r="4170" spans="1:4" ht="13.2" x14ac:dyDescent="0.25">
      <c r="A4170" s="2">
        <v>44916.666666666664</v>
      </c>
      <c r="B4170" s="1">
        <v>269.14999999999998</v>
      </c>
      <c r="C4170" s="1">
        <v>202.87002000000001</v>
      </c>
      <c r="D4170" s="1">
        <v>0.32671155649316702</v>
      </c>
    </row>
    <row r="4171" spans="1:4" ht="13.2" x14ac:dyDescent="0.25">
      <c r="A4171" s="2">
        <v>44916.708333333336</v>
      </c>
      <c r="B4171" s="1">
        <v>224.27</v>
      </c>
      <c r="C4171" s="1">
        <v>168.78962000000001</v>
      </c>
      <c r="D4171" s="1">
        <v>0.32869544940026502</v>
      </c>
    </row>
    <row r="4172" spans="1:4" ht="13.2" x14ac:dyDescent="0.25">
      <c r="A4172" s="2">
        <v>44916.75</v>
      </c>
      <c r="B4172" s="1">
        <v>205.42</v>
      </c>
      <c r="C4172" s="1">
        <v>146.38443000000001</v>
      </c>
      <c r="D4172" s="1">
        <v>0.40329131998532802</v>
      </c>
    </row>
    <row r="4173" spans="1:4" ht="13.2" x14ac:dyDescent="0.25">
      <c r="A4173" s="2">
        <v>44916.791666666664</v>
      </c>
      <c r="B4173" s="1">
        <v>199.34</v>
      </c>
      <c r="C4173" s="1">
        <v>137.3407</v>
      </c>
      <c r="D4173" s="1">
        <v>0.45142699869739999</v>
      </c>
    </row>
    <row r="4174" spans="1:4" ht="13.2" x14ac:dyDescent="0.25">
      <c r="A4174" s="2">
        <v>44916.833333333336</v>
      </c>
      <c r="B4174" s="1">
        <v>197.04</v>
      </c>
      <c r="C4174" s="1">
        <v>135.18973</v>
      </c>
      <c r="D4174" s="1">
        <v>0.45750716419065202</v>
      </c>
    </row>
    <row r="4175" spans="1:4" ht="13.2" x14ac:dyDescent="0.25">
      <c r="A4175" s="2">
        <v>44916.875</v>
      </c>
      <c r="B4175" s="1">
        <v>190.29</v>
      </c>
      <c r="C4175" s="1">
        <v>137.26353</v>
      </c>
      <c r="D4175" s="1">
        <v>0.38631142591189299</v>
      </c>
    </row>
    <row r="4176" spans="1:4" ht="13.2" x14ac:dyDescent="0.25">
      <c r="A4176" s="2">
        <v>44916.916666666664</v>
      </c>
      <c r="B4176" s="1">
        <v>188.83</v>
      </c>
      <c r="C4176" s="1">
        <v>142.25049999999999</v>
      </c>
      <c r="D4176" s="1">
        <v>0.32744700370121699</v>
      </c>
    </row>
    <row r="4177" spans="1:5" ht="13.2" x14ac:dyDescent="0.25">
      <c r="A4177" s="2">
        <v>44916.958333333336</v>
      </c>
      <c r="B4177" s="1">
        <v>196.53</v>
      </c>
      <c r="C4177" s="1">
        <v>158.04080999999999</v>
      </c>
      <c r="D4177" s="1">
        <v>0.24353956424293199</v>
      </c>
      <c r="E4177" s="1">
        <f>AVERAGE(D4154:D4177)</f>
        <v>0.23210304232210063</v>
      </c>
    </row>
    <row r="4178" spans="1:5" ht="13.2" x14ac:dyDescent="0.25">
      <c r="A4178" s="2">
        <v>44917</v>
      </c>
      <c r="B4178" s="1">
        <v>234.68</v>
      </c>
      <c r="C4178" s="1">
        <v>223.49051</v>
      </c>
      <c r="D4178" s="1">
        <v>5.00669581003685E-2</v>
      </c>
    </row>
    <row r="4179" spans="1:5" ht="13.2" x14ac:dyDescent="0.25">
      <c r="A4179" s="2">
        <v>44917.041666666664</v>
      </c>
      <c r="B4179" s="1">
        <v>283.27999999999997</v>
      </c>
      <c r="C4179" s="1">
        <v>261.80273</v>
      </c>
      <c r="D4179" s="1">
        <v>8.2036081136357797E-2</v>
      </c>
    </row>
    <row r="4180" spans="1:5" ht="13.2" x14ac:dyDescent="0.25">
      <c r="A4180" s="2">
        <v>44917.083333333336</v>
      </c>
      <c r="B4180" s="1">
        <v>285.61</v>
      </c>
      <c r="C4180" s="1">
        <v>282.48145</v>
      </c>
      <c r="D4180" s="1">
        <v>1.10752405157932E-2</v>
      </c>
    </row>
    <row r="4181" spans="1:5" ht="13.2" x14ac:dyDescent="0.25">
      <c r="A4181" s="2">
        <v>44917.125</v>
      </c>
      <c r="B4181" s="1">
        <v>281.36</v>
      </c>
      <c r="C4181" s="1">
        <v>284.18732</v>
      </c>
      <c r="D4181" s="1">
        <v>9.9487901149142906E-3</v>
      </c>
    </row>
    <row r="4182" spans="1:5" ht="13.2" x14ac:dyDescent="0.25">
      <c r="A4182" s="2">
        <v>44917.166666666664</v>
      </c>
      <c r="B4182" s="1">
        <v>286.02999999999997</v>
      </c>
      <c r="C4182" s="1">
        <v>280.26368000000002</v>
      </c>
      <c r="D4182" s="1">
        <v>2.0574624582107601E-2</v>
      </c>
    </row>
    <row r="4183" spans="1:5" ht="13.2" x14ac:dyDescent="0.25">
      <c r="A4183" s="2">
        <v>44917.208333333336</v>
      </c>
      <c r="B4183" s="1">
        <v>289.83</v>
      </c>
      <c r="C4183" s="1">
        <v>281.00862000000001</v>
      </c>
      <c r="D4183" s="1">
        <v>3.1391848406643101E-2</v>
      </c>
    </row>
    <row r="4184" spans="1:5" ht="13.2" x14ac:dyDescent="0.25">
      <c r="A4184" s="2">
        <v>44917.25</v>
      </c>
      <c r="B4184" s="1">
        <v>289.99</v>
      </c>
      <c r="C4184" s="1">
        <v>281.85712000000001</v>
      </c>
      <c r="D4184" s="1">
        <v>2.8854619673968102E-2</v>
      </c>
    </row>
    <row r="4185" spans="1:5" ht="13.2" x14ac:dyDescent="0.25">
      <c r="A4185" s="2">
        <v>44917.291666666664</v>
      </c>
      <c r="B4185" s="1">
        <v>279.89999999999998</v>
      </c>
      <c r="C4185" s="1">
        <v>278.45643000000001</v>
      </c>
      <c r="D4185" s="1">
        <v>5.1841862656932204E-3</v>
      </c>
    </row>
    <row r="4186" spans="1:5" ht="13.2" x14ac:dyDescent="0.25">
      <c r="A4186" s="2">
        <v>44917.333333333336</v>
      </c>
      <c r="B4186" s="1">
        <v>279.86</v>
      </c>
      <c r="C4186" s="1">
        <v>274.74295999999998</v>
      </c>
      <c r="D4186" s="1">
        <v>1.8624826637960099E-2</v>
      </c>
    </row>
    <row r="4187" spans="1:5" ht="13.2" x14ac:dyDescent="0.25">
      <c r="A4187" s="2">
        <v>44917.375</v>
      </c>
      <c r="B4187" s="1">
        <v>284.27</v>
      </c>
      <c r="C4187" s="1">
        <v>272.6968</v>
      </c>
      <c r="D4187" s="1">
        <v>4.2439808607948402E-2</v>
      </c>
    </row>
    <row r="4188" spans="1:5" ht="13.2" x14ac:dyDescent="0.25">
      <c r="A4188" s="2">
        <v>44917.416666666664</v>
      </c>
      <c r="B4188" s="1">
        <v>285.58999999999997</v>
      </c>
      <c r="C4188" s="1">
        <v>276.19409999999999</v>
      </c>
      <c r="D4188" s="1">
        <v>3.4019191575779401E-2</v>
      </c>
    </row>
    <row r="4189" spans="1:5" ht="13.2" x14ac:dyDescent="0.25">
      <c r="A4189" s="2">
        <v>44917.458333333336</v>
      </c>
      <c r="B4189" s="1">
        <v>291.77</v>
      </c>
      <c r="C4189" s="1">
        <v>281.06097</v>
      </c>
      <c r="D4189" s="1">
        <v>3.8102159826745002E-2</v>
      </c>
    </row>
    <row r="4190" spans="1:5" ht="13.2" x14ac:dyDescent="0.25">
      <c r="A4190" s="2">
        <v>44917.5</v>
      </c>
      <c r="B4190" s="1">
        <v>293.37</v>
      </c>
      <c r="C4190" s="1">
        <v>283.72762</v>
      </c>
      <c r="D4190" s="1">
        <v>3.3984636391761899E-2</v>
      </c>
    </row>
    <row r="4191" spans="1:5" ht="13.2" x14ac:dyDescent="0.25">
      <c r="A4191" s="2">
        <v>44917.541666666664</v>
      </c>
      <c r="B4191" s="1">
        <v>290.62</v>
      </c>
      <c r="C4191" s="1">
        <v>286.90366999999998</v>
      </c>
      <c r="D4191" s="1">
        <v>1.2953232700020899E-2</v>
      </c>
    </row>
    <row r="4192" spans="1:5" ht="13.2" x14ac:dyDescent="0.25">
      <c r="A4192" s="2">
        <v>44917.583333333336</v>
      </c>
      <c r="B4192" s="1">
        <v>293.41000000000003</v>
      </c>
      <c r="C4192" s="1">
        <v>291.18462</v>
      </c>
      <c r="D4192" s="1">
        <v>7.6425052944074697E-3</v>
      </c>
    </row>
    <row r="4193" spans="1:5" ht="13.2" x14ac:dyDescent="0.25">
      <c r="A4193" s="2">
        <v>44917.625</v>
      </c>
      <c r="B4193" s="1">
        <v>302.23</v>
      </c>
      <c r="C4193" s="1">
        <v>277.86819000000003</v>
      </c>
      <c r="D4193" s="1">
        <v>8.7673979522449E-2</v>
      </c>
    </row>
    <row r="4194" spans="1:5" ht="13.2" x14ac:dyDescent="0.25">
      <c r="A4194" s="2">
        <v>44917.666666666664</v>
      </c>
      <c r="B4194" s="1">
        <v>268.54000000000002</v>
      </c>
      <c r="C4194" s="1">
        <v>240.77070000000001</v>
      </c>
      <c r="D4194" s="1">
        <v>0.115335046996997</v>
      </c>
    </row>
    <row r="4195" spans="1:5" ht="13.2" x14ac:dyDescent="0.25">
      <c r="A4195" s="2">
        <v>44917.708333333336</v>
      </c>
      <c r="B4195" s="1">
        <v>230.57</v>
      </c>
      <c r="C4195" s="1">
        <v>196.06301999999999</v>
      </c>
      <c r="D4195" s="1">
        <v>0.17599943120329301</v>
      </c>
    </row>
    <row r="4196" spans="1:5" ht="13.2" x14ac:dyDescent="0.25">
      <c r="A4196" s="2">
        <v>44917.75</v>
      </c>
      <c r="B4196" s="1">
        <v>202.47</v>
      </c>
      <c r="C4196" s="1">
        <v>168.96938</v>
      </c>
      <c r="D4196" s="1">
        <v>0.198264442942265</v>
      </c>
    </row>
    <row r="4197" spans="1:5" ht="13.2" x14ac:dyDescent="0.25">
      <c r="A4197" s="2">
        <v>44917.791666666664</v>
      </c>
      <c r="B4197" s="1">
        <v>201.65</v>
      </c>
      <c r="C4197" s="1">
        <v>160.95093</v>
      </c>
      <c r="D4197" s="1">
        <v>0.25286632391623898</v>
      </c>
    </row>
    <row r="4198" spans="1:5" ht="13.2" x14ac:dyDescent="0.25">
      <c r="A4198" s="2">
        <v>44917.833333333336</v>
      </c>
      <c r="B4198" s="1">
        <v>208.1</v>
      </c>
      <c r="C4198" s="1">
        <v>159.86015</v>
      </c>
      <c r="D4198" s="1">
        <v>0.301762822066662</v>
      </c>
    </row>
    <row r="4199" spans="1:5" ht="13.2" x14ac:dyDescent="0.25">
      <c r="A4199" s="2">
        <v>44917.875</v>
      </c>
      <c r="B4199" s="1">
        <v>205.41</v>
      </c>
      <c r="C4199" s="1">
        <v>162.00362000000001</v>
      </c>
      <c r="D4199" s="1">
        <v>0.26793463010270901</v>
      </c>
    </row>
    <row r="4200" spans="1:5" ht="13.2" x14ac:dyDescent="0.25">
      <c r="A4200" s="2">
        <v>44917.916666666664</v>
      </c>
      <c r="B4200" s="1">
        <v>206.67</v>
      </c>
      <c r="C4200" s="1">
        <v>167.387</v>
      </c>
      <c r="D4200" s="1">
        <v>0.23468369706130099</v>
      </c>
    </row>
    <row r="4201" spans="1:5" ht="13.2" x14ac:dyDescent="0.25">
      <c r="A4201" s="2">
        <v>44917.958333333336</v>
      </c>
      <c r="B4201" s="1">
        <v>218.12</v>
      </c>
      <c r="C4201" s="1">
        <v>183.27892</v>
      </c>
      <c r="D4201" s="1">
        <v>0.190098675832441</v>
      </c>
      <c r="E4201" s="1">
        <f>AVERAGE(D4178:D4201)</f>
        <v>9.3813239978117705E-2</v>
      </c>
    </row>
    <row r="4202" spans="1:5" ht="13.2" x14ac:dyDescent="0.25">
      <c r="A4202" s="2">
        <v>44918</v>
      </c>
      <c r="B4202" s="1">
        <v>252.2</v>
      </c>
      <c r="C4202" s="1">
        <v>223.70829000000001</v>
      </c>
      <c r="D4202" s="1">
        <v>0.12736099319341199</v>
      </c>
    </row>
    <row r="4203" spans="1:5" ht="13.2" x14ac:dyDescent="0.25">
      <c r="A4203" s="2">
        <v>44918.041666666664</v>
      </c>
      <c r="B4203" s="1">
        <v>283.36</v>
      </c>
      <c r="C4203" s="1">
        <v>258.03850999999997</v>
      </c>
      <c r="D4203" s="1">
        <v>9.8130662744874905E-2</v>
      </c>
    </row>
    <row r="4204" spans="1:5" ht="13.2" x14ac:dyDescent="0.25">
      <c r="A4204" s="2">
        <v>44918.083333333336</v>
      </c>
      <c r="B4204" s="1">
        <v>292.94</v>
      </c>
      <c r="C4204" s="1">
        <v>281.05945000000003</v>
      </c>
      <c r="D4204" s="1">
        <v>4.2270594352902799E-2</v>
      </c>
    </row>
    <row r="4205" spans="1:5" ht="13.2" x14ac:dyDescent="0.25">
      <c r="A4205" s="2">
        <v>44918.125</v>
      </c>
      <c r="B4205" s="1">
        <v>289.54000000000002</v>
      </c>
      <c r="C4205" s="1">
        <v>285.48871000000003</v>
      </c>
      <c r="D4205" s="1">
        <v>1.4190718785341699E-2</v>
      </c>
    </row>
    <row r="4206" spans="1:5" ht="13.2" x14ac:dyDescent="0.25">
      <c r="A4206" s="2">
        <v>44918.166666666664</v>
      </c>
      <c r="B4206" s="1">
        <v>286.81</v>
      </c>
      <c r="C4206" s="1">
        <v>279.85762</v>
      </c>
      <c r="D4206" s="1">
        <v>2.4842561013703999E-2</v>
      </c>
    </row>
    <row r="4207" spans="1:5" ht="13.2" x14ac:dyDescent="0.25">
      <c r="A4207" s="2">
        <v>44918.208333333336</v>
      </c>
      <c r="B4207" s="1">
        <v>288.77</v>
      </c>
      <c r="C4207" s="1">
        <v>277.75155000000001</v>
      </c>
      <c r="D4207" s="1">
        <v>3.96701656570412E-2</v>
      </c>
    </row>
    <row r="4208" spans="1:5" ht="13.2" x14ac:dyDescent="0.25">
      <c r="A4208" s="2">
        <v>44918.25</v>
      </c>
      <c r="B4208" s="1">
        <v>279.72000000000003</v>
      </c>
      <c r="C4208" s="1">
        <v>277.38652000000002</v>
      </c>
      <c r="D4208" s="1">
        <v>8.4123770686477702E-3</v>
      </c>
    </row>
    <row r="4209" spans="1:4" ht="13.2" x14ac:dyDescent="0.25">
      <c r="A4209" s="2">
        <v>44918.291666666664</v>
      </c>
      <c r="B4209" s="1">
        <v>284.04000000000002</v>
      </c>
      <c r="C4209" s="1">
        <v>273.29419000000001</v>
      </c>
      <c r="D4209" s="1">
        <v>3.9319569874500401E-2</v>
      </c>
    </row>
    <row r="4210" spans="1:4" ht="13.2" x14ac:dyDescent="0.25">
      <c r="A4210" s="2">
        <v>44918.333333333336</v>
      </c>
      <c r="B4210" s="1">
        <v>279.48</v>
      </c>
      <c r="C4210" s="1">
        <v>269.77764000000002</v>
      </c>
      <c r="D4210" s="1">
        <v>3.5964285253588801E-2</v>
      </c>
    </row>
    <row r="4211" spans="1:4" ht="13.2" x14ac:dyDescent="0.25">
      <c r="A4211" s="2">
        <v>44918.375</v>
      </c>
      <c r="B4211" s="1">
        <v>287.95999999999998</v>
      </c>
      <c r="C4211" s="1">
        <v>267.48334999999997</v>
      </c>
      <c r="D4211" s="1">
        <v>7.6552989186055895E-2</v>
      </c>
    </row>
    <row r="4212" spans="1:4" ht="13.2" x14ac:dyDescent="0.25">
      <c r="A4212" s="2">
        <v>44918.416666666664</v>
      </c>
      <c r="B4212" s="1">
        <v>285.8</v>
      </c>
      <c r="C4212" s="1">
        <v>267.06596000000002</v>
      </c>
      <c r="D4212" s="1">
        <v>7.0147614469474096E-2</v>
      </c>
    </row>
    <row r="4213" spans="1:4" ht="13.2" x14ac:dyDescent="0.25">
      <c r="A4213" s="2">
        <v>44918.458333333336</v>
      </c>
      <c r="B4213" s="1">
        <v>281.23</v>
      </c>
      <c r="C4213" s="1">
        <v>268.13220000000001</v>
      </c>
      <c r="D4213" s="1">
        <v>4.8848291999245098E-2</v>
      </c>
    </row>
    <row r="4214" spans="1:4" ht="13.2" x14ac:dyDescent="0.25">
      <c r="A4214" s="2">
        <v>44918.5</v>
      </c>
      <c r="B4214" s="1">
        <v>287.42</v>
      </c>
      <c r="C4214" s="1">
        <v>270.72609</v>
      </c>
      <c r="D4214" s="1">
        <v>6.1663469523753699E-2</v>
      </c>
    </row>
    <row r="4215" spans="1:4" ht="13.2" x14ac:dyDescent="0.25">
      <c r="A4215" s="2">
        <v>44918.541666666664</v>
      </c>
      <c r="B4215" s="1">
        <v>285.64</v>
      </c>
      <c r="C4215" s="1">
        <v>275.28093999999999</v>
      </c>
      <c r="D4215" s="1">
        <v>3.7630865398817603E-2</v>
      </c>
    </row>
    <row r="4216" spans="1:4" ht="13.2" x14ac:dyDescent="0.25">
      <c r="A4216" s="2">
        <v>44918.583333333336</v>
      </c>
      <c r="B4216" s="1">
        <v>287.35000000000002</v>
      </c>
      <c r="C4216" s="1">
        <v>278.51643000000001</v>
      </c>
      <c r="D4216" s="1">
        <v>3.1716513097629399E-2</v>
      </c>
    </row>
    <row r="4217" spans="1:4" ht="13.2" x14ac:dyDescent="0.25">
      <c r="A4217" s="2">
        <v>44918.625</v>
      </c>
      <c r="B4217" s="1">
        <v>284.04000000000002</v>
      </c>
      <c r="C4217" s="1">
        <v>265.36451</v>
      </c>
      <c r="D4217" s="1">
        <v>7.0376743295476898E-2</v>
      </c>
    </row>
    <row r="4218" spans="1:4" ht="13.2" x14ac:dyDescent="0.25">
      <c r="A4218" s="2">
        <v>44918.666666666664</v>
      </c>
      <c r="B4218" s="1">
        <v>246.25</v>
      </c>
      <c r="C4218" s="1">
        <v>233.80690999999999</v>
      </c>
      <c r="D4218" s="1">
        <v>5.3219513486577497E-2</v>
      </c>
    </row>
    <row r="4219" spans="1:4" ht="13.2" x14ac:dyDescent="0.25">
      <c r="A4219" s="2">
        <v>44918.708333333336</v>
      </c>
      <c r="B4219" s="1">
        <v>206.06</v>
      </c>
      <c r="C4219" s="1">
        <v>196.04442</v>
      </c>
      <c r="D4219" s="1">
        <v>5.1088319677754603E-2</v>
      </c>
    </row>
    <row r="4220" spans="1:4" ht="13.2" x14ac:dyDescent="0.25">
      <c r="A4220" s="2">
        <v>44918.75</v>
      </c>
      <c r="B4220" s="1">
        <v>179.27</v>
      </c>
      <c r="C4220" s="1">
        <v>172.08913999999999</v>
      </c>
      <c r="D4220" s="1">
        <v>4.17275604956827E-2</v>
      </c>
    </row>
    <row r="4221" spans="1:4" ht="13.2" x14ac:dyDescent="0.25">
      <c r="A4221" s="2">
        <v>44918.791666666664</v>
      </c>
      <c r="B4221" s="1">
        <v>182.66</v>
      </c>
      <c r="C4221" s="1">
        <v>165.0822</v>
      </c>
      <c r="D4221" s="1">
        <v>0.10647907527280299</v>
      </c>
    </row>
    <row r="4222" spans="1:4" ht="13.2" x14ac:dyDescent="0.25">
      <c r="A4222" s="2">
        <v>44918.833333333336</v>
      </c>
      <c r="B4222" s="1">
        <v>183.86</v>
      </c>
      <c r="C4222" s="1">
        <v>166.01947000000001</v>
      </c>
      <c r="D4222" s="1">
        <v>0.10746046834145399</v>
      </c>
    </row>
    <row r="4223" spans="1:4" ht="13.2" x14ac:dyDescent="0.25">
      <c r="A4223" s="2">
        <v>44918.875</v>
      </c>
      <c r="B4223" s="1">
        <v>179.38</v>
      </c>
      <c r="C4223" s="1">
        <v>170.16496000000001</v>
      </c>
      <c r="D4223" s="1">
        <v>5.4153569571549702E-2</v>
      </c>
    </row>
    <row r="4224" spans="1:4" ht="13.2" x14ac:dyDescent="0.25">
      <c r="A4224" s="2">
        <v>44918.916666666664</v>
      </c>
      <c r="B4224" s="1">
        <v>181.11</v>
      </c>
      <c r="C4224" s="1">
        <v>176.94490999999999</v>
      </c>
      <c r="D4224" s="1">
        <v>2.3538908239858498E-2</v>
      </c>
    </row>
    <row r="4225" spans="1:5" ht="13.2" x14ac:dyDescent="0.25">
      <c r="A4225" s="2">
        <v>44918.958333333336</v>
      </c>
      <c r="B4225" s="1">
        <v>184.8</v>
      </c>
      <c r="C4225" s="1">
        <v>190.93292</v>
      </c>
      <c r="D4225" s="1">
        <v>3.2120809758736102E-2</v>
      </c>
      <c r="E4225" s="1">
        <f>AVERAGE(D4202:D4225)</f>
        <v>5.4036943323286769E-2</v>
      </c>
    </row>
    <row r="4226" spans="1:5" ht="13.2" x14ac:dyDescent="0.25">
      <c r="A4226" s="2">
        <v>44919</v>
      </c>
      <c r="B4226" s="1">
        <v>221.19</v>
      </c>
      <c r="C4226" s="1">
        <v>216.62099000000001</v>
      </c>
      <c r="D4226" s="1">
        <v>2.1092185018635499E-2</v>
      </c>
    </row>
    <row r="4227" spans="1:5" ht="13.2" x14ac:dyDescent="0.25">
      <c r="A4227" s="2">
        <v>44919.041666666664</v>
      </c>
      <c r="B4227" s="1">
        <v>284.41000000000003</v>
      </c>
      <c r="C4227" s="1">
        <v>254.60872000000001</v>
      </c>
      <c r="D4227" s="1">
        <v>0.117047365856126</v>
      </c>
    </row>
    <row r="4228" spans="1:5" ht="13.2" x14ac:dyDescent="0.25">
      <c r="A4228" s="2">
        <v>44919.083333333336</v>
      </c>
      <c r="B4228" s="1">
        <v>290.10000000000002</v>
      </c>
      <c r="C4228" s="1">
        <v>275.21397000000002</v>
      </c>
      <c r="D4228" s="1">
        <v>5.4088933058158303E-2</v>
      </c>
    </row>
    <row r="4229" spans="1:5" ht="13.2" x14ac:dyDescent="0.25">
      <c r="A4229" s="2">
        <v>44919.125</v>
      </c>
      <c r="B4229" s="1">
        <v>283</v>
      </c>
      <c r="C4229" s="1">
        <v>276.29847999999998</v>
      </c>
      <c r="D4229" s="1">
        <v>2.42546394030108E-2</v>
      </c>
    </row>
    <row r="4230" spans="1:5" ht="13.2" x14ac:dyDescent="0.25">
      <c r="A4230" s="2">
        <v>44919.166666666664</v>
      </c>
      <c r="B4230" s="1">
        <v>282.58999999999997</v>
      </c>
      <c r="C4230" s="1">
        <v>270.91788000000003</v>
      </c>
      <c r="D4230" s="1">
        <v>4.3083608951907999E-2</v>
      </c>
    </row>
    <row r="4231" spans="1:5" ht="13.2" x14ac:dyDescent="0.25">
      <c r="A4231" s="2">
        <v>44919.208333333336</v>
      </c>
      <c r="B4231" s="1">
        <v>289.85000000000002</v>
      </c>
      <c r="C4231" s="1">
        <v>269.61777000000001</v>
      </c>
      <c r="D4231" s="1">
        <v>7.5040417402754994E-2</v>
      </c>
    </row>
    <row r="4232" spans="1:5" ht="13.2" x14ac:dyDescent="0.25">
      <c r="A4232" s="2">
        <v>44919.25</v>
      </c>
      <c r="B4232" s="1">
        <v>279.83</v>
      </c>
      <c r="C4232" s="1">
        <v>270.54532</v>
      </c>
      <c r="D4232" s="1">
        <v>3.4318390722855502E-2</v>
      </c>
    </row>
    <row r="4233" spans="1:5" ht="13.2" x14ac:dyDescent="0.25">
      <c r="A4233" s="2">
        <v>44919.291666666664</v>
      </c>
      <c r="B4233" s="1">
        <v>283.38</v>
      </c>
      <c r="C4233" s="1">
        <v>269.79772000000003</v>
      </c>
      <c r="D4233" s="1">
        <v>5.0342456563383702E-2</v>
      </c>
    </row>
    <row r="4234" spans="1:5" ht="13.2" x14ac:dyDescent="0.25">
      <c r="A4234" s="2">
        <v>44919.333333333336</v>
      </c>
      <c r="B4234" s="1">
        <v>288.14999999999998</v>
      </c>
      <c r="C4234" s="1">
        <v>267.47019999999998</v>
      </c>
      <c r="D4234" s="1">
        <v>7.73162767291459E-2</v>
      </c>
    </row>
    <row r="4235" spans="1:5" ht="13.2" x14ac:dyDescent="0.25">
      <c r="A4235" s="2">
        <v>44919.375</v>
      </c>
      <c r="B4235" s="1">
        <v>286.98</v>
      </c>
      <c r="C4235" s="1">
        <v>264.41922</v>
      </c>
      <c r="D4235" s="1">
        <v>8.5322012522387802E-2</v>
      </c>
    </row>
    <row r="4236" spans="1:5" ht="13.2" x14ac:dyDescent="0.25">
      <c r="A4236" s="2">
        <v>44919.416666666664</v>
      </c>
      <c r="B4236" s="1">
        <v>285.32</v>
      </c>
      <c r="C4236" s="1">
        <v>265.91789</v>
      </c>
      <c r="D4236" s="1">
        <v>7.2962785617770906E-2</v>
      </c>
    </row>
    <row r="4237" spans="1:5" ht="13.2" x14ac:dyDescent="0.25">
      <c r="A4237" s="2">
        <v>44919.458333333336</v>
      </c>
      <c r="B4237" s="1">
        <v>279.42</v>
      </c>
      <c r="C4237" s="1">
        <v>268.88540999999998</v>
      </c>
      <c r="D4237" s="1">
        <v>3.9178734167837598E-2</v>
      </c>
    </row>
    <row r="4238" spans="1:5" ht="13.2" x14ac:dyDescent="0.25">
      <c r="A4238" s="2">
        <v>44919.5</v>
      </c>
      <c r="B4238" s="1">
        <v>277.85000000000002</v>
      </c>
      <c r="C4238" s="1">
        <v>270.94976000000003</v>
      </c>
      <c r="D4238" s="1">
        <v>2.5466861458006002E-2</v>
      </c>
    </row>
    <row r="4239" spans="1:5" ht="13.2" x14ac:dyDescent="0.25">
      <c r="A4239" s="2">
        <v>44919.541666666664</v>
      </c>
      <c r="B4239" s="1">
        <v>274.35000000000002</v>
      </c>
      <c r="C4239" s="1">
        <v>274.17518999999999</v>
      </c>
      <c r="D4239" s="1">
        <v>6.3758504188521305E-4</v>
      </c>
    </row>
    <row r="4240" spans="1:5" ht="13.2" x14ac:dyDescent="0.25">
      <c r="A4240" s="2">
        <v>44919.583333333336</v>
      </c>
      <c r="B4240" s="1">
        <v>267.39999999999998</v>
      </c>
      <c r="C4240" s="1">
        <v>275.82506000000001</v>
      </c>
      <c r="D4240" s="1">
        <v>3.0544940332832799E-2</v>
      </c>
    </row>
    <row r="4241" spans="1:5" ht="13.2" x14ac:dyDescent="0.25">
      <c r="A4241" s="2">
        <v>44919.625</v>
      </c>
      <c r="B4241" s="1">
        <v>261.51</v>
      </c>
      <c r="C4241" s="1">
        <v>256.42095</v>
      </c>
      <c r="D4241" s="1">
        <v>1.9846467303081001E-2</v>
      </c>
    </row>
    <row r="4242" spans="1:5" ht="13.2" x14ac:dyDescent="0.25">
      <c r="A4242" s="2">
        <v>44919.666666666664</v>
      </c>
      <c r="B4242" s="1">
        <v>229.03</v>
      </c>
      <c r="C4242" s="1">
        <v>214.77700999999999</v>
      </c>
      <c r="D4242" s="1">
        <v>6.6361804738784697E-2</v>
      </c>
    </row>
    <row r="4243" spans="1:5" ht="13.2" x14ac:dyDescent="0.25">
      <c r="A4243" s="2">
        <v>44919.708333333336</v>
      </c>
      <c r="B4243" s="1">
        <v>164.69</v>
      </c>
      <c r="C4243" s="1">
        <v>171.59809999999999</v>
      </c>
      <c r="D4243" s="1">
        <v>4.0257438747864797E-2</v>
      </c>
    </row>
    <row r="4244" spans="1:5" ht="13.2" x14ac:dyDescent="0.25">
      <c r="A4244" s="2">
        <v>44919.75</v>
      </c>
      <c r="B4244" s="1">
        <v>141.77000000000001</v>
      </c>
      <c r="C4244" s="1">
        <v>149.56900999999999</v>
      </c>
      <c r="D4244" s="1">
        <v>5.2143221379883302E-2</v>
      </c>
    </row>
    <row r="4245" spans="1:5" ht="13.2" x14ac:dyDescent="0.25">
      <c r="A4245" s="2">
        <v>44919.791666666664</v>
      </c>
      <c r="B4245" s="1">
        <v>143.79</v>
      </c>
      <c r="C4245" s="1">
        <v>145.16838000000001</v>
      </c>
      <c r="D4245" s="1">
        <v>9.4950429287701706E-3</v>
      </c>
    </row>
    <row r="4246" spans="1:5" ht="13.2" x14ac:dyDescent="0.25">
      <c r="A4246" s="2">
        <v>44919.833333333336</v>
      </c>
      <c r="B4246" s="1">
        <v>143.93</v>
      </c>
      <c r="C4246" s="1">
        <v>146.06292999999999</v>
      </c>
      <c r="D4246" s="1">
        <v>1.4602815375537001E-2</v>
      </c>
    </row>
    <row r="4247" spans="1:5" ht="13.2" x14ac:dyDescent="0.25">
      <c r="A4247" s="2">
        <v>44919.875</v>
      </c>
      <c r="B4247" s="1">
        <v>138.97999999999999</v>
      </c>
      <c r="C4247" s="1">
        <v>149.28181000000001</v>
      </c>
      <c r="D4247" s="1">
        <v>6.9009144516669604E-2</v>
      </c>
    </row>
    <row r="4248" spans="1:5" ht="13.2" x14ac:dyDescent="0.25">
      <c r="A4248" s="2">
        <v>44919.916666666664</v>
      </c>
      <c r="B4248" s="1">
        <v>139.09</v>
      </c>
      <c r="C4248" s="1">
        <v>156.03716</v>
      </c>
      <c r="D4248" s="1">
        <v>0.10860976962154301</v>
      </c>
    </row>
    <row r="4249" spans="1:5" ht="13.2" x14ac:dyDescent="0.25">
      <c r="A4249" s="2">
        <v>44919.958333333336</v>
      </c>
      <c r="B4249" s="1">
        <v>151.5</v>
      </c>
      <c r="C4249" s="1">
        <v>174.70516000000001</v>
      </c>
      <c r="D4249" s="1">
        <v>0.132824697335785</v>
      </c>
      <c r="E4249" s="1">
        <f>AVERAGE(D4226:D4249)</f>
        <v>5.2660316449775722E-2</v>
      </c>
    </row>
    <row r="4250" spans="1:5" ht="13.2" x14ac:dyDescent="0.25">
      <c r="A4250" s="2">
        <v>44920</v>
      </c>
      <c r="B4250" s="1">
        <v>201.74</v>
      </c>
      <c r="C4250" s="1">
        <v>194.55565000000001</v>
      </c>
      <c r="D4250" s="1">
        <v>3.6926966654527799E-2</v>
      </c>
    </row>
    <row r="4251" spans="1:5" ht="13.2" x14ac:dyDescent="0.25">
      <c r="A4251" s="2">
        <v>44920.041666666664</v>
      </c>
      <c r="B4251" s="1">
        <v>259.79000000000002</v>
      </c>
      <c r="C4251" s="1">
        <v>236.92813000000001</v>
      </c>
      <c r="D4251" s="1">
        <v>9.6492847852215805E-2</v>
      </c>
    </row>
    <row r="4252" spans="1:5" ht="13.2" x14ac:dyDescent="0.25">
      <c r="A4252" s="2">
        <v>44920.083333333336</v>
      </c>
      <c r="B4252" s="1">
        <v>274.01</v>
      </c>
      <c r="C4252" s="1">
        <v>263.61025000000001</v>
      </c>
      <c r="D4252" s="1">
        <v>3.9451235299082503E-2</v>
      </c>
    </row>
    <row r="4253" spans="1:5" ht="13.2" x14ac:dyDescent="0.25">
      <c r="A4253" s="2">
        <v>44920.125</v>
      </c>
      <c r="B4253" s="1">
        <v>262.27999999999997</v>
      </c>
      <c r="C4253" s="1">
        <v>267.00965000000002</v>
      </c>
      <c r="D4253" s="1">
        <v>1.7713404740240801E-2</v>
      </c>
    </row>
    <row r="4254" spans="1:5" ht="13.2" x14ac:dyDescent="0.25">
      <c r="A4254" s="2">
        <v>44920.166666666664</v>
      </c>
      <c r="B4254" s="1">
        <v>260.61</v>
      </c>
      <c r="C4254" s="1">
        <v>262.18943999999999</v>
      </c>
      <c r="D4254" s="1">
        <v>6.02404124285088E-3</v>
      </c>
    </row>
    <row r="4255" spans="1:5" ht="13.2" x14ac:dyDescent="0.25">
      <c r="A4255" s="2">
        <v>44920.208333333336</v>
      </c>
      <c r="B4255" s="1">
        <v>265.79000000000002</v>
      </c>
      <c r="C4255" s="1">
        <v>261.18049000000002</v>
      </c>
      <c r="D4255" s="1">
        <v>1.7648753166823399E-2</v>
      </c>
    </row>
    <row r="4256" spans="1:5" ht="13.2" x14ac:dyDescent="0.25">
      <c r="A4256" s="2">
        <v>44920.25</v>
      </c>
      <c r="B4256" s="1">
        <v>271.49</v>
      </c>
      <c r="C4256" s="1">
        <v>261.20988</v>
      </c>
      <c r="D4256" s="1">
        <v>3.9355785470289298E-2</v>
      </c>
    </row>
    <row r="4257" spans="1:4" ht="13.2" x14ac:dyDescent="0.25">
      <c r="A4257" s="2">
        <v>44920.291666666664</v>
      </c>
      <c r="B4257" s="1">
        <v>277.8</v>
      </c>
      <c r="C4257" s="1">
        <v>260.08778999999998</v>
      </c>
      <c r="D4257" s="1">
        <v>6.8100890087920002E-2</v>
      </c>
    </row>
    <row r="4258" spans="1:4" ht="13.2" x14ac:dyDescent="0.25">
      <c r="A4258" s="2">
        <v>44920.333333333336</v>
      </c>
      <c r="B4258" s="1">
        <v>270.92</v>
      </c>
      <c r="C4258" s="1">
        <v>257.62232</v>
      </c>
      <c r="D4258" s="1">
        <v>5.1616956170567801E-2</v>
      </c>
    </row>
    <row r="4259" spans="1:4" ht="13.2" x14ac:dyDescent="0.25">
      <c r="A4259" s="2">
        <v>44920.375</v>
      </c>
      <c r="B4259" s="1">
        <v>263.88</v>
      </c>
      <c r="C4259" s="1">
        <v>252.41821999999999</v>
      </c>
      <c r="D4259" s="1">
        <v>4.5407894881756103E-2</v>
      </c>
    </row>
    <row r="4260" spans="1:4" ht="13.2" x14ac:dyDescent="0.25">
      <c r="A4260" s="2">
        <v>44920.416666666664</v>
      </c>
      <c r="B4260" s="1">
        <v>260.45999999999998</v>
      </c>
      <c r="C4260" s="1">
        <v>250.71102999999999</v>
      </c>
      <c r="D4260" s="1">
        <v>3.8885285581571602E-2</v>
      </c>
    </row>
    <row r="4261" spans="1:4" ht="13.2" x14ac:dyDescent="0.25">
      <c r="A4261" s="2">
        <v>44920.458333333336</v>
      </c>
      <c r="B4261" s="1">
        <v>264.33999999999997</v>
      </c>
      <c r="C4261" s="1">
        <v>253.00139999999999</v>
      </c>
      <c r="D4261" s="1">
        <v>4.4816352794885599E-2</v>
      </c>
    </row>
    <row r="4262" spans="1:4" ht="13.2" x14ac:dyDescent="0.25">
      <c r="A4262" s="2">
        <v>44920.5</v>
      </c>
      <c r="B4262" s="1">
        <v>267.99</v>
      </c>
      <c r="C4262" s="1">
        <v>254.94426000000001</v>
      </c>
      <c r="D4262" s="1">
        <v>5.1170950073557202E-2</v>
      </c>
    </row>
    <row r="4263" spans="1:4" ht="13.2" x14ac:dyDescent="0.25">
      <c r="A4263" s="2">
        <v>44920.541666666664</v>
      </c>
      <c r="B4263" s="1">
        <v>260.26</v>
      </c>
      <c r="C4263" s="1">
        <v>256.89064000000002</v>
      </c>
      <c r="D4263" s="1">
        <v>1.3115931355069801E-2</v>
      </c>
    </row>
    <row r="4264" spans="1:4" ht="13.2" x14ac:dyDescent="0.25">
      <c r="A4264" s="2">
        <v>44920.583333333336</v>
      </c>
      <c r="B4264" s="1">
        <v>248.19</v>
      </c>
      <c r="C4264" s="1">
        <v>258.02294999999998</v>
      </c>
      <c r="D4264" s="1">
        <v>3.8108819389903001E-2</v>
      </c>
    </row>
    <row r="4265" spans="1:4" ht="13.2" x14ac:dyDescent="0.25">
      <c r="A4265" s="2">
        <v>44920.625</v>
      </c>
      <c r="B4265" s="1">
        <v>243.05</v>
      </c>
      <c r="C4265" s="1">
        <v>239.30805000000001</v>
      </c>
      <c r="D4265" s="1">
        <v>1.5636540433972002E-2</v>
      </c>
    </row>
    <row r="4266" spans="1:4" ht="13.2" x14ac:dyDescent="0.25">
      <c r="A4266" s="2">
        <v>44920.666666666664</v>
      </c>
      <c r="B4266" s="1">
        <v>217.65</v>
      </c>
      <c r="C4266" s="1">
        <v>197.57793000000001</v>
      </c>
      <c r="D4266" s="1">
        <v>0.101590648307733</v>
      </c>
    </row>
    <row r="4267" spans="1:4" ht="13.2" x14ac:dyDescent="0.25">
      <c r="A4267" s="2">
        <v>44920.708333333336</v>
      </c>
      <c r="B4267" s="1">
        <v>157.75</v>
      </c>
      <c r="C4267" s="1">
        <v>153.24827999999999</v>
      </c>
      <c r="D4267" s="1">
        <v>2.9375337850447599E-2</v>
      </c>
    </row>
    <row r="4268" spans="1:4" ht="13.2" x14ac:dyDescent="0.25">
      <c r="A4268" s="2">
        <v>44920.75</v>
      </c>
      <c r="B4268" s="1">
        <v>119.68</v>
      </c>
      <c r="C4268" s="1">
        <v>130.59209999999999</v>
      </c>
      <c r="D4268" s="1">
        <v>8.3558653241658398E-2</v>
      </c>
    </row>
    <row r="4269" spans="1:4" ht="13.2" x14ac:dyDescent="0.25">
      <c r="A4269" s="2">
        <v>44920.791666666664</v>
      </c>
      <c r="B4269" s="1">
        <v>122.96</v>
      </c>
      <c r="C4269" s="1">
        <v>126.10457</v>
      </c>
      <c r="D4269" s="1">
        <v>2.4936209686928799E-2</v>
      </c>
    </row>
    <row r="4270" spans="1:4" ht="13.2" x14ac:dyDescent="0.25">
      <c r="A4270" s="2">
        <v>44920.833333333336</v>
      </c>
      <c r="B4270" s="1">
        <v>116.99</v>
      </c>
      <c r="C4270" s="1">
        <v>126.75479</v>
      </c>
      <c r="D4270" s="1">
        <v>7.7036852019556804E-2</v>
      </c>
    </row>
    <row r="4271" spans="1:4" ht="13.2" x14ac:dyDescent="0.25">
      <c r="A4271" s="2">
        <v>44920.875</v>
      </c>
      <c r="B4271" s="1">
        <v>112.6</v>
      </c>
      <c r="C4271" s="1">
        <v>129.76889</v>
      </c>
      <c r="D4271" s="1">
        <v>0.13230358986656901</v>
      </c>
    </row>
    <row r="4272" spans="1:4" ht="13.2" x14ac:dyDescent="0.25">
      <c r="A4272" s="2">
        <v>44920.916666666664</v>
      </c>
      <c r="B4272" s="1">
        <v>108.19</v>
      </c>
      <c r="C4272" s="1">
        <v>135.93319</v>
      </c>
      <c r="D4272" s="1">
        <v>0.20409430544519699</v>
      </c>
    </row>
    <row r="4273" spans="1:5" ht="13.2" x14ac:dyDescent="0.25">
      <c r="A4273" s="2">
        <v>44920.958333333336</v>
      </c>
      <c r="B4273" s="1">
        <v>124.46</v>
      </c>
      <c r="C4273" s="1">
        <v>153.66728000000001</v>
      </c>
      <c r="D4273" s="1">
        <v>0.19006830862106699</v>
      </c>
      <c r="E4273" s="1">
        <f>AVERAGE(D4250:D4273)</f>
        <v>6.097652334309963E-2</v>
      </c>
    </row>
    <row r="4274" spans="1:5" ht="13.2" x14ac:dyDescent="0.25">
      <c r="A4274" s="2">
        <v>44921</v>
      </c>
      <c r="B4274" s="1">
        <v>170.27</v>
      </c>
      <c r="C4274" s="1">
        <v>182.90511000000001</v>
      </c>
      <c r="D4274" s="1">
        <v>6.9080136689456006E-2</v>
      </c>
    </row>
    <row r="4275" spans="1:5" ht="13.2" x14ac:dyDescent="0.25">
      <c r="A4275" s="2">
        <v>44921.041666666664</v>
      </c>
      <c r="B4275" s="1">
        <v>237.64</v>
      </c>
      <c r="C4275" s="1">
        <v>226.8569</v>
      </c>
      <c r="D4275" s="1">
        <v>4.7532607560096203E-2</v>
      </c>
    </row>
    <row r="4276" spans="1:5" ht="13.2" x14ac:dyDescent="0.25">
      <c r="A4276" s="2">
        <v>44921.083333333336</v>
      </c>
      <c r="B4276" s="1">
        <v>254.09</v>
      </c>
      <c r="C4276" s="1">
        <v>256.21906000000001</v>
      </c>
      <c r="D4276" s="1">
        <v>8.3095301340969999E-3</v>
      </c>
    </row>
    <row r="4277" spans="1:5" ht="13.2" x14ac:dyDescent="0.25">
      <c r="A4277" s="2">
        <v>44921.125</v>
      </c>
      <c r="B4277" s="1">
        <v>256</v>
      </c>
      <c r="C4277" s="1">
        <v>260.89328999999998</v>
      </c>
      <c r="D4277" s="1">
        <v>1.8755905910803498E-2</v>
      </c>
    </row>
    <row r="4278" spans="1:5" ht="13.2" x14ac:dyDescent="0.25">
      <c r="A4278" s="2">
        <v>44921.166666666664</v>
      </c>
      <c r="B4278" s="1">
        <v>256.61</v>
      </c>
      <c r="C4278" s="1">
        <v>254.94631000000001</v>
      </c>
      <c r="D4278" s="1">
        <v>6.5256484786934202E-3</v>
      </c>
    </row>
    <row r="4279" spans="1:5" ht="13.2" x14ac:dyDescent="0.25">
      <c r="A4279" s="2">
        <v>44921.208333333336</v>
      </c>
      <c r="B4279" s="1">
        <v>256.89</v>
      </c>
      <c r="C4279" s="1">
        <v>252.89685</v>
      </c>
      <c r="D4279" s="1">
        <v>1.5789639135481402E-2</v>
      </c>
    </row>
    <row r="4280" spans="1:5" ht="13.2" x14ac:dyDescent="0.25">
      <c r="A4280" s="2">
        <v>44921.25</v>
      </c>
      <c r="B4280" s="1">
        <v>248.45</v>
      </c>
      <c r="C4280" s="1">
        <v>252.19172</v>
      </c>
      <c r="D4280" s="1">
        <v>1.4836807489159399E-2</v>
      </c>
    </row>
    <row r="4281" spans="1:5" ht="13.2" x14ac:dyDescent="0.25">
      <c r="A4281" s="2">
        <v>44921.291666666664</v>
      </c>
      <c r="B4281" s="1">
        <v>257.42</v>
      </c>
      <c r="C4281" s="1">
        <v>249.16123999999999</v>
      </c>
      <c r="D4281" s="1">
        <v>3.3146246984482902E-2</v>
      </c>
    </row>
    <row r="4282" spans="1:5" ht="13.2" x14ac:dyDescent="0.25">
      <c r="A4282" s="2">
        <v>44921.333333333336</v>
      </c>
      <c r="B4282" s="1">
        <v>254.78</v>
      </c>
      <c r="C4282" s="1">
        <v>245.28729000000001</v>
      </c>
      <c r="D4282" s="1">
        <v>3.8700374568939003E-2</v>
      </c>
    </row>
    <row r="4283" spans="1:5" ht="13.2" x14ac:dyDescent="0.25">
      <c r="A4283" s="2">
        <v>44921.375</v>
      </c>
      <c r="B4283" s="1">
        <v>251.39</v>
      </c>
      <c r="C4283" s="1">
        <v>239.39818</v>
      </c>
      <c r="D4283" s="1">
        <v>5.0091525340752299E-2</v>
      </c>
    </row>
    <row r="4284" spans="1:5" ht="13.2" x14ac:dyDescent="0.25">
      <c r="A4284" s="2">
        <v>44921.416666666664</v>
      </c>
      <c r="B4284" s="1">
        <v>251.11</v>
      </c>
      <c r="C4284" s="1">
        <v>235.45748</v>
      </c>
      <c r="D4284" s="1">
        <v>6.6477055645036198E-2</v>
      </c>
    </row>
    <row r="4285" spans="1:5" ht="13.2" x14ac:dyDescent="0.25">
      <c r="A4285" s="2">
        <v>44921.458333333336</v>
      </c>
      <c r="B4285" s="1">
        <v>254.01</v>
      </c>
      <c r="C4285" s="1">
        <v>235.94746000000001</v>
      </c>
      <c r="D4285" s="1">
        <v>7.6553229265532097E-2</v>
      </c>
    </row>
    <row r="4286" spans="1:5" ht="13.2" x14ac:dyDescent="0.25">
      <c r="A4286" s="2">
        <v>44921.5</v>
      </c>
      <c r="B4286" s="1">
        <v>261.25</v>
      </c>
      <c r="C4286" s="1">
        <v>239.30768</v>
      </c>
      <c r="D4286" s="1">
        <v>9.1690830816629001E-2</v>
      </c>
    </row>
    <row r="4287" spans="1:5" ht="13.2" x14ac:dyDescent="0.25">
      <c r="A4287" s="2">
        <v>44921.541666666664</v>
      </c>
      <c r="B4287" s="1">
        <v>264.5</v>
      </c>
      <c r="C4287" s="1">
        <v>243.62392</v>
      </c>
      <c r="D4287" s="1">
        <v>8.5689779558591694E-2</v>
      </c>
    </row>
    <row r="4288" spans="1:5" ht="13.2" x14ac:dyDescent="0.25">
      <c r="A4288" s="2">
        <v>44921.583333333336</v>
      </c>
      <c r="B4288" s="1">
        <v>262.04000000000002</v>
      </c>
      <c r="C4288" s="1">
        <v>245.08734000000001</v>
      </c>
      <c r="D4288" s="1">
        <v>6.9169872258599704E-2</v>
      </c>
    </row>
    <row r="4289" spans="1:5" ht="13.2" x14ac:dyDescent="0.25">
      <c r="A4289" s="2">
        <v>44921.625</v>
      </c>
      <c r="B4289" s="1">
        <v>262.88</v>
      </c>
      <c r="C4289" s="1">
        <v>227.54562999999999</v>
      </c>
      <c r="D4289" s="1">
        <v>0.155284766400479</v>
      </c>
    </row>
    <row r="4290" spans="1:5" ht="13.2" x14ac:dyDescent="0.25">
      <c r="A4290" s="2">
        <v>44921.666666666664</v>
      </c>
      <c r="B4290" s="1">
        <v>229.8</v>
      </c>
      <c r="C4290" s="1">
        <v>188.3201</v>
      </c>
      <c r="D4290" s="1">
        <v>0.220262733505345</v>
      </c>
    </row>
    <row r="4291" spans="1:5" ht="13.2" x14ac:dyDescent="0.25">
      <c r="A4291" s="2">
        <v>44921.708333333336</v>
      </c>
      <c r="B4291" s="1">
        <v>172.06</v>
      </c>
      <c r="C4291" s="1">
        <v>144.21029999999999</v>
      </c>
      <c r="D4291" s="1">
        <v>0.19311866073366399</v>
      </c>
    </row>
    <row r="4292" spans="1:5" ht="13.2" x14ac:dyDescent="0.25">
      <c r="A4292" s="2">
        <v>44921.75</v>
      </c>
      <c r="B4292" s="1">
        <v>150.71</v>
      </c>
      <c r="C4292" s="1">
        <v>119.65898</v>
      </c>
      <c r="D4292" s="1">
        <v>0.259495944224161</v>
      </c>
    </row>
    <row r="4293" spans="1:5" ht="13.2" x14ac:dyDescent="0.25">
      <c r="A4293" s="2">
        <v>44921.791666666664</v>
      </c>
      <c r="B4293" s="1">
        <v>149.65</v>
      </c>
      <c r="C4293" s="1">
        <v>115.23027</v>
      </c>
      <c r="D4293" s="1">
        <v>0.29870389091338501</v>
      </c>
    </row>
    <row r="4294" spans="1:5" ht="13.2" x14ac:dyDescent="0.25">
      <c r="A4294" s="2">
        <v>44921.833333333336</v>
      </c>
      <c r="B4294" s="1">
        <v>153.85</v>
      </c>
      <c r="C4294" s="1">
        <v>118.80192</v>
      </c>
      <c r="D4294" s="1">
        <v>0.29501274053483301</v>
      </c>
    </row>
    <row r="4295" spans="1:5" ht="13.2" x14ac:dyDescent="0.25">
      <c r="A4295" s="2">
        <v>44921.875</v>
      </c>
      <c r="B4295" s="1">
        <v>157.19999999999999</v>
      </c>
      <c r="C4295" s="1">
        <v>123.88155999999999</v>
      </c>
      <c r="D4295" s="1">
        <v>0.26895399121548003</v>
      </c>
    </row>
    <row r="4296" spans="1:5" ht="13.2" x14ac:dyDescent="0.25">
      <c r="A4296" s="2">
        <v>44921.916666666664</v>
      </c>
      <c r="B4296" s="1">
        <v>170.23</v>
      </c>
      <c r="C4296" s="1">
        <v>128.82974999999999</v>
      </c>
      <c r="D4296" s="1">
        <v>0.32135628610627498</v>
      </c>
    </row>
    <row r="4297" spans="1:5" ht="13.2" x14ac:dyDescent="0.25">
      <c r="A4297" s="2">
        <v>44921.958333333336</v>
      </c>
      <c r="B4297" s="1">
        <v>209.83</v>
      </c>
      <c r="C4297" s="1">
        <v>143.81169</v>
      </c>
      <c r="D4297" s="1">
        <v>0.459060803749681</v>
      </c>
      <c r="E4297" s="1">
        <f>AVERAGE(D4274:D4297)</f>
        <v>0.13181662530081886</v>
      </c>
    </row>
    <row r="4298" spans="1:5" ht="13.2" x14ac:dyDescent="0.25">
      <c r="A4298" s="2">
        <v>44922</v>
      </c>
      <c r="B4298" s="1">
        <v>234.94</v>
      </c>
      <c r="C4298" s="1">
        <v>256.09859999999998</v>
      </c>
      <c r="D4298" s="1">
        <v>8.2618960041171502E-2</v>
      </c>
    </row>
    <row r="4299" spans="1:5" ht="13.2" x14ac:dyDescent="0.25">
      <c r="A4299" s="2">
        <v>44922.041666666664</v>
      </c>
      <c r="B4299" s="1">
        <v>263.39</v>
      </c>
      <c r="C4299" s="1">
        <v>274.30288000000002</v>
      </c>
      <c r="D4299" s="1">
        <v>3.97840518480886E-2</v>
      </c>
    </row>
    <row r="4300" spans="1:5" ht="13.2" x14ac:dyDescent="0.25">
      <c r="A4300" s="2">
        <v>44922.083333333336</v>
      </c>
      <c r="B4300" s="1">
        <v>267.54000000000002</v>
      </c>
      <c r="C4300" s="1">
        <v>280.30149</v>
      </c>
      <c r="D4300" s="1">
        <v>4.5527728018855601E-2</v>
      </c>
    </row>
    <row r="4301" spans="1:5" ht="13.2" x14ac:dyDescent="0.25">
      <c r="A4301" s="2">
        <v>44922.125</v>
      </c>
      <c r="B4301" s="1">
        <v>258.64</v>
      </c>
      <c r="C4301" s="1">
        <v>276.58695999999998</v>
      </c>
      <c r="D4301" s="1">
        <v>6.4887223895153903E-2</v>
      </c>
    </row>
    <row r="4302" spans="1:5" ht="13.2" x14ac:dyDescent="0.25">
      <c r="A4302" s="2">
        <v>44922.166666666664</v>
      </c>
      <c r="B4302" s="1">
        <v>243.85</v>
      </c>
      <c r="C4302" s="1">
        <v>271.78120999999999</v>
      </c>
      <c r="D4302" s="1">
        <v>0.102770938432425</v>
      </c>
    </row>
    <row r="4303" spans="1:5" ht="13.2" x14ac:dyDescent="0.25">
      <c r="A4303" s="2">
        <v>44922.208333333336</v>
      </c>
      <c r="B4303" s="1">
        <v>241.89</v>
      </c>
      <c r="C4303" s="1">
        <v>271.6001</v>
      </c>
      <c r="D4303" s="1">
        <v>0.109389134981909</v>
      </c>
    </row>
    <row r="4304" spans="1:5" ht="13.2" x14ac:dyDescent="0.25">
      <c r="A4304" s="2">
        <v>44922.25</v>
      </c>
      <c r="B4304" s="1">
        <v>229.9</v>
      </c>
      <c r="C4304" s="1">
        <v>270.41028999999997</v>
      </c>
      <c r="D4304" s="1">
        <v>0.14981046024542899</v>
      </c>
    </row>
    <row r="4305" spans="1:4" ht="13.2" x14ac:dyDescent="0.25">
      <c r="A4305" s="2">
        <v>44922.291666666664</v>
      </c>
      <c r="B4305" s="1">
        <v>227.12</v>
      </c>
      <c r="C4305" s="1">
        <v>265.87792000000002</v>
      </c>
      <c r="D4305" s="1">
        <v>0.14577336846925801</v>
      </c>
    </row>
    <row r="4306" spans="1:4" ht="13.2" x14ac:dyDescent="0.25">
      <c r="A4306" s="2">
        <v>44922.333333333336</v>
      </c>
      <c r="B4306" s="1">
        <v>219.08</v>
      </c>
      <c r="C4306" s="1">
        <v>262.91577000000001</v>
      </c>
      <c r="D4306" s="1">
        <v>0.166729329320945</v>
      </c>
    </row>
    <row r="4307" spans="1:4" ht="13.2" x14ac:dyDescent="0.25">
      <c r="A4307" s="2">
        <v>44922.375</v>
      </c>
      <c r="B4307" s="1">
        <v>209.47</v>
      </c>
      <c r="C4307" s="1">
        <v>259.00585000000001</v>
      </c>
      <c r="D4307" s="1">
        <v>0.19125378828316</v>
      </c>
    </row>
    <row r="4308" spans="1:4" ht="13.2" x14ac:dyDescent="0.25">
      <c r="A4308" s="2">
        <v>44922.416666666664</v>
      </c>
      <c r="B4308" s="1">
        <v>219.6</v>
      </c>
      <c r="C4308" s="1">
        <v>255.86939000000001</v>
      </c>
      <c r="D4308" s="1">
        <v>0.14174962468156099</v>
      </c>
    </row>
    <row r="4309" spans="1:4" ht="13.2" x14ac:dyDescent="0.25">
      <c r="A4309" s="2">
        <v>44922.458333333336</v>
      </c>
      <c r="B4309" s="1">
        <v>213.23</v>
      </c>
      <c r="C4309" s="1">
        <v>255.08306999999999</v>
      </c>
      <c r="D4309" s="1">
        <v>0.16407623602773699</v>
      </c>
    </row>
    <row r="4310" spans="1:4" ht="13.2" x14ac:dyDescent="0.25">
      <c r="A4310" s="2">
        <v>44922.5</v>
      </c>
      <c r="B4310" s="1">
        <v>212.25</v>
      </c>
      <c r="C4310" s="1">
        <v>254.84413000000001</v>
      </c>
      <c r="D4310" s="1">
        <v>0.16713796782370399</v>
      </c>
    </row>
    <row r="4311" spans="1:4" ht="13.2" x14ac:dyDescent="0.25">
      <c r="A4311" s="2">
        <v>44922.541666666664</v>
      </c>
      <c r="B4311" s="1">
        <v>203.31</v>
      </c>
      <c r="C4311" s="1">
        <v>253.88552999999999</v>
      </c>
      <c r="D4311" s="1">
        <v>0.199206035885542</v>
      </c>
    </row>
    <row r="4312" spans="1:4" ht="13.2" x14ac:dyDescent="0.25">
      <c r="A4312" s="2">
        <v>44922.583333333336</v>
      </c>
      <c r="B4312" s="1">
        <v>198.42</v>
      </c>
      <c r="C4312" s="1">
        <v>252.75505999999999</v>
      </c>
      <c r="D4312" s="1">
        <v>0.21497120571987699</v>
      </c>
    </row>
    <row r="4313" spans="1:4" ht="13.2" x14ac:dyDescent="0.25">
      <c r="A4313" s="2">
        <v>44922.625</v>
      </c>
      <c r="B4313" s="1">
        <v>197</v>
      </c>
      <c r="C4313" s="1">
        <v>241.21306999999999</v>
      </c>
      <c r="D4313" s="1">
        <v>0.183294669729131</v>
      </c>
    </row>
    <row r="4314" spans="1:4" ht="13.2" x14ac:dyDescent="0.25">
      <c r="A4314" s="2">
        <v>44922.666666666664</v>
      </c>
      <c r="B4314" s="1">
        <v>202.21</v>
      </c>
      <c r="C4314" s="1">
        <v>217.91434000000001</v>
      </c>
      <c r="D4314" s="1">
        <v>7.2066574416350906E-2</v>
      </c>
    </row>
    <row r="4315" spans="1:4" ht="13.2" x14ac:dyDescent="0.25">
      <c r="A4315" s="2">
        <v>44922.708333333336</v>
      </c>
      <c r="B4315" s="1">
        <v>205.01</v>
      </c>
      <c r="C4315" s="1">
        <v>193.25443000000001</v>
      </c>
      <c r="D4315" s="1">
        <v>6.0829498190545797E-2</v>
      </c>
    </row>
    <row r="4316" spans="1:4" ht="13.2" x14ac:dyDescent="0.25">
      <c r="A4316" s="2">
        <v>44922.75</v>
      </c>
      <c r="B4316" s="1">
        <v>190.2</v>
      </c>
      <c r="C4316" s="1">
        <v>180.5059</v>
      </c>
      <c r="D4316" s="1">
        <v>5.3705169747913999E-2</v>
      </c>
    </row>
    <row r="4317" spans="1:4" ht="13.2" x14ac:dyDescent="0.25">
      <c r="A4317" s="2">
        <v>44922.791666666664</v>
      </c>
      <c r="B4317" s="1">
        <v>176.63</v>
      </c>
      <c r="C4317" s="1">
        <v>178.53757999999999</v>
      </c>
      <c r="D4317" s="1">
        <v>1.0684473263275899E-2</v>
      </c>
    </row>
    <row r="4318" spans="1:4" ht="13.2" x14ac:dyDescent="0.25">
      <c r="A4318" s="2">
        <v>44922.833333333336</v>
      </c>
      <c r="B4318" s="1">
        <v>172.88</v>
      </c>
      <c r="C4318" s="1">
        <v>180.66876999999999</v>
      </c>
      <c r="D4318" s="1">
        <v>4.3110771164269202E-2</v>
      </c>
    </row>
    <row r="4319" spans="1:4" ht="13.2" x14ac:dyDescent="0.25">
      <c r="A4319" s="2">
        <v>44922.875</v>
      </c>
      <c r="B4319" s="1">
        <v>177.68</v>
      </c>
      <c r="C4319" s="1">
        <v>191.06326999999999</v>
      </c>
      <c r="D4319" s="1">
        <v>7.0046273153390404E-2</v>
      </c>
    </row>
    <row r="4320" spans="1:4" ht="13.2" x14ac:dyDescent="0.25">
      <c r="A4320" s="2">
        <v>44922.916666666664</v>
      </c>
      <c r="B4320" s="1">
        <v>200.73</v>
      </c>
      <c r="C4320" s="1">
        <v>209.95313999999999</v>
      </c>
      <c r="D4320" s="1">
        <v>4.3929516843615603E-2</v>
      </c>
    </row>
    <row r="4321" spans="1:5" ht="13.2" x14ac:dyDescent="0.25">
      <c r="A4321" s="2">
        <v>44922.958333333336</v>
      </c>
      <c r="B4321" s="1">
        <v>202.97</v>
      </c>
      <c r="C4321" s="1">
        <v>231.33655999999999</v>
      </c>
      <c r="D4321" s="1">
        <v>0.122620306967476</v>
      </c>
      <c r="E4321" s="1">
        <f>AVERAGE(D4298:D4321)</f>
        <v>0.1102488877979494</v>
      </c>
    </row>
    <row r="4322" spans="1:5" ht="13.2" x14ac:dyDescent="0.25">
      <c r="A4322" s="2">
        <v>44923</v>
      </c>
      <c r="B4322" s="1">
        <v>201.65</v>
      </c>
      <c r="C4322" s="1">
        <v>217.57025999999999</v>
      </c>
      <c r="D4322" s="1">
        <v>7.3172960311763097E-2</v>
      </c>
    </row>
    <row r="4323" spans="1:5" ht="13.2" x14ac:dyDescent="0.25">
      <c r="A4323" s="2">
        <v>44923.041666666664</v>
      </c>
      <c r="B4323" s="1">
        <v>197.83</v>
      </c>
      <c r="C4323" s="1">
        <v>244.91839999999999</v>
      </c>
      <c r="D4323" s="1">
        <v>0.19226158589962999</v>
      </c>
    </row>
    <row r="4324" spans="1:5" ht="13.2" x14ac:dyDescent="0.25">
      <c r="A4324" s="2">
        <v>44923.083333333336</v>
      </c>
      <c r="B4324" s="1">
        <v>207.35</v>
      </c>
      <c r="C4324" s="1">
        <v>256.50463999999999</v>
      </c>
      <c r="D4324" s="1">
        <v>0.19163255682236299</v>
      </c>
    </row>
    <row r="4325" spans="1:5" ht="13.2" x14ac:dyDescent="0.25">
      <c r="A4325" s="2">
        <v>44923.125</v>
      </c>
      <c r="B4325" s="1">
        <v>204.27</v>
      </c>
      <c r="C4325" s="1">
        <v>254.00371999999999</v>
      </c>
      <c r="D4325" s="1">
        <v>0.19579917963406099</v>
      </c>
    </row>
    <row r="4326" spans="1:5" ht="13.2" x14ac:dyDescent="0.25">
      <c r="A4326" s="2">
        <v>44923.166666666664</v>
      </c>
      <c r="B4326" s="1">
        <v>183.82</v>
      </c>
      <c r="C4326" s="1">
        <v>246.30255</v>
      </c>
      <c r="D4326" s="1">
        <v>0.25368210763550703</v>
      </c>
    </row>
    <row r="4327" spans="1:5" ht="13.2" x14ac:dyDescent="0.25">
      <c r="A4327" s="2">
        <v>44923.208333333336</v>
      </c>
      <c r="B4327" s="1">
        <v>187.22</v>
      </c>
      <c r="C4327" s="1">
        <v>241.58933999999999</v>
      </c>
      <c r="D4327" s="1">
        <v>0.225048588650476</v>
      </c>
    </row>
    <row r="4328" spans="1:5" ht="13.2" x14ac:dyDescent="0.25">
      <c r="A4328" s="2">
        <v>44923.25</v>
      </c>
      <c r="B4328" s="1">
        <v>184.79</v>
      </c>
      <c r="C4328" s="1">
        <v>232.17325</v>
      </c>
      <c r="D4328" s="1">
        <v>0.204085742005162</v>
      </c>
    </row>
    <row r="4329" spans="1:5" ht="13.2" x14ac:dyDescent="0.25">
      <c r="A4329" s="2">
        <v>44923.291666666664</v>
      </c>
      <c r="B4329" s="1">
        <v>184.23</v>
      </c>
      <c r="C4329" s="1">
        <v>212.68268</v>
      </c>
      <c r="D4329" s="1">
        <v>0.13377995801068501</v>
      </c>
    </row>
    <row r="4330" spans="1:5" ht="13.2" x14ac:dyDescent="0.25">
      <c r="A4330" s="2">
        <v>44923.333333333336</v>
      </c>
      <c r="B4330" s="1">
        <v>179.7</v>
      </c>
      <c r="C4330" s="1">
        <v>199.83803</v>
      </c>
      <c r="D4330" s="1">
        <v>0.100771760009844</v>
      </c>
    </row>
    <row r="4331" spans="1:5" ht="13.2" x14ac:dyDescent="0.25">
      <c r="A4331" s="2">
        <v>44923.375</v>
      </c>
      <c r="B4331" s="1">
        <v>174.56</v>
      </c>
      <c r="C4331" s="1">
        <v>199.92248000000001</v>
      </c>
      <c r="D4331" s="1">
        <v>0.12686157154513</v>
      </c>
    </row>
    <row r="4332" spans="1:5" ht="13.2" x14ac:dyDescent="0.25">
      <c r="A4332" s="2">
        <v>44923.416666666664</v>
      </c>
      <c r="B4332" s="1">
        <v>169.16</v>
      </c>
      <c r="C4332" s="1">
        <v>205.46960999999999</v>
      </c>
      <c r="D4332" s="1">
        <v>0.17671523297289499</v>
      </c>
    </row>
    <row r="4333" spans="1:5" ht="13.2" x14ac:dyDescent="0.25">
      <c r="A4333" s="2">
        <v>44923.458333333336</v>
      </c>
      <c r="B4333" s="1">
        <v>162.81</v>
      </c>
      <c r="C4333" s="1">
        <v>211.22622000000001</v>
      </c>
      <c r="D4333" s="1">
        <v>0.22921500938661801</v>
      </c>
    </row>
    <row r="4334" spans="1:5" ht="13.2" x14ac:dyDescent="0.25">
      <c r="A4334" s="2">
        <v>44923.5</v>
      </c>
      <c r="B4334" s="1">
        <v>164.29</v>
      </c>
      <c r="C4334" s="1">
        <v>216.20160000000001</v>
      </c>
      <c r="D4334" s="1">
        <v>0.24010738125897299</v>
      </c>
    </row>
    <row r="4335" spans="1:5" ht="13.2" x14ac:dyDescent="0.25">
      <c r="A4335" s="2">
        <v>44923.541666666664</v>
      </c>
      <c r="B4335" s="1">
        <v>164.1</v>
      </c>
      <c r="C4335" s="1">
        <v>216.24691000000001</v>
      </c>
      <c r="D4335" s="1">
        <v>0.241145226075137</v>
      </c>
    </row>
    <row r="4336" spans="1:5" ht="13.2" x14ac:dyDescent="0.25">
      <c r="A4336" s="2">
        <v>44923.583333333336</v>
      </c>
      <c r="B4336" s="1">
        <v>161.63</v>
      </c>
      <c r="C4336" s="1">
        <v>206.55823000000001</v>
      </c>
      <c r="D4336" s="1">
        <v>0.217508786747446</v>
      </c>
    </row>
    <row r="4337" spans="1:5" ht="13.2" x14ac:dyDescent="0.25">
      <c r="A4337" s="2">
        <v>44923.625</v>
      </c>
      <c r="B4337" s="1">
        <v>158.44</v>
      </c>
      <c r="C4337" s="1">
        <v>189.91711000000001</v>
      </c>
      <c r="D4337" s="1">
        <v>0.16574130682590901</v>
      </c>
    </row>
    <row r="4338" spans="1:5" ht="13.2" x14ac:dyDescent="0.25">
      <c r="A4338" s="2">
        <v>44923.666666666664</v>
      </c>
      <c r="B4338" s="1">
        <v>161.49</v>
      </c>
      <c r="C4338" s="1">
        <v>173.63373000000001</v>
      </c>
      <c r="D4338" s="1">
        <v>6.9938772840968194E-2</v>
      </c>
    </row>
    <row r="4339" spans="1:5" ht="13.2" x14ac:dyDescent="0.25">
      <c r="A4339" s="2">
        <v>44923.708333333336</v>
      </c>
      <c r="B4339" s="1">
        <v>114.95</v>
      </c>
      <c r="C4339" s="1">
        <v>156.58882</v>
      </c>
      <c r="D4339" s="1">
        <v>0.26591183201967999</v>
      </c>
    </row>
    <row r="4340" spans="1:5" ht="13.2" x14ac:dyDescent="0.25">
      <c r="A4340" s="2">
        <v>44923.75</v>
      </c>
      <c r="B4340" s="1">
        <v>90.67</v>
      </c>
      <c r="C4340" s="1">
        <v>143.90375</v>
      </c>
      <c r="D4340" s="1">
        <v>0.36992607906326203</v>
      </c>
    </row>
    <row r="4341" spans="1:5" ht="13.2" x14ac:dyDescent="0.25">
      <c r="A4341" s="2">
        <v>44923.791666666664</v>
      </c>
      <c r="B4341" s="1">
        <v>88.85</v>
      </c>
      <c r="C4341" s="1">
        <v>139.20298</v>
      </c>
      <c r="D4341" s="1">
        <v>0.361723434369005</v>
      </c>
    </row>
    <row r="4342" spans="1:5" ht="13.2" x14ac:dyDescent="0.25">
      <c r="A4342" s="2">
        <v>44923.833333333336</v>
      </c>
      <c r="B4342" s="1">
        <v>97.32</v>
      </c>
      <c r="C4342" s="1">
        <v>140.59446</v>
      </c>
      <c r="D4342" s="1">
        <v>0.30779633849015098</v>
      </c>
    </row>
    <row r="4343" spans="1:5" ht="13.2" x14ac:dyDescent="0.25">
      <c r="A4343" s="2">
        <v>44923.875</v>
      </c>
      <c r="B4343" s="1">
        <v>101.89</v>
      </c>
      <c r="C4343" s="1">
        <v>143.19864999999999</v>
      </c>
      <c r="D4343" s="1">
        <v>0.28847094578056398</v>
      </c>
    </row>
    <row r="4344" spans="1:5" ht="13.2" x14ac:dyDescent="0.25">
      <c r="A4344" s="2">
        <v>44923.916666666664</v>
      </c>
      <c r="B4344" s="1">
        <v>97.71</v>
      </c>
      <c r="C4344" s="1">
        <v>151.24244999999999</v>
      </c>
      <c r="D4344" s="1">
        <v>0.35395122202794199</v>
      </c>
    </row>
    <row r="4345" spans="1:5" ht="13.2" x14ac:dyDescent="0.25">
      <c r="A4345" s="2">
        <v>44923.958333333336</v>
      </c>
      <c r="B4345" s="1">
        <v>105.85</v>
      </c>
      <c r="C4345" s="1">
        <v>175.69515000000001</v>
      </c>
      <c r="D4345" s="1">
        <v>0.39753601621900198</v>
      </c>
      <c r="E4345" s="1">
        <f>AVERAGE(D4322:D4345)</f>
        <v>0.22428264977509052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347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" max="1" width="18.109375" bestFit="1" customWidth="1"/>
    <col min="2" max="2" width="20.33203125" bestFit="1" customWidth="1"/>
    <col min="3" max="3" width="26.44140625" bestFit="1" customWidth="1"/>
  </cols>
  <sheetData>
    <row r="1" spans="1:6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ht="15.75" customHeight="1" x14ac:dyDescent="0.25">
      <c r="A2" s="5">
        <v>44743</v>
      </c>
      <c r="B2" s="6">
        <v>184.78</v>
      </c>
      <c r="C2" s="6">
        <v>183.34280999999999</v>
      </c>
      <c r="D2" s="6">
        <v>7.8388129864487999E-3</v>
      </c>
      <c r="E2" s="4"/>
      <c r="F2" s="4"/>
    </row>
    <row r="3" spans="1:6" ht="15.75" customHeight="1" x14ac:dyDescent="0.25">
      <c r="A3" s="5">
        <v>44743.041666666664</v>
      </c>
      <c r="B3" s="6">
        <v>198.56</v>
      </c>
      <c r="C3" s="6">
        <v>214.28782000000001</v>
      </c>
      <c r="D3" s="6">
        <v>7.3395772097546205E-2</v>
      </c>
      <c r="E3" s="4"/>
      <c r="F3" s="4"/>
    </row>
    <row r="4" spans="1:6" ht="15.75" customHeight="1" x14ac:dyDescent="0.25">
      <c r="A4" s="5">
        <v>44743.083333333336</v>
      </c>
      <c r="B4" s="6">
        <v>244.79</v>
      </c>
      <c r="C4" s="6">
        <v>254.86816999999999</v>
      </c>
      <c r="D4" s="6">
        <v>3.9542678083340103E-2</v>
      </c>
      <c r="E4" s="4"/>
      <c r="F4" s="4"/>
    </row>
    <row r="5" spans="1:6" ht="15.75" customHeight="1" x14ac:dyDescent="0.25">
      <c r="A5" s="5">
        <v>44743.125</v>
      </c>
      <c r="B5" s="6">
        <v>308.83999999999997</v>
      </c>
      <c r="C5" s="6">
        <v>291.50970000000001</v>
      </c>
      <c r="D5" s="6">
        <v>5.9450165809233603E-2</v>
      </c>
      <c r="E5" s="4"/>
      <c r="F5" s="4"/>
    </row>
    <row r="6" spans="1:6" ht="15.75" customHeight="1" x14ac:dyDescent="0.25">
      <c r="A6" s="5">
        <v>44743.166666666664</v>
      </c>
      <c r="B6" s="6">
        <v>331.62</v>
      </c>
      <c r="C6" s="6">
        <v>308.38123999999999</v>
      </c>
      <c r="D6" s="6">
        <v>7.5357242872491195E-2</v>
      </c>
      <c r="E6" s="4"/>
      <c r="F6" s="4"/>
    </row>
    <row r="7" spans="1:6" ht="15.75" customHeight="1" x14ac:dyDescent="0.25">
      <c r="A7" s="5">
        <v>44743.208333333336</v>
      </c>
      <c r="B7" s="6">
        <v>317.87</v>
      </c>
      <c r="C7" s="6">
        <v>299.92225999999999</v>
      </c>
      <c r="D7" s="6">
        <v>5.9841306877322101E-2</v>
      </c>
      <c r="E7" s="4"/>
      <c r="F7" s="4"/>
    </row>
    <row r="8" spans="1:6" ht="15.75" customHeight="1" x14ac:dyDescent="0.25">
      <c r="A8" s="5">
        <v>44743.25</v>
      </c>
      <c r="B8" s="6">
        <v>298.98</v>
      </c>
      <c r="C8" s="6">
        <v>280.28539999999998</v>
      </c>
      <c r="D8" s="6">
        <v>6.6698443800497706E-2</v>
      </c>
      <c r="E8" s="4"/>
      <c r="F8" s="4"/>
    </row>
    <row r="9" spans="1:6" ht="15.75" customHeight="1" x14ac:dyDescent="0.25">
      <c r="A9" s="5">
        <v>44743.291666666664</v>
      </c>
      <c r="B9" s="6">
        <v>277.55</v>
      </c>
      <c r="C9" s="6">
        <v>257.90075000000002</v>
      </c>
      <c r="D9" s="6">
        <v>7.6189192935654404E-2</v>
      </c>
      <c r="E9" s="4"/>
      <c r="F9" s="4"/>
    </row>
    <row r="10" spans="1:6" ht="15.75" customHeight="1" x14ac:dyDescent="0.25">
      <c r="A10" s="5">
        <v>44743.333333333336</v>
      </c>
      <c r="B10" s="6">
        <v>275.35000000000002</v>
      </c>
      <c r="C10" s="6">
        <v>240.87432999999999</v>
      </c>
      <c r="D10" s="6">
        <v>0.14312720662264</v>
      </c>
      <c r="E10" s="4"/>
      <c r="F10" s="4"/>
    </row>
    <row r="11" spans="1:6" ht="15.75" customHeight="1" x14ac:dyDescent="0.25">
      <c r="A11" s="5">
        <v>44743.375</v>
      </c>
      <c r="B11" s="6">
        <v>253.94</v>
      </c>
      <c r="C11" s="6">
        <v>225.91641999999999</v>
      </c>
      <c r="D11" s="6">
        <v>0.124044015924119</v>
      </c>
      <c r="E11" s="4"/>
      <c r="F11" s="4"/>
    </row>
    <row r="12" spans="1:6" ht="15.75" customHeight="1" x14ac:dyDescent="0.25">
      <c r="A12" s="5">
        <v>44743.416666666664</v>
      </c>
      <c r="B12" s="6">
        <v>241.06</v>
      </c>
      <c r="C12" s="6">
        <v>212.16900999999999</v>
      </c>
      <c r="D12" s="6">
        <v>0.13616969792148201</v>
      </c>
      <c r="E12" s="4"/>
      <c r="F12" s="4"/>
    </row>
    <row r="13" spans="1:6" ht="15.75" customHeight="1" x14ac:dyDescent="0.25">
      <c r="A13" s="5">
        <v>44743.458333333336</v>
      </c>
      <c r="B13" s="6">
        <v>236.44</v>
      </c>
      <c r="C13" s="6">
        <v>204.96234999999999</v>
      </c>
      <c r="D13" s="6">
        <v>0.153577718054071</v>
      </c>
      <c r="E13" s="4"/>
      <c r="F13" s="4"/>
    </row>
    <row r="14" spans="1:6" ht="15.75" customHeight="1" x14ac:dyDescent="0.25">
      <c r="A14" s="5">
        <v>44743.5</v>
      </c>
      <c r="B14" s="6">
        <v>225.26</v>
      </c>
      <c r="C14" s="6">
        <v>208.42071999999999</v>
      </c>
      <c r="D14" s="6">
        <v>8.0794654197528903E-2</v>
      </c>
      <c r="E14" s="4"/>
      <c r="F14" s="4"/>
    </row>
    <row r="15" spans="1:6" ht="15.75" customHeight="1" x14ac:dyDescent="0.25">
      <c r="A15" s="5">
        <v>44743.541666666664</v>
      </c>
      <c r="B15" s="6">
        <v>234.31</v>
      </c>
      <c r="C15" s="6">
        <v>208.32823999999999</v>
      </c>
      <c r="D15" s="6">
        <v>0.124715497044471</v>
      </c>
      <c r="E15" s="4"/>
      <c r="F15" s="4"/>
    </row>
    <row r="16" spans="1:6" ht="15.75" customHeight="1" x14ac:dyDescent="0.25">
      <c r="A16" s="5">
        <v>44743.583333333336</v>
      </c>
      <c r="B16" s="6">
        <v>207.62</v>
      </c>
      <c r="C16" s="6">
        <v>189.50489999999999</v>
      </c>
      <c r="D16" s="6">
        <v>9.5591723485778005E-2</v>
      </c>
      <c r="E16" s="4"/>
      <c r="F16" s="4"/>
    </row>
    <row r="17" spans="1:6" ht="15.75" customHeight="1" x14ac:dyDescent="0.25">
      <c r="A17" s="5">
        <v>44743.625</v>
      </c>
      <c r="B17" s="6">
        <v>144.26</v>
      </c>
      <c r="C17" s="6">
        <v>154.67561000000001</v>
      </c>
      <c r="D17" s="6">
        <v>6.7338412306891901E-2</v>
      </c>
      <c r="E17" s="4"/>
      <c r="F17" s="4"/>
    </row>
    <row r="18" spans="1:6" ht="15.75" customHeight="1" x14ac:dyDescent="0.25">
      <c r="A18" s="5">
        <v>44743.666666666664</v>
      </c>
      <c r="B18" s="6">
        <v>148.06</v>
      </c>
      <c r="C18" s="6">
        <v>130.81005999999999</v>
      </c>
      <c r="D18" s="6">
        <v>0.13187013292402699</v>
      </c>
      <c r="E18" s="4"/>
      <c r="F18" s="4"/>
    </row>
    <row r="19" spans="1:6" ht="15.75" customHeight="1" x14ac:dyDescent="0.25">
      <c r="A19" s="5">
        <v>44743.708333333336</v>
      </c>
      <c r="B19" s="6">
        <v>148.88</v>
      </c>
      <c r="C19" s="6">
        <v>126.44732</v>
      </c>
      <c r="D19" s="6">
        <v>0.177407318715809</v>
      </c>
      <c r="E19" s="4"/>
      <c r="F19" s="4"/>
    </row>
    <row r="20" spans="1:6" ht="15.75" customHeight="1" x14ac:dyDescent="0.25">
      <c r="A20" s="5">
        <v>44743.75</v>
      </c>
      <c r="B20" s="6">
        <v>146.36000000000001</v>
      </c>
      <c r="C20" s="6">
        <v>131.74414999999999</v>
      </c>
      <c r="D20" s="6">
        <v>0.110941168924768</v>
      </c>
      <c r="E20" s="4"/>
      <c r="F20" s="4"/>
    </row>
    <row r="21" spans="1:6" ht="15.75" customHeight="1" x14ac:dyDescent="0.25">
      <c r="A21" s="5">
        <v>44743.791666666664</v>
      </c>
      <c r="B21" s="6">
        <v>147.63999999999999</v>
      </c>
      <c r="C21" s="6">
        <v>135.50819999999999</v>
      </c>
      <c r="D21" s="6">
        <v>8.9528161395398903E-2</v>
      </c>
      <c r="E21" s="4"/>
      <c r="F21" s="4"/>
    </row>
    <row r="22" spans="1:6" ht="15.75" customHeight="1" x14ac:dyDescent="0.25">
      <c r="A22" s="5">
        <v>44743.833333333336</v>
      </c>
      <c r="B22" s="6">
        <v>143.36000000000001</v>
      </c>
      <c r="C22" s="6">
        <v>140.98111</v>
      </c>
      <c r="D22" s="6">
        <v>1.6873820896998199E-2</v>
      </c>
      <c r="E22" s="4"/>
      <c r="F22" s="4"/>
    </row>
    <row r="23" spans="1:6" ht="15.75" customHeight="1" x14ac:dyDescent="0.25">
      <c r="A23" s="5">
        <v>44743.875</v>
      </c>
      <c r="B23" s="6">
        <v>139.61000000000001</v>
      </c>
      <c r="C23" s="6">
        <v>148.57265000000001</v>
      </c>
      <c r="D23" s="6">
        <v>6.0325032904777497E-2</v>
      </c>
      <c r="E23" s="4"/>
      <c r="F23" s="4"/>
    </row>
    <row r="24" spans="1:6" ht="15.75" customHeight="1" x14ac:dyDescent="0.25">
      <c r="A24" s="5">
        <v>44743.916666666664</v>
      </c>
      <c r="B24" s="6">
        <v>141.07</v>
      </c>
      <c r="C24" s="6">
        <v>156.13371000000001</v>
      </c>
      <c r="D24" s="6">
        <v>9.6479549483580507E-2</v>
      </c>
      <c r="E24" s="4"/>
      <c r="F24" s="4"/>
    </row>
    <row r="25" spans="1:6" ht="15.75" customHeight="1" x14ac:dyDescent="0.25">
      <c r="A25" s="5">
        <v>44743.958333333336</v>
      </c>
      <c r="B25" s="6">
        <v>150.77000000000001</v>
      </c>
      <c r="C25" s="6">
        <v>166.30667</v>
      </c>
      <c r="D25" s="6">
        <v>9.3421809239521106E-2</v>
      </c>
      <c r="E25" s="4"/>
      <c r="F25" s="4"/>
    </row>
    <row r="26" spans="1:6" ht="15.75" customHeight="1" x14ac:dyDescent="0.25">
      <c r="A26" s="5">
        <v>44744</v>
      </c>
      <c r="B26" s="6">
        <v>165.97</v>
      </c>
      <c r="C26" s="6">
        <v>165.80356</v>
      </c>
      <c r="D26" s="6">
        <v>1.00383851830439E-3</v>
      </c>
      <c r="E26" s="4"/>
      <c r="F26" s="4"/>
    </row>
    <row r="27" spans="1:6" ht="15.75" customHeight="1" x14ac:dyDescent="0.25">
      <c r="A27" s="5">
        <v>44744.041666666664</v>
      </c>
      <c r="B27" s="6">
        <v>190.16</v>
      </c>
      <c r="C27" s="6">
        <v>195.40644</v>
      </c>
      <c r="D27" s="6">
        <v>2.6848859228999801E-2</v>
      </c>
      <c r="E27" s="4"/>
      <c r="F27" s="4"/>
    </row>
    <row r="28" spans="1:6" ht="15.75" customHeight="1" x14ac:dyDescent="0.25">
      <c r="A28" s="5">
        <v>44744.083333333336</v>
      </c>
      <c r="B28" s="6">
        <v>238.66</v>
      </c>
      <c r="C28" s="6">
        <v>236.33038999999999</v>
      </c>
      <c r="D28" s="6">
        <v>9.8574288308837504E-3</v>
      </c>
      <c r="E28" s="4"/>
      <c r="F28" s="4"/>
    </row>
    <row r="29" spans="1:6" ht="15.75" customHeight="1" x14ac:dyDescent="0.25">
      <c r="A29" s="5">
        <v>44744.125</v>
      </c>
      <c r="B29" s="6">
        <v>293.57</v>
      </c>
      <c r="C29" s="6">
        <v>275.79971999999998</v>
      </c>
      <c r="D29" s="6">
        <v>6.4431827559505897E-2</v>
      </c>
      <c r="E29" s="4"/>
      <c r="F29" s="4"/>
    </row>
    <row r="30" spans="1:6" ht="15.75" customHeight="1" x14ac:dyDescent="0.25">
      <c r="A30" s="5">
        <v>44744.166666666664</v>
      </c>
      <c r="B30" s="6">
        <v>309.64</v>
      </c>
      <c r="C30" s="6">
        <v>296.13493999999997</v>
      </c>
      <c r="D30" s="6">
        <v>4.56044126370228E-2</v>
      </c>
      <c r="E30" s="4"/>
      <c r="F30" s="4"/>
    </row>
    <row r="31" spans="1:6" ht="15.75" customHeight="1" x14ac:dyDescent="0.25">
      <c r="A31" s="5">
        <v>44744.208333333336</v>
      </c>
      <c r="B31" s="6">
        <v>311.24</v>
      </c>
      <c r="C31" s="6">
        <v>290.39037000000002</v>
      </c>
      <c r="D31" s="6">
        <v>7.1798627482033806E-2</v>
      </c>
      <c r="E31" s="4"/>
      <c r="F31" s="4"/>
    </row>
    <row r="32" spans="1:6" ht="15.75" customHeight="1" x14ac:dyDescent="0.25">
      <c r="A32" s="5">
        <v>44744.25</v>
      </c>
      <c r="B32" s="6">
        <v>292.83999999999997</v>
      </c>
      <c r="C32" s="6">
        <v>272.40152</v>
      </c>
      <c r="D32" s="6">
        <v>7.5030712016584802E-2</v>
      </c>
      <c r="E32" s="4"/>
      <c r="F32" s="4"/>
    </row>
    <row r="33" spans="1:6" ht="15.75" customHeight="1" x14ac:dyDescent="0.25">
      <c r="A33" s="5">
        <v>44744.291666666664</v>
      </c>
      <c r="B33" s="6">
        <v>276.3</v>
      </c>
      <c r="C33" s="6">
        <v>252.69856999999999</v>
      </c>
      <c r="D33" s="6">
        <v>9.3397560579784905E-2</v>
      </c>
      <c r="E33" s="4"/>
      <c r="F33" s="4"/>
    </row>
    <row r="34" spans="1:6" ht="15.75" customHeight="1" x14ac:dyDescent="0.25">
      <c r="A34" s="5">
        <v>44744.333333333336</v>
      </c>
      <c r="B34" s="6">
        <v>243.87</v>
      </c>
      <c r="C34" s="6">
        <v>239.26591999999999</v>
      </c>
      <c r="D34" s="6">
        <v>1.9242523130749201E-2</v>
      </c>
      <c r="E34" s="4"/>
      <c r="F34" s="4"/>
    </row>
    <row r="35" spans="1:6" ht="15.75" customHeight="1" x14ac:dyDescent="0.25">
      <c r="A35" s="5">
        <v>44744.375</v>
      </c>
      <c r="B35" s="6">
        <v>231.33</v>
      </c>
      <c r="C35" s="6">
        <v>226.92937000000001</v>
      </c>
      <c r="D35" s="6">
        <v>1.9392068994859499E-2</v>
      </c>
      <c r="E35" s="4"/>
      <c r="F35" s="4"/>
    </row>
    <row r="36" spans="1:6" ht="15.75" customHeight="1" x14ac:dyDescent="0.25">
      <c r="A36" s="5">
        <v>44744.416666666664</v>
      </c>
      <c r="B36" s="6">
        <v>229.3</v>
      </c>
      <c r="C36" s="6">
        <v>214.41537</v>
      </c>
      <c r="D36" s="6">
        <v>6.9419603641287506E-2</v>
      </c>
      <c r="E36" s="4"/>
      <c r="F36" s="4"/>
    </row>
    <row r="37" spans="1:6" ht="15.75" customHeight="1" x14ac:dyDescent="0.25">
      <c r="A37" s="5">
        <v>44744.458333333336</v>
      </c>
      <c r="B37" s="6">
        <v>219.68</v>
      </c>
      <c r="C37" s="6">
        <v>207.22942</v>
      </c>
      <c r="D37" s="6">
        <v>6.0081140988572E-2</v>
      </c>
      <c r="E37" s="4"/>
      <c r="F37" s="4"/>
    </row>
    <row r="38" spans="1:6" ht="15.75" customHeight="1" x14ac:dyDescent="0.25">
      <c r="A38" s="5">
        <v>44744.5</v>
      </c>
      <c r="B38" s="6">
        <v>222.87</v>
      </c>
      <c r="C38" s="6">
        <v>210.43187</v>
      </c>
      <c r="D38" s="6">
        <v>5.91076342190942E-2</v>
      </c>
      <c r="E38" s="4"/>
      <c r="F38" s="4"/>
    </row>
    <row r="39" spans="1:6" ht="15.75" customHeight="1" x14ac:dyDescent="0.25">
      <c r="A39" s="5">
        <v>44744.541666666664</v>
      </c>
      <c r="B39" s="6">
        <v>215.12</v>
      </c>
      <c r="C39" s="6">
        <v>209.16163</v>
      </c>
      <c r="D39" s="6">
        <v>2.8486917031579798E-2</v>
      </c>
      <c r="E39" s="4"/>
      <c r="F39" s="4"/>
    </row>
    <row r="40" spans="1:6" ht="15.75" customHeight="1" x14ac:dyDescent="0.25">
      <c r="A40" s="5">
        <v>44744.583333333336</v>
      </c>
      <c r="B40" s="6">
        <v>192.64</v>
      </c>
      <c r="C40" s="6">
        <v>187.86922000000001</v>
      </c>
      <c r="D40" s="6">
        <v>2.5394154508119899E-2</v>
      </c>
      <c r="E40" s="4"/>
      <c r="F40" s="4"/>
    </row>
    <row r="41" spans="1:6" ht="15.75" customHeight="1" x14ac:dyDescent="0.25">
      <c r="A41" s="5">
        <v>44744.625</v>
      </c>
      <c r="B41" s="6">
        <v>145.82</v>
      </c>
      <c r="C41" s="6">
        <v>149.51394999999999</v>
      </c>
      <c r="D41" s="6">
        <v>2.4706390273282201E-2</v>
      </c>
      <c r="E41" s="4"/>
      <c r="F41" s="4"/>
    </row>
    <row r="42" spans="1:6" ht="15.75" customHeight="1" x14ac:dyDescent="0.25">
      <c r="A42" s="5">
        <v>44744.666666666664</v>
      </c>
      <c r="B42" s="6">
        <v>136.91</v>
      </c>
      <c r="C42" s="6">
        <v>122.55377</v>
      </c>
      <c r="D42" s="6">
        <v>0.117142295989752</v>
      </c>
      <c r="E42" s="4"/>
      <c r="F42" s="4"/>
    </row>
    <row r="43" spans="1:6" ht="15.75" customHeight="1" x14ac:dyDescent="0.25">
      <c r="A43" s="5">
        <v>44744.708333333336</v>
      </c>
      <c r="B43" s="6">
        <v>132.94999999999999</v>
      </c>
      <c r="C43" s="6">
        <v>117.87836</v>
      </c>
      <c r="D43" s="6">
        <v>0.12785756435702</v>
      </c>
      <c r="E43" s="4"/>
      <c r="F43" s="4"/>
    </row>
    <row r="44" spans="1:6" ht="15.75" customHeight="1" x14ac:dyDescent="0.25">
      <c r="A44" s="5">
        <v>44744.75</v>
      </c>
      <c r="B44" s="6">
        <v>131.27000000000001</v>
      </c>
      <c r="C44" s="6">
        <v>123.96964</v>
      </c>
      <c r="D44" s="6">
        <v>5.8888289100460497E-2</v>
      </c>
      <c r="E44" s="4"/>
      <c r="F44" s="4"/>
    </row>
    <row r="45" spans="1:6" ht="15.75" customHeight="1" x14ac:dyDescent="0.25">
      <c r="A45" s="5">
        <v>44744.791666666664</v>
      </c>
      <c r="B45" s="6">
        <v>124.87</v>
      </c>
      <c r="C45" s="6">
        <v>126.98007</v>
      </c>
      <c r="D45" s="6">
        <v>1.6617332152990501E-2</v>
      </c>
      <c r="E45" s="4"/>
      <c r="F45" s="4"/>
    </row>
    <row r="46" spans="1:6" ht="15.75" customHeight="1" x14ac:dyDescent="0.25">
      <c r="A46" s="5">
        <v>44744.833333333336</v>
      </c>
      <c r="B46" s="6">
        <v>118.93</v>
      </c>
      <c r="C46" s="6">
        <v>130.97459000000001</v>
      </c>
      <c r="D46" s="6">
        <v>9.1961272793447901E-2</v>
      </c>
      <c r="E46" s="4"/>
      <c r="F46" s="4"/>
    </row>
    <row r="47" spans="1:6" ht="15.75" customHeight="1" x14ac:dyDescent="0.25">
      <c r="A47" s="5">
        <v>44744.875</v>
      </c>
      <c r="B47" s="6">
        <v>116.64</v>
      </c>
      <c r="C47" s="6">
        <v>137.25799000000001</v>
      </c>
      <c r="D47" s="6">
        <v>0.15021340469869901</v>
      </c>
      <c r="E47" s="4"/>
      <c r="F47" s="4"/>
    </row>
    <row r="48" spans="1:6" ht="15.75" customHeight="1" x14ac:dyDescent="0.25">
      <c r="A48" s="5">
        <v>44744.916666666664</v>
      </c>
      <c r="B48" s="6">
        <v>120.5</v>
      </c>
      <c r="C48" s="6">
        <v>143.45049</v>
      </c>
      <c r="D48" s="6">
        <v>0.15998892719013999</v>
      </c>
      <c r="E48" s="4"/>
      <c r="F48" s="4"/>
    </row>
    <row r="49" spans="1:6" ht="15.75" customHeight="1" x14ac:dyDescent="0.25">
      <c r="A49" s="5">
        <v>44744.958333333336</v>
      </c>
      <c r="B49" s="6">
        <v>125.1</v>
      </c>
      <c r="C49" s="6">
        <v>151.7978</v>
      </c>
      <c r="D49" s="6">
        <v>0.175877384257215</v>
      </c>
      <c r="E49" s="4"/>
      <c r="F49" s="4"/>
    </row>
    <row r="50" spans="1:6" ht="15.75" customHeight="1" x14ac:dyDescent="0.25">
      <c r="A50" s="5">
        <v>44745</v>
      </c>
      <c r="B50" s="6">
        <v>138.13999999999999</v>
      </c>
      <c r="C50" s="6">
        <v>142.08532</v>
      </c>
      <c r="D50" s="6">
        <v>2.7767259840777402E-2</v>
      </c>
      <c r="E50" s="4"/>
      <c r="F50" s="4"/>
    </row>
    <row r="51" spans="1:6" ht="15.75" customHeight="1" x14ac:dyDescent="0.25">
      <c r="A51" s="5">
        <v>44745.041666666664</v>
      </c>
      <c r="B51" s="6">
        <v>150.08000000000001</v>
      </c>
      <c r="C51" s="6">
        <v>168.95929000000001</v>
      </c>
      <c r="D51" s="6">
        <v>0.111738691610268</v>
      </c>
      <c r="E51" s="4"/>
      <c r="F51" s="4"/>
    </row>
    <row r="52" spans="1:6" ht="15.75" customHeight="1" x14ac:dyDescent="0.25">
      <c r="A52" s="5">
        <v>44745.083333333336</v>
      </c>
      <c r="B52" s="6">
        <v>181.59</v>
      </c>
      <c r="C52" s="6">
        <v>208.60590999999999</v>
      </c>
      <c r="D52" s="6">
        <v>0.129506925283181</v>
      </c>
      <c r="E52" s="4"/>
      <c r="F52" s="4"/>
    </row>
    <row r="53" spans="1:6" ht="15.75" customHeight="1" x14ac:dyDescent="0.25">
      <c r="A53" s="5">
        <v>44745.125</v>
      </c>
      <c r="B53" s="6">
        <v>261.62</v>
      </c>
      <c r="C53" s="6">
        <v>247.64975999999999</v>
      </c>
      <c r="D53" s="6">
        <v>5.6411280188601899E-2</v>
      </c>
      <c r="E53" s="4"/>
      <c r="F53" s="4"/>
    </row>
    <row r="54" spans="1:6" ht="15.75" customHeight="1" x14ac:dyDescent="0.25">
      <c r="A54" s="5">
        <v>44745.166666666664</v>
      </c>
      <c r="B54" s="6">
        <v>289.58</v>
      </c>
      <c r="C54" s="6">
        <v>267.77517</v>
      </c>
      <c r="D54" s="6">
        <v>8.14296187357475E-2</v>
      </c>
      <c r="E54" s="4"/>
      <c r="F54" s="4"/>
    </row>
    <row r="55" spans="1:6" ht="15.75" customHeight="1" x14ac:dyDescent="0.25">
      <c r="A55" s="5">
        <v>44745.208333333336</v>
      </c>
      <c r="B55" s="6">
        <v>274.75</v>
      </c>
      <c r="C55" s="6">
        <v>263.13873000000001</v>
      </c>
      <c r="D55" s="6">
        <v>4.41260395229542E-2</v>
      </c>
      <c r="E55" s="4"/>
      <c r="F55" s="4"/>
    </row>
    <row r="56" spans="1:6" ht="15.75" customHeight="1" x14ac:dyDescent="0.25">
      <c r="A56" s="5">
        <v>44745.25</v>
      </c>
      <c r="B56" s="6">
        <v>251.27</v>
      </c>
      <c r="C56" s="6">
        <v>247.65687</v>
      </c>
      <c r="D56" s="6">
        <v>1.4589258113453501E-2</v>
      </c>
      <c r="E56" s="4"/>
      <c r="F56" s="4"/>
    </row>
    <row r="57" spans="1:6" ht="15.75" customHeight="1" x14ac:dyDescent="0.25">
      <c r="A57" s="5">
        <v>44745.291666666664</v>
      </c>
      <c r="B57" s="6">
        <v>236.58</v>
      </c>
      <c r="C57" s="6">
        <v>230.30002999999999</v>
      </c>
      <c r="D57" s="6">
        <v>2.7268646035347899E-2</v>
      </c>
      <c r="E57" s="4"/>
      <c r="F57" s="4"/>
    </row>
    <row r="58" spans="1:6" ht="15.75" customHeight="1" x14ac:dyDescent="0.25">
      <c r="A58" s="5">
        <v>44745.333333333336</v>
      </c>
      <c r="B58" s="6">
        <v>209.17</v>
      </c>
      <c r="C58" s="6">
        <v>216.78836000000001</v>
      </c>
      <c r="D58" s="6">
        <v>3.5141923671547698E-2</v>
      </c>
      <c r="E58" s="4"/>
      <c r="F58" s="4"/>
    </row>
    <row r="59" spans="1:6" ht="15.75" customHeight="1" x14ac:dyDescent="0.25">
      <c r="A59" s="5">
        <v>44745.375</v>
      </c>
      <c r="B59" s="6">
        <v>190.92</v>
      </c>
      <c r="C59" s="6">
        <v>204.46418</v>
      </c>
      <c r="D59" s="6">
        <v>6.6242311978557802E-2</v>
      </c>
      <c r="E59" s="4"/>
      <c r="F59" s="4"/>
    </row>
    <row r="60" spans="1:6" ht="15.75" customHeight="1" x14ac:dyDescent="0.25">
      <c r="A60" s="5">
        <v>44745.416666666664</v>
      </c>
      <c r="B60" s="6">
        <v>195.58</v>
      </c>
      <c r="C60" s="6">
        <v>192.92175</v>
      </c>
      <c r="D60" s="6">
        <v>1.3778902586152201E-2</v>
      </c>
      <c r="E60" s="4"/>
      <c r="F60" s="4"/>
    </row>
    <row r="61" spans="1:6" ht="15.75" customHeight="1" x14ac:dyDescent="0.25">
      <c r="A61" s="5">
        <v>44745.458333333336</v>
      </c>
      <c r="B61" s="6">
        <v>177.63</v>
      </c>
      <c r="C61" s="6">
        <v>186.79096000000001</v>
      </c>
      <c r="D61" s="6">
        <v>4.9043915187330298E-2</v>
      </c>
      <c r="E61" s="4"/>
      <c r="F61" s="4"/>
    </row>
    <row r="62" spans="1:6" ht="15.75" customHeight="1" x14ac:dyDescent="0.25">
      <c r="A62" s="5">
        <v>44745.5</v>
      </c>
      <c r="B62" s="6">
        <v>168.24</v>
      </c>
      <c r="C62" s="6">
        <v>189.44744</v>
      </c>
      <c r="D62" s="6">
        <v>0.111943660996421</v>
      </c>
      <c r="E62" s="4"/>
      <c r="F62" s="4"/>
    </row>
    <row r="63" spans="1:6" ht="15.75" customHeight="1" x14ac:dyDescent="0.25">
      <c r="A63" s="5">
        <v>44745.541666666664</v>
      </c>
      <c r="B63" s="6">
        <v>177.3</v>
      </c>
      <c r="C63" s="6">
        <v>188.09168</v>
      </c>
      <c r="D63" s="6">
        <v>5.73745739311807E-2</v>
      </c>
      <c r="E63" s="4"/>
      <c r="F63" s="4"/>
    </row>
    <row r="64" spans="1:6" ht="15.75" customHeight="1" x14ac:dyDescent="0.25">
      <c r="A64" s="5">
        <v>44745.583333333336</v>
      </c>
      <c r="B64" s="6">
        <v>164</v>
      </c>
      <c r="C64" s="6">
        <v>170.54309000000001</v>
      </c>
      <c r="D64" s="6">
        <v>3.8366198243505498E-2</v>
      </c>
      <c r="E64" s="4"/>
      <c r="F64" s="4"/>
    </row>
    <row r="65" spans="1:6" ht="15.75" customHeight="1" x14ac:dyDescent="0.25">
      <c r="A65" s="5">
        <v>44745.625</v>
      </c>
      <c r="B65" s="6">
        <v>140.54</v>
      </c>
      <c r="C65" s="6">
        <v>139.83689000000001</v>
      </c>
      <c r="D65" s="6">
        <v>5.02807234914893E-3</v>
      </c>
      <c r="E65" s="4"/>
      <c r="F65" s="4"/>
    </row>
    <row r="66" spans="1:6" ht="13.2" x14ac:dyDescent="0.25">
      <c r="A66" s="5">
        <v>44745.666666666664</v>
      </c>
      <c r="B66" s="6">
        <v>145.9</v>
      </c>
      <c r="C66" s="6">
        <v>119.56274999999999</v>
      </c>
      <c r="D66" s="6">
        <v>0.22027972759074199</v>
      </c>
      <c r="E66" s="4"/>
      <c r="F66" s="4"/>
    </row>
    <row r="67" spans="1:6" ht="13.2" x14ac:dyDescent="0.25">
      <c r="A67" s="5">
        <v>44745.708333333336</v>
      </c>
      <c r="B67" s="6">
        <v>142.41</v>
      </c>
      <c r="C67" s="6">
        <v>116.07311</v>
      </c>
      <c r="D67" s="6">
        <v>0.226899150027082</v>
      </c>
      <c r="E67" s="4"/>
      <c r="F67" s="4"/>
    </row>
    <row r="68" spans="1:6" ht="13.2" x14ac:dyDescent="0.25">
      <c r="A68" s="5">
        <v>44745.75</v>
      </c>
      <c r="B68" s="6">
        <v>135.51</v>
      </c>
      <c r="C68" s="6">
        <v>118.66786999999999</v>
      </c>
      <c r="D68" s="6">
        <v>0.141926622598012</v>
      </c>
      <c r="E68" s="4"/>
      <c r="F68" s="4"/>
    </row>
    <row r="69" spans="1:6" ht="13.2" x14ac:dyDescent="0.25">
      <c r="A69" s="5">
        <v>44745.791666666664</v>
      </c>
      <c r="B69" s="6">
        <v>126.97</v>
      </c>
      <c r="C69" s="6">
        <v>118.69118</v>
      </c>
      <c r="D69" s="6">
        <v>6.9750928417764396E-2</v>
      </c>
      <c r="E69" s="4"/>
      <c r="F69" s="4"/>
    </row>
    <row r="70" spans="1:6" ht="13.2" x14ac:dyDescent="0.25">
      <c r="A70" s="5">
        <v>44745.833333333336</v>
      </c>
      <c r="B70" s="6">
        <v>123.33</v>
      </c>
      <c r="C70" s="6">
        <v>122.96111999999999</v>
      </c>
      <c r="D70" s="6">
        <v>2.9999726742892699E-3</v>
      </c>
      <c r="E70" s="4"/>
      <c r="F70" s="4"/>
    </row>
    <row r="71" spans="1:6" ht="13.2" x14ac:dyDescent="0.25">
      <c r="A71" s="5">
        <v>44745.875</v>
      </c>
      <c r="B71" s="6">
        <v>115.85</v>
      </c>
      <c r="C71" s="6">
        <v>130.64068</v>
      </c>
      <c r="D71" s="6">
        <v>0.11321649581125801</v>
      </c>
      <c r="E71" s="4"/>
      <c r="F71" s="4"/>
    </row>
    <row r="72" spans="1:6" ht="13.2" x14ac:dyDescent="0.25">
      <c r="A72" s="5">
        <v>44745.916666666664</v>
      </c>
      <c r="B72" s="6">
        <v>118.13</v>
      </c>
      <c r="C72" s="6">
        <v>134.30804000000001</v>
      </c>
      <c r="D72" s="6">
        <v>0.12045473971625199</v>
      </c>
      <c r="E72" s="4"/>
      <c r="F72" s="4"/>
    </row>
    <row r="73" spans="1:6" ht="13.2" x14ac:dyDescent="0.25">
      <c r="A73" s="5">
        <v>44745.958333333336</v>
      </c>
      <c r="B73" s="6">
        <v>122.44</v>
      </c>
      <c r="C73" s="6">
        <v>137.31931</v>
      </c>
      <c r="D73" s="6">
        <v>0.108355554655787</v>
      </c>
      <c r="E73" s="4"/>
      <c r="F73" s="4"/>
    </row>
    <row r="74" spans="1:6" ht="13.2" x14ac:dyDescent="0.25">
      <c r="A74" s="5">
        <v>44746</v>
      </c>
      <c r="B74" s="6">
        <v>133.69</v>
      </c>
      <c r="C74" s="6">
        <v>145.13963000000001</v>
      </c>
      <c r="D74" s="6">
        <v>7.88870000564285E-2</v>
      </c>
      <c r="E74" s="4"/>
      <c r="F74" s="4"/>
    </row>
    <row r="75" spans="1:6" ht="13.2" x14ac:dyDescent="0.25">
      <c r="A75" s="5">
        <v>44746.041666666664</v>
      </c>
      <c r="B75" s="6">
        <v>143.24</v>
      </c>
      <c r="C75" s="6">
        <v>165.81256999999999</v>
      </c>
      <c r="D75" s="6">
        <v>0.136133044678096</v>
      </c>
      <c r="E75" s="4"/>
      <c r="F75" s="4"/>
    </row>
    <row r="76" spans="1:6" ht="13.2" x14ac:dyDescent="0.25">
      <c r="A76" s="5">
        <v>44746.083333333336</v>
      </c>
      <c r="B76" s="6">
        <v>159.06</v>
      </c>
      <c r="C76" s="6">
        <v>201.78532000000001</v>
      </c>
      <c r="D76" s="6">
        <v>0.211736512844442</v>
      </c>
      <c r="E76" s="4"/>
      <c r="F76" s="4"/>
    </row>
    <row r="77" spans="1:6" ht="13.2" x14ac:dyDescent="0.25">
      <c r="A77" s="5">
        <v>44746.125</v>
      </c>
      <c r="B77" s="6">
        <v>219.49</v>
      </c>
      <c r="C77" s="6">
        <v>240.93288000000001</v>
      </c>
      <c r="D77" s="6">
        <v>8.8999392693932006E-2</v>
      </c>
      <c r="E77" s="4"/>
      <c r="F77" s="4"/>
    </row>
    <row r="78" spans="1:6" ht="13.2" x14ac:dyDescent="0.25">
      <c r="A78" s="5">
        <v>44746.166666666664</v>
      </c>
      <c r="B78" s="6">
        <v>243.11</v>
      </c>
      <c r="C78" s="6">
        <v>264.75583</v>
      </c>
      <c r="D78" s="6">
        <v>8.1757708602677295E-2</v>
      </c>
      <c r="E78" s="4"/>
      <c r="F78" s="4"/>
    </row>
    <row r="79" spans="1:6" ht="13.2" x14ac:dyDescent="0.25">
      <c r="A79" s="5">
        <v>44746.208333333336</v>
      </c>
      <c r="B79" s="6">
        <v>235.16</v>
      </c>
      <c r="C79" s="6">
        <v>263.69654000000003</v>
      </c>
      <c r="D79" s="6">
        <v>0.10821734710663999</v>
      </c>
      <c r="E79" s="4"/>
      <c r="F79" s="4"/>
    </row>
    <row r="80" spans="1:6" ht="13.2" x14ac:dyDescent="0.25">
      <c r="A80" s="5">
        <v>44746.25</v>
      </c>
      <c r="B80" s="6">
        <v>205.41</v>
      </c>
      <c r="C80" s="6">
        <v>248.80896999999999</v>
      </c>
      <c r="D80" s="6">
        <v>0.17442687054248801</v>
      </c>
      <c r="E80" s="4"/>
      <c r="F80" s="4"/>
    </row>
    <row r="81" spans="1:6" ht="13.2" x14ac:dyDescent="0.25">
      <c r="A81" s="5">
        <v>44746.291666666664</v>
      </c>
      <c r="B81" s="6">
        <v>200.57</v>
      </c>
      <c r="C81" s="6">
        <v>225.96960000000001</v>
      </c>
      <c r="D81" s="6">
        <v>0.11240273027876301</v>
      </c>
      <c r="E81" s="4"/>
      <c r="F81" s="4"/>
    </row>
    <row r="82" spans="1:6" ht="13.2" x14ac:dyDescent="0.25">
      <c r="A82" s="5">
        <v>44746.333333333336</v>
      </c>
      <c r="B82" s="6">
        <v>179.42</v>
      </c>
      <c r="C82" s="6">
        <v>206.90466000000001</v>
      </c>
      <c r="D82" s="6">
        <v>0.13283731743886201</v>
      </c>
      <c r="E82" s="4"/>
      <c r="F82" s="4"/>
    </row>
    <row r="83" spans="1:6" ht="13.2" x14ac:dyDescent="0.25">
      <c r="A83" s="5">
        <v>44746.375</v>
      </c>
      <c r="B83" s="6">
        <v>171.6</v>
      </c>
      <c r="C83" s="6">
        <v>193.90553</v>
      </c>
      <c r="D83" s="6">
        <v>0.11503297507812101</v>
      </c>
      <c r="E83" s="4"/>
      <c r="F83" s="4"/>
    </row>
    <row r="84" spans="1:6" ht="13.2" x14ac:dyDescent="0.25">
      <c r="A84" s="5">
        <v>44746.416666666664</v>
      </c>
      <c r="B84" s="6">
        <v>163.43</v>
      </c>
      <c r="C84" s="6">
        <v>184.09020000000001</v>
      </c>
      <c r="D84" s="6">
        <v>0.112228679201826</v>
      </c>
      <c r="E84" s="4"/>
      <c r="F84" s="4"/>
    </row>
    <row r="85" spans="1:6" ht="13.2" x14ac:dyDescent="0.25">
      <c r="A85" s="5">
        <v>44746.458333333336</v>
      </c>
      <c r="B85" s="6">
        <v>152.61000000000001</v>
      </c>
      <c r="C85" s="6">
        <v>177.01425</v>
      </c>
      <c r="D85" s="6">
        <v>0.13786601926116099</v>
      </c>
      <c r="E85" s="4"/>
      <c r="F85" s="4"/>
    </row>
    <row r="86" spans="1:6" ht="13.2" x14ac:dyDescent="0.25">
      <c r="A86" s="5">
        <v>44746.5</v>
      </c>
      <c r="B86" s="6">
        <v>153.47</v>
      </c>
      <c r="C86" s="6">
        <v>178.08445</v>
      </c>
      <c r="D86" s="6">
        <v>0.13821785113748</v>
      </c>
      <c r="E86" s="4"/>
      <c r="F86" s="4"/>
    </row>
    <row r="87" spans="1:6" ht="13.2" x14ac:dyDescent="0.25">
      <c r="A87" s="5">
        <v>44746.541666666664</v>
      </c>
      <c r="B87" s="6">
        <v>168.16</v>
      </c>
      <c r="C87" s="6">
        <v>179.02778000000001</v>
      </c>
      <c r="D87" s="6">
        <v>6.0704433691799099E-2</v>
      </c>
      <c r="E87" s="4"/>
      <c r="F87" s="4"/>
    </row>
    <row r="88" spans="1:6" ht="13.2" x14ac:dyDescent="0.25">
      <c r="A88" s="5">
        <v>44746.583333333336</v>
      </c>
      <c r="B88" s="6">
        <v>162.75</v>
      </c>
      <c r="C88" s="6">
        <v>168.73004</v>
      </c>
      <c r="D88" s="6">
        <v>3.5441466143195301E-2</v>
      </c>
      <c r="E88" s="4"/>
      <c r="F88" s="4"/>
    </row>
    <row r="89" spans="1:6" ht="13.2" x14ac:dyDescent="0.25">
      <c r="A89" s="5">
        <v>44746.625</v>
      </c>
      <c r="B89" s="6">
        <v>144.81</v>
      </c>
      <c r="C89" s="6">
        <v>144.90895</v>
      </c>
      <c r="D89" s="6">
        <v>6.8284257114555101E-4</v>
      </c>
      <c r="E89" s="4"/>
      <c r="F89" s="4"/>
    </row>
    <row r="90" spans="1:6" ht="13.2" x14ac:dyDescent="0.25">
      <c r="A90" s="5">
        <v>44746.666666666664</v>
      </c>
      <c r="B90" s="6">
        <v>133.41</v>
      </c>
      <c r="C90" s="6">
        <v>127.8436</v>
      </c>
      <c r="D90" s="6">
        <v>4.35407012943941E-2</v>
      </c>
      <c r="E90" s="4"/>
      <c r="F90" s="4"/>
    </row>
    <row r="91" spans="1:6" ht="13.2" x14ac:dyDescent="0.25">
      <c r="A91" s="5">
        <v>44746.708333333336</v>
      </c>
      <c r="B91" s="6">
        <v>127.09</v>
      </c>
      <c r="C91" s="6">
        <v>122.53852999999999</v>
      </c>
      <c r="D91" s="6">
        <v>3.7143174477448103E-2</v>
      </c>
      <c r="E91" s="4"/>
      <c r="F91" s="4"/>
    </row>
    <row r="92" spans="1:6" ht="13.2" x14ac:dyDescent="0.25">
      <c r="A92" s="5">
        <v>44746.75</v>
      </c>
      <c r="B92" s="6">
        <v>117.76</v>
      </c>
      <c r="C92" s="6">
        <v>123.51443</v>
      </c>
      <c r="D92" s="6">
        <v>4.6589131326598802E-2</v>
      </c>
      <c r="E92" s="4"/>
      <c r="F92" s="4"/>
    </row>
    <row r="93" spans="1:6" ht="13.2" x14ac:dyDescent="0.25">
      <c r="A93" s="5">
        <v>44746.791666666664</v>
      </c>
      <c r="B93" s="6">
        <v>116.17</v>
      </c>
      <c r="C93" s="6">
        <v>124.13021000000001</v>
      </c>
      <c r="D93" s="6">
        <v>6.4127902466289202E-2</v>
      </c>
      <c r="E93" s="4"/>
      <c r="F93" s="4"/>
    </row>
    <row r="94" spans="1:6" ht="13.2" x14ac:dyDescent="0.25">
      <c r="A94" s="5">
        <v>44746.833333333336</v>
      </c>
      <c r="B94" s="6">
        <v>111.59</v>
      </c>
      <c r="C94" s="6">
        <v>128.08689000000001</v>
      </c>
      <c r="D94" s="6">
        <v>0.12879452377991199</v>
      </c>
      <c r="E94" s="4"/>
      <c r="F94" s="4"/>
    </row>
    <row r="95" spans="1:6" ht="13.2" x14ac:dyDescent="0.25">
      <c r="A95" s="5">
        <v>44746.875</v>
      </c>
      <c r="B95" s="6">
        <v>108.04</v>
      </c>
      <c r="C95" s="6">
        <v>134.24166</v>
      </c>
      <c r="D95" s="6">
        <v>0.19518277709021101</v>
      </c>
      <c r="E95" s="4"/>
      <c r="F95" s="4"/>
    </row>
    <row r="96" spans="1:6" ht="13.2" x14ac:dyDescent="0.25">
      <c r="A96" s="5">
        <v>44746.916666666664</v>
      </c>
      <c r="B96" s="6">
        <v>106.75</v>
      </c>
      <c r="C96" s="6">
        <v>138.64954</v>
      </c>
      <c r="D96" s="6">
        <v>0.23007317586484599</v>
      </c>
      <c r="E96" s="4"/>
      <c r="F96" s="4"/>
    </row>
    <row r="97" spans="1:6" ht="13.2" x14ac:dyDescent="0.25">
      <c r="A97" s="5">
        <v>44746.958333333336</v>
      </c>
      <c r="B97" s="6">
        <v>107.71</v>
      </c>
      <c r="C97" s="6">
        <v>141.98626999999999</v>
      </c>
      <c r="D97" s="6">
        <v>0.24140552463276899</v>
      </c>
      <c r="E97" s="4"/>
      <c r="F97" s="4"/>
    </row>
    <row r="98" spans="1:6" ht="13.2" x14ac:dyDescent="0.25">
      <c r="A98" s="5">
        <v>44747</v>
      </c>
      <c r="B98" s="6">
        <v>116.94</v>
      </c>
      <c r="C98" s="6">
        <v>117.45594</v>
      </c>
      <c r="D98" s="6">
        <v>4.3926258646433698E-3</v>
      </c>
      <c r="E98" s="4"/>
      <c r="F98" s="4"/>
    </row>
    <row r="99" spans="1:6" ht="13.2" x14ac:dyDescent="0.25">
      <c r="A99" s="5">
        <v>44747.041666666664</v>
      </c>
      <c r="B99" s="6">
        <v>138.94999999999999</v>
      </c>
      <c r="C99" s="6">
        <v>136.2371</v>
      </c>
      <c r="D99" s="6">
        <v>1.9913078008853599E-2</v>
      </c>
      <c r="E99" s="4"/>
      <c r="F99" s="4"/>
    </row>
    <row r="100" spans="1:6" ht="13.2" x14ac:dyDescent="0.25">
      <c r="A100" s="5">
        <v>44747.083333333336</v>
      </c>
      <c r="B100" s="6">
        <v>173.65</v>
      </c>
      <c r="C100" s="6">
        <v>168.72497000000001</v>
      </c>
      <c r="D100" s="6">
        <v>2.9189692551138E-2</v>
      </c>
      <c r="E100" s="4"/>
      <c r="F100" s="4"/>
    </row>
    <row r="101" spans="1:6" ht="13.2" x14ac:dyDescent="0.25">
      <c r="A101" s="5">
        <v>44747.125</v>
      </c>
      <c r="B101" s="6">
        <v>231.77</v>
      </c>
      <c r="C101" s="6">
        <v>204.07717</v>
      </c>
      <c r="D101" s="6">
        <v>0.13569783430454199</v>
      </c>
      <c r="E101" s="4"/>
      <c r="F101" s="4"/>
    </row>
    <row r="102" spans="1:6" ht="13.2" x14ac:dyDescent="0.25">
      <c r="A102" s="5">
        <v>44747.166666666664</v>
      </c>
      <c r="B102" s="6">
        <v>259.77999999999997</v>
      </c>
      <c r="C102" s="6">
        <v>224.33886000000001</v>
      </c>
      <c r="D102" s="6">
        <v>0.15798038734795999</v>
      </c>
      <c r="E102" s="4"/>
      <c r="F102" s="4"/>
    </row>
    <row r="103" spans="1:6" ht="13.2" x14ac:dyDescent="0.25">
      <c r="A103" s="5">
        <v>44747.208333333336</v>
      </c>
      <c r="B103" s="6">
        <v>253.82</v>
      </c>
      <c r="C103" s="6">
        <v>224.52608000000001</v>
      </c>
      <c r="D103" s="6">
        <v>0.13047001043264</v>
      </c>
      <c r="E103" s="4"/>
      <c r="F103" s="4"/>
    </row>
    <row r="104" spans="1:6" ht="13.2" x14ac:dyDescent="0.25">
      <c r="A104" s="5">
        <v>44747.25</v>
      </c>
      <c r="B104" s="6">
        <v>237.47</v>
      </c>
      <c r="C104" s="6">
        <v>216.23168000000001</v>
      </c>
      <c r="D104" s="6">
        <v>9.8220205290917503E-2</v>
      </c>
      <c r="E104" s="4"/>
      <c r="F104" s="4"/>
    </row>
    <row r="105" spans="1:6" ht="13.2" x14ac:dyDescent="0.25">
      <c r="A105" s="5">
        <v>44747.291666666664</v>
      </c>
      <c r="B105" s="6">
        <v>233.34</v>
      </c>
      <c r="C105" s="6">
        <v>203.01671999999999</v>
      </c>
      <c r="D105" s="6">
        <v>0.149363461295207</v>
      </c>
      <c r="E105" s="4"/>
      <c r="F105" s="4"/>
    </row>
    <row r="106" spans="1:6" ht="13.2" x14ac:dyDescent="0.25">
      <c r="A106" s="5">
        <v>44747.333333333336</v>
      </c>
      <c r="B106" s="6">
        <v>226.9</v>
      </c>
      <c r="C106" s="6">
        <v>190.56377000000001</v>
      </c>
      <c r="D106" s="6">
        <v>0.19067753539930399</v>
      </c>
      <c r="E106" s="4"/>
      <c r="F106" s="4"/>
    </row>
    <row r="107" spans="1:6" ht="13.2" x14ac:dyDescent="0.25">
      <c r="A107" s="5">
        <v>44747.375</v>
      </c>
      <c r="B107" s="6">
        <v>214.01</v>
      </c>
      <c r="C107" s="6">
        <v>183.60543999999999</v>
      </c>
      <c r="D107" s="6">
        <v>0.165597272063398</v>
      </c>
      <c r="E107" s="4"/>
      <c r="F107" s="4"/>
    </row>
    <row r="108" spans="1:6" ht="13.2" x14ac:dyDescent="0.25">
      <c r="A108" s="5">
        <v>44747.416666666664</v>
      </c>
      <c r="B108" s="6">
        <v>210.32</v>
      </c>
      <c r="C108" s="6">
        <v>180.12487999999999</v>
      </c>
      <c r="D108" s="6">
        <v>0.167634365668973</v>
      </c>
      <c r="E108" s="4"/>
      <c r="F108" s="4"/>
    </row>
    <row r="109" spans="1:6" ht="13.2" x14ac:dyDescent="0.25">
      <c r="A109" s="5">
        <v>44747.458333333336</v>
      </c>
      <c r="B109" s="6">
        <v>216.32</v>
      </c>
      <c r="C109" s="6">
        <v>177.46314000000001</v>
      </c>
      <c r="D109" s="6">
        <v>0.21895735644032799</v>
      </c>
      <c r="E109" s="4"/>
      <c r="F109" s="4"/>
    </row>
    <row r="110" spans="1:6" ht="13.2" x14ac:dyDescent="0.25">
      <c r="A110" s="5">
        <v>44747.5</v>
      </c>
      <c r="B110" s="6">
        <v>217.13</v>
      </c>
      <c r="C110" s="6">
        <v>179.87789000000001</v>
      </c>
      <c r="D110" s="6">
        <v>0.207096658738881</v>
      </c>
      <c r="E110" s="4"/>
      <c r="F110" s="4"/>
    </row>
    <row r="111" spans="1:6" ht="13.2" x14ac:dyDescent="0.25">
      <c r="A111" s="5">
        <v>44747.541666666664</v>
      </c>
      <c r="B111" s="6">
        <v>216.12</v>
      </c>
      <c r="C111" s="6">
        <v>181.47435999999999</v>
      </c>
      <c r="D111" s="6">
        <v>0.190912038483012</v>
      </c>
      <c r="E111" s="4"/>
      <c r="F111" s="4"/>
    </row>
    <row r="112" spans="1:6" ht="13.2" x14ac:dyDescent="0.25">
      <c r="A112" s="5">
        <v>44747.583333333336</v>
      </c>
      <c r="B112" s="6">
        <v>209.67</v>
      </c>
      <c r="C112" s="6">
        <v>172.46771000000001</v>
      </c>
      <c r="D112" s="6">
        <v>0.215705826905221</v>
      </c>
      <c r="E112" s="4"/>
      <c r="F112" s="4"/>
    </row>
    <row r="113" spans="1:6" ht="13.2" x14ac:dyDescent="0.25">
      <c r="A113" s="5">
        <v>44747.625</v>
      </c>
      <c r="B113" s="6">
        <v>155.71</v>
      </c>
      <c r="C113" s="6">
        <v>151.06537</v>
      </c>
      <c r="D113" s="6">
        <v>3.0745828775979599E-2</v>
      </c>
      <c r="E113" s="4"/>
      <c r="F113" s="4"/>
    </row>
    <row r="114" spans="1:6" ht="13.2" x14ac:dyDescent="0.25">
      <c r="A114" s="5">
        <v>44747.666666666664</v>
      </c>
      <c r="B114" s="6">
        <v>145.53</v>
      </c>
      <c r="C114" s="6">
        <v>132.44887</v>
      </c>
      <c r="D114" s="6">
        <v>9.8763621010885094E-2</v>
      </c>
      <c r="E114" s="4"/>
      <c r="F114" s="4"/>
    </row>
    <row r="115" spans="1:6" ht="13.2" x14ac:dyDescent="0.25">
      <c r="A115" s="5">
        <v>44747.708333333336</v>
      </c>
      <c r="B115" s="6">
        <v>143.37</v>
      </c>
      <c r="C115" s="6">
        <v>121.64744</v>
      </c>
      <c r="D115" s="6">
        <v>0.178569807963077</v>
      </c>
      <c r="E115" s="4"/>
      <c r="F115" s="4"/>
    </row>
    <row r="116" spans="1:6" ht="13.2" x14ac:dyDescent="0.25">
      <c r="A116" s="5">
        <v>44747.75</v>
      </c>
      <c r="B116" s="6">
        <v>137.61000000000001</v>
      </c>
      <c r="C116" s="6">
        <v>117.58592</v>
      </c>
      <c r="D116" s="6">
        <v>0.17029317795872101</v>
      </c>
      <c r="E116" s="4"/>
      <c r="F116" s="4"/>
    </row>
    <row r="117" spans="1:6" ht="13.2" x14ac:dyDescent="0.25">
      <c r="A117" s="5">
        <v>44747.791666666664</v>
      </c>
      <c r="B117" s="6">
        <v>135.1</v>
      </c>
      <c r="C117" s="6">
        <v>115.76347</v>
      </c>
      <c r="D117" s="6">
        <v>0.16703481676905499</v>
      </c>
      <c r="E117" s="4"/>
      <c r="F117" s="4"/>
    </row>
    <row r="118" spans="1:6" ht="13.2" x14ac:dyDescent="0.25">
      <c r="A118" s="5">
        <v>44747.833333333336</v>
      </c>
      <c r="B118" s="6">
        <v>128.22</v>
      </c>
      <c r="C118" s="6">
        <v>114.97404</v>
      </c>
      <c r="D118" s="6">
        <v>0.115208267883776</v>
      </c>
      <c r="E118" s="4"/>
      <c r="F118" s="4"/>
    </row>
    <row r="119" spans="1:6" ht="13.2" x14ac:dyDescent="0.25">
      <c r="A119" s="5">
        <v>44747.875</v>
      </c>
      <c r="B119" s="6">
        <v>128.80000000000001</v>
      </c>
      <c r="C119" s="6">
        <v>114.98325</v>
      </c>
      <c r="D119" s="6">
        <v>0.12016315419854599</v>
      </c>
      <c r="E119" s="4"/>
      <c r="F119" s="4"/>
    </row>
    <row r="120" spans="1:6" ht="13.2" x14ac:dyDescent="0.25">
      <c r="A120" s="5">
        <v>44747.916666666664</v>
      </c>
      <c r="B120" s="6">
        <v>129.94</v>
      </c>
      <c r="C120" s="6">
        <v>115.93978</v>
      </c>
      <c r="D120" s="6">
        <v>0.120754239830367</v>
      </c>
      <c r="E120" s="4"/>
      <c r="F120" s="4"/>
    </row>
    <row r="121" spans="1:6" ht="13.2" x14ac:dyDescent="0.25">
      <c r="A121" s="5">
        <v>44747.958333333336</v>
      </c>
      <c r="B121" s="6">
        <v>140.54</v>
      </c>
      <c r="C121" s="6">
        <v>119.39851</v>
      </c>
      <c r="D121" s="6">
        <v>0.177066614985396</v>
      </c>
      <c r="E121" s="4"/>
      <c r="F121" s="4"/>
    </row>
    <row r="122" spans="1:6" ht="13.2" x14ac:dyDescent="0.25">
      <c r="A122" s="5">
        <v>44748</v>
      </c>
      <c r="B122" s="6">
        <v>159.5</v>
      </c>
      <c r="C122" s="6">
        <v>144.78491</v>
      </c>
      <c r="D122" s="6">
        <v>0.10163414129276301</v>
      </c>
      <c r="E122" s="4"/>
      <c r="F122" s="4"/>
    </row>
    <row r="123" spans="1:6" ht="13.2" x14ac:dyDescent="0.25">
      <c r="A123" s="5">
        <v>44748.041666666664</v>
      </c>
      <c r="B123" s="6">
        <v>176.84</v>
      </c>
      <c r="C123" s="6">
        <v>174.12248</v>
      </c>
      <c r="D123" s="6">
        <v>1.56069451801973E-2</v>
      </c>
      <c r="E123" s="4"/>
      <c r="F123" s="4"/>
    </row>
    <row r="124" spans="1:6" ht="13.2" x14ac:dyDescent="0.25">
      <c r="A124" s="5">
        <v>44748.083333333336</v>
      </c>
      <c r="B124" s="6">
        <v>222.57</v>
      </c>
      <c r="C124" s="6">
        <v>210.34795</v>
      </c>
      <c r="D124" s="6">
        <v>5.8103965358350197E-2</v>
      </c>
      <c r="E124" s="4"/>
      <c r="F124" s="4"/>
    </row>
    <row r="125" spans="1:6" ht="13.2" x14ac:dyDescent="0.25">
      <c r="A125" s="5">
        <v>44748.125</v>
      </c>
      <c r="B125" s="6">
        <v>277.81</v>
      </c>
      <c r="C125" s="6">
        <v>242.24554000000001</v>
      </c>
      <c r="D125" s="6">
        <v>0.14681161931815101</v>
      </c>
      <c r="E125" s="4"/>
      <c r="F125" s="4"/>
    </row>
    <row r="126" spans="1:6" ht="13.2" x14ac:dyDescent="0.25">
      <c r="A126" s="5">
        <v>44748.166666666664</v>
      </c>
      <c r="B126" s="6">
        <v>293.24</v>
      </c>
      <c r="C126" s="6">
        <v>256.81026000000003</v>
      </c>
      <c r="D126" s="6">
        <v>0.14185469069654699</v>
      </c>
      <c r="E126" s="4"/>
      <c r="F126" s="4"/>
    </row>
    <row r="127" spans="1:6" ht="13.2" x14ac:dyDescent="0.25">
      <c r="A127" s="5">
        <v>44748.208333333336</v>
      </c>
      <c r="B127" s="6">
        <v>287.58</v>
      </c>
      <c r="C127" s="6">
        <v>253.1138</v>
      </c>
      <c r="D127" s="6">
        <v>0.13616879048080299</v>
      </c>
      <c r="E127" s="4"/>
      <c r="F127" s="4"/>
    </row>
    <row r="128" spans="1:6" ht="13.2" x14ac:dyDescent="0.25">
      <c r="A128" s="5">
        <v>44748.25</v>
      </c>
      <c r="B128" s="6">
        <v>271.74</v>
      </c>
      <c r="C128" s="6">
        <v>245.06764000000001</v>
      </c>
      <c r="D128" s="6">
        <v>0.108836727688731</v>
      </c>
      <c r="E128" s="4"/>
      <c r="F128" s="4"/>
    </row>
    <row r="129" spans="1:6" ht="13.2" x14ac:dyDescent="0.25">
      <c r="A129" s="5">
        <v>44748.291666666664</v>
      </c>
      <c r="B129" s="6">
        <v>270.63</v>
      </c>
      <c r="C129" s="6">
        <v>238.02736999999999</v>
      </c>
      <c r="D129" s="6">
        <v>0.13697008877592501</v>
      </c>
      <c r="E129" s="4"/>
      <c r="F129" s="4"/>
    </row>
    <row r="130" spans="1:6" ht="13.2" x14ac:dyDescent="0.25">
      <c r="A130" s="5">
        <v>44748.333333333336</v>
      </c>
      <c r="B130" s="6">
        <v>254.49</v>
      </c>
      <c r="C130" s="6">
        <v>232.95142000000001</v>
      </c>
      <c r="D130" s="6">
        <v>9.2459535125392206E-2</v>
      </c>
      <c r="E130" s="4"/>
      <c r="F130" s="4"/>
    </row>
    <row r="131" spans="1:6" ht="13.2" x14ac:dyDescent="0.25">
      <c r="A131" s="5">
        <v>44748.375</v>
      </c>
      <c r="B131" s="6">
        <v>236.78</v>
      </c>
      <c r="C131" s="6">
        <v>227.59846999999999</v>
      </c>
      <c r="D131" s="6">
        <v>4.0340912660792497E-2</v>
      </c>
      <c r="E131" s="4"/>
      <c r="F131" s="4"/>
    </row>
    <row r="132" spans="1:6" ht="13.2" x14ac:dyDescent="0.25">
      <c r="A132" s="5">
        <v>44748.416666666664</v>
      </c>
      <c r="B132" s="6">
        <v>229.05</v>
      </c>
      <c r="C132" s="6">
        <v>222.06921</v>
      </c>
      <c r="D132" s="6">
        <v>3.1435199864042397E-2</v>
      </c>
      <c r="E132" s="4"/>
      <c r="F132" s="4"/>
    </row>
    <row r="133" spans="1:6" ht="13.2" x14ac:dyDescent="0.25">
      <c r="A133" s="5">
        <v>44748.458333333336</v>
      </c>
      <c r="B133" s="6">
        <v>231.6</v>
      </c>
      <c r="C133" s="6">
        <v>220.16881000000001</v>
      </c>
      <c r="D133" s="6">
        <v>5.1920115296985002E-2</v>
      </c>
      <c r="E133" s="4"/>
      <c r="F133" s="4"/>
    </row>
    <row r="134" spans="1:6" ht="13.2" x14ac:dyDescent="0.25">
      <c r="A134" s="5">
        <v>44748.5</v>
      </c>
      <c r="B134" s="6">
        <v>239.58</v>
      </c>
      <c r="C134" s="6">
        <v>225.51646</v>
      </c>
      <c r="D134" s="6">
        <v>6.2361479068978001E-2</v>
      </c>
      <c r="E134" s="4"/>
      <c r="F134" s="4"/>
    </row>
    <row r="135" spans="1:6" ht="13.2" x14ac:dyDescent="0.25">
      <c r="A135" s="5">
        <v>44748.541666666664</v>
      </c>
      <c r="B135" s="6">
        <v>262.27</v>
      </c>
      <c r="C135" s="6">
        <v>225.83718999999999</v>
      </c>
      <c r="D135" s="6">
        <v>0.161323340943092</v>
      </c>
      <c r="E135" s="4"/>
      <c r="F135" s="4"/>
    </row>
    <row r="136" spans="1:6" ht="13.2" x14ac:dyDescent="0.25">
      <c r="A136" s="5">
        <v>44748.583333333336</v>
      </c>
      <c r="B136" s="6">
        <v>235.91</v>
      </c>
      <c r="C136" s="6">
        <v>204.95267000000001</v>
      </c>
      <c r="D136" s="6">
        <v>0.15104623911462001</v>
      </c>
      <c r="E136" s="4"/>
      <c r="F136" s="4"/>
    </row>
    <row r="137" spans="1:6" ht="13.2" x14ac:dyDescent="0.25">
      <c r="A137" s="5">
        <v>44748.625</v>
      </c>
      <c r="B137" s="6">
        <v>159.52000000000001</v>
      </c>
      <c r="C137" s="6">
        <v>165.21729999999999</v>
      </c>
      <c r="D137" s="6">
        <v>3.4483676951505497E-2</v>
      </c>
      <c r="E137" s="4"/>
      <c r="F137" s="4"/>
    </row>
    <row r="138" spans="1:6" ht="13.2" x14ac:dyDescent="0.25">
      <c r="A138" s="5">
        <v>44748.666666666664</v>
      </c>
      <c r="B138" s="6">
        <v>154.85</v>
      </c>
      <c r="C138" s="6">
        <v>133.52493999999999</v>
      </c>
      <c r="D138" s="6">
        <v>0.15970844098488199</v>
      </c>
      <c r="E138" s="4"/>
      <c r="F138" s="4"/>
    </row>
    <row r="139" spans="1:6" ht="13.2" x14ac:dyDescent="0.25">
      <c r="A139" s="5">
        <v>44748.708333333336</v>
      </c>
      <c r="B139" s="6">
        <v>156.91</v>
      </c>
      <c r="C139" s="6">
        <v>121.50919</v>
      </c>
      <c r="D139" s="6">
        <v>0.29134265482306299</v>
      </c>
      <c r="E139" s="4"/>
      <c r="F139" s="4"/>
    </row>
    <row r="140" spans="1:6" ht="13.2" x14ac:dyDescent="0.25">
      <c r="A140" s="5">
        <v>44748.75</v>
      </c>
      <c r="B140" s="6">
        <v>154.55000000000001</v>
      </c>
      <c r="C140" s="6">
        <v>121.39193</v>
      </c>
      <c r="D140" s="6">
        <v>0.27314888230214301</v>
      </c>
      <c r="E140" s="4"/>
      <c r="F140" s="4"/>
    </row>
    <row r="141" spans="1:6" ht="13.2" x14ac:dyDescent="0.25">
      <c r="A141" s="5">
        <v>44748.791666666664</v>
      </c>
      <c r="B141" s="6">
        <v>151.93</v>
      </c>
      <c r="C141" s="6">
        <v>121.851</v>
      </c>
      <c r="D141" s="6">
        <v>0.24685066187392801</v>
      </c>
      <c r="E141" s="4"/>
      <c r="F141" s="4"/>
    </row>
    <row r="142" spans="1:6" ht="13.2" x14ac:dyDescent="0.25">
      <c r="A142" s="5">
        <v>44748.833333333336</v>
      </c>
      <c r="B142" s="6">
        <v>145.88</v>
      </c>
      <c r="C142" s="6">
        <v>122.67928999999999</v>
      </c>
      <c r="D142" s="6">
        <v>0.18911676127242</v>
      </c>
      <c r="E142" s="4"/>
      <c r="F142" s="4"/>
    </row>
    <row r="143" spans="1:6" ht="13.2" x14ac:dyDescent="0.25">
      <c r="A143" s="5">
        <v>44748.875</v>
      </c>
      <c r="B143" s="6">
        <v>143.81</v>
      </c>
      <c r="C143" s="6">
        <v>123.86404</v>
      </c>
      <c r="D143" s="6">
        <v>0.16103107891523599</v>
      </c>
      <c r="E143" s="4"/>
      <c r="F143" s="4"/>
    </row>
    <row r="144" spans="1:6" ht="13.2" x14ac:dyDescent="0.25">
      <c r="A144" s="5">
        <v>44748.916666666664</v>
      </c>
      <c r="B144" s="6">
        <v>150.33000000000001</v>
      </c>
      <c r="C144" s="6">
        <v>126.27838</v>
      </c>
      <c r="D144" s="6">
        <v>0.19046506614988201</v>
      </c>
      <c r="E144" s="4"/>
      <c r="F144" s="4"/>
    </row>
    <row r="145" spans="1:6" ht="13.2" x14ac:dyDescent="0.25">
      <c r="A145" s="5">
        <v>44748.958333333336</v>
      </c>
      <c r="B145" s="6">
        <v>161.15</v>
      </c>
      <c r="C145" s="6">
        <v>134.77668</v>
      </c>
      <c r="D145" s="6">
        <v>0.19568162682149401</v>
      </c>
      <c r="E145" s="4"/>
      <c r="F145" s="4"/>
    </row>
    <row r="146" spans="1:6" ht="13.2" x14ac:dyDescent="0.25">
      <c r="A146" s="5">
        <v>44749</v>
      </c>
      <c r="B146" s="6">
        <v>167.09</v>
      </c>
      <c r="C146" s="6">
        <v>167.77241000000001</v>
      </c>
      <c r="D146" s="6">
        <v>4.0674745031081304E-3</v>
      </c>
      <c r="E146" s="4"/>
      <c r="F146" s="4"/>
    </row>
    <row r="147" spans="1:6" ht="13.2" x14ac:dyDescent="0.25">
      <c r="A147" s="5">
        <v>44749.041666666664</v>
      </c>
      <c r="B147" s="6">
        <v>182.4</v>
      </c>
      <c r="C147" s="6">
        <v>201.11865</v>
      </c>
      <c r="D147" s="6">
        <v>9.3072671281355504E-2</v>
      </c>
      <c r="E147" s="4"/>
      <c r="F147" s="4"/>
    </row>
    <row r="148" spans="1:6" ht="13.2" x14ac:dyDescent="0.25">
      <c r="A148" s="5">
        <v>44749.083333333336</v>
      </c>
      <c r="B148" s="6">
        <v>235.26</v>
      </c>
      <c r="C148" s="6">
        <v>241.49127999999999</v>
      </c>
      <c r="D148" s="6">
        <v>2.5803333354313999E-2</v>
      </c>
      <c r="E148" s="4"/>
      <c r="F148" s="4"/>
    </row>
    <row r="149" spans="1:6" ht="13.2" x14ac:dyDescent="0.25">
      <c r="A149" s="5">
        <v>44749.125</v>
      </c>
      <c r="B149" s="6">
        <v>286.23</v>
      </c>
      <c r="C149" s="6">
        <v>275.53890999999999</v>
      </c>
      <c r="D149" s="6">
        <v>3.8800654325009898E-2</v>
      </c>
      <c r="E149" s="4"/>
      <c r="F149" s="4"/>
    </row>
    <row r="150" spans="1:6" ht="13.2" x14ac:dyDescent="0.25">
      <c r="A150" s="5">
        <v>44749.166666666664</v>
      </c>
      <c r="B150" s="6">
        <v>300.93</v>
      </c>
      <c r="C150" s="6">
        <v>289.86227000000002</v>
      </c>
      <c r="D150" s="6">
        <v>3.8182720365779098E-2</v>
      </c>
      <c r="E150" s="4"/>
      <c r="F150" s="4"/>
    </row>
    <row r="151" spans="1:6" ht="13.2" x14ac:dyDescent="0.25">
      <c r="A151" s="5">
        <v>44749.208333333336</v>
      </c>
      <c r="B151" s="6">
        <v>302.51</v>
      </c>
      <c r="C151" s="6">
        <v>284.01587999999998</v>
      </c>
      <c r="D151" s="6">
        <v>6.5116499823883095E-2</v>
      </c>
      <c r="E151" s="4"/>
      <c r="F151" s="4"/>
    </row>
    <row r="152" spans="1:6" ht="13.2" x14ac:dyDescent="0.25">
      <c r="A152" s="5">
        <v>44749.25</v>
      </c>
      <c r="B152" s="6">
        <v>288.89999999999998</v>
      </c>
      <c r="C152" s="6">
        <v>272.44817</v>
      </c>
      <c r="D152" s="6">
        <v>6.03851734441819E-2</v>
      </c>
      <c r="E152" s="4"/>
      <c r="F152" s="4"/>
    </row>
    <row r="153" spans="1:6" ht="13.2" x14ac:dyDescent="0.25">
      <c r="A153" s="5">
        <v>44749.291666666664</v>
      </c>
      <c r="B153" s="6">
        <v>263.89999999999998</v>
      </c>
      <c r="C153" s="6">
        <v>263.78906000000001</v>
      </c>
      <c r="D153" s="6">
        <v>4.2056330918337101E-4</v>
      </c>
      <c r="E153" s="4"/>
      <c r="F153" s="4"/>
    </row>
    <row r="154" spans="1:6" ht="13.2" x14ac:dyDescent="0.25">
      <c r="A154" s="5">
        <v>44749.333333333336</v>
      </c>
      <c r="B154" s="6">
        <v>250.38</v>
      </c>
      <c r="C154" s="6">
        <v>258.98232000000002</v>
      </c>
      <c r="D154" s="6">
        <v>3.3215858132709601E-2</v>
      </c>
      <c r="E154" s="4"/>
      <c r="F154" s="4"/>
    </row>
    <row r="155" spans="1:6" ht="13.2" x14ac:dyDescent="0.25">
      <c r="A155" s="5">
        <v>44749.375</v>
      </c>
      <c r="B155" s="6">
        <v>241.45</v>
      </c>
      <c r="C155" s="6">
        <v>251.41918999999999</v>
      </c>
      <c r="D155" s="6">
        <v>3.9651667002824999E-2</v>
      </c>
      <c r="E155" s="4"/>
      <c r="F155" s="4"/>
    </row>
    <row r="156" spans="1:6" ht="13.2" x14ac:dyDescent="0.25">
      <c r="A156" s="5">
        <v>44749.416666666664</v>
      </c>
      <c r="B156" s="6">
        <v>236.42</v>
      </c>
      <c r="C156" s="6">
        <v>241.26129</v>
      </c>
      <c r="D156" s="6">
        <v>2.0066584241508499E-2</v>
      </c>
      <c r="E156" s="4"/>
      <c r="F156" s="4"/>
    </row>
    <row r="157" spans="1:6" ht="13.2" x14ac:dyDescent="0.25">
      <c r="A157" s="5">
        <v>44749.458333333336</v>
      </c>
      <c r="B157" s="6">
        <v>248.36</v>
      </c>
      <c r="C157" s="6">
        <v>236.94651999999999</v>
      </c>
      <c r="D157" s="6">
        <v>4.8169012990779601E-2</v>
      </c>
      <c r="E157" s="4"/>
      <c r="F157" s="4"/>
    </row>
    <row r="158" spans="1:6" ht="13.2" x14ac:dyDescent="0.25">
      <c r="A158" s="5">
        <v>44749.5</v>
      </c>
      <c r="B158" s="6">
        <v>254.68</v>
      </c>
      <c r="C158" s="6">
        <v>244.95491000000001</v>
      </c>
      <c r="D158" s="6">
        <v>3.9701551603925703E-2</v>
      </c>
      <c r="E158" s="4"/>
      <c r="F158" s="4"/>
    </row>
    <row r="159" spans="1:6" ht="13.2" x14ac:dyDescent="0.25">
      <c r="A159" s="5">
        <v>44749.541666666664</v>
      </c>
      <c r="B159" s="6">
        <v>276.39999999999998</v>
      </c>
      <c r="C159" s="6">
        <v>249.56053</v>
      </c>
      <c r="D159" s="6">
        <v>0.107546934605404</v>
      </c>
      <c r="E159" s="4"/>
      <c r="F159" s="4"/>
    </row>
    <row r="160" spans="1:6" ht="13.2" x14ac:dyDescent="0.25">
      <c r="A160" s="5">
        <v>44749.583333333336</v>
      </c>
      <c r="B160" s="6">
        <v>246.51</v>
      </c>
      <c r="C160" s="6">
        <v>227.88976</v>
      </c>
      <c r="D160" s="6">
        <v>8.17072254584848E-2</v>
      </c>
      <c r="E160" s="4"/>
      <c r="F160" s="4"/>
    </row>
    <row r="161" spans="1:6" ht="13.2" x14ac:dyDescent="0.25">
      <c r="A161" s="5">
        <v>44749.625</v>
      </c>
      <c r="B161" s="6">
        <v>177.49</v>
      </c>
      <c r="C161" s="6">
        <v>181.29757000000001</v>
      </c>
      <c r="D161" s="6">
        <v>2.1001770735261299E-2</v>
      </c>
      <c r="E161" s="4"/>
      <c r="F161" s="4"/>
    </row>
    <row r="162" spans="1:6" ht="13.2" x14ac:dyDescent="0.25">
      <c r="A162" s="5">
        <v>44749.666666666664</v>
      </c>
      <c r="B162" s="6">
        <v>171.7</v>
      </c>
      <c r="C162" s="6">
        <v>142.42276000000001</v>
      </c>
      <c r="D162" s="6">
        <v>0.205565739633187</v>
      </c>
      <c r="E162" s="4"/>
      <c r="F162" s="4"/>
    </row>
    <row r="163" spans="1:6" ht="13.2" x14ac:dyDescent="0.25">
      <c r="A163" s="5">
        <v>44749.708333333336</v>
      </c>
      <c r="B163" s="6">
        <v>168.33</v>
      </c>
      <c r="C163" s="6">
        <v>128.46933000000001</v>
      </c>
      <c r="D163" s="6">
        <v>0.31027382177520402</v>
      </c>
      <c r="E163" s="4"/>
      <c r="F163" s="4"/>
    </row>
    <row r="164" spans="1:6" ht="13.2" x14ac:dyDescent="0.25">
      <c r="A164" s="5">
        <v>44749.75</v>
      </c>
      <c r="B164" s="6">
        <v>160.05000000000001</v>
      </c>
      <c r="C164" s="6">
        <v>130.97322</v>
      </c>
      <c r="D164" s="6">
        <v>0.22200553670437301</v>
      </c>
      <c r="E164" s="4"/>
      <c r="F164" s="4"/>
    </row>
    <row r="165" spans="1:6" ht="13.2" x14ac:dyDescent="0.25">
      <c r="A165" s="5">
        <v>44749.791666666664</v>
      </c>
      <c r="B165" s="6">
        <v>165.23</v>
      </c>
      <c r="C165" s="6">
        <v>134.12812</v>
      </c>
      <c r="D165" s="6">
        <v>0.23188187532934901</v>
      </c>
      <c r="E165" s="4"/>
      <c r="F165" s="4"/>
    </row>
    <row r="166" spans="1:6" ht="13.2" x14ac:dyDescent="0.25">
      <c r="A166" s="5">
        <v>44749.833333333336</v>
      </c>
      <c r="B166" s="6">
        <v>162.46</v>
      </c>
      <c r="C166" s="6">
        <v>136.37137000000001</v>
      </c>
      <c r="D166" s="6">
        <v>0.191305770412073</v>
      </c>
      <c r="E166" s="4"/>
      <c r="F166" s="4"/>
    </row>
    <row r="167" spans="1:6" ht="13.2" x14ac:dyDescent="0.25">
      <c r="A167" s="5">
        <v>44749.875</v>
      </c>
      <c r="B167" s="6">
        <v>172.64</v>
      </c>
      <c r="C167" s="6">
        <v>138.4597</v>
      </c>
      <c r="D167" s="6">
        <v>0.24686099998772101</v>
      </c>
      <c r="E167" s="4"/>
      <c r="F167" s="4"/>
    </row>
    <row r="168" spans="1:6" ht="13.2" x14ac:dyDescent="0.25">
      <c r="A168" s="5">
        <v>44749.916666666664</v>
      </c>
      <c r="B168" s="6">
        <v>188.77</v>
      </c>
      <c r="C168" s="6">
        <v>142.95723000000001</v>
      </c>
      <c r="D168" s="6">
        <v>0.320464869108054</v>
      </c>
      <c r="E168" s="4"/>
      <c r="F168" s="4"/>
    </row>
    <row r="169" spans="1:6" ht="13.2" x14ac:dyDescent="0.25">
      <c r="A169" s="5">
        <v>44749.958333333336</v>
      </c>
      <c r="B169" s="6">
        <v>196.2</v>
      </c>
      <c r="C169" s="6">
        <v>153.83376000000001</v>
      </c>
      <c r="D169" s="6">
        <v>0.27540274644525298</v>
      </c>
      <c r="E169" s="4"/>
      <c r="F169" s="4"/>
    </row>
    <row r="170" spans="1:6" ht="13.2" x14ac:dyDescent="0.25">
      <c r="A170" s="5">
        <v>44750</v>
      </c>
      <c r="B170" s="6">
        <v>206.6</v>
      </c>
      <c r="C170" s="6">
        <v>196.35086000000001</v>
      </c>
      <c r="D170" s="6">
        <v>5.2198090703549603E-2</v>
      </c>
      <c r="E170" s="4"/>
      <c r="F170" s="4"/>
    </row>
    <row r="171" spans="1:6" ht="13.2" x14ac:dyDescent="0.25">
      <c r="A171" s="5">
        <v>44750.041666666664</v>
      </c>
      <c r="B171" s="6">
        <v>230.65</v>
      </c>
      <c r="C171" s="6">
        <v>229.77019000000001</v>
      </c>
      <c r="D171" s="6">
        <v>3.8290867931997201E-3</v>
      </c>
      <c r="E171" s="4"/>
      <c r="F171" s="4"/>
    </row>
    <row r="172" spans="1:6" ht="13.2" x14ac:dyDescent="0.25">
      <c r="A172" s="5">
        <v>44750.083333333336</v>
      </c>
      <c r="B172" s="6">
        <v>267.58</v>
      </c>
      <c r="C172" s="6">
        <v>270.83803</v>
      </c>
      <c r="D172" s="6">
        <v>1.2029440621762E-2</v>
      </c>
      <c r="E172" s="4"/>
      <c r="F172" s="4"/>
    </row>
    <row r="173" spans="1:6" ht="13.2" x14ac:dyDescent="0.25">
      <c r="A173" s="5">
        <v>44750.125</v>
      </c>
      <c r="B173" s="6">
        <v>323.75</v>
      </c>
      <c r="C173" s="6">
        <v>304.60538000000003</v>
      </c>
      <c r="D173" s="6">
        <v>6.2850564228379494E-2</v>
      </c>
      <c r="E173" s="4"/>
      <c r="F173" s="4"/>
    </row>
    <row r="174" spans="1:6" ht="13.2" x14ac:dyDescent="0.25">
      <c r="A174" s="5">
        <v>44750.166666666664</v>
      </c>
      <c r="B174" s="6">
        <v>327.3</v>
      </c>
      <c r="C174" s="6">
        <v>316.56299000000001</v>
      </c>
      <c r="D174" s="6">
        <v>3.3917451942186899E-2</v>
      </c>
      <c r="E174" s="4"/>
      <c r="F174" s="4"/>
    </row>
    <row r="175" spans="1:6" ht="13.2" x14ac:dyDescent="0.25">
      <c r="A175" s="5">
        <v>44750.208333333336</v>
      </c>
      <c r="B175" s="6">
        <v>314.45</v>
      </c>
      <c r="C175" s="6">
        <v>307.5061</v>
      </c>
      <c r="D175" s="6">
        <v>2.25813406628355E-2</v>
      </c>
      <c r="E175" s="4"/>
      <c r="F175" s="4"/>
    </row>
    <row r="176" spans="1:6" ht="13.2" x14ac:dyDescent="0.25">
      <c r="A176" s="5">
        <v>44750.25</v>
      </c>
      <c r="B176" s="6">
        <v>309.31</v>
      </c>
      <c r="C176" s="6">
        <v>293.28294</v>
      </c>
      <c r="D176" s="6">
        <v>5.4647092667578903E-2</v>
      </c>
      <c r="E176" s="4"/>
      <c r="F176" s="4"/>
    </row>
    <row r="177" spans="1:6" ht="13.2" x14ac:dyDescent="0.25">
      <c r="A177" s="5">
        <v>44750.291666666664</v>
      </c>
      <c r="B177" s="6">
        <v>307.32</v>
      </c>
      <c r="C177" s="6">
        <v>282.68524000000002</v>
      </c>
      <c r="D177" s="6">
        <v>8.7145547464734796E-2</v>
      </c>
      <c r="E177" s="4"/>
      <c r="F177" s="4"/>
    </row>
    <row r="178" spans="1:6" ht="13.2" x14ac:dyDescent="0.25">
      <c r="A178" s="5">
        <v>44750.333333333336</v>
      </c>
      <c r="B178" s="6">
        <v>304.02999999999997</v>
      </c>
      <c r="C178" s="6">
        <v>276.13292999999999</v>
      </c>
      <c r="D178" s="6">
        <v>0.10102768257302699</v>
      </c>
      <c r="E178" s="4"/>
      <c r="F178" s="4"/>
    </row>
    <row r="179" spans="1:6" ht="13.2" x14ac:dyDescent="0.25">
      <c r="A179" s="5">
        <v>44750.375</v>
      </c>
      <c r="B179" s="6">
        <v>291.82</v>
      </c>
      <c r="C179" s="6">
        <v>266.43207000000001</v>
      </c>
      <c r="D179" s="6">
        <v>9.5288566425205404E-2</v>
      </c>
      <c r="E179" s="4"/>
      <c r="F179" s="4"/>
    </row>
    <row r="180" spans="1:6" ht="13.2" x14ac:dyDescent="0.25">
      <c r="A180" s="5">
        <v>44750.416666666664</v>
      </c>
      <c r="B180" s="6">
        <v>276.33999999999997</v>
      </c>
      <c r="C180" s="6">
        <v>255.16233</v>
      </c>
      <c r="D180" s="6">
        <v>8.2996851455306803E-2</v>
      </c>
      <c r="E180" s="4"/>
      <c r="F180" s="4"/>
    </row>
    <row r="181" spans="1:6" ht="13.2" x14ac:dyDescent="0.25">
      <c r="A181" s="5">
        <v>44750.458333333336</v>
      </c>
      <c r="B181" s="6">
        <v>270.39999999999998</v>
      </c>
      <c r="C181" s="6">
        <v>250.84925000000001</v>
      </c>
      <c r="D181" s="6">
        <v>7.7938243785859299E-2</v>
      </c>
      <c r="E181" s="4"/>
      <c r="F181" s="4"/>
    </row>
    <row r="182" spans="1:6" ht="13.2" x14ac:dyDescent="0.25">
      <c r="A182" s="5">
        <v>44750.5</v>
      </c>
      <c r="B182" s="6">
        <v>283.16000000000003</v>
      </c>
      <c r="C182" s="6">
        <v>258.41994999999997</v>
      </c>
      <c r="D182" s="6">
        <v>9.5735836184474302E-2</v>
      </c>
      <c r="E182" s="4"/>
      <c r="F182" s="4"/>
    </row>
    <row r="183" spans="1:6" ht="13.2" x14ac:dyDescent="0.25">
      <c r="A183" s="5">
        <v>44750.541666666664</v>
      </c>
      <c r="B183" s="6">
        <v>306.94</v>
      </c>
      <c r="C183" s="6">
        <v>262.62970000000001</v>
      </c>
      <c r="D183" s="6">
        <v>0.16871778020536099</v>
      </c>
      <c r="E183" s="4"/>
      <c r="F183" s="4"/>
    </row>
    <row r="184" spans="1:6" ht="13.2" x14ac:dyDescent="0.25">
      <c r="A184" s="5">
        <v>44750.583333333336</v>
      </c>
      <c r="B184" s="6">
        <v>267.48</v>
      </c>
      <c r="C184" s="6">
        <v>241.57436000000001</v>
      </c>
      <c r="D184" s="6">
        <v>0.10723671171063</v>
      </c>
      <c r="E184" s="4"/>
      <c r="F184" s="4"/>
    </row>
    <row r="185" spans="1:6" ht="13.2" x14ac:dyDescent="0.25">
      <c r="A185" s="5">
        <v>44750.625</v>
      </c>
      <c r="B185" s="6">
        <v>200.47</v>
      </c>
      <c r="C185" s="6">
        <v>197.56376</v>
      </c>
      <c r="D185" s="6">
        <v>1.4710390205167101E-2</v>
      </c>
      <c r="E185" s="4"/>
      <c r="F185" s="4"/>
    </row>
    <row r="186" spans="1:6" ht="13.2" x14ac:dyDescent="0.25">
      <c r="A186" s="5">
        <v>44750.666666666664</v>
      </c>
      <c r="B186" s="6">
        <v>193.22</v>
      </c>
      <c r="C186" s="6">
        <v>161.42750000000001</v>
      </c>
      <c r="D186" s="6">
        <v>0.196945997429186</v>
      </c>
      <c r="E186" s="4"/>
      <c r="F186" s="4"/>
    </row>
    <row r="187" spans="1:6" ht="13.2" x14ac:dyDescent="0.25">
      <c r="A187" s="5">
        <v>44750.708333333336</v>
      </c>
      <c r="B187" s="6">
        <v>185.41</v>
      </c>
      <c r="C187" s="6">
        <v>148.80394999999999</v>
      </c>
      <c r="D187" s="6">
        <v>0.246001870246052</v>
      </c>
      <c r="E187" s="4"/>
      <c r="F187" s="4"/>
    </row>
    <row r="188" spans="1:6" ht="13.2" x14ac:dyDescent="0.25">
      <c r="A188" s="5">
        <v>44750.75</v>
      </c>
      <c r="B188" s="6">
        <v>185.16</v>
      </c>
      <c r="C188" s="6">
        <v>152.24406999999999</v>
      </c>
      <c r="D188" s="6">
        <v>0.21620500555456701</v>
      </c>
      <c r="E188" s="4"/>
      <c r="F188" s="4"/>
    </row>
    <row r="189" spans="1:6" ht="13.2" x14ac:dyDescent="0.25">
      <c r="A189" s="5">
        <v>44750.791666666664</v>
      </c>
      <c r="B189" s="6">
        <v>181.54</v>
      </c>
      <c r="C189" s="6">
        <v>157.01045999999999</v>
      </c>
      <c r="D189" s="6">
        <v>0.15622869966752501</v>
      </c>
      <c r="E189" s="4"/>
      <c r="F189" s="4"/>
    </row>
    <row r="190" spans="1:6" ht="13.2" x14ac:dyDescent="0.25">
      <c r="A190" s="5">
        <v>44750.833333333336</v>
      </c>
      <c r="B190" s="6">
        <v>181.23</v>
      </c>
      <c r="C190" s="6">
        <v>159.89896999999999</v>
      </c>
      <c r="D190" s="6">
        <v>0.13340317326621901</v>
      </c>
      <c r="E190" s="4"/>
      <c r="F190" s="4"/>
    </row>
    <row r="191" spans="1:6" ht="13.2" x14ac:dyDescent="0.25">
      <c r="A191" s="5">
        <v>44750.875</v>
      </c>
      <c r="B191" s="6">
        <v>181.35</v>
      </c>
      <c r="C191" s="6">
        <v>162.1798</v>
      </c>
      <c r="D191" s="6">
        <v>0.11820337674605499</v>
      </c>
      <c r="E191" s="4"/>
      <c r="F191" s="4"/>
    </row>
    <row r="192" spans="1:6" ht="13.2" x14ac:dyDescent="0.25">
      <c r="A192" s="5">
        <v>44750.916666666664</v>
      </c>
      <c r="B192" s="6">
        <v>192.92</v>
      </c>
      <c r="C192" s="6">
        <v>167.55632</v>
      </c>
      <c r="D192" s="6">
        <v>0.15137405739156801</v>
      </c>
      <c r="E192" s="4"/>
      <c r="F192" s="4"/>
    </row>
    <row r="193" spans="1:6" ht="13.2" x14ac:dyDescent="0.25">
      <c r="A193" s="5">
        <v>44750.958333333336</v>
      </c>
      <c r="B193" s="6">
        <v>199.36</v>
      </c>
      <c r="C193" s="6">
        <v>179.3623</v>
      </c>
      <c r="D193" s="6">
        <v>0.111493329423184</v>
      </c>
      <c r="E193" s="4"/>
      <c r="F193" s="4"/>
    </row>
    <row r="194" spans="1:6" ht="13.2" x14ac:dyDescent="0.25">
      <c r="A194" s="5">
        <v>44751</v>
      </c>
      <c r="B194" s="6">
        <v>209.87</v>
      </c>
      <c r="C194" s="6">
        <v>197.81949</v>
      </c>
      <c r="D194" s="6">
        <v>6.0916697338568603E-2</v>
      </c>
      <c r="E194" s="4"/>
      <c r="F194" s="4"/>
    </row>
    <row r="195" spans="1:6" ht="13.2" x14ac:dyDescent="0.25">
      <c r="A195" s="5">
        <v>44751.041666666664</v>
      </c>
      <c r="B195" s="6">
        <v>222.38</v>
      </c>
      <c r="C195" s="6">
        <v>231.16101</v>
      </c>
      <c r="D195" s="6">
        <v>3.7986553182130497E-2</v>
      </c>
      <c r="E195" s="4"/>
      <c r="F195" s="4"/>
    </row>
    <row r="196" spans="1:6" ht="13.2" x14ac:dyDescent="0.25">
      <c r="A196" s="5">
        <v>44751.083333333336</v>
      </c>
      <c r="B196" s="6">
        <v>261.7</v>
      </c>
      <c r="C196" s="6">
        <v>270.88974000000002</v>
      </c>
      <c r="D196" s="6">
        <v>3.3924282255946701E-2</v>
      </c>
      <c r="E196" s="4"/>
      <c r="F196" s="4"/>
    </row>
    <row r="197" spans="1:6" ht="13.2" x14ac:dyDescent="0.25">
      <c r="A197" s="5">
        <v>44751.125</v>
      </c>
      <c r="B197" s="6">
        <v>324.95999999999998</v>
      </c>
      <c r="C197" s="6">
        <v>303.65001000000001</v>
      </c>
      <c r="D197" s="6">
        <v>7.0179447713503998E-2</v>
      </c>
      <c r="E197" s="4"/>
      <c r="F197" s="4"/>
    </row>
    <row r="198" spans="1:6" ht="13.2" x14ac:dyDescent="0.25">
      <c r="A198" s="5">
        <v>44751.166666666664</v>
      </c>
      <c r="B198" s="6">
        <v>331.07</v>
      </c>
      <c r="C198" s="6">
        <v>317.00038999999998</v>
      </c>
      <c r="D198" s="6">
        <v>4.43835731558564E-2</v>
      </c>
      <c r="E198" s="4"/>
      <c r="F198" s="4"/>
    </row>
    <row r="199" spans="1:6" ht="13.2" x14ac:dyDescent="0.25">
      <c r="A199" s="5">
        <v>44751.208333333336</v>
      </c>
      <c r="B199" s="6">
        <v>318.01</v>
      </c>
      <c r="C199" s="6">
        <v>310.74329</v>
      </c>
      <c r="D199" s="6">
        <v>2.3384929727686101E-2</v>
      </c>
      <c r="E199" s="4"/>
      <c r="F199" s="4"/>
    </row>
    <row r="200" spans="1:6" ht="13.2" x14ac:dyDescent="0.25">
      <c r="A200" s="5">
        <v>44751.25</v>
      </c>
      <c r="B200" s="6">
        <v>303.68</v>
      </c>
      <c r="C200" s="6">
        <v>298.72089999999997</v>
      </c>
      <c r="D200" s="6">
        <v>1.66011149537914E-2</v>
      </c>
      <c r="E200" s="4"/>
      <c r="F200" s="4"/>
    </row>
    <row r="201" spans="1:6" ht="13.2" x14ac:dyDescent="0.25">
      <c r="A201" s="5">
        <v>44751.291666666664</v>
      </c>
      <c r="B201" s="6">
        <v>288.64</v>
      </c>
      <c r="C201" s="6">
        <v>288.52749999999997</v>
      </c>
      <c r="D201" s="6">
        <v>3.8991084038787001E-4</v>
      </c>
      <c r="E201" s="4"/>
      <c r="F201" s="4"/>
    </row>
    <row r="202" spans="1:6" ht="13.2" x14ac:dyDescent="0.25">
      <c r="A202" s="5">
        <v>44751.333333333336</v>
      </c>
      <c r="B202" s="6">
        <v>290.99</v>
      </c>
      <c r="C202" s="6">
        <v>281.24274000000003</v>
      </c>
      <c r="D202" s="6">
        <v>3.4657819078280798E-2</v>
      </c>
      <c r="E202" s="4"/>
      <c r="F202" s="4"/>
    </row>
    <row r="203" spans="1:6" ht="13.2" x14ac:dyDescent="0.25">
      <c r="A203" s="5">
        <v>44751.375</v>
      </c>
      <c r="B203" s="6">
        <v>273.66000000000003</v>
      </c>
      <c r="C203" s="6">
        <v>272.03931</v>
      </c>
      <c r="D203" s="6">
        <v>5.9575581190822102E-3</v>
      </c>
      <c r="E203" s="4"/>
      <c r="F203" s="4"/>
    </row>
    <row r="204" spans="1:6" ht="13.2" x14ac:dyDescent="0.25">
      <c r="A204" s="5">
        <v>44751.416666666664</v>
      </c>
      <c r="B204" s="6">
        <v>260.97000000000003</v>
      </c>
      <c r="C204" s="6">
        <v>263.73959000000002</v>
      </c>
      <c r="D204" s="6">
        <v>1.05012296409499E-2</v>
      </c>
      <c r="E204" s="4"/>
      <c r="F204" s="4"/>
    </row>
    <row r="205" spans="1:6" ht="13.2" x14ac:dyDescent="0.25">
      <c r="A205" s="5">
        <v>44751.458333333336</v>
      </c>
      <c r="B205" s="6">
        <v>247.67</v>
      </c>
      <c r="C205" s="6">
        <v>261.74914000000001</v>
      </c>
      <c r="D205" s="6">
        <v>5.3788677204440902E-2</v>
      </c>
      <c r="E205" s="4"/>
      <c r="F205" s="4"/>
    </row>
    <row r="206" spans="1:6" ht="13.2" x14ac:dyDescent="0.25">
      <c r="A206" s="5">
        <v>44751.5</v>
      </c>
      <c r="B206" s="6">
        <v>236.93</v>
      </c>
      <c r="C206" s="6">
        <v>266.64375999999999</v>
      </c>
      <c r="D206" s="6">
        <v>0.111436172367206</v>
      </c>
      <c r="E206" s="4"/>
      <c r="F206" s="4"/>
    </row>
    <row r="207" spans="1:6" ht="13.2" x14ac:dyDescent="0.25">
      <c r="A207" s="5">
        <v>44751.541666666664</v>
      </c>
      <c r="B207" s="6">
        <v>221.06</v>
      </c>
      <c r="C207" s="6">
        <v>264.85807999999997</v>
      </c>
      <c r="D207" s="6">
        <v>0.16536433398595901</v>
      </c>
      <c r="E207" s="4"/>
      <c r="F207" s="4"/>
    </row>
    <row r="208" spans="1:6" ht="13.2" x14ac:dyDescent="0.25">
      <c r="A208" s="5">
        <v>44751.583333333336</v>
      </c>
      <c r="B208" s="6">
        <v>189.46</v>
      </c>
      <c r="C208" s="6">
        <v>240.76900000000001</v>
      </c>
      <c r="D208" s="6">
        <v>0.21310467709713399</v>
      </c>
      <c r="E208" s="4"/>
      <c r="F208" s="4"/>
    </row>
    <row r="209" spans="1:6" ht="13.2" x14ac:dyDescent="0.25">
      <c r="A209" s="5">
        <v>44751.625</v>
      </c>
      <c r="B209" s="6">
        <v>133</v>
      </c>
      <c r="C209" s="6">
        <v>199.31997000000001</v>
      </c>
      <c r="D209" s="6">
        <v>0.33273118594188</v>
      </c>
      <c r="E209" s="4"/>
      <c r="F209" s="4"/>
    </row>
    <row r="210" spans="1:6" ht="13.2" x14ac:dyDescent="0.25">
      <c r="A210" s="5">
        <v>44751.666666666664</v>
      </c>
      <c r="B210" s="6">
        <v>148.68</v>
      </c>
      <c r="C210" s="6">
        <v>167.69649999999999</v>
      </c>
      <c r="D210" s="6">
        <v>0.113398311831194</v>
      </c>
      <c r="E210" s="4"/>
      <c r="F210" s="4"/>
    </row>
    <row r="211" spans="1:6" ht="13.2" x14ac:dyDescent="0.25">
      <c r="A211" s="5">
        <v>44751.708333333336</v>
      </c>
      <c r="B211" s="6">
        <v>145.49</v>
      </c>
      <c r="C211" s="6">
        <v>157.08534</v>
      </c>
      <c r="D211" s="6">
        <v>7.3815545104336203E-2</v>
      </c>
      <c r="E211" s="4"/>
      <c r="F211" s="4"/>
    </row>
    <row r="212" spans="1:6" ht="13.2" x14ac:dyDescent="0.25">
      <c r="A212" s="5">
        <v>44751.75</v>
      </c>
      <c r="B212" s="6">
        <v>135.46</v>
      </c>
      <c r="C212" s="6">
        <v>160.09332000000001</v>
      </c>
      <c r="D212" s="6">
        <v>0.15386850619376199</v>
      </c>
      <c r="E212" s="4"/>
      <c r="F212" s="4"/>
    </row>
    <row r="213" spans="1:6" ht="13.2" x14ac:dyDescent="0.25">
      <c r="A213" s="5">
        <v>44751.791666666664</v>
      </c>
      <c r="B213" s="6">
        <v>129.13</v>
      </c>
      <c r="C213" s="6">
        <v>164.18155999999999</v>
      </c>
      <c r="D213" s="6">
        <v>0.21349267238050301</v>
      </c>
      <c r="E213" s="4"/>
      <c r="F213" s="4"/>
    </row>
    <row r="214" spans="1:6" ht="13.2" x14ac:dyDescent="0.25">
      <c r="A214" s="5">
        <v>44751.833333333336</v>
      </c>
      <c r="B214" s="6">
        <v>121.51</v>
      </c>
      <c r="C214" s="6">
        <v>167.09128000000001</v>
      </c>
      <c r="D214" s="6">
        <v>0.27279269151567898</v>
      </c>
      <c r="E214" s="4"/>
      <c r="F214" s="4"/>
    </row>
    <row r="215" spans="1:6" ht="13.2" x14ac:dyDescent="0.25">
      <c r="A215" s="5">
        <v>44751.875</v>
      </c>
      <c r="B215" s="6">
        <v>124.03</v>
      </c>
      <c r="C215" s="6">
        <v>169.0761</v>
      </c>
      <c r="D215" s="6">
        <v>0.26642500034008298</v>
      </c>
      <c r="E215" s="4"/>
      <c r="F215" s="4"/>
    </row>
    <row r="216" spans="1:6" ht="13.2" x14ac:dyDescent="0.25">
      <c r="A216" s="5">
        <v>44751.916666666664</v>
      </c>
      <c r="B216" s="6">
        <v>134.51</v>
      </c>
      <c r="C216" s="6">
        <v>172.09970999999999</v>
      </c>
      <c r="D216" s="6">
        <v>0.21841820651528099</v>
      </c>
      <c r="E216" s="4"/>
      <c r="F216" s="4"/>
    </row>
    <row r="217" spans="1:6" ht="13.2" x14ac:dyDescent="0.25">
      <c r="A217" s="5">
        <v>44751.958333333336</v>
      </c>
      <c r="B217" s="6">
        <v>159.25</v>
      </c>
      <c r="C217" s="6">
        <v>181.43935999999999</v>
      </c>
      <c r="D217" s="6">
        <v>0.122296286759388</v>
      </c>
      <c r="E217" s="4"/>
      <c r="F217" s="4"/>
    </row>
    <row r="218" spans="1:6" ht="13.2" x14ac:dyDescent="0.25">
      <c r="A218" s="5">
        <v>44752</v>
      </c>
      <c r="B218" s="6">
        <v>179.71</v>
      </c>
      <c r="C218" s="6">
        <v>192.81419</v>
      </c>
      <c r="D218" s="6">
        <v>6.7962788423403794E-2</v>
      </c>
      <c r="E218" s="4"/>
      <c r="F218" s="4"/>
    </row>
    <row r="219" spans="1:6" ht="13.2" x14ac:dyDescent="0.25">
      <c r="A219" s="5">
        <v>44752.041666666664</v>
      </c>
      <c r="B219" s="6">
        <v>206.77</v>
      </c>
      <c r="C219" s="6">
        <v>226.16730999999999</v>
      </c>
      <c r="D219" s="6">
        <v>8.5765312414070705E-2</v>
      </c>
      <c r="E219" s="4"/>
      <c r="F219" s="4"/>
    </row>
    <row r="220" spans="1:6" ht="13.2" x14ac:dyDescent="0.25">
      <c r="A220" s="5">
        <v>44752.083333333336</v>
      </c>
      <c r="B220" s="6">
        <v>245.08</v>
      </c>
      <c r="C220" s="6">
        <v>263.90118000000001</v>
      </c>
      <c r="D220" s="6">
        <v>7.1319044499914594E-2</v>
      </c>
      <c r="E220" s="4"/>
      <c r="F220" s="4"/>
    </row>
    <row r="221" spans="1:6" ht="13.2" x14ac:dyDescent="0.25">
      <c r="A221" s="5">
        <v>44752.125</v>
      </c>
      <c r="B221" s="6">
        <v>305.22000000000003</v>
      </c>
      <c r="C221" s="6">
        <v>294.48192</v>
      </c>
      <c r="D221" s="6">
        <v>3.6464309931149602E-2</v>
      </c>
      <c r="E221" s="4"/>
      <c r="F221" s="4"/>
    </row>
    <row r="222" spans="1:6" ht="13.2" x14ac:dyDescent="0.25">
      <c r="A222" s="5">
        <v>44752.166666666664</v>
      </c>
      <c r="B222" s="6">
        <v>310.58</v>
      </c>
      <c r="C222" s="6">
        <v>306.10905000000002</v>
      </c>
      <c r="D222" s="6">
        <v>1.4605742626687899E-2</v>
      </c>
      <c r="E222" s="4"/>
      <c r="F222" s="4"/>
    </row>
    <row r="223" spans="1:6" ht="13.2" x14ac:dyDescent="0.25">
      <c r="A223" s="5">
        <v>44752.208333333336</v>
      </c>
      <c r="B223" s="6">
        <v>305.25</v>
      </c>
      <c r="C223" s="6">
        <v>297.10955999999999</v>
      </c>
      <c r="D223" s="6">
        <v>2.7398781782720101E-2</v>
      </c>
      <c r="E223" s="4"/>
      <c r="F223" s="4"/>
    </row>
    <row r="224" spans="1:6" ht="13.2" x14ac:dyDescent="0.25">
      <c r="A224" s="5">
        <v>44752.25</v>
      </c>
      <c r="B224" s="6">
        <v>285.37</v>
      </c>
      <c r="C224" s="6">
        <v>280.81860999999998</v>
      </c>
      <c r="D224" s="6">
        <v>1.6207579689964301E-2</v>
      </c>
      <c r="E224" s="4"/>
      <c r="F224" s="4"/>
    </row>
    <row r="225" spans="1:6" ht="13.2" x14ac:dyDescent="0.25">
      <c r="A225" s="5">
        <v>44752.291666666664</v>
      </c>
      <c r="B225" s="6">
        <v>271.48</v>
      </c>
      <c r="C225" s="6">
        <v>264.48451</v>
      </c>
      <c r="D225" s="6">
        <v>2.6449526287947799E-2</v>
      </c>
      <c r="E225" s="4"/>
      <c r="F225" s="4"/>
    </row>
    <row r="226" spans="1:6" ht="13.2" x14ac:dyDescent="0.25">
      <c r="A226" s="5">
        <v>44752.333333333336</v>
      </c>
      <c r="B226" s="6">
        <v>270.36</v>
      </c>
      <c r="C226" s="6">
        <v>253.14559</v>
      </c>
      <c r="D226" s="6">
        <v>6.8002014176901104E-2</v>
      </c>
      <c r="E226" s="4"/>
      <c r="F226" s="4"/>
    </row>
    <row r="227" spans="1:6" ht="13.2" x14ac:dyDescent="0.25">
      <c r="A227" s="5">
        <v>44752.375</v>
      </c>
      <c r="B227" s="6">
        <v>255.66</v>
      </c>
      <c r="C227" s="6">
        <v>242.95911000000001</v>
      </c>
      <c r="D227" s="6">
        <v>5.22758335754522E-2</v>
      </c>
      <c r="E227" s="4"/>
      <c r="F227" s="4"/>
    </row>
    <row r="228" spans="1:6" ht="13.2" x14ac:dyDescent="0.25">
      <c r="A228" s="5">
        <v>44752.416666666664</v>
      </c>
      <c r="B228" s="6">
        <v>242.69</v>
      </c>
      <c r="C228" s="6">
        <v>234.78650999999999</v>
      </c>
      <c r="D228" s="6">
        <v>3.3662453605192197E-2</v>
      </c>
      <c r="E228" s="4"/>
      <c r="F228" s="4"/>
    </row>
    <row r="229" spans="1:6" ht="13.2" x14ac:dyDescent="0.25">
      <c r="A229" s="5">
        <v>44752.458333333336</v>
      </c>
      <c r="B229" s="6">
        <v>232.18</v>
      </c>
      <c r="C229" s="6">
        <v>230.51867999999999</v>
      </c>
      <c r="D229" s="6">
        <v>7.2068779848991696E-3</v>
      </c>
      <c r="E229" s="4"/>
      <c r="F229" s="4"/>
    </row>
    <row r="230" spans="1:6" ht="13.2" x14ac:dyDescent="0.25">
      <c r="A230" s="5">
        <v>44752.5</v>
      </c>
      <c r="B230" s="6">
        <v>232.21</v>
      </c>
      <c r="C230" s="6">
        <v>230.03467000000001</v>
      </c>
      <c r="D230" s="6">
        <v>9.4565310524713595E-3</v>
      </c>
      <c r="E230" s="4"/>
      <c r="F230" s="4"/>
    </row>
    <row r="231" spans="1:6" ht="13.2" x14ac:dyDescent="0.25">
      <c r="A231" s="5">
        <v>44752.541666666664</v>
      </c>
      <c r="B231" s="6">
        <v>232.85</v>
      </c>
      <c r="C231" s="6">
        <v>221.06959000000001</v>
      </c>
      <c r="D231" s="6">
        <v>5.3288242856016403E-2</v>
      </c>
      <c r="E231" s="4"/>
      <c r="F231" s="4"/>
    </row>
    <row r="232" spans="1:6" ht="13.2" x14ac:dyDescent="0.25">
      <c r="A232" s="5">
        <v>44752.583333333336</v>
      </c>
      <c r="B232" s="6">
        <v>209.6</v>
      </c>
      <c r="C232" s="6">
        <v>195.41583</v>
      </c>
      <c r="D232" s="6">
        <v>7.2584549573082094E-2</v>
      </c>
      <c r="E232" s="4"/>
      <c r="F232" s="4"/>
    </row>
    <row r="233" spans="1:6" ht="13.2" x14ac:dyDescent="0.25">
      <c r="A233" s="5">
        <v>44752.625</v>
      </c>
      <c r="B233" s="6">
        <v>155.27000000000001</v>
      </c>
      <c r="C233" s="6">
        <v>160.08328</v>
      </c>
      <c r="D233" s="6">
        <v>3.0067349944353901E-2</v>
      </c>
      <c r="E233" s="4"/>
      <c r="F233" s="4"/>
    </row>
    <row r="234" spans="1:6" ht="13.2" x14ac:dyDescent="0.25">
      <c r="A234" s="5">
        <v>44752.666666666664</v>
      </c>
      <c r="B234" s="6">
        <v>157.09</v>
      </c>
      <c r="C234" s="6">
        <v>137.93568999999999</v>
      </c>
      <c r="D234" s="6">
        <v>0.138864060490798</v>
      </c>
      <c r="E234" s="4"/>
      <c r="F234" s="4"/>
    </row>
    <row r="235" spans="1:6" ht="13.2" x14ac:dyDescent="0.25">
      <c r="A235" s="5">
        <v>44752.708333333336</v>
      </c>
      <c r="B235" s="6">
        <v>157.61000000000001</v>
      </c>
      <c r="C235" s="6">
        <v>134.72375</v>
      </c>
      <c r="D235" s="6">
        <v>0.16987539316564401</v>
      </c>
      <c r="E235" s="4"/>
      <c r="F235" s="4"/>
    </row>
    <row r="236" spans="1:6" ht="13.2" x14ac:dyDescent="0.25">
      <c r="A236" s="5">
        <v>44752.75</v>
      </c>
      <c r="B236" s="6">
        <v>154.08000000000001</v>
      </c>
      <c r="C236" s="6">
        <v>140.29687999999999</v>
      </c>
      <c r="D236" s="6">
        <v>9.82425268473541E-2</v>
      </c>
      <c r="E236" s="4"/>
      <c r="F236" s="4"/>
    </row>
    <row r="237" spans="1:6" ht="13.2" x14ac:dyDescent="0.25">
      <c r="A237" s="5">
        <v>44752.791666666664</v>
      </c>
      <c r="B237" s="6">
        <v>154.02000000000001</v>
      </c>
      <c r="C237" s="6">
        <v>143.64886000000001</v>
      </c>
      <c r="D237" s="6">
        <v>7.2197858026857895E-2</v>
      </c>
      <c r="E237" s="4"/>
      <c r="F237" s="4"/>
    </row>
    <row r="238" spans="1:6" ht="13.2" x14ac:dyDescent="0.25">
      <c r="A238" s="5">
        <v>44752.833333333336</v>
      </c>
      <c r="B238" s="6">
        <v>161.51</v>
      </c>
      <c r="C238" s="6">
        <v>147.18513999999999</v>
      </c>
      <c r="D238" s="6">
        <v>9.7325450109977105E-2</v>
      </c>
      <c r="E238" s="4"/>
      <c r="F238" s="4"/>
    </row>
    <row r="239" spans="1:6" ht="13.2" x14ac:dyDescent="0.25">
      <c r="A239" s="5">
        <v>44752.875</v>
      </c>
      <c r="B239" s="6">
        <v>169.24</v>
      </c>
      <c r="C239" s="6">
        <v>152.35959</v>
      </c>
      <c r="D239" s="6">
        <v>0.110793222796149</v>
      </c>
      <c r="E239" s="4"/>
      <c r="F239" s="4"/>
    </row>
    <row r="240" spans="1:6" ht="13.2" x14ac:dyDescent="0.25">
      <c r="A240" s="5">
        <v>44752.916666666664</v>
      </c>
      <c r="B240" s="6">
        <v>185.66</v>
      </c>
      <c r="C240" s="6">
        <v>158.94806</v>
      </c>
      <c r="D240" s="6">
        <v>0.168054520451523</v>
      </c>
      <c r="E240" s="4"/>
      <c r="F240" s="4"/>
    </row>
    <row r="241" spans="1:6" ht="13.2" x14ac:dyDescent="0.25">
      <c r="A241" s="5">
        <v>44752.958333333336</v>
      </c>
      <c r="B241" s="6">
        <v>208.08</v>
      </c>
      <c r="C241" s="6">
        <v>171.32214999999999</v>
      </c>
      <c r="D241" s="6">
        <v>0.21455398499260001</v>
      </c>
      <c r="E241" s="4"/>
      <c r="F241" s="4"/>
    </row>
    <row r="242" spans="1:6" ht="13.2" x14ac:dyDescent="0.25">
      <c r="A242" s="5">
        <v>44753</v>
      </c>
      <c r="B242" s="6">
        <v>227.56</v>
      </c>
      <c r="C242" s="6">
        <v>214.90476000000001</v>
      </c>
      <c r="D242" s="6">
        <v>5.8887667262465401E-2</v>
      </c>
      <c r="E242" s="4"/>
      <c r="F242" s="4"/>
    </row>
    <row r="243" spans="1:6" ht="13.2" x14ac:dyDescent="0.25">
      <c r="A243" s="5">
        <v>44753.041666666664</v>
      </c>
      <c r="B243" s="6">
        <v>241.79</v>
      </c>
      <c r="C243" s="6">
        <v>246.85472999999999</v>
      </c>
      <c r="D243" s="6">
        <v>2.05170466046974E-2</v>
      </c>
      <c r="E243" s="4"/>
      <c r="F243" s="4"/>
    </row>
    <row r="244" spans="1:6" ht="13.2" x14ac:dyDescent="0.25">
      <c r="A244" s="5">
        <v>44753.083333333336</v>
      </c>
      <c r="B244" s="6">
        <v>282.75</v>
      </c>
      <c r="C244" s="6">
        <v>283.88162</v>
      </c>
      <c r="D244" s="6">
        <v>3.98623905274317E-3</v>
      </c>
      <c r="E244" s="4"/>
      <c r="F244" s="4"/>
    </row>
    <row r="245" spans="1:6" ht="13.2" x14ac:dyDescent="0.25">
      <c r="A245" s="5">
        <v>44753.125</v>
      </c>
      <c r="B245" s="6">
        <v>342.68</v>
      </c>
      <c r="C245" s="6">
        <v>313.34665000000001</v>
      </c>
      <c r="D245" s="6">
        <v>9.3613095911508806E-2</v>
      </c>
      <c r="E245" s="4"/>
      <c r="F245" s="4"/>
    </row>
    <row r="246" spans="1:6" ht="13.2" x14ac:dyDescent="0.25">
      <c r="A246" s="5">
        <v>44753.166666666664</v>
      </c>
      <c r="B246" s="6">
        <v>347.5</v>
      </c>
      <c r="C246" s="6">
        <v>321.86606</v>
      </c>
      <c r="D246" s="6">
        <v>7.9641637269863105E-2</v>
      </c>
      <c r="E246" s="4"/>
      <c r="F246" s="4"/>
    </row>
    <row r="247" spans="1:6" ht="13.2" x14ac:dyDescent="0.25">
      <c r="A247" s="5">
        <v>44753.208333333336</v>
      </c>
      <c r="B247" s="6">
        <v>337.32</v>
      </c>
      <c r="C247" s="6">
        <v>309.52928000000003</v>
      </c>
      <c r="D247" s="6">
        <v>8.9783816251567394E-2</v>
      </c>
      <c r="E247" s="4"/>
      <c r="F247" s="4"/>
    </row>
    <row r="248" spans="1:6" ht="13.2" x14ac:dyDescent="0.25">
      <c r="A248" s="5">
        <v>44753.25</v>
      </c>
      <c r="B248" s="6">
        <v>327.63</v>
      </c>
      <c r="C248" s="6">
        <v>291.75062000000003</v>
      </c>
      <c r="D248" s="6">
        <v>0.122979618689413</v>
      </c>
      <c r="E248" s="4"/>
      <c r="F248" s="4"/>
    </row>
    <row r="249" spans="1:6" ht="13.2" x14ac:dyDescent="0.25">
      <c r="A249" s="5">
        <v>44753.291666666664</v>
      </c>
      <c r="B249" s="6">
        <v>322.77999999999997</v>
      </c>
      <c r="C249" s="6">
        <v>275.19465000000002</v>
      </c>
      <c r="D249" s="6">
        <v>0.172915243810153</v>
      </c>
      <c r="E249" s="4"/>
      <c r="F249" s="4"/>
    </row>
    <row r="250" spans="1:6" ht="13.2" x14ac:dyDescent="0.25">
      <c r="A250" s="5">
        <v>44753.333333333336</v>
      </c>
      <c r="B250" s="6">
        <v>323.32</v>
      </c>
      <c r="C250" s="6">
        <v>263.13400999999999</v>
      </c>
      <c r="D250" s="6">
        <v>0.22872752176732999</v>
      </c>
      <c r="E250" s="4"/>
      <c r="F250" s="4"/>
    </row>
    <row r="251" spans="1:6" ht="13.2" x14ac:dyDescent="0.25">
      <c r="A251" s="5">
        <v>44753.375</v>
      </c>
      <c r="B251" s="6">
        <v>313.45</v>
      </c>
      <c r="C251" s="6">
        <v>251.45160999999999</v>
      </c>
      <c r="D251" s="6">
        <v>0.24656191304561501</v>
      </c>
      <c r="E251" s="4"/>
      <c r="F251" s="4"/>
    </row>
    <row r="252" spans="1:6" ht="13.2" x14ac:dyDescent="0.25">
      <c r="A252" s="5">
        <v>44753.416666666664</v>
      </c>
      <c r="B252" s="6">
        <v>309.64999999999998</v>
      </c>
      <c r="C252" s="6">
        <v>241.66234</v>
      </c>
      <c r="D252" s="6">
        <v>0.28133328511178002</v>
      </c>
      <c r="E252" s="4"/>
      <c r="F252" s="4"/>
    </row>
    <row r="253" spans="1:6" ht="13.2" x14ac:dyDescent="0.25">
      <c r="A253" s="5">
        <v>44753.458333333336</v>
      </c>
      <c r="B253" s="6">
        <v>295.85000000000002</v>
      </c>
      <c r="C253" s="6">
        <v>237.44919999999999</v>
      </c>
      <c r="D253" s="6">
        <v>0.24595071282615399</v>
      </c>
      <c r="E253" s="4"/>
      <c r="F253" s="4"/>
    </row>
    <row r="254" spans="1:6" ht="13.2" x14ac:dyDescent="0.25">
      <c r="A254" s="5">
        <v>44753.5</v>
      </c>
      <c r="B254" s="6">
        <v>301.27</v>
      </c>
      <c r="C254" s="6">
        <v>239.65687</v>
      </c>
      <c r="D254" s="6">
        <v>0.25708893719591602</v>
      </c>
      <c r="E254" s="4"/>
      <c r="F254" s="4"/>
    </row>
    <row r="255" spans="1:6" ht="13.2" x14ac:dyDescent="0.25">
      <c r="A255" s="5">
        <v>44753.541666666664</v>
      </c>
      <c r="B255" s="6">
        <v>307.08</v>
      </c>
      <c r="C255" s="6">
        <v>236.49041</v>
      </c>
      <c r="D255" s="6">
        <v>0.29848817125396299</v>
      </c>
      <c r="E255" s="4"/>
      <c r="F255" s="4"/>
    </row>
    <row r="256" spans="1:6" ht="13.2" x14ac:dyDescent="0.25">
      <c r="A256" s="5">
        <v>44753.583333333336</v>
      </c>
      <c r="B256" s="6">
        <v>284.73</v>
      </c>
      <c r="C256" s="6">
        <v>215.07121000000001</v>
      </c>
      <c r="D256" s="6">
        <v>0.32388709767336998</v>
      </c>
      <c r="E256" s="4"/>
      <c r="F256" s="4"/>
    </row>
    <row r="257" spans="1:6" ht="13.2" x14ac:dyDescent="0.25">
      <c r="A257" s="5">
        <v>44753.625</v>
      </c>
      <c r="B257" s="6">
        <v>243.75</v>
      </c>
      <c r="C257" s="6">
        <v>180.11421000000001</v>
      </c>
      <c r="D257" s="6">
        <v>0.35330799274526897</v>
      </c>
      <c r="E257" s="4"/>
      <c r="F257" s="4"/>
    </row>
    <row r="258" spans="1:6" ht="13.2" x14ac:dyDescent="0.25">
      <c r="A258" s="5">
        <v>44753.666666666664</v>
      </c>
      <c r="B258" s="6">
        <v>226.03</v>
      </c>
      <c r="C258" s="6">
        <v>155.7003</v>
      </c>
      <c r="D258" s="6">
        <v>0.45169919390007601</v>
      </c>
      <c r="E258" s="4"/>
      <c r="F258" s="4"/>
    </row>
    <row r="259" spans="1:6" ht="13.2" x14ac:dyDescent="0.25">
      <c r="A259" s="5">
        <v>44753.708333333336</v>
      </c>
      <c r="B259" s="6">
        <v>226.41</v>
      </c>
      <c r="C259" s="6">
        <v>149.79785999999999</v>
      </c>
      <c r="D259" s="6">
        <v>0.51143681224818505</v>
      </c>
      <c r="E259" s="4"/>
      <c r="F259" s="4"/>
    </row>
    <row r="260" spans="1:6" ht="13.2" x14ac:dyDescent="0.25">
      <c r="A260" s="5">
        <v>44753.75</v>
      </c>
      <c r="B260" s="6">
        <v>223.26</v>
      </c>
      <c r="C260" s="6">
        <v>153.95307</v>
      </c>
      <c r="D260" s="6">
        <v>0.45018218863709503</v>
      </c>
      <c r="E260" s="4"/>
      <c r="F260" s="4"/>
    </row>
    <row r="261" spans="1:6" ht="13.2" x14ac:dyDescent="0.25">
      <c r="A261" s="5">
        <v>44753.791666666664</v>
      </c>
      <c r="B261" s="6">
        <v>229.76</v>
      </c>
      <c r="C261" s="6">
        <v>157.94811000000001</v>
      </c>
      <c r="D261" s="6">
        <v>0.45465494965403402</v>
      </c>
      <c r="E261" s="4"/>
      <c r="F261" s="4"/>
    </row>
    <row r="262" spans="1:6" ht="13.2" x14ac:dyDescent="0.25">
      <c r="A262" s="5">
        <v>44753.833333333336</v>
      </c>
      <c r="B262" s="6">
        <v>238.75</v>
      </c>
      <c r="C262" s="6">
        <v>161.93919</v>
      </c>
      <c r="D262" s="6">
        <v>0.47431884771067401</v>
      </c>
      <c r="E262" s="4"/>
      <c r="F262" s="4"/>
    </row>
    <row r="263" spans="1:6" ht="13.2" x14ac:dyDescent="0.25">
      <c r="A263" s="5">
        <v>44753.875</v>
      </c>
      <c r="B263" s="6">
        <v>242.1</v>
      </c>
      <c r="C263" s="6">
        <v>167.7149</v>
      </c>
      <c r="D263" s="6">
        <v>0.443521118278697</v>
      </c>
      <c r="E263" s="4"/>
      <c r="F263" s="4"/>
    </row>
    <row r="264" spans="1:6" ht="13.2" x14ac:dyDescent="0.25">
      <c r="A264" s="5">
        <v>44753.916666666664</v>
      </c>
      <c r="B264" s="6">
        <v>250.92</v>
      </c>
      <c r="C264" s="6">
        <v>176.91548</v>
      </c>
      <c r="D264" s="6">
        <v>0.41830437901759598</v>
      </c>
      <c r="E264" s="4"/>
      <c r="F264" s="4"/>
    </row>
    <row r="265" spans="1:6" ht="13.2" x14ac:dyDescent="0.25">
      <c r="A265" s="5">
        <v>44753.958333333336</v>
      </c>
      <c r="B265" s="6">
        <v>250.06</v>
      </c>
      <c r="C265" s="6">
        <v>192.15889000000001</v>
      </c>
      <c r="D265" s="6">
        <v>0.30131892414657402</v>
      </c>
      <c r="E265" s="4"/>
      <c r="F265" s="4"/>
    </row>
    <row r="266" spans="1:6" ht="13.2" x14ac:dyDescent="0.25">
      <c r="A266" s="5">
        <v>44754</v>
      </c>
      <c r="B266" s="6">
        <v>253.98</v>
      </c>
      <c r="C266" s="6">
        <v>275.28050000000002</v>
      </c>
      <c r="D266" s="6">
        <v>7.7377438648941796E-2</v>
      </c>
      <c r="E266" s="4"/>
      <c r="F266" s="4"/>
    </row>
    <row r="267" spans="1:6" ht="13.2" x14ac:dyDescent="0.25">
      <c r="A267" s="5">
        <v>44754.041666666664</v>
      </c>
      <c r="B267" s="6">
        <v>265.45</v>
      </c>
      <c r="C267" s="6">
        <v>298.37346000000002</v>
      </c>
      <c r="D267" s="6">
        <v>0.11034312502191</v>
      </c>
      <c r="E267" s="4"/>
      <c r="F267" s="4"/>
    </row>
    <row r="268" spans="1:6" ht="13.2" x14ac:dyDescent="0.25">
      <c r="A268" s="5">
        <v>44754.083333333336</v>
      </c>
      <c r="B268" s="6">
        <v>306.77999999999997</v>
      </c>
      <c r="C268" s="6">
        <v>320.33447000000001</v>
      </c>
      <c r="D268" s="6">
        <v>4.2313491894893598E-2</v>
      </c>
      <c r="E268" s="4"/>
      <c r="F268" s="4"/>
    </row>
    <row r="269" spans="1:6" ht="13.2" x14ac:dyDescent="0.25">
      <c r="A269" s="5">
        <v>44754.125</v>
      </c>
      <c r="B269" s="6">
        <v>360.97</v>
      </c>
      <c r="C269" s="6">
        <v>336.13896999999997</v>
      </c>
      <c r="D269" s="6">
        <v>7.3871321733389103E-2</v>
      </c>
      <c r="E269" s="4"/>
      <c r="F269" s="4"/>
    </row>
    <row r="270" spans="1:6" ht="13.2" x14ac:dyDescent="0.25">
      <c r="A270" s="5">
        <v>44754.166666666664</v>
      </c>
      <c r="B270" s="6">
        <v>366.55</v>
      </c>
      <c r="C270" s="6">
        <v>341.33618999999999</v>
      </c>
      <c r="D270" s="6">
        <v>7.3867965772981797E-2</v>
      </c>
      <c r="E270" s="4"/>
      <c r="F270" s="4"/>
    </row>
    <row r="271" spans="1:6" ht="13.2" x14ac:dyDescent="0.25">
      <c r="A271" s="5">
        <v>44754.208333333336</v>
      </c>
      <c r="B271" s="6">
        <v>351.32</v>
      </c>
      <c r="C271" s="6">
        <v>335.63832000000002</v>
      </c>
      <c r="D271" s="6">
        <v>4.67219595188057E-2</v>
      </c>
      <c r="E271" s="4"/>
      <c r="F271" s="4"/>
    </row>
    <row r="272" spans="1:6" ht="13.2" x14ac:dyDescent="0.25">
      <c r="A272" s="5">
        <v>44754.25</v>
      </c>
      <c r="B272" s="6">
        <v>333.22</v>
      </c>
      <c r="C272" s="6">
        <v>325.57242000000002</v>
      </c>
      <c r="D272" s="6">
        <v>2.3489643256637001E-2</v>
      </c>
      <c r="E272" s="4"/>
      <c r="F272" s="4"/>
    </row>
    <row r="273" spans="1:6" ht="13.2" x14ac:dyDescent="0.25">
      <c r="A273" s="5">
        <v>44754.291666666664</v>
      </c>
      <c r="B273" s="6">
        <v>309.77</v>
      </c>
      <c r="C273" s="6">
        <v>315.29345000000001</v>
      </c>
      <c r="D273" s="6">
        <v>1.75184419467008E-2</v>
      </c>
      <c r="E273" s="4"/>
      <c r="F273" s="4"/>
    </row>
    <row r="274" spans="1:6" ht="13.2" x14ac:dyDescent="0.25">
      <c r="A274" s="5">
        <v>44754.333333333336</v>
      </c>
      <c r="B274" s="6">
        <v>313.11</v>
      </c>
      <c r="C274" s="6">
        <v>307.79433</v>
      </c>
      <c r="D274" s="6">
        <v>1.7270201176220499E-2</v>
      </c>
      <c r="E274" s="4"/>
      <c r="F274" s="4"/>
    </row>
    <row r="275" spans="1:6" ht="13.2" x14ac:dyDescent="0.25">
      <c r="A275" s="5">
        <v>44754.375</v>
      </c>
      <c r="B275" s="6">
        <v>309.93</v>
      </c>
      <c r="C275" s="6">
        <v>300.22962999999999</v>
      </c>
      <c r="D275" s="6">
        <v>3.2309835641472197E-2</v>
      </c>
      <c r="E275" s="4"/>
      <c r="F275" s="4"/>
    </row>
    <row r="276" spans="1:6" ht="13.2" x14ac:dyDescent="0.25">
      <c r="A276" s="5">
        <v>44754.416666666664</v>
      </c>
      <c r="B276" s="6">
        <v>306.14</v>
      </c>
      <c r="C276" s="6">
        <v>296.4556</v>
      </c>
      <c r="D276" s="6">
        <v>3.2667286433448899E-2</v>
      </c>
      <c r="E276" s="4"/>
      <c r="F276" s="4"/>
    </row>
    <row r="277" spans="1:6" ht="13.2" x14ac:dyDescent="0.25">
      <c r="A277" s="5">
        <v>44754.458333333336</v>
      </c>
      <c r="B277" s="6">
        <v>311.31</v>
      </c>
      <c r="C277" s="6">
        <v>298.47512</v>
      </c>
      <c r="D277" s="6">
        <v>4.3001507127294197E-2</v>
      </c>
      <c r="E277" s="4"/>
      <c r="F277" s="4"/>
    </row>
    <row r="278" spans="1:6" ht="13.2" x14ac:dyDescent="0.25">
      <c r="A278" s="5">
        <v>44754.5</v>
      </c>
      <c r="B278" s="6">
        <v>310.33999999999997</v>
      </c>
      <c r="C278" s="6">
        <v>300.02003999999999</v>
      </c>
      <c r="D278" s="6">
        <v>3.4397568909063397E-2</v>
      </c>
      <c r="E278" s="4"/>
      <c r="F278" s="4"/>
    </row>
    <row r="279" spans="1:6" ht="13.2" x14ac:dyDescent="0.25">
      <c r="A279" s="5">
        <v>44754.541666666664</v>
      </c>
      <c r="B279" s="6">
        <v>311.75</v>
      </c>
      <c r="C279" s="6">
        <v>290.74826000000002</v>
      </c>
      <c r="D279" s="6">
        <v>7.2233415945464202E-2</v>
      </c>
      <c r="E279" s="4"/>
      <c r="F279" s="4"/>
    </row>
    <row r="280" spans="1:6" ht="13.2" x14ac:dyDescent="0.25">
      <c r="A280" s="5">
        <v>44754.583333333336</v>
      </c>
      <c r="B280" s="6">
        <v>287.57</v>
      </c>
      <c r="C280" s="6">
        <v>265.94481000000002</v>
      </c>
      <c r="D280" s="6">
        <v>8.1314578013385402E-2</v>
      </c>
      <c r="E280" s="4"/>
      <c r="F280" s="4"/>
    </row>
    <row r="281" spans="1:6" ht="13.2" x14ac:dyDescent="0.25">
      <c r="A281" s="5">
        <v>44754.625</v>
      </c>
      <c r="B281" s="6">
        <v>226.59</v>
      </c>
      <c r="C281" s="6">
        <v>235.70692</v>
      </c>
      <c r="D281" s="6">
        <v>3.8679051085984198E-2</v>
      </c>
      <c r="E281" s="4"/>
      <c r="F281" s="4"/>
    </row>
    <row r="282" spans="1:6" ht="13.2" x14ac:dyDescent="0.25">
      <c r="A282" s="5">
        <v>44754.666666666664</v>
      </c>
      <c r="B282" s="6">
        <v>203.22</v>
      </c>
      <c r="C282" s="6">
        <v>216.25803999999999</v>
      </c>
      <c r="D282" s="6">
        <v>6.0289272944487902E-2</v>
      </c>
      <c r="E282" s="4"/>
      <c r="F282" s="4"/>
    </row>
    <row r="283" spans="1:6" ht="13.2" x14ac:dyDescent="0.25">
      <c r="A283" s="5">
        <v>44754.708333333336</v>
      </c>
      <c r="B283" s="6">
        <v>198.65</v>
      </c>
      <c r="C283" s="6">
        <v>211.29177000000001</v>
      </c>
      <c r="D283" s="6">
        <v>5.98308679983134E-2</v>
      </c>
      <c r="E283" s="4"/>
      <c r="F283" s="4"/>
    </row>
    <row r="284" spans="1:6" ht="13.2" x14ac:dyDescent="0.25">
      <c r="A284" s="5">
        <v>44754.75</v>
      </c>
      <c r="B284" s="6">
        <v>199.97</v>
      </c>
      <c r="C284" s="6">
        <v>214.31025</v>
      </c>
      <c r="D284" s="6">
        <v>6.6913505070336096E-2</v>
      </c>
      <c r="E284" s="4"/>
      <c r="F284" s="4"/>
    </row>
    <row r="285" spans="1:6" ht="13.2" x14ac:dyDescent="0.25">
      <c r="A285" s="5">
        <v>44754.791666666664</v>
      </c>
      <c r="B285" s="6">
        <v>201.63</v>
      </c>
      <c r="C285" s="6">
        <v>219.08926</v>
      </c>
      <c r="D285" s="6">
        <v>7.9690168290312294E-2</v>
      </c>
      <c r="E285" s="4"/>
      <c r="F285" s="4"/>
    </row>
    <row r="286" spans="1:6" ht="13.2" x14ac:dyDescent="0.25">
      <c r="A286" s="5">
        <v>44754.833333333336</v>
      </c>
      <c r="B286" s="6">
        <v>204.26</v>
      </c>
      <c r="C286" s="6">
        <v>225.18934999999999</v>
      </c>
      <c r="D286" s="6">
        <v>9.2941118218956606E-2</v>
      </c>
      <c r="E286" s="4"/>
      <c r="F286" s="4"/>
    </row>
    <row r="287" spans="1:6" ht="13.2" x14ac:dyDescent="0.25">
      <c r="A287" s="5">
        <v>44754.875</v>
      </c>
      <c r="B287" s="6">
        <v>210.73</v>
      </c>
      <c r="C287" s="6">
        <v>232.12439000000001</v>
      </c>
      <c r="D287" s="6">
        <v>9.2167781248665898E-2</v>
      </c>
      <c r="E287" s="4"/>
      <c r="F287" s="4"/>
    </row>
    <row r="288" spans="1:6" ht="13.2" x14ac:dyDescent="0.25">
      <c r="A288" s="5">
        <v>44754.916666666664</v>
      </c>
      <c r="B288" s="6">
        <v>218.63</v>
      </c>
      <c r="C288" s="6">
        <v>240.35417000000001</v>
      </c>
      <c r="D288" s="6">
        <v>9.0383994585989502E-2</v>
      </c>
      <c r="E288" s="4"/>
      <c r="F288" s="4"/>
    </row>
    <row r="289" spans="1:6" ht="13.2" x14ac:dyDescent="0.25">
      <c r="A289" s="5">
        <v>44754.958333333336</v>
      </c>
      <c r="B289" s="6">
        <v>227.35</v>
      </c>
      <c r="C289" s="6">
        <v>252.57511</v>
      </c>
      <c r="D289" s="6">
        <v>9.9871717367558496E-2</v>
      </c>
      <c r="E289" s="4"/>
      <c r="F289" s="4"/>
    </row>
    <row r="290" spans="1:6" ht="13.2" x14ac:dyDescent="0.25">
      <c r="A290" s="5">
        <v>44755</v>
      </c>
      <c r="B290" s="6">
        <v>231.5</v>
      </c>
      <c r="C290" s="6">
        <v>243.09612000000001</v>
      </c>
      <c r="D290" s="6">
        <v>4.7701789728277003E-2</v>
      </c>
      <c r="E290" s="4"/>
      <c r="F290" s="4"/>
    </row>
    <row r="291" spans="1:6" ht="13.2" x14ac:dyDescent="0.25">
      <c r="A291" s="5">
        <v>44755.041666666664</v>
      </c>
      <c r="B291" s="6">
        <v>248.33</v>
      </c>
      <c r="C291" s="6">
        <v>275.54277000000002</v>
      </c>
      <c r="D291" s="6">
        <v>9.8760602573604098E-2</v>
      </c>
      <c r="E291" s="4"/>
      <c r="F291" s="4"/>
    </row>
    <row r="292" spans="1:6" ht="13.2" x14ac:dyDescent="0.25">
      <c r="A292" s="5">
        <v>44755.083333333336</v>
      </c>
      <c r="B292" s="6">
        <v>290.70999999999998</v>
      </c>
      <c r="C292" s="6">
        <v>307.18439999999998</v>
      </c>
      <c r="D292" s="6">
        <v>5.36303275817391E-2</v>
      </c>
      <c r="E292" s="4"/>
      <c r="F292" s="4"/>
    </row>
    <row r="293" spans="1:6" ht="13.2" x14ac:dyDescent="0.25">
      <c r="A293" s="5">
        <v>44755.125</v>
      </c>
      <c r="B293" s="6">
        <v>346.69</v>
      </c>
      <c r="C293" s="6">
        <v>329.24223000000001</v>
      </c>
      <c r="D293" s="6">
        <v>5.2993718333155401E-2</v>
      </c>
      <c r="E293" s="4"/>
      <c r="F293" s="4"/>
    </row>
    <row r="294" spans="1:6" ht="13.2" x14ac:dyDescent="0.25">
      <c r="A294" s="5">
        <v>44755.166666666664</v>
      </c>
      <c r="B294" s="6">
        <v>352.06</v>
      </c>
      <c r="C294" s="6">
        <v>334.98682000000002</v>
      </c>
      <c r="D294" s="6">
        <v>5.09667216160921E-2</v>
      </c>
      <c r="E294" s="4"/>
      <c r="F294" s="4"/>
    </row>
    <row r="295" spans="1:6" ht="13.2" x14ac:dyDescent="0.25">
      <c r="A295" s="5">
        <v>44755.208333333336</v>
      </c>
      <c r="B295" s="6">
        <v>334.46</v>
      </c>
      <c r="C295" s="6">
        <v>326.02690000000001</v>
      </c>
      <c r="D295" s="6">
        <v>2.5866270543933499E-2</v>
      </c>
      <c r="E295" s="4"/>
      <c r="F295" s="4"/>
    </row>
    <row r="296" spans="1:6" ht="13.2" x14ac:dyDescent="0.25">
      <c r="A296" s="5">
        <v>44755.25</v>
      </c>
      <c r="B296" s="6">
        <v>327.9</v>
      </c>
      <c r="C296" s="6">
        <v>314.65848999999997</v>
      </c>
      <c r="D296" s="6">
        <v>4.2082163427403403E-2</v>
      </c>
      <c r="E296" s="4"/>
      <c r="F296" s="4"/>
    </row>
    <row r="297" spans="1:6" ht="13.2" x14ac:dyDescent="0.25">
      <c r="A297" s="5">
        <v>44755.291666666664</v>
      </c>
      <c r="B297" s="6">
        <v>323.89999999999998</v>
      </c>
      <c r="C297" s="6">
        <v>305.86092000000002</v>
      </c>
      <c r="D297" s="6">
        <v>5.8978047931066001E-2</v>
      </c>
      <c r="E297" s="4"/>
      <c r="F297" s="4"/>
    </row>
    <row r="298" spans="1:6" ht="13.2" x14ac:dyDescent="0.25">
      <c r="A298" s="5">
        <v>44755.333333333336</v>
      </c>
      <c r="B298" s="6">
        <v>324.08</v>
      </c>
      <c r="C298" s="6">
        <v>300.39546000000001</v>
      </c>
      <c r="D298" s="6">
        <v>7.8844533802208405E-2</v>
      </c>
      <c r="E298" s="4"/>
      <c r="F298" s="4"/>
    </row>
    <row r="299" spans="1:6" ht="13.2" x14ac:dyDescent="0.25">
      <c r="A299" s="5">
        <v>44755.375</v>
      </c>
      <c r="B299" s="6">
        <v>314.08</v>
      </c>
      <c r="C299" s="6">
        <v>293.47194000000002</v>
      </c>
      <c r="D299" s="6">
        <v>7.02215687128383E-2</v>
      </c>
      <c r="E299" s="4"/>
      <c r="F299" s="4"/>
    </row>
    <row r="300" spans="1:6" ht="13.2" x14ac:dyDescent="0.25">
      <c r="A300" s="5">
        <v>44755.416666666664</v>
      </c>
      <c r="B300" s="6">
        <v>305.37</v>
      </c>
      <c r="C300" s="6">
        <v>289.02429999999998</v>
      </c>
      <c r="D300" s="6">
        <v>5.6554760274482099E-2</v>
      </c>
      <c r="E300" s="4"/>
      <c r="F300" s="4"/>
    </row>
    <row r="301" spans="1:6" ht="13.2" x14ac:dyDescent="0.25">
      <c r="A301" s="5">
        <v>44755.458333333336</v>
      </c>
      <c r="B301" s="6">
        <v>309.39999999999998</v>
      </c>
      <c r="C301" s="6">
        <v>289.97203000000002</v>
      </c>
      <c r="D301" s="6">
        <v>6.6999461982591699E-2</v>
      </c>
      <c r="E301" s="4"/>
      <c r="F301" s="4"/>
    </row>
    <row r="302" spans="1:6" ht="13.2" x14ac:dyDescent="0.25">
      <c r="A302" s="5">
        <v>44755.5</v>
      </c>
      <c r="B302" s="6">
        <v>314.85000000000002</v>
      </c>
      <c r="C302" s="6">
        <v>292.17784</v>
      </c>
      <c r="D302" s="6">
        <v>7.7597123724372802E-2</v>
      </c>
      <c r="E302" s="4"/>
      <c r="F302" s="4"/>
    </row>
    <row r="303" spans="1:6" ht="13.2" x14ac:dyDescent="0.25">
      <c r="A303" s="5">
        <v>44755.541666666664</v>
      </c>
      <c r="B303" s="6">
        <v>318.8</v>
      </c>
      <c r="C303" s="6">
        <v>284.33679000000001</v>
      </c>
      <c r="D303" s="6">
        <v>0.12120559565999101</v>
      </c>
      <c r="E303" s="4"/>
      <c r="F303" s="4"/>
    </row>
    <row r="304" spans="1:6" ht="13.2" x14ac:dyDescent="0.25">
      <c r="A304" s="5">
        <v>44755.583333333336</v>
      </c>
      <c r="B304" s="6">
        <v>291.60000000000002</v>
      </c>
      <c r="C304" s="6">
        <v>256.51253000000003</v>
      </c>
      <c r="D304" s="6">
        <v>0.13678657334984701</v>
      </c>
      <c r="E304" s="4"/>
      <c r="F304" s="4"/>
    </row>
    <row r="305" spans="1:6" ht="13.2" x14ac:dyDescent="0.25">
      <c r="A305" s="5">
        <v>44755.625</v>
      </c>
      <c r="B305" s="6">
        <v>225.52</v>
      </c>
      <c r="C305" s="6">
        <v>216.74388999999999</v>
      </c>
      <c r="D305" s="6">
        <v>4.0490691571513297E-2</v>
      </c>
      <c r="E305" s="4"/>
      <c r="F305" s="4"/>
    </row>
    <row r="306" spans="1:6" ht="13.2" x14ac:dyDescent="0.25">
      <c r="A306" s="5">
        <v>44755.666666666664</v>
      </c>
      <c r="B306" s="6">
        <v>197.69</v>
      </c>
      <c r="C306" s="6">
        <v>188.36121</v>
      </c>
      <c r="D306" s="6">
        <v>4.9526067495531498E-2</v>
      </c>
      <c r="E306" s="4"/>
      <c r="F306" s="4"/>
    </row>
    <row r="307" spans="1:6" ht="13.2" x14ac:dyDescent="0.25">
      <c r="A307" s="5">
        <v>44755.708333333336</v>
      </c>
      <c r="B307" s="6">
        <v>192.55</v>
      </c>
      <c r="C307" s="6">
        <v>179.41055</v>
      </c>
      <c r="D307" s="6">
        <v>7.3236774537506294E-2</v>
      </c>
      <c r="E307" s="4"/>
      <c r="F307" s="4"/>
    </row>
    <row r="308" spans="1:6" ht="13.2" x14ac:dyDescent="0.25">
      <c r="A308" s="5">
        <v>44755.75</v>
      </c>
      <c r="B308" s="6">
        <v>191.94</v>
      </c>
      <c r="C308" s="6">
        <v>182.34958</v>
      </c>
      <c r="D308" s="6">
        <v>5.2593595225171298E-2</v>
      </c>
      <c r="E308" s="4"/>
      <c r="F308" s="4"/>
    </row>
    <row r="309" spans="1:6" ht="13.2" x14ac:dyDescent="0.25">
      <c r="A309" s="5">
        <v>44755.791666666664</v>
      </c>
      <c r="B309" s="6">
        <v>189.31</v>
      </c>
      <c r="C309" s="6">
        <v>187.16755000000001</v>
      </c>
      <c r="D309" s="6">
        <v>1.1446695754685999E-2</v>
      </c>
      <c r="E309" s="4"/>
      <c r="F309" s="4"/>
    </row>
    <row r="310" spans="1:6" ht="13.2" x14ac:dyDescent="0.25">
      <c r="A310" s="5">
        <v>44755.833333333336</v>
      </c>
      <c r="B310" s="6">
        <v>206.81</v>
      </c>
      <c r="C310" s="6">
        <v>191.11993000000001</v>
      </c>
      <c r="D310" s="6">
        <v>8.2095415166801203E-2</v>
      </c>
      <c r="E310" s="4"/>
      <c r="F310" s="4"/>
    </row>
    <row r="311" spans="1:6" ht="13.2" x14ac:dyDescent="0.25">
      <c r="A311" s="5">
        <v>44755.875</v>
      </c>
      <c r="B311" s="6">
        <v>211.63</v>
      </c>
      <c r="C311" s="6">
        <v>194.67157</v>
      </c>
      <c r="D311" s="6">
        <v>8.7113028368754494E-2</v>
      </c>
      <c r="E311" s="4"/>
      <c r="F311" s="4"/>
    </row>
    <row r="312" spans="1:6" ht="13.2" x14ac:dyDescent="0.25">
      <c r="A312" s="5">
        <v>44755.916666666664</v>
      </c>
      <c r="B312" s="6">
        <v>220.98</v>
      </c>
      <c r="C312" s="6">
        <v>200.71637000000001</v>
      </c>
      <c r="D312" s="6">
        <v>0.100956538821422</v>
      </c>
      <c r="E312" s="4"/>
      <c r="F312" s="4"/>
    </row>
    <row r="313" spans="1:6" ht="13.2" x14ac:dyDescent="0.25">
      <c r="A313" s="5">
        <v>44755.958333333336</v>
      </c>
      <c r="B313" s="6">
        <v>239.62</v>
      </c>
      <c r="C313" s="6">
        <v>215.38899000000001</v>
      </c>
      <c r="D313" s="6">
        <v>0.112498832925489</v>
      </c>
      <c r="E313" s="4"/>
      <c r="F313" s="4"/>
    </row>
    <row r="314" spans="1:6" ht="13.2" x14ac:dyDescent="0.25">
      <c r="A314" s="5">
        <v>44756</v>
      </c>
      <c r="B314" s="6">
        <v>244.72</v>
      </c>
      <c r="C314" s="6">
        <v>243.16379000000001</v>
      </c>
      <c r="D314" s="6">
        <v>6.3998426739441403E-3</v>
      </c>
      <c r="E314" s="4"/>
      <c r="F314" s="4"/>
    </row>
    <row r="315" spans="1:6" ht="13.2" x14ac:dyDescent="0.25">
      <c r="A315" s="5">
        <v>44756.041666666664</v>
      </c>
      <c r="B315" s="6">
        <v>258.39999999999998</v>
      </c>
      <c r="C315" s="6">
        <v>276.61827</v>
      </c>
      <c r="D315" s="6">
        <v>6.5860689534353603E-2</v>
      </c>
      <c r="E315" s="4"/>
      <c r="F315" s="4"/>
    </row>
    <row r="316" spans="1:6" ht="13.2" x14ac:dyDescent="0.25">
      <c r="A316" s="5">
        <v>44756.083333333336</v>
      </c>
      <c r="B316" s="6">
        <v>293.22000000000003</v>
      </c>
      <c r="C316" s="6">
        <v>307.97868999999997</v>
      </c>
      <c r="D316" s="6">
        <v>4.7921140258113101E-2</v>
      </c>
      <c r="E316" s="4"/>
      <c r="F316" s="4"/>
    </row>
    <row r="317" spans="1:6" ht="13.2" x14ac:dyDescent="0.25">
      <c r="A317" s="5">
        <v>44756.125</v>
      </c>
      <c r="B317" s="6">
        <v>341</v>
      </c>
      <c r="C317" s="6">
        <v>328.45173</v>
      </c>
      <c r="D317" s="6">
        <v>3.8204304784754797E-2</v>
      </c>
      <c r="E317" s="4"/>
      <c r="F317" s="4"/>
    </row>
    <row r="318" spans="1:6" ht="13.2" x14ac:dyDescent="0.25">
      <c r="A318" s="5">
        <v>44756.166666666664</v>
      </c>
      <c r="B318" s="6">
        <v>347.97</v>
      </c>
      <c r="C318" s="6">
        <v>333.52226999999999</v>
      </c>
      <c r="D318" s="6">
        <v>4.3318636563609403E-2</v>
      </c>
      <c r="E318" s="4"/>
      <c r="F318" s="4"/>
    </row>
    <row r="319" spans="1:6" ht="13.2" x14ac:dyDescent="0.25">
      <c r="A319" s="5">
        <v>44756.208333333336</v>
      </c>
      <c r="B319" s="6">
        <v>334.9</v>
      </c>
      <c r="C319" s="6">
        <v>326.12741</v>
      </c>
      <c r="D319" s="6">
        <v>2.68992722813454E-2</v>
      </c>
      <c r="E319" s="4"/>
      <c r="F319" s="4"/>
    </row>
    <row r="320" spans="1:6" ht="13.2" x14ac:dyDescent="0.25">
      <c r="A320" s="5">
        <v>44756.25</v>
      </c>
      <c r="B320" s="6">
        <v>324.48</v>
      </c>
      <c r="C320" s="6">
        <v>317.86124000000001</v>
      </c>
      <c r="D320" s="6">
        <v>2.0822796765028601E-2</v>
      </c>
      <c r="E320" s="4"/>
      <c r="F320" s="4"/>
    </row>
    <row r="321" spans="1:6" ht="13.2" x14ac:dyDescent="0.25">
      <c r="A321" s="5">
        <v>44756.291666666664</v>
      </c>
      <c r="B321" s="6">
        <v>309.85000000000002</v>
      </c>
      <c r="C321" s="6">
        <v>313.20262000000002</v>
      </c>
      <c r="D321" s="6">
        <v>1.0704316585857399E-2</v>
      </c>
      <c r="E321" s="4"/>
      <c r="F321" s="4"/>
    </row>
    <row r="322" spans="1:6" ht="13.2" x14ac:dyDescent="0.25">
      <c r="A322" s="5">
        <v>44756.333333333336</v>
      </c>
      <c r="B322" s="6">
        <v>324.39</v>
      </c>
      <c r="C322" s="6">
        <v>310.81331</v>
      </c>
      <c r="D322" s="6">
        <v>4.36811731132105E-2</v>
      </c>
      <c r="E322" s="4"/>
      <c r="F322" s="4"/>
    </row>
    <row r="323" spans="1:6" ht="13.2" x14ac:dyDescent="0.25">
      <c r="A323" s="5">
        <v>44756.375</v>
      </c>
      <c r="B323" s="6">
        <v>324.83</v>
      </c>
      <c r="C323" s="6">
        <v>304.78374000000002</v>
      </c>
      <c r="D323" s="6">
        <v>6.5772078261130199E-2</v>
      </c>
      <c r="E323" s="4"/>
      <c r="F323" s="4"/>
    </row>
    <row r="324" spans="1:6" ht="13.2" x14ac:dyDescent="0.25">
      <c r="A324" s="5">
        <v>44756.416666666664</v>
      </c>
      <c r="B324" s="6">
        <v>314.55</v>
      </c>
      <c r="C324" s="6">
        <v>299.87554</v>
      </c>
      <c r="D324" s="6">
        <v>4.8935168236795799E-2</v>
      </c>
      <c r="E324" s="4"/>
      <c r="F324" s="4"/>
    </row>
    <row r="325" spans="1:6" ht="13.2" x14ac:dyDescent="0.25">
      <c r="A325" s="5">
        <v>44756.458333333336</v>
      </c>
      <c r="B325" s="6">
        <v>326.70999999999998</v>
      </c>
      <c r="C325" s="6">
        <v>300.57533999999998</v>
      </c>
      <c r="D325" s="6">
        <v>8.6948782957377596E-2</v>
      </c>
      <c r="E325" s="4"/>
      <c r="F325" s="4"/>
    </row>
    <row r="326" spans="1:6" ht="13.2" x14ac:dyDescent="0.25">
      <c r="A326" s="5">
        <v>44756.5</v>
      </c>
      <c r="B326" s="6">
        <v>333.86</v>
      </c>
      <c r="C326" s="6">
        <v>304.41550000000001</v>
      </c>
      <c r="D326" s="6">
        <v>9.6724706856254006E-2</v>
      </c>
      <c r="E326" s="4"/>
      <c r="F326" s="4"/>
    </row>
    <row r="327" spans="1:6" ht="13.2" x14ac:dyDescent="0.25">
      <c r="A327" s="5">
        <v>44756.541666666664</v>
      </c>
      <c r="B327" s="6">
        <v>344.89</v>
      </c>
      <c r="C327" s="6">
        <v>298.84681</v>
      </c>
      <c r="D327" s="6">
        <v>0.15406953816907001</v>
      </c>
      <c r="E327" s="4"/>
      <c r="F327" s="4"/>
    </row>
    <row r="328" spans="1:6" ht="13.2" x14ac:dyDescent="0.25">
      <c r="A328" s="5">
        <v>44756.583333333336</v>
      </c>
      <c r="B328" s="6">
        <v>331.71</v>
      </c>
      <c r="C328" s="6">
        <v>271.47807</v>
      </c>
      <c r="D328" s="6">
        <v>0.221866650223349</v>
      </c>
      <c r="E328" s="4"/>
      <c r="F328" s="4"/>
    </row>
    <row r="329" spans="1:6" ht="13.2" x14ac:dyDescent="0.25">
      <c r="A329" s="5">
        <v>44756.625</v>
      </c>
      <c r="B329" s="6">
        <v>285.23</v>
      </c>
      <c r="C329" s="6">
        <v>229.68790999999999</v>
      </c>
      <c r="D329" s="6">
        <v>0.24181547039197601</v>
      </c>
      <c r="E329" s="4"/>
      <c r="F329" s="4"/>
    </row>
    <row r="330" spans="1:6" ht="13.2" x14ac:dyDescent="0.25">
      <c r="A330" s="5">
        <v>44756.666666666664</v>
      </c>
      <c r="B330" s="6">
        <v>261.93</v>
      </c>
      <c r="C330" s="6">
        <v>198.06216000000001</v>
      </c>
      <c r="D330" s="6">
        <v>0.32246361445315902</v>
      </c>
      <c r="E330" s="4"/>
      <c r="F330" s="4"/>
    </row>
    <row r="331" spans="1:6" ht="13.2" x14ac:dyDescent="0.25">
      <c r="A331" s="5">
        <v>44756.708333333336</v>
      </c>
      <c r="B331" s="6">
        <v>238.03</v>
      </c>
      <c r="C331" s="6">
        <v>186.21439000000001</v>
      </c>
      <c r="D331" s="6">
        <v>0.278257818850626</v>
      </c>
      <c r="E331" s="4"/>
      <c r="F331" s="4"/>
    </row>
    <row r="332" spans="1:6" ht="13.2" x14ac:dyDescent="0.25">
      <c r="A332" s="5">
        <v>44756.75</v>
      </c>
      <c r="B332" s="6">
        <v>240.46</v>
      </c>
      <c r="C332" s="6">
        <v>187.78258</v>
      </c>
      <c r="D332" s="6">
        <v>0.28052346495612102</v>
      </c>
      <c r="E332" s="4"/>
      <c r="F332" s="4"/>
    </row>
    <row r="333" spans="1:6" ht="13.2" x14ac:dyDescent="0.25">
      <c r="A333" s="5">
        <v>44756.791666666664</v>
      </c>
      <c r="B333" s="6">
        <v>246.14</v>
      </c>
      <c r="C333" s="6">
        <v>192.04827</v>
      </c>
      <c r="D333" s="6">
        <v>0.281656950099055</v>
      </c>
      <c r="E333" s="4"/>
      <c r="F333" s="4"/>
    </row>
    <row r="334" spans="1:6" ht="13.2" x14ac:dyDescent="0.25">
      <c r="A334" s="5">
        <v>44756.833333333336</v>
      </c>
      <c r="B334" s="6">
        <v>245.36</v>
      </c>
      <c r="C334" s="6">
        <v>194.96539000000001</v>
      </c>
      <c r="D334" s="6">
        <v>0.25847977428198898</v>
      </c>
      <c r="E334" s="4"/>
      <c r="F334" s="4"/>
    </row>
    <row r="335" spans="1:6" ht="13.2" x14ac:dyDescent="0.25">
      <c r="A335" s="5">
        <v>44756.875</v>
      </c>
      <c r="B335" s="6">
        <v>249.53</v>
      </c>
      <c r="C335" s="6">
        <v>196.66458</v>
      </c>
      <c r="D335" s="6">
        <v>0.26881007245941202</v>
      </c>
      <c r="E335" s="4"/>
      <c r="F335" s="4"/>
    </row>
    <row r="336" spans="1:6" ht="13.2" x14ac:dyDescent="0.25">
      <c r="A336" s="5">
        <v>44756.916666666664</v>
      </c>
      <c r="B336" s="6">
        <v>256</v>
      </c>
      <c r="C336" s="6">
        <v>201.30443</v>
      </c>
      <c r="D336" s="6">
        <v>0.27170574437929601</v>
      </c>
      <c r="E336" s="4"/>
      <c r="F336" s="4"/>
    </row>
    <row r="337" spans="1:6" ht="13.2" x14ac:dyDescent="0.25">
      <c r="A337" s="5">
        <v>44756.958333333336</v>
      </c>
      <c r="B337" s="6">
        <v>259.39</v>
      </c>
      <c r="C337" s="6">
        <v>215.46194</v>
      </c>
      <c r="D337" s="6">
        <v>0.20387851330030701</v>
      </c>
      <c r="E337" s="4"/>
      <c r="F337" s="4"/>
    </row>
    <row r="338" spans="1:6" ht="13.2" x14ac:dyDescent="0.25">
      <c r="A338" s="5">
        <v>44757</v>
      </c>
      <c r="B338" s="6">
        <v>259.08</v>
      </c>
      <c r="C338" s="6">
        <v>253.21566999999999</v>
      </c>
      <c r="D338" s="6">
        <v>2.3159427692606802E-2</v>
      </c>
      <c r="E338" s="4"/>
      <c r="F338" s="4"/>
    </row>
    <row r="339" spans="1:6" ht="13.2" x14ac:dyDescent="0.25">
      <c r="A339" s="5">
        <v>44757.041666666664</v>
      </c>
      <c r="B339" s="6">
        <v>275.61</v>
      </c>
      <c r="C339" s="6">
        <v>280.16604999999998</v>
      </c>
      <c r="D339" s="6">
        <v>1.6261963217884399E-2</v>
      </c>
      <c r="E339" s="4"/>
      <c r="F339" s="4"/>
    </row>
    <row r="340" spans="1:6" ht="13.2" x14ac:dyDescent="0.25">
      <c r="A340" s="5">
        <v>44757.083333333336</v>
      </c>
      <c r="B340" s="6">
        <v>307.54000000000002</v>
      </c>
      <c r="C340" s="6">
        <v>307.51920000000001</v>
      </c>
      <c r="D340" s="7">
        <v>6.7638053168739897E-5</v>
      </c>
      <c r="E340" s="4"/>
      <c r="F340" s="4"/>
    </row>
    <row r="341" spans="1:6" ht="13.2" x14ac:dyDescent="0.25">
      <c r="A341" s="5">
        <v>44757.125</v>
      </c>
      <c r="B341" s="6">
        <v>340.55</v>
      </c>
      <c r="C341" s="6">
        <v>325.89174000000003</v>
      </c>
      <c r="D341" s="6">
        <v>4.4978924596247701E-2</v>
      </c>
      <c r="E341" s="4"/>
      <c r="F341" s="4"/>
    </row>
    <row r="342" spans="1:6" ht="13.2" x14ac:dyDescent="0.25">
      <c r="A342" s="5">
        <v>44757.166666666664</v>
      </c>
      <c r="B342" s="6">
        <v>347.88</v>
      </c>
      <c r="C342" s="6">
        <v>331.36137000000002</v>
      </c>
      <c r="D342" s="6">
        <v>4.9850801860216697E-2</v>
      </c>
      <c r="E342" s="4"/>
      <c r="F342" s="4"/>
    </row>
    <row r="343" spans="1:6" ht="13.2" x14ac:dyDescent="0.25">
      <c r="A343" s="5">
        <v>44757.208333333336</v>
      </c>
      <c r="B343" s="6">
        <v>339.29</v>
      </c>
      <c r="C343" s="6">
        <v>327.36320000000001</v>
      </c>
      <c r="D343" s="6">
        <v>3.6432928319371297E-2</v>
      </c>
      <c r="E343" s="4"/>
      <c r="F343" s="4"/>
    </row>
    <row r="344" spans="1:6" ht="13.2" x14ac:dyDescent="0.25">
      <c r="A344" s="5">
        <v>44757.25</v>
      </c>
      <c r="B344" s="6">
        <v>335.72</v>
      </c>
      <c r="C344" s="6">
        <v>322.92212000000001</v>
      </c>
      <c r="D344" s="6">
        <v>3.9631475230002801E-2</v>
      </c>
      <c r="E344" s="4"/>
      <c r="F344" s="4"/>
    </row>
    <row r="345" spans="1:6" ht="13.2" x14ac:dyDescent="0.25">
      <c r="A345" s="5">
        <v>44757.291666666664</v>
      </c>
      <c r="B345" s="6">
        <v>326.58</v>
      </c>
      <c r="C345" s="6">
        <v>320.98032000000001</v>
      </c>
      <c r="D345" s="6">
        <v>1.7445555540601201E-2</v>
      </c>
      <c r="E345" s="4"/>
      <c r="F345" s="4"/>
    </row>
    <row r="346" spans="1:6" ht="13.2" x14ac:dyDescent="0.25">
      <c r="A346" s="5">
        <v>44757.333333333336</v>
      </c>
      <c r="B346" s="6">
        <v>318.75</v>
      </c>
      <c r="C346" s="6">
        <v>320.19654000000003</v>
      </c>
      <c r="D346" s="6">
        <v>4.5176628079742097E-3</v>
      </c>
      <c r="E346" s="4"/>
      <c r="F346" s="4"/>
    </row>
    <row r="347" spans="1:6" ht="13.2" x14ac:dyDescent="0.25">
      <c r="A347" s="5">
        <v>44757.375</v>
      </c>
      <c r="B347" s="6">
        <v>316.68</v>
      </c>
      <c r="C347" s="6">
        <v>315.60770000000002</v>
      </c>
      <c r="D347" s="6">
        <v>3.3975723659466599E-3</v>
      </c>
      <c r="E347" s="4"/>
      <c r="F347" s="4"/>
    </row>
    <row r="348" spans="1:6" ht="13.2" x14ac:dyDescent="0.25">
      <c r="A348" s="5">
        <v>44757.416666666664</v>
      </c>
      <c r="B348" s="6">
        <v>325.05</v>
      </c>
      <c r="C348" s="6">
        <v>312.43128000000002</v>
      </c>
      <c r="D348" s="6">
        <v>4.0388785655520697E-2</v>
      </c>
      <c r="E348" s="4"/>
      <c r="F348" s="4"/>
    </row>
    <row r="349" spans="1:6" ht="13.2" x14ac:dyDescent="0.25">
      <c r="A349" s="5">
        <v>44757.458333333336</v>
      </c>
      <c r="B349" s="6">
        <v>331.58</v>
      </c>
      <c r="C349" s="6">
        <v>314.90086000000002</v>
      </c>
      <c r="D349" s="6">
        <v>5.2966320892232403E-2</v>
      </c>
      <c r="E349" s="4"/>
      <c r="F349" s="4"/>
    </row>
    <row r="350" spans="1:6" ht="13.2" x14ac:dyDescent="0.25">
      <c r="A350" s="5">
        <v>44757.5</v>
      </c>
      <c r="B350" s="6">
        <v>338.25</v>
      </c>
      <c r="C350" s="6">
        <v>318.90269999999998</v>
      </c>
      <c r="D350" s="6">
        <v>6.0668348057260103E-2</v>
      </c>
      <c r="E350" s="4"/>
      <c r="F350" s="4"/>
    </row>
    <row r="351" spans="1:6" ht="13.2" x14ac:dyDescent="0.25">
      <c r="A351" s="5">
        <v>44757.541666666664</v>
      </c>
      <c r="B351" s="6">
        <v>337.42</v>
      </c>
      <c r="C351" s="6">
        <v>313.5009</v>
      </c>
      <c r="D351" s="6">
        <v>7.6296750663235699E-2</v>
      </c>
      <c r="E351" s="4"/>
      <c r="F351" s="4"/>
    </row>
    <row r="352" spans="1:6" ht="13.2" x14ac:dyDescent="0.25">
      <c r="A352" s="5">
        <v>44757.583333333336</v>
      </c>
      <c r="B352" s="6">
        <v>314.04000000000002</v>
      </c>
      <c r="C352" s="6">
        <v>290.12855999999999</v>
      </c>
      <c r="D352" s="6">
        <v>8.2416705201308102E-2</v>
      </c>
      <c r="E352" s="4"/>
      <c r="F352" s="4"/>
    </row>
    <row r="353" spans="1:6" ht="13.2" x14ac:dyDescent="0.25">
      <c r="A353" s="5">
        <v>44757.625</v>
      </c>
      <c r="B353" s="6">
        <v>257.23</v>
      </c>
      <c r="C353" s="6">
        <v>255.82701</v>
      </c>
      <c r="D353" s="6">
        <v>5.4841355492526601E-3</v>
      </c>
      <c r="E353" s="4"/>
      <c r="F353" s="4"/>
    </row>
    <row r="354" spans="1:6" ht="13.2" x14ac:dyDescent="0.25">
      <c r="A354" s="5">
        <v>44757.666666666664</v>
      </c>
      <c r="B354" s="6">
        <v>233.71</v>
      </c>
      <c r="C354" s="6">
        <v>228.18951999999999</v>
      </c>
      <c r="D354" s="6">
        <v>2.4192522075509901E-2</v>
      </c>
      <c r="E354" s="4"/>
      <c r="F354" s="4"/>
    </row>
    <row r="355" spans="1:6" ht="13.2" x14ac:dyDescent="0.25">
      <c r="A355" s="5">
        <v>44757.708333333336</v>
      </c>
      <c r="B355" s="6">
        <v>228.05</v>
      </c>
      <c r="C355" s="6">
        <v>213.15225000000001</v>
      </c>
      <c r="D355" s="6">
        <v>6.9892529870081099E-2</v>
      </c>
      <c r="E355" s="4"/>
      <c r="F355" s="4"/>
    </row>
    <row r="356" spans="1:6" ht="13.2" x14ac:dyDescent="0.25">
      <c r="A356" s="5">
        <v>44757.75</v>
      </c>
      <c r="B356" s="6">
        <v>228.92</v>
      </c>
      <c r="C356" s="6">
        <v>209.10553999999999</v>
      </c>
      <c r="D356" s="6">
        <v>9.4758178095137896E-2</v>
      </c>
      <c r="E356" s="4"/>
      <c r="F356" s="4"/>
    </row>
    <row r="357" spans="1:6" ht="13.2" x14ac:dyDescent="0.25">
      <c r="A357" s="5">
        <v>44757.791666666664</v>
      </c>
      <c r="B357" s="6">
        <v>221.52</v>
      </c>
      <c r="C357" s="6">
        <v>211.23535000000001</v>
      </c>
      <c r="D357" s="6">
        <v>4.8688110205038999E-2</v>
      </c>
      <c r="E357" s="4"/>
      <c r="F357" s="4"/>
    </row>
    <row r="358" spans="1:6" ht="13.2" x14ac:dyDescent="0.25">
      <c r="A358" s="5">
        <v>44757.833333333336</v>
      </c>
      <c r="B358" s="6">
        <v>222.45</v>
      </c>
      <c r="C358" s="6">
        <v>216.75958</v>
      </c>
      <c r="D358" s="6">
        <v>2.6252219163738801E-2</v>
      </c>
      <c r="E358" s="4"/>
      <c r="F358" s="4"/>
    </row>
    <row r="359" spans="1:6" ht="13.2" x14ac:dyDescent="0.25">
      <c r="A359" s="5">
        <v>44757.875</v>
      </c>
      <c r="B359" s="6">
        <v>227.66</v>
      </c>
      <c r="C359" s="6">
        <v>222.16654</v>
      </c>
      <c r="D359" s="6">
        <v>2.47267657857029E-2</v>
      </c>
      <c r="E359" s="4"/>
      <c r="F359" s="4"/>
    </row>
    <row r="360" spans="1:6" ht="13.2" x14ac:dyDescent="0.25">
      <c r="A360" s="5">
        <v>44757.916666666664</v>
      </c>
      <c r="B360" s="6">
        <v>244.15</v>
      </c>
      <c r="C360" s="6">
        <v>226.38352</v>
      </c>
      <c r="D360" s="6">
        <v>7.8479564236831306E-2</v>
      </c>
      <c r="E360" s="4"/>
      <c r="F360" s="4"/>
    </row>
    <row r="361" spans="1:6" ht="13.2" x14ac:dyDescent="0.25">
      <c r="A361" s="5">
        <v>44757.958333333336</v>
      </c>
      <c r="B361" s="6">
        <v>255.46</v>
      </c>
      <c r="C361" s="6">
        <v>234.11723000000001</v>
      </c>
      <c r="D361" s="6">
        <v>9.1162747825095994E-2</v>
      </c>
      <c r="E361" s="4"/>
      <c r="F361" s="4"/>
    </row>
    <row r="362" spans="1:6" ht="13.2" x14ac:dyDescent="0.25">
      <c r="A362" s="5">
        <v>44758</v>
      </c>
      <c r="B362" s="6">
        <v>266.73</v>
      </c>
      <c r="C362" s="6">
        <v>259.80405999999999</v>
      </c>
      <c r="D362" s="6">
        <v>2.6658320889981501E-2</v>
      </c>
      <c r="E362" s="4"/>
      <c r="F362" s="4"/>
    </row>
    <row r="363" spans="1:6" ht="13.2" x14ac:dyDescent="0.25">
      <c r="A363" s="5">
        <v>44758.041666666664</v>
      </c>
      <c r="B363" s="6">
        <v>275.33999999999997</v>
      </c>
      <c r="C363" s="6">
        <v>289.25008000000003</v>
      </c>
      <c r="D363" s="6">
        <v>4.8090150917158E-2</v>
      </c>
      <c r="E363" s="4"/>
      <c r="F363" s="4"/>
    </row>
    <row r="364" spans="1:6" ht="13.2" x14ac:dyDescent="0.25">
      <c r="A364" s="5">
        <v>44758.083333333336</v>
      </c>
      <c r="B364" s="6">
        <v>307.25</v>
      </c>
      <c r="C364" s="6">
        <v>316.30435</v>
      </c>
      <c r="D364" s="6">
        <v>2.8625436229378399E-2</v>
      </c>
      <c r="E364" s="4"/>
      <c r="F364" s="4"/>
    </row>
    <row r="365" spans="1:6" ht="13.2" x14ac:dyDescent="0.25">
      <c r="A365" s="5">
        <v>44758.125</v>
      </c>
      <c r="B365" s="6">
        <v>362.44</v>
      </c>
      <c r="C365" s="6">
        <v>333.10570999999999</v>
      </c>
      <c r="D365" s="6">
        <v>8.8063005584623599E-2</v>
      </c>
      <c r="E365" s="4"/>
      <c r="F365" s="4"/>
    </row>
    <row r="366" spans="1:6" ht="13.2" x14ac:dyDescent="0.25">
      <c r="A366" s="5">
        <v>44758.166666666664</v>
      </c>
      <c r="B366" s="6">
        <v>366.02</v>
      </c>
      <c r="C366" s="6">
        <v>336.60325999999998</v>
      </c>
      <c r="D366" s="6">
        <v>8.73929147329114E-2</v>
      </c>
      <c r="E366" s="4"/>
      <c r="F366" s="4"/>
    </row>
    <row r="367" spans="1:6" ht="13.2" x14ac:dyDescent="0.25">
      <c r="A367" s="5">
        <v>44758.208333333336</v>
      </c>
      <c r="B367" s="6">
        <v>354.3</v>
      </c>
      <c r="C367" s="6">
        <v>329.95612999999997</v>
      </c>
      <c r="D367" s="6">
        <v>7.3779111180628895E-2</v>
      </c>
      <c r="E367" s="4"/>
      <c r="F367" s="4"/>
    </row>
    <row r="368" spans="1:6" ht="13.2" x14ac:dyDescent="0.25">
      <c r="A368" s="5">
        <v>44758.25</v>
      </c>
      <c r="B368" s="6">
        <v>344.02</v>
      </c>
      <c r="C368" s="6">
        <v>323.40735000000001</v>
      </c>
      <c r="D368" s="6">
        <v>6.3735873659024597E-2</v>
      </c>
      <c r="E368" s="4"/>
      <c r="F368" s="4"/>
    </row>
    <row r="369" spans="1:6" ht="13.2" x14ac:dyDescent="0.25">
      <c r="A369" s="5">
        <v>44758.291666666664</v>
      </c>
      <c r="B369" s="6">
        <v>332.78</v>
      </c>
      <c r="C369" s="6">
        <v>320.28377</v>
      </c>
      <c r="D369" s="6">
        <v>3.9016119986348199E-2</v>
      </c>
      <c r="E369" s="4"/>
      <c r="F369" s="4"/>
    </row>
    <row r="370" spans="1:6" ht="13.2" x14ac:dyDescent="0.25">
      <c r="A370" s="5">
        <v>44758.333333333336</v>
      </c>
      <c r="B370" s="6">
        <v>340.27</v>
      </c>
      <c r="C370" s="6">
        <v>319.21836999999999</v>
      </c>
      <c r="D370" s="6">
        <v>6.5947426521850802E-2</v>
      </c>
      <c r="E370" s="4"/>
      <c r="F370" s="4"/>
    </row>
    <row r="371" spans="1:6" ht="13.2" x14ac:dyDescent="0.25">
      <c r="A371" s="5">
        <v>44758.375</v>
      </c>
      <c r="B371" s="6">
        <v>326.02999999999997</v>
      </c>
      <c r="C371" s="6">
        <v>314.95825000000002</v>
      </c>
      <c r="D371" s="6">
        <v>3.5153071875399199E-2</v>
      </c>
      <c r="E371" s="4"/>
      <c r="F371" s="4"/>
    </row>
    <row r="372" spans="1:6" ht="13.2" x14ac:dyDescent="0.25">
      <c r="A372" s="5">
        <v>44758.416666666664</v>
      </c>
      <c r="B372" s="6">
        <v>320.72000000000003</v>
      </c>
      <c r="C372" s="6">
        <v>312.99873000000002</v>
      </c>
      <c r="D372" s="6">
        <v>2.4668694342625599E-2</v>
      </c>
      <c r="E372" s="4"/>
      <c r="F372" s="4"/>
    </row>
    <row r="373" spans="1:6" ht="13.2" x14ac:dyDescent="0.25">
      <c r="A373" s="5">
        <v>44758.458333333336</v>
      </c>
      <c r="B373" s="6">
        <v>324.12</v>
      </c>
      <c r="C373" s="6">
        <v>316.71100999999999</v>
      </c>
      <c r="D373" s="6">
        <v>2.3393534692715601E-2</v>
      </c>
      <c r="E373" s="4"/>
      <c r="F373" s="4"/>
    </row>
    <row r="374" spans="1:6" ht="13.2" x14ac:dyDescent="0.25">
      <c r="A374" s="5">
        <v>44758.5</v>
      </c>
      <c r="B374" s="6">
        <v>318.61</v>
      </c>
      <c r="C374" s="6">
        <v>319.87360000000001</v>
      </c>
      <c r="D374" s="6">
        <v>3.95031037259716E-3</v>
      </c>
      <c r="E374" s="4"/>
      <c r="F374" s="4"/>
    </row>
    <row r="375" spans="1:6" ht="13.2" x14ac:dyDescent="0.25">
      <c r="A375" s="5">
        <v>44758.541666666664</v>
      </c>
      <c r="B375" s="6">
        <v>322.68</v>
      </c>
      <c r="C375" s="6">
        <v>310.88807000000003</v>
      </c>
      <c r="D375" s="6">
        <v>3.7929824711510997E-2</v>
      </c>
      <c r="E375" s="4"/>
      <c r="F375" s="4"/>
    </row>
    <row r="376" spans="1:6" ht="13.2" x14ac:dyDescent="0.25">
      <c r="A376" s="5">
        <v>44758.583333333336</v>
      </c>
      <c r="B376" s="6">
        <v>309</v>
      </c>
      <c r="C376" s="6">
        <v>282.22444999999999</v>
      </c>
      <c r="D376" s="6">
        <v>9.4873247161966295E-2</v>
      </c>
      <c r="E376" s="4"/>
      <c r="F376" s="4"/>
    </row>
    <row r="377" spans="1:6" ht="13.2" x14ac:dyDescent="0.25">
      <c r="A377" s="5">
        <v>44758.625</v>
      </c>
      <c r="B377" s="6">
        <v>266.20999999999998</v>
      </c>
      <c r="C377" s="6">
        <v>243.53673000000001</v>
      </c>
      <c r="D377" s="6">
        <v>9.3100001794390402E-2</v>
      </c>
      <c r="E377" s="4"/>
      <c r="F377" s="4"/>
    </row>
    <row r="378" spans="1:6" ht="13.2" x14ac:dyDescent="0.25">
      <c r="A378" s="5">
        <v>44758.666666666664</v>
      </c>
      <c r="B378" s="6">
        <v>234.45</v>
      </c>
      <c r="C378" s="6">
        <v>215.55328</v>
      </c>
      <c r="D378" s="6">
        <v>8.7666121341322095E-2</v>
      </c>
      <c r="E378" s="4"/>
      <c r="F378" s="4"/>
    </row>
    <row r="379" spans="1:6" ht="13.2" x14ac:dyDescent="0.25">
      <c r="A379" s="5">
        <v>44758.708333333336</v>
      </c>
      <c r="B379" s="6">
        <v>225.63</v>
      </c>
      <c r="C379" s="6">
        <v>204.10586000000001</v>
      </c>
      <c r="D379" s="6">
        <v>0.105455766924085</v>
      </c>
      <c r="E379" s="4"/>
      <c r="F379" s="4"/>
    </row>
    <row r="380" spans="1:6" ht="13.2" x14ac:dyDescent="0.25">
      <c r="A380" s="5">
        <v>44758.75</v>
      </c>
      <c r="B380" s="6">
        <v>224.68</v>
      </c>
      <c r="C380" s="6">
        <v>204.00450000000001</v>
      </c>
      <c r="D380" s="6">
        <v>0.101348254572815</v>
      </c>
      <c r="E380" s="4"/>
      <c r="F380" s="4"/>
    </row>
    <row r="381" spans="1:6" ht="13.2" x14ac:dyDescent="0.25">
      <c r="A381" s="5">
        <v>44758.791666666664</v>
      </c>
      <c r="B381" s="6">
        <v>228.49</v>
      </c>
      <c r="C381" s="6">
        <v>207.81932</v>
      </c>
      <c r="D381" s="6">
        <v>9.9464669598572406E-2</v>
      </c>
      <c r="E381" s="4"/>
      <c r="F381" s="4"/>
    </row>
    <row r="382" spans="1:6" ht="13.2" x14ac:dyDescent="0.25">
      <c r="A382" s="5">
        <v>44758.833333333336</v>
      </c>
      <c r="B382" s="6">
        <v>228.6</v>
      </c>
      <c r="C382" s="6">
        <v>212.86592999999999</v>
      </c>
      <c r="D382" s="6">
        <v>7.3915398297886306E-2</v>
      </c>
      <c r="E382" s="4"/>
      <c r="F382" s="4"/>
    </row>
    <row r="383" spans="1:6" ht="13.2" x14ac:dyDescent="0.25">
      <c r="A383" s="5">
        <v>44758.875</v>
      </c>
      <c r="B383" s="6">
        <v>242.44</v>
      </c>
      <c r="C383" s="6">
        <v>217.71011999999999</v>
      </c>
      <c r="D383" s="6">
        <v>0.113590861095478</v>
      </c>
      <c r="E383" s="4"/>
      <c r="F383" s="4"/>
    </row>
    <row r="384" spans="1:6" ht="13.2" x14ac:dyDescent="0.25">
      <c r="A384" s="5">
        <v>44758.916666666664</v>
      </c>
      <c r="B384" s="6">
        <v>252.11</v>
      </c>
      <c r="C384" s="6">
        <v>222.99779000000001</v>
      </c>
      <c r="D384" s="6">
        <v>0.13054932069057701</v>
      </c>
      <c r="E384" s="4"/>
      <c r="F384" s="4"/>
    </row>
    <row r="385" spans="1:6" ht="13.2" x14ac:dyDescent="0.25">
      <c r="A385" s="5">
        <v>44758.958333333336</v>
      </c>
      <c r="B385" s="6">
        <v>268.18</v>
      </c>
      <c r="C385" s="6">
        <v>234.47346999999999</v>
      </c>
      <c r="D385" s="6">
        <v>0.14375413133093401</v>
      </c>
      <c r="E385" s="4"/>
      <c r="F385" s="4"/>
    </row>
    <row r="386" spans="1:6" ht="13.2" x14ac:dyDescent="0.25">
      <c r="A386" s="5">
        <v>44759</v>
      </c>
      <c r="B386" s="6">
        <v>272.98</v>
      </c>
      <c r="C386" s="6">
        <v>251.83157</v>
      </c>
      <c r="D386" s="6">
        <v>8.3978470213246101E-2</v>
      </c>
      <c r="E386" s="4"/>
      <c r="F386" s="4"/>
    </row>
    <row r="387" spans="1:6" ht="13.2" x14ac:dyDescent="0.25">
      <c r="A387" s="5">
        <v>44759.041666666664</v>
      </c>
      <c r="B387" s="6">
        <v>273.31</v>
      </c>
      <c r="C387" s="6">
        <v>281.00655</v>
      </c>
      <c r="D387" s="6">
        <v>2.7389219219267302E-2</v>
      </c>
      <c r="E387" s="4"/>
      <c r="F387" s="4"/>
    </row>
    <row r="388" spans="1:6" ht="13.2" x14ac:dyDescent="0.25">
      <c r="A388" s="5">
        <v>44759.083333333336</v>
      </c>
      <c r="B388" s="6">
        <v>306.74</v>
      </c>
      <c r="C388" s="6">
        <v>310.30320999999998</v>
      </c>
      <c r="D388" s="6">
        <v>1.14829943267424E-2</v>
      </c>
      <c r="E388" s="4"/>
      <c r="F388" s="4"/>
    </row>
    <row r="389" spans="1:6" ht="13.2" x14ac:dyDescent="0.25">
      <c r="A389" s="5">
        <v>44759.125</v>
      </c>
      <c r="B389" s="6">
        <v>349.97</v>
      </c>
      <c r="C389" s="6">
        <v>332.35021</v>
      </c>
      <c r="D389" s="6">
        <v>5.3015733012475003E-2</v>
      </c>
      <c r="E389" s="4"/>
      <c r="F389" s="4"/>
    </row>
    <row r="390" spans="1:6" ht="13.2" x14ac:dyDescent="0.25">
      <c r="A390" s="5">
        <v>44759.166666666664</v>
      </c>
      <c r="B390" s="6">
        <v>350.14</v>
      </c>
      <c r="C390" s="6">
        <v>340.66302000000002</v>
      </c>
      <c r="D390" s="6">
        <v>2.7819221469943999E-2</v>
      </c>
      <c r="E390" s="4"/>
      <c r="F390" s="4"/>
    </row>
    <row r="391" spans="1:6" ht="13.2" x14ac:dyDescent="0.25">
      <c r="A391" s="5">
        <v>44759.208333333336</v>
      </c>
      <c r="B391" s="6">
        <v>338.44</v>
      </c>
      <c r="C391" s="6">
        <v>334.92093999999997</v>
      </c>
      <c r="D391" s="6">
        <v>1.05071364006085E-2</v>
      </c>
      <c r="E391" s="4"/>
      <c r="F391" s="4"/>
    </row>
    <row r="392" spans="1:6" ht="13.2" x14ac:dyDescent="0.25">
      <c r="A392" s="5">
        <v>44759.25</v>
      </c>
      <c r="B392" s="6">
        <v>342.79</v>
      </c>
      <c r="C392" s="6">
        <v>324.63184999999999</v>
      </c>
      <c r="D392" s="6">
        <v>5.5934591753705097E-2</v>
      </c>
      <c r="E392" s="4"/>
      <c r="F392" s="4"/>
    </row>
    <row r="393" spans="1:6" ht="13.2" x14ac:dyDescent="0.25">
      <c r="A393" s="5">
        <v>44759.291666666664</v>
      </c>
      <c r="B393" s="6">
        <v>328.09</v>
      </c>
      <c r="C393" s="6">
        <v>314.55031000000002</v>
      </c>
      <c r="D393" s="6">
        <v>4.3044592771184803E-2</v>
      </c>
      <c r="E393" s="4"/>
      <c r="F393" s="4"/>
    </row>
    <row r="394" spans="1:6" ht="13.2" x14ac:dyDescent="0.25">
      <c r="A394" s="5">
        <v>44759.333333333336</v>
      </c>
      <c r="B394" s="6">
        <v>330.6</v>
      </c>
      <c r="C394" s="6">
        <v>307.28895</v>
      </c>
      <c r="D394" s="6">
        <v>7.58603587925957E-2</v>
      </c>
      <c r="E394" s="4"/>
      <c r="F394" s="4"/>
    </row>
    <row r="395" spans="1:6" ht="13.2" x14ac:dyDescent="0.25">
      <c r="A395" s="5">
        <v>44759.375</v>
      </c>
      <c r="B395" s="6">
        <v>317.5</v>
      </c>
      <c r="C395" s="6">
        <v>299.55921000000001</v>
      </c>
      <c r="D395" s="6">
        <v>5.9890630636928101E-2</v>
      </c>
      <c r="E395" s="4"/>
      <c r="F395" s="4"/>
    </row>
    <row r="396" spans="1:6" ht="13.2" x14ac:dyDescent="0.25">
      <c r="A396" s="5">
        <v>44759.416666666664</v>
      </c>
      <c r="B396" s="6">
        <v>313.54000000000002</v>
      </c>
      <c r="C396" s="6">
        <v>294.41987</v>
      </c>
      <c r="D396" s="6">
        <v>6.4941710625712898E-2</v>
      </c>
      <c r="E396" s="4"/>
      <c r="F396" s="4"/>
    </row>
    <row r="397" spans="1:6" ht="13.2" x14ac:dyDescent="0.25">
      <c r="A397" s="5">
        <v>44759.458333333336</v>
      </c>
      <c r="B397" s="6">
        <v>304.83999999999997</v>
      </c>
      <c r="C397" s="6">
        <v>294.14794000000001</v>
      </c>
      <c r="D397" s="6">
        <v>3.6349260171599201E-2</v>
      </c>
      <c r="E397" s="4"/>
      <c r="F397" s="4"/>
    </row>
    <row r="398" spans="1:6" ht="13.2" x14ac:dyDescent="0.25">
      <c r="A398" s="5">
        <v>44759.5</v>
      </c>
      <c r="B398" s="6">
        <v>306.95999999999998</v>
      </c>
      <c r="C398" s="6">
        <v>296.01155</v>
      </c>
      <c r="D398" s="6">
        <v>3.69865635310513E-2</v>
      </c>
      <c r="E398" s="4"/>
      <c r="F398" s="4"/>
    </row>
    <row r="399" spans="1:6" ht="13.2" x14ac:dyDescent="0.25">
      <c r="A399" s="5">
        <v>44759.541666666664</v>
      </c>
      <c r="B399" s="6">
        <v>311.33999999999997</v>
      </c>
      <c r="C399" s="6">
        <v>290.43651999999997</v>
      </c>
      <c r="D399" s="6">
        <v>7.1972629337384894E-2</v>
      </c>
      <c r="E399" s="4"/>
      <c r="F399" s="4"/>
    </row>
    <row r="400" spans="1:6" ht="13.2" x14ac:dyDescent="0.25">
      <c r="A400" s="5">
        <v>44759.583333333336</v>
      </c>
      <c r="B400" s="6">
        <v>301.98</v>
      </c>
      <c r="C400" s="6">
        <v>267.72678999999999</v>
      </c>
      <c r="D400" s="6">
        <v>0.127940913197368</v>
      </c>
      <c r="E400" s="4"/>
      <c r="F400" s="4"/>
    </row>
    <row r="401" spans="1:6" ht="13.2" x14ac:dyDescent="0.25">
      <c r="A401" s="5">
        <v>44759.625</v>
      </c>
      <c r="B401" s="6">
        <v>261.43</v>
      </c>
      <c r="C401" s="6">
        <v>233.3083</v>
      </c>
      <c r="D401" s="6">
        <v>0.120534503058828</v>
      </c>
      <c r="E401" s="4"/>
      <c r="F401" s="4"/>
    </row>
    <row r="402" spans="1:6" ht="13.2" x14ac:dyDescent="0.25">
      <c r="A402" s="5">
        <v>44759.666666666664</v>
      </c>
      <c r="B402" s="6">
        <v>237.77</v>
      </c>
      <c r="C402" s="6">
        <v>206.48390000000001</v>
      </c>
      <c r="D402" s="6">
        <v>0.15151835082541501</v>
      </c>
      <c r="E402" s="4"/>
      <c r="F402" s="4"/>
    </row>
    <row r="403" spans="1:6" ht="13.2" x14ac:dyDescent="0.25">
      <c r="A403" s="5">
        <v>44759.708333333336</v>
      </c>
      <c r="B403" s="6">
        <v>226.85</v>
      </c>
      <c r="C403" s="6">
        <v>195.24906999999999</v>
      </c>
      <c r="D403" s="6">
        <v>0.16184932404543501</v>
      </c>
      <c r="E403" s="4"/>
      <c r="F403" s="4"/>
    </row>
    <row r="404" spans="1:6" ht="13.2" x14ac:dyDescent="0.25">
      <c r="A404" s="5">
        <v>44759.75</v>
      </c>
      <c r="B404" s="6">
        <v>215.75</v>
      </c>
      <c r="C404" s="6">
        <v>195.9975</v>
      </c>
      <c r="D404" s="6">
        <v>0.10077934667534</v>
      </c>
      <c r="E404" s="4"/>
      <c r="F404" s="4"/>
    </row>
    <row r="405" spans="1:6" ht="13.2" x14ac:dyDescent="0.25">
      <c r="A405" s="5">
        <v>44759.791666666664</v>
      </c>
      <c r="B405" s="6">
        <v>206.86</v>
      </c>
      <c r="C405" s="6">
        <v>201.10017999999999</v>
      </c>
      <c r="D405" s="6">
        <v>2.8641545721142601E-2</v>
      </c>
      <c r="E405" s="4"/>
      <c r="F405" s="4"/>
    </row>
    <row r="406" spans="1:6" ht="13.2" x14ac:dyDescent="0.25">
      <c r="A406" s="5">
        <v>44759.833333333336</v>
      </c>
      <c r="B406" s="6">
        <v>211.13</v>
      </c>
      <c r="C406" s="6">
        <v>205.99020999999999</v>
      </c>
      <c r="D406" s="6">
        <v>2.4951622700904098E-2</v>
      </c>
      <c r="E406" s="4"/>
      <c r="F406" s="4"/>
    </row>
    <row r="407" spans="1:6" ht="13.2" x14ac:dyDescent="0.25">
      <c r="A407" s="5">
        <v>44759.875</v>
      </c>
      <c r="B407" s="6">
        <v>225.87</v>
      </c>
      <c r="C407" s="6">
        <v>209.22111000000001</v>
      </c>
      <c r="D407" s="6">
        <v>7.9575574376791997E-2</v>
      </c>
      <c r="E407" s="4"/>
      <c r="F407" s="4"/>
    </row>
    <row r="408" spans="1:6" ht="13.2" x14ac:dyDescent="0.25">
      <c r="A408" s="5">
        <v>44759.916666666664</v>
      </c>
      <c r="B408" s="6">
        <v>243.07</v>
      </c>
      <c r="C408" s="6">
        <v>213.71632</v>
      </c>
      <c r="D408" s="6">
        <v>0.13734879956757601</v>
      </c>
      <c r="E408" s="4"/>
      <c r="F408" s="4"/>
    </row>
    <row r="409" spans="1:6" ht="13.2" x14ac:dyDescent="0.25">
      <c r="A409" s="5">
        <v>44759.958333333336</v>
      </c>
      <c r="B409" s="6">
        <v>254.99</v>
      </c>
      <c r="C409" s="6">
        <v>225.64579000000001</v>
      </c>
      <c r="D409" s="6">
        <v>0.130045457528811</v>
      </c>
      <c r="E409" s="4"/>
      <c r="F409" s="4"/>
    </row>
    <row r="410" spans="1:6" ht="13.2" x14ac:dyDescent="0.25">
      <c r="A410" s="5">
        <v>44760</v>
      </c>
      <c r="B410" s="6">
        <v>271.76</v>
      </c>
      <c r="C410" s="6">
        <v>242.06863999999999</v>
      </c>
      <c r="D410" s="6">
        <v>0.122656780324787</v>
      </c>
      <c r="E410" s="4"/>
      <c r="F410" s="4"/>
    </row>
    <row r="411" spans="1:6" ht="13.2" x14ac:dyDescent="0.25">
      <c r="A411" s="5">
        <v>44760.041666666664</v>
      </c>
      <c r="B411" s="6">
        <v>272.56</v>
      </c>
      <c r="C411" s="6">
        <v>272.92671000000001</v>
      </c>
      <c r="D411" s="6">
        <v>1.34362078376283E-3</v>
      </c>
      <c r="E411" s="4"/>
      <c r="F411" s="4"/>
    </row>
    <row r="412" spans="1:6" ht="13.2" x14ac:dyDescent="0.25">
      <c r="A412" s="5">
        <v>44760.083333333336</v>
      </c>
      <c r="B412" s="6">
        <v>320.14</v>
      </c>
      <c r="C412" s="6">
        <v>304.60300000000001</v>
      </c>
      <c r="D412" s="6">
        <v>5.1007376815067403E-2</v>
      </c>
      <c r="E412" s="4"/>
      <c r="F412" s="4"/>
    </row>
    <row r="413" spans="1:6" ht="13.2" x14ac:dyDescent="0.25">
      <c r="A413" s="5">
        <v>44760.125</v>
      </c>
      <c r="B413" s="6">
        <v>361.19</v>
      </c>
      <c r="C413" s="6">
        <v>328.16802999999999</v>
      </c>
      <c r="D413" s="6">
        <v>0.10062518887046901</v>
      </c>
      <c r="E413" s="4"/>
      <c r="F413" s="4"/>
    </row>
    <row r="414" spans="1:6" ht="13.2" x14ac:dyDescent="0.25">
      <c r="A414" s="5">
        <v>44760.166666666664</v>
      </c>
      <c r="B414" s="6">
        <v>370.19</v>
      </c>
      <c r="C414" s="6">
        <v>337.88841000000002</v>
      </c>
      <c r="D414" s="6">
        <v>9.5598395931958596E-2</v>
      </c>
      <c r="E414" s="4"/>
      <c r="F414" s="4"/>
    </row>
    <row r="415" spans="1:6" ht="13.2" x14ac:dyDescent="0.25">
      <c r="A415" s="5">
        <v>44760.208333333336</v>
      </c>
      <c r="B415" s="6">
        <v>363.7</v>
      </c>
      <c r="C415" s="6">
        <v>334.89859000000001</v>
      </c>
      <c r="D415" s="6">
        <v>8.6000391939541898E-2</v>
      </c>
      <c r="E415" s="4"/>
      <c r="F415" s="4"/>
    </row>
    <row r="416" spans="1:6" ht="13.2" x14ac:dyDescent="0.25">
      <c r="A416" s="5">
        <v>44760.25</v>
      </c>
      <c r="B416" s="6">
        <v>348.23</v>
      </c>
      <c r="C416" s="6">
        <v>328.40625</v>
      </c>
      <c r="D416" s="6">
        <v>6.03634979541346E-2</v>
      </c>
      <c r="E416" s="4"/>
      <c r="F416" s="4"/>
    </row>
    <row r="417" spans="1:6" ht="13.2" x14ac:dyDescent="0.25">
      <c r="A417" s="5">
        <v>44760.291666666664</v>
      </c>
      <c r="B417" s="6">
        <v>333.59</v>
      </c>
      <c r="C417" s="6">
        <v>321.48946999999998</v>
      </c>
      <c r="D417" s="6">
        <v>3.7638962171917999E-2</v>
      </c>
      <c r="E417" s="4"/>
      <c r="F417" s="4"/>
    </row>
    <row r="418" spans="1:6" ht="13.2" x14ac:dyDescent="0.25">
      <c r="A418" s="5">
        <v>44760.333333333336</v>
      </c>
      <c r="B418" s="6">
        <v>323.89</v>
      </c>
      <c r="C418" s="6">
        <v>314.68241</v>
      </c>
      <c r="D418" s="6">
        <v>2.9259944971185298E-2</v>
      </c>
      <c r="E418" s="4"/>
      <c r="F418" s="4"/>
    </row>
    <row r="419" spans="1:6" ht="13.2" x14ac:dyDescent="0.25">
      <c r="A419" s="5">
        <v>44760.375</v>
      </c>
      <c r="B419" s="6">
        <v>316.83999999999997</v>
      </c>
      <c r="C419" s="6">
        <v>305.66780999999997</v>
      </c>
      <c r="D419" s="6">
        <v>3.65501031986325E-2</v>
      </c>
      <c r="E419" s="4"/>
      <c r="F419" s="4"/>
    </row>
    <row r="420" spans="1:6" ht="13.2" x14ac:dyDescent="0.25">
      <c r="A420" s="5">
        <v>44760.416666666664</v>
      </c>
      <c r="B420" s="6">
        <v>307.77999999999997</v>
      </c>
      <c r="C420" s="6">
        <v>299.39112999999998</v>
      </c>
      <c r="D420" s="6">
        <v>2.8019767987114301E-2</v>
      </c>
      <c r="E420" s="4"/>
      <c r="F420" s="4"/>
    </row>
    <row r="421" spans="1:6" ht="13.2" x14ac:dyDescent="0.25">
      <c r="A421" s="5">
        <v>44760.458333333336</v>
      </c>
      <c r="B421" s="6">
        <v>309.91000000000003</v>
      </c>
      <c r="C421" s="6">
        <v>297.99387000000002</v>
      </c>
      <c r="D421" s="6">
        <v>3.9987835991391399E-2</v>
      </c>
      <c r="E421" s="4"/>
      <c r="F421" s="4"/>
    </row>
    <row r="422" spans="1:6" ht="13.2" x14ac:dyDescent="0.25">
      <c r="A422" s="5">
        <v>44760.5</v>
      </c>
      <c r="B422" s="6">
        <v>308.95</v>
      </c>
      <c r="C422" s="6">
        <v>299.00436000000002</v>
      </c>
      <c r="D422" s="6">
        <v>3.3262525001307497E-2</v>
      </c>
      <c r="E422" s="4"/>
      <c r="F422" s="4"/>
    </row>
    <row r="423" spans="1:6" ht="13.2" x14ac:dyDescent="0.25">
      <c r="A423" s="5">
        <v>44760.541666666664</v>
      </c>
      <c r="B423" s="6">
        <v>319.58</v>
      </c>
      <c r="C423" s="6">
        <v>293.59634999999997</v>
      </c>
      <c r="D423" s="6">
        <v>8.8501270536912299E-2</v>
      </c>
      <c r="E423" s="4"/>
      <c r="F423" s="4"/>
    </row>
    <row r="424" spans="1:6" ht="13.2" x14ac:dyDescent="0.25">
      <c r="A424" s="5">
        <v>44760.583333333336</v>
      </c>
      <c r="B424" s="6">
        <v>308.27999999999997</v>
      </c>
      <c r="C424" s="6">
        <v>272.98608999999999</v>
      </c>
      <c r="D424" s="6">
        <v>0.12928830915890199</v>
      </c>
      <c r="E424" s="4"/>
      <c r="F424" s="4"/>
    </row>
    <row r="425" spans="1:6" ht="13.2" x14ac:dyDescent="0.25">
      <c r="A425" s="5">
        <v>44760.625</v>
      </c>
      <c r="B425" s="6">
        <v>275.07</v>
      </c>
      <c r="C425" s="6">
        <v>241.40965</v>
      </c>
      <c r="D425" s="6">
        <v>0.13943249575979999</v>
      </c>
      <c r="E425" s="4"/>
      <c r="F425" s="4"/>
    </row>
    <row r="426" spans="1:6" ht="13.2" x14ac:dyDescent="0.25">
      <c r="A426" s="5">
        <v>44760.666666666664</v>
      </c>
      <c r="B426" s="6">
        <v>253.36</v>
      </c>
      <c r="C426" s="6">
        <v>214.88099</v>
      </c>
      <c r="D426" s="6">
        <v>0.17907126172491999</v>
      </c>
      <c r="E426" s="4"/>
      <c r="F426" s="4"/>
    </row>
    <row r="427" spans="1:6" ht="13.2" x14ac:dyDescent="0.25">
      <c r="A427" s="5">
        <v>44760.708333333336</v>
      </c>
      <c r="B427" s="6">
        <v>249.64</v>
      </c>
      <c r="C427" s="6">
        <v>199.8109</v>
      </c>
      <c r="D427" s="6">
        <v>0.24938129000970399</v>
      </c>
      <c r="E427" s="4"/>
      <c r="F427" s="4"/>
    </row>
    <row r="428" spans="1:6" ht="13.2" x14ac:dyDescent="0.25">
      <c r="A428" s="5">
        <v>44760.75</v>
      </c>
      <c r="B428" s="6">
        <v>242.71</v>
      </c>
      <c r="C428" s="6">
        <v>195.90197000000001</v>
      </c>
      <c r="D428" s="6">
        <v>0.23893598415574799</v>
      </c>
      <c r="E428" s="4"/>
      <c r="F428" s="4"/>
    </row>
    <row r="429" spans="1:6" ht="13.2" x14ac:dyDescent="0.25">
      <c r="A429" s="5">
        <v>44760.791666666664</v>
      </c>
      <c r="B429" s="6">
        <v>249.31</v>
      </c>
      <c r="C429" s="6">
        <v>198.81270000000001</v>
      </c>
      <c r="D429" s="6">
        <v>0.253994337383879</v>
      </c>
      <c r="E429" s="4"/>
      <c r="F429" s="4"/>
    </row>
    <row r="430" spans="1:6" ht="13.2" x14ac:dyDescent="0.25">
      <c r="A430" s="5">
        <v>44760.833333333336</v>
      </c>
      <c r="B430" s="6">
        <v>248.35</v>
      </c>
      <c r="C430" s="6">
        <v>203.61551</v>
      </c>
      <c r="D430" s="6">
        <v>0.219700797841971</v>
      </c>
      <c r="E430" s="4"/>
      <c r="F430" s="4"/>
    </row>
    <row r="431" spans="1:6" ht="13.2" x14ac:dyDescent="0.25">
      <c r="A431" s="5">
        <v>44760.875</v>
      </c>
      <c r="B431" s="6">
        <v>258.81</v>
      </c>
      <c r="C431" s="6">
        <v>206.50461999999999</v>
      </c>
      <c r="D431" s="6">
        <v>0.253289151593799</v>
      </c>
      <c r="E431" s="4"/>
      <c r="F431" s="4"/>
    </row>
    <row r="432" spans="1:6" ht="13.2" x14ac:dyDescent="0.25">
      <c r="A432" s="5">
        <v>44760.916666666664</v>
      </c>
      <c r="B432" s="6">
        <v>263.42</v>
      </c>
      <c r="C432" s="6">
        <v>209.03156999999999</v>
      </c>
      <c r="D432" s="6">
        <v>0.26019241973832002</v>
      </c>
      <c r="E432" s="4"/>
      <c r="F432" s="4"/>
    </row>
    <row r="433" spans="1:6" ht="13.2" x14ac:dyDescent="0.25">
      <c r="A433" s="5">
        <v>44760.958333333336</v>
      </c>
      <c r="B433" s="6">
        <v>272.14999999999998</v>
      </c>
      <c r="C433" s="6">
        <v>218.43845999999999</v>
      </c>
      <c r="D433" s="6">
        <v>0.245888658984319</v>
      </c>
      <c r="E433" s="4"/>
      <c r="F433" s="4"/>
    </row>
    <row r="434" spans="1:6" ht="13.2" x14ac:dyDescent="0.25">
      <c r="A434" s="5">
        <v>44761</v>
      </c>
      <c r="B434" s="6">
        <v>289.17</v>
      </c>
      <c r="C434" s="6">
        <v>275.45949000000002</v>
      </c>
      <c r="D434" s="6">
        <v>4.9773235258658101E-2</v>
      </c>
      <c r="E434" s="4"/>
      <c r="F434" s="4"/>
    </row>
    <row r="435" spans="1:6" ht="13.2" x14ac:dyDescent="0.25">
      <c r="A435" s="5">
        <v>44761.041666666664</v>
      </c>
      <c r="B435" s="6">
        <v>305.43</v>
      </c>
      <c r="C435" s="6">
        <v>299.10937000000001</v>
      </c>
      <c r="D435" s="6">
        <v>2.11315011629357E-2</v>
      </c>
      <c r="E435" s="4"/>
      <c r="F435" s="4"/>
    </row>
    <row r="436" spans="1:6" ht="13.2" x14ac:dyDescent="0.25">
      <c r="A436" s="5">
        <v>44761.083333333336</v>
      </c>
      <c r="B436" s="6">
        <v>325.7</v>
      </c>
      <c r="C436" s="6">
        <v>322.54883999999998</v>
      </c>
      <c r="D436" s="6">
        <v>9.76955923946278E-3</v>
      </c>
      <c r="E436" s="4"/>
      <c r="F436" s="4"/>
    </row>
    <row r="437" spans="1:6" ht="13.2" x14ac:dyDescent="0.25">
      <c r="A437" s="5">
        <v>44761.125</v>
      </c>
      <c r="B437" s="6">
        <v>363</v>
      </c>
      <c r="C437" s="6">
        <v>339.15652</v>
      </c>
      <c r="D437" s="6">
        <v>7.0302289927966E-2</v>
      </c>
      <c r="E437" s="4"/>
      <c r="F437" s="4"/>
    </row>
    <row r="438" spans="1:6" ht="13.2" x14ac:dyDescent="0.25">
      <c r="A438" s="5">
        <v>44761.166666666664</v>
      </c>
      <c r="B438" s="6">
        <v>361.9</v>
      </c>
      <c r="C438" s="6">
        <v>344.75630999999998</v>
      </c>
      <c r="D438" s="6">
        <v>4.9726979616413598E-2</v>
      </c>
      <c r="E438" s="4"/>
      <c r="F438" s="4"/>
    </row>
    <row r="439" spans="1:6" ht="13.2" x14ac:dyDescent="0.25">
      <c r="A439" s="5">
        <v>44761.208333333336</v>
      </c>
      <c r="B439" s="6">
        <v>348.3</v>
      </c>
      <c r="C439" s="6">
        <v>340.46075999999999</v>
      </c>
      <c r="D439" s="6">
        <v>2.3025384775620002E-2</v>
      </c>
      <c r="E439" s="4"/>
      <c r="F439" s="4"/>
    </row>
    <row r="440" spans="1:6" ht="13.2" x14ac:dyDescent="0.25">
      <c r="A440" s="5">
        <v>44761.25</v>
      </c>
      <c r="B440" s="6">
        <v>344.44</v>
      </c>
      <c r="C440" s="6">
        <v>332.91482999999999</v>
      </c>
      <c r="D440" s="6">
        <v>3.46189744686351E-2</v>
      </c>
      <c r="E440" s="4"/>
      <c r="F440" s="4"/>
    </row>
    <row r="441" spans="1:6" ht="13.2" x14ac:dyDescent="0.25">
      <c r="A441" s="5">
        <v>44761.291666666664</v>
      </c>
      <c r="B441" s="6">
        <v>339.26</v>
      </c>
      <c r="C441" s="6">
        <v>325.34771999999998</v>
      </c>
      <c r="D441" s="6">
        <v>4.2761264778496101E-2</v>
      </c>
      <c r="E441" s="4"/>
      <c r="F441" s="4"/>
    </row>
    <row r="442" spans="1:6" ht="13.2" x14ac:dyDescent="0.25">
      <c r="A442" s="5">
        <v>44761.333333333336</v>
      </c>
      <c r="B442" s="6">
        <v>326.49</v>
      </c>
      <c r="C442" s="6">
        <v>319.56223999999997</v>
      </c>
      <c r="D442" s="6">
        <v>2.16789067444264E-2</v>
      </c>
      <c r="E442" s="4"/>
      <c r="F442" s="4"/>
    </row>
    <row r="443" spans="1:6" ht="13.2" x14ac:dyDescent="0.25">
      <c r="A443" s="5">
        <v>44761.375</v>
      </c>
      <c r="B443" s="6">
        <v>319.8</v>
      </c>
      <c r="C443" s="6">
        <v>312.22305999999998</v>
      </c>
      <c r="D443" s="6">
        <v>2.4267714242503499E-2</v>
      </c>
      <c r="E443" s="4"/>
      <c r="F443" s="4"/>
    </row>
    <row r="444" spans="1:6" ht="13.2" x14ac:dyDescent="0.25">
      <c r="A444" s="5">
        <v>44761.416666666664</v>
      </c>
      <c r="B444" s="6">
        <v>309.52999999999997</v>
      </c>
      <c r="C444" s="6">
        <v>307.60944000000001</v>
      </c>
      <c r="D444" s="6">
        <v>6.2435014998238197E-3</v>
      </c>
      <c r="E444" s="4"/>
      <c r="F444" s="4"/>
    </row>
    <row r="445" spans="1:6" ht="13.2" x14ac:dyDescent="0.25">
      <c r="A445" s="5">
        <v>44761.458333333336</v>
      </c>
      <c r="B445" s="6">
        <v>316.61</v>
      </c>
      <c r="C445" s="6">
        <v>309.3965</v>
      </c>
      <c r="D445" s="6">
        <v>2.3314743379450002E-2</v>
      </c>
      <c r="E445" s="4"/>
      <c r="F445" s="4"/>
    </row>
    <row r="446" spans="1:6" ht="13.2" x14ac:dyDescent="0.25">
      <c r="A446" s="5">
        <v>44761.5</v>
      </c>
      <c r="B446" s="6">
        <v>316.8</v>
      </c>
      <c r="C446" s="6">
        <v>312.77949000000001</v>
      </c>
      <c r="D446" s="6">
        <v>1.2854135672386901E-2</v>
      </c>
      <c r="E446" s="4"/>
      <c r="F446" s="4"/>
    </row>
    <row r="447" spans="1:6" ht="13.2" x14ac:dyDescent="0.25">
      <c r="A447" s="5">
        <v>44761.541666666664</v>
      </c>
      <c r="B447" s="6">
        <v>310.95</v>
      </c>
      <c r="C447" s="6">
        <v>307.23496</v>
      </c>
      <c r="D447" s="6">
        <v>1.20918530885937E-2</v>
      </c>
      <c r="E447" s="4"/>
      <c r="F447" s="4"/>
    </row>
    <row r="448" spans="1:6" ht="13.2" x14ac:dyDescent="0.25">
      <c r="A448" s="5">
        <v>44761.583333333336</v>
      </c>
      <c r="B448" s="6">
        <v>293.79000000000002</v>
      </c>
      <c r="C448" s="6">
        <v>285.09744000000001</v>
      </c>
      <c r="D448" s="6">
        <v>3.04897862288767E-2</v>
      </c>
      <c r="E448" s="4"/>
      <c r="F448" s="4"/>
    </row>
    <row r="449" spans="1:6" ht="13.2" x14ac:dyDescent="0.25">
      <c r="A449" s="5">
        <v>44761.625</v>
      </c>
      <c r="B449" s="6">
        <v>245.71</v>
      </c>
      <c r="C449" s="6">
        <v>254.15992</v>
      </c>
      <c r="D449" s="6">
        <v>3.3246469388249697E-2</v>
      </c>
      <c r="E449" s="4"/>
      <c r="F449" s="4"/>
    </row>
    <row r="450" spans="1:6" ht="13.2" x14ac:dyDescent="0.25">
      <c r="A450" s="5">
        <v>44761.666666666664</v>
      </c>
      <c r="B450" s="6">
        <v>226.44</v>
      </c>
      <c r="C450" s="6">
        <v>230.56116</v>
      </c>
      <c r="D450" s="6">
        <v>1.78744763428497E-2</v>
      </c>
      <c r="E450" s="4"/>
      <c r="F450" s="4"/>
    </row>
    <row r="451" spans="1:6" ht="13.2" x14ac:dyDescent="0.25">
      <c r="A451" s="5">
        <v>44761.708333333336</v>
      </c>
      <c r="B451" s="6">
        <v>213.7</v>
      </c>
      <c r="C451" s="6">
        <v>219.76641000000001</v>
      </c>
      <c r="D451" s="6">
        <v>2.76038999772532E-2</v>
      </c>
      <c r="E451" s="4"/>
      <c r="F451" s="4"/>
    </row>
    <row r="452" spans="1:6" ht="13.2" x14ac:dyDescent="0.25">
      <c r="A452" s="5">
        <v>44761.75</v>
      </c>
      <c r="B452" s="6">
        <v>211.97</v>
      </c>
      <c r="C452" s="6">
        <v>218.34933000000001</v>
      </c>
      <c r="D452" s="6">
        <v>2.92161647576386E-2</v>
      </c>
      <c r="E452" s="4"/>
      <c r="F452" s="4"/>
    </row>
    <row r="453" spans="1:6" ht="13.2" x14ac:dyDescent="0.25">
      <c r="A453" s="5">
        <v>44761.791666666664</v>
      </c>
      <c r="B453" s="6">
        <v>229.4</v>
      </c>
      <c r="C453" s="6">
        <v>221.69826</v>
      </c>
      <c r="D453" s="6">
        <v>3.47397404021123E-2</v>
      </c>
      <c r="E453" s="4"/>
      <c r="F453" s="4"/>
    </row>
    <row r="454" spans="1:6" ht="13.2" x14ac:dyDescent="0.25">
      <c r="A454" s="5">
        <v>44761.833333333336</v>
      </c>
      <c r="B454" s="6">
        <v>229.76</v>
      </c>
      <c r="C454" s="6">
        <v>228.06079</v>
      </c>
      <c r="D454" s="6">
        <v>7.4506889150037304E-3</v>
      </c>
      <c r="E454" s="4"/>
      <c r="F454" s="4"/>
    </row>
    <row r="455" spans="1:6" ht="13.2" x14ac:dyDescent="0.25">
      <c r="A455" s="5">
        <v>44761.875</v>
      </c>
      <c r="B455" s="6">
        <v>245.58</v>
      </c>
      <c r="C455" s="6">
        <v>235.19028</v>
      </c>
      <c r="D455" s="6">
        <v>4.4175805224603702E-2</v>
      </c>
      <c r="E455" s="4"/>
      <c r="F455" s="4"/>
    </row>
    <row r="456" spans="1:6" ht="13.2" x14ac:dyDescent="0.25">
      <c r="A456" s="5">
        <v>44761.916666666664</v>
      </c>
      <c r="B456" s="6">
        <v>251.99</v>
      </c>
      <c r="C456" s="6">
        <v>242.80161000000001</v>
      </c>
      <c r="D456" s="6">
        <v>3.7843200463127002E-2</v>
      </c>
      <c r="E456" s="4"/>
      <c r="F456" s="4"/>
    </row>
    <row r="457" spans="1:6" ht="13.2" x14ac:dyDescent="0.25">
      <c r="A457" s="5">
        <v>44761.958333333336</v>
      </c>
      <c r="B457" s="6">
        <v>260.02999999999997</v>
      </c>
      <c r="C457" s="6">
        <v>253.63767000000001</v>
      </c>
      <c r="D457" s="6">
        <v>2.5202604960059501E-2</v>
      </c>
      <c r="E457" s="4"/>
      <c r="F457" s="4"/>
    </row>
    <row r="458" spans="1:6" ht="13.2" x14ac:dyDescent="0.25">
      <c r="A458" s="5">
        <v>44762</v>
      </c>
      <c r="B458" s="6">
        <v>268.29000000000002</v>
      </c>
      <c r="C458" s="6">
        <v>274.56916999999999</v>
      </c>
      <c r="D458" s="6">
        <v>2.2869173549236999E-2</v>
      </c>
      <c r="E458" s="4"/>
      <c r="F458" s="4"/>
    </row>
    <row r="459" spans="1:6" ht="13.2" x14ac:dyDescent="0.25">
      <c r="A459" s="5">
        <v>44762.041666666664</v>
      </c>
      <c r="B459" s="6">
        <v>279.83999999999997</v>
      </c>
      <c r="C459" s="6">
        <v>302.42243999999999</v>
      </c>
      <c r="D459" s="6">
        <v>7.4671839827758796E-2</v>
      </c>
      <c r="E459" s="4"/>
      <c r="F459" s="4"/>
    </row>
    <row r="460" spans="1:6" ht="13.2" x14ac:dyDescent="0.25">
      <c r="A460" s="5">
        <v>44762.083333333336</v>
      </c>
      <c r="B460" s="6">
        <v>317.47000000000003</v>
      </c>
      <c r="C460" s="6">
        <v>326.11153000000002</v>
      </c>
      <c r="D460" s="6">
        <v>2.6498695093669301E-2</v>
      </c>
      <c r="E460" s="4"/>
      <c r="F460" s="4"/>
    </row>
    <row r="461" spans="1:6" ht="13.2" x14ac:dyDescent="0.25">
      <c r="A461" s="5">
        <v>44762.125</v>
      </c>
      <c r="B461" s="6">
        <v>364.93</v>
      </c>
      <c r="C461" s="6">
        <v>340.58611999999999</v>
      </c>
      <c r="D461" s="6">
        <v>7.1476430102318897E-2</v>
      </c>
      <c r="E461" s="4"/>
      <c r="F461" s="4"/>
    </row>
    <row r="462" spans="1:6" ht="13.2" x14ac:dyDescent="0.25">
      <c r="A462" s="5">
        <v>44762.166666666664</v>
      </c>
      <c r="B462" s="6">
        <v>366.52</v>
      </c>
      <c r="C462" s="6">
        <v>344.17045999999999</v>
      </c>
      <c r="D462" s="6">
        <v>6.4937415023938905E-2</v>
      </c>
      <c r="E462" s="4"/>
      <c r="F462" s="4"/>
    </row>
    <row r="463" spans="1:6" ht="13.2" x14ac:dyDescent="0.25">
      <c r="A463" s="5">
        <v>44762.208333333336</v>
      </c>
      <c r="B463" s="6">
        <v>349.69</v>
      </c>
      <c r="C463" s="6">
        <v>338.14004</v>
      </c>
      <c r="D463" s="6">
        <v>3.41573272422869E-2</v>
      </c>
      <c r="E463" s="4"/>
      <c r="F463" s="4"/>
    </row>
    <row r="464" spans="1:6" ht="13.2" x14ac:dyDescent="0.25">
      <c r="A464" s="5">
        <v>44762.25</v>
      </c>
      <c r="B464" s="6">
        <v>333.9</v>
      </c>
      <c r="C464" s="6">
        <v>330.48430999999999</v>
      </c>
      <c r="D464" s="6">
        <v>1.03354074509618E-2</v>
      </c>
      <c r="E464" s="4"/>
      <c r="F464" s="4"/>
    </row>
    <row r="465" spans="1:6" ht="13.2" x14ac:dyDescent="0.25">
      <c r="A465" s="5">
        <v>44762.291666666664</v>
      </c>
      <c r="B465" s="6">
        <v>316.85000000000002</v>
      </c>
      <c r="C465" s="6">
        <v>324.77954</v>
      </c>
      <c r="D465" s="6">
        <v>2.4415146348196599E-2</v>
      </c>
      <c r="E465" s="4"/>
      <c r="F465" s="4"/>
    </row>
    <row r="466" spans="1:6" ht="13.2" x14ac:dyDescent="0.25">
      <c r="A466" s="5">
        <v>44762.333333333336</v>
      </c>
      <c r="B466" s="6">
        <v>291.68</v>
      </c>
      <c r="C466" s="6">
        <v>321.63400999999999</v>
      </c>
      <c r="D466" s="6">
        <v>9.3130729551890307E-2</v>
      </c>
      <c r="E466" s="4"/>
      <c r="F466" s="4"/>
    </row>
    <row r="467" spans="1:6" ht="13.2" x14ac:dyDescent="0.25">
      <c r="A467" s="5">
        <v>44762.375</v>
      </c>
      <c r="B467" s="6">
        <v>289.07</v>
      </c>
      <c r="C467" s="6">
        <v>316.00026000000003</v>
      </c>
      <c r="D467" s="6">
        <v>8.5222271652561396E-2</v>
      </c>
      <c r="E467" s="4"/>
      <c r="F467" s="4"/>
    </row>
    <row r="468" spans="1:6" ht="13.2" x14ac:dyDescent="0.25">
      <c r="A468" s="5">
        <v>44762.416666666664</v>
      </c>
      <c r="B468" s="6">
        <v>282.42</v>
      </c>
      <c r="C468" s="6">
        <v>312.21125999999998</v>
      </c>
      <c r="D468" s="6">
        <v>9.5420197208774496E-2</v>
      </c>
      <c r="E468" s="4"/>
      <c r="F468" s="4"/>
    </row>
    <row r="469" spans="1:6" ht="13.2" x14ac:dyDescent="0.25">
      <c r="A469" s="5">
        <v>44762.458333333336</v>
      </c>
      <c r="B469" s="6">
        <v>287.64999999999998</v>
      </c>
      <c r="C469" s="6">
        <v>314.23298999999997</v>
      </c>
      <c r="D469" s="6">
        <v>8.4596432729739796E-2</v>
      </c>
      <c r="E469" s="4"/>
      <c r="F469" s="4"/>
    </row>
    <row r="470" spans="1:6" ht="13.2" x14ac:dyDescent="0.25">
      <c r="A470" s="5">
        <v>44762.5</v>
      </c>
      <c r="B470" s="6">
        <v>297.61</v>
      </c>
      <c r="C470" s="6">
        <v>317.97507000000002</v>
      </c>
      <c r="D470" s="6">
        <v>6.4046121603181003E-2</v>
      </c>
      <c r="E470" s="4"/>
      <c r="F470" s="4"/>
    </row>
    <row r="471" spans="1:6" ht="13.2" x14ac:dyDescent="0.25">
      <c r="A471" s="5">
        <v>44762.541666666664</v>
      </c>
      <c r="B471" s="6">
        <v>296.64</v>
      </c>
      <c r="C471" s="6">
        <v>310.92822999999999</v>
      </c>
      <c r="D471" s="6">
        <v>4.5953466496110602E-2</v>
      </c>
      <c r="E471" s="4"/>
      <c r="F471" s="4"/>
    </row>
    <row r="472" spans="1:6" ht="13.2" x14ac:dyDescent="0.25">
      <c r="A472" s="5">
        <v>44762.583333333336</v>
      </c>
      <c r="B472" s="6">
        <v>293.77</v>
      </c>
      <c r="C472" s="6">
        <v>283.34215999999998</v>
      </c>
      <c r="D472" s="6">
        <v>3.6802994654943001E-2</v>
      </c>
      <c r="E472" s="4"/>
      <c r="F472" s="4"/>
    </row>
    <row r="473" spans="1:6" ht="13.2" x14ac:dyDescent="0.25">
      <c r="A473" s="5">
        <v>44762.625</v>
      </c>
      <c r="B473" s="6">
        <v>236.52</v>
      </c>
      <c r="C473" s="6">
        <v>244.41246000000001</v>
      </c>
      <c r="D473" s="6">
        <v>3.2291561567687602E-2</v>
      </c>
      <c r="E473" s="4"/>
      <c r="F473" s="4"/>
    </row>
    <row r="474" spans="1:6" ht="13.2" x14ac:dyDescent="0.25">
      <c r="A474" s="5">
        <v>44762.666666666664</v>
      </c>
      <c r="B474" s="6">
        <v>218.48</v>
      </c>
      <c r="C474" s="6">
        <v>215.85755</v>
      </c>
      <c r="D474" s="6">
        <v>1.21489843649202E-2</v>
      </c>
      <c r="E474" s="4"/>
      <c r="F474" s="4"/>
    </row>
    <row r="475" spans="1:6" ht="13.2" x14ac:dyDescent="0.25">
      <c r="A475" s="5">
        <v>44762.708333333336</v>
      </c>
      <c r="B475" s="6">
        <v>207.82</v>
      </c>
      <c r="C475" s="6">
        <v>205.69129000000001</v>
      </c>
      <c r="D475" s="6">
        <v>1.03490526993145E-2</v>
      </c>
      <c r="E475" s="4"/>
      <c r="F475" s="4"/>
    </row>
    <row r="476" spans="1:6" ht="13.2" x14ac:dyDescent="0.25">
      <c r="A476" s="5">
        <v>44762.75</v>
      </c>
      <c r="B476" s="6">
        <v>213.64</v>
      </c>
      <c r="C476" s="6">
        <v>208.53540000000001</v>
      </c>
      <c r="D476" s="6">
        <v>2.4478337970435599E-2</v>
      </c>
      <c r="E476" s="4"/>
      <c r="F476" s="4"/>
    </row>
    <row r="477" spans="1:6" ht="13.2" x14ac:dyDescent="0.25">
      <c r="A477" s="5">
        <v>44762.791666666664</v>
      </c>
      <c r="B477" s="6">
        <v>218.63</v>
      </c>
      <c r="C477" s="6">
        <v>214.80118999999999</v>
      </c>
      <c r="D477" s="6">
        <v>1.7824901249383199E-2</v>
      </c>
      <c r="E477" s="4"/>
      <c r="F477" s="4"/>
    </row>
    <row r="478" spans="1:6" ht="13.2" x14ac:dyDescent="0.25">
      <c r="A478" s="5">
        <v>44762.833333333336</v>
      </c>
      <c r="B478" s="6">
        <v>223.9</v>
      </c>
      <c r="C478" s="6">
        <v>219.83411000000001</v>
      </c>
      <c r="D478" s="6">
        <v>1.8495264451908699E-2</v>
      </c>
      <c r="E478" s="4"/>
      <c r="F478" s="4"/>
    </row>
    <row r="479" spans="1:6" ht="13.2" x14ac:dyDescent="0.25">
      <c r="A479" s="5">
        <v>44762.875</v>
      </c>
      <c r="B479" s="6">
        <v>236.67</v>
      </c>
      <c r="C479" s="6">
        <v>223.65018000000001</v>
      </c>
      <c r="D479" s="6">
        <v>5.8215110759132702E-2</v>
      </c>
      <c r="E479" s="4"/>
      <c r="F479" s="4"/>
    </row>
    <row r="480" spans="1:6" ht="13.2" x14ac:dyDescent="0.25">
      <c r="A480" s="5">
        <v>44762.916666666664</v>
      </c>
      <c r="B480" s="6">
        <v>245.14</v>
      </c>
      <c r="C480" s="6">
        <v>230.31969000000001</v>
      </c>
      <c r="D480" s="6">
        <v>6.4346691331513897E-2</v>
      </c>
      <c r="E480" s="4"/>
      <c r="F480" s="4"/>
    </row>
    <row r="481" spans="1:6" ht="13.2" x14ac:dyDescent="0.25">
      <c r="A481" s="5">
        <v>44762.958333333336</v>
      </c>
      <c r="B481" s="6">
        <v>256.17</v>
      </c>
      <c r="C481" s="6">
        <v>244.68753000000001</v>
      </c>
      <c r="D481" s="6">
        <v>4.6927074706259002E-2</v>
      </c>
      <c r="E481" s="4"/>
      <c r="F481" s="4"/>
    </row>
    <row r="482" spans="1:6" ht="13.2" x14ac:dyDescent="0.25">
      <c r="A482" s="5">
        <v>44763</v>
      </c>
      <c r="B482" s="6">
        <v>254.12</v>
      </c>
      <c r="C482" s="6">
        <v>272.83057000000002</v>
      </c>
      <c r="D482" s="6">
        <v>6.8579448410051702E-2</v>
      </c>
      <c r="E482" s="4"/>
      <c r="F482" s="4"/>
    </row>
    <row r="483" spans="1:6" ht="13.2" x14ac:dyDescent="0.25">
      <c r="A483" s="5">
        <v>44763.041666666664</v>
      </c>
      <c r="B483" s="6">
        <v>261.70999999999998</v>
      </c>
      <c r="C483" s="6">
        <v>296.42905000000002</v>
      </c>
      <c r="D483" s="6">
        <v>0.117124316931825</v>
      </c>
      <c r="E483" s="4"/>
      <c r="F483" s="4"/>
    </row>
    <row r="484" spans="1:6" ht="13.2" x14ac:dyDescent="0.25">
      <c r="A484" s="5">
        <v>44763.083333333336</v>
      </c>
      <c r="B484" s="6">
        <v>298.38</v>
      </c>
      <c r="C484" s="6">
        <v>321.29741999999999</v>
      </c>
      <c r="D484" s="6">
        <v>7.1327743621470693E-2</v>
      </c>
      <c r="E484" s="4"/>
      <c r="F484" s="4"/>
    </row>
    <row r="485" spans="1:6" ht="13.2" x14ac:dyDescent="0.25">
      <c r="A485" s="5">
        <v>44763.125</v>
      </c>
      <c r="B485" s="6">
        <v>343.54</v>
      </c>
      <c r="C485" s="6">
        <v>339.55074000000002</v>
      </c>
      <c r="D485" s="6">
        <v>1.1748641749389201E-2</v>
      </c>
      <c r="E485" s="4"/>
      <c r="F485" s="4"/>
    </row>
    <row r="486" spans="1:6" ht="13.2" x14ac:dyDescent="0.25">
      <c r="A486" s="5">
        <v>44763.166666666664</v>
      </c>
      <c r="B486" s="6">
        <v>350.12</v>
      </c>
      <c r="C486" s="6">
        <v>345.82360999999997</v>
      </c>
      <c r="D486" s="6">
        <v>1.2423645684573201E-2</v>
      </c>
      <c r="E486" s="4"/>
      <c r="F486" s="4"/>
    </row>
    <row r="487" spans="1:6" ht="13.2" x14ac:dyDescent="0.25">
      <c r="A487" s="5">
        <v>44763.208333333336</v>
      </c>
      <c r="B487" s="6">
        <v>347.33</v>
      </c>
      <c r="C487" s="6">
        <v>339.54379999999998</v>
      </c>
      <c r="D487" s="6">
        <v>2.29313567203995E-2</v>
      </c>
      <c r="E487" s="4"/>
      <c r="F487" s="4"/>
    </row>
    <row r="488" spans="1:6" ht="13.2" x14ac:dyDescent="0.25">
      <c r="A488" s="5">
        <v>44763.25</v>
      </c>
      <c r="B488" s="6">
        <v>326.24</v>
      </c>
      <c r="C488" s="6">
        <v>328.16296999999997</v>
      </c>
      <c r="D488" s="6">
        <v>5.8598019148838202E-3</v>
      </c>
      <c r="E488" s="4"/>
      <c r="F488" s="4"/>
    </row>
    <row r="489" spans="1:6" ht="13.2" x14ac:dyDescent="0.25">
      <c r="A489" s="5">
        <v>44763.291666666664</v>
      </c>
      <c r="B489" s="6">
        <v>307.27999999999997</v>
      </c>
      <c r="C489" s="6">
        <v>316.62666999999999</v>
      </c>
      <c r="D489" s="6">
        <v>2.9519528471811898E-2</v>
      </c>
      <c r="E489" s="4"/>
      <c r="F489" s="4"/>
    </row>
    <row r="490" spans="1:6" ht="13.2" x14ac:dyDescent="0.25">
      <c r="A490" s="5">
        <v>44763.333333333336</v>
      </c>
      <c r="B490" s="6">
        <v>292.47000000000003</v>
      </c>
      <c r="C490" s="6">
        <v>309.01112000000001</v>
      </c>
      <c r="D490" s="6">
        <v>5.3529206327590902E-2</v>
      </c>
      <c r="E490" s="4"/>
      <c r="F490" s="4"/>
    </row>
    <row r="491" spans="1:6" ht="13.2" x14ac:dyDescent="0.25">
      <c r="A491" s="5">
        <v>44763.375</v>
      </c>
      <c r="B491" s="6">
        <v>284.98</v>
      </c>
      <c r="C491" s="6">
        <v>301.62150000000003</v>
      </c>
      <c r="D491" s="6">
        <v>5.5173454147002102E-2</v>
      </c>
      <c r="E491" s="4"/>
      <c r="F491" s="4"/>
    </row>
    <row r="492" spans="1:6" ht="13.2" x14ac:dyDescent="0.25">
      <c r="A492" s="5">
        <v>44763.416666666664</v>
      </c>
      <c r="B492" s="6">
        <v>284.66000000000003</v>
      </c>
      <c r="C492" s="6">
        <v>297.82619999999997</v>
      </c>
      <c r="D492" s="6">
        <v>4.4207662052566002E-2</v>
      </c>
      <c r="E492" s="4"/>
      <c r="F492" s="4"/>
    </row>
    <row r="493" spans="1:6" ht="13.2" x14ac:dyDescent="0.25">
      <c r="A493" s="5">
        <v>44763.458333333336</v>
      </c>
      <c r="B493" s="6">
        <v>284.5</v>
      </c>
      <c r="C493" s="6">
        <v>301.96967999999998</v>
      </c>
      <c r="D493" s="6">
        <v>5.7852430747351802E-2</v>
      </c>
      <c r="E493" s="4"/>
      <c r="F493" s="4"/>
    </row>
    <row r="494" spans="1:6" ht="13.2" x14ac:dyDescent="0.25">
      <c r="A494" s="5">
        <v>44763.5</v>
      </c>
      <c r="B494" s="6">
        <v>285.61</v>
      </c>
      <c r="C494" s="6">
        <v>308.82909000000001</v>
      </c>
      <c r="D494" s="6">
        <v>7.5184271015401996E-2</v>
      </c>
      <c r="E494" s="4"/>
      <c r="F494" s="4"/>
    </row>
    <row r="495" spans="1:6" ht="13.2" x14ac:dyDescent="0.25">
      <c r="A495" s="5">
        <v>44763.541666666664</v>
      </c>
      <c r="B495" s="6">
        <v>278.29000000000002</v>
      </c>
      <c r="C495" s="6">
        <v>304.79570999999999</v>
      </c>
      <c r="D495" s="6">
        <v>8.6962214789702799E-2</v>
      </c>
      <c r="E495" s="4"/>
      <c r="F495" s="4"/>
    </row>
    <row r="496" spans="1:6" ht="13.2" x14ac:dyDescent="0.25">
      <c r="A496" s="5">
        <v>44763.583333333336</v>
      </c>
      <c r="B496" s="6">
        <v>268.44</v>
      </c>
      <c r="C496" s="6">
        <v>278.70461</v>
      </c>
      <c r="D496" s="6">
        <v>3.68297101364774E-2</v>
      </c>
      <c r="E496" s="4"/>
      <c r="F496" s="4"/>
    </row>
    <row r="497" spans="1:6" ht="13.2" x14ac:dyDescent="0.25">
      <c r="A497" s="5">
        <v>44763.625</v>
      </c>
      <c r="B497" s="6">
        <v>214.99</v>
      </c>
      <c r="C497" s="6">
        <v>240.26258999999999</v>
      </c>
      <c r="D497" s="6">
        <v>0.105187370201911</v>
      </c>
      <c r="E497" s="4"/>
      <c r="F497" s="4"/>
    </row>
    <row r="498" spans="1:6" ht="13.2" x14ac:dyDescent="0.25">
      <c r="A498" s="5">
        <v>44763.666666666664</v>
      </c>
      <c r="B498" s="6">
        <v>201.7</v>
      </c>
      <c r="C498" s="6">
        <v>212.74458000000001</v>
      </c>
      <c r="D498" s="6">
        <v>5.1914742081796E-2</v>
      </c>
      <c r="E498" s="4"/>
      <c r="F498" s="4"/>
    </row>
    <row r="499" spans="1:6" ht="13.2" x14ac:dyDescent="0.25">
      <c r="A499" s="5">
        <v>44763.708333333336</v>
      </c>
      <c r="B499" s="6">
        <v>198.12</v>
      </c>
      <c r="C499" s="6">
        <v>204.41282000000001</v>
      </c>
      <c r="D499" s="6">
        <v>3.0784859775428899E-2</v>
      </c>
      <c r="E499" s="4"/>
      <c r="F499" s="4"/>
    </row>
    <row r="500" spans="1:6" ht="13.2" x14ac:dyDescent="0.25">
      <c r="A500" s="5">
        <v>44763.75</v>
      </c>
      <c r="B500" s="6">
        <v>200.64</v>
      </c>
      <c r="C500" s="6">
        <v>208.95248000000001</v>
      </c>
      <c r="D500" s="6">
        <v>3.9781676675960102E-2</v>
      </c>
      <c r="E500" s="4"/>
      <c r="F500" s="4"/>
    </row>
    <row r="501" spans="1:6" ht="13.2" x14ac:dyDescent="0.25">
      <c r="A501" s="5">
        <v>44763.791666666664</v>
      </c>
      <c r="B501" s="6">
        <v>205.65</v>
      </c>
      <c r="C501" s="6">
        <v>217.0154</v>
      </c>
      <c r="D501" s="6">
        <v>5.23713985274777E-2</v>
      </c>
      <c r="E501" s="4"/>
      <c r="F501" s="4"/>
    </row>
    <row r="502" spans="1:6" ht="13.2" x14ac:dyDescent="0.25">
      <c r="A502" s="5">
        <v>44763.833333333336</v>
      </c>
      <c r="B502" s="6">
        <v>211.77</v>
      </c>
      <c r="C502" s="6">
        <v>225.42555999999999</v>
      </c>
      <c r="D502" s="6">
        <v>6.0576804156547197E-2</v>
      </c>
      <c r="E502" s="4"/>
      <c r="F502" s="4"/>
    </row>
    <row r="503" spans="1:6" ht="13.2" x14ac:dyDescent="0.25">
      <c r="A503" s="5">
        <v>44763.875</v>
      </c>
      <c r="B503" s="6">
        <v>213.54</v>
      </c>
      <c r="C503" s="6">
        <v>233.19656000000001</v>
      </c>
      <c r="D503" s="6">
        <v>8.4291809450362395E-2</v>
      </c>
      <c r="E503" s="4"/>
      <c r="F503" s="4"/>
    </row>
    <row r="504" spans="1:6" ht="13.2" x14ac:dyDescent="0.25">
      <c r="A504" s="5">
        <v>44763.916666666664</v>
      </c>
      <c r="B504" s="6">
        <v>223.62</v>
      </c>
      <c r="C504" s="6">
        <v>241.26025999999999</v>
      </c>
      <c r="D504" s="6">
        <v>7.3117139142600499E-2</v>
      </c>
      <c r="E504" s="4"/>
      <c r="F504" s="4"/>
    </row>
    <row r="505" spans="1:6" ht="13.2" x14ac:dyDescent="0.25">
      <c r="A505" s="5">
        <v>44763.958333333336</v>
      </c>
      <c r="B505" s="6">
        <v>232.39</v>
      </c>
      <c r="C505" s="6">
        <v>251.97581</v>
      </c>
      <c r="D505" s="6">
        <v>7.7728929614315004E-2</v>
      </c>
      <c r="E505" s="4"/>
      <c r="F505" s="4"/>
    </row>
    <row r="506" spans="1:6" ht="13.2" x14ac:dyDescent="0.25">
      <c r="A506" s="5">
        <v>44764</v>
      </c>
      <c r="B506" s="6">
        <v>234.09</v>
      </c>
      <c r="C506" s="6">
        <v>245.44827000000001</v>
      </c>
      <c r="D506" s="6">
        <v>4.6275616446593802E-2</v>
      </c>
      <c r="E506" s="4"/>
      <c r="F506" s="4"/>
    </row>
    <row r="507" spans="1:6" ht="13.2" x14ac:dyDescent="0.25">
      <c r="A507" s="5">
        <v>44764.041666666664</v>
      </c>
      <c r="B507" s="6">
        <v>241.99</v>
      </c>
      <c r="C507" s="6">
        <v>269.81954000000002</v>
      </c>
      <c r="D507" s="6">
        <v>0.103141306963906</v>
      </c>
      <c r="E507" s="4"/>
      <c r="F507" s="4"/>
    </row>
    <row r="508" spans="1:6" ht="13.2" x14ac:dyDescent="0.25">
      <c r="A508" s="5">
        <v>44764.083333333336</v>
      </c>
      <c r="B508" s="6">
        <v>280.58</v>
      </c>
      <c r="C508" s="6">
        <v>297.60568000000001</v>
      </c>
      <c r="D508" s="6">
        <v>5.7208854347134797E-2</v>
      </c>
      <c r="E508" s="4"/>
      <c r="F508" s="4"/>
    </row>
    <row r="509" spans="1:6" ht="13.2" x14ac:dyDescent="0.25">
      <c r="A509" s="5">
        <v>44764.125</v>
      </c>
      <c r="B509" s="6">
        <v>331.36</v>
      </c>
      <c r="C509" s="6">
        <v>320.76098000000002</v>
      </c>
      <c r="D509" s="6">
        <v>3.3043358328684401E-2</v>
      </c>
      <c r="E509" s="4"/>
      <c r="F509" s="4"/>
    </row>
    <row r="510" spans="1:6" ht="13.2" x14ac:dyDescent="0.25">
      <c r="A510" s="5">
        <v>44764.166666666664</v>
      </c>
      <c r="B510" s="6">
        <v>332.51</v>
      </c>
      <c r="C510" s="6">
        <v>332.15127000000001</v>
      </c>
      <c r="D510" s="6">
        <v>1.08001995596759E-3</v>
      </c>
      <c r="E510" s="4"/>
      <c r="F510" s="4"/>
    </row>
    <row r="511" spans="1:6" ht="13.2" x14ac:dyDescent="0.25">
      <c r="A511" s="5">
        <v>44764.208333333336</v>
      </c>
      <c r="B511" s="6">
        <v>324.52999999999997</v>
      </c>
      <c r="C511" s="6">
        <v>329.30115999999998</v>
      </c>
      <c r="D511" s="6">
        <v>1.44887433739984E-2</v>
      </c>
      <c r="E511" s="4"/>
      <c r="F511" s="4"/>
    </row>
    <row r="512" spans="1:6" ht="13.2" x14ac:dyDescent="0.25">
      <c r="A512" s="5">
        <v>44764.25</v>
      </c>
      <c r="B512" s="6">
        <v>305.14999999999998</v>
      </c>
      <c r="C512" s="6">
        <v>319.49052</v>
      </c>
      <c r="D512" s="6">
        <v>4.4885588467538901E-2</v>
      </c>
      <c r="E512" s="4"/>
      <c r="F512" s="4"/>
    </row>
    <row r="513" spans="1:6" ht="13.2" x14ac:dyDescent="0.25">
      <c r="A513" s="5">
        <v>44764.291666666664</v>
      </c>
      <c r="B513" s="6">
        <v>287.98</v>
      </c>
      <c r="C513" s="6">
        <v>308.43484999999998</v>
      </c>
      <c r="D513" s="6">
        <v>6.6318219228469005E-2</v>
      </c>
      <c r="E513" s="4"/>
      <c r="F513" s="4"/>
    </row>
    <row r="514" spans="1:6" ht="13.2" x14ac:dyDescent="0.25">
      <c r="A514" s="5">
        <v>44764.333333333336</v>
      </c>
      <c r="B514" s="6">
        <v>278.86</v>
      </c>
      <c r="C514" s="6">
        <v>300.53766999999999</v>
      </c>
      <c r="D514" s="6">
        <v>7.2129626878387504E-2</v>
      </c>
      <c r="E514" s="4"/>
      <c r="F514" s="4"/>
    </row>
    <row r="515" spans="1:6" ht="13.2" x14ac:dyDescent="0.25">
      <c r="A515" s="5">
        <v>44764.375</v>
      </c>
      <c r="B515" s="6">
        <v>275.23</v>
      </c>
      <c r="C515" s="6">
        <v>292.66217999999998</v>
      </c>
      <c r="D515" s="6">
        <v>5.9564170539561798E-2</v>
      </c>
      <c r="E515" s="4"/>
      <c r="F515" s="4"/>
    </row>
    <row r="516" spans="1:6" ht="13.2" x14ac:dyDescent="0.25">
      <c r="A516" s="5">
        <v>44764.416666666664</v>
      </c>
      <c r="B516" s="6">
        <v>265.35000000000002</v>
      </c>
      <c r="C516" s="6">
        <v>288.51785999999998</v>
      </c>
      <c r="D516" s="6">
        <v>8.0299569669620999E-2</v>
      </c>
      <c r="E516" s="4"/>
      <c r="F516" s="4"/>
    </row>
    <row r="517" spans="1:6" ht="13.2" x14ac:dyDescent="0.25">
      <c r="A517" s="5">
        <v>44764.458333333336</v>
      </c>
      <c r="B517" s="6">
        <v>258.06</v>
      </c>
      <c r="C517" s="6">
        <v>291.12110999999999</v>
      </c>
      <c r="D517" s="6">
        <v>0.113564797825894</v>
      </c>
      <c r="E517" s="4"/>
      <c r="F517" s="4"/>
    </row>
    <row r="518" spans="1:6" ht="13.2" x14ac:dyDescent="0.25">
      <c r="A518" s="5">
        <v>44764.5</v>
      </c>
      <c r="B518" s="6">
        <v>254.02</v>
      </c>
      <c r="C518" s="6">
        <v>294.58271999999999</v>
      </c>
      <c r="D518" s="6">
        <v>0.137695517238757</v>
      </c>
      <c r="E518" s="4"/>
      <c r="F518" s="4"/>
    </row>
    <row r="519" spans="1:6" ht="13.2" x14ac:dyDescent="0.25">
      <c r="A519" s="5">
        <v>44764.541666666664</v>
      </c>
      <c r="B519" s="6">
        <v>256.04000000000002</v>
      </c>
      <c r="C519" s="6">
        <v>287.03233</v>
      </c>
      <c r="D519" s="6">
        <v>0.107975049361164</v>
      </c>
      <c r="E519" s="4"/>
      <c r="F519" s="4"/>
    </row>
    <row r="520" spans="1:6" ht="13.2" x14ac:dyDescent="0.25">
      <c r="A520" s="5">
        <v>44764.583333333336</v>
      </c>
      <c r="B520" s="6">
        <v>233.88</v>
      </c>
      <c r="C520" s="6">
        <v>261.09165000000002</v>
      </c>
      <c r="D520" s="6">
        <v>0.104222597697015</v>
      </c>
      <c r="E520" s="4"/>
      <c r="F520" s="4"/>
    </row>
    <row r="521" spans="1:6" ht="13.2" x14ac:dyDescent="0.25">
      <c r="A521" s="5">
        <v>44764.625</v>
      </c>
      <c r="B521" s="6">
        <v>192.2</v>
      </c>
      <c r="C521" s="6">
        <v>226.6662</v>
      </c>
      <c r="D521" s="6">
        <v>0.152057077764571</v>
      </c>
      <c r="E521" s="4"/>
      <c r="F521" s="4"/>
    </row>
    <row r="522" spans="1:6" ht="13.2" x14ac:dyDescent="0.25">
      <c r="A522" s="5">
        <v>44764.666666666664</v>
      </c>
      <c r="B522" s="6">
        <v>190</v>
      </c>
      <c r="C522" s="6">
        <v>204.00083000000001</v>
      </c>
      <c r="D522" s="6">
        <v>6.86312403728946E-2</v>
      </c>
      <c r="E522" s="4"/>
      <c r="F522" s="4"/>
    </row>
    <row r="523" spans="1:6" ht="13.2" x14ac:dyDescent="0.25">
      <c r="A523" s="5">
        <v>44764.708333333336</v>
      </c>
      <c r="B523" s="6">
        <v>184.58</v>
      </c>
      <c r="C523" s="6">
        <v>197.76507000000001</v>
      </c>
      <c r="D523" s="6">
        <v>6.6670368028085E-2</v>
      </c>
      <c r="E523" s="4"/>
      <c r="F523" s="4"/>
    </row>
    <row r="524" spans="1:6" ht="13.2" x14ac:dyDescent="0.25">
      <c r="A524" s="5">
        <v>44764.75</v>
      </c>
      <c r="B524" s="6">
        <v>179.48</v>
      </c>
      <c r="C524" s="6">
        <v>200.25519</v>
      </c>
      <c r="D524" s="6">
        <v>0.10374357838116401</v>
      </c>
      <c r="E524" s="4"/>
      <c r="F524" s="4"/>
    </row>
    <row r="525" spans="1:6" ht="13.2" x14ac:dyDescent="0.25">
      <c r="A525" s="5">
        <v>44764.791666666664</v>
      </c>
      <c r="B525" s="6">
        <v>185.94</v>
      </c>
      <c r="C525" s="6">
        <v>204.15146999999999</v>
      </c>
      <c r="D525" s="6">
        <v>8.9205676549867496E-2</v>
      </c>
      <c r="E525" s="4"/>
      <c r="F525" s="4"/>
    </row>
    <row r="526" spans="1:6" ht="13.2" x14ac:dyDescent="0.25">
      <c r="A526" s="5">
        <v>44764.833333333336</v>
      </c>
      <c r="B526" s="6">
        <v>187.46</v>
      </c>
      <c r="C526" s="6">
        <v>209.96527</v>
      </c>
      <c r="D526" s="6">
        <v>0.107185678850602</v>
      </c>
      <c r="E526" s="4"/>
      <c r="F526" s="4"/>
    </row>
    <row r="527" spans="1:6" ht="13.2" x14ac:dyDescent="0.25">
      <c r="A527" s="5">
        <v>44764.875</v>
      </c>
      <c r="B527" s="6">
        <v>191.33</v>
      </c>
      <c r="C527" s="6">
        <v>216.24618000000001</v>
      </c>
      <c r="D527" s="6">
        <v>0.11522136483520699</v>
      </c>
      <c r="E527" s="4"/>
      <c r="F527" s="4"/>
    </row>
    <row r="528" spans="1:6" ht="13.2" x14ac:dyDescent="0.25">
      <c r="A528" s="5">
        <v>44764.916666666664</v>
      </c>
      <c r="B528" s="6">
        <v>204.09</v>
      </c>
      <c r="C528" s="6">
        <v>221.27591000000001</v>
      </c>
      <c r="D528" s="6">
        <v>7.7667333963285901E-2</v>
      </c>
      <c r="E528" s="4"/>
      <c r="F528" s="4"/>
    </row>
    <row r="529" spans="1:6" ht="13.2" x14ac:dyDescent="0.25">
      <c r="A529" s="5">
        <v>44764.958333333336</v>
      </c>
      <c r="B529" s="6">
        <v>219.8</v>
      </c>
      <c r="C529" s="6">
        <v>229.00326000000001</v>
      </c>
      <c r="D529" s="6">
        <v>4.01883361835111E-2</v>
      </c>
      <c r="E529" s="4"/>
      <c r="F529" s="4"/>
    </row>
    <row r="530" spans="1:6" ht="13.2" x14ac:dyDescent="0.25">
      <c r="A530" s="5">
        <v>44765</v>
      </c>
      <c r="B530" s="6">
        <v>226.68</v>
      </c>
      <c r="C530" s="6">
        <v>243.19628</v>
      </c>
      <c r="D530" s="6">
        <v>6.7913374332863902E-2</v>
      </c>
      <c r="E530" s="4"/>
      <c r="F530" s="4"/>
    </row>
    <row r="531" spans="1:6" ht="13.2" x14ac:dyDescent="0.25">
      <c r="A531" s="5">
        <v>44765.041666666664</v>
      </c>
      <c r="B531" s="6">
        <v>231.61</v>
      </c>
      <c r="C531" s="6">
        <v>269.27945999999997</v>
      </c>
      <c r="D531" s="6">
        <v>0.139889837865836</v>
      </c>
      <c r="E531" s="4"/>
      <c r="F531" s="4"/>
    </row>
    <row r="532" spans="1:6" ht="13.2" x14ac:dyDescent="0.25">
      <c r="A532" s="5">
        <v>44765.083333333336</v>
      </c>
      <c r="B532" s="6">
        <v>266.73</v>
      </c>
      <c r="C532" s="6">
        <v>298.14472000000001</v>
      </c>
      <c r="D532" s="6">
        <v>0.105367353143131</v>
      </c>
      <c r="E532" s="4"/>
      <c r="F532" s="4"/>
    </row>
    <row r="533" spans="1:6" ht="13.2" x14ac:dyDescent="0.25">
      <c r="A533" s="5">
        <v>44765.125</v>
      </c>
      <c r="B533" s="6">
        <v>314.16000000000003</v>
      </c>
      <c r="C533" s="6">
        <v>321.61500999999998</v>
      </c>
      <c r="D533" s="6">
        <v>2.31799193700566E-2</v>
      </c>
      <c r="E533" s="4"/>
      <c r="F533" s="4"/>
    </row>
    <row r="534" spans="1:6" ht="13.2" x14ac:dyDescent="0.25">
      <c r="A534" s="5">
        <v>44765.166666666664</v>
      </c>
      <c r="B534" s="6">
        <v>311.77999999999997</v>
      </c>
      <c r="C534" s="6">
        <v>331.96224000000001</v>
      </c>
      <c r="D534" s="6">
        <v>6.0796794237802501E-2</v>
      </c>
      <c r="E534" s="4"/>
      <c r="F534" s="4"/>
    </row>
    <row r="535" spans="1:6" ht="13.2" x14ac:dyDescent="0.25">
      <c r="A535" s="5">
        <v>44765.208333333336</v>
      </c>
      <c r="B535" s="6">
        <v>306.48</v>
      </c>
      <c r="C535" s="6">
        <v>327.35478000000001</v>
      </c>
      <c r="D535" s="6">
        <v>6.3768062283984295E-2</v>
      </c>
      <c r="E535" s="4"/>
      <c r="F535" s="4"/>
    </row>
    <row r="536" spans="1:6" ht="13.2" x14ac:dyDescent="0.25">
      <c r="A536" s="5">
        <v>44765.25</v>
      </c>
      <c r="B536" s="6">
        <v>299.36</v>
      </c>
      <c r="C536" s="6">
        <v>316.11997000000002</v>
      </c>
      <c r="D536" s="6">
        <v>5.3017751456828202E-2</v>
      </c>
      <c r="E536" s="4"/>
      <c r="F536" s="4"/>
    </row>
    <row r="537" spans="1:6" ht="13.2" x14ac:dyDescent="0.25">
      <c r="A537" s="5">
        <v>44765.291666666664</v>
      </c>
      <c r="B537" s="6">
        <v>286.83</v>
      </c>
      <c r="C537" s="6">
        <v>303.39684</v>
      </c>
      <c r="D537" s="6">
        <v>5.4604523896821099E-2</v>
      </c>
      <c r="E537" s="4"/>
      <c r="F537" s="4"/>
    </row>
    <row r="538" spans="1:6" ht="13.2" x14ac:dyDescent="0.25">
      <c r="A538" s="5">
        <v>44765.333333333336</v>
      </c>
      <c r="B538" s="6">
        <v>288.38</v>
      </c>
      <c r="C538" s="6">
        <v>292.84764999999999</v>
      </c>
      <c r="D538" s="6">
        <v>1.52558847578254E-2</v>
      </c>
      <c r="E538" s="4"/>
      <c r="F538" s="4"/>
    </row>
    <row r="539" spans="1:6" ht="13.2" x14ac:dyDescent="0.25">
      <c r="A539" s="5">
        <v>44765.375</v>
      </c>
      <c r="B539" s="6">
        <v>270.41000000000003</v>
      </c>
      <c r="C539" s="6">
        <v>282.23671000000002</v>
      </c>
      <c r="D539" s="6">
        <v>4.1903514252274197E-2</v>
      </c>
      <c r="E539" s="4"/>
      <c r="F539" s="4"/>
    </row>
    <row r="540" spans="1:6" ht="13.2" x14ac:dyDescent="0.25">
      <c r="A540" s="5">
        <v>44765.416666666664</v>
      </c>
      <c r="B540" s="6">
        <v>255.8</v>
      </c>
      <c r="C540" s="6">
        <v>275.65958000000001</v>
      </c>
      <c r="D540" s="6">
        <v>7.2043859313722994E-2</v>
      </c>
      <c r="E540" s="4"/>
      <c r="F540" s="4"/>
    </row>
    <row r="541" spans="1:6" ht="13.2" x14ac:dyDescent="0.25">
      <c r="A541" s="5">
        <v>44765.458333333336</v>
      </c>
      <c r="B541" s="6">
        <v>243.3</v>
      </c>
      <c r="C541" s="6">
        <v>275.66840000000002</v>
      </c>
      <c r="D541" s="6">
        <v>0.117417883224918</v>
      </c>
      <c r="E541" s="4"/>
      <c r="F541" s="4"/>
    </row>
    <row r="542" spans="1:6" ht="13.2" x14ac:dyDescent="0.25">
      <c r="A542" s="5">
        <v>44765.5</v>
      </c>
      <c r="B542" s="6">
        <v>234.25</v>
      </c>
      <c r="C542" s="6">
        <v>277.58139999999997</v>
      </c>
      <c r="D542" s="6">
        <v>0.15610339885885699</v>
      </c>
      <c r="E542" s="4"/>
      <c r="F542" s="4"/>
    </row>
    <row r="543" spans="1:6" ht="13.2" x14ac:dyDescent="0.25">
      <c r="A543" s="5">
        <v>44765.541666666664</v>
      </c>
      <c r="B543" s="6">
        <v>234.06</v>
      </c>
      <c r="C543" s="6">
        <v>269.93031999999999</v>
      </c>
      <c r="D543" s="6">
        <v>0.13288733181215001</v>
      </c>
      <c r="E543" s="4"/>
      <c r="F543" s="4"/>
    </row>
    <row r="544" spans="1:6" ht="13.2" x14ac:dyDescent="0.25">
      <c r="A544" s="5">
        <v>44765.583333333336</v>
      </c>
      <c r="B544" s="6">
        <v>221.84</v>
      </c>
      <c r="C544" s="6">
        <v>246.32678000000001</v>
      </c>
      <c r="D544" s="6">
        <v>9.9407705487807696E-2</v>
      </c>
      <c r="E544" s="4"/>
      <c r="F544" s="4"/>
    </row>
    <row r="545" spans="1:6" ht="13.2" x14ac:dyDescent="0.25">
      <c r="A545" s="5">
        <v>44765.625</v>
      </c>
      <c r="B545" s="6">
        <v>174.65</v>
      </c>
      <c r="C545" s="6">
        <v>215.76358999999999</v>
      </c>
      <c r="D545" s="6">
        <v>0.19054924883294699</v>
      </c>
      <c r="E545" s="4"/>
      <c r="F545" s="4"/>
    </row>
    <row r="546" spans="1:6" ht="13.2" x14ac:dyDescent="0.25">
      <c r="A546" s="5">
        <v>44765.666666666664</v>
      </c>
      <c r="B546" s="6">
        <v>169.26</v>
      </c>
      <c r="C546" s="6">
        <v>196.34630999999999</v>
      </c>
      <c r="D546" s="6">
        <v>0.13795171398943001</v>
      </c>
      <c r="E546" s="4"/>
      <c r="F546" s="4"/>
    </row>
    <row r="547" spans="1:6" ht="13.2" x14ac:dyDescent="0.25">
      <c r="A547" s="5">
        <v>44765.708333333336</v>
      </c>
      <c r="B547" s="6">
        <v>166.55</v>
      </c>
      <c r="C547" s="6">
        <v>191.70134999999999</v>
      </c>
      <c r="D547" s="6">
        <v>0.131200693161524</v>
      </c>
      <c r="E547" s="4"/>
      <c r="F547" s="4"/>
    </row>
    <row r="548" spans="1:6" ht="13.2" x14ac:dyDescent="0.25">
      <c r="A548" s="5">
        <v>44765.75</v>
      </c>
      <c r="B548" s="6">
        <v>156.88999999999999</v>
      </c>
      <c r="C548" s="6">
        <v>194.67156</v>
      </c>
      <c r="D548" s="6">
        <v>0.19407847761635</v>
      </c>
      <c r="E548" s="4"/>
      <c r="F548" s="4"/>
    </row>
    <row r="549" spans="1:6" ht="13.2" x14ac:dyDescent="0.25">
      <c r="A549" s="5">
        <v>44765.791666666664</v>
      </c>
      <c r="B549" s="6">
        <v>158.91999999999999</v>
      </c>
      <c r="C549" s="6">
        <v>198.61766</v>
      </c>
      <c r="D549" s="6">
        <v>0.199869739679744</v>
      </c>
      <c r="E549" s="4"/>
      <c r="F549" s="4"/>
    </row>
    <row r="550" spans="1:6" ht="13.2" x14ac:dyDescent="0.25">
      <c r="A550" s="5">
        <v>44765.833333333336</v>
      </c>
      <c r="B550" s="6">
        <v>159.61000000000001</v>
      </c>
      <c r="C550" s="6">
        <v>203.91551999999999</v>
      </c>
      <c r="D550" s="6">
        <v>0.217273898524251</v>
      </c>
      <c r="E550" s="4"/>
      <c r="F550" s="4"/>
    </row>
    <row r="551" spans="1:6" ht="13.2" x14ac:dyDescent="0.25">
      <c r="A551" s="5">
        <v>44765.875</v>
      </c>
      <c r="B551" s="6">
        <v>176.99</v>
      </c>
      <c r="C551" s="6">
        <v>209.58492000000001</v>
      </c>
      <c r="D551" s="6">
        <v>0.15552130372738601</v>
      </c>
      <c r="E551" s="4"/>
      <c r="F551" s="4"/>
    </row>
    <row r="552" spans="1:6" ht="13.2" x14ac:dyDescent="0.25">
      <c r="A552" s="5">
        <v>44765.916666666664</v>
      </c>
      <c r="B552" s="6">
        <v>177.93</v>
      </c>
      <c r="C552" s="6">
        <v>215.00064</v>
      </c>
      <c r="D552" s="6">
        <v>0.172421068141936</v>
      </c>
      <c r="E552" s="4"/>
      <c r="F552" s="4"/>
    </row>
    <row r="553" spans="1:6" ht="13.2" x14ac:dyDescent="0.25">
      <c r="A553" s="5">
        <v>44765.958333333336</v>
      </c>
      <c r="B553" s="6">
        <v>194.57</v>
      </c>
      <c r="C553" s="6">
        <v>224.26329000000001</v>
      </c>
      <c r="D553" s="6">
        <v>0.132403702808426</v>
      </c>
      <c r="E553" s="4"/>
      <c r="F553" s="4"/>
    </row>
    <row r="554" spans="1:6" ht="13.2" x14ac:dyDescent="0.25">
      <c r="A554" s="5">
        <v>44766</v>
      </c>
      <c r="B554" s="6">
        <v>211.97</v>
      </c>
      <c r="C554" s="6">
        <v>202.92249000000001</v>
      </c>
      <c r="D554" s="6">
        <v>4.4586038738239298E-2</v>
      </c>
      <c r="E554" s="4"/>
      <c r="F554" s="4"/>
    </row>
    <row r="555" spans="1:6" ht="13.2" x14ac:dyDescent="0.25">
      <c r="A555" s="5">
        <v>44766.041666666664</v>
      </c>
      <c r="B555" s="6">
        <v>231.77</v>
      </c>
      <c r="C555" s="6">
        <v>234.56989999999999</v>
      </c>
      <c r="D555" s="6">
        <v>1.1936314079513099E-2</v>
      </c>
      <c r="E555" s="4"/>
      <c r="F555" s="4"/>
    </row>
    <row r="556" spans="1:6" ht="13.2" x14ac:dyDescent="0.25">
      <c r="A556" s="5">
        <v>44766.083333333336</v>
      </c>
      <c r="B556" s="6">
        <v>269.56</v>
      </c>
      <c r="C556" s="6">
        <v>272.20195999999999</v>
      </c>
      <c r="D556" s="6">
        <v>9.7058816181925401E-3</v>
      </c>
      <c r="E556" s="4"/>
      <c r="F556" s="4"/>
    </row>
    <row r="557" spans="1:6" ht="13.2" x14ac:dyDescent="0.25">
      <c r="A557" s="5">
        <v>44766.125</v>
      </c>
      <c r="B557" s="6">
        <v>317.72000000000003</v>
      </c>
      <c r="C557" s="6">
        <v>304.51326999999998</v>
      </c>
      <c r="D557" s="6">
        <v>4.3369965453393999E-2</v>
      </c>
      <c r="E557" s="4"/>
      <c r="F557" s="4"/>
    </row>
    <row r="558" spans="1:6" ht="13.2" x14ac:dyDescent="0.25">
      <c r="A558" s="5">
        <v>44766.166666666664</v>
      </c>
      <c r="B558" s="6">
        <v>318</v>
      </c>
      <c r="C558" s="6">
        <v>319.69889000000001</v>
      </c>
      <c r="D558" s="6">
        <v>5.31403158766051E-3</v>
      </c>
      <c r="E558" s="4"/>
      <c r="F558" s="4"/>
    </row>
    <row r="559" spans="1:6" ht="13.2" x14ac:dyDescent="0.25">
      <c r="A559" s="5">
        <v>44766.208333333336</v>
      </c>
      <c r="B559" s="6">
        <v>306.31</v>
      </c>
      <c r="C559" s="6">
        <v>315.58384000000001</v>
      </c>
      <c r="D559" s="6">
        <v>2.93862955720419E-2</v>
      </c>
      <c r="E559" s="4"/>
      <c r="F559" s="4"/>
    </row>
    <row r="560" spans="1:6" ht="13.2" x14ac:dyDescent="0.25">
      <c r="A560" s="5">
        <v>44766.25</v>
      </c>
      <c r="B560" s="6">
        <v>297.94</v>
      </c>
      <c r="C560" s="6">
        <v>303.69673</v>
      </c>
      <c r="D560" s="6">
        <v>1.8955521845757099E-2</v>
      </c>
      <c r="E560" s="4"/>
      <c r="F560" s="4"/>
    </row>
    <row r="561" spans="1:6" ht="13.2" x14ac:dyDescent="0.25">
      <c r="A561" s="5">
        <v>44766.291666666664</v>
      </c>
      <c r="B561" s="6">
        <v>291.69</v>
      </c>
      <c r="C561" s="6">
        <v>288.87723</v>
      </c>
      <c r="D561" s="6">
        <v>9.7369044974572692E-3</v>
      </c>
      <c r="E561" s="4"/>
      <c r="F561" s="4"/>
    </row>
    <row r="562" spans="1:6" ht="13.2" x14ac:dyDescent="0.25">
      <c r="A562" s="5">
        <v>44766.333333333336</v>
      </c>
      <c r="B562" s="6">
        <v>297.31</v>
      </c>
      <c r="C562" s="6">
        <v>275.28102999999999</v>
      </c>
      <c r="D562" s="6">
        <v>8.0023567188774306E-2</v>
      </c>
      <c r="E562" s="4"/>
      <c r="F562" s="4"/>
    </row>
    <row r="563" spans="1:6" ht="13.2" x14ac:dyDescent="0.25">
      <c r="A563" s="5">
        <v>44766.375</v>
      </c>
      <c r="B563" s="6">
        <v>291.76</v>
      </c>
      <c r="C563" s="6">
        <v>261.81328999999999</v>
      </c>
      <c r="D563" s="6">
        <v>0.11438193225408801</v>
      </c>
      <c r="E563" s="4"/>
      <c r="F563" s="4"/>
    </row>
    <row r="564" spans="1:6" ht="13.2" x14ac:dyDescent="0.25">
      <c r="A564" s="5">
        <v>44766.416666666664</v>
      </c>
      <c r="B564" s="6">
        <v>275.17</v>
      </c>
      <c r="C564" s="6">
        <v>251.21093999999999</v>
      </c>
      <c r="D564" s="6">
        <v>9.5374269926301797E-2</v>
      </c>
      <c r="E564" s="4"/>
      <c r="F564" s="4"/>
    </row>
    <row r="565" spans="1:6" ht="13.2" x14ac:dyDescent="0.25">
      <c r="A565" s="5">
        <v>44766.458333333336</v>
      </c>
      <c r="B565" s="6">
        <v>263.76</v>
      </c>
      <c r="C565" s="6">
        <v>245.7088</v>
      </c>
      <c r="D565" s="6">
        <v>7.3465826213794494E-2</v>
      </c>
      <c r="E565" s="4"/>
      <c r="F565" s="4"/>
    </row>
    <row r="566" spans="1:6" ht="13.2" x14ac:dyDescent="0.25">
      <c r="A566" s="5">
        <v>44766.5</v>
      </c>
      <c r="B566" s="6">
        <v>258.32</v>
      </c>
      <c r="C566" s="6">
        <v>246.07553999999999</v>
      </c>
      <c r="D566" s="6">
        <v>4.97589480043404E-2</v>
      </c>
      <c r="E566" s="4"/>
      <c r="F566" s="4"/>
    </row>
    <row r="567" spans="1:6" ht="13.2" x14ac:dyDescent="0.25">
      <c r="A567" s="5">
        <v>44766.541666666664</v>
      </c>
      <c r="B567" s="6">
        <v>269.16000000000003</v>
      </c>
      <c r="C567" s="6">
        <v>242.50316000000001</v>
      </c>
      <c r="D567" s="6">
        <v>0.109923680994507</v>
      </c>
      <c r="E567" s="4"/>
      <c r="F567" s="4"/>
    </row>
    <row r="568" spans="1:6" ht="13.2" x14ac:dyDescent="0.25">
      <c r="A568" s="5">
        <v>44766.583333333336</v>
      </c>
      <c r="B568" s="6">
        <v>278.86</v>
      </c>
      <c r="C568" s="6">
        <v>224.01786999999999</v>
      </c>
      <c r="D568" s="6">
        <v>0.24481140723282399</v>
      </c>
      <c r="E568" s="4"/>
      <c r="F568" s="4"/>
    </row>
    <row r="569" spans="1:6" ht="13.2" x14ac:dyDescent="0.25">
      <c r="A569" s="5">
        <v>44766.625</v>
      </c>
      <c r="B569" s="6">
        <v>221.51</v>
      </c>
      <c r="C569" s="6">
        <v>193.14473000000001</v>
      </c>
      <c r="D569" s="6">
        <v>0.14686018096377701</v>
      </c>
      <c r="E569" s="4"/>
      <c r="F569" s="4"/>
    </row>
    <row r="570" spans="1:6" ht="13.2" x14ac:dyDescent="0.25">
      <c r="A570" s="5">
        <v>44766.666666666664</v>
      </c>
      <c r="B570" s="6">
        <v>195.14</v>
      </c>
      <c r="C570" s="6">
        <v>169.34054</v>
      </c>
      <c r="D570" s="6">
        <v>0.15235253176823399</v>
      </c>
      <c r="E570" s="4"/>
      <c r="F570" s="4"/>
    </row>
    <row r="571" spans="1:6" ht="13.2" x14ac:dyDescent="0.25">
      <c r="A571" s="5">
        <v>44766.708333333336</v>
      </c>
      <c r="B571" s="6">
        <v>190.36</v>
      </c>
      <c r="C571" s="6">
        <v>159.50173000000001</v>
      </c>
      <c r="D571" s="6">
        <v>0.19346667901344999</v>
      </c>
      <c r="E571" s="4"/>
      <c r="F571" s="4"/>
    </row>
    <row r="572" spans="1:6" ht="13.2" x14ac:dyDescent="0.25">
      <c r="A572" s="5">
        <v>44766.75</v>
      </c>
      <c r="B572" s="6">
        <v>175.35</v>
      </c>
      <c r="C572" s="6">
        <v>159.54993999999999</v>
      </c>
      <c r="D572" s="6">
        <v>9.9028931004298701E-2</v>
      </c>
      <c r="E572" s="4"/>
      <c r="F572" s="4"/>
    </row>
    <row r="573" spans="1:6" ht="13.2" x14ac:dyDescent="0.25">
      <c r="A573" s="5">
        <v>44766.791666666664</v>
      </c>
      <c r="B573" s="6">
        <v>171.04</v>
      </c>
      <c r="C573" s="6">
        <v>162.15669</v>
      </c>
      <c r="D573" s="6">
        <v>5.4782260294040201E-2</v>
      </c>
      <c r="E573" s="4"/>
      <c r="F573" s="4"/>
    </row>
    <row r="574" spans="1:6" ht="13.2" x14ac:dyDescent="0.25">
      <c r="A574" s="5">
        <v>44766.833333333336</v>
      </c>
      <c r="B574" s="6">
        <v>172.11</v>
      </c>
      <c r="C574" s="6">
        <v>165.74874</v>
      </c>
      <c r="D574" s="6">
        <v>3.83789342833014E-2</v>
      </c>
      <c r="E574" s="4"/>
      <c r="F574" s="4"/>
    </row>
    <row r="575" spans="1:6" ht="13.2" x14ac:dyDescent="0.25">
      <c r="A575" s="5">
        <v>44766.875</v>
      </c>
      <c r="B575" s="6">
        <v>184.36</v>
      </c>
      <c r="C575" s="6">
        <v>169.13767000000001</v>
      </c>
      <c r="D575" s="6">
        <v>8.9999643485688299E-2</v>
      </c>
      <c r="E575" s="4"/>
      <c r="F575" s="4"/>
    </row>
    <row r="576" spans="1:6" ht="13.2" x14ac:dyDescent="0.25">
      <c r="A576" s="5">
        <v>44766.916666666664</v>
      </c>
      <c r="B576" s="6">
        <v>200.45</v>
      </c>
      <c r="C576" s="6">
        <v>173.24932000000001</v>
      </c>
      <c r="D576" s="6">
        <v>0.15700309819397801</v>
      </c>
      <c r="E576" s="4"/>
      <c r="F576" s="4"/>
    </row>
    <row r="577" spans="1:6" ht="13.2" x14ac:dyDescent="0.25">
      <c r="A577" s="5">
        <v>44766.958333333336</v>
      </c>
      <c r="B577" s="6">
        <v>208.45</v>
      </c>
      <c r="C577" s="6">
        <v>183.45074</v>
      </c>
      <c r="D577" s="6">
        <v>0.13627233119910001</v>
      </c>
      <c r="E577" s="4"/>
      <c r="F577" s="4"/>
    </row>
    <row r="578" spans="1:6" ht="13.2" x14ac:dyDescent="0.25">
      <c r="A578" s="5">
        <v>44767</v>
      </c>
      <c r="B578" s="6">
        <v>224.07</v>
      </c>
      <c r="C578" s="6">
        <v>218.10235</v>
      </c>
      <c r="D578" s="6">
        <v>2.7361695094069299E-2</v>
      </c>
      <c r="E578" s="4"/>
      <c r="F578" s="4"/>
    </row>
    <row r="579" spans="1:6" ht="13.2" x14ac:dyDescent="0.25">
      <c r="A579" s="5">
        <v>44767.041666666664</v>
      </c>
      <c r="B579" s="6">
        <v>244.44</v>
      </c>
      <c r="C579" s="6">
        <v>251.65254999999999</v>
      </c>
      <c r="D579" s="6">
        <v>2.8660746731952399E-2</v>
      </c>
      <c r="E579" s="4"/>
      <c r="F579" s="4"/>
    </row>
    <row r="580" spans="1:6" ht="13.2" x14ac:dyDescent="0.25">
      <c r="A580" s="5">
        <v>44767.083333333336</v>
      </c>
      <c r="B580" s="6">
        <v>282.42</v>
      </c>
      <c r="C580" s="6">
        <v>288.28244999999998</v>
      </c>
      <c r="D580" s="6">
        <v>2.0335785268926199E-2</v>
      </c>
      <c r="E580" s="4"/>
      <c r="F580" s="4"/>
    </row>
    <row r="581" spans="1:6" ht="13.2" x14ac:dyDescent="0.25">
      <c r="A581" s="5">
        <v>44767.125</v>
      </c>
      <c r="B581" s="6">
        <v>323.64999999999998</v>
      </c>
      <c r="C581" s="6">
        <v>316.55885000000001</v>
      </c>
      <c r="D581" s="6">
        <v>2.24007321229527E-2</v>
      </c>
      <c r="E581" s="4"/>
      <c r="F581" s="4"/>
    </row>
    <row r="582" spans="1:6" ht="13.2" x14ac:dyDescent="0.25">
      <c r="A582" s="5">
        <v>44767.166666666664</v>
      </c>
      <c r="B582" s="6">
        <v>323.39999999999998</v>
      </c>
      <c r="C582" s="6">
        <v>328.39582000000001</v>
      </c>
      <c r="D582" s="6">
        <v>1.5212800211647099E-2</v>
      </c>
      <c r="E582" s="4"/>
      <c r="F582" s="4"/>
    </row>
    <row r="583" spans="1:6" ht="13.2" x14ac:dyDescent="0.25">
      <c r="A583" s="5">
        <v>44767.208333333336</v>
      </c>
      <c r="B583" s="6">
        <v>319.10000000000002</v>
      </c>
      <c r="C583" s="6">
        <v>325.21487000000002</v>
      </c>
      <c r="D583" s="6">
        <v>1.88025535240747E-2</v>
      </c>
      <c r="E583" s="4"/>
      <c r="F583" s="4"/>
    </row>
    <row r="584" spans="1:6" ht="13.2" x14ac:dyDescent="0.25">
      <c r="A584" s="5">
        <v>44767.25</v>
      </c>
      <c r="B584" s="6">
        <v>305.51</v>
      </c>
      <c r="C584" s="6">
        <v>317.78070000000002</v>
      </c>
      <c r="D584" s="6">
        <v>3.8613735824737101E-2</v>
      </c>
      <c r="E584" s="4"/>
      <c r="F584" s="4"/>
    </row>
    <row r="585" spans="1:6" ht="13.2" x14ac:dyDescent="0.25">
      <c r="A585" s="5">
        <v>44767.291666666664</v>
      </c>
      <c r="B585" s="6">
        <v>295.87</v>
      </c>
      <c r="C585" s="6">
        <v>309.59082999999998</v>
      </c>
      <c r="D585" s="6">
        <v>4.4319239042060699E-2</v>
      </c>
      <c r="E585" s="4"/>
      <c r="F585" s="4"/>
    </row>
    <row r="586" spans="1:6" ht="13.2" x14ac:dyDescent="0.25">
      <c r="A586" s="5">
        <v>44767.333333333336</v>
      </c>
      <c r="B586" s="6">
        <v>306.45</v>
      </c>
      <c r="C586" s="6">
        <v>301.39785999999998</v>
      </c>
      <c r="D586" s="6">
        <v>1.6762361882728699E-2</v>
      </c>
      <c r="E586" s="4"/>
      <c r="F586" s="4"/>
    </row>
    <row r="587" spans="1:6" ht="13.2" x14ac:dyDescent="0.25">
      <c r="A587" s="5">
        <v>44767.375</v>
      </c>
      <c r="B587" s="6">
        <v>299.85000000000002</v>
      </c>
      <c r="C587" s="6">
        <v>290.88398000000001</v>
      </c>
      <c r="D587" s="6">
        <v>3.0823354383421198E-2</v>
      </c>
      <c r="E587" s="4"/>
      <c r="F587" s="4"/>
    </row>
    <row r="588" spans="1:6" ht="13.2" x14ac:dyDescent="0.25">
      <c r="A588" s="5">
        <v>44767.416666666664</v>
      </c>
      <c r="B588" s="6">
        <v>309.74</v>
      </c>
      <c r="C588" s="6">
        <v>282.10482999999999</v>
      </c>
      <c r="D588" s="6">
        <v>9.7960641085088895E-2</v>
      </c>
      <c r="E588" s="4"/>
      <c r="F588" s="4"/>
    </row>
    <row r="589" spans="1:6" ht="13.2" x14ac:dyDescent="0.25">
      <c r="A589" s="5">
        <v>44767.458333333336</v>
      </c>
      <c r="B589" s="6">
        <v>306.49</v>
      </c>
      <c r="C589" s="6">
        <v>278.18288999999999</v>
      </c>
      <c r="D589" s="6">
        <v>0.10175719290284101</v>
      </c>
      <c r="E589" s="4"/>
      <c r="F589" s="4"/>
    </row>
    <row r="590" spans="1:6" ht="13.2" x14ac:dyDescent="0.25">
      <c r="A590" s="5">
        <v>44767.5</v>
      </c>
      <c r="B590" s="6">
        <v>303.45999999999998</v>
      </c>
      <c r="C590" s="6">
        <v>280.34998999999999</v>
      </c>
      <c r="D590" s="6">
        <v>8.2432712053957899E-2</v>
      </c>
      <c r="E590" s="4"/>
      <c r="F590" s="4"/>
    </row>
    <row r="591" spans="1:6" ht="13.2" x14ac:dyDescent="0.25">
      <c r="A591" s="5">
        <v>44767.541666666664</v>
      </c>
      <c r="B591" s="6">
        <v>313.81</v>
      </c>
      <c r="C591" s="6">
        <v>279.59822000000003</v>
      </c>
      <c r="D591" s="6">
        <v>0.12236050715916499</v>
      </c>
      <c r="E591" s="4"/>
      <c r="F591" s="4"/>
    </row>
    <row r="592" spans="1:6" ht="13.2" x14ac:dyDescent="0.25">
      <c r="A592" s="5">
        <v>44767.583333333336</v>
      </c>
      <c r="B592" s="6">
        <v>320.93</v>
      </c>
      <c r="C592" s="6">
        <v>262.61523999999997</v>
      </c>
      <c r="D592" s="6">
        <v>0.22205398285339401</v>
      </c>
      <c r="E592" s="4"/>
      <c r="F592" s="4"/>
    </row>
    <row r="593" spans="1:6" ht="13.2" x14ac:dyDescent="0.25">
      <c r="A593" s="5">
        <v>44767.625</v>
      </c>
      <c r="B593" s="6">
        <v>266.22000000000003</v>
      </c>
      <c r="C593" s="6">
        <v>230.01618999999999</v>
      </c>
      <c r="D593" s="6">
        <v>0.157396790199855</v>
      </c>
      <c r="E593" s="4"/>
      <c r="F593" s="4"/>
    </row>
    <row r="594" spans="1:6" ht="13.2" x14ac:dyDescent="0.25">
      <c r="A594" s="5">
        <v>44767.666666666664</v>
      </c>
      <c r="B594" s="6">
        <v>250.96</v>
      </c>
      <c r="C594" s="6">
        <v>200.18522999999999</v>
      </c>
      <c r="D594" s="6">
        <v>0.25363894229359402</v>
      </c>
      <c r="E594" s="4"/>
      <c r="F594" s="4"/>
    </row>
    <row r="595" spans="1:6" ht="13.2" x14ac:dyDescent="0.25">
      <c r="A595" s="5">
        <v>44767.708333333336</v>
      </c>
      <c r="B595" s="6">
        <v>233.23</v>
      </c>
      <c r="C595" s="6">
        <v>182.82198</v>
      </c>
      <c r="D595" s="6">
        <v>0.27572187983085999</v>
      </c>
      <c r="E595" s="4"/>
      <c r="F595" s="4"/>
    </row>
    <row r="596" spans="1:6" ht="13.2" x14ac:dyDescent="0.25">
      <c r="A596" s="5">
        <v>44767.75</v>
      </c>
      <c r="B596" s="6">
        <v>220.63</v>
      </c>
      <c r="C596" s="6">
        <v>178.56086999999999</v>
      </c>
      <c r="D596" s="6">
        <v>0.23560105861939401</v>
      </c>
      <c r="E596" s="4"/>
      <c r="F596" s="4"/>
    </row>
    <row r="597" spans="1:6" ht="13.2" x14ac:dyDescent="0.25">
      <c r="A597" s="5">
        <v>44767.791666666664</v>
      </c>
      <c r="B597" s="6">
        <v>222.22</v>
      </c>
      <c r="C597" s="6">
        <v>181.39625000000001</v>
      </c>
      <c r="D597" s="6">
        <v>0.22505288835904799</v>
      </c>
      <c r="E597" s="4"/>
      <c r="F597" s="4"/>
    </row>
    <row r="598" spans="1:6" ht="13.2" x14ac:dyDescent="0.25">
      <c r="A598" s="5">
        <v>44767.833333333336</v>
      </c>
      <c r="B598" s="6">
        <v>226.19</v>
      </c>
      <c r="C598" s="6">
        <v>185.13848999999999</v>
      </c>
      <c r="D598" s="6">
        <v>0.22173406513145899</v>
      </c>
      <c r="E598" s="4"/>
      <c r="F598" s="4"/>
    </row>
    <row r="599" spans="1:6" ht="13.2" x14ac:dyDescent="0.25">
      <c r="A599" s="5">
        <v>44767.875</v>
      </c>
      <c r="B599" s="6">
        <v>231.98</v>
      </c>
      <c r="C599" s="6">
        <v>186.06209000000001</v>
      </c>
      <c r="D599" s="6">
        <v>0.24678810175678401</v>
      </c>
      <c r="E599" s="4"/>
      <c r="F599" s="4"/>
    </row>
    <row r="600" spans="1:6" ht="13.2" x14ac:dyDescent="0.25">
      <c r="A600" s="5">
        <v>44767.916666666664</v>
      </c>
      <c r="B600" s="6">
        <v>241.94</v>
      </c>
      <c r="C600" s="6">
        <v>187.29402999999999</v>
      </c>
      <c r="D600" s="6">
        <v>0.29176567987778301</v>
      </c>
      <c r="E600" s="4"/>
      <c r="F600" s="4"/>
    </row>
    <row r="601" spans="1:6" ht="13.2" x14ac:dyDescent="0.25">
      <c r="A601" s="5">
        <v>44767.958333333336</v>
      </c>
      <c r="B601" s="6">
        <v>248.46</v>
      </c>
      <c r="C601" s="6">
        <v>196.65358000000001</v>
      </c>
      <c r="D601" s="6">
        <v>0.26344000449928201</v>
      </c>
      <c r="E601" s="4"/>
      <c r="F601" s="4"/>
    </row>
    <row r="602" spans="1:6" ht="13.2" x14ac:dyDescent="0.25">
      <c r="A602" s="5">
        <v>44768</v>
      </c>
      <c r="B602" s="6">
        <v>261.39999999999998</v>
      </c>
      <c r="C602" s="6">
        <v>260.00436999999999</v>
      </c>
      <c r="D602" s="6">
        <v>5.3677174733639298E-3</v>
      </c>
      <c r="E602" s="4"/>
      <c r="F602" s="4"/>
    </row>
    <row r="603" spans="1:6" ht="13.2" x14ac:dyDescent="0.25">
      <c r="A603" s="5">
        <v>44768.041666666664</v>
      </c>
      <c r="B603" s="6">
        <v>282.52999999999997</v>
      </c>
      <c r="C603" s="6">
        <v>286.35192999999998</v>
      </c>
      <c r="D603" s="6">
        <v>1.33469678377931E-2</v>
      </c>
      <c r="E603" s="4"/>
      <c r="F603" s="4"/>
    </row>
    <row r="604" spans="1:6" ht="13.2" x14ac:dyDescent="0.25">
      <c r="A604" s="5">
        <v>44768.083333333336</v>
      </c>
      <c r="B604" s="6">
        <v>312.08999999999997</v>
      </c>
      <c r="C604" s="6">
        <v>312.58686</v>
      </c>
      <c r="D604" s="6">
        <v>1.58951019246306E-3</v>
      </c>
      <c r="E604" s="4"/>
      <c r="F604" s="4"/>
    </row>
    <row r="605" spans="1:6" ht="13.2" x14ac:dyDescent="0.25">
      <c r="A605" s="5">
        <v>44768.125</v>
      </c>
      <c r="B605" s="6">
        <v>352.43</v>
      </c>
      <c r="C605" s="6">
        <v>329.46847000000002</v>
      </c>
      <c r="D605" s="6">
        <v>6.96926476758154E-2</v>
      </c>
      <c r="E605" s="4"/>
      <c r="F605" s="4"/>
    </row>
    <row r="606" spans="1:6" ht="13.2" x14ac:dyDescent="0.25">
      <c r="A606" s="5">
        <v>44768.166666666664</v>
      </c>
      <c r="B606" s="6">
        <v>350.22</v>
      </c>
      <c r="C606" s="6">
        <v>334.68466999999998</v>
      </c>
      <c r="D606" s="6">
        <v>4.6417811727080399E-2</v>
      </c>
      <c r="E606" s="4"/>
      <c r="F606" s="4"/>
    </row>
    <row r="607" spans="1:6" ht="13.2" x14ac:dyDescent="0.25">
      <c r="A607" s="5">
        <v>44768.208333333336</v>
      </c>
      <c r="B607" s="6">
        <v>334.32</v>
      </c>
      <c r="C607" s="6">
        <v>332.11655999999999</v>
      </c>
      <c r="D607" s="6">
        <v>6.6345381874363604E-3</v>
      </c>
      <c r="E607" s="4"/>
      <c r="F607" s="4"/>
    </row>
    <row r="608" spans="1:6" ht="13.2" x14ac:dyDescent="0.25">
      <c r="A608" s="5">
        <v>44768.25</v>
      </c>
      <c r="B608" s="6">
        <v>331.09</v>
      </c>
      <c r="C608" s="6">
        <v>329.34892000000002</v>
      </c>
      <c r="D608" s="6">
        <v>5.2864299661281797E-3</v>
      </c>
      <c r="E608" s="4"/>
      <c r="F608" s="4"/>
    </row>
    <row r="609" spans="1:6" ht="13.2" x14ac:dyDescent="0.25">
      <c r="A609" s="5">
        <v>44768.291666666664</v>
      </c>
      <c r="B609" s="6">
        <v>325.39</v>
      </c>
      <c r="C609" s="6">
        <v>328.28134999999997</v>
      </c>
      <c r="D609" s="6">
        <v>8.8075365840916305E-3</v>
      </c>
      <c r="E609" s="4"/>
      <c r="F609" s="4"/>
    </row>
    <row r="610" spans="1:6" ht="13.2" x14ac:dyDescent="0.25">
      <c r="A610" s="5">
        <v>44768.333333333336</v>
      </c>
      <c r="B610" s="6">
        <v>330.9</v>
      </c>
      <c r="C610" s="6">
        <v>327.80288000000002</v>
      </c>
      <c r="D610" s="6">
        <v>9.4481171123327497E-3</v>
      </c>
      <c r="E610" s="4"/>
      <c r="F610" s="4"/>
    </row>
    <row r="611" spans="1:6" ht="13.2" x14ac:dyDescent="0.25">
      <c r="A611" s="5">
        <v>44768.375</v>
      </c>
      <c r="B611" s="6">
        <v>328.72</v>
      </c>
      <c r="C611" s="6">
        <v>323.27933999999999</v>
      </c>
      <c r="D611" s="6">
        <v>1.6829593873830699E-2</v>
      </c>
      <c r="E611" s="4"/>
      <c r="F611" s="4"/>
    </row>
    <row r="612" spans="1:6" ht="13.2" x14ac:dyDescent="0.25">
      <c r="A612" s="5">
        <v>44768.416666666664</v>
      </c>
      <c r="B612" s="6">
        <v>327.79</v>
      </c>
      <c r="C612" s="6">
        <v>319.91082</v>
      </c>
      <c r="D612" s="6">
        <v>2.4629301378427899E-2</v>
      </c>
      <c r="E612" s="4"/>
      <c r="F612" s="4"/>
    </row>
    <row r="613" spans="1:6" ht="13.2" x14ac:dyDescent="0.25">
      <c r="A613" s="5">
        <v>44768.458333333336</v>
      </c>
      <c r="B613" s="6">
        <v>329.29</v>
      </c>
      <c r="C613" s="6">
        <v>321.93534</v>
      </c>
      <c r="D613" s="6">
        <v>2.2845146481899201E-2</v>
      </c>
      <c r="E613" s="4"/>
      <c r="F613" s="4"/>
    </row>
    <row r="614" spans="1:6" ht="13.2" x14ac:dyDescent="0.25">
      <c r="A614" s="5">
        <v>44768.5</v>
      </c>
      <c r="B614" s="6">
        <v>328.64</v>
      </c>
      <c r="C614" s="6">
        <v>326.03456999999997</v>
      </c>
      <c r="D614" s="6">
        <v>7.9912691467043193E-3</v>
      </c>
      <c r="E614" s="4"/>
      <c r="F614" s="4"/>
    </row>
    <row r="615" spans="1:6" ht="13.2" x14ac:dyDescent="0.25">
      <c r="A615" s="5">
        <v>44768.541666666664</v>
      </c>
      <c r="B615" s="6">
        <v>333.47</v>
      </c>
      <c r="C615" s="6">
        <v>322.00459000000001</v>
      </c>
      <c r="D615" s="6">
        <v>3.5606355797599097E-2</v>
      </c>
      <c r="E615" s="4"/>
      <c r="F615" s="4"/>
    </row>
    <row r="616" spans="1:6" ht="13.2" x14ac:dyDescent="0.25">
      <c r="A616" s="5">
        <v>44768.583333333336</v>
      </c>
      <c r="B616" s="6">
        <v>322.89999999999998</v>
      </c>
      <c r="C616" s="6">
        <v>301.29246999999998</v>
      </c>
      <c r="D616" s="6">
        <v>7.1716130177431905E-2</v>
      </c>
      <c r="E616" s="4"/>
      <c r="F616" s="4"/>
    </row>
    <row r="617" spans="1:6" ht="13.2" x14ac:dyDescent="0.25">
      <c r="A617" s="5">
        <v>44768.625</v>
      </c>
      <c r="B617" s="6">
        <v>272.06</v>
      </c>
      <c r="C617" s="6">
        <v>269.42842000000002</v>
      </c>
      <c r="D617" s="6">
        <v>9.7672695404589591E-3</v>
      </c>
      <c r="E617" s="4"/>
      <c r="F617" s="4"/>
    </row>
    <row r="618" spans="1:6" ht="13.2" x14ac:dyDescent="0.25">
      <c r="A618" s="5">
        <v>44768.666666666664</v>
      </c>
      <c r="B618" s="6">
        <v>254.03</v>
      </c>
      <c r="C618" s="6">
        <v>241.27860000000001</v>
      </c>
      <c r="D618" s="6">
        <v>5.2849278800523501E-2</v>
      </c>
      <c r="E618" s="4"/>
      <c r="F618" s="4"/>
    </row>
    <row r="619" spans="1:6" ht="13.2" x14ac:dyDescent="0.25">
      <c r="A619" s="5">
        <v>44768.708333333336</v>
      </c>
      <c r="B619" s="6">
        <v>232.85</v>
      </c>
      <c r="C619" s="6">
        <v>222.62963999999999</v>
      </c>
      <c r="D619" s="6">
        <v>4.5907454191634098E-2</v>
      </c>
      <c r="E619" s="4"/>
      <c r="F619" s="4"/>
    </row>
    <row r="620" spans="1:6" ht="13.2" x14ac:dyDescent="0.25">
      <c r="A620" s="5">
        <v>44768.75</v>
      </c>
      <c r="B620" s="6">
        <v>218.3</v>
      </c>
      <c r="C620" s="6">
        <v>215.13545999999999</v>
      </c>
      <c r="D620" s="6">
        <v>1.4709523014011801E-2</v>
      </c>
      <c r="E620" s="4"/>
      <c r="F620" s="4"/>
    </row>
    <row r="621" spans="1:6" ht="13.2" x14ac:dyDescent="0.25">
      <c r="A621" s="5">
        <v>44768.791666666664</v>
      </c>
      <c r="B621" s="6">
        <v>216.62</v>
      </c>
      <c r="C621" s="6">
        <v>216.56031999999999</v>
      </c>
      <c r="D621" s="6">
        <v>2.7558141768544803E-4</v>
      </c>
      <c r="E621" s="4"/>
      <c r="F621" s="4"/>
    </row>
    <row r="622" spans="1:6" ht="13.2" x14ac:dyDescent="0.25">
      <c r="A622" s="5">
        <v>44768.833333333336</v>
      </c>
      <c r="B622" s="6">
        <v>222.84</v>
      </c>
      <c r="C622" s="6">
        <v>223.28166999999999</v>
      </c>
      <c r="D622" s="6">
        <v>1.9780844527004199E-3</v>
      </c>
      <c r="E622" s="4"/>
      <c r="F622" s="4"/>
    </row>
    <row r="623" spans="1:6" ht="13.2" x14ac:dyDescent="0.25">
      <c r="A623" s="5">
        <v>44768.875</v>
      </c>
      <c r="B623" s="6">
        <v>233.08</v>
      </c>
      <c r="C623" s="6">
        <v>229.75976</v>
      </c>
      <c r="D623" s="6">
        <v>1.44509203874517E-2</v>
      </c>
      <c r="E623" s="4"/>
      <c r="F623" s="4"/>
    </row>
    <row r="624" spans="1:6" ht="13.2" x14ac:dyDescent="0.25">
      <c r="A624" s="5">
        <v>44768.916666666664</v>
      </c>
      <c r="B624" s="6">
        <v>240.33</v>
      </c>
      <c r="C624" s="6">
        <v>233.98166000000001</v>
      </c>
      <c r="D624" s="6">
        <v>2.7131784602263301E-2</v>
      </c>
      <c r="E624" s="4"/>
      <c r="F624" s="4"/>
    </row>
    <row r="625" spans="1:6" ht="13.2" x14ac:dyDescent="0.25">
      <c r="A625" s="5">
        <v>44768.958333333336</v>
      </c>
      <c r="B625" s="6">
        <v>242.07</v>
      </c>
      <c r="C625" s="6">
        <v>240.74018000000001</v>
      </c>
      <c r="D625" s="6">
        <v>5.52388055870018E-3</v>
      </c>
      <c r="E625" s="4"/>
      <c r="F625" s="4"/>
    </row>
    <row r="626" spans="1:6" ht="13.2" x14ac:dyDescent="0.25">
      <c r="A626" s="5">
        <v>44769</v>
      </c>
      <c r="B626" s="6">
        <v>249.24</v>
      </c>
      <c r="C626" s="6">
        <v>256.97584000000001</v>
      </c>
      <c r="D626" s="6">
        <v>3.0103374698570801E-2</v>
      </c>
      <c r="E626" s="4"/>
      <c r="F626" s="4"/>
    </row>
    <row r="627" spans="1:6" ht="13.2" x14ac:dyDescent="0.25">
      <c r="A627" s="5">
        <v>44769.041666666664</v>
      </c>
      <c r="B627" s="6">
        <v>264.82</v>
      </c>
      <c r="C627" s="6">
        <v>286.05581999999998</v>
      </c>
      <c r="D627" s="6">
        <v>7.4236629759883793E-2</v>
      </c>
      <c r="E627" s="4"/>
      <c r="F627" s="4"/>
    </row>
    <row r="628" spans="1:6" ht="13.2" x14ac:dyDescent="0.25">
      <c r="A628" s="5">
        <v>44769.083333333336</v>
      </c>
      <c r="B628" s="6">
        <v>295.63</v>
      </c>
      <c r="C628" s="6">
        <v>314.74738000000002</v>
      </c>
      <c r="D628" s="6">
        <v>6.07388058321566E-2</v>
      </c>
      <c r="E628" s="4"/>
      <c r="F628" s="4"/>
    </row>
    <row r="629" spans="1:6" ht="13.2" x14ac:dyDescent="0.25">
      <c r="A629" s="5">
        <v>44769.125</v>
      </c>
      <c r="B629" s="6">
        <v>333.82</v>
      </c>
      <c r="C629" s="6">
        <v>334.43810000000002</v>
      </c>
      <c r="D629" s="6">
        <v>1.84817459494007E-3</v>
      </c>
      <c r="E629" s="4"/>
      <c r="F629" s="4"/>
    </row>
    <row r="630" spans="1:6" ht="13.2" x14ac:dyDescent="0.25">
      <c r="A630" s="5">
        <v>44769.166666666664</v>
      </c>
      <c r="B630" s="6">
        <v>336.9</v>
      </c>
      <c r="C630" s="6">
        <v>341.26296000000002</v>
      </c>
      <c r="D630" s="6">
        <v>1.27847452298955E-2</v>
      </c>
      <c r="E630" s="4"/>
      <c r="F630" s="4"/>
    </row>
    <row r="631" spans="1:6" ht="13.2" x14ac:dyDescent="0.25">
      <c r="A631" s="5">
        <v>44769.208333333336</v>
      </c>
      <c r="B631" s="6">
        <v>328.74</v>
      </c>
      <c r="C631" s="6">
        <v>337.67824999999999</v>
      </c>
      <c r="D631" s="6">
        <v>2.64697237681135E-2</v>
      </c>
      <c r="E631" s="4"/>
      <c r="F631" s="4"/>
    </row>
    <row r="632" spans="1:6" ht="13.2" x14ac:dyDescent="0.25">
      <c r="A632" s="5">
        <v>44769.25</v>
      </c>
      <c r="B632" s="6">
        <v>314.52</v>
      </c>
      <c r="C632" s="6">
        <v>332.52582999999998</v>
      </c>
      <c r="D632" s="6">
        <v>5.4148665684106402E-2</v>
      </c>
      <c r="E632" s="4"/>
      <c r="F632" s="4"/>
    </row>
    <row r="633" spans="1:6" ht="13.2" x14ac:dyDescent="0.25">
      <c r="A633" s="5">
        <v>44769.291666666664</v>
      </c>
      <c r="B633" s="6">
        <v>301.31</v>
      </c>
      <c r="C633" s="6">
        <v>328.75272999999999</v>
      </c>
      <c r="D633" s="6">
        <v>8.3475291596818005E-2</v>
      </c>
      <c r="E633" s="4"/>
      <c r="F633" s="4"/>
    </row>
    <row r="634" spans="1:6" ht="13.2" x14ac:dyDescent="0.25">
      <c r="A634" s="5">
        <v>44769.333333333336</v>
      </c>
      <c r="B634" s="6">
        <v>303.83</v>
      </c>
      <c r="C634" s="6">
        <v>325.94247999999999</v>
      </c>
      <c r="D634" s="6">
        <v>6.78416633511532E-2</v>
      </c>
      <c r="E634" s="4"/>
      <c r="F634" s="4"/>
    </row>
    <row r="635" spans="1:6" ht="13.2" x14ac:dyDescent="0.25">
      <c r="A635" s="5">
        <v>44769.375</v>
      </c>
      <c r="B635" s="6">
        <v>301.86</v>
      </c>
      <c r="C635" s="6">
        <v>320.10894999999999</v>
      </c>
      <c r="D635" s="6">
        <v>5.7008559117138001E-2</v>
      </c>
      <c r="E635" s="4"/>
      <c r="F635" s="4"/>
    </row>
    <row r="636" spans="1:6" ht="13.2" x14ac:dyDescent="0.25">
      <c r="A636" s="5">
        <v>44769.416666666664</v>
      </c>
      <c r="B636" s="6">
        <v>301.89</v>
      </c>
      <c r="C636" s="6">
        <v>316.10010999999997</v>
      </c>
      <c r="D636" s="6">
        <v>4.4954460787754801E-2</v>
      </c>
      <c r="E636" s="4"/>
      <c r="F636" s="4"/>
    </row>
    <row r="637" spans="1:6" ht="13.2" x14ac:dyDescent="0.25">
      <c r="A637" s="5">
        <v>44769.458333333336</v>
      </c>
      <c r="B637" s="6">
        <v>300.62</v>
      </c>
      <c r="C637" s="6">
        <v>316.82454999999999</v>
      </c>
      <c r="D637" s="6">
        <v>5.1146762458906599E-2</v>
      </c>
      <c r="E637" s="4"/>
      <c r="F637" s="4"/>
    </row>
    <row r="638" spans="1:6" ht="13.2" x14ac:dyDescent="0.25">
      <c r="A638" s="5">
        <v>44769.5</v>
      </c>
      <c r="B638" s="6">
        <v>297.94</v>
      </c>
      <c r="C638" s="6">
        <v>319.24196000000001</v>
      </c>
      <c r="D638" s="6">
        <v>6.6726692192968604E-2</v>
      </c>
      <c r="E638" s="4"/>
      <c r="F638" s="4"/>
    </row>
    <row r="639" spans="1:6" ht="13.2" x14ac:dyDescent="0.25">
      <c r="A639" s="5">
        <v>44769.541666666664</v>
      </c>
      <c r="B639" s="6">
        <v>299.64999999999998</v>
      </c>
      <c r="C639" s="6">
        <v>314.09714000000002</v>
      </c>
      <c r="D639" s="6">
        <v>4.59957706077809E-2</v>
      </c>
      <c r="E639" s="4"/>
      <c r="F639" s="4"/>
    </row>
    <row r="640" spans="1:6" ht="13.2" x14ac:dyDescent="0.25">
      <c r="A640" s="5">
        <v>44769.583333333336</v>
      </c>
      <c r="B640" s="6">
        <v>295.82</v>
      </c>
      <c r="C640" s="6">
        <v>292.57332000000002</v>
      </c>
      <c r="D640" s="6">
        <v>1.1096979041014201E-2</v>
      </c>
      <c r="E640" s="4"/>
      <c r="F640" s="4"/>
    </row>
    <row r="641" spans="1:6" ht="13.2" x14ac:dyDescent="0.25">
      <c r="A641" s="5">
        <v>44769.625</v>
      </c>
      <c r="B641" s="6">
        <v>267.23</v>
      </c>
      <c r="C641" s="6">
        <v>259.50644</v>
      </c>
      <c r="D641" s="6">
        <v>2.9762498379616399E-2</v>
      </c>
      <c r="E641" s="4"/>
      <c r="F641" s="4"/>
    </row>
    <row r="642" spans="1:6" ht="13.2" x14ac:dyDescent="0.25">
      <c r="A642" s="5">
        <v>44769.666666666664</v>
      </c>
      <c r="B642" s="6">
        <v>256.87</v>
      </c>
      <c r="C642" s="6">
        <v>230.51401999999999</v>
      </c>
      <c r="D642" s="6">
        <v>0.114335692032961</v>
      </c>
      <c r="E642" s="4"/>
      <c r="F642" s="4"/>
    </row>
    <row r="643" spans="1:6" ht="13.2" x14ac:dyDescent="0.25">
      <c r="A643" s="5">
        <v>44769.708333333336</v>
      </c>
      <c r="B643" s="6">
        <v>243.22</v>
      </c>
      <c r="C643" s="6">
        <v>212.34098</v>
      </c>
      <c r="D643" s="6">
        <v>0.14542185874813199</v>
      </c>
      <c r="E643" s="4"/>
      <c r="F643" s="4"/>
    </row>
    <row r="644" spans="1:6" ht="13.2" x14ac:dyDescent="0.25">
      <c r="A644" s="5">
        <v>44769.75</v>
      </c>
      <c r="B644" s="6">
        <v>226.32</v>
      </c>
      <c r="C644" s="6">
        <v>206.54640000000001</v>
      </c>
      <c r="D644" s="6">
        <v>9.5734420933988595E-2</v>
      </c>
      <c r="E644" s="4"/>
      <c r="F644" s="4"/>
    </row>
    <row r="645" spans="1:6" ht="13.2" x14ac:dyDescent="0.25">
      <c r="A645" s="5">
        <v>44769.791666666664</v>
      </c>
      <c r="B645" s="6">
        <v>226.76</v>
      </c>
      <c r="C645" s="6">
        <v>209.71167</v>
      </c>
      <c r="D645" s="6">
        <v>8.1294140664656303E-2</v>
      </c>
      <c r="E645" s="4"/>
      <c r="F645" s="4"/>
    </row>
    <row r="646" spans="1:6" ht="13.2" x14ac:dyDescent="0.25">
      <c r="A646" s="5">
        <v>44769.833333333336</v>
      </c>
      <c r="B646" s="6">
        <v>228.49</v>
      </c>
      <c r="C646" s="6">
        <v>216.08815000000001</v>
      </c>
      <c r="D646" s="6">
        <v>5.7392550216196402E-2</v>
      </c>
      <c r="E646" s="4"/>
      <c r="F646" s="4"/>
    </row>
    <row r="647" spans="1:6" ht="13.2" x14ac:dyDescent="0.25">
      <c r="A647" s="5">
        <v>44769.875</v>
      </c>
      <c r="B647" s="6">
        <v>225.63</v>
      </c>
      <c r="C647" s="6">
        <v>220.77556999999999</v>
      </c>
      <c r="D647" s="6">
        <v>2.1988075945178199E-2</v>
      </c>
      <c r="E647" s="4"/>
      <c r="F647" s="4"/>
    </row>
    <row r="648" spans="1:6" ht="13.2" x14ac:dyDescent="0.25">
      <c r="A648" s="5">
        <v>44769.916666666664</v>
      </c>
      <c r="B648" s="6">
        <v>224.22</v>
      </c>
      <c r="C648" s="6">
        <v>224.17309</v>
      </c>
      <c r="D648" s="6">
        <v>2.09257944385728E-4</v>
      </c>
      <c r="E648" s="4"/>
      <c r="F648" s="4"/>
    </row>
    <row r="649" spans="1:6" ht="13.2" x14ac:dyDescent="0.25">
      <c r="A649" s="5">
        <v>44769.958333333336</v>
      </c>
      <c r="B649" s="6">
        <v>229.29</v>
      </c>
      <c r="C649" s="6">
        <v>232.83766</v>
      </c>
      <c r="D649" s="6">
        <v>1.52366245219953E-2</v>
      </c>
      <c r="E649" s="4"/>
      <c r="F649" s="4"/>
    </row>
    <row r="650" spans="1:6" ht="13.2" x14ac:dyDescent="0.25">
      <c r="A650" s="5">
        <v>44770</v>
      </c>
      <c r="B650" s="6">
        <v>238.59</v>
      </c>
      <c r="C650" s="6">
        <v>236.21280999999999</v>
      </c>
      <c r="D650" s="6">
        <v>1.0063764111692301E-2</v>
      </c>
      <c r="E650" s="4"/>
      <c r="F650" s="4"/>
    </row>
    <row r="651" spans="1:6" ht="13.2" x14ac:dyDescent="0.25">
      <c r="A651" s="5">
        <v>44770.041666666664</v>
      </c>
      <c r="B651" s="6">
        <v>252.54</v>
      </c>
      <c r="C651" s="6">
        <v>260.51877999999999</v>
      </c>
      <c r="D651" s="6">
        <v>3.06265060814425E-2</v>
      </c>
      <c r="E651" s="4"/>
      <c r="F651" s="4"/>
    </row>
    <row r="652" spans="1:6" ht="13.2" x14ac:dyDescent="0.25">
      <c r="A652" s="5">
        <v>44770.083333333336</v>
      </c>
      <c r="B652" s="6">
        <v>289.29000000000002</v>
      </c>
      <c r="C652" s="6">
        <v>288.46814000000001</v>
      </c>
      <c r="D652" s="6">
        <v>2.8490494652200198E-3</v>
      </c>
      <c r="E652" s="4"/>
      <c r="F652" s="4"/>
    </row>
    <row r="653" spans="1:6" ht="13.2" x14ac:dyDescent="0.25">
      <c r="A653" s="5">
        <v>44770.125</v>
      </c>
      <c r="B653" s="6">
        <v>322.62</v>
      </c>
      <c r="C653" s="6">
        <v>310.15062999999998</v>
      </c>
      <c r="D653" s="6">
        <v>4.0204238824212597E-2</v>
      </c>
      <c r="E653" s="4"/>
      <c r="F653" s="4"/>
    </row>
    <row r="654" spans="1:6" ht="13.2" x14ac:dyDescent="0.25">
      <c r="A654" s="5">
        <v>44770.166666666664</v>
      </c>
      <c r="B654" s="6">
        <v>325.23</v>
      </c>
      <c r="C654" s="6">
        <v>320.69323000000003</v>
      </c>
      <c r="D654" s="6">
        <v>1.41467595059614E-2</v>
      </c>
      <c r="E654" s="4"/>
      <c r="F654" s="4"/>
    </row>
    <row r="655" spans="1:6" ht="13.2" x14ac:dyDescent="0.25">
      <c r="A655" s="5">
        <v>44770.208333333336</v>
      </c>
      <c r="B655" s="6">
        <v>313.45</v>
      </c>
      <c r="C655" s="6">
        <v>321.93617999999998</v>
      </c>
      <c r="D655" s="6">
        <v>2.6359820757020799E-2</v>
      </c>
      <c r="E655" s="4"/>
      <c r="F655" s="4"/>
    </row>
    <row r="656" spans="1:6" ht="13.2" x14ac:dyDescent="0.25">
      <c r="A656" s="5">
        <v>44770.25</v>
      </c>
      <c r="B656" s="6">
        <v>309.22000000000003</v>
      </c>
      <c r="C656" s="6">
        <v>320.03375999999997</v>
      </c>
      <c r="D656" s="6">
        <v>3.37894352145846E-2</v>
      </c>
      <c r="E656" s="4"/>
      <c r="F656" s="4"/>
    </row>
    <row r="657" spans="1:6" ht="13.2" x14ac:dyDescent="0.25">
      <c r="A657" s="5">
        <v>44770.291666666664</v>
      </c>
      <c r="B657" s="6">
        <v>295.20999999999998</v>
      </c>
      <c r="C657" s="6">
        <v>316.94619999999998</v>
      </c>
      <c r="D657" s="6">
        <v>6.85800934038647E-2</v>
      </c>
      <c r="E657" s="4"/>
      <c r="F657" s="4"/>
    </row>
    <row r="658" spans="1:6" ht="13.2" x14ac:dyDescent="0.25">
      <c r="A658" s="5">
        <v>44770.333333333336</v>
      </c>
      <c r="B658" s="6">
        <v>303.41000000000003</v>
      </c>
      <c r="C658" s="6">
        <v>313.25709000000001</v>
      </c>
      <c r="D658" s="6">
        <v>3.1434531936691198E-2</v>
      </c>
      <c r="E658" s="4"/>
      <c r="F658" s="4"/>
    </row>
    <row r="659" spans="1:6" ht="13.2" x14ac:dyDescent="0.25">
      <c r="A659" s="5">
        <v>44770.375</v>
      </c>
      <c r="B659" s="6">
        <v>296.08999999999997</v>
      </c>
      <c r="C659" s="6">
        <v>306.91422</v>
      </c>
      <c r="D659" s="6">
        <v>3.5267899936340601E-2</v>
      </c>
      <c r="E659" s="4"/>
      <c r="F659" s="4"/>
    </row>
    <row r="660" spans="1:6" ht="13.2" x14ac:dyDescent="0.25">
      <c r="A660" s="5">
        <v>44770.416666666664</v>
      </c>
      <c r="B660" s="6">
        <v>301.43</v>
      </c>
      <c r="C660" s="6">
        <v>303.22824000000003</v>
      </c>
      <c r="D660" s="6">
        <v>5.9303183634875798E-3</v>
      </c>
      <c r="E660" s="4"/>
      <c r="F660" s="4"/>
    </row>
    <row r="661" spans="1:6" ht="13.2" x14ac:dyDescent="0.25">
      <c r="A661" s="5">
        <v>44770.458333333336</v>
      </c>
      <c r="B661" s="6">
        <v>299.73</v>
      </c>
      <c r="C661" s="6">
        <v>304.63391999999999</v>
      </c>
      <c r="D661" s="6">
        <v>1.6097747749167099E-2</v>
      </c>
      <c r="E661" s="4"/>
      <c r="F661" s="4"/>
    </row>
    <row r="662" spans="1:6" ht="13.2" x14ac:dyDescent="0.25">
      <c r="A662" s="5">
        <v>44770.5</v>
      </c>
      <c r="B662" s="6">
        <v>296.08999999999997</v>
      </c>
      <c r="C662" s="6">
        <v>306.35039</v>
      </c>
      <c r="D662" s="6">
        <v>3.34923353614794E-2</v>
      </c>
      <c r="E662" s="4"/>
      <c r="F662" s="4"/>
    </row>
    <row r="663" spans="1:6" ht="13.2" x14ac:dyDescent="0.25">
      <c r="A663" s="5">
        <v>44770.541666666664</v>
      </c>
      <c r="B663" s="6">
        <v>299.31</v>
      </c>
      <c r="C663" s="6">
        <v>300.35302000000001</v>
      </c>
      <c r="D663" s="6">
        <v>3.4726469539078102E-3</v>
      </c>
      <c r="E663" s="4"/>
      <c r="F663" s="4"/>
    </row>
    <row r="664" spans="1:6" ht="13.2" x14ac:dyDescent="0.25">
      <c r="A664" s="5">
        <v>44770.583333333336</v>
      </c>
      <c r="B664" s="6">
        <v>290.47000000000003</v>
      </c>
      <c r="C664" s="6">
        <v>282.14600000000002</v>
      </c>
      <c r="D664" s="6">
        <v>2.95024561751717E-2</v>
      </c>
      <c r="E664" s="4"/>
      <c r="F664" s="4"/>
    </row>
    <row r="665" spans="1:6" ht="13.2" x14ac:dyDescent="0.25">
      <c r="A665" s="5">
        <v>44770.625</v>
      </c>
      <c r="B665" s="6">
        <v>271.17</v>
      </c>
      <c r="C665" s="6">
        <v>257.37869999999998</v>
      </c>
      <c r="D665" s="6">
        <v>5.3583688160675401E-2</v>
      </c>
      <c r="E665" s="4"/>
      <c r="F665" s="4"/>
    </row>
    <row r="666" spans="1:6" ht="13.2" x14ac:dyDescent="0.25">
      <c r="A666" s="5">
        <v>44770.666666666664</v>
      </c>
      <c r="B666" s="6">
        <v>258.88</v>
      </c>
      <c r="C666" s="6">
        <v>235.96843000000001</v>
      </c>
      <c r="D666" s="6">
        <v>9.7095912364208906E-2</v>
      </c>
      <c r="E666" s="4"/>
      <c r="F666" s="4"/>
    </row>
    <row r="667" spans="1:6" ht="13.2" x14ac:dyDescent="0.25">
      <c r="A667" s="5">
        <v>44770.708333333336</v>
      </c>
      <c r="B667" s="6">
        <v>247.01</v>
      </c>
      <c r="C667" s="6">
        <v>219.37369000000001</v>
      </c>
      <c r="D667" s="6">
        <v>0.12597823376176001</v>
      </c>
      <c r="E667" s="4"/>
      <c r="F667" s="4"/>
    </row>
    <row r="668" spans="1:6" ht="13.2" x14ac:dyDescent="0.25">
      <c r="A668" s="5">
        <v>44770.75</v>
      </c>
      <c r="B668" s="6">
        <v>243.55</v>
      </c>
      <c r="C668" s="6">
        <v>209.17707999999999</v>
      </c>
      <c r="D668" s="6">
        <v>0.16432450438642701</v>
      </c>
      <c r="E668" s="4"/>
      <c r="F668" s="4"/>
    </row>
    <row r="669" spans="1:6" ht="13.2" x14ac:dyDescent="0.25">
      <c r="A669" s="5">
        <v>44770.791666666664</v>
      </c>
      <c r="B669" s="6">
        <v>248.49</v>
      </c>
      <c r="C669" s="6">
        <v>206.62671</v>
      </c>
      <c r="D669" s="6">
        <v>0.20260347754653699</v>
      </c>
      <c r="E669" s="4"/>
      <c r="F669" s="4"/>
    </row>
    <row r="670" spans="1:6" ht="13.2" x14ac:dyDescent="0.25">
      <c r="A670" s="5">
        <v>44770.833333333336</v>
      </c>
      <c r="B670" s="6">
        <v>241.67</v>
      </c>
      <c r="C670" s="6">
        <v>211.58111</v>
      </c>
      <c r="D670" s="6">
        <v>0.142209718060369</v>
      </c>
      <c r="E670" s="4"/>
      <c r="F670" s="4"/>
    </row>
    <row r="671" spans="1:6" ht="13.2" x14ac:dyDescent="0.25">
      <c r="A671" s="5">
        <v>44770.875</v>
      </c>
      <c r="B671" s="6">
        <v>242.17</v>
      </c>
      <c r="C671" s="6">
        <v>217.97297</v>
      </c>
      <c r="D671" s="6">
        <v>0.11100931459529099</v>
      </c>
      <c r="E671" s="4"/>
      <c r="F671" s="4"/>
    </row>
    <row r="672" spans="1:6" ht="13.2" x14ac:dyDescent="0.25">
      <c r="A672" s="5">
        <v>44770.916666666664</v>
      </c>
      <c r="B672" s="6">
        <v>248.56</v>
      </c>
      <c r="C672" s="6">
        <v>220.92309</v>
      </c>
      <c r="D672" s="6">
        <v>0.12509742643921901</v>
      </c>
      <c r="E672" s="4"/>
      <c r="F672" s="4"/>
    </row>
    <row r="673" spans="1:6" ht="13.2" x14ac:dyDescent="0.25">
      <c r="A673" s="5">
        <v>44770.958333333336</v>
      </c>
      <c r="B673" s="6">
        <v>256.33999999999997</v>
      </c>
      <c r="C673" s="6">
        <v>224.71939</v>
      </c>
      <c r="D673" s="6">
        <v>0.14071153361532299</v>
      </c>
      <c r="E673" s="4"/>
      <c r="F673" s="4"/>
    </row>
    <row r="674" spans="1:6" ht="13.2" x14ac:dyDescent="0.25">
      <c r="A674" s="5">
        <v>44771</v>
      </c>
      <c r="B674" s="6">
        <v>252.58</v>
      </c>
      <c r="C674" s="6">
        <v>262.66050000000001</v>
      </c>
      <c r="D674" s="6">
        <v>3.83784390877197E-2</v>
      </c>
      <c r="E674" s="4"/>
      <c r="F674" s="4"/>
    </row>
    <row r="675" spans="1:6" ht="13.2" x14ac:dyDescent="0.25">
      <c r="A675" s="5">
        <v>44771.041666666664</v>
      </c>
      <c r="B675" s="6">
        <v>259.88</v>
      </c>
      <c r="C675" s="6">
        <v>285.65192000000002</v>
      </c>
      <c r="D675" s="6">
        <v>9.02214135301454E-2</v>
      </c>
      <c r="E675" s="4"/>
      <c r="F675" s="4"/>
    </row>
    <row r="676" spans="1:6" ht="13.2" x14ac:dyDescent="0.25">
      <c r="A676" s="5">
        <v>44771.083333333336</v>
      </c>
      <c r="B676" s="6">
        <v>297.33</v>
      </c>
      <c r="C676" s="6">
        <v>309.13547999999997</v>
      </c>
      <c r="D676" s="6">
        <v>3.8188693190441901E-2</v>
      </c>
      <c r="E676" s="4"/>
      <c r="F676" s="4"/>
    </row>
    <row r="677" spans="1:6" ht="13.2" x14ac:dyDescent="0.25">
      <c r="A677" s="5">
        <v>44771.125</v>
      </c>
      <c r="B677" s="6">
        <v>333.59</v>
      </c>
      <c r="C677" s="6">
        <v>324.69598000000002</v>
      </c>
      <c r="D677" s="6">
        <v>2.73918389750312E-2</v>
      </c>
      <c r="E677" s="4"/>
      <c r="F677" s="4"/>
    </row>
    <row r="678" spans="1:6" ht="13.2" x14ac:dyDescent="0.25">
      <c r="A678" s="5">
        <v>44771.166666666664</v>
      </c>
      <c r="B678" s="6">
        <v>340.1</v>
      </c>
      <c r="C678" s="6">
        <v>330.64576</v>
      </c>
      <c r="D678" s="6">
        <v>2.85932594447907E-2</v>
      </c>
      <c r="E678" s="4"/>
      <c r="F678" s="4"/>
    </row>
    <row r="679" spans="1:6" ht="13.2" x14ac:dyDescent="0.25">
      <c r="A679" s="5">
        <v>44771.208333333336</v>
      </c>
      <c r="B679" s="6">
        <v>334.99</v>
      </c>
      <c r="C679" s="6">
        <v>330.82110999999998</v>
      </c>
      <c r="D679" s="6">
        <v>1.2601644435568301E-2</v>
      </c>
      <c r="E679" s="4"/>
      <c r="F679" s="4"/>
    </row>
    <row r="680" spans="1:6" ht="13.2" x14ac:dyDescent="0.25">
      <c r="A680" s="5">
        <v>44771.25</v>
      </c>
      <c r="B680" s="6">
        <v>315.77</v>
      </c>
      <c r="C680" s="6">
        <v>330.77244999999999</v>
      </c>
      <c r="D680" s="6">
        <v>4.5355802758059199E-2</v>
      </c>
      <c r="E680" s="4"/>
      <c r="F680" s="4"/>
    </row>
    <row r="681" spans="1:6" ht="13.2" x14ac:dyDescent="0.25">
      <c r="A681" s="5">
        <v>44771.291666666664</v>
      </c>
      <c r="B681" s="6">
        <v>308.62</v>
      </c>
      <c r="C681" s="6">
        <v>331.13623000000001</v>
      </c>
      <c r="D681" s="6">
        <v>6.7996878505260497E-2</v>
      </c>
      <c r="E681" s="4"/>
      <c r="F681" s="4"/>
    </row>
    <row r="682" spans="1:6" ht="13.2" x14ac:dyDescent="0.25">
      <c r="A682" s="5">
        <v>44771.333333333336</v>
      </c>
      <c r="B682" s="6">
        <v>306.14</v>
      </c>
      <c r="C682" s="6">
        <v>330.30685999999997</v>
      </c>
      <c r="D682" s="6">
        <v>7.3164874625976498E-2</v>
      </c>
      <c r="E682" s="4"/>
      <c r="F682" s="4"/>
    </row>
    <row r="683" spans="1:6" ht="13.2" x14ac:dyDescent="0.25">
      <c r="A683" s="5">
        <v>44771.375</v>
      </c>
      <c r="B683" s="6">
        <v>305.14</v>
      </c>
      <c r="C683" s="6">
        <v>324.93716000000001</v>
      </c>
      <c r="D683" s="6">
        <v>6.0926118760932103E-2</v>
      </c>
      <c r="E683" s="4"/>
      <c r="F683" s="4"/>
    </row>
    <row r="684" spans="1:6" ht="13.2" x14ac:dyDescent="0.25">
      <c r="A684" s="5">
        <v>44771.416666666664</v>
      </c>
      <c r="B684" s="6">
        <v>314.39</v>
      </c>
      <c r="C684" s="6">
        <v>321.68074999999999</v>
      </c>
      <c r="D684" s="6">
        <v>2.26645517333567E-2</v>
      </c>
      <c r="E684" s="4"/>
      <c r="F684" s="4"/>
    </row>
    <row r="685" spans="1:6" ht="13.2" x14ac:dyDescent="0.25">
      <c r="A685" s="5">
        <v>44771.458333333336</v>
      </c>
      <c r="B685" s="6">
        <v>330.39</v>
      </c>
      <c r="C685" s="6">
        <v>323.70539000000002</v>
      </c>
      <c r="D685" s="6">
        <v>2.0650289449922199E-2</v>
      </c>
      <c r="E685" s="4"/>
      <c r="F685" s="4"/>
    </row>
    <row r="686" spans="1:6" ht="13.2" x14ac:dyDescent="0.25">
      <c r="A686" s="5">
        <v>44771.5</v>
      </c>
      <c r="B686" s="6">
        <v>337.8</v>
      </c>
      <c r="C686" s="6">
        <v>324.68889000000001</v>
      </c>
      <c r="D686" s="6">
        <v>4.0380531652930797E-2</v>
      </c>
      <c r="E686" s="4"/>
      <c r="F686" s="4"/>
    </row>
    <row r="687" spans="1:6" ht="13.2" x14ac:dyDescent="0.25">
      <c r="A687" s="5">
        <v>44771.541666666664</v>
      </c>
      <c r="B687" s="6">
        <v>345.1</v>
      </c>
      <c r="C687" s="6">
        <v>316.00434999999999</v>
      </c>
      <c r="D687" s="6">
        <v>9.2073574303644906E-2</v>
      </c>
      <c r="E687" s="4"/>
      <c r="F687" s="4"/>
    </row>
    <row r="688" spans="1:6" ht="13.2" x14ac:dyDescent="0.25">
      <c r="A688" s="5">
        <v>44771.583333333336</v>
      </c>
      <c r="B688" s="6">
        <v>341.26</v>
      </c>
      <c r="C688" s="6">
        <v>295.59008999999998</v>
      </c>
      <c r="D688" s="6">
        <v>0.15450419870300799</v>
      </c>
      <c r="E688" s="4"/>
      <c r="F688" s="4"/>
    </row>
    <row r="689" spans="1:6" ht="13.2" x14ac:dyDescent="0.25">
      <c r="A689" s="5">
        <v>44771.625</v>
      </c>
      <c r="B689" s="6">
        <v>306.3</v>
      </c>
      <c r="C689" s="6">
        <v>271.42755</v>
      </c>
      <c r="D689" s="6">
        <v>0.12847793085115999</v>
      </c>
      <c r="E689" s="4"/>
      <c r="F689" s="4"/>
    </row>
    <row r="690" spans="1:6" ht="13.2" x14ac:dyDescent="0.25">
      <c r="A690" s="5">
        <v>44771.666666666664</v>
      </c>
      <c r="B690" s="6">
        <v>275.49</v>
      </c>
      <c r="C690" s="6">
        <v>251.68595999999999</v>
      </c>
      <c r="D690" s="6">
        <v>9.4578338815562102E-2</v>
      </c>
      <c r="E690" s="4"/>
      <c r="F690" s="4"/>
    </row>
    <row r="691" spans="1:6" ht="13.2" x14ac:dyDescent="0.25">
      <c r="A691" s="5">
        <v>44771.708333333336</v>
      </c>
      <c r="B691" s="6">
        <v>262.08999999999997</v>
      </c>
      <c r="C691" s="6">
        <v>236.03720000000001</v>
      </c>
      <c r="D691" s="6">
        <v>0.110375822116174</v>
      </c>
      <c r="E691" s="4"/>
      <c r="F691" s="4"/>
    </row>
    <row r="692" spans="1:6" ht="13.2" x14ac:dyDescent="0.25">
      <c r="A692" s="5">
        <v>44771.75</v>
      </c>
      <c r="B692" s="6">
        <v>258.8</v>
      </c>
      <c r="C692" s="6">
        <v>225.91394</v>
      </c>
      <c r="D692" s="6">
        <v>0.145568971972247</v>
      </c>
      <c r="E692" s="4"/>
      <c r="F692" s="4"/>
    </row>
    <row r="693" spans="1:6" ht="13.2" x14ac:dyDescent="0.25">
      <c r="A693" s="5">
        <v>44771.791666666664</v>
      </c>
      <c r="B693" s="6">
        <v>255.49</v>
      </c>
      <c r="C693" s="6">
        <v>223.57226</v>
      </c>
      <c r="D693" s="6">
        <v>0.14276252340071099</v>
      </c>
      <c r="E693" s="4"/>
      <c r="F693" s="4"/>
    </row>
    <row r="694" spans="1:6" ht="13.2" x14ac:dyDescent="0.25">
      <c r="A694" s="5">
        <v>44771.833333333336</v>
      </c>
      <c r="B694" s="6">
        <v>258.14</v>
      </c>
      <c r="C694" s="6">
        <v>229.70955000000001</v>
      </c>
      <c r="D694" s="6">
        <v>0.123766948304935</v>
      </c>
      <c r="E694" s="4"/>
      <c r="F694" s="4"/>
    </row>
    <row r="695" spans="1:6" ht="13.2" x14ac:dyDescent="0.25">
      <c r="A695" s="5">
        <v>44771.875</v>
      </c>
      <c r="B695" s="6">
        <v>256.85000000000002</v>
      </c>
      <c r="C695" s="6">
        <v>238.27656999999999</v>
      </c>
      <c r="D695" s="6">
        <v>7.7949040478465903E-2</v>
      </c>
      <c r="E695" s="4"/>
      <c r="F695" s="4"/>
    </row>
    <row r="696" spans="1:6" ht="13.2" x14ac:dyDescent="0.25">
      <c r="A696" s="5">
        <v>44771.916666666664</v>
      </c>
      <c r="B696" s="6">
        <v>255.79</v>
      </c>
      <c r="C696" s="6">
        <v>243.39795000000001</v>
      </c>
      <c r="D696" s="6">
        <v>5.0912713110360899E-2</v>
      </c>
      <c r="E696" s="4"/>
      <c r="F696" s="4"/>
    </row>
    <row r="697" spans="1:6" ht="13.2" x14ac:dyDescent="0.25">
      <c r="A697" s="5">
        <v>44771.958333333336</v>
      </c>
      <c r="B697" s="6">
        <v>264.26</v>
      </c>
      <c r="C697" s="6">
        <v>248.26279</v>
      </c>
      <c r="D697" s="6">
        <v>6.4436599620909696E-2</v>
      </c>
      <c r="E697" s="4"/>
      <c r="F697" s="4"/>
    </row>
    <row r="698" spans="1:6" ht="13.2" x14ac:dyDescent="0.25">
      <c r="A698" s="5">
        <v>44772</v>
      </c>
      <c r="B698" s="6">
        <v>268.36</v>
      </c>
      <c r="C698" s="6">
        <v>271.96904000000001</v>
      </c>
      <c r="D698" s="6">
        <v>1.32700398545363E-2</v>
      </c>
      <c r="E698" s="4"/>
      <c r="F698" s="4"/>
    </row>
    <row r="699" spans="1:6" ht="13.2" x14ac:dyDescent="0.25">
      <c r="A699" s="5">
        <v>44772.041666666664</v>
      </c>
      <c r="B699" s="6">
        <v>273.31</v>
      </c>
      <c r="C699" s="6">
        <v>295.23124000000001</v>
      </c>
      <c r="D699" s="6">
        <v>7.4251085352620497E-2</v>
      </c>
      <c r="E699" s="4"/>
      <c r="F699" s="4"/>
    </row>
    <row r="700" spans="1:6" ht="13.2" x14ac:dyDescent="0.25">
      <c r="A700" s="5">
        <v>44772.083333333336</v>
      </c>
      <c r="B700" s="6">
        <v>309.26</v>
      </c>
      <c r="C700" s="6">
        <v>318.99644999999998</v>
      </c>
      <c r="D700" s="6">
        <v>3.05221265001538E-2</v>
      </c>
      <c r="E700" s="4"/>
      <c r="F700" s="4"/>
    </row>
    <row r="701" spans="1:6" ht="13.2" x14ac:dyDescent="0.25">
      <c r="A701" s="5">
        <v>44772.125</v>
      </c>
      <c r="B701" s="6">
        <v>347.24</v>
      </c>
      <c r="C701" s="6">
        <v>335.64165000000003</v>
      </c>
      <c r="D701" s="6">
        <v>3.4555753137311698E-2</v>
      </c>
      <c r="E701" s="4"/>
      <c r="F701" s="4"/>
    </row>
    <row r="702" spans="1:6" ht="13.2" x14ac:dyDescent="0.25">
      <c r="A702" s="5">
        <v>44772.166666666664</v>
      </c>
      <c r="B702" s="6">
        <v>342.64</v>
      </c>
      <c r="C702" s="6">
        <v>342.05844999999999</v>
      </c>
      <c r="D702" s="6">
        <v>1.7001480302562099E-3</v>
      </c>
      <c r="E702" s="4"/>
      <c r="F702" s="4"/>
    </row>
    <row r="703" spans="1:6" ht="13.2" x14ac:dyDescent="0.25">
      <c r="A703" s="5">
        <v>44772.208333333336</v>
      </c>
      <c r="B703" s="6">
        <v>332.98</v>
      </c>
      <c r="C703" s="6">
        <v>340.42291999999998</v>
      </c>
      <c r="D703" s="6">
        <v>2.1863745249585301E-2</v>
      </c>
      <c r="E703" s="4"/>
      <c r="F703" s="4"/>
    </row>
    <row r="704" spans="1:6" ht="13.2" x14ac:dyDescent="0.25">
      <c r="A704" s="5">
        <v>44772.25</v>
      </c>
      <c r="B704" s="6">
        <v>340.15</v>
      </c>
      <c r="C704" s="6">
        <v>337.84789999999998</v>
      </c>
      <c r="D704" s="6">
        <v>6.8140130514352604E-3</v>
      </c>
      <c r="E704" s="4"/>
      <c r="F704" s="4"/>
    </row>
    <row r="705" spans="1:6" ht="13.2" x14ac:dyDescent="0.25">
      <c r="A705" s="5">
        <v>44772.291666666664</v>
      </c>
      <c r="B705" s="6">
        <v>340.35</v>
      </c>
      <c r="C705" s="6">
        <v>337.24585999999999</v>
      </c>
      <c r="D705" s="6">
        <v>9.2043828202962308E-3</v>
      </c>
      <c r="E705" s="4"/>
      <c r="F705" s="4"/>
    </row>
    <row r="706" spans="1:6" ht="13.2" x14ac:dyDescent="0.25">
      <c r="A706" s="5">
        <v>44772.333333333336</v>
      </c>
      <c r="B706" s="6">
        <v>352.31</v>
      </c>
      <c r="C706" s="6">
        <v>337.92725000000002</v>
      </c>
      <c r="D706" s="6">
        <v>4.2561675626928502E-2</v>
      </c>
      <c r="E706" s="4"/>
      <c r="F706" s="4"/>
    </row>
    <row r="707" spans="1:6" ht="13.2" x14ac:dyDescent="0.25">
      <c r="A707" s="5">
        <v>44772.375</v>
      </c>
      <c r="B707" s="6">
        <v>350.91</v>
      </c>
      <c r="C707" s="6">
        <v>334.51245</v>
      </c>
      <c r="D707" s="6">
        <v>4.9019251749822801E-2</v>
      </c>
      <c r="E707" s="4"/>
      <c r="F707" s="4"/>
    </row>
    <row r="708" spans="1:6" ht="13.2" x14ac:dyDescent="0.25">
      <c r="A708" s="5">
        <v>44772.416666666664</v>
      </c>
      <c r="B708" s="6">
        <v>344.6</v>
      </c>
      <c r="C708" s="6">
        <v>332.28269999999998</v>
      </c>
      <c r="D708" s="6">
        <v>3.7068736951999103E-2</v>
      </c>
      <c r="E708" s="4"/>
      <c r="F708" s="4"/>
    </row>
    <row r="709" spans="1:6" ht="13.2" x14ac:dyDescent="0.25">
      <c r="A709" s="5">
        <v>44772.458333333336</v>
      </c>
      <c r="B709" s="6">
        <v>339.36</v>
      </c>
      <c r="C709" s="6">
        <v>335.27785</v>
      </c>
      <c r="D709" s="6">
        <v>1.21754240550039E-2</v>
      </c>
      <c r="E709" s="4"/>
      <c r="F709" s="4"/>
    </row>
    <row r="710" spans="1:6" ht="13.2" x14ac:dyDescent="0.25">
      <c r="A710" s="5">
        <v>44772.5</v>
      </c>
      <c r="B710" s="6">
        <v>340.94</v>
      </c>
      <c r="C710" s="6">
        <v>338.51359000000002</v>
      </c>
      <c r="D710" s="6">
        <v>7.1678363045925998E-3</v>
      </c>
      <c r="E710" s="4"/>
      <c r="F710" s="4"/>
    </row>
    <row r="711" spans="1:6" ht="13.2" x14ac:dyDescent="0.25">
      <c r="A711" s="5">
        <v>44772.541666666664</v>
      </c>
      <c r="B711" s="6">
        <v>341.57</v>
      </c>
      <c r="C711" s="6">
        <v>332.57918000000001</v>
      </c>
      <c r="D711" s="6">
        <v>2.7033622489537602E-2</v>
      </c>
      <c r="E711" s="4"/>
      <c r="F711" s="4"/>
    </row>
    <row r="712" spans="1:6" ht="13.2" x14ac:dyDescent="0.25">
      <c r="A712" s="5">
        <v>44772.583333333336</v>
      </c>
      <c r="B712" s="6">
        <v>339.7</v>
      </c>
      <c r="C712" s="6">
        <v>310.42943000000002</v>
      </c>
      <c r="D712" s="6">
        <v>9.4290576766513201E-2</v>
      </c>
      <c r="E712" s="4"/>
      <c r="F712" s="4"/>
    </row>
    <row r="713" spans="1:6" ht="13.2" x14ac:dyDescent="0.25">
      <c r="A713" s="5">
        <v>44772.625</v>
      </c>
      <c r="B713" s="6">
        <v>306.83</v>
      </c>
      <c r="C713" s="6">
        <v>278.63225</v>
      </c>
      <c r="D713" s="6">
        <v>0.101200596844047</v>
      </c>
      <c r="E713" s="4"/>
      <c r="F713" s="4"/>
    </row>
    <row r="714" spans="1:6" ht="13.2" x14ac:dyDescent="0.25">
      <c r="A714" s="5">
        <v>44772.666666666664</v>
      </c>
      <c r="B714" s="6">
        <v>265.04000000000002</v>
      </c>
      <c r="C714" s="6">
        <v>251.49623</v>
      </c>
      <c r="D714" s="6">
        <v>5.3852775447170799E-2</v>
      </c>
      <c r="E714" s="4"/>
      <c r="F714" s="4"/>
    </row>
    <row r="715" spans="1:6" ht="13.2" x14ac:dyDescent="0.25">
      <c r="A715" s="5">
        <v>44772.708333333336</v>
      </c>
      <c r="B715" s="6">
        <v>244.36</v>
      </c>
      <c r="C715" s="6">
        <v>233.42034000000001</v>
      </c>
      <c r="D715" s="6">
        <v>4.6866781189676902E-2</v>
      </c>
      <c r="E715" s="4"/>
      <c r="F715" s="4"/>
    </row>
    <row r="716" spans="1:6" ht="13.2" x14ac:dyDescent="0.25">
      <c r="A716" s="5">
        <v>44772.75</v>
      </c>
      <c r="B716" s="6">
        <v>226.62</v>
      </c>
      <c r="C716" s="6">
        <v>225.13045</v>
      </c>
      <c r="D716" s="6">
        <v>6.6163861885409399E-3</v>
      </c>
      <c r="E716" s="4"/>
      <c r="F716" s="4"/>
    </row>
    <row r="717" spans="1:6" ht="13.2" x14ac:dyDescent="0.25">
      <c r="A717" s="5">
        <v>44772.791666666664</v>
      </c>
      <c r="B717" s="6">
        <v>223.37</v>
      </c>
      <c r="C717" s="6">
        <v>225.24556999999999</v>
      </c>
      <c r="D717" s="6">
        <v>8.3267786354243502E-3</v>
      </c>
      <c r="E717" s="4"/>
      <c r="F717" s="4"/>
    </row>
    <row r="718" spans="1:6" ht="13.2" x14ac:dyDescent="0.25">
      <c r="A718" s="5">
        <v>44772.833333333336</v>
      </c>
      <c r="B718" s="6">
        <v>220.65</v>
      </c>
      <c r="C718" s="6">
        <v>231.62855999999999</v>
      </c>
      <c r="D718" s="6">
        <v>4.7397263964339999E-2</v>
      </c>
      <c r="E718" s="4"/>
      <c r="F718" s="4"/>
    </row>
    <row r="719" spans="1:6" ht="13.2" x14ac:dyDescent="0.25">
      <c r="A719" s="5">
        <v>44772.875</v>
      </c>
      <c r="B719" s="6">
        <v>212.9</v>
      </c>
      <c r="C719" s="6">
        <v>239.29034999999999</v>
      </c>
      <c r="D719" s="6">
        <v>0.11028589326732099</v>
      </c>
      <c r="E719" s="4"/>
      <c r="F719" s="4"/>
    </row>
    <row r="720" spans="1:6" ht="13.2" x14ac:dyDescent="0.25">
      <c r="A720" s="5">
        <v>44772.916666666664</v>
      </c>
      <c r="B720" s="6">
        <v>219.43</v>
      </c>
      <c r="C720" s="6">
        <v>244.98018999999999</v>
      </c>
      <c r="D720" s="6">
        <v>0.104294922785389</v>
      </c>
      <c r="E720" s="4"/>
      <c r="F720" s="4"/>
    </row>
    <row r="721" spans="1:6" ht="13.2" x14ac:dyDescent="0.25">
      <c r="A721" s="5">
        <v>44772.958333333336</v>
      </c>
      <c r="B721" s="6">
        <v>254.61</v>
      </c>
      <c r="C721" s="6">
        <v>251.95339000000001</v>
      </c>
      <c r="D721" s="6">
        <v>1.0544053406068401E-2</v>
      </c>
      <c r="E721" s="4"/>
      <c r="F721" s="4"/>
    </row>
    <row r="722" spans="1:6" ht="13.2" x14ac:dyDescent="0.25">
      <c r="A722" s="5">
        <v>44773</v>
      </c>
      <c r="B722" s="6">
        <v>285.3</v>
      </c>
      <c r="C722" s="6">
        <v>257.73039</v>
      </c>
      <c r="D722" s="6">
        <v>0.106970737909487</v>
      </c>
      <c r="E722" s="4"/>
      <c r="F722" s="4"/>
    </row>
    <row r="723" spans="1:6" ht="13.2" x14ac:dyDescent="0.25">
      <c r="A723" s="5">
        <v>44773.041666666664</v>
      </c>
      <c r="B723" s="6">
        <v>304.35000000000002</v>
      </c>
      <c r="C723" s="6">
        <v>286.30795000000001</v>
      </c>
      <c r="D723" s="6">
        <v>6.3016238284686096E-2</v>
      </c>
      <c r="E723" s="4"/>
      <c r="F723" s="4"/>
    </row>
    <row r="724" spans="1:6" ht="13.2" x14ac:dyDescent="0.25">
      <c r="A724" s="5">
        <v>44773.083333333336</v>
      </c>
      <c r="B724" s="6">
        <v>320.33</v>
      </c>
      <c r="C724" s="6">
        <v>315.28323999999998</v>
      </c>
      <c r="D724" s="6">
        <v>1.6007067169190401E-2</v>
      </c>
      <c r="E724" s="4"/>
      <c r="F724" s="4"/>
    </row>
    <row r="725" spans="1:6" ht="13.2" x14ac:dyDescent="0.25">
      <c r="A725" s="5">
        <v>44773.125</v>
      </c>
      <c r="B725" s="6">
        <v>340.1</v>
      </c>
      <c r="C725" s="6">
        <v>335.69254999999998</v>
      </c>
      <c r="D725" s="6">
        <v>1.3129424528486E-2</v>
      </c>
      <c r="E725" s="4"/>
      <c r="F725" s="4"/>
    </row>
    <row r="726" spans="1:6" ht="13.2" x14ac:dyDescent="0.25">
      <c r="A726" s="5">
        <v>44773.166666666664</v>
      </c>
      <c r="B726" s="6">
        <v>338.21</v>
      </c>
      <c r="C726" s="6">
        <v>344.06943999999999</v>
      </c>
      <c r="D726" s="6">
        <v>1.70298181669374E-2</v>
      </c>
      <c r="E726" s="4"/>
      <c r="F726" s="4"/>
    </row>
    <row r="727" spans="1:6" ht="13.2" x14ac:dyDescent="0.25">
      <c r="A727" s="5">
        <v>44773.208333333336</v>
      </c>
      <c r="B727" s="6">
        <v>335.9</v>
      </c>
      <c r="C727" s="6">
        <v>343.61016000000001</v>
      </c>
      <c r="D727" s="6">
        <v>2.24386845837155E-2</v>
      </c>
      <c r="E727" s="4"/>
      <c r="F727" s="4"/>
    </row>
    <row r="728" spans="1:6" ht="13.2" x14ac:dyDescent="0.25">
      <c r="A728" s="5">
        <v>44773.25</v>
      </c>
      <c r="B728" s="6">
        <v>347.34</v>
      </c>
      <c r="C728" s="6">
        <v>341.95699000000002</v>
      </c>
      <c r="D728" s="6">
        <v>1.5741775010944901E-2</v>
      </c>
      <c r="E728" s="4"/>
      <c r="F728" s="4"/>
    </row>
    <row r="729" spans="1:6" ht="13.2" x14ac:dyDescent="0.25">
      <c r="A729" s="5">
        <v>44773.291666666664</v>
      </c>
      <c r="B729" s="6">
        <v>353.43</v>
      </c>
      <c r="C729" s="6">
        <v>340.20499999999998</v>
      </c>
      <c r="D729" s="6">
        <v>3.8873620317161697E-2</v>
      </c>
      <c r="E729" s="4"/>
      <c r="F729" s="4"/>
    </row>
    <row r="730" spans="1:6" ht="13.2" x14ac:dyDescent="0.25">
      <c r="A730" s="5">
        <v>44773.333333333336</v>
      </c>
      <c r="B730" s="6">
        <v>357.31</v>
      </c>
      <c r="C730" s="6">
        <v>337.42138999999997</v>
      </c>
      <c r="D730" s="6">
        <v>5.89429437179428E-2</v>
      </c>
      <c r="E730" s="4"/>
      <c r="F730" s="4"/>
    </row>
    <row r="731" spans="1:6" ht="13.2" x14ac:dyDescent="0.25">
      <c r="A731" s="5">
        <v>44773.375</v>
      </c>
      <c r="B731" s="6">
        <v>352.46</v>
      </c>
      <c r="C731" s="6">
        <v>330.99065999999999</v>
      </c>
      <c r="D731" s="6">
        <v>6.4863884678800193E-2</v>
      </c>
      <c r="E731" s="4"/>
      <c r="F731" s="4"/>
    </row>
    <row r="732" spans="1:6" ht="13.2" x14ac:dyDescent="0.25">
      <c r="A732" s="5">
        <v>44773.416666666664</v>
      </c>
      <c r="B732" s="6">
        <v>345.54</v>
      </c>
      <c r="C732" s="6">
        <v>326.42565000000002</v>
      </c>
      <c r="D732" s="6">
        <v>5.8556519685263701E-2</v>
      </c>
      <c r="E732" s="4"/>
      <c r="F732" s="4"/>
    </row>
    <row r="733" spans="1:6" ht="13.2" x14ac:dyDescent="0.25">
      <c r="A733" s="5">
        <v>44773.458333333336</v>
      </c>
      <c r="B733" s="6">
        <v>338.55</v>
      </c>
      <c r="C733" s="6">
        <v>325.24338999999998</v>
      </c>
      <c r="D733" s="6">
        <v>4.0912776121291898E-2</v>
      </c>
      <c r="E733" s="4"/>
      <c r="F733" s="4"/>
    </row>
    <row r="734" spans="1:6" ht="13.2" x14ac:dyDescent="0.25">
      <c r="A734" s="5">
        <v>44773.5</v>
      </c>
      <c r="B734" s="6">
        <v>334.8</v>
      </c>
      <c r="C734" s="6">
        <v>325.41217999999998</v>
      </c>
      <c r="D734" s="6">
        <v>2.8849012351043601E-2</v>
      </c>
      <c r="E734" s="4"/>
      <c r="F734" s="4"/>
    </row>
    <row r="735" spans="1:6" ht="13.2" x14ac:dyDescent="0.25">
      <c r="A735" s="5">
        <v>44773.541666666664</v>
      </c>
      <c r="B735" s="6">
        <v>330.78</v>
      </c>
      <c r="C735" s="6">
        <v>321.55248999999998</v>
      </c>
      <c r="D735" s="6">
        <v>2.8696745591987101E-2</v>
      </c>
      <c r="E735" s="4"/>
      <c r="F735" s="4"/>
    </row>
    <row r="736" spans="1:6" ht="13.2" x14ac:dyDescent="0.25">
      <c r="A736" s="5">
        <v>44773.583333333336</v>
      </c>
      <c r="B736" s="6">
        <v>326.58999999999997</v>
      </c>
      <c r="C736" s="6">
        <v>306.87567000000001</v>
      </c>
      <c r="D736" s="6">
        <v>6.4242075626262399E-2</v>
      </c>
      <c r="E736" s="4"/>
      <c r="F736" s="4"/>
    </row>
    <row r="737" spans="1:6" ht="13.2" x14ac:dyDescent="0.25">
      <c r="A737" s="5">
        <v>44773.625</v>
      </c>
      <c r="B737" s="6">
        <v>287.48</v>
      </c>
      <c r="C737" s="6">
        <v>281.90633000000003</v>
      </c>
      <c r="D737" s="6">
        <v>1.97713545488673E-2</v>
      </c>
      <c r="E737" s="4"/>
      <c r="F737" s="4"/>
    </row>
    <row r="738" spans="1:6" ht="13.2" x14ac:dyDescent="0.25">
      <c r="A738" s="5">
        <v>44773.666666666664</v>
      </c>
      <c r="B738" s="6">
        <v>253.96</v>
      </c>
      <c r="C738" s="6">
        <v>253.99866</v>
      </c>
      <c r="D738" s="6">
        <v>1.52205527383463E-4</v>
      </c>
      <c r="E738" s="4"/>
      <c r="F738" s="4"/>
    </row>
    <row r="739" spans="1:6" ht="13.2" x14ac:dyDescent="0.25">
      <c r="A739" s="5">
        <v>44773.708333333336</v>
      </c>
      <c r="B739" s="6">
        <v>238.16</v>
      </c>
      <c r="C739" s="6">
        <v>227.62970000000001</v>
      </c>
      <c r="D739" s="6">
        <v>4.6260659307638598E-2</v>
      </c>
      <c r="E739" s="4"/>
      <c r="F739" s="4"/>
    </row>
    <row r="740" spans="1:6" ht="13.2" x14ac:dyDescent="0.25">
      <c r="A740" s="5">
        <v>44773.75</v>
      </c>
      <c r="B740" s="6">
        <v>233.86</v>
      </c>
      <c r="C740" s="6">
        <v>211.44639000000001</v>
      </c>
      <c r="D740" s="6">
        <v>0.106001384086056</v>
      </c>
      <c r="E740" s="4"/>
      <c r="F740" s="4"/>
    </row>
    <row r="741" spans="1:6" ht="13.2" x14ac:dyDescent="0.25">
      <c r="A741" s="5">
        <v>44773.791666666664</v>
      </c>
      <c r="B741" s="6">
        <v>234.03</v>
      </c>
      <c r="C741" s="6">
        <v>209.65522999999999</v>
      </c>
      <c r="D741" s="6">
        <v>0.116261206553254</v>
      </c>
      <c r="E741" s="4"/>
      <c r="F741" s="4"/>
    </row>
    <row r="742" spans="1:6" ht="13.2" x14ac:dyDescent="0.25">
      <c r="A742" s="5">
        <v>44773.833333333336</v>
      </c>
      <c r="B742" s="6">
        <v>233.85</v>
      </c>
      <c r="C742" s="6">
        <v>216.55501000000001</v>
      </c>
      <c r="D742" s="6">
        <v>7.9864187856932903E-2</v>
      </c>
      <c r="E742" s="4"/>
      <c r="F742" s="4"/>
    </row>
    <row r="743" spans="1:6" ht="13.2" x14ac:dyDescent="0.25">
      <c r="A743" s="5">
        <v>44773.875</v>
      </c>
      <c r="B743" s="6">
        <v>228.5</v>
      </c>
      <c r="C743" s="6">
        <v>223.10906</v>
      </c>
      <c r="D743" s="6">
        <v>2.41628018153991E-2</v>
      </c>
      <c r="E743" s="4"/>
      <c r="F743" s="4"/>
    </row>
    <row r="744" spans="1:6" ht="13.2" x14ac:dyDescent="0.25">
      <c r="A744" s="5">
        <v>44773.916666666664</v>
      </c>
      <c r="B744" s="6">
        <v>240.94</v>
      </c>
      <c r="C744" s="6">
        <v>226.82696999999999</v>
      </c>
      <c r="D744" s="6">
        <v>6.2219364831263203E-2</v>
      </c>
      <c r="E744" s="4"/>
      <c r="F744" s="4"/>
    </row>
    <row r="745" spans="1:6" ht="13.2" x14ac:dyDescent="0.25">
      <c r="A745" s="5">
        <v>44773.958333333336</v>
      </c>
      <c r="B745" s="6">
        <v>256.14</v>
      </c>
      <c r="C745" s="6">
        <v>234.03462999999999</v>
      </c>
      <c r="D745" s="6">
        <v>9.4453414864287294E-2</v>
      </c>
      <c r="E745" s="4"/>
      <c r="F745" s="4"/>
    </row>
    <row r="746" spans="1:6" ht="13.2" x14ac:dyDescent="0.25">
      <c r="A746" s="5">
        <v>44774</v>
      </c>
      <c r="B746" s="6">
        <v>267.69</v>
      </c>
      <c r="C746" s="6">
        <v>263.26513</v>
      </c>
      <c r="D746" s="6">
        <v>1.68076569806263E-2</v>
      </c>
      <c r="E746" s="4"/>
      <c r="F746" s="4"/>
    </row>
    <row r="747" spans="1:6" ht="13.2" x14ac:dyDescent="0.25">
      <c r="A747" s="5">
        <v>44774.041666666664</v>
      </c>
      <c r="B747" s="6">
        <v>297.01</v>
      </c>
      <c r="C747" s="6">
        <v>290.98340000000002</v>
      </c>
      <c r="D747" s="6">
        <v>2.0711147096363399E-2</v>
      </c>
      <c r="E747" s="4"/>
      <c r="F747" s="4"/>
    </row>
    <row r="748" spans="1:6" ht="13.2" x14ac:dyDescent="0.25">
      <c r="A748" s="5">
        <v>44774.083333333336</v>
      </c>
      <c r="B748" s="6">
        <v>336.5</v>
      </c>
      <c r="C748" s="6">
        <v>316.21041000000002</v>
      </c>
      <c r="D748" s="6">
        <v>6.4164838848916994E-2</v>
      </c>
      <c r="E748" s="4"/>
      <c r="F748" s="4"/>
    </row>
    <row r="749" spans="1:6" ht="13.2" x14ac:dyDescent="0.25">
      <c r="A749" s="5">
        <v>44774.125</v>
      </c>
      <c r="B749" s="6">
        <v>350.88</v>
      </c>
      <c r="C749" s="6">
        <v>332.41203999999999</v>
      </c>
      <c r="D749" s="6">
        <v>5.5557434080907499E-2</v>
      </c>
      <c r="E749" s="4"/>
      <c r="F749" s="4"/>
    </row>
    <row r="750" spans="1:6" ht="13.2" x14ac:dyDescent="0.25">
      <c r="A750" s="5">
        <v>44774.166666666664</v>
      </c>
      <c r="B750" s="6">
        <v>356.1</v>
      </c>
      <c r="C750" s="6">
        <v>337.76745</v>
      </c>
      <c r="D750" s="6">
        <v>5.4275656224423097E-2</v>
      </c>
      <c r="E750" s="4"/>
      <c r="F750" s="4"/>
    </row>
    <row r="751" spans="1:6" ht="13.2" x14ac:dyDescent="0.25">
      <c r="A751" s="5">
        <v>44774.208333333336</v>
      </c>
      <c r="B751" s="6">
        <v>354.96</v>
      </c>
      <c r="C751" s="6">
        <v>335.40059000000002</v>
      </c>
      <c r="D751" s="6">
        <v>5.8316564082370702E-2</v>
      </c>
      <c r="E751" s="4"/>
      <c r="F751" s="4"/>
    </row>
    <row r="752" spans="1:6" ht="13.2" x14ac:dyDescent="0.25">
      <c r="A752" s="5">
        <v>44774.25</v>
      </c>
      <c r="B752" s="6">
        <v>348.29</v>
      </c>
      <c r="C752" s="6">
        <v>332.48757000000001</v>
      </c>
      <c r="D752" s="6">
        <v>4.7527882019769901E-2</v>
      </c>
      <c r="E752" s="4"/>
      <c r="F752" s="4"/>
    </row>
    <row r="753" spans="1:6" ht="13.2" x14ac:dyDescent="0.25">
      <c r="A753" s="5">
        <v>44774.291666666664</v>
      </c>
      <c r="B753" s="6">
        <v>353.71</v>
      </c>
      <c r="C753" s="6">
        <v>330.36617000000001</v>
      </c>
      <c r="D753" s="6">
        <v>7.0660473498239701E-2</v>
      </c>
      <c r="E753" s="4"/>
      <c r="F753" s="4"/>
    </row>
    <row r="754" spans="1:6" ht="13.2" x14ac:dyDescent="0.25">
      <c r="A754" s="5">
        <v>44774.333333333336</v>
      </c>
      <c r="B754" s="6">
        <v>348.3</v>
      </c>
      <c r="C754" s="6">
        <v>328.09003000000001</v>
      </c>
      <c r="D754" s="6">
        <v>6.15988544363874E-2</v>
      </c>
      <c r="E754" s="4"/>
      <c r="F754" s="4"/>
    </row>
    <row r="755" spans="1:6" ht="13.2" x14ac:dyDescent="0.25">
      <c r="A755" s="5">
        <v>44774.375</v>
      </c>
      <c r="B755" s="6">
        <v>345.22</v>
      </c>
      <c r="C755" s="6">
        <v>322.30887999999999</v>
      </c>
      <c r="D755" s="6">
        <v>7.1084358581743196E-2</v>
      </c>
      <c r="E755" s="4"/>
      <c r="F755" s="4"/>
    </row>
    <row r="756" spans="1:6" ht="13.2" x14ac:dyDescent="0.25">
      <c r="A756" s="5">
        <v>44774.416666666664</v>
      </c>
      <c r="B756" s="6">
        <v>347.14</v>
      </c>
      <c r="C756" s="6">
        <v>317.78361999999998</v>
      </c>
      <c r="D756" s="6">
        <v>9.2378518439685406E-2</v>
      </c>
      <c r="E756" s="4"/>
      <c r="F756" s="4"/>
    </row>
    <row r="757" spans="1:6" ht="13.2" x14ac:dyDescent="0.25">
      <c r="A757" s="5">
        <v>44774.458333333336</v>
      </c>
      <c r="B757" s="6">
        <v>354.09</v>
      </c>
      <c r="C757" s="6">
        <v>316.66386999999997</v>
      </c>
      <c r="D757" s="6">
        <v>0.118188822741287</v>
      </c>
      <c r="E757" s="4"/>
      <c r="F757" s="4"/>
    </row>
    <row r="758" spans="1:6" ht="13.2" x14ac:dyDescent="0.25">
      <c r="A758" s="5">
        <v>44774.5</v>
      </c>
      <c r="B758" s="6">
        <v>352.81</v>
      </c>
      <c r="C758" s="6">
        <v>316.73277000000002</v>
      </c>
      <c r="D758" s="6">
        <v>0.11390431751030899</v>
      </c>
      <c r="E758" s="4"/>
      <c r="F758" s="4"/>
    </row>
    <row r="759" spans="1:6" ht="13.2" x14ac:dyDescent="0.25">
      <c r="A759" s="5">
        <v>44774.541666666664</v>
      </c>
      <c r="B759" s="6">
        <v>354.76</v>
      </c>
      <c r="C759" s="6">
        <v>311.08021000000002</v>
      </c>
      <c r="D759" s="6">
        <v>0.14041327154819599</v>
      </c>
      <c r="E759" s="4"/>
      <c r="F759" s="4"/>
    </row>
    <row r="760" spans="1:6" ht="13.2" x14ac:dyDescent="0.25">
      <c r="A760" s="5">
        <v>44774.583333333336</v>
      </c>
      <c r="B760" s="6">
        <v>346.89</v>
      </c>
      <c r="C760" s="6">
        <v>293.17007999999998</v>
      </c>
      <c r="D760" s="6">
        <v>0.18323807122472999</v>
      </c>
      <c r="E760" s="4"/>
      <c r="F760" s="4"/>
    </row>
    <row r="761" spans="1:6" ht="13.2" x14ac:dyDescent="0.25">
      <c r="A761" s="5">
        <v>44774.625</v>
      </c>
      <c r="B761" s="6">
        <v>311.25</v>
      </c>
      <c r="C761" s="6">
        <v>266.10816999999997</v>
      </c>
      <c r="D761" s="6">
        <v>0.16963714417336301</v>
      </c>
      <c r="E761" s="4"/>
      <c r="F761" s="4"/>
    </row>
    <row r="762" spans="1:6" ht="13.2" x14ac:dyDescent="0.25">
      <c r="A762" s="5">
        <v>44774.666666666664</v>
      </c>
      <c r="B762" s="6">
        <v>279.48</v>
      </c>
      <c r="C762" s="6">
        <v>240.40644</v>
      </c>
      <c r="D762" s="6">
        <v>0.16253125332249799</v>
      </c>
      <c r="E762" s="4"/>
      <c r="F762" s="4"/>
    </row>
    <row r="763" spans="1:6" ht="13.2" x14ac:dyDescent="0.25">
      <c r="A763" s="5">
        <v>44774.708333333336</v>
      </c>
      <c r="B763" s="6">
        <v>274.20999999999998</v>
      </c>
      <c r="C763" s="6">
        <v>221.20146</v>
      </c>
      <c r="D763" s="6">
        <v>0.23963919587149099</v>
      </c>
      <c r="E763" s="4"/>
      <c r="F763" s="4"/>
    </row>
    <row r="764" spans="1:6" ht="13.2" x14ac:dyDescent="0.25">
      <c r="A764" s="5">
        <v>44774.75</v>
      </c>
      <c r="B764" s="6">
        <v>264.57</v>
      </c>
      <c r="C764" s="6">
        <v>212.20939999999999</v>
      </c>
      <c r="D764" s="6">
        <v>0.24674024807572101</v>
      </c>
      <c r="E764" s="4"/>
      <c r="F764" s="4"/>
    </row>
    <row r="765" spans="1:6" ht="13.2" x14ac:dyDescent="0.25">
      <c r="A765" s="5">
        <v>44774.791666666664</v>
      </c>
      <c r="B765" s="6">
        <v>264.36</v>
      </c>
      <c r="C765" s="6">
        <v>212.92981</v>
      </c>
      <c r="D765" s="6">
        <v>0.241535884524576</v>
      </c>
      <c r="E765" s="4"/>
      <c r="F765" s="4"/>
    </row>
    <row r="766" spans="1:6" ht="13.2" x14ac:dyDescent="0.25">
      <c r="A766" s="5">
        <v>44774.833333333336</v>
      </c>
      <c r="B766" s="6">
        <v>271.82</v>
      </c>
      <c r="C766" s="6">
        <v>218.58798999999999</v>
      </c>
      <c r="D766" s="6">
        <v>0.24352669147101799</v>
      </c>
      <c r="E766" s="4"/>
      <c r="F766" s="4"/>
    </row>
    <row r="767" spans="1:6" ht="13.2" x14ac:dyDescent="0.25">
      <c r="A767" s="5">
        <v>44774.875</v>
      </c>
      <c r="B767" s="6">
        <v>268.94</v>
      </c>
      <c r="C767" s="6">
        <v>223.57341</v>
      </c>
      <c r="D767" s="6">
        <v>0.20291585658598599</v>
      </c>
      <c r="E767" s="4"/>
      <c r="F767" s="4"/>
    </row>
    <row r="768" spans="1:6" ht="13.2" x14ac:dyDescent="0.25">
      <c r="A768" s="5">
        <v>44774.916666666664</v>
      </c>
      <c r="B768" s="6">
        <v>275.85000000000002</v>
      </c>
      <c r="C768" s="6">
        <v>228.04725999999999</v>
      </c>
      <c r="D768" s="6">
        <v>0.20961769064885899</v>
      </c>
      <c r="E768" s="4"/>
      <c r="F768" s="4"/>
    </row>
    <row r="769" spans="1:6" ht="13.2" x14ac:dyDescent="0.25">
      <c r="A769" s="5">
        <v>44774.958333333336</v>
      </c>
      <c r="B769" s="6">
        <v>287.86</v>
      </c>
      <c r="C769" s="6">
        <v>237.92358999999999</v>
      </c>
      <c r="D769" s="6">
        <v>0.20988423216041699</v>
      </c>
      <c r="E769" s="4"/>
      <c r="F769" s="4"/>
    </row>
    <row r="770" spans="1:6" ht="13.2" x14ac:dyDescent="0.25">
      <c r="A770" s="5">
        <v>44775</v>
      </c>
      <c r="B770" s="6">
        <v>288.25</v>
      </c>
      <c r="C770" s="6">
        <v>286.38175000000001</v>
      </c>
      <c r="D770" s="6">
        <v>6.5236349732480797E-3</v>
      </c>
      <c r="E770" s="4"/>
      <c r="F770" s="4"/>
    </row>
    <row r="771" spans="1:6" ht="13.2" x14ac:dyDescent="0.25">
      <c r="A771" s="5">
        <v>44775.041666666664</v>
      </c>
      <c r="B771" s="6">
        <v>301.83999999999997</v>
      </c>
      <c r="C771" s="6">
        <v>311.05372</v>
      </c>
      <c r="D771" s="6">
        <v>2.9620992798285801E-2</v>
      </c>
      <c r="E771" s="4"/>
      <c r="F771" s="4"/>
    </row>
    <row r="772" spans="1:6" ht="13.2" x14ac:dyDescent="0.25">
      <c r="A772" s="5">
        <v>44775.083333333336</v>
      </c>
      <c r="B772" s="6">
        <v>323.13</v>
      </c>
      <c r="C772" s="6">
        <v>332.11712</v>
      </c>
      <c r="D772" s="6">
        <v>2.7060092536030599E-2</v>
      </c>
      <c r="E772" s="4"/>
      <c r="F772" s="4"/>
    </row>
    <row r="773" spans="1:6" ht="13.2" x14ac:dyDescent="0.25">
      <c r="A773" s="5">
        <v>44775.125</v>
      </c>
      <c r="B773" s="6">
        <v>356.05</v>
      </c>
      <c r="C773" s="6">
        <v>343.10165000000001</v>
      </c>
      <c r="D773" s="6">
        <v>3.77391073461757E-2</v>
      </c>
      <c r="E773" s="4"/>
      <c r="F773" s="4"/>
    </row>
    <row r="774" spans="1:6" ht="13.2" x14ac:dyDescent="0.25">
      <c r="A774" s="5">
        <v>44775.166666666664</v>
      </c>
      <c r="B774" s="6">
        <v>358.9</v>
      </c>
      <c r="C774" s="6">
        <v>344.36392000000001</v>
      </c>
      <c r="D774" s="6">
        <v>4.2211390786816301E-2</v>
      </c>
      <c r="E774" s="4"/>
      <c r="F774" s="4"/>
    </row>
    <row r="775" spans="1:6" ht="13.2" x14ac:dyDescent="0.25">
      <c r="A775" s="5">
        <v>44775.208333333336</v>
      </c>
      <c r="B775" s="6">
        <v>355.75</v>
      </c>
      <c r="C775" s="6">
        <v>340.24038999999999</v>
      </c>
      <c r="D775" s="6">
        <v>4.5584270579986097E-2</v>
      </c>
      <c r="E775" s="4"/>
      <c r="F775" s="4"/>
    </row>
    <row r="776" spans="1:6" ht="13.2" x14ac:dyDescent="0.25">
      <c r="A776" s="5">
        <v>44775.25</v>
      </c>
      <c r="B776" s="6">
        <v>351.33</v>
      </c>
      <c r="C776" s="6">
        <v>337.46177</v>
      </c>
      <c r="D776" s="6">
        <v>4.1095706930002703E-2</v>
      </c>
      <c r="E776" s="4"/>
      <c r="F776" s="4"/>
    </row>
    <row r="777" spans="1:6" ht="13.2" x14ac:dyDescent="0.25">
      <c r="A777" s="5">
        <v>44775.291666666664</v>
      </c>
      <c r="B777" s="6">
        <v>337.93</v>
      </c>
      <c r="C777" s="6">
        <v>337.07850000000002</v>
      </c>
      <c r="D777" s="6">
        <v>2.5261178034196399E-3</v>
      </c>
      <c r="E777" s="4"/>
      <c r="F777" s="4"/>
    </row>
    <row r="778" spans="1:6" ht="13.2" x14ac:dyDescent="0.25">
      <c r="A778" s="5">
        <v>44775.333333333336</v>
      </c>
      <c r="B778" s="6">
        <v>325.75</v>
      </c>
      <c r="C778" s="6">
        <v>337.75718000000001</v>
      </c>
      <c r="D778" s="6">
        <v>3.5549740200933697E-2</v>
      </c>
      <c r="E778" s="4"/>
      <c r="F778" s="4"/>
    </row>
    <row r="779" spans="1:6" ht="13.2" x14ac:dyDescent="0.25">
      <c r="A779" s="5">
        <v>44775.375</v>
      </c>
      <c r="B779" s="6">
        <v>332.83</v>
      </c>
      <c r="C779" s="6">
        <v>333.98394999999999</v>
      </c>
      <c r="D779" s="6">
        <v>3.4551061510590801E-3</v>
      </c>
      <c r="E779" s="4"/>
      <c r="F779" s="4"/>
    </row>
    <row r="780" spans="1:6" ht="13.2" x14ac:dyDescent="0.25">
      <c r="A780" s="5">
        <v>44775.416666666664</v>
      </c>
      <c r="B780" s="6">
        <v>332.86</v>
      </c>
      <c r="C780" s="6">
        <v>331.06650999999999</v>
      </c>
      <c r="D780" s="6">
        <v>5.4173102558758299E-3</v>
      </c>
      <c r="E780" s="4"/>
      <c r="F780" s="4"/>
    </row>
    <row r="781" spans="1:6" ht="13.2" x14ac:dyDescent="0.25">
      <c r="A781" s="5">
        <v>44775.458333333336</v>
      </c>
      <c r="B781" s="6">
        <v>334.18</v>
      </c>
      <c r="C781" s="6">
        <v>333.66973999999999</v>
      </c>
      <c r="D781" s="6">
        <v>1.52923666377423E-3</v>
      </c>
      <c r="E781" s="4"/>
      <c r="F781" s="4"/>
    </row>
    <row r="782" spans="1:6" ht="13.2" x14ac:dyDescent="0.25">
      <c r="A782" s="5">
        <v>44775.5</v>
      </c>
      <c r="B782" s="6">
        <v>340.05</v>
      </c>
      <c r="C782" s="6">
        <v>337.55286999999998</v>
      </c>
      <c r="D782" s="6">
        <v>7.3977448332761203E-3</v>
      </c>
      <c r="E782" s="4"/>
      <c r="F782" s="4"/>
    </row>
    <row r="783" spans="1:6" ht="13.2" x14ac:dyDescent="0.25">
      <c r="A783" s="5">
        <v>44775.541666666664</v>
      </c>
      <c r="B783" s="6">
        <v>339.23</v>
      </c>
      <c r="C783" s="6">
        <v>332.19632999999999</v>
      </c>
      <c r="D783" s="6">
        <v>2.11732321064475E-2</v>
      </c>
      <c r="E783" s="4"/>
      <c r="F783" s="4"/>
    </row>
    <row r="784" spans="1:6" ht="13.2" x14ac:dyDescent="0.25">
      <c r="A784" s="5">
        <v>44775.583333333336</v>
      </c>
      <c r="B784" s="6">
        <v>321.25</v>
      </c>
      <c r="C784" s="6">
        <v>309.77327000000002</v>
      </c>
      <c r="D784" s="6">
        <v>3.7048806696587999E-2</v>
      </c>
      <c r="E784" s="4"/>
      <c r="F784" s="4"/>
    </row>
    <row r="785" spans="1:6" ht="13.2" x14ac:dyDescent="0.25">
      <c r="A785" s="5">
        <v>44775.625</v>
      </c>
      <c r="B785" s="6">
        <v>261.99</v>
      </c>
      <c r="C785" s="6">
        <v>277.20128999999997</v>
      </c>
      <c r="D785" s="6">
        <v>5.4874528181308099E-2</v>
      </c>
      <c r="E785" s="4"/>
      <c r="F785" s="4"/>
    </row>
    <row r="786" spans="1:6" ht="13.2" x14ac:dyDescent="0.25">
      <c r="A786" s="5">
        <v>44775.666666666664</v>
      </c>
      <c r="B786" s="6">
        <v>235.06</v>
      </c>
      <c r="C786" s="6">
        <v>249.84039999999999</v>
      </c>
      <c r="D786" s="6">
        <v>5.9159367340109799E-2</v>
      </c>
      <c r="E786" s="4"/>
      <c r="F786" s="4"/>
    </row>
    <row r="787" spans="1:6" ht="13.2" x14ac:dyDescent="0.25">
      <c r="A787" s="5">
        <v>44775.708333333336</v>
      </c>
      <c r="B787" s="6">
        <v>218.93</v>
      </c>
      <c r="C787" s="6">
        <v>233.22608</v>
      </c>
      <c r="D787" s="6">
        <v>6.1297089930937299E-2</v>
      </c>
      <c r="E787" s="4"/>
      <c r="F787" s="4"/>
    </row>
    <row r="788" spans="1:6" ht="13.2" x14ac:dyDescent="0.25">
      <c r="A788" s="5">
        <v>44775.75</v>
      </c>
      <c r="B788" s="6">
        <v>212.52</v>
      </c>
      <c r="C788" s="6">
        <v>227.11008000000001</v>
      </c>
      <c r="D788" s="6">
        <v>6.4242326892756094E-2</v>
      </c>
      <c r="E788" s="4"/>
      <c r="F788" s="4"/>
    </row>
    <row r="789" spans="1:6" ht="13.2" x14ac:dyDescent="0.25">
      <c r="A789" s="5">
        <v>44775.791666666664</v>
      </c>
      <c r="B789" s="6">
        <v>218.81</v>
      </c>
      <c r="C789" s="6">
        <v>228.87437</v>
      </c>
      <c r="D789" s="6">
        <v>4.3973337862164202E-2</v>
      </c>
      <c r="E789" s="4"/>
      <c r="F789" s="4"/>
    </row>
    <row r="790" spans="1:6" ht="13.2" x14ac:dyDescent="0.25">
      <c r="A790" s="5">
        <v>44775.833333333336</v>
      </c>
      <c r="B790" s="6">
        <v>230.91</v>
      </c>
      <c r="C790" s="6">
        <v>235.99155999999999</v>
      </c>
      <c r="D790" s="6">
        <v>2.1532803969769001E-2</v>
      </c>
      <c r="E790" s="4"/>
      <c r="F790" s="4"/>
    </row>
    <row r="791" spans="1:6" ht="13.2" x14ac:dyDescent="0.25">
      <c r="A791" s="5">
        <v>44775.875</v>
      </c>
      <c r="B791" s="6">
        <v>247.89</v>
      </c>
      <c r="C791" s="6">
        <v>244.06817000000001</v>
      </c>
      <c r="D791" s="6">
        <v>1.5658862849670101E-2</v>
      </c>
      <c r="E791" s="4"/>
      <c r="F791" s="4"/>
    </row>
    <row r="792" spans="1:6" ht="13.2" x14ac:dyDescent="0.25">
      <c r="A792" s="5">
        <v>44775.916666666664</v>
      </c>
      <c r="B792" s="6">
        <v>253.15</v>
      </c>
      <c r="C792" s="6">
        <v>251.47696999999999</v>
      </c>
      <c r="D792" s="6">
        <v>6.65281596163661E-3</v>
      </c>
      <c r="E792" s="4"/>
      <c r="F792" s="4"/>
    </row>
    <row r="793" spans="1:6" ht="13.2" x14ac:dyDescent="0.25">
      <c r="A793" s="5">
        <v>44775.958333333336</v>
      </c>
      <c r="B793" s="6">
        <v>253.49</v>
      </c>
      <c r="C793" s="6">
        <v>261.69126</v>
      </c>
      <c r="D793" s="6">
        <v>3.1339449395444002E-2</v>
      </c>
      <c r="E793" s="4"/>
      <c r="F793" s="4"/>
    </row>
    <row r="794" spans="1:6" ht="13.2" x14ac:dyDescent="0.25">
      <c r="A794" s="5">
        <v>44776</v>
      </c>
      <c r="B794" s="6">
        <v>252.38</v>
      </c>
      <c r="C794" s="6">
        <v>265.73921999999999</v>
      </c>
      <c r="D794" s="6">
        <v>5.0271916956781897E-2</v>
      </c>
      <c r="E794" s="4"/>
      <c r="F794" s="4"/>
    </row>
    <row r="795" spans="1:6" ht="13.2" x14ac:dyDescent="0.25">
      <c r="A795" s="5">
        <v>44776.041666666664</v>
      </c>
      <c r="B795" s="6">
        <v>256.20999999999998</v>
      </c>
      <c r="C795" s="6">
        <v>299.87133</v>
      </c>
      <c r="D795" s="6">
        <v>0.14560021459870801</v>
      </c>
      <c r="E795" s="4"/>
      <c r="F795" s="4"/>
    </row>
    <row r="796" spans="1:6" ht="13.2" x14ac:dyDescent="0.25">
      <c r="A796" s="5">
        <v>44776.083333333336</v>
      </c>
      <c r="B796" s="6">
        <v>296.58999999999997</v>
      </c>
      <c r="C796" s="6">
        <v>328.17376999999999</v>
      </c>
      <c r="D796" s="6">
        <v>9.6240994519458403E-2</v>
      </c>
      <c r="E796" s="4"/>
      <c r="F796" s="4"/>
    </row>
    <row r="797" spans="1:6" ht="13.2" x14ac:dyDescent="0.25">
      <c r="A797" s="5">
        <v>44776.125</v>
      </c>
      <c r="B797" s="6">
        <v>335.27</v>
      </c>
      <c r="C797" s="6">
        <v>343.29667999999998</v>
      </c>
      <c r="D797" s="6">
        <v>2.3381175722410101E-2</v>
      </c>
      <c r="E797" s="4"/>
      <c r="F797" s="4"/>
    </row>
    <row r="798" spans="1:6" ht="13.2" x14ac:dyDescent="0.25">
      <c r="A798" s="5">
        <v>44776.166666666664</v>
      </c>
      <c r="B798" s="6">
        <v>343.14</v>
      </c>
      <c r="C798" s="6">
        <v>344.72498000000002</v>
      </c>
      <c r="D798" s="6">
        <v>4.5978101151823401E-3</v>
      </c>
      <c r="E798" s="4"/>
      <c r="F798" s="4"/>
    </row>
    <row r="799" spans="1:6" ht="13.2" x14ac:dyDescent="0.25">
      <c r="A799" s="5">
        <v>44776.208333333336</v>
      </c>
      <c r="B799" s="6">
        <v>331.28</v>
      </c>
      <c r="C799" s="6">
        <v>337.17367000000002</v>
      </c>
      <c r="D799" s="6">
        <v>1.74796270420523E-2</v>
      </c>
      <c r="E799" s="4"/>
      <c r="F799" s="4"/>
    </row>
    <row r="800" spans="1:6" ht="13.2" x14ac:dyDescent="0.25">
      <c r="A800" s="5">
        <v>44776.25</v>
      </c>
      <c r="B800" s="6">
        <v>320.39999999999998</v>
      </c>
      <c r="C800" s="6">
        <v>330.76916</v>
      </c>
      <c r="D800" s="6">
        <v>3.1348629962962699E-2</v>
      </c>
      <c r="E800" s="4"/>
      <c r="F800" s="4"/>
    </row>
    <row r="801" spans="1:6" ht="13.2" x14ac:dyDescent="0.25">
      <c r="A801" s="5">
        <v>44776.291666666664</v>
      </c>
      <c r="B801" s="6">
        <v>307.60000000000002</v>
      </c>
      <c r="C801" s="6">
        <v>328.47217000000001</v>
      </c>
      <c r="D801" s="6">
        <v>6.3543191497775806E-2</v>
      </c>
      <c r="E801" s="4"/>
      <c r="F801" s="4"/>
    </row>
    <row r="802" spans="1:6" ht="13.2" x14ac:dyDescent="0.25">
      <c r="A802" s="5">
        <v>44776.333333333336</v>
      </c>
      <c r="B802" s="6">
        <v>294.11</v>
      </c>
      <c r="C802" s="6">
        <v>328.38704999999999</v>
      </c>
      <c r="D802" s="6">
        <v>0.104380029602263</v>
      </c>
      <c r="E802" s="4"/>
      <c r="F802" s="4"/>
    </row>
    <row r="803" spans="1:6" ht="13.2" x14ac:dyDescent="0.25">
      <c r="A803" s="5">
        <v>44776.375</v>
      </c>
      <c r="B803" s="6">
        <v>290.89</v>
      </c>
      <c r="C803" s="6">
        <v>323.66196000000002</v>
      </c>
      <c r="D803" s="6">
        <v>0.10125366601623501</v>
      </c>
      <c r="E803" s="4"/>
      <c r="F803" s="4"/>
    </row>
    <row r="804" spans="1:6" ht="13.2" x14ac:dyDescent="0.25">
      <c r="A804" s="5">
        <v>44776.416666666664</v>
      </c>
      <c r="B804" s="6">
        <v>289.08999999999997</v>
      </c>
      <c r="C804" s="6">
        <v>318.95271000000002</v>
      </c>
      <c r="D804" s="6">
        <v>9.3627390718831097E-2</v>
      </c>
      <c r="E804" s="4"/>
      <c r="F804" s="4"/>
    </row>
    <row r="805" spans="1:6" ht="13.2" x14ac:dyDescent="0.25">
      <c r="A805" s="5">
        <v>44776.458333333336</v>
      </c>
      <c r="B805" s="6">
        <v>297.02999999999997</v>
      </c>
      <c r="C805" s="6">
        <v>319.48232000000002</v>
      </c>
      <c r="D805" s="6">
        <v>7.0277190925620001E-2</v>
      </c>
      <c r="E805" s="4"/>
      <c r="F805" s="4"/>
    </row>
    <row r="806" spans="1:6" ht="13.2" x14ac:dyDescent="0.25">
      <c r="A806" s="5">
        <v>44776.5</v>
      </c>
      <c r="B806" s="6">
        <v>297.27</v>
      </c>
      <c r="C806" s="6">
        <v>324.27258</v>
      </c>
      <c r="D806" s="6">
        <v>8.3271240510067193E-2</v>
      </c>
      <c r="E806" s="4"/>
      <c r="F806" s="4"/>
    </row>
    <row r="807" spans="1:6" ht="13.2" x14ac:dyDescent="0.25">
      <c r="A807" s="5">
        <v>44776.541666666664</v>
      </c>
      <c r="B807" s="6">
        <v>297.26</v>
      </c>
      <c r="C807" s="6">
        <v>321.42511999999999</v>
      </c>
      <c r="D807" s="6">
        <v>7.5181180612143794E-2</v>
      </c>
      <c r="E807" s="4"/>
      <c r="F807" s="4"/>
    </row>
    <row r="808" spans="1:6" ht="13.2" x14ac:dyDescent="0.25">
      <c r="A808" s="5">
        <v>44776.583333333336</v>
      </c>
      <c r="B808" s="6">
        <v>296.07</v>
      </c>
      <c r="C808" s="6">
        <v>296.80020999999999</v>
      </c>
      <c r="D808" s="6">
        <v>2.4602745395631599E-3</v>
      </c>
      <c r="E808" s="4"/>
      <c r="F808" s="4"/>
    </row>
    <row r="809" spans="1:6" ht="13.2" x14ac:dyDescent="0.25">
      <c r="A809" s="5">
        <v>44776.625</v>
      </c>
      <c r="B809" s="6">
        <v>260.45999999999998</v>
      </c>
      <c r="C809" s="6">
        <v>255.15943999999999</v>
      </c>
      <c r="D809" s="6">
        <v>2.0773521058048999E-2</v>
      </c>
      <c r="E809" s="4"/>
      <c r="F809" s="4"/>
    </row>
    <row r="810" spans="1:6" ht="13.2" x14ac:dyDescent="0.25">
      <c r="A810" s="5">
        <v>44776.666666666664</v>
      </c>
      <c r="B810" s="6">
        <v>238.99</v>
      </c>
      <c r="C810" s="6">
        <v>219.67162999999999</v>
      </c>
      <c r="D810" s="6">
        <v>8.7942034208058698E-2</v>
      </c>
      <c r="E810" s="4"/>
      <c r="F810" s="4"/>
    </row>
    <row r="811" spans="1:6" ht="13.2" x14ac:dyDescent="0.25">
      <c r="A811" s="5">
        <v>44776.708333333336</v>
      </c>
      <c r="B811" s="6">
        <v>231.09</v>
      </c>
      <c r="C811" s="6">
        <v>202.30445</v>
      </c>
      <c r="D811" s="6">
        <v>0.1422882689926</v>
      </c>
      <c r="E811" s="4"/>
      <c r="F811" s="4"/>
    </row>
    <row r="812" spans="1:6" ht="13.2" x14ac:dyDescent="0.25">
      <c r="A812" s="5">
        <v>44776.75</v>
      </c>
      <c r="B812" s="6">
        <v>225.38</v>
      </c>
      <c r="C812" s="6">
        <v>200.76061000000001</v>
      </c>
      <c r="D812" s="6">
        <v>0.122630579773591</v>
      </c>
      <c r="E812" s="4"/>
      <c r="F812" s="4"/>
    </row>
    <row r="813" spans="1:6" ht="13.2" x14ac:dyDescent="0.25">
      <c r="A813" s="5">
        <v>44776.791666666664</v>
      </c>
      <c r="B813" s="6">
        <v>226.17</v>
      </c>
      <c r="C813" s="6">
        <v>205.55007000000001</v>
      </c>
      <c r="D813" s="6">
        <v>0.10031585005054899</v>
      </c>
      <c r="E813" s="4"/>
      <c r="F813" s="4"/>
    </row>
    <row r="814" spans="1:6" ht="13.2" x14ac:dyDescent="0.25">
      <c r="A814" s="5">
        <v>44776.833333333336</v>
      </c>
      <c r="B814" s="6">
        <v>242.13</v>
      </c>
      <c r="C814" s="6">
        <v>209.66444000000001</v>
      </c>
      <c r="D814" s="6">
        <v>0.15484533285663499</v>
      </c>
      <c r="E814" s="4"/>
      <c r="F814" s="4"/>
    </row>
    <row r="815" spans="1:6" ht="13.2" x14ac:dyDescent="0.25">
      <c r="A815" s="5">
        <v>44776.875</v>
      </c>
      <c r="B815" s="6">
        <v>253.94</v>
      </c>
      <c r="C815" s="6">
        <v>211.42958999999999</v>
      </c>
      <c r="D815" s="6">
        <v>0.201061781371283</v>
      </c>
      <c r="E815" s="4"/>
      <c r="F815" s="4"/>
    </row>
    <row r="816" spans="1:6" ht="13.2" x14ac:dyDescent="0.25">
      <c r="A816" s="5">
        <v>44776.916666666664</v>
      </c>
      <c r="B816" s="6">
        <v>264.7</v>
      </c>
      <c r="C816" s="6">
        <v>216.37203</v>
      </c>
      <c r="D816" s="6">
        <v>0.22335590233173799</v>
      </c>
      <c r="E816" s="4"/>
      <c r="F816" s="4"/>
    </row>
    <row r="817" spans="1:6" ht="13.2" x14ac:dyDescent="0.25">
      <c r="A817" s="5">
        <v>44776.958333333336</v>
      </c>
      <c r="B817" s="6">
        <v>270.87</v>
      </c>
      <c r="C817" s="6">
        <v>231.93884</v>
      </c>
      <c r="D817" s="6">
        <v>0.16785097312722599</v>
      </c>
      <c r="E817" s="4"/>
      <c r="F817" s="4"/>
    </row>
    <row r="818" spans="1:6" ht="13.2" x14ac:dyDescent="0.25">
      <c r="A818" s="5">
        <v>44777</v>
      </c>
      <c r="B818" s="6">
        <v>271.2</v>
      </c>
      <c r="C818" s="6">
        <v>281.45952999999997</v>
      </c>
      <c r="D818" s="6">
        <v>3.6451172927063298E-2</v>
      </c>
      <c r="E818" s="4"/>
      <c r="F818" s="4"/>
    </row>
    <row r="819" spans="1:6" ht="13.2" x14ac:dyDescent="0.25">
      <c r="A819" s="5">
        <v>44777.041666666664</v>
      </c>
      <c r="B819" s="6">
        <v>281.41000000000003</v>
      </c>
      <c r="C819" s="6">
        <v>308.34499</v>
      </c>
      <c r="D819" s="6">
        <v>8.7353421892796004E-2</v>
      </c>
      <c r="E819" s="4"/>
      <c r="F819" s="4"/>
    </row>
    <row r="820" spans="1:6" ht="13.2" x14ac:dyDescent="0.25">
      <c r="A820" s="5">
        <v>44777.083333333336</v>
      </c>
      <c r="B820" s="6">
        <v>326.93</v>
      </c>
      <c r="C820" s="6">
        <v>330.70258000000001</v>
      </c>
      <c r="D820" s="6">
        <v>1.1407773111416299E-2</v>
      </c>
      <c r="E820" s="4"/>
      <c r="F820" s="4"/>
    </row>
    <row r="821" spans="1:6" ht="13.2" x14ac:dyDescent="0.25">
      <c r="A821" s="5">
        <v>44777.125</v>
      </c>
      <c r="B821" s="6">
        <v>362.27</v>
      </c>
      <c r="C821" s="6">
        <v>342.69670000000002</v>
      </c>
      <c r="D821" s="6">
        <v>5.7115519349909001E-2</v>
      </c>
      <c r="E821" s="4"/>
      <c r="F821" s="4"/>
    </row>
    <row r="822" spans="1:6" ht="13.2" x14ac:dyDescent="0.25">
      <c r="A822" s="5">
        <v>44777.166666666664</v>
      </c>
      <c r="B822" s="6">
        <v>364.53</v>
      </c>
      <c r="C822" s="6">
        <v>343.75125000000003</v>
      </c>
      <c r="D822" s="6">
        <v>6.0447052919807398E-2</v>
      </c>
      <c r="E822" s="4"/>
      <c r="F822" s="4"/>
    </row>
    <row r="823" spans="1:6" ht="13.2" x14ac:dyDescent="0.25">
      <c r="A823" s="5">
        <v>44777.208333333336</v>
      </c>
      <c r="B823" s="6">
        <v>360.9</v>
      </c>
      <c r="C823" s="6">
        <v>337.28278999999998</v>
      </c>
      <c r="D823" s="6">
        <v>7.0021983629819901E-2</v>
      </c>
      <c r="E823" s="4"/>
      <c r="F823" s="4"/>
    </row>
    <row r="824" spans="1:6" ht="13.2" x14ac:dyDescent="0.25">
      <c r="A824" s="5">
        <v>44777.25</v>
      </c>
      <c r="B824" s="6">
        <v>348.95</v>
      </c>
      <c r="C824" s="6">
        <v>330.70708999999999</v>
      </c>
      <c r="D824" s="6">
        <v>5.5163347117837699E-2</v>
      </c>
      <c r="E824" s="4"/>
      <c r="F824" s="4"/>
    </row>
    <row r="825" spans="1:6" ht="13.2" x14ac:dyDescent="0.25">
      <c r="A825" s="5">
        <v>44777.291666666664</v>
      </c>
      <c r="B825" s="6">
        <v>334.61</v>
      </c>
      <c r="C825" s="6">
        <v>325.87421999999998</v>
      </c>
      <c r="D825" s="6">
        <v>2.68072141453841E-2</v>
      </c>
      <c r="E825" s="4"/>
      <c r="F825" s="4"/>
    </row>
    <row r="826" spans="1:6" ht="13.2" x14ac:dyDescent="0.25">
      <c r="A826" s="5">
        <v>44777.333333333336</v>
      </c>
      <c r="B826" s="6">
        <v>328.84</v>
      </c>
      <c r="C826" s="6">
        <v>323.24901</v>
      </c>
      <c r="D826" s="6">
        <v>1.72962323999073E-2</v>
      </c>
      <c r="E826" s="4"/>
      <c r="F826" s="4"/>
    </row>
    <row r="827" spans="1:6" ht="13.2" x14ac:dyDescent="0.25">
      <c r="A827" s="5">
        <v>44777.375</v>
      </c>
      <c r="B827" s="6">
        <v>328.63</v>
      </c>
      <c r="C827" s="6">
        <v>318.07587000000001</v>
      </c>
      <c r="D827" s="6">
        <v>3.3181171523636699E-2</v>
      </c>
      <c r="E827" s="4"/>
      <c r="F827" s="4"/>
    </row>
    <row r="828" spans="1:6" ht="13.2" x14ac:dyDescent="0.25">
      <c r="A828" s="5">
        <v>44777.416666666664</v>
      </c>
      <c r="B828" s="6">
        <v>331.48</v>
      </c>
      <c r="C828" s="6">
        <v>314.10554999999999</v>
      </c>
      <c r="D828" s="6">
        <v>5.5314049688074601E-2</v>
      </c>
      <c r="E828" s="4"/>
      <c r="F828" s="4"/>
    </row>
    <row r="829" spans="1:6" ht="13.2" x14ac:dyDescent="0.25">
      <c r="A829" s="5">
        <v>44777.458333333336</v>
      </c>
      <c r="B829" s="6">
        <v>331.27</v>
      </c>
      <c r="C829" s="6">
        <v>315.88715999999999</v>
      </c>
      <c r="D829" s="6">
        <v>4.8697262655436703E-2</v>
      </c>
      <c r="E829" s="4"/>
      <c r="F829" s="4"/>
    </row>
    <row r="830" spans="1:6" ht="13.2" x14ac:dyDescent="0.25">
      <c r="A830" s="5">
        <v>44777.5</v>
      </c>
      <c r="B830" s="6">
        <v>328.75</v>
      </c>
      <c r="C830" s="6">
        <v>320.89134000000001</v>
      </c>
      <c r="D830" s="6">
        <v>2.44900968658112E-2</v>
      </c>
      <c r="E830" s="4"/>
      <c r="F830" s="4"/>
    </row>
    <row r="831" spans="1:6" ht="13.2" x14ac:dyDescent="0.25">
      <c r="A831" s="5">
        <v>44777.541666666664</v>
      </c>
      <c r="B831" s="6">
        <v>327.01</v>
      </c>
      <c r="C831" s="6">
        <v>317.99599000000001</v>
      </c>
      <c r="D831" s="6">
        <v>2.8346300844862799E-2</v>
      </c>
      <c r="E831" s="4"/>
      <c r="F831" s="4"/>
    </row>
    <row r="832" spans="1:6" ht="13.2" x14ac:dyDescent="0.25">
      <c r="A832" s="5">
        <v>44777.583333333336</v>
      </c>
      <c r="B832" s="6">
        <v>315.83999999999997</v>
      </c>
      <c r="C832" s="6">
        <v>295.97019999999998</v>
      </c>
      <c r="D832" s="6">
        <v>6.7134461509976304E-2</v>
      </c>
      <c r="E832" s="4"/>
      <c r="F832" s="4"/>
    </row>
    <row r="833" spans="1:6" ht="13.2" x14ac:dyDescent="0.25">
      <c r="A833" s="5">
        <v>44777.625</v>
      </c>
      <c r="B833" s="6">
        <v>297.92</v>
      </c>
      <c r="C833" s="6">
        <v>260.62894999999997</v>
      </c>
      <c r="D833" s="6">
        <v>0.143080996949878</v>
      </c>
      <c r="E833" s="4"/>
      <c r="F833" s="4"/>
    </row>
    <row r="834" spans="1:6" ht="13.2" x14ac:dyDescent="0.25">
      <c r="A834" s="5">
        <v>44777.666666666664</v>
      </c>
      <c r="B834" s="6">
        <v>275.31</v>
      </c>
      <c r="C834" s="6">
        <v>231.23358999999999</v>
      </c>
      <c r="D834" s="6">
        <v>0.19061421828896</v>
      </c>
      <c r="E834" s="4"/>
      <c r="F834" s="4"/>
    </row>
    <row r="835" spans="1:6" ht="13.2" x14ac:dyDescent="0.25">
      <c r="A835" s="5">
        <v>44777.708333333336</v>
      </c>
      <c r="B835" s="6">
        <v>266.74</v>
      </c>
      <c r="C835" s="6">
        <v>216.80352999999999</v>
      </c>
      <c r="D835" s="6">
        <v>0.23033052090987599</v>
      </c>
      <c r="E835" s="4"/>
      <c r="F835" s="4"/>
    </row>
    <row r="836" spans="1:6" ht="13.2" x14ac:dyDescent="0.25">
      <c r="A836" s="5">
        <v>44777.75</v>
      </c>
      <c r="B836" s="6">
        <v>265.39999999999998</v>
      </c>
      <c r="C836" s="6">
        <v>215.22472999999999</v>
      </c>
      <c r="D836" s="6">
        <v>0.23312966869560001</v>
      </c>
      <c r="E836" s="4"/>
      <c r="F836" s="4"/>
    </row>
    <row r="837" spans="1:6" ht="13.2" x14ac:dyDescent="0.25">
      <c r="A837" s="5">
        <v>44777.791666666664</v>
      </c>
      <c r="B837" s="6">
        <v>271.43</v>
      </c>
      <c r="C837" s="6">
        <v>219.78492</v>
      </c>
      <c r="D837" s="6">
        <v>0.23498008871582199</v>
      </c>
      <c r="E837" s="4"/>
      <c r="F837" s="4"/>
    </row>
    <row r="838" spans="1:6" ht="13.2" x14ac:dyDescent="0.25">
      <c r="A838" s="5">
        <v>44777.833333333336</v>
      </c>
      <c r="B838" s="6">
        <v>275.49</v>
      </c>
      <c r="C838" s="6">
        <v>225.68265</v>
      </c>
      <c r="D838" s="6">
        <v>0.220696407100856</v>
      </c>
      <c r="E838" s="4"/>
      <c r="F838" s="4"/>
    </row>
    <row r="839" spans="1:6" ht="13.2" x14ac:dyDescent="0.25">
      <c r="A839" s="5">
        <v>44777.875</v>
      </c>
      <c r="B839" s="6">
        <v>270.58</v>
      </c>
      <c r="C839" s="6">
        <v>230.93644</v>
      </c>
      <c r="D839" s="6">
        <v>0.171664376570453</v>
      </c>
      <c r="E839" s="4"/>
      <c r="F839" s="4"/>
    </row>
    <row r="840" spans="1:6" ht="13.2" x14ac:dyDescent="0.25">
      <c r="A840" s="5">
        <v>44777.916666666664</v>
      </c>
      <c r="B840" s="6">
        <v>280.5</v>
      </c>
      <c r="C840" s="6">
        <v>238.47801999999999</v>
      </c>
      <c r="D840" s="6">
        <v>0.17620902756572701</v>
      </c>
      <c r="E840" s="4"/>
      <c r="F840" s="4"/>
    </row>
    <row r="841" spans="1:6" ht="13.2" x14ac:dyDescent="0.25">
      <c r="A841" s="5">
        <v>44777.958333333336</v>
      </c>
      <c r="B841" s="6">
        <v>306.13</v>
      </c>
      <c r="C841" s="6">
        <v>252.52665999999999</v>
      </c>
      <c r="D841" s="6">
        <v>0.212268043302833</v>
      </c>
      <c r="E841" s="4"/>
      <c r="F841" s="4"/>
    </row>
    <row r="842" spans="1:6" ht="13.2" x14ac:dyDescent="0.25">
      <c r="A842" s="5">
        <v>44778</v>
      </c>
      <c r="B842" s="6">
        <v>307.88</v>
      </c>
      <c r="C842" s="6">
        <v>315.50330000000002</v>
      </c>
      <c r="D842" s="6">
        <v>2.4162346320941899E-2</v>
      </c>
      <c r="E842" s="4"/>
      <c r="F842" s="4"/>
    </row>
    <row r="843" spans="1:6" ht="13.2" x14ac:dyDescent="0.25">
      <c r="A843" s="5">
        <v>44778.041666666664</v>
      </c>
      <c r="B843" s="6">
        <v>326.57</v>
      </c>
      <c r="C843" s="6">
        <v>333.64213000000001</v>
      </c>
      <c r="D843" s="6">
        <v>2.1196753539488598E-2</v>
      </c>
      <c r="E843" s="4"/>
      <c r="F843" s="4"/>
    </row>
    <row r="844" spans="1:6" ht="13.2" x14ac:dyDescent="0.25">
      <c r="A844" s="5">
        <v>44778.083333333336</v>
      </c>
      <c r="B844" s="6">
        <v>338.63</v>
      </c>
      <c r="C844" s="6">
        <v>344.96632</v>
      </c>
      <c r="D844" s="6">
        <v>1.8367938064214499E-2</v>
      </c>
      <c r="E844" s="4"/>
      <c r="F844" s="4"/>
    </row>
    <row r="845" spans="1:6" ht="13.2" x14ac:dyDescent="0.25">
      <c r="A845" s="5">
        <v>44778.125</v>
      </c>
      <c r="B845" s="6">
        <v>359.38</v>
      </c>
      <c r="C845" s="6">
        <v>346.75259</v>
      </c>
      <c r="D845" s="6">
        <v>3.6416195189774903E-2</v>
      </c>
      <c r="E845" s="4"/>
      <c r="F845" s="4"/>
    </row>
    <row r="846" spans="1:6" ht="13.2" x14ac:dyDescent="0.25">
      <c r="A846" s="5">
        <v>44778.166666666664</v>
      </c>
      <c r="B846" s="6">
        <v>373.36</v>
      </c>
      <c r="C846" s="6">
        <v>340.75902000000002</v>
      </c>
      <c r="D846" s="6">
        <v>9.5671656762013196E-2</v>
      </c>
      <c r="E846" s="4"/>
      <c r="F846" s="4"/>
    </row>
    <row r="847" spans="1:6" ht="13.2" x14ac:dyDescent="0.25">
      <c r="A847" s="5">
        <v>44778.208333333336</v>
      </c>
      <c r="B847" s="6">
        <v>364.27</v>
      </c>
      <c r="C847" s="6">
        <v>332.44459999999998</v>
      </c>
      <c r="D847" s="6">
        <v>9.5731439163096593E-2</v>
      </c>
      <c r="E847" s="4"/>
      <c r="F847" s="4"/>
    </row>
    <row r="848" spans="1:6" ht="13.2" x14ac:dyDescent="0.25">
      <c r="A848" s="5">
        <v>44778.25</v>
      </c>
      <c r="B848" s="6">
        <v>363.01</v>
      </c>
      <c r="C848" s="6">
        <v>325.69251000000003</v>
      </c>
      <c r="D848" s="6">
        <v>0.114578901430677</v>
      </c>
      <c r="E848" s="4"/>
      <c r="F848" s="4"/>
    </row>
    <row r="849" spans="1:6" ht="13.2" x14ac:dyDescent="0.25">
      <c r="A849" s="5">
        <v>44778.291666666664</v>
      </c>
      <c r="B849" s="6">
        <v>358.43</v>
      </c>
      <c r="C849" s="6">
        <v>321.29043999999999</v>
      </c>
      <c r="D849" s="6">
        <v>0.115594973818704</v>
      </c>
      <c r="E849" s="4"/>
      <c r="F849" s="4"/>
    </row>
    <row r="850" spans="1:6" ht="13.2" x14ac:dyDescent="0.25">
      <c r="A850" s="5">
        <v>44778.333333333336</v>
      </c>
      <c r="B850" s="6">
        <v>350.51</v>
      </c>
      <c r="C850" s="6">
        <v>320.26184000000001</v>
      </c>
      <c r="D850" s="6">
        <v>9.4448217745829399E-2</v>
      </c>
      <c r="E850" s="4"/>
      <c r="F850" s="4"/>
    </row>
    <row r="851" spans="1:6" ht="13.2" x14ac:dyDescent="0.25">
      <c r="A851" s="5">
        <v>44778.375</v>
      </c>
      <c r="B851" s="6">
        <v>354.46</v>
      </c>
      <c r="C851" s="6">
        <v>318.49169000000001</v>
      </c>
      <c r="D851" s="6">
        <v>0.112933276218289</v>
      </c>
      <c r="E851" s="4"/>
      <c r="F851" s="4"/>
    </row>
    <row r="852" spans="1:6" ht="13.2" x14ac:dyDescent="0.25">
      <c r="A852" s="5">
        <v>44778.416666666664</v>
      </c>
      <c r="B852" s="6">
        <v>363.85</v>
      </c>
      <c r="C852" s="6">
        <v>319.34178000000003</v>
      </c>
      <c r="D852" s="6">
        <v>0.13937487290263101</v>
      </c>
      <c r="E852" s="4"/>
      <c r="F852" s="4"/>
    </row>
    <row r="853" spans="1:6" ht="13.2" x14ac:dyDescent="0.25">
      <c r="A853" s="5">
        <v>44778.458333333336</v>
      </c>
      <c r="B853" s="6">
        <v>369.32</v>
      </c>
      <c r="C853" s="6">
        <v>324.60061000000002</v>
      </c>
      <c r="D853" s="6">
        <v>0.13776742440502401</v>
      </c>
      <c r="E853" s="4"/>
      <c r="F853" s="4"/>
    </row>
    <row r="854" spans="1:6" ht="13.2" x14ac:dyDescent="0.25">
      <c r="A854" s="5">
        <v>44778.5</v>
      </c>
      <c r="B854" s="6">
        <v>359.3</v>
      </c>
      <c r="C854" s="6">
        <v>325.57783999999998</v>
      </c>
      <c r="D854" s="6">
        <v>0.103576336767883</v>
      </c>
      <c r="E854" s="4"/>
      <c r="F854" s="4"/>
    </row>
    <row r="855" spans="1:6" ht="13.2" x14ac:dyDescent="0.25">
      <c r="A855" s="5">
        <v>44778.541666666664</v>
      </c>
      <c r="B855" s="6">
        <v>354.71</v>
      </c>
      <c r="C855" s="6">
        <v>314.95229</v>
      </c>
      <c r="D855" s="6">
        <v>0.12623407183354601</v>
      </c>
      <c r="E855" s="4"/>
      <c r="F855" s="4"/>
    </row>
    <row r="856" spans="1:6" ht="13.2" x14ac:dyDescent="0.25">
      <c r="A856" s="5">
        <v>44778.583333333336</v>
      </c>
      <c r="B856" s="6">
        <v>346.8</v>
      </c>
      <c r="C856" s="6">
        <v>294.27415999999999</v>
      </c>
      <c r="D856" s="6">
        <v>0.17849287208907499</v>
      </c>
      <c r="E856" s="4"/>
      <c r="F856" s="4"/>
    </row>
    <row r="857" spans="1:6" ht="13.2" x14ac:dyDescent="0.25">
      <c r="A857" s="5">
        <v>44778.625</v>
      </c>
      <c r="B857" s="6">
        <v>324.02999999999997</v>
      </c>
      <c r="C857" s="6">
        <v>273.64648999999997</v>
      </c>
      <c r="D857" s="6">
        <v>0.18411897042786801</v>
      </c>
      <c r="E857" s="4"/>
      <c r="F857" s="4"/>
    </row>
    <row r="858" spans="1:6" ht="13.2" x14ac:dyDescent="0.25">
      <c r="A858" s="5">
        <v>44778.666666666664</v>
      </c>
      <c r="B858" s="6">
        <v>298.98</v>
      </c>
      <c r="C858" s="6">
        <v>258.90078</v>
      </c>
      <c r="D858" s="6">
        <v>0.15480532735359001</v>
      </c>
      <c r="E858" s="4"/>
      <c r="F858" s="4"/>
    </row>
    <row r="859" spans="1:6" ht="13.2" x14ac:dyDescent="0.25">
      <c r="A859" s="5">
        <v>44778.708333333336</v>
      </c>
      <c r="B859" s="6">
        <v>277.81</v>
      </c>
      <c r="C859" s="6">
        <v>250.1507</v>
      </c>
      <c r="D859" s="6">
        <v>0.110570548073621</v>
      </c>
      <c r="E859" s="4"/>
      <c r="F859" s="4"/>
    </row>
    <row r="860" spans="1:6" ht="13.2" x14ac:dyDescent="0.25">
      <c r="A860" s="5">
        <v>44778.75</v>
      </c>
      <c r="B860" s="6">
        <v>263.67</v>
      </c>
      <c r="C860" s="6">
        <v>246.15891999999999</v>
      </c>
      <c r="D860" s="6">
        <v>7.1137296182482504E-2</v>
      </c>
      <c r="E860" s="4"/>
      <c r="F860" s="4"/>
    </row>
    <row r="861" spans="1:6" ht="13.2" x14ac:dyDescent="0.25">
      <c r="A861" s="5">
        <v>44778.791666666664</v>
      </c>
      <c r="B861" s="6">
        <v>235.01</v>
      </c>
      <c r="C861" s="6">
        <v>247.60075000000001</v>
      </c>
      <c r="D861" s="6">
        <v>5.08510172121854E-2</v>
      </c>
      <c r="E861" s="4"/>
      <c r="F861" s="4"/>
    </row>
    <row r="862" spans="1:6" ht="13.2" x14ac:dyDescent="0.25">
      <c r="A862" s="5">
        <v>44778.833333333336</v>
      </c>
      <c r="B862" s="6">
        <v>233.12</v>
      </c>
      <c r="C862" s="6">
        <v>255.79580999999999</v>
      </c>
      <c r="D862" s="6">
        <v>8.8648090052765E-2</v>
      </c>
      <c r="E862" s="4"/>
      <c r="F862" s="4"/>
    </row>
    <row r="863" spans="1:6" ht="13.2" x14ac:dyDescent="0.25">
      <c r="A863" s="5">
        <v>44778.875</v>
      </c>
      <c r="B863" s="6">
        <v>236.24</v>
      </c>
      <c r="C863" s="6">
        <v>267.64864</v>
      </c>
      <c r="D863" s="6">
        <v>0.11735026936807801</v>
      </c>
      <c r="E863" s="4"/>
      <c r="F863" s="4"/>
    </row>
    <row r="864" spans="1:6" ht="13.2" x14ac:dyDescent="0.25">
      <c r="A864" s="5">
        <v>44778.916666666664</v>
      </c>
      <c r="B864" s="6">
        <v>235.22</v>
      </c>
      <c r="C864" s="6">
        <v>279.49011000000002</v>
      </c>
      <c r="D864" s="6">
        <v>0.15839598045168701</v>
      </c>
      <c r="E864" s="4"/>
      <c r="F864" s="4"/>
    </row>
    <row r="865" spans="1:6" ht="13.2" x14ac:dyDescent="0.25">
      <c r="A865" s="5">
        <v>44778.958333333336</v>
      </c>
      <c r="B865" s="6">
        <v>248.09</v>
      </c>
      <c r="C865" s="6">
        <v>291.98905999999999</v>
      </c>
      <c r="D865" s="6">
        <v>0.15034487935952101</v>
      </c>
      <c r="E865" s="4"/>
      <c r="F865" s="4"/>
    </row>
    <row r="866" spans="1:6" ht="13.2" x14ac:dyDescent="0.25">
      <c r="A866" s="5">
        <v>44779</v>
      </c>
      <c r="B866" s="6">
        <v>261.45</v>
      </c>
      <c r="C866" s="6">
        <v>244.59583000000001</v>
      </c>
      <c r="D866" s="6">
        <v>6.8906203347783898E-2</v>
      </c>
      <c r="E866" s="4"/>
      <c r="F866" s="4"/>
    </row>
    <row r="867" spans="1:6" ht="13.2" x14ac:dyDescent="0.25">
      <c r="A867" s="5">
        <v>44779.041666666664</v>
      </c>
      <c r="B867" s="6">
        <v>276.38</v>
      </c>
      <c r="C867" s="6">
        <v>275.20767000000001</v>
      </c>
      <c r="D867" s="6">
        <v>4.2598013347520001E-3</v>
      </c>
      <c r="E867" s="4"/>
      <c r="F867" s="4"/>
    </row>
    <row r="868" spans="1:6" ht="13.2" x14ac:dyDescent="0.25">
      <c r="A868" s="5">
        <v>44779.083333333336</v>
      </c>
      <c r="B868" s="6">
        <v>315.24</v>
      </c>
      <c r="C868" s="6">
        <v>308.21251999999998</v>
      </c>
      <c r="D868" s="6">
        <v>2.2800760981416399E-2</v>
      </c>
      <c r="E868" s="4"/>
      <c r="F868" s="4"/>
    </row>
    <row r="869" spans="1:6" ht="13.2" x14ac:dyDescent="0.25">
      <c r="A869" s="5">
        <v>44779.125</v>
      </c>
      <c r="B869" s="6">
        <v>361.54</v>
      </c>
      <c r="C869" s="6">
        <v>331.32422000000003</v>
      </c>
      <c r="D869" s="6">
        <v>9.1197015418915006E-2</v>
      </c>
      <c r="E869" s="4"/>
      <c r="F869" s="4"/>
    </row>
    <row r="870" spans="1:6" ht="13.2" x14ac:dyDescent="0.25">
      <c r="A870" s="5">
        <v>44779.166666666664</v>
      </c>
      <c r="B870" s="6">
        <v>358.25</v>
      </c>
      <c r="C870" s="6">
        <v>339.46284000000003</v>
      </c>
      <c r="D870" s="6">
        <v>5.5343789617738302E-2</v>
      </c>
      <c r="E870" s="4"/>
      <c r="F870" s="4"/>
    </row>
    <row r="871" spans="1:6" ht="13.2" x14ac:dyDescent="0.25">
      <c r="A871" s="5">
        <v>44779.208333333336</v>
      </c>
      <c r="B871" s="6">
        <v>351.08</v>
      </c>
      <c r="C871" s="6">
        <v>337.74721</v>
      </c>
      <c r="D871" s="6">
        <v>3.9475648074191301E-2</v>
      </c>
      <c r="E871" s="4"/>
      <c r="F871" s="4"/>
    </row>
    <row r="872" spans="1:6" ht="13.2" x14ac:dyDescent="0.25">
      <c r="A872" s="5">
        <v>44779.25</v>
      </c>
      <c r="B872" s="6">
        <v>336.02</v>
      </c>
      <c r="C872" s="6">
        <v>336.07002999999997</v>
      </c>
      <c r="D872" s="6">
        <v>1.48867782110747E-4</v>
      </c>
      <c r="E872" s="4"/>
      <c r="F872" s="4"/>
    </row>
    <row r="873" spans="1:6" ht="13.2" x14ac:dyDescent="0.25">
      <c r="A873" s="5">
        <v>44779.291666666664</v>
      </c>
      <c r="B873" s="6">
        <v>325.49</v>
      </c>
      <c r="C873" s="6">
        <v>335.20341000000002</v>
      </c>
      <c r="D873" s="6">
        <v>2.8977658669999799E-2</v>
      </c>
      <c r="E873" s="4"/>
      <c r="F873" s="4"/>
    </row>
    <row r="874" spans="1:6" ht="13.2" x14ac:dyDescent="0.25">
      <c r="A874" s="5">
        <v>44779.333333333336</v>
      </c>
      <c r="B874" s="6">
        <v>326.86</v>
      </c>
      <c r="C874" s="6">
        <v>332.50265000000002</v>
      </c>
      <c r="D874" s="6">
        <v>1.6970240688307301E-2</v>
      </c>
      <c r="E874" s="4"/>
      <c r="F874" s="4"/>
    </row>
    <row r="875" spans="1:6" ht="13.2" x14ac:dyDescent="0.25">
      <c r="A875" s="5">
        <v>44779.375</v>
      </c>
      <c r="B875" s="6">
        <v>330.14</v>
      </c>
      <c r="C875" s="6">
        <v>325.69761</v>
      </c>
      <c r="D875" s="6">
        <v>1.36396149790598E-2</v>
      </c>
      <c r="E875" s="4"/>
      <c r="F875" s="4"/>
    </row>
    <row r="876" spans="1:6" ht="13.2" x14ac:dyDescent="0.25">
      <c r="A876" s="5">
        <v>44779.416666666664</v>
      </c>
      <c r="B876" s="6">
        <v>321.26</v>
      </c>
      <c r="C876" s="6">
        <v>321.94269000000003</v>
      </c>
      <c r="D876" s="6">
        <v>2.1205326948098599E-3</v>
      </c>
      <c r="E876" s="4"/>
      <c r="F876" s="4"/>
    </row>
    <row r="877" spans="1:6" ht="13.2" x14ac:dyDescent="0.25">
      <c r="A877" s="5">
        <v>44779.458333333336</v>
      </c>
      <c r="B877" s="6">
        <v>307.7</v>
      </c>
      <c r="C877" s="6">
        <v>321.60935000000001</v>
      </c>
      <c r="D877" s="6">
        <v>4.3249209017088598E-2</v>
      </c>
      <c r="E877" s="4"/>
      <c r="F877" s="4"/>
    </row>
    <row r="878" spans="1:6" ht="13.2" x14ac:dyDescent="0.25">
      <c r="A878" s="5">
        <v>44779.5</v>
      </c>
      <c r="B878" s="6">
        <v>308.38</v>
      </c>
      <c r="C878" s="6">
        <v>320.20735999999999</v>
      </c>
      <c r="D878" s="6">
        <v>3.6936565105811399E-2</v>
      </c>
      <c r="E878" s="4"/>
      <c r="F878" s="4"/>
    </row>
    <row r="879" spans="1:6" ht="13.2" x14ac:dyDescent="0.25">
      <c r="A879" s="5">
        <v>44779.541666666664</v>
      </c>
      <c r="B879" s="6">
        <v>317.56</v>
      </c>
      <c r="C879" s="6">
        <v>313.21861000000001</v>
      </c>
      <c r="D879" s="6">
        <v>1.38605748872967E-2</v>
      </c>
      <c r="E879" s="4"/>
      <c r="F879" s="4"/>
    </row>
    <row r="880" spans="1:6" ht="13.2" x14ac:dyDescent="0.25">
      <c r="A880" s="5">
        <v>44779.583333333336</v>
      </c>
      <c r="B880" s="6">
        <v>303.23</v>
      </c>
      <c r="C880" s="6">
        <v>298.20022999999998</v>
      </c>
      <c r="D880" s="6">
        <v>1.6867089606201899E-2</v>
      </c>
      <c r="E880" s="4"/>
      <c r="F880" s="4"/>
    </row>
    <row r="881" spans="1:6" ht="13.2" x14ac:dyDescent="0.25">
      <c r="A881" s="5">
        <v>44779.625</v>
      </c>
      <c r="B881" s="6">
        <v>247.92</v>
      </c>
      <c r="C881" s="6">
        <v>277.28084000000001</v>
      </c>
      <c r="D881" s="6">
        <v>0.10588845590629301</v>
      </c>
      <c r="E881" s="4"/>
      <c r="F881" s="4"/>
    </row>
    <row r="882" spans="1:6" ht="13.2" x14ac:dyDescent="0.25">
      <c r="A882" s="5">
        <v>44779.666666666664</v>
      </c>
      <c r="B882" s="6">
        <v>214.51</v>
      </c>
      <c r="C882" s="6">
        <v>254.13740999999999</v>
      </c>
      <c r="D882" s="6">
        <v>0.15592907002554199</v>
      </c>
      <c r="E882" s="4"/>
      <c r="F882" s="4"/>
    </row>
    <row r="883" spans="1:6" ht="13.2" x14ac:dyDescent="0.25">
      <c r="A883" s="5">
        <v>44779.708333333336</v>
      </c>
      <c r="B883" s="6">
        <v>198.74</v>
      </c>
      <c r="C883" s="6">
        <v>228.68657999999999</v>
      </c>
      <c r="D883" s="6">
        <v>0.13095031636749199</v>
      </c>
      <c r="E883" s="4"/>
      <c r="F883" s="4"/>
    </row>
    <row r="884" spans="1:6" ht="13.2" x14ac:dyDescent="0.25">
      <c r="A884" s="5">
        <v>44779.75</v>
      </c>
      <c r="B884" s="6">
        <v>195.14</v>
      </c>
      <c r="C884" s="6">
        <v>209.87754000000001</v>
      </c>
      <c r="D884" s="6">
        <v>7.02197100270949E-2</v>
      </c>
      <c r="E884" s="4"/>
      <c r="F884" s="4"/>
    </row>
    <row r="885" spans="1:6" ht="13.2" x14ac:dyDescent="0.25">
      <c r="A885" s="5">
        <v>44779.791666666664</v>
      </c>
      <c r="B885" s="6">
        <v>194.22</v>
      </c>
      <c r="C885" s="6">
        <v>205.19803999999999</v>
      </c>
      <c r="D885" s="6">
        <v>5.3499731283982901E-2</v>
      </c>
      <c r="E885" s="4"/>
      <c r="F885" s="4"/>
    </row>
    <row r="886" spans="1:6" ht="13.2" x14ac:dyDescent="0.25">
      <c r="A886" s="5">
        <v>44779.833333333336</v>
      </c>
      <c r="B886" s="6">
        <v>200.06</v>
      </c>
      <c r="C886" s="6">
        <v>211.39913000000001</v>
      </c>
      <c r="D886" s="6">
        <v>5.36384894299234E-2</v>
      </c>
      <c r="E886" s="4"/>
      <c r="F886" s="4"/>
    </row>
    <row r="887" spans="1:6" ht="13.2" x14ac:dyDescent="0.25">
      <c r="A887" s="5">
        <v>44779.875</v>
      </c>
      <c r="B887" s="6">
        <v>202.26</v>
      </c>
      <c r="C887" s="6">
        <v>218.52273</v>
      </c>
      <c r="D887" s="6">
        <v>7.4421228400359099E-2</v>
      </c>
      <c r="E887" s="4"/>
      <c r="F887" s="4"/>
    </row>
    <row r="888" spans="1:6" ht="13.2" x14ac:dyDescent="0.25">
      <c r="A888" s="5">
        <v>44779.916666666664</v>
      </c>
      <c r="B888" s="6">
        <v>207.3</v>
      </c>
      <c r="C888" s="6">
        <v>220.91865000000001</v>
      </c>
      <c r="D888" s="6">
        <v>6.1645542374987303E-2</v>
      </c>
      <c r="E888" s="4"/>
      <c r="F888" s="4"/>
    </row>
    <row r="889" spans="1:6" ht="13.2" x14ac:dyDescent="0.25">
      <c r="A889" s="5">
        <v>44779.958333333336</v>
      </c>
      <c r="B889" s="6">
        <v>227.18</v>
      </c>
      <c r="C889" s="6">
        <v>225.53355999999999</v>
      </c>
      <c r="D889" s="6">
        <v>7.3001995800536798E-3</v>
      </c>
      <c r="E889" s="4"/>
      <c r="F889" s="4"/>
    </row>
    <row r="890" spans="1:6" ht="13.2" x14ac:dyDescent="0.25">
      <c r="A890" s="5">
        <v>44780</v>
      </c>
      <c r="B890" s="6">
        <v>239.07</v>
      </c>
      <c r="C890" s="6">
        <v>247.03738000000001</v>
      </c>
      <c r="D890" s="6">
        <v>3.2251718343191703E-2</v>
      </c>
      <c r="E890" s="4"/>
      <c r="F890" s="4"/>
    </row>
    <row r="891" spans="1:6" ht="13.2" x14ac:dyDescent="0.25">
      <c r="A891" s="5">
        <v>44780.041666666664</v>
      </c>
      <c r="B891" s="6">
        <v>264.57</v>
      </c>
      <c r="C891" s="6">
        <v>280.24959000000001</v>
      </c>
      <c r="D891" s="6">
        <v>5.59486634752972E-2</v>
      </c>
      <c r="E891" s="4"/>
      <c r="F891" s="4"/>
    </row>
    <row r="892" spans="1:6" ht="13.2" x14ac:dyDescent="0.25">
      <c r="A892" s="5">
        <v>44780.083333333336</v>
      </c>
      <c r="B892" s="6">
        <v>307.47000000000003</v>
      </c>
      <c r="C892" s="6">
        <v>312.17122999999998</v>
      </c>
      <c r="D892" s="6">
        <v>1.5059779852230301E-2</v>
      </c>
      <c r="E892" s="4"/>
      <c r="F892" s="4"/>
    </row>
    <row r="893" spans="1:6" ht="13.2" x14ac:dyDescent="0.25">
      <c r="A893" s="5">
        <v>44780.125</v>
      </c>
      <c r="B893" s="6">
        <v>348.73</v>
      </c>
      <c r="C893" s="6">
        <v>333.12248</v>
      </c>
      <c r="D893" s="6">
        <v>4.6852196825623998E-2</v>
      </c>
      <c r="E893" s="4"/>
      <c r="F893" s="4"/>
    </row>
    <row r="894" spans="1:6" ht="13.2" x14ac:dyDescent="0.25">
      <c r="A894" s="5">
        <v>44780.166666666664</v>
      </c>
      <c r="B894" s="6">
        <v>343.58</v>
      </c>
      <c r="C894" s="6">
        <v>336.44907000000001</v>
      </c>
      <c r="D894" s="6">
        <v>2.11946788855739E-2</v>
      </c>
      <c r="E894" s="4"/>
      <c r="F894" s="4"/>
    </row>
    <row r="895" spans="1:6" ht="13.2" x14ac:dyDescent="0.25">
      <c r="A895" s="5">
        <v>44780.208333333336</v>
      </c>
      <c r="B895" s="6">
        <v>338.48</v>
      </c>
      <c r="C895" s="6">
        <v>326.05171000000001</v>
      </c>
      <c r="D895" s="6">
        <v>3.81175427664526E-2</v>
      </c>
      <c r="E895" s="4"/>
      <c r="F895" s="4"/>
    </row>
    <row r="896" spans="1:6" ht="13.2" x14ac:dyDescent="0.25">
      <c r="A896" s="5">
        <v>44780.25</v>
      </c>
      <c r="B896" s="6">
        <v>322.31</v>
      </c>
      <c r="C896" s="6">
        <v>314.38231999999999</v>
      </c>
      <c r="D896" s="6">
        <v>2.5216685213086999E-2</v>
      </c>
      <c r="E896" s="4"/>
      <c r="F896" s="4"/>
    </row>
    <row r="897" spans="1:6" ht="13.2" x14ac:dyDescent="0.25">
      <c r="A897" s="5">
        <v>44780.291666666664</v>
      </c>
      <c r="B897" s="6">
        <v>313.38</v>
      </c>
      <c r="C897" s="6">
        <v>306.63036</v>
      </c>
      <c r="D897" s="6">
        <v>2.2012301717285899E-2</v>
      </c>
      <c r="E897" s="4"/>
      <c r="F897" s="4"/>
    </row>
    <row r="898" spans="1:6" ht="13.2" x14ac:dyDescent="0.25">
      <c r="A898" s="5">
        <v>44780.333333333336</v>
      </c>
      <c r="B898" s="6">
        <v>320.58999999999997</v>
      </c>
      <c r="C898" s="6">
        <v>302.61243999999999</v>
      </c>
      <c r="D898" s="6">
        <v>5.9407868361260899E-2</v>
      </c>
      <c r="E898" s="4"/>
      <c r="F898" s="4"/>
    </row>
    <row r="899" spans="1:6" ht="13.2" x14ac:dyDescent="0.25">
      <c r="A899" s="5">
        <v>44780.375</v>
      </c>
      <c r="B899" s="6">
        <v>321.69</v>
      </c>
      <c r="C899" s="6">
        <v>295.46890999999999</v>
      </c>
      <c r="D899" s="6">
        <v>8.8743990019119104E-2</v>
      </c>
      <c r="E899" s="4"/>
      <c r="F899" s="4"/>
    </row>
    <row r="900" spans="1:6" ht="13.2" x14ac:dyDescent="0.25">
      <c r="A900" s="5">
        <v>44780.416666666664</v>
      </c>
      <c r="B900" s="6">
        <v>333.82</v>
      </c>
      <c r="C900" s="6">
        <v>287.61741000000001</v>
      </c>
      <c r="D900" s="6">
        <v>0.16063905867172601</v>
      </c>
      <c r="E900" s="4"/>
      <c r="F900" s="4"/>
    </row>
    <row r="901" spans="1:6" ht="13.2" x14ac:dyDescent="0.25">
      <c r="A901" s="5">
        <v>44780.458333333336</v>
      </c>
      <c r="B901" s="6">
        <v>325.89</v>
      </c>
      <c r="C901" s="6">
        <v>285.11588</v>
      </c>
      <c r="D901" s="6">
        <v>0.14300894078576001</v>
      </c>
      <c r="E901" s="4"/>
      <c r="F901" s="4"/>
    </row>
    <row r="902" spans="1:6" ht="13.2" x14ac:dyDescent="0.25">
      <c r="A902" s="5">
        <v>44780.5</v>
      </c>
      <c r="B902" s="6">
        <v>314.31</v>
      </c>
      <c r="C902" s="6">
        <v>290.60847000000001</v>
      </c>
      <c r="D902" s="6">
        <v>8.1558290437990302E-2</v>
      </c>
      <c r="E902" s="4"/>
      <c r="F902" s="4"/>
    </row>
    <row r="903" spans="1:6" ht="13.2" x14ac:dyDescent="0.25">
      <c r="A903" s="5">
        <v>44780.541666666664</v>
      </c>
      <c r="B903" s="6">
        <v>330.51</v>
      </c>
      <c r="C903" s="6">
        <v>291.93853999999999</v>
      </c>
      <c r="D903" s="6">
        <v>0.13212185003048901</v>
      </c>
      <c r="E903" s="4"/>
      <c r="F903" s="4"/>
    </row>
    <row r="904" spans="1:6" ht="13.2" x14ac:dyDescent="0.25">
      <c r="A904" s="5">
        <v>44780.583333333336</v>
      </c>
      <c r="B904" s="6">
        <v>323.77</v>
      </c>
      <c r="C904" s="6">
        <v>270.93689999999998</v>
      </c>
      <c r="D904" s="6">
        <v>0.19500149296755001</v>
      </c>
      <c r="E904" s="4"/>
      <c r="F904" s="4"/>
    </row>
    <row r="905" spans="1:6" ht="13.2" x14ac:dyDescent="0.25">
      <c r="A905" s="5">
        <v>44780.625</v>
      </c>
      <c r="B905" s="6">
        <v>256.89</v>
      </c>
      <c r="C905" s="6">
        <v>230.28578999999999</v>
      </c>
      <c r="D905" s="6">
        <v>0.115526928517821</v>
      </c>
      <c r="E905" s="4"/>
      <c r="F905" s="4"/>
    </row>
    <row r="906" spans="1:6" ht="13.2" x14ac:dyDescent="0.25">
      <c r="A906" s="5">
        <v>44780.666666666664</v>
      </c>
      <c r="B906" s="6">
        <v>218.38</v>
      </c>
      <c r="C906" s="6">
        <v>195.45886999999999</v>
      </c>
      <c r="D906" s="6">
        <v>0.11726830304503399</v>
      </c>
      <c r="E906" s="4"/>
      <c r="F906" s="4"/>
    </row>
    <row r="907" spans="1:6" ht="13.2" x14ac:dyDescent="0.25">
      <c r="A907" s="5">
        <v>44780.708333333336</v>
      </c>
      <c r="B907" s="6">
        <v>208.19</v>
      </c>
      <c r="C907" s="6">
        <v>181.0915</v>
      </c>
      <c r="D907" s="6">
        <v>0.14963982296242501</v>
      </c>
      <c r="E907" s="4"/>
      <c r="F907" s="4"/>
    </row>
    <row r="908" spans="1:6" ht="13.2" x14ac:dyDescent="0.25">
      <c r="A908" s="5">
        <v>44780.75</v>
      </c>
      <c r="B908" s="6">
        <v>194.52</v>
      </c>
      <c r="C908" s="6">
        <v>182.84907999999999</v>
      </c>
      <c r="D908" s="6">
        <v>6.3828158172849495E-2</v>
      </c>
      <c r="E908" s="4"/>
      <c r="F908" s="4"/>
    </row>
    <row r="909" spans="1:6" ht="13.2" x14ac:dyDescent="0.25">
      <c r="A909" s="5">
        <v>44780.791666666664</v>
      </c>
      <c r="B909" s="6">
        <v>192.63</v>
      </c>
      <c r="C909" s="6">
        <v>188.24431999999999</v>
      </c>
      <c r="D909" s="6">
        <v>2.32978078701126E-2</v>
      </c>
      <c r="E909" s="4"/>
      <c r="F909" s="4"/>
    </row>
    <row r="910" spans="1:6" ht="13.2" x14ac:dyDescent="0.25">
      <c r="A910" s="5">
        <v>44780.833333333336</v>
      </c>
      <c r="B910" s="6">
        <v>213.61</v>
      </c>
      <c r="C910" s="6">
        <v>190.63515000000001</v>
      </c>
      <c r="D910" s="6">
        <v>0.120517386221795</v>
      </c>
      <c r="E910" s="4"/>
      <c r="F910" s="4"/>
    </row>
    <row r="911" spans="1:6" ht="13.2" x14ac:dyDescent="0.25">
      <c r="A911" s="5">
        <v>44780.875</v>
      </c>
      <c r="B911" s="6">
        <v>222.48</v>
      </c>
      <c r="C911" s="6">
        <v>191.5136</v>
      </c>
      <c r="D911" s="6">
        <v>0.161692955487234</v>
      </c>
      <c r="E911" s="4"/>
      <c r="F911" s="4"/>
    </row>
    <row r="912" spans="1:6" ht="13.2" x14ac:dyDescent="0.25">
      <c r="A912" s="5">
        <v>44780.916666666664</v>
      </c>
      <c r="B912" s="6">
        <v>232.68</v>
      </c>
      <c r="C912" s="6">
        <v>198.73138</v>
      </c>
      <c r="D912" s="6">
        <v>0.170826670654629</v>
      </c>
      <c r="E912" s="4"/>
      <c r="F912" s="4"/>
    </row>
    <row r="913" spans="1:6" ht="13.2" x14ac:dyDescent="0.25">
      <c r="A913" s="5">
        <v>44780.958333333336</v>
      </c>
      <c r="B913" s="6">
        <v>246.19</v>
      </c>
      <c r="C913" s="6">
        <v>216.73095000000001</v>
      </c>
      <c r="D913" s="6">
        <v>0.13592451839481101</v>
      </c>
      <c r="E913" s="4"/>
      <c r="F913" s="4"/>
    </row>
    <row r="914" spans="1:6" ht="13.2" x14ac:dyDescent="0.25">
      <c r="A914" s="5">
        <v>44781</v>
      </c>
      <c r="B914" s="6">
        <v>259.43</v>
      </c>
      <c r="C914" s="6">
        <v>259.34084000000001</v>
      </c>
      <c r="D914" s="6">
        <v>3.4379467576334098E-4</v>
      </c>
      <c r="E914" s="4"/>
      <c r="F914" s="4"/>
    </row>
    <row r="915" spans="1:6" ht="13.2" x14ac:dyDescent="0.25">
      <c r="A915" s="5">
        <v>44781.041666666664</v>
      </c>
      <c r="B915" s="6">
        <v>269.49</v>
      </c>
      <c r="C915" s="6">
        <v>292.92293999999998</v>
      </c>
      <c r="D915" s="6">
        <v>7.9996943906134405E-2</v>
      </c>
      <c r="E915" s="4"/>
      <c r="F915" s="4"/>
    </row>
    <row r="916" spans="1:6" ht="13.2" x14ac:dyDescent="0.25">
      <c r="A916" s="5">
        <v>44781.083333333336</v>
      </c>
      <c r="B916" s="6">
        <v>320.12</v>
      </c>
      <c r="C916" s="6">
        <v>321.99621999999999</v>
      </c>
      <c r="D916" s="6">
        <v>5.8268385883535802E-3</v>
      </c>
      <c r="E916" s="4"/>
      <c r="F916" s="4"/>
    </row>
    <row r="917" spans="1:6" ht="13.2" x14ac:dyDescent="0.25">
      <c r="A917" s="5">
        <v>44781.125</v>
      </c>
      <c r="B917" s="6">
        <v>363.81</v>
      </c>
      <c r="C917" s="6">
        <v>338.97798999999998</v>
      </c>
      <c r="D917" s="6">
        <v>7.3255523168333198E-2</v>
      </c>
      <c r="E917" s="4"/>
      <c r="F917" s="4"/>
    </row>
    <row r="918" spans="1:6" ht="13.2" x14ac:dyDescent="0.25">
      <c r="A918" s="5">
        <v>44781.166666666664</v>
      </c>
      <c r="B918" s="6">
        <v>354.72</v>
      </c>
      <c r="C918" s="6">
        <v>341.6671</v>
      </c>
      <c r="D918" s="6">
        <v>3.8203561302800303E-2</v>
      </c>
      <c r="E918" s="4"/>
      <c r="F918" s="4"/>
    </row>
    <row r="919" spans="1:6" ht="13.2" x14ac:dyDescent="0.25">
      <c r="A919" s="5">
        <v>44781.208333333336</v>
      </c>
      <c r="B919" s="6">
        <v>345.34</v>
      </c>
      <c r="C919" s="6">
        <v>334.12259</v>
      </c>
      <c r="D919" s="6">
        <v>3.3572737479378299E-2</v>
      </c>
      <c r="E919" s="4"/>
      <c r="F919" s="4"/>
    </row>
    <row r="920" spans="1:6" ht="13.2" x14ac:dyDescent="0.25">
      <c r="A920" s="5">
        <v>44781.25</v>
      </c>
      <c r="B920" s="6">
        <v>332.8</v>
      </c>
      <c r="C920" s="6">
        <v>326.73809</v>
      </c>
      <c r="D920" s="6">
        <v>1.85528109073539E-2</v>
      </c>
      <c r="E920" s="4"/>
      <c r="F920" s="4"/>
    </row>
    <row r="921" spans="1:6" ht="13.2" x14ac:dyDescent="0.25">
      <c r="A921" s="5">
        <v>44781.291666666664</v>
      </c>
      <c r="B921" s="6">
        <v>330.5</v>
      </c>
      <c r="C921" s="6">
        <v>322.96024999999997</v>
      </c>
      <c r="D921" s="6">
        <v>2.3345752302334499E-2</v>
      </c>
      <c r="E921" s="4"/>
      <c r="F921" s="4"/>
    </row>
    <row r="922" spans="1:6" ht="13.2" x14ac:dyDescent="0.25">
      <c r="A922" s="5">
        <v>44781.333333333336</v>
      </c>
      <c r="B922" s="6">
        <v>340.35</v>
      </c>
      <c r="C922" s="6">
        <v>321.68428</v>
      </c>
      <c r="D922" s="6">
        <v>5.8024967834921899E-2</v>
      </c>
      <c r="E922" s="4"/>
      <c r="F922" s="4"/>
    </row>
    <row r="923" spans="1:6" ht="13.2" x14ac:dyDescent="0.25">
      <c r="A923" s="5">
        <v>44781.375</v>
      </c>
      <c r="B923" s="6">
        <v>343.25</v>
      </c>
      <c r="C923" s="6">
        <v>316.71050000000002</v>
      </c>
      <c r="D923" s="6">
        <v>8.3797348051295906E-2</v>
      </c>
      <c r="E923" s="4"/>
      <c r="F923" s="4"/>
    </row>
    <row r="924" spans="1:6" ht="13.2" x14ac:dyDescent="0.25">
      <c r="A924" s="5">
        <v>44781.416666666664</v>
      </c>
      <c r="B924" s="6">
        <v>344.28</v>
      </c>
      <c r="C924" s="6">
        <v>311.92590000000001</v>
      </c>
      <c r="D924" s="6">
        <v>0.103723672833836</v>
      </c>
      <c r="E924" s="4"/>
      <c r="F924" s="4"/>
    </row>
    <row r="925" spans="1:6" ht="13.2" x14ac:dyDescent="0.25">
      <c r="A925" s="5">
        <v>44781.458333333336</v>
      </c>
      <c r="B925" s="6">
        <v>346.22</v>
      </c>
      <c r="C925" s="6">
        <v>311.84755000000001</v>
      </c>
      <c r="D925" s="6">
        <v>0.110221965829136</v>
      </c>
      <c r="E925" s="4"/>
      <c r="F925" s="4"/>
    </row>
    <row r="926" spans="1:6" ht="13.2" x14ac:dyDescent="0.25">
      <c r="A926" s="5">
        <v>44781.5</v>
      </c>
      <c r="B926" s="6">
        <v>348.71</v>
      </c>
      <c r="C926" s="6">
        <v>316.06691000000001</v>
      </c>
      <c r="D926" s="6">
        <v>0.103279049363313</v>
      </c>
      <c r="E926" s="4"/>
      <c r="F926" s="4"/>
    </row>
    <row r="927" spans="1:6" ht="13.2" x14ac:dyDescent="0.25">
      <c r="A927" s="5">
        <v>44781.541666666664</v>
      </c>
      <c r="B927" s="6">
        <v>348.78</v>
      </c>
      <c r="C927" s="6">
        <v>313.81957</v>
      </c>
      <c r="D927" s="6">
        <v>0.11140296317403001</v>
      </c>
      <c r="E927" s="4"/>
      <c r="F927" s="4"/>
    </row>
    <row r="928" spans="1:6" ht="13.2" x14ac:dyDescent="0.25">
      <c r="A928" s="5">
        <v>44781.583333333336</v>
      </c>
      <c r="B928" s="6">
        <v>342.26</v>
      </c>
      <c r="C928" s="6">
        <v>291.07441999999998</v>
      </c>
      <c r="D928" s="6">
        <v>0.175850492118132</v>
      </c>
      <c r="E928" s="4"/>
      <c r="F928" s="4"/>
    </row>
    <row r="929" spans="1:6" ht="13.2" x14ac:dyDescent="0.25">
      <c r="A929" s="5">
        <v>44781.625</v>
      </c>
      <c r="B929" s="6">
        <v>289.02999999999997</v>
      </c>
      <c r="C929" s="6">
        <v>251.35632000000001</v>
      </c>
      <c r="D929" s="6">
        <v>0.14988157051312601</v>
      </c>
      <c r="E929" s="4"/>
      <c r="F929" s="4"/>
    </row>
    <row r="930" spans="1:6" ht="13.2" x14ac:dyDescent="0.25">
      <c r="A930" s="5">
        <v>44781.666666666664</v>
      </c>
      <c r="B930" s="6">
        <v>260.44</v>
      </c>
      <c r="C930" s="6">
        <v>216.75778</v>
      </c>
      <c r="D930" s="6">
        <v>0.20152550003049399</v>
      </c>
      <c r="E930" s="4"/>
      <c r="F930" s="4"/>
    </row>
    <row r="931" spans="1:6" ht="13.2" x14ac:dyDescent="0.25">
      <c r="A931" s="5">
        <v>44781.708333333336</v>
      </c>
      <c r="B931" s="6">
        <v>243.61</v>
      </c>
      <c r="C931" s="6">
        <v>199.39015000000001</v>
      </c>
      <c r="D931" s="6">
        <v>0.22177549894014301</v>
      </c>
      <c r="E931" s="4"/>
      <c r="F931" s="4"/>
    </row>
    <row r="932" spans="1:6" ht="13.2" x14ac:dyDescent="0.25">
      <c r="A932" s="5">
        <v>44781.75</v>
      </c>
      <c r="B932" s="6">
        <v>238.85</v>
      </c>
      <c r="C932" s="6">
        <v>197.64704</v>
      </c>
      <c r="D932" s="6">
        <v>0.20846737699689299</v>
      </c>
      <c r="E932" s="4"/>
      <c r="F932" s="4"/>
    </row>
    <row r="933" spans="1:6" ht="13.2" x14ac:dyDescent="0.25">
      <c r="A933" s="5">
        <v>44781.791666666664</v>
      </c>
      <c r="B933" s="6">
        <v>245.28</v>
      </c>
      <c r="C933" s="6">
        <v>202.33367000000001</v>
      </c>
      <c r="D933" s="6">
        <v>0.21225498455101399</v>
      </c>
      <c r="E933" s="4"/>
      <c r="F933" s="4"/>
    </row>
    <row r="934" spans="1:6" ht="13.2" x14ac:dyDescent="0.25">
      <c r="A934" s="5">
        <v>44781.833333333336</v>
      </c>
      <c r="B934" s="6">
        <v>260.35000000000002</v>
      </c>
      <c r="C934" s="6">
        <v>206.20472000000001</v>
      </c>
      <c r="D934" s="6">
        <v>0.26258021639853801</v>
      </c>
      <c r="E934" s="4"/>
      <c r="F934" s="4"/>
    </row>
    <row r="935" spans="1:6" ht="13.2" x14ac:dyDescent="0.25">
      <c r="A935" s="5">
        <v>44781.875</v>
      </c>
      <c r="B935" s="6">
        <v>278.72000000000003</v>
      </c>
      <c r="C935" s="6">
        <v>207.57856000000001</v>
      </c>
      <c r="D935" s="6">
        <v>0.34272055842375998</v>
      </c>
      <c r="E935" s="4"/>
      <c r="F935" s="4"/>
    </row>
    <row r="936" spans="1:6" ht="13.2" x14ac:dyDescent="0.25">
      <c r="A936" s="5">
        <v>44781.916666666664</v>
      </c>
      <c r="B936" s="6">
        <v>286.08</v>
      </c>
      <c r="C936" s="6">
        <v>212.06474</v>
      </c>
      <c r="D936" s="6">
        <v>0.34902200148878998</v>
      </c>
      <c r="E936" s="4"/>
      <c r="F936" s="4"/>
    </row>
    <row r="937" spans="1:6" ht="13.2" x14ac:dyDescent="0.25">
      <c r="A937" s="5">
        <v>44781.958333333336</v>
      </c>
      <c r="B937" s="6">
        <v>284.64</v>
      </c>
      <c r="C937" s="6">
        <v>227.08260999999999</v>
      </c>
      <c r="D937" s="6">
        <v>0.25346454314577399</v>
      </c>
      <c r="E937" s="4"/>
      <c r="F937" s="4"/>
    </row>
    <row r="938" spans="1:6" ht="13.2" x14ac:dyDescent="0.25">
      <c r="A938" s="5">
        <v>44782</v>
      </c>
      <c r="B938" s="6">
        <v>291.39999999999998</v>
      </c>
      <c r="C938" s="6">
        <v>285.15303999999998</v>
      </c>
      <c r="D938" s="6">
        <v>2.19073940084945E-2</v>
      </c>
      <c r="E938" s="4"/>
      <c r="F938" s="4"/>
    </row>
    <row r="939" spans="1:6" ht="13.2" x14ac:dyDescent="0.25">
      <c r="A939" s="5">
        <v>44782.041666666664</v>
      </c>
      <c r="B939" s="6">
        <v>298.39999999999998</v>
      </c>
      <c r="C939" s="6">
        <v>313.25533000000001</v>
      </c>
      <c r="D939" s="6">
        <v>4.7422433323002097E-2</v>
      </c>
      <c r="E939" s="4"/>
      <c r="F939" s="4"/>
    </row>
    <row r="940" spans="1:6" ht="13.2" x14ac:dyDescent="0.25">
      <c r="A940" s="5">
        <v>44782.083333333336</v>
      </c>
      <c r="B940" s="6">
        <v>339.79</v>
      </c>
      <c r="C940" s="6">
        <v>334.85741000000002</v>
      </c>
      <c r="D940" s="6">
        <v>1.47304191357151E-2</v>
      </c>
      <c r="E940" s="4"/>
      <c r="F940" s="4"/>
    </row>
    <row r="941" spans="1:6" ht="13.2" x14ac:dyDescent="0.25">
      <c r="A941" s="5">
        <v>44782.125</v>
      </c>
      <c r="B941" s="6">
        <v>365.27</v>
      </c>
      <c r="C941" s="6">
        <v>344.91779000000002</v>
      </c>
      <c r="D941" s="6">
        <v>5.9005973568368099E-2</v>
      </c>
      <c r="E941" s="4"/>
      <c r="F941" s="4"/>
    </row>
    <row r="942" spans="1:6" ht="13.2" x14ac:dyDescent="0.25">
      <c r="A942" s="5">
        <v>44782.166666666664</v>
      </c>
      <c r="B942" s="6">
        <v>366.76</v>
      </c>
      <c r="C942" s="6">
        <v>344.95249000000001</v>
      </c>
      <c r="D942" s="6">
        <v>6.3218879794141994E-2</v>
      </c>
      <c r="E942" s="4"/>
      <c r="F942" s="4"/>
    </row>
    <row r="943" spans="1:6" ht="13.2" x14ac:dyDescent="0.25">
      <c r="A943" s="5">
        <v>44782.208333333336</v>
      </c>
      <c r="B943" s="6">
        <v>364.08</v>
      </c>
      <c r="C943" s="6">
        <v>338.91574000000003</v>
      </c>
      <c r="D943" s="6">
        <v>7.4249310462830495E-2</v>
      </c>
      <c r="E943" s="4"/>
      <c r="F943" s="4"/>
    </row>
    <row r="944" spans="1:6" ht="13.2" x14ac:dyDescent="0.25">
      <c r="A944" s="5">
        <v>44782.25</v>
      </c>
      <c r="B944" s="6">
        <v>348.12</v>
      </c>
      <c r="C944" s="6">
        <v>334.16708</v>
      </c>
      <c r="D944" s="6">
        <v>4.1754322418593698E-2</v>
      </c>
      <c r="E944" s="4"/>
      <c r="F944" s="4"/>
    </row>
    <row r="945" spans="1:6" ht="13.2" x14ac:dyDescent="0.25">
      <c r="A945" s="5">
        <v>44782.291666666664</v>
      </c>
      <c r="B945" s="6">
        <v>349.02</v>
      </c>
      <c r="C945" s="6">
        <v>332.45873999999998</v>
      </c>
      <c r="D945" s="6">
        <v>4.9814482242217503E-2</v>
      </c>
      <c r="E945" s="4"/>
      <c r="F945" s="4"/>
    </row>
    <row r="946" spans="1:6" ht="13.2" x14ac:dyDescent="0.25">
      <c r="A946" s="5">
        <v>44782.333333333336</v>
      </c>
      <c r="B946" s="6">
        <v>348.45</v>
      </c>
      <c r="C946" s="6">
        <v>332.92385000000002</v>
      </c>
      <c r="D946" s="6">
        <v>4.6635739674402897E-2</v>
      </c>
      <c r="E946" s="4"/>
      <c r="F946" s="4"/>
    </row>
    <row r="947" spans="1:6" ht="13.2" x14ac:dyDescent="0.25">
      <c r="A947" s="5">
        <v>44782.375</v>
      </c>
      <c r="B947" s="6">
        <v>351.24</v>
      </c>
      <c r="C947" s="6">
        <v>329.27085</v>
      </c>
      <c r="D947" s="6">
        <v>6.6720604025530997E-2</v>
      </c>
      <c r="E947" s="4"/>
      <c r="F947" s="4"/>
    </row>
    <row r="948" spans="1:6" ht="13.2" x14ac:dyDescent="0.25">
      <c r="A948" s="5">
        <v>44782.416666666664</v>
      </c>
      <c r="B948" s="6">
        <v>348.55</v>
      </c>
      <c r="C948" s="6">
        <v>325.81209999999999</v>
      </c>
      <c r="D948" s="6">
        <v>6.9788384163755796E-2</v>
      </c>
      <c r="E948" s="4"/>
      <c r="F948" s="4"/>
    </row>
    <row r="949" spans="1:6" ht="13.2" x14ac:dyDescent="0.25">
      <c r="A949" s="5">
        <v>44782.458333333336</v>
      </c>
      <c r="B949" s="6">
        <v>354.36</v>
      </c>
      <c r="C949" s="6">
        <v>327.77525000000003</v>
      </c>
      <c r="D949" s="6">
        <v>8.1106642432581394E-2</v>
      </c>
      <c r="E949" s="4"/>
      <c r="F949" s="4"/>
    </row>
    <row r="950" spans="1:6" ht="13.2" x14ac:dyDescent="0.25">
      <c r="A950" s="5">
        <v>44782.5</v>
      </c>
      <c r="B950" s="6">
        <v>352.3</v>
      </c>
      <c r="C950" s="6">
        <v>333.01163000000003</v>
      </c>
      <c r="D950" s="6">
        <v>5.7921010146102E-2</v>
      </c>
      <c r="E950" s="4"/>
      <c r="F950" s="4"/>
    </row>
    <row r="951" spans="1:6" ht="13.2" x14ac:dyDescent="0.25">
      <c r="A951" s="5">
        <v>44782.541666666664</v>
      </c>
      <c r="B951" s="6">
        <v>357.09</v>
      </c>
      <c r="C951" s="6">
        <v>329.56727999999998</v>
      </c>
      <c r="D951" s="6">
        <v>8.3511688417612306E-2</v>
      </c>
      <c r="E951" s="4"/>
      <c r="F951" s="4"/>
    </row>
    <row r="952" spans="1:6" ht="13.2" x14ac:dyDescent="0.25">
      <c r="A952" s="5">
        <v>44782.583333333336</v>
      </c>
      <c r="B952" s="6">
        <v>343.77</v>
      </c>
      <c r="C952" s="6">
        <v>305.41568999999998</v>
      </c>
      <c r="D952" s="6">
        <v>0.12558067989237801</v>
      </c>
      <c r="E952" s="4"/>
      <c r="F952" s="4"/>
    </row>
    <row r="953" spans="1:6" ht="13.2" x14ac:dyDescent="0.25">
      <c r="A953" s="5">
        <v>44782.625</v>
      </c>
      <c r="B953" s="6">
        <v>301.3</v>
      </c>
      <c r="C953" s="6">
        <v>266.67880000000002</v>
      </c>
      <c r="D953" s="6">
        <v>0.129823593026517</v>
      </c>
      <c r="E953" s="4"/>
      <c r="F953" s="4"/>
    </row>
    <row r="954" spans="1:6" ht="13.2" x14ac:dyDescent="0.25">
      <c r="A954" s="5">
        <v>44782.666666666664</v>
      </c>
      <c r="B954" s="6">
        <v>270.70999999999998</v>
      </c>
      <c r="C954" s="6">
        <v>234.30556000000001</v>
      </c>
      <c r="D954" s="6">
        <v>0.15537164376295601</v>
      </c>
      <c r="E954" s="4"/>
      <c r="F954" s="4"/>
    </row>
    <row r="955" spans="1:6" ht="13.2" x14ac:dyDescent="0.25">
      <c r="A955" s="5">
        <v>44782.708333333336</v>
      </c>
      <c r="B955" s="6">
        <v>248.39</v>
      </c>
      <c r="C955" s="6">
        <v>218.31981999999999</v>
      </c>
      <c r="D955" s="6">
        <v>0.13773454008893901</v>
      </c>
      <c r="E955" s="4"/>
      <c r="F955" s="4"/>
    </row>
    <row r="956" spans="1:6" ht="13.2" x14ac:dyDescent="0.25">
      <c r="A956" s="5">
        <v>44782.75</v>
      </c>
      <c r="B956" s="6">
        <v>235.96</v>
      </c>
      <c r="C956" s="6">
        <v>216.57176000000001</v>
      </c>
      <c r="D956" s="6">
        <v>8.9523398618545594E-2</v>
      </c>
      <c r="E956" s="4"/>
      <c r="F956" s="4"/>
    </row>
    <row r="957" spans="1:6" ht="13.2" x14ac:dyDescent="0.25">
      <c r="A957" s="5">
        <v>44782.791666666664</v>
      </c>
      <c r="B957" s="6">
        <v>233.45</v>
      </c>
      <c r="C957" s="6">
        <v>221.3466</v>
      </c>
      <c r="D957" s="6">
        <v>5.46807585930843E-2</v>
      </c>
      <c r="E957" s="4"/>
      <c r="F957" s="4"/>
    </row>
    <row r="958" spans="1:6" ht="13.2" x14ac:dyDescent="0.25">
      <c r="A958" s="5">
        <v>44782.833333333336</v>
      </c>
      <c r="B958" s="6">
        <v>241.66</v>
      </c>
      <c r="C958" s="6">
        <v>227.24726000000001</v>
      </c>
      <c r="D958" s="6">
        <v>6.3423162945947006E-2</v>
      </c>
      <c r="E958" s="4"/>
      <c r="F958" s="4"/>
    </row>
    <row r="959" spans="1:6" ht="13.2" x14ac:dyDescent="0.25">
      <c r="A959" s="5">
        <v>44782.875</v>
      </c>
      <c r="B959" s="6">
        <v>250.83</v>
      </c>
      <c r="C959" s="6">
        <v>232.0883</v>
      </c>
      <c r="D959" s="6">
        <v>8.0752454992345596E-2</v>
      </c>
      <c r="E959" s="4"/>
      <c r="F959" s="4"/>
    </row>
    <row r="960" spans="1:6" ht="13.2" x14ac:dyDescent="0.25">
      <c r="A960" s="5">
        <v>44782.916666666664</v>
      </c>
      <c r="B960" s="6">
        <v>264.95</v>
      </c>
      <c r="C960" s="6">
        <v>239.22557</v>
      </c>
      <c r="D960" s="6">
        <v>0.10753210871229101</v>
      </c>
      <c r="E960" s="4"/>
      <c r="F960" s="4"/>
    </row>
    <row r="961" spans="1:6" ht="13.2" x14ac:dyDescent="0.25">
      <c r="A961" s="5">
        <v>44782.958333333336</v>
      </c>
      <c r="B961" s="6">
        <v>276.20999999999998</v>
      </c>
      <c r="C961" s="6">
        <v>253.69326000000001</v>
      </c>
      <c r="D961" s="6">
        <v>8.8755767496542695E-2</v>
      </c>
      <c r="E961" s="4"/>
      <c r="F961" s="4"/>
    </row>
    <row r="962" spans="1:6" ht="13.2" x14ac:dyDescent="0.25">
      <c r="A962" s="5">
        <v>44783</v>
      </c>
      <c r="B962" s="6">
        <v>286.66000000000003</v>
      </c>
      <c r="C962" s="6">
        <v>277.20227</v>
      </c>
      <c r="D962" s="6">
        <v>3.4118515696137698E-2</v>
      </c>
      <c r="E962" s="4"/>
      <c r="F962" s="4"/>
    </row>
    <row r="963" spans="1:6" ht="13.2" x14ac:dyDescent="0.25">
      <c r="A963" s="5">
        <v>44783.041666666664</v>
      </c>
      <c r="B963" s="6">
        <v>293.95</v>
      </c>
      <c r="C963" s="6">
        <v>307.35145</v>
      </c>
      <c r="D963" s="6">
        <v>4.3603015375395203E-2</v>
      </c>
      <c r="E963" s="4"/>
      <c r="F963" s="4"/>
    </row>
    <row r="964" spans="1:6" ht="13.2" x14ac:dyDescent="0.25">
      <c r="A964" s="5">
        <v>44783.083333333336</v>
      </c>
      <c r="B964" s="6">
        <v>326.83999999999997</v>
      </c>
      <c r="C964" s="6">
        <v>332.15305999999998</v>
      </c>
      <c r="D964" s="6">
        <v>1.5995818313400401E-2</v>
      </c>
      <c r="E964" s="4"/>
      <c r="F964" s="4"/>
    </row>
    <row r="965" spans="1:6" ht="13.2" x14ac:dyDescent="0.25">
      <c r="A965" s="5">
        <v>44783.125</v>
      </c>
      <c r="B965" s="6">
        <v>367.43</v>
      </c>
      <c r="C965" s="6">
        <v>344.98989</v>
      </c>
      <c r="D965" s="6">
        <v>6.5045703223361104E-2</v>
      </c>
      <c r="E965" s="4"/>
      <c r="F965" s="4"/>
    </row>
    <row r="966" spans="1:6" ht="13.2" x14ac:dyDescent="0.25">
      <c r="A966" s="5">
        <v>44783.166666666664</v>
      </c>
      <c r="B966" s="6">
        <v>364.83</v>
      </c>
      <c r="C966" s="6">
        <v>345.63664</v>
      </c>
      <c r="D966" s="6">
        <v>5.55304553359851E-2</v>
      </c>
      <c r="E966" s="4"/>
      <c r="F966" s="4"/>
    </row>
    <row r="967" spans="1:6" ht="13.2" x14ac:dyDescent="0.25">
      <c r="A967" s="5">
        <v>44783.208333333336</v>
      </c>
      <c r="B967" s="6">
        <v>352.34</v>
      </c>
      <c r="C967" s="6">
        <v>338.74765000000002</v>
      </c>
      <c r="D967" s="6">
        <v>4.0125296810176903E-2</v>
      </c>
      <c r="E967" s="4"/>
      <c r="F967" s="4"/>
    </row>
    <row r="968" spans="1:6" ht="13.2" x14ac:dyDescent="0.25">
      <c r="A968" s="5">
        <v>44783.25</v>
      </c>
      <c r="B968" s="6">
        <v>347.55</v>
      </c>
      <c r="C968" s="6">
        <v>333.11146000000002</v>
      </c>
      <c r="D968" s="6">
        <v>4.33444709467515E-2</v>
      </c>
      <c r="E968" s="4"/>
      <c r="F968" s="4"/>
    </row>
    <row r="969" spans="1:6" ht="13.2" x14ac:dyDescent="0.25">
      <c r="A969" s="5">
        <v>44783.291666666664</v>
      </c>
      <c r="B969" s="6">
        <v>347.4</v>
      </c>
      <c r="C969" s="6">
        <v>330.20668000000001</v>
      </c>
      <c r="D969" s="6">
        <v>5.2068359125866097E-2</v>
      </c>
      <c r="E969" s="4"/>
      <c r="F969" s="4"/>
    </row>
    <row r="970" spans="1:6" ht="13.2" x14ac:dyDescent="0.25">
      <c r="A970" s="5">
        <v>44783.333333333336</v>
      </c>
      <c r="B970" s="6">
        <v>344.55</v>
      </c>
      <c r="C970" s="6">
        <v>329.26157999999998</v>
      </c>
      <c r="D970" s="6">
        <v>4.6432444380543898E-2</v>
      </c>
      <c r="E970" s="4"/>
      <c r="F970" s="4"/>
    </row>
    <row r="971" spans="1:6" ht="13.2" x14ac:dyDescent="0.25">
      <c r="A971" s="5">
        <v>44783.375</v>
      </c>
      <c r="B971" s="6">
        <v>342.92</v>
      </c>
      <c r="C971" s="6">
        <v>325.14508999999998</v>
      </c>
      <c r="D971" s="6">
        <v>5.4667625459145101E-2</v>
      </c>
      <c r="E971" s="4"/>
      <c r="F971" s="4"/>
    </row>
    <row r="972" spans="1:6" ht="13.2" x14ac:dyDescent="0.25">
      <c r="A972" s="5">
        <v>44783.416666666664</v>
      </c>
      <c r="B972" s="6">
        <v>346.38</v>
      </c>
      <c r="C972" s="6">
        <v>321.96257000000003</v>
      </c>
      <c r="D972" s="6">
        <v>7.5839343685198998E-2</v>
      </c>
      <c r="E972" s="4"/>
      <c r="F972" s="4"/>
    </row>
    <row r="973" spans="1:6" ht="13.2" x14ac:dyDescent="0.25">
      <c r="A973" s="5">
        <v>44783.458333333336</v>
      </c>
      <c r="B973" s="6">
        <v>349.96</v>
      </c>
      <c r="C973" s="6">
        <v>323.0806</v>
      </c>
      <c r="D973" s="6">
        <v>8.3197195993816905E-2</v>
      </c>
      <c r="E973" s="4"/>
      <c r="F973" s="4"/>
    </row>
    <row r="974" spans="1:6" ht="13.2" x14ac:dyDescent="0.25">
      <c r="A974" s="5">
        <v>44783.5</v>
      </c>
      <c r="B974" s="6">
        <v>361.28</v>
      </c>
      <c r="C974" s="6">
        <v>326.17263000000003</v>
      </c>
      <c r="D974" s="6">
        <v>0.10763432235255201</v>
      </c>
      <c r="E974" s="4"/>
      <c r="F974" s="4"/>
    </row>
    <row r="975" spans="1:6" ht="13.2" x14ac:dyDescent="0.25">
      <c r="A975" s="5">
        <v>44783.541666666664</v>
      </c>
      <c r="B975" s="6">
        <v>358.62</v>
      </c>
      <c r="C975" s="6">
        <v>322.43842000000001</v>
      </c>
      <c r="D975" s="6">
        <v>0.112212372210482</v>
      </c>
      <c r="E975" s="4"/>
      <c r="F975" s="4"/>
    </row>
    <row r="976" spans="1:6" ht="13.2" x14ac:dyDescent="0.25">
      <c r="A976" s="5">
        <v>44783.583333333336</v>
      </c>
      <c r="B976" s="6">
        <v>341.93</v>
      </c>
      <c r="C976" s="6">
        <v>301.80601999999999</v>
      </c>
      <c r="D976" s="6">
        <v>0.13294625468372001</v>
      </c>
      <c r="E976" s="4"/>
      <c r="F976" s="4"/>
    </row>
    <row r="977" spans="1:6" ht="13.2" x14ac:dyDescent="0.25">
      <c r="A977" s="5">
        <v>44783.625</v>
      </c>
      <c r="B977" s="6">
        <v>289.12</v>
      </c>
      <c r="C977" s="6">
        <v>267.84584000000001</v>
      </c>
      <c r="D977" s="6">
        <v>7.94268822692933E-2</v>
      </c>
      <c r="E977" s="4"/>
      <c r="F977" s="4"/>
    </row>
    <row r="978" spans="1:6" ht="13.2" x14ac:dyDescent="0.25">
      <c r="A978" s="5">
        <v>44783.666666666664</v>
      </c>
      <c r="B978" s="6">
        <v>255.92</v>
      </c>
      <c r="C978" s="6">
        <v>236.99386000000001</v>
      </c>
      <c r="D978" s="6">
        <v>7.9859199727790306E-2</v>
      </c>
      <c r="E978" s="4"/>
      <c r="F978" s="4"/>
    </row>
    <row r="979" spans="1:6" ht="13.2" x14ac:dyDescent="0.25">
      <c r="A979" s="5">
        <v>44783.708333333336</v>
      </c>
      <c r="B979" s="6">
        <v>242.69</v>
      </c>
      <c r="C979" s="6">
        <v>217.94521</v>
      </c>
      <c r="D979" s="6">
        <v>0.113536746230853</v>
      </c>
      <c r="E979" s="4"/>
      <c r="F979" s="4"/>
    </row>
    <row r="980" spans="1:6" ht="13.2" x14ac:dyDescent="0.25">
      <c r="A980" s="5">
        <v>44783.75</v>
      </c>
      <c r="B980" s="6">
        <v>233.57</v>
      </c>
      <c r="C980" s="6">
        <v>212.18438</v>
      </c>
      <c r="D980" s="6">
        <v>0.10078790908171401</v>
      </c>
      <c r="E980" s="4"/>
      <c r="F980" s="4"/>
    </row>
    <row r="981" spans="1:6" ht="13.2" x14ac:dyDescent="0.25">
      <c r="A981" s="5">
        <v>44783.791666666664</v>
      </c>
      <c r="B981" s="6">
        <v>232.81</v>
      </c>
      <c r="C981" s="6">
        <v>215.63862</v>
      </c>
      <c r="D981" s="6">
        <v>7.9630355638521499E-2</v>
      </c>
      <c r="E981" s="4"/>
      <c r="F981" s="4"/>
    </row>
    <row r="982" spans="1:6" ht="13.2" x14ac:dyDescent="0.25">
      <c r="A982" s="5">
        <v>44783.833333333336</v>
      </c>
      <c r="B982" s="6">
        <v>239.65</v>
      </c>
      <c r="C982" s="6">
        <v>221.90244999999999</v>
      </c>
      <c r="D982" s="6">
        <v>7.9979062871996298E-2</v>
      </c>
      <c r="E982" s="4"/>
      <c r="F982" s="4"/>
    </row>
    <row r="983" spans="1:6" ht="13.2" x14ac:dyDescent="0.25">
      <c r="A983" s="5">
        <v>44783.875</v>
      </c>
      <c r="B983" s="6">
        <v>250.89</v>
      </c>
      <c r="C983" s="6">
        <v>226.64248000000001</v>
      </c>
      <c r="D983" s="6">
        <v>0.106985768952051</v>
      </c>
      <c r="E983" s="4"/>
      <c r="F983" s="4"/>
    </row>
    <row r="984" spans="1:6" ht="13.2" x14ac:dyDescent="0.25">
      <c r="A984" s="5">
        <v>44783.916666666664</v>
      </c>
      <c r="B984" s="6">
        <v>259.69</v>
      </c>
      <c r="C984" s="6">
        <v>232.21481</v>
      </c>
      <c r="D984" s="6">
        <v>0.118317991862792</v>
      </c>
      <c r="E984" s="4"/>
      <c r="F984" s="4"/>
    </row>
    <row r="985" spans="1:6" ht="13.2" x14ac:dyDescent="0.25">
      <c r="A985" s="5">
        <v>44783.958333333336</v>
      </c>
      <c r="B985" s="6">
        <v>275.47000000000003</v>
      </c>
      <c r="C985" s="6">
        <v>245.44146000000001</v>
      </c>
      <c r="D985" s="6">
        <v>0.12234501864517899</v>
      </c>
      <c r="E985" s="4"/>
      <c r="F985" s="4"/>
    </row>
    <row r="986" spans="1:6" ht="13.2" x14ac:dyDescent="0.25">
      <c r="A986" s="5">
        <v>44784</v>
      </c>
      <c r="B986" s="6">
        <v>284.29000000000002</v>
      </c>
      <c r="C986" s="6">
        <v>278.55225999999999</v>
      </c>
      <c r="D986" s="6">
        <v>2.05984327680559E-2</v>
      </c>
      <c r="E986" s="4"/>
      <c r="F986" s="4"/>
    </row>
    <row r="987" spans="1:6" ht="13.2" x14ac:dyDescent="0.25">
      <c r="A987" s="5">
        <v>44784.041666666664</v>
      </c>
      <c r="B987" s="6">
        <v>290.62</v>
      </c>
      <c r="C987" s="6">
        <v>311.10741999999999</v>
      </c>
      <c r="D987" s="6">
        <v>6.5853202729783705E-2</v>
      </c>
      <c r="E987" s="4"/>
      <c r="F987" s="4"/>
    </row>
    <row r="988" spans="1:6" ht="13.2" x14ac:dyDescent="0.25">
      <c r="A988" s="5">
        <v>44784.083333333336</v>
      </c>
      <c r="B988" s="6">
        <v>325.27999999999997</v>
      </c>
      <c r="C988" s="6">
        <v>336.30081999999999</v>
      </c>
      <c r="D988" s="6">
        <v>3.2770719976240301E-2</v>
      </c>
      <c r="E988" s="4"/>
      <c r="F988" s="4"/>
    </row>
    <row r="989" spans="1:6" ht="13.2" x14ac:dyDescent="0.25">
      <c r="A989" s="5">
        <v>44784.125</v>
      </c>
      <c r="B989" s="6">
        <v>364.11</v>
      </c>
      <c r="C989" s="6">
        <v>348.25107000000003</v>
      </c>
      <c r="D989" s="6">
        <v>4.5538783269208502E-2</v>
      </c>
      <c r="E989" s="4"/>
      <c r="F989" s="4"/>
    </row>
    <row r="990" spans="1:6" ht="13.2" x14ac:dyDescent="0.25">
      <c r="A990" s="5">
        <v>44784.166666666664</v>
      </c>
      <c r="B990" s="6">
        <v>363.15</v>
      </c>
      <c r="C990" s="6">
        <v>348.62860999999998</v>
      </c>
      <c r="D990" s="6">
        <v>4.16528924576786E-2</v>
      </c>
      <c r="E990" s="4"/>
      <c r="F990" s="4"/>
    </row>
    <row r="991" spans="1:6" ht="13.2" x14ac:dyDescent="0.25">
      <c r="A991" s="5">
        <v>44784.208333333336</v>
      </c>
      <c r="B991" s="6">
        <v>348.25</v>
      </c>
      <c r="C991" s="6">
        <v>341.90890000000002</v>
      </c>
      <c r="D991" s="6">
        <v>1.8546168292197001E-2</v>
      </c>
      <c r="E991" s="4"/>
      <c r="F991" s="4"/>
    </row>
    <row r="992" spans="1:6" ht="13.2" x14ac:dyDescent="0.25">
      <c r="A992" s="5">
        <v>44784.25</v>
      </c>
      <c r="B992" s="6">
        <v>346.99</v>
      </c>
      <c r="C992" s="6">
        <v>337.01352000000003</v>
      </c>
      <c r="D992" s="6">
        <v>2.9602610601497398E-2</v>
      </c>
      <c r="E992" s="4"/>
      <c r="F992" s="4"/>
    </row>
    <row r="993" spans="1:6" ht="13.2" x14ac:dyDescent="0.25">
      <c r="A993" s="5">
        <v>44784.291666666664</v>
      </c>
      <c r="B993" s="6">
        <v>353.15</v>
      </c>
      <c r="C993" s="6">
        <v>335.79338999999999</v>
      </c>
      <c r="D993" s="6">
        <v>5.1688361108001499E-2</v>
      </c>
      <c r="E993" s="4"/>
      <c r="F993" s="4"/>
    </row>
    <row r="994" spans="1:6" ht="13.2" x14ac:dyDescent="0.25">
      <c r="A994" s="5">
        <v>44784.333333333336</v>
      </c>
      <c r="B994" s="6">
        <v>351.35</v>
      </c>
      <c r="C994" s="6">
        <v>336.29797000000002</v>
      </c>
      <c r="D994" s="6">
        <v>4.4758016231855297E-2</v>
      </c>
      <c r="E994" s="4"/>
      <c r="F994" s="4"/>
    </row>
    <row r="995" spans="1:6" ht="13.2" x14ac:dyDescent="0.25">
      <c r="A995" s="5">
        <v>44784.375</v>
      </c>
      <c r="B995" s="6">
        <v>345.13</v>
      </c>
      <c r="C995" s="6">
        <v>331.96611000000001</v>
      </c>
      <c r="D995" s="6">
        <v>3.9654318930326803E-2</v>
      </c>
      <c r="E995" s="4"/>
      <c r="F995" s="4"/>
    </row>
    <row r="996" spans="1:6" ht="13.2" x14ac:dyDescent="0.25">
      <c r="A996" s="5">
        <v>44784.416666666664</v>
      </c>
      <c r="B996" s="6">
        <v>337.55</v>
      </c>
      <c r="C996" s="6">
        <v>327.94605000000001</v>
      </c>
      <c r="D996" s="6">
        <v>2.9285152237692701E-2</v>
      </c>
      <c r="E996" s="4"/>
      <c r="F996" s="4"/>
    </row>
    <row r="997" spans="1:6" ht="13.2" x14ac:dyDescent="0.25">
      <c r="A997" s="5">
        <v>44784.458333333336</v>
      </c>
      <c r="B997" s="6">
        <v>342.12</v>
      </c>
      <c r="C997" s="6">
        <v>329.18628999999999</v>
      </c>
      <c r="D997" s="6">
        <v>3.9289941266995101E-2</v>
      </c>
      <c r="E997" s="4"/>
      <c r="F997" s="4"/>
    </row>
    <row r="998" spans="1:6" ht="13.2" x14ac:dyDescent="0.25">
      <c r="A998" s="5">
        <v>44784.5</v>
      </c>
      <c r="B998" s="6">
        <v>350.67</v>
      </c>
      <c r="C998" s="6">
        <v>333.54759999999999</v>
      </c>
      <c r="D998" s="6">
        <v>5.1334202374713603E-2</v>
      </c>
      <c r="E998" s="4"/>
      <c r="F998" s="4"/>
    </row>
    <row r="999" spans="1:6" ht="13.2" x14ac:dyDescent="0.25">
      <c r="A999" s="5">
        <v>44784.541666666664</v>
      </c>
      <c r="B999" s="6">
        <v>358.46</v>
      </c>
      <c r="C999" s="6">
        <v>329.41618999999997</v>
      </c>
      <c r="D999" s="6">
        <v>8.8167524492345106E-2</v>
      </c>
      <c r="E999" s="4"/>
      <c r="F999" s="4"/>
    </row>
    <row r="1000" spans="1:6" ht="13.2" x14ac:dyDescent="0.25">
      <c r="A1000" s="5">
        <v>44784.583333333336</v>
      </c>
      <c r="B1000" s="6">
        <v>350.39</v>
      </c>
      <c r="C1000" s="6">
        <v>304.28494000000001</v>
      </c>
      <c r="D1000" s="6">
        <v>0.15151936208213199</v>
      </c>
      <c r="E1000" s="4"/>
      <c r="F1000" s="4"/>
    </row>
    <row r="1001" spans="1:6" ht="13.2" x14ac:dyDescent="0.25">
      <c r="A1001" s="5">
        <v>44784.625</v>
      </c>
      <c r="B1001" s="6">
        <v>295.02</v>
      </c>
      <c r="C1001" s="6">
        <v>263.65454</v>
      </c>
      <c r="D1001" s="6">
        <v>0.118964232514258</v>
      </c>
      <c r="E1001" s="4"/>
      <c r="F1001" s="4"/>
    </row>
    <row r="1002" spans="1:6" ht="13.2" x14ac:dyDescent="0.25">
      <c r="A1002" s="5">
        <v>44784.666666666664</v>
      </c>
      <c r="B1002" s="6">
        <v>260.95999999999998</v>
      </c>
      <c r="C1002" s="6">
        <v>229.45793</v>
      </c>
      <c r="D1002" s="6">
        <v>0.13728908824375699</v>
      </c>
      <c r="E1002" s="4"/>
      <c r="F1002" s="4"/>
    </row>
    <row r="1003" spans="1:6" ht="13.2" x14ac:dyDescent="0.25">
      <c r="A1003" s="5">
        <v>44784.708333333336</v>
      </c>
      <c r="B1003" s="6">
        <v>256.61</v>
      </c>
      <c r="C1003" s="6">
        <v>212.06101000000001</v>
      </c>
      <c r="D1003" s="6">
        <v>0.21007628889440799</v>
      </c>
      <c r="E1003" s="4"/>
      <c r="F1003" s="4"/>
    </row>
    <row r="1004" spans="1:6" ht="13.2" x14ac:dyDescent="0.25">
      <c r="A1004" s="5">
        <v>44784.75</v>
      </c>
      <c r="B1004" s="6">
        <v>241.31</v>
      </c>
      <c r="C1004" s="6">
        <v>209.58584999999999</v>
      </c>
      <c r="D1004" s="6">
        <v>0.15136589612323501</v>
      </c>
      <c r="E1004" s="4"/>
      <c r="F1004" s="4"/>
    </row>
    <row r="1005" spans="1:6" ht="13.2" x14ac:dyDescent="0.25">
      <c r="A1005" s="5">
        <v>44784.791666666664</v>
      </c>
      <c r="B1005" s="6">
        <v>239.83</v>
      </c>
      <c r="C1005" s="6">
        <v>214.27617000000001</v>
      </c>
      <c r="D1005" s="6">
        <v>0.119256518351994</v>
      </c>
      <c r="E1005" s="4"/>
      <c r="F1005" s="4"/>
    </row>
    <row r="1006" spans="1:6" ht="13.2" x14ac:dyDescent="0.25">
      <c r="A1006" s="5">
        <v>44784.833333333336</v>
      </c>
      <c r="B1006" s="6">
        <v>245.95</v>
      </c>
      <c r="C1006" s="6">
        <v>219.64393999999999</v>
      </c>
      <c r="D1006" s="6">
        <v>0.119766837182031</v>
      </c>
      <c r="E1006" s="4"/>
      <c r="F1006" s="4"/>
    </row>
    <row r="1007" spans="1:6" ht="13.2" x14ac:dyDescent="0.25">
      <c r="A1007" s="5">
        <v>44784.875</v>
      </c>
      <c r="B1007" s="6">
        <v>255.31</v>
      </c>
      <c r="C1007" s="6">
        <v>222.93463</v>
      </c>
      <c r="D1007" s="6">
        <v>0.14522360209358201</v>
      </c>
      <c r="E1007" s="4"/>
      <c r="F1007" s="4"/>
    </row>
    <row r="1008" spans="1:6" ht="13.2" x14ac:dyDescent="0.25">
      <c r="A1008" s="5">
        <v>44784.916666666664</v>
      </c>
      <c r="B1008" s="6">
        <v>262.68</v>
      </c>
      <c r="C1008" s="6">
        <v>228.36661000000001</v>
      </c>
      <c r="D1008" s="6">
        <v>0.15025572258571401</v>
      </c>
      <c r="E1008" s="4"/>
      <c r="F1008" s="4"/>
    </row>
    <row r="1009" spans="1:6" ht="13.2" x14ac:dyDescent="0.25">
      <c r="A1009" s="5">
        <v>44784.958333333336</v>
      </c>
      <c r="B1009" s="6">
        <v>279.08999999999997</v>
      </c>
      <c r="C1009" s="6">
        <v>243.46723</v>
      </c>
      <c r="D1009" s="6">
        <v>0.146314434184838</v>
      </c>
      <c r="E1009" s="4"/>
      <c r="F1009" s="4"/>
    </row>
    <row r="1010" spans="1:6" ht="13.2" x14ac:dyDescent="0.25">
      <c r="A1010" s="5">
        <v>44785</v>
      </c>
      <c r="B1010" s="6">
        <v>275.72000000000003</v>
      </c>
      <c r="C1010" s="6">
        <v>274.65570000000002</v>
      </c>
      <c r="D1010" s="6">
        <v>3.8750333599484798E-3</v>
      </c>
      <c r="E1010" s="4"/>
      <c r="F1010" s="4"/>
    </row>
    <row r="1011" spans="1:6" ht="13.2" x14ac:dyDescent="0.25">
      <c r="A1011" s="5">
        <v>44785.041666666664</v>
      </c>
      <c r="B1011" s="6">
        <v>276.08999999999997</v>
      </c>
      <c r="C1011" s="6">
        <v>306.75954000000002</v>
      </c>
      <c r="D1011" s="6">
        <v>9.9979091114819202E-2</v>
      </c>
      <c r="E1011" s="4"/>
      <c r="F1011" s="4"/>
    </row>
    <row r="1012" spans="1:6" ht="13.2" x14ac:dyDescent="0.25">
      <c r="A1012" s="5">
        <v>44785.083333333336</v>
      </c>
      <c r="B1012" s="6">
        <v>313.36</v>
      </c>
      <c r="C1012" s="6">
        <v>332.5598</v>
      </c>
      <c r="D1012" s="6">
        <v>5.7733376072513803E-2</v>
      </c>
      <c r="E1012" s="4"/>
      <c r="F1012" s="4"/>
    </row>
    <row r="1013" spans="1:6" ht="13.2" x14ac:dyDescent="0.25">
      <c r="A1013" s="5">
        <v>44785.125</v>
      </c>
      <c r="B1013" s="6">
        <v>351.53</v>
      </c>
      <c r="C1013" s="6">
        <v>345.44105999999999</v>
      </c>
      <c r="D1013" s="6">
        <v>1.7626567032882401E-2</v>
      </c>
      <c r="E1013" s="4"/>
      <c r="F1013" s="4"/>
    </row>
    <row r="1014" spans="1:6" ht="13.2" x14ac:dyDescent="0.25">
      <c r="A1014" s="5">
        <v>44785.166666666664</v>
      </c>
      <c r="B1014" s="6">
        <v>353.01</v>
      </c>
      <c r="C1014" s="6">
        <v>346.62110999999999</v>
      </c>
      <c r="D1014" s="6">
        <v>1.8431912586051102E-2</v>
      </c>
      <c r="E1014" s="4"/>
      <c r="F1014" s="4"/>
    </row>
    <row r="1015" spans="1:6" ht="13.2" x14ac:dyDescent="0.25">
      <c r="A1015" s="5">
        <v>44785.208333333336</v>
      </c>
      <c r="B1015" s="6">
        <v>347.04</v>
      </c>
      <c r="C1015" s="6">
        <v>340.62894999999997</v>
      </c>
      <c r="D1015" s="6">
        <v>1.88212129356593E-2</v>
      </c>
      <c r="E1015" s="4"/>
      <c r="F1015" s="4"/>
    </row>
    <row r="1016" spans="1:6" ht="13.2" x14ac:dyDescent="0.25">
      <c r="A1016" s="5">
        <v>44785.25</v>
      </c>
      <c r="B1016" s="6">
        <v>341.55</v>
      </c>
      <c r="C1016" s="6">
        <v>336.12707999999998</v>
      </c>
      <c r="D1016" s="6">
        <v>1.6133540921487201E-2</v>
      </c>
      <c r="E1016" s="4"/>
      <c r="F1016" s="4"/>
    </row>
    <row r="1017" spans="1:6" ht="13.2" x14ac:dyDescent="0.25">
      <c r="A1017" s="5">
        <v>44785.291666666664</v>
      </c>
      <c r="B1017" s="6">
        <v>339.14</v>
      </c>
      <c r="C1017" s="6">
        <v>334.90723000000003</v>
      </c>
      <c r="D1017" s="6">
        <v>1.26386342868738E-2</v>
      </c>
      <c r="E1017" s="4"/>
      <c r="F1017" s="4"/>
    </row>
    <row r="1018" spans="1:6" ht="13.2" x14ac:dyDescent="0.25">
      <c r="A1018" s="5">
        <v>44785.333333333336</v>
      </c>
      <c r="B1018" s="6">
        <v>348.95</v>
      </c>
      <c r="C1018" s="6">
        <v>335.15348999999998</v>
      </c>
      <c r="D1018" s="6">
        <v>4.1164751111498199E-2</v>
      </c>
      <c r="E1018" s="4"/>
      <c r="F1018" s="4"/>
    </row>
    <row r="1019" spans="1:6" ht="13.2" x14ac:dyDescent="0.25">
      <c r="A1019" s="5">
        <v>44785.375</v>
      </c>
      <c r="B1019" s="6">
        <v>333.6</v>
      </c>
      <c r="C1019" s="6">
        <v>330.50169</v>
      </c>
      <c r="D1019" s="6">
        <v>9.37456628436612E-3</v>
      </c>
      <c r="E1019" s="4"/>
      <c r="F1019" s="4"/>
    </row>
    <row r="1020" spans="1:6" ht="13.2" x14ac:dyDescent="0.25">
      <c r="A1020" s="5">
        <v>44785.416666666664</v>
      </c>
      <c r="B1020" s="6">
        <v>327.05</v>
      </c>
      <c r="C1020" s="6">
        <v>325.87855000000002</v>
      </c>
      <c r="D1020" s="6">
        <v>3.59474411556082E-3</v>
      </c>
      <c r="E1020" s="4"/>
      <c r="F1020" s="4"/>
    </row>
    <row r="1021" spans="1:6" ht="13.2" x14ac:dyDescent="0.25">
      <c r="A1021" s="5">
        <v>44785.458333333336</v>
      </c>
      <c r="B1021" s="6">
        <v>323.72000000000003</v>
      </c>
      <c r="C1021" s="6">
        <v>326.67372</v>
      </c>
      <c r="D1021" s="6">
        <v>9.0418047708275204E-3</v>
      </c>
      <c r="E1021" s="4"/>
      <c r="F1021" s="4"/>
    </row>
    <row r="1022" spans="1:6" ht="13.2" x14ac:dyDescent="0.25">
      <c r="A1022" s="5">
        <v>44785.5</v>
      </c>
      <c r="B1022" s="6">
        <v>333.6</v>
      </c>
      <c r="C1022" s="6">
        <v>331.69148999999999</v>
      </c>
      <c r="D1022" s="6">
        <v>5.75387086355467E-3</v>
      </c>
      <c r="E1022" s="4"/>
      <c r="F1022" s="4"/>
    </row>
    <row r="1023" spans="1:6" ht="13.2" x14ac:dyDescent="0.25">
      <c r="A1023" s="5">
        <v>44785.541666666664</v>
      </c>
      <c r="B1023" s="6">
        <v>339.33</v>
      </c>
      <c r="C1023" s="6">
        <v>329.27438999999998</v>
      </c>
      <c r="D1023" s="6">
        <v>3.0538694491241698E-2</v>
      </c>
      <c r="E1023" s="4"/>
      <c r="F1023" s="4"/>
    </row>
    <row r="1024" spans="1:6" ht="13.2" x14ac:dyDescent="0.25">
      <c r="A1024" s="5">
        <v>44785.583333333336</v>
      </c>
      <c r="B1024" s="6">
        <v>328.27</v>
      </c>
      <c r="C1024" s="6">
        <v>305.93160999999998</v>
      </c>
      <c r="D1024" s="6">
        <v>7.3017593703377001E-2</v>
      </c>
      <c r="E1024" s="4"/>
      <c r="F1024" s="4"/>
    </row>
    <row r="1025" spans="1:6" ht="13.2" x14ac:dyDescent="0.25">
      <c r="A1025" s="5">
        <v>44785.625</v>
      </c>
      <c r="B1025" s="6">
        <v>267.76</v>
      </c>
      <c r="C1025" s="6">
        <v>266.12608</v>
      </c>
      <c r="D1025" s="6">
        <v>6.13964629096099E-3</v>
      </c>
      <c r="E1025" s="4"/>
      <c r="F1025" s="4"/>
    </row>
    <row r="1026" spans="1:6" ht="13.2" x14ac:dyDescent="0.25">
      <c r="A1026" s="5">
        <v>44785.666666666664</v>
      </c>
      <c r="B1026" s="6">
        <v>231.54</v>
      </c>
      <c r="C1026" s="6">
        <v>231.54441</v>
      </c>
      <c r="D1026" s="7">
        <v>1.9046022316008901E-5</v>
      </c>
      <c r="E1026" s="4"/>
      <c r="F1026" s="4"/>
    </row>
    <row r="1027" spans="1:6" ht="13.2" x14ac:dyDescent="0.25">
      <c r="A1027" s="5">
        <v>44785.708333333336</v>
      </c>
      <c r="B1027" s="6">
        <v>225.73</v>
      </c>
      <c r="C1027" s="6">
        <v>213.09</v>
      </c>
      <c r="D1027" s="6">
        <v>5.9317659205030598E-2</v>
      </c>
      <c r="E1027" s="4"/>
      <c r="F1027" s="4"/>
    </row>
    <row r="1028" spans="1:6" ht="13.2" x14ac:dyDescent="0.25">
      <c r="A1028" s="5">
        <v>44785.75</v>
      </c>
      <c r="B1028" s="6">
        <v>231.88</v>
      </c>
      <c r="C1028" s="6">
        <v>209.70893000000001</v>
      </c>
      <c r="D1028" s="6">
        <v>0.10572306100650999</v>
      </c>
      <c r="E1028" s="4"/>
      <c r="F1028" s="4"/>
    </row>
    <row r="1029" spans="1:6" ht="13.2" x14ac:dyDescent="0.25">
      <c r="A1029" s="5">
        <v>44785.791666666664</v>
      </c>
      <c r="B1029" s="6">
        <v>231.47</v>
      </c>
      <c r="C1029" s="6">
        <v>214.03807</v>
      </c>
      <c r="D1029" s="6">
        <v>8.1443128318247196E-2</v>
      </c>
      <c r="E1029" s="4"/>
      <c r="F1029" s="4"/>
    </row>
    <row r="1030" spans="1:6" ht="13.2" x14ac:dyDescent="0.25">
      <c r="A1030" s="5">
        <v>44785.833333333336</v>
      </c>
      <c r="B1030" s="6">
        <v>247.5</v>
      </c>
      <c r="C1030" s="6">
        <v>219.58609999999999</v>
      </c>
      <c r="D1030" s="6">
        <v>0.12712052356683701</v>
      </c>
      <c r="E1030" s="4"/>
      <c r="F1030" s="4"/>
    </row>
    <row r="1031" spans="1:6" ht="13.2" x14ac:dyDescent="0.25">
      <c r="A1031" s="5">
        <v>44785.875</v>
      </c>
      <c r="B1031" s="6">
        <v>257.87</v>
      </c>
      <c r="C1031" s="6">
        <v>222.97237000000001</v>
      </c>
      <c r="D1031" s="6">
        <v>0.15651100627400599</v>
      </c>
      <c r="E1031" s="4"/>
      <c r="F1031" s="4"/>
    </row>
    <row r="1032" spans="1:6" ht="13.2" x14ac:dyDescent="0.25">
      <c r="A1032" s="5">
        <v>44785.916666666664</v>
      </c>
      <c r="B1032" s="6">
        <v>258.42</v>
      </c>
      <c r="C1032" s="6">
        <v>227.97559000000001</v>
      </c>
      <c r="D1032" s="6">
        <v>0.13354241127306599</v>
      </c>
      <c r="E1032" s="4"/>
      <c r="F1032" s="4"/>
    </row>
    <row r="1033" spans="1:6" ht="13.2" x14ac:dyDescent="0.25">
      <c r="A1033" s="5">
        <v>44785.958333333336</v>
      </c>
      <c r="B1033" s="6">
        <v>256.72000000000003</v>
      </c>
      <c r="C1033" s="6">
        <v>241.85739000000001</v>
      </c>
      <c r="D1033" s="6">
        <v>6.1451957287722299E-2</v>
      </c>
      <c r="E1033" s="4"/>
      <c r="F1033" s="4"/>
    </row>
    <row r="1034" spans="1:6" ht="13.2" x14ac:dyDescent="0.25">
      <c r="A1034" s="5">
        <v>44786</v>
      </c>
      <c r="B1034" s="6">
        <v>260.02999999999997</v>
      </c>
      <c r="C1034" s="6">
        <v>266.66989000000001</v>
      </c>
      <c r="D1034" s="6">
        <v>2.48992865298742E-2</v>
      </c>
      <c r="E1034" s="4"/>
      <c r="F1034" s="4"/>
    </row>
    <row r="1035" spans="1:6" ht="13.2" x14ac:dyDescent="0.25">
      <c r="A1035" s="5">
        <v>44786.041666666664</v>
      </c>
      <c r="B1035" s="6">
        <v>267.02</v>
      </c>
      <c r="C1035" s="6">
        <v>297.98651000000001</v>
      </c>
      <c r="D1035" s="6">
        <v>0.103919167347542</v>
      </c>
      <c r="E1035" s="4"/>
      <c r="F1035" s="4"/>
    </row>
    <row r="1036" spans="1:6" ht="13.2" x14ac:dyDescent="0.25">
      <c r="A1036" s="5">
        <v>44786.083333333336</v>
      </c>
      <c r="B1036" s="6">
        <v>303.95</v>
      </c>
      <c r="C1036" s="6">
        <v>324.46109000000001</v>
      </c>
      <c r="D1036" s="6">
        <v>6.3215869736491404E-2</v>
      </c>
      <c r="E1036" s="4"/>
      <c r="F1036" s="4"/>
    </row>
    <row r="1037" spans="1:6" ht="13.2" x14ac:dyDescent="0.25">
      <c r="A1037" s="5">
        <v>44786.125</v>
      </c>
      <c r="B1037" s="6">
        <v>336.55</v>
      </c>
      <c r="C1037" s="6">
        <v>339.21492000000001</v>
      </c>
      <c r="D1037" s="6">
        <v>7.8561402900556195E-3</v>
      </c>
      <c r="E1037" s="4"/>
      <c r="F1037" s="4"/>
    </row>
    <row r="1038" spans="1:6" ht="13.2" x14ac:dyDescent="0.25">
      <c r="A1038" s="5">
        <v>44786.166666666664</v>
      </c>
      <c r="B1038" s="6">
        <v>332.14</v>
      </c>
      <c r="C1038" s="6">
        <v>341.11315000000002</v>
      </c>
      <c r="D1038" s="6">
        <v>2.63054942326322E-2</v>
      </c>
      <c r="E1038" s="4"/>
      <c r="F1038" s="4"/>
    </row>
    <row r="1039" spans="1:6" ht="13.2" x14ac:dyDescent="0.25">
      <c r="A1039" s="5">
        <v>44786.208333333336</v>
      </c>
      <c r="B1039" s="6">
        <v>326.72000000000003</v>
      </c>
      <c r="C1039" s="6">
        <v>334.07445000000001</v>
      </c>
      <c r="D1039" s="6">
        <v>2.2014404274256699E-2</v>
      </c>
      <c r="E1039" s="4"/>
      <c r="F1039" s="4"/>
    </row>
    <row r="1040" spans="1:6" ht="13.2" x14ac:dyDescent="0.25">
      <c r="A1040" s="5">
        <v>44786.25</v>
      </c>
      <c r="B1040" s="6">
        <v>331.9</v>
      </c>
      <c r="C1040" s="6">
        <v>327.53494999999998</v>
      </c>
      <c r="D1040" s="6">
        <v>1.3326974724376699E-2</v>
      </c>
      <c r="E1040" s="4"/>
      <c r="F1040" s="4"/>
    </row>
    <row r="1041" spans="1:6" ht="13.2" x14ac:dyDescent="0.25">
      <c r="A1041" s="5">
        <v>44786.291666666664</v>
      </c>
      <c r="B1041" s="6">
        <v>334.42</v>
      </c>
      <c r="C1041" s="6">
        <v>324.43185</v>
      </c>
      <c r="D1041" s="6">
        <v>3.07865889246078E-2</v>
      </c>
      <c r="E1041" s="4"/>
      <c r="F1041" s="4"/>
    </row>
    <row r="1042" spans="1:6" ht="13.2" x14ac:dyDescent="0.25">
      <c r="A1042" s="5">
        <v>44786.333333333336</v>
      </c>
      <c r="B1042" s="6">
        <v>328.6</v>
      </c>
      <c r="C1042" s="6">
        <v>323.43545</v>
      </c>
      <c r="D1042" s="6">
        <v>1.59677920277447E-2</v>
      </c>
      <c r="E1042" s="4"/>
      <c r="F1042" s="4"/>
    </row>
    <row r="1043" spans="1:6" ht="13.2" x14ac:dyDescent="0.25">
      <c r="A1043" s="5">
        <v>44786.375</v>
      </c>
      <c r="B1043" s="6">
        <v>319.42</v>
      </c>
      <c r="C1043" s="6">
        <v>318.17133999999999</v>
      </c>
      <c r="D1043" s="6">
        <v>3.9244892390371397E-3</v>
      </c>
      <c r="E1043" s="4"/>
      <c r="F1043" s="4"/>
    </row>
    <row r="1044" spans="1:6" ht="13.2" x14ac:dyDescent="0.25">
      <c r="A1044" s="5">
        <v>44786.416666666664</v>
      </c>
      <c r="B1044" s="6">
        <v>304.12</v>
      </c>
      <c r="C1044" s="6">
        <v>313.05065999999999</v>
      </c>
      <c r="D1044" s="6">
        <v>2.8527842745963101E-2</v>
      </c>
      <c r="E1044" s="4"/>
      <c r="F1044" s="4"/>
    </row>
    <row r="1045" spans="1:6" ht="13.2" x14ac:dyDescent="0.25">
      <c r="A1045" s="5">
        <v>44786.458333333336</v>
      </c>
      <c r="B1045" s="6">
        <v>300.51</v>
      </c>
      <c r="C1045" s="6">
        <v>313.84278999999998</v>
      </c>
      <c r="D1045" s="6">
        <v>4.2482384253593901E-2</v>
      </c>
      <c r="E1045" s="4"/>
      <c r="F1045" s="4"/>
    </row>
    <row r="1046" spans="1:6" ht="13.2" x14ac:dyDescent="0.25">
      <c r="A1046" s="5">
        <v>44786.5</v>
      </c>
      <c r="B1046" s="6">
        <v>301.24</v>
      </c>
      <c r="C1046" s="6">
        <v>319.50222000000002</v>
      </c>
      <c r="D1046" s="6">
        <v>5.7158350887202003E-2</v>
      </c>
      <c r="E1046" s="4"/>
      <c r="F1046" s="4"/>
    </row>
    <row r="1047" spans="1:6" ht="13.2" x14ac:dyDescent="0.25">
      <c r="A1047" s="5">
        <v>44786.541666666664</v>
      </c>
      <c r="B1047" s="6">
        <v>308.95999999999998</v>
      </c>
      <c r="C1047" s="6">
        <v>317.23052999999999</v>
      </c>
      <c r="D1047" s="6">
        <v>2.6071040514290999E-2</v>
      </c>
      <c r="E1047" s="4"/>
      <c r="F1047" s="4"/>
    </row>
    <row r="1048" spans="1:6" ht="13.2" x14ac:dyDescent="0.25">
      <c r="A1048" s="5">
        <v>44786.583333333336</v>
      </c>
      <c r="B1048" s="6">
        <v>302.54000000000002</v>
      </c>
      <c r="C1048" s="6">
        <v>292.40384</v>
      </c>
      <c r="D1048" s="6">
        <v>3.4664934632869397E-2</v>
      </c>
      <c r="E1048" s="4"/>
      <c r="F1048" s="4"/>
    </row>
    <row r="1049" spans="1:6" ht="13.2" x14ac:dyDescent="0.25">
      <c r="A1049" s="5">
        <v>44786.625</v>
      </c>
      <c r="B1049" s="6">
        <v>250.1</v>
      </c>
      <c r="C1049" s="6">
        <v>250.70079999999999</v>
      </c>
      <c r="D1049" s="6">
        <v>2.3964821811497698E-3</v>
      </c>
      <c r="E1049" s="4"/>
      <c r="F1049" s="4"/>
    </row>
    <row r="1050" spans="1:6" ht="13.2" x14ac:dyDescent="0.25">
      <c r="A1050" s="5">
        <v>44786.666666666664</v>
      </c>
      <c r="B1050" s="6">
        <v>221.97</v>
      </c>
      <c r="C1050" s="6">
        <v>216.48616000000001</v>
      </c>
      <c r="D1050" s="6">
        <v>2.5331134332097601E-2</v>
      </c>
      <c r="E1050" s="4"/>
      <c r="F1050" s="4"/>
    </row>
    <row r="1051" spans="1:6" ht="13.2" x14ac:dyDescent="0.25">
      <c r="A1051" s="5">
        <v>44786.708333333336</v>
      </c>
      <c r="B1051" s="6">
        <v>209.35</v>
      </c>
      <c r="C1051" s="6">
        <v>201.59898000000001</v>
      </c>
      <c r="D1051" s="6">
        <v>3.8447714368396002E-2</v>
      </c>
      <c r="E1051" s="4"/>
      <c r="F1051" s="4"/>
    </row>
    <row r="1052" spans="1:6" ht="13.2" x14ac:dyDescent="0.25">
      <c r="A1052" s="5">
        <v>44786.75</v>
      </c>
      <c r="B1052" s="6">
        <v>203.04</v>
      </c>
      <c r="C1052" s="6">
        <v>201.83933999999999</v>
      </c>
      <c r="D1052" s="6">
        <v>5.9485925786320901E-3</v>
      </c>
      <c r="E1052" s="4"/>
      <c r="F1052" s="4"/>
    </row>
    <row r="1053" spans="1:6" ht="13.2" x14ac:dyDescent="0.25">
      <c r="A1053" s="5">
        <v>44786.791666666664</v>
      </c>
      <c r="B1053" s="6">
        <v>197.78</v>
      </c>
      <c r="C1053" s="6">
        <v>206.84010000000001</v>
      </c>
      <c r="D1053" s="6">
        <v>4.3802434827675998E-2</v>
      </c>
      <c r="E1053" s="4"/>
      <c r="F1053" s="4"/>
    </row>
    <row r="1054" spans="1:6" ht="13.2" x14ac:dyDescent="0.25">
      <c r="A1054" s="5">
        <v>44786.833333333336</v>
      </c>
      <c r="B1054" s="6">
        <v>210.39</v>
      </c>
      <c r="C1054" s="6">
        <v>210.99350000000001</v>
      </c>
      <c r="D1054" s="6">
        <v>2.8602776862795502E-3</v>
      </c>
      <c r="E1054" s="4"/>
      <c r="F1054" s="4"/>
    </row>
    <row r="1055" spans="1:6" ht="13.2" x14ac:dyDescent="0.25">
      <c r="A1055" s="5">
        <v>44786.875</v>
      </c>
      <c r="B1055" s="6">
        <v>224.05</v>
      </c>
      <c r="C1055" s="6">
        <v>213.67821000000001</v>
      </c>
      <c r="D1055" s="6">
        <v>4.8539296543152401E-2</v>
      </c>
      <c r="E1055" s="4"/>
      <c r="F1055" s="4"/>
    </row>
    <row r="1056" spans="1:6" ht="13.2" x14ac:dyDescent="0.25">
      <c r="A1056" s="5">
        <v>44786.916666666664</v>
      </c>
      <c r="B1056" s="6">
        <v>247.72</v>
      </c>
      <c r="C1056" s="6">
        <v>220.09868</v>
      </c>
      <c r="D1056" s="6">
        <v>0.12549516425995799</v>
      </c>
      <c r="E1056" s="4"/>
      <c r="F1056" s="4"/>
    </row>
    <row r="1057" spans="1:6" ht="13.2" x14ac:dyDescent="0.25">
      <c r="A1057" s="5">
        <v>44786.958333333336</v>
      </c>
      <c r="B1057" s="6">
        <v>260.33999999999997</v>
      </c>
      <c r="C1057" s="6">
        <v>235.80932999999999</v>
      </c>
      <c r="D1057" s="6">
        <v>0.10402756328598101</v>
      </c>
      <c r="E1057" s="4"/>
      <c r="F1057" s="4"/>
    </row>
    <row r="1058" spans="1:6" ht="13.2" x14ac:dyDescent="0.25">
      <c r="A1058" s="5">
        <v>44787</v>
      </c>
      <c r="B1058" s="6">
        <v>263.95999999999998</v>
      </c>
      <c r="C1058" s="6">
        <v>258.23151999999999</v>
      </c>
      <c r="D1058" s="6">
        <v>2.2183504167113201E-2</v>
      </c>
      <c r="E1058" s="4"/>
      <c r="F1058" s="4"/>
    </row>
    <row r="1059" spans="1:6" ht="13.2" x14ac:dyDescent="0.25">
      <c r="A1059" s="5">
        <v>44787.041666666664</v>
      </c>
      <c r="B1059" s="6">
        <v>275.38</v>
      </c>
      <c r="C1059" s="6">
        <v>291.63344999999998</v>
      </c>
      <c r="D1059" s="6">
        <v>5.5732461416891602E-2</v>
      </c>
      <c r="E1059" s="4"/>
      <c r="F1059" s="4"/>
    </row>
    <row r="1060" spans="1:6" ht="13.2" x14ac:dyDescent="0.25">
      <c r="A1060" s="5">
        <v>44787.083333333336</v>
      </c>
      <c r="B1060" s="6">
        <v>309.19</v>
      </c>
      <c r="C1060" s="6">
        <v>321.20988</v>
      </c>
      <c r="D1060" s="6">
        <v>3.7420642229311199E-2</v>
      </c>
      <c r="E1060" s="4"/>
      <c r="F1060" s="4"/>
    </row>
    <row r="1061" spans="1:6" ht="13.2" x14ac:dyDescent="0.25">
      <c r="A1061" s="5">
        <v>44787.125</v>
      </c>
      <c r="B1061" s="6">
        <v>339.78</v>
      </c>
      <c r="C1061" s="6">
        <v>338.75560000000002</v>
      </c>
      <c r="D1061" s="6">
        <v>3.0240090495919601E-3</v>
      </c>
      <c r="E1061" s="4"/>
      <c r="F1061" s="4"/>
    </row>
    <row r="1062" spans="1:6" ht="13.2" x14ac:dyDescent="0.25">
      <c r="A1062" s="5">
        <v>44787.166666666664</v>
      </c>
      <c r="B1062" s="6">
        <v>334.28</v>
      </c>
      <c r="C1062" s="6">
        <v>341.98034000000001</v>
      </c>
      <c r="D1062" s="6">
        <v>2.2516908428127799E-2</v>
      </c>
      <c r="E1062" s="4"/>
      <c r="F1062" s="4"/>
    </row>
    <row r="1063" spans="1:6" ht="13.2" x14ac:dyDescent="0.25">
      <c r="A1063" s="5">
        <v>44787.208333333336</v>
      </c>
      <c r="B1063" s="6">
        <v>323.89</v>
      </c>
      <c r="C1063" s="6">
        <v>335.11968999999999</v>
      </c>
      <c r="D1063" s="6">
        <v>3.3509490295840202E-2</v>
      </c>
      <c r="E1063" s="4"/>
      <c r="F1063" s="4"/>
    </row>
    <row r="1064" spans="1:6" ht="13.2" x14ac:dyDescent="0.25">
      <c r="A1064" s="5">
        <v>44787.25</v>
      </c>
      <c r="B1064" s="6">
        <v>316.93</v>
      </c>
      <c r="C1064" s="6">
        <v>327.90514000000002</v>
      </c>
      <c r="D1064" s="6">
        <v>3.3470472588505301E-2</v>
      </c>
      <c r="E1064" s="4"/>
      <c r="F1064" s="4"/>
    </row>
    <row r="1065" spans="1:6" ht="13.2" x14ac:dyDescent="0.25">
      <c r="A1065" s="5">
        <v>44787.291666666664</v>
      </c>
      <c r="B1065" s="6">
        <v>331.28</v>
      </c>
      <c r="C1065" s="6">
        <v>323.0675</v>
      </c>
      <c r="D1065" s="6">
        <v>2.5420384285017701E-2</v>
      </c>
      <c r="E1065" s="4"/>
      <c r="F1065" s="4"/>
    </row>
    <row r="1066" spans="1:6" ht="13.2" x14ac:dyDescent="0.25">
      <c r="A1066" s="5">
        <v>44787.333333333336</v>
      </c>
      <c r="B1066" s="6">
        <v>330.25</v>
      </c>
      <c r="C1066" s="6">
        <v>319.75997000000001</v>
      </c>
      <c r="D1066" s="6">
        <v>3.2805951289024603E-2</v>
      </c>
      <c r="E1066" s="4"/>
      <c r="F1066" s="4"/>
    </row>
    <row r="1067" spans="1:6" ht="13.2" x14ac:dyDescent="0.25">
      <c r="A1067" s="5">
        <v>44787.375</v>
      </c>
      <c r="B1067" s="6">
        <v>317.57</v>
      </c>
      <c r="C1067" s="6">
        <v>312.37702999999999</v>
      </c>
      <c r="D1067" s="6">
        <v>1.6624045628450899E-2</v>
      </c>
      <c r="E1067" s="4"/>
      <c r="F1067" s="4"/>
    </row>
    <row r="1068" spans="1:6" ht="13.2" x14ac:dyDescent="0.25">
      <c r="A1068" s="5">
        <v>44787.416666666664</v>
      </c>
      <c r="B1068" s="6">
        <v>310.3</v>
      </c>
      <c r="C1068" s="6">
        <v>304.87322999999998</v>
      </c>
      <c r="D1068" s="6">
        <v>1.78000869410542E-2</v>
      </c>
      <c r="E1068" s="4"/>
      <c r="F1068" s="4"/>
    </row>
    <row r="1069" spans="1:6" ht="13.2" x14ac:dyDescent="0.25">
      <c r="A1069" s="5">
        <v>44787.458333333336</v>
      </c>
      <c r="B1069" s="6">
        <v>314.68</v>
      </c>
      <c r="C1069" s="6">
        <v>302.98021999999997</v>
      </c>
      <c r="D1069" s="6">
        <v>3.8615656163956902E-2</v>
      </c>
      <c r="E1069" s="4"/>
      <c r="F1069" s="4"/>
    </row>
    <row r="1070" spans="1:6" ht="13.2" x14ac:dyDescent="0.25">
      <c r="A1070" s="5">
        <v>44787.5</v>
      </c>
      <c r="B1070" s="6">
        <v>308.7</v>
      </c>
      <c r="C1070" s="6">
        <v>308.22991999999999</v>
      </c>
      <c r="D1070" s="6">
        <v>1.5250952925011101E-3</v>
      </c>
      <c r="E1070" s="4"/>
      <c r="F1070" s="4"/>
    </row>
    <row r="1071" spans="1:6" ht="13.2" x14ac:dyDescent="0.25">
      <c r="A1071" s="5">
        <v>44787.541666666664</v>
      </c>
      <c r="B1071" s="6">
        <v>309.58</v>
      </c>
      <c r="C1071" s="6">
        <v>308.87707</v>
      </c>
      <c r="D1071" s="6">
        <v>2.27575973833208E-3</v>
      </c>
      <c r="E1071" s="4"/>
      <c r="F1071" s="4"/>
    </row>
    <row r="1072" spans="1:6" ht="13.2" x14ac:dyDescent="0.25">
      <c r="A1072" s="5">
        <v>44787.583333333336</v>
      </c>
      <c r="B1072" s="6">
        <v>300.22000000000003</v>
      </c>
      <c r="C1072" s="6">
        <v>288.44916000000001</v>
      </c>
      <c r="D1072" s="6">
        <v>4.0807329790802697E-2</v>
      </c>
      <c r="E1072" s="4"/>
      <c r="F1072" s="4"/>
    </row>
    <row r="1073" spans="1:6" ht="13.2" x14ac:dyDescent="0.25">
      <c r="A1073" s="5">
        <v>44787.625</v>
      </c>
      <c r="B1073" s="6">
        <v>261.02</v>
      </c>
      <c r="C1073" s="6">
        <v>249.44183000000001</v>
      </c>
      <c r="D1073" s="6">
        <v>4.6416312773202302E-2</v>
      </c>
      <c r="E1073" s="4"/>
      <c r="F1073" s="4"/>
    </row>
    <row r="1074" spans="1:6" ht="13.2" x14ac:dyDescent="0.25">
      <c r="A1074" s="5">
        <v>44787.666666666664</v>
      </c>
      <c r="B1074" s="6">
        <v>236.5</v>
      </c>
      <c r="C1074" s="6">
        <v>214.68234000000001</v>
      </c>
      <c r="D1074" s="6">
        <v>0.10162764203147701</v>
      </c>
      <c r="E1074" s="4"/>
      <c r="F1074" s="4"/>
    </row>
    <row r="1075" spans="1:6" ht="13.2" x14ac:dyDescent="0.25">
      <c r="A1075" s="5">
        <v>44787.708333333336</v>
      </c>
      <c r="B1075" s="6">
        <v>220.79</v>
      </c>
      <c r="C1075" s="6">
        <v>197.47631000000001</v>
      </c>
      <c r="D1075" s="6">
        <v>0.118058161001691</v>
      </c>
      <c r="E1075" s="4"/>
      <c r="F1075" s="4"/>
    </row>
    <row r="1076" spans="1:6" ht="13.2" x14ac:dyDescent="0.25">
      <c r="A1076" s="5">
        <v>44787.75</v>
      </c>
      <c r="B1076" s="6">
        <v>216.99</v>
      </c>
      <c r="C1076" s="6">
        <v>196.25396000000001</v>
      </c>
      <c r="D1076" s="6">
        <v>0.105659218290423</v>
      </c>
      <c r="E1076" s="4"/>
      <c r="F1076" s="4"/>
    </row>
    <row r="1077" spans="1:6" ht="13.2" x14ac:dyDescent="0.25">
      <c r="A1077" s="5">
        <v>44787.791666666664</v>
      </c>
      <c r="B1077" s="6">
        <v>218.17</v>
      </c>
      <c r="C1077" s="6">
        <v>201.25912</v>
      </c>
      <c r="D1077" s="6">
        <v>8.4025409631126202E-2</v>
      </c>
      <c r="E1077" s="4"/>
      <c r="F1077" s="4"/>
    </row>
    <row r="1078" spans="1:6" ht="13.2" x14ac:dyDescent="0.25">
      <c r="A1078" s="5">
        <v>44787.833333333336</v>
      </c>
      <c r="B1078" s="6">
        <v>234.4</v>
      </c>
      <c r="C1078" s="6">
        <v>204.88377</v>
      </c>
      <c r="D1078" s="6">
        <v>0.14406329012786101</v>
      </c>
      <c r="E1078" s="4"/>
      <c r="F1078" s="4"/>
    </row>
    <row r="1079" spans="1:6" ht="13.2" x14ac:dyDescent="0.25">
      <c r="A1079" s="5">
        <v>44787.875</v>
      </c>
      <c r="B1079" s="6">
        <v>243.88</v>
      </c>
      <c r="C1079" s="6">
        <v>205.81934000000001</v>
      </c>
      <c r="D1079" s="6">
        <v>0.18492266081506201</v>
      </c>
      <c r="E1079" s="4"/>
      <c r="F1079" s="4"/>
    </row>
    <row r="1080" spans="1:6" ht="13.2" x14ac:dyDescent="0.25">
      <c r="A1080" s="5">
        <v>44787.916666666664</v>
      </c>
      <c r="B1080" s="6">
        <v>243.55</v>
      </c>
      <c r="C1080" s="6">
        <v>210.93601000000001</v>
      </c>
      <c r="D1080" s="6">
        <v>0.15461556326963799</v>
      </c>
      <c r="E1080" s="4"/>
      <c r="F1080" s="4"/>
    </row>
    <row r="1081" spans="1:6" ht="13.2" x14ac:dyDescent="0.25">
      <c r="A1081" s="5">
        <v>44787.958333333336</v>
      </c>
      <c r="B1081" s="6">
        <v>240.93</v>
      </c>
      <c r="C1081" s="6">
        <v>226.67905999999999</v>
      </c>
      <c r="D1081" s="6">
        <v>6.28683566977912E-2</v>
      </c>
      <c r="E1081" s="4"/>
      <c r="F1081" s="4"/>
    </row>
    <row r="1082" spans="1:6" ht="13.2" x14ac:dyDescent="0.25">
      <c r="A1082" s="5">
        <v>44788</v>
      </c>
      <c r="B1082" s="6">
        <v>256.14</v>
      </c>
      <c r="C1082" s="6">
        <v>255.51297</v>
      </c>
      <c r="D1082" s="6">
        <v>2.4540045853640598E-3</v>
      </c>
      <c r="E1082" s="4"/>
      <c r="F1082" s="4"/>
    </row>
    <row r="1083" spans="1:6" ht="13.2" x14ac:dyDescent="0.25">
      <c r="A1083" s="5">
        <v>44788.041666666664</v>
      </c>
      <c r="B1083" s="6">
        <v>257.45</v>
      </c>
      <c r="C1083" s="6">
        <v>286.52436999999998</v>
      </c>
      <c r="D1083" s="6">
        <v>0.101472590272164</v>
      </c>
      <c r="E1083" s="4"/>
      <c r="F1083" s="4"/>
    </row>
    <row r="1084" spans="1:6" ht="13.2" x14ac:dyDescent="0.25">
      <c r="A1084" s="5">
        <v>44788.083333333336</v>
      </c>
      <c r="B1084" s="6">
        <v>302.83</v>
      </c>
      <c r="C1084" s="6">
        <v>314.83481</v>
      </c>
      <c r="D1084" s="6">
        <v>3.8130504057032298E-2</v>
      </c>
      <c r="E1084" s="4"/>
      <c r="F1084" s="4"/>
    </row>
    <row r="1085" spans="1:6" ht="13.2" x14ac:dyDescent="0.25">
      <c r="A1085" s="5">
        <v>44788.125</v>
      </c>
      <c r="B1085" s="6">
        <v>336.48</v>
      </c>
      <c r="C1085" s="6">
        <v>332.54707999999999</v>
      </c>
      <c r="D1085" s="6">
        <v>1.1826656243681399E-2</v>
      </c>
      <c r="E1085" s="4"/>
      <c r="F1085" s="4"/>
    </row>
    <row r="1086" spans="1:6" ht="13.2" x14ac:dyDescent="0.25">
      <c r="A1086" s="5">
        <v>44788.166666666664</v>
      </c>
      <c r="B1086" s="6">
        <v>335.92</v>
      </c>
      <c r="C1086" s="6">
        <v>336.49619000000001</v>
      </c>
      <c r="D1086" s="6">
        <v>1.7123225080200599E-3</v>
      </c>
      <c r="E1086" s="4"/>
      <c r="F1086" s="4"/>
    </row>
    <row r="1087" spans="1:6" ht="13.2" x14ac:dyDescent="0.25">
      <c r="A1087" s="5">
        <v>44788.208333333336</v>
      </c>
      <c r="B1087" s="6">
        <v>325.51</v>
      </c>
      <c r="C1087" s="6">
        <v>330.47958</v>
      </c>
      <c r="D1087" s="6">
        <v>1.5037479774090701E-2</v>
      </c>
      <c r="E1087" s="4"/>
      <c r="F1087" s="4"/>
    </row>
    <row r="1088" spans="1:6" ht="13.2" x14ac:dyDescent="0.25">
      <c r="A1088" s="5">
        <v>44788.25</v>
      </c>
      <c r="B1088" s="6">
        <v>310.35000000000002</v>
      </c>
      <c r="C1088" s="6">
        <v>324.00405000000001</v>
      </c>
      <c r="D1088" s="6">
        <v>4.2141602859593799E-2</v>
      </c>
      <c r="E1088" s="4"/>
      <c r="F1088" s="4"/>
    </row>
    <row r="1089" spans="1:6" ht="13.2" x14ac:dyDescent="0.25">
      <c r="A1089" s="5">
        <v>44788.291666666664</v>
      </c>
      <c r="B1089" s="6">
        <v>295.72000000000003</v>
      </c>
      <c r="C1089" s="6">
        <v>319.83174000000002</v>
      </c>
      <c r="D1089" s="6">
        <v>7.5388827888063795E-2</v>
      </c>
      <c r="E1089" s="4"/>
      <c r="F1089" s="4"/>
    </row>
    <row r="1090" spans="1:6" ht="13.2" x14ac:dyDescent="0.25">
      <c r="A1090" s="5">
        <v>44788.333333333336</v>
      </c>
      <c r="B1090" s="6">
        <v>305.02</v>
      </c>
      <c r="C1090" s="6">
        <v>317.07754999999997</v>
      </c>
      <c r="D1090" s="6">
        <v>3.8027132479104803E-2</v>
      </c>
      <c r="E1090" s="4"/>
      <c r="F1090" s="4"/>
    </row>
    <row r="1091" spans="1:6" ht="13.2" x14ac:dyDescent="0.25">
      <c r="A1091" s="5">
        <v>44788.375</v>
      </c>
      <c r="B1091" s="6">
        <v>301.5</v>
      </c>
      <c r="C1091" s="6">
        <v>311.06331</v>
      </c>
      <c r="D1091" s="6">
        <v>3.0743934410008E-2</v>
      </c>
      <c r="E1091" s="4"/>
      <c r="F1091" s="4"/>
    </row>
    <row r="1092" spans="1:6" ht="13.2" x14ac:dyDescent="0.25">
      <c r="A1092" s="5">
        <v>44788.416666666664</v>
      </c>
      <c r="B1092" s="6">
        <v>306.04000000000002</v>
      </c>
      <c r="C1092" s="6">
        <v>305.84748999999999</v>
      </c>
      <c r="D1092" s="6">
        <v>6.2943135482336899E-4</v>
      </c>
      <c r="E1092" s="4"/>
      <c r="F1092" s="4"/>
    </row>
    <row r="1093" spans="1:6" ht="13.2" x14ac:dyDescent="0.25">
      <c r="A1093" s="5">
        <v>44788.458333333336</v>
      </c>
      <c r="B1093" s="6">
        <v>314.76</v>
      </c>
      <c r="C1093" s="6">
        <v>304.98232999999999</v>
      </c>
      <c r="D1093" s="6">
        <v>3.2059791791872003E-2</v>
      </c>
      <c r="E1093" s="4"/>
      <c r="F1093" s="4"/>
    </row>
    <row r="1094" spans="1:6" ht="13.2" x14ac:dyDescent="0.25">
      <c r="A1094" s="5">
        <v>44788.5</v>
      </c>
      <c r="B1094" s="6">
        <v>318.17</v>
      </c>
      <c r="C1094" s="6">
        <v>307.67320999999998</v>
      </c>
      <c r="D1094" s="6">
        <v>3.4116685037348597E-2</v>
      </c>
      <c r="E1094" s="4"/>
      <c r="F1094" s="4"/>
    </row>
    <row r="1095" spans="1:6" ht="13.2" x14ac:dyDescent="0.25">
      <c r="A1095" s="5">
        <v>44788.541666666664</v>
      </c>
      <c r="B1095" s="6">
        <v>323.99</v>
      </c>
      <c r="C1095" s="6">
        <v>304.37076000000002</v>
      </c>
      <c r="D1095" s="6">
        <v>6.4458359929186304E-2</v>
      </c>
      <c r="E1095" s="4"/>
      <c r="F1095" s="4"/>
    </row>
    <row r="1096" spans="1:6" ht="13.2" x14ac:dyDescent="0.25">
      <c r="A1096" s="5">
        <v>44788.583333333336</v>
      </c>
      <c r="B1096" s="6">
        <v>320.57</v>
      </c>
      <c r="C1096" s="6">
        <v>283.91422999999998</v>
      </c>
      <c r="D1096" s="6">
        <v>0.12910860438379501</v>
      </c>
      <c r="E1096" s="4"/>
      <c r="F1096" s="4"/>
    </row>
    <row r="1097" spans="1:6" ht="13.2" x14ac:dyDescent="0.25">
      <c r="A1097" s="5">
        <v>44788.625</v>
      </c>
      <c r="B1097" s="6">
        <v>265.14</v>
      </c>
      <c r="C1097" s="6">
        <v>249.85408000000001</v>
      </c>
      <c r="D1097" s="6">
        <v>6.1179389185879902E-2</v>
      </c>
      <c r="E1097" s="4"/>
      <c r="F1097" s="4"/>
    </row>
    <row r="1098" spans="1:6" ht="13.2" x14ac:dyDescent="0.25">
      <c r="A1098" s="5">
        <v>44788.666666666664</v>
      </c>
      <c r="B1098" s="6">
        <v>237.47</v>
      </c>
      <c r="C1098" s="6">
        <v>219.98435000000001</v>
      </c>
      <c r="D1098" s="6">
        <v>7.9485881609305295E-2</v>
      </c>
      <c r="E1098" s="4"/>
      <c r="F1098" s="4"/>
    </row>
    <row r="1099" spans="1:6" ht="13.2" x14ac:dyDescent="0.25">
      <c r="A1099" s="5">
        <v>44788.708333333336</v>
      </c>
      <c r="B1099" s="6">
        <v>228.13</v>
      </c>
      <c r="C1099" s="6">
        <v>203.58238</v>
      </c>
      <c r="D1099" s="6">
        <v>0.12057831330982501</v>
      </c>
      <c r="E1099" s="4"/>
      <c r="F1099" s="4"/>
    </row>
    <row r="1100" spans="1:6" ht="13.2" x14ac:dyDescent="0.25">
      <c r="A1100" s="5">
        <v>44788.75</v>
      </c>
      <c r="B1100" s="6">
        <v>228.49</v>
      </c>
      <c r="C1100" s="6">
        <v>200.35858999999999</v>
      </c>
      <c r="D1100" s="6">
        <v>0.14040531029889899</v>
      </c>
      <c r="E1100" s="4"/>
      <c r="F1100" s="4"/>
    </row>
    <row r="1101" spans="1:6" ht="13.2" x14ac:dyDescent="0.25">
      <c r="A1101" s="5">
        <v>44788.791666666664</v>
      </c>
      <c r="B1101" s="6">
        <v>229.97</v>
      </c>
      <c r="C1101" s="6">
        <v>203.87049999999999</v>
      </c>
      <c r="D1101" s="6">
        <v>0.12801999308384401</v>
      </c>
      <c r="E1101" s="4"/>
      <c r="F1101" s="4"/>
    </row>
    <row r="1102" spans="1:6" ht="13.2" x14ac:dyDescent="0.25">
      <c r="A1102" s="5">
        <v>44788.833333333336</v>
      </c>
      <c r="B1102" s="6">
        <v>228</v>
      </c>
      <c r="C1102" s="6">
        <v>208.13128</v>
      </c>
      <c r="D1102" s="6">
        <v>9.5462440821004801E-2</v>
      </c>
      <c r="E1102" s="4"/>
      <c r="F1102" s="4"/>
    </row>
    <row r="1103" spans="1:6" ht="13.2" x14ac:dyDescent="0.25">
      <c r="A1103" s="5">
        <v>44788.875</v>
      </c>
      <c r="B1103" s="6">
        <v>240.74</v>
      </c>
      <c r="C1103" s="6">
        <v>210.57973999999999</v>
      </c>
      <c r="D1103" s="6">
        <v>0.14322488953590701</v>
      </c>
      <c r="E1103" s="4"/>
      <c r="F1103" s="4"/>
    </row>
    <row r="1104" spans="1:6" ht="13.2" x14ac:dyDescent="0.25">
      <c r="A1104" s="5">
        <v>44788.916666666664</v>
      </c>
      <c r="B1104" s="6">
        <v>258.74</v>
      </c>
      <c r="C1104" s="6">
        <v>215.05647999999999</v>
      </c>
      <c r="D1104" s="6">
        <v>0.203125802114867</v>
      </c>
      <c r="E1104" s="4"/>
      <c r="F1104" s="4"/>
    </row>
    <row r="1105" spans="1:6" ht="13.2" x14ac:dyDescent="0.25">
      <c r="A1105" s="5">
        <v>44788.958333333336</v>
      </c>
      <c r="B1105" s="6">
        <v>272.83</v>
      </c>
      <c r="C1105" s="6">
        <v>227.91798</v>
      </c>
      <c r="D1105" s="6">
        <v>0.19705343123872801</v>
      </c>
      <c r="E1105" s="4"/>
      <c r="F1105" s="4"/>
    </row>
    <row r="1106" spans="1:6" ht="13.2" x14ac:dyDescent="0.25">
      <c r="A1106" s="5">
        <v>44789</v>
      </c>
      <c r="B1106" s="6">
        <v>290.04000000000002</v>
      </c>
      <c r="C1106" s="6">
        <v>286.93502000000001</v>
      </c>
      <c r="D1106" s="6">
        <v>1.08211956839566E-2</v>
      </c>
      <c r="E1106" s="4"/>
      <c r="F1106" s="4"/>
    </row>
    <row r="1107" spans="1:6" ht="13.2" x14ac:dyDescent="0.25">
      <c r="A1107" s="5">
        <v>44789.041666666664</v>
      </c>
      <c r="B1107" s="6">
        <v>306.85000000000002</v>
      </c>
      <c r="C1107" s="6">
        <v>315.48273999999998</v>
      </c>
      <c r="D1107" s="6">
        <v>2.73635888923747E-2</v>
      </c>
      <c r="E1107" s="4"/>
      <c r="F1107" s="4"/>
    </row>
    <row r="1108" spans="1:6" ht="13.2" x14ac:dyDescent="0.25">
      <c r="A1108" s="5">
        <v>44789.083333333336</v>
      </c>
      <c r="B1108" s="6">
        <v>348.74</v>
      </c>
      <c r="C1108" s="6">
        <v>336.51767999999998</v>
      </c>
      <c r="D1108" s="6">
        <v>3.6319993647882097E-2</v>
      </c>
      <c r="E1108" s="4"/>
      <c r="F1108" s="4"/>
    </row>
    <row r="1109" spans="1:6" ht="13.2" x14ac:dyDescent="0.25">
      <c r="A1109" s="5">
        <v>44789.125</v>
      </c>
      <c r="B1109" s="6">
        <v>374.89</v>
      </c>
      <c r="C1109" s="6">
        <v>346.02976000000001</v>
      </c>
      <c r="D1109" s="6">
        <v>8.3403924564176099E-2</v>
      </c>
      <c r="E1109" s="4"/>
      <c r="F1109" s="4"/>
    </row>
    <row r="1110" spans="1:6" ht="13.2" x14ac:dyDescent="0.25">
      <c r="A1110" s="5">
        <v>44789.166666666664</v>
      </c>
      <c r="B1110" s="6">
        <v>362.92</v>
      </c>
      <c r="C1110" s="6">
        <v>345.06142</v>
      </c>
      <c r="D1110" s="6">
        <v>5.1754786147926897E-2</v>
      </c>
      <c r="E1110" s="4"/>
      <c r="F1110" s="4"/>
    </row>
    <row r="1111" spans="1:6" ht="13.2" x14ac:dyDescent="0.25">
      <c r="A1111" s="5">
        <v>44789.208333333336</v>
      </c>
      <c r="B1111" s="6">
        <v>340.84</v>
      </c>
      <c r="C1111" s="6">
        <v>337.255</v>
      </c>
      <c r="D1111" s="6">
        <v>1.06299387703665E-2</v>
      </c>
      <c r="E1111" s="4"/>
      <c r="F1111" s="4"/>
    </row>
    <row r="1112" spans="1:6" ht="13.2" x14ac:dyDescent="0.25">
      <c r="A1112" s="5">
        <v>44789.25</v>
      </c>
      <c r="B1112" s="6">
        <v>332</v>
      </c>
      <c r="C1112" s="6">
        <v>330.4513</v>
      </c>
      <c r="D1112" s="6">
        <v>4.6866209937742598E-3</v>
      </c>
      <c r="E1112" s="4"/>
      <c r="F1112" s="4"/>
    </row>
    <row r="1113" spans="1:6" ht="13.2" x14ac:dyDescent="0.25">
      <c r="A1113" s="5">
        <v>44789.291666666664</v>
      </c>
      <c r="B1113" s="6">
        <v>326.52</v>
      </c>
      <c r="C1113" s="6">
        <v>326.73306000000002</v>
      </c>
      <c r="D1113" s="6">
        <v>6.5209195543310203E-4</v>
      </c>
      <c r="E1113" s="4"/>
      <c r="F1113" s="4"/>
    </row>
    <row r="1114" spans="1:6" ht="13.2" x14ac:dyDescent="0.25">
      <c r="A1114" s="5">
        <v>44789.333333333336</v>
      </c>
      <c r="B1114" s="6">
        <v>335.43</v>
      </c>
      <c r="C1114" s="6">
        <v>326.14852999999999</v>
      </c>
      <c r="D1114" s="6">
        <v>2.8457801112885601E-2</v>
      </c>
      <c r="E1114" s="4"/>
      <c r="F1114" s="4"/>
    </row>
    <row r="1115" spans="1:6" ht="13.2" x14ac:dyDescent="0.25">
      <c r="A1115" s="5">
        <v>44789.375</v>
      </c>
      <c r="B1115" s="6">
        <v>346.82</v>
      </c>
      <c r="C1115" s="6">
        <v>322.58755000000002</v>
      </c>
      <c r="D1115" s="6">
        <v>7.5118987078081498E-2</v>
      </c>
      <c r="E1115" s="4"/>
      <c r="F1115" s="4"/>
    </row>
    <row r="1116" spans="1:6" ht="13.2" x14ac:dyDescent="0.25">
      <c r="A1116" s="5">
        <v>44789.416666666664</v>
      </c>
      <c r="B1116" s="6">
        <v>356.19</v>
      </c>
      <c r="C1116" s="6">
        <v>319.16987999999998</v>
      </c>
      <c r="D1116" s="6">
        <v>0.115988764353328</v>
      </c>
      <c r="E1116" s="4"/>
      <c r="F1116" s="4"/>
    </row>
    <row r="1117" spans="1:6" ht="13.2" x14ac:dyDescent="0.25">
      <c r="A1117" s="5">
        <v>44789.458333333336</v>
      </c>
      <c r="B1117" s="6">
        <v>354.88</v>
      </c>
      <c r="C1117" s="6">
        <v>320.85987999999998</v>
      </c>
      <c r="D1117" s="6">
        <v>0.106027964605609</v>
      </c>
      <c r="E1117" s="4"/>
      <c r="F1117" s="4"/>
    </row>
    <row r="1118" spans="1:6" ht="13.2" x14ac:dyDescent="0.25">
      <c r="A1118" s="5">
        <v>44789.5</v>
      </c>
      <c r="B1118" s="6">
        <v>356.88</v>
      </c>
      <c r="C1118" s="6">
        <v>326.36185999999998</v>
      </c>
      <c r="D1118" s="6">
        <v>9.3510130135917205E-2</v>
      </c>
      <c r="E1118" s="4"/>
      <c r="F1118" s="4"/>
    </row>
    <row r="1119" spans="1:6" ht="13.2" x14ac:dyDescent="0.25">
      <c r="A1119" s="5">
        <v>44789.541666666664</v>
      </c>
      <c r="B1119" s="6">
        <v>352.67</v>
      </c>
      <c r="C1119" s="6">
        <v>324.42300999999998</v>
      </c>
      <c r="D1119" s="6">
        <v>8.7068392590279098E-2</v>
      </c>
      <c r="E1119" s="4"/>
      <c r="F1119" s="4"/>
    </row>
    <row r="1120" spans="1:6" ht="13.2" x14ac:dyDescent="0.25">
      <c r="A1120" s="5">
        <v>44789.583333333336</v>
      </c>
      <c r="B1120" s="6">
        <v>358.27</v>
      </c>
      <c r="C1120" s="6">
        <v>301.18932999999998</v>
      </c>
      <c r="D1120" s="6">
        <v>0.18951757022733801</v>
      </c>
      <c r="E1120" s="4"/>
      <c r="F1120" s="4"/>
    </row>
    <row r="1121" spans="1:6" ht="13.2" x14ac:dyDescent="0.25">
      <c r="A1121" s="5">
        <v>44789.625</v>
      </c>
      <c r="B1121" s="6">
        <v>290.75</v>
      </c>
      <c r="C1121" s="6">
        <v>261.36856</v>
      </c>
      <c r="D1121" s="6">
        <v>0.112413826666833</v>
      </c>
      <c r="E1121" s="4"/>
      <c r="F1121" s="4"/>
    </row>
    <row r="1122" spans="1:6" ht="13.2" x14ac:dyDescent="0.25">
      <c r="A1122" s="5">
        <v>44789.666666666664</v>
      </c>
      <c r="B1122" s="6">
        <v>250.4</v>
      </c>
      <c r="C1122" s="6">
        <v>227.67798999999999</v>
      </c>
      <c r="D1122" s="6">
        <v>9.97988870158244E-2</v>
      </c>
      <c r="E1122" s="4"/>
      <c r="F1122" s="4"/>
    </row>
    <row r="1123" spans="1:6" ht="13.2" x14ac:dyDescent="0.25">
      <c r="A1123" s="5">
        <v>44789.708333333336</v>
      </c>
      <c r="B1123" s="6">
        <v>241.82</v>
      </c>
      <c r="C1123" s="6">
        <v>212.12927999999999</v>
      </c>
      <c r="D1123" s="6">
        <v>0.13996521366593001</v>
      </c>
      <c r="E1123" s="4"/>
      <c r="F1123" s="4"/>
    </row>
    <row r="1124" spans="1:6" ht="13.2" x14ac:dyDescent="0.25">
      <c r="A1124" s="5">
        <v>44789.75</v>
      </c>
      <c r="B1124" s="6">
        <v>242.24</v>
      </c>
      <c r="C1124" s="6">
        <v>211.57616999999999</v>
      </c>
      <c r="D1124" s="6">
        <v>0.144930452233822</v>
      </c>
      <c r="E1124" s="4"/>
      <c r="F1124" s="4"/>
    </row>
    <row r="1125" spans="1:6" ht="13.2" x14ac:dyDescent="0.25">
      <c r="A1125" s="5">
        <v>44789.791666666664</v>
      </c>
      <c r="B1125" s="6">
        <v>247.43</v>
      </c>
      <c r="C1125" s="6">
        <v>216.70157</v>
      </c>
      <c r="D1125" s="6">
        <v>0.14180068007813601</v>
      </c>
      <c r="E1125" s="4"/>
      <c r="F1125" s="4"/>
    </row>
    <row r="1126" spans="1:6" ht="13.2" x14ac:dyDescent="0.25">
      <c r="A1126" s="5">
        <v>44789.833333333336</v>
      </c>
      <c r="B1126" s="6">
        <v>252.82</v>
      </c>
      <c r="C1126" s="6">
        <v>221.66191000000001</v>
      </c>
      <c r="D1126" s="6">
        <v>0.140565828382512</v>
      </c>
      <c r="E1126" s="4"/>
      <c r="F1126" s="4"/>
    </row>
    <row r="1127" spans="1:6" ht="13.2" x14ac:dyDescent="0.25">
      <c r="A1127" s="5">
        <v>44789.875</v>
      </c>
      <c r="B1127" s="6">
        <v>268.37</v>
      </c>
      <c r="C1127" s="6">
        <v>225.73194000000001</v>
      </c>
      <c r="D1127" s="6">
        <v>0.18888802355572701</v>
      </c>
      <c r="E1127" s="4"/>
      <c r="F1127" s="4"/>
    </row>
    <row r="1128" spans="1:6" ht="13.2" x14ac:dyDescent="0.25">
      <c r="A1128" s="5">
        <v>44789.916666666664</v>
      </c>
      <c r="B1128" s="6">
        <v>283.82</v>
      </c>
      <c r="C1128" s="6">
        <v>234.37378000000001</v>
      </c>
      <c r="D1128" s="6">
        <v>0.21097163684435999</v>
      </c>
      <c r="E1128" s="4"/>
      <c r="F1128" s="4"/>
    </row>
    <row r="1129" spans="1:6" ht="13.2" x14ac:dyDescent="0.25">
      <c r="A1129" s="5">
        <v>44789.958333333336</v>
      </c>
      <c r="B1129" s="6">
        <v>298.82</v>
      </c>
      <c r="C1129" s="6">
        <v>252.25182000000001</v>
      </c>
      <c r="D1129" s="6">
        <v>0.18460988705651299</v>
      </c>
      <c r="E1129" s="4"/>
      <c r="F1129" s="4"/>
    </row>
    <row r="1130" spans="1:6" ht="13.2" x14ac:dyDescent="0.25">
      <c r="A1130" s="5">
        <v>44790</v>
      </c>
      <c r="B1130" s="6">
        <v>311.32</v>
      </c>
      <c r="C1130" s="6">
        <v>319.75582000000003</v>
      </c>
      <c r="D1130" s="6">
        <v>2.6382068667272499E-2</v>
      </c>
      <c r="E1130" s="4"/>
      <c r="F1130" s="4"/>
    </row>
    <row r="1131" spans="1:6" ht="13.2" x14ac:dyDescent="0.25">
      <c r="A1131" s="5">
        <v>44790.041666666664</v>
      </c>
      <c r="B1131" s="6">
        <v>329.59</v>
      </c>
      <c r="C1131" s="6">
        <v>344.07914</v>
      </c>
      <c r="D1131" s="6">
        <v>4.2109905296787299E-2</v>
      </c>
      <c r="E1131" s="4"/>
      <c r="F1131" s="4"/>
    </row>
    <row r="1132" spans="1:6" ht="13.2" x14ac:dyDescent="0.25">
      <c r="A1132" s="5">
        <v>44790.083333333336</v>
      </c>
      <c r="B1132" s="6">
        <v>372.18</v>
      </c>
      <c r="C1132" s="6">
        <v>357.42324000000002</v>
      </c>
      <c r="D1132" s="6">
        <v>4.12865151130071E-2</v>
      </c>
      <c r="E1132" s="4"/>
      <c r="F1132" s="4"/>
    </row>
    <row r="1133" spans="1:6" ht="13.2" x14ac:dyDescent="0.25">
      <c r="A1133" s="5">
        <v>44790.125</v>
      </c>
      <c r="B1133" s="6">
        <v>402.11</v>
      </c>
      <c r="C1133" s="6">
        <v>360.14461</v>
      </c>
      <c r="D1133" s="6">
        <v>0.116523720846467</v>
      </c>
      <c r="E1133" s="4"/>
      <c r="F1133" s="4"/>
    </row>
    <row r="1134" spans="1:6" ht="13.2" x14ac:dyDescent="0.25">
      <c r="A1134" s="5">
        <v>44790.166666666664</v>
      </c>
      <c r="B1134" s="6">
        <v>396.86</v>
      </c>
      <c r="C1134" s="6">
        <v>357.51443</v>
      </c>
      <c r="D1134" s="6">
        <v>0.11005309631837799</v>
      </c>
      <c r="E1134" s="4"/>
      <c r="F1134" s="4"/>
    </row>
    <row r="1135" spans="1:6" ht="13.2" x14ac:dyDescent="0.25">
      <c r="A1135" s="5">
        <v>44790.208333333336</v>
      </c>
      <c r="B1135" s="6">
        <v>384.75</v>
      </c>
      <c r="C1135" s="6">
        <v>351.24372</v>
      </c>
      <c r="D1135" s="6">
        <v>9.5393250020242307E-2</v>
      </c>
      <c r="E1135" s="4"/>
      <c r="F1135" s="4"/>
    </row>
    <row r="1136" spans="1:6" ht="13.2" x14ac:dyDescent="0.25">
      <c r="A1136" s="5">
        <v>44790.25</v>
      </c>
      <c r="B1136" s="6">
        <v>364.7</v>
      </c>
      <c r="C1136" s="6">
        <v>346.63139999999999</v>
      </c>
      <c r="D1136" s="6">
        <v>5.2126264383434401E-2</v>
      </c>
      <c r="E1136" s="4"/>
      <c r="F1136" s="4"/>
    </row>
    <row r="1137" spans="1:6" ht="13.2" x14ac:dyDescent="0.25">
      <c r="A1137" s="5">
        <v>44790.291666666664</v>
      </c>
      <c r="B1137" s="6">
        <v>347.66</v>
      </c>
      <c r="C1137" s="6">
        <v>345.32576999999998</v>
      </c>
      <c r="D1137" s="6">
        <v>6.7595013253718304E-3</v>
      </c>
      <c r="E1137" s="4"/>
      <c r="F1137" s="4"/>
    </row>
    <row r="1138" spans="1:6" ht="13.2" x14ac:dyDescent="0.25">
      <c r="A1138" s="5">
        <v>44790.333333333336</v>
      </c>
      <c r="B1138" s="6">
        <v>355.64</v>
      </c>
      <c r="C1138" s="6">
        <v>347.80538000000001</v>
      </c>
      <c r="D1138" s="6">
        <v>2.25258735215653E-2</v>
      </c>
      <c r="E1138" s="4"/>
      <c r="F1138" s="4"/>
    </row>
    <row r="1139" spans="1:6" ht="13.2" x14ac:dyDescent="0.25">
      <c r="A1139" s="5">
        <v>44790.375</v>
      </c>
      <c r="B1139" s="6">
        <v>362.48</v>
      </c>
      <c r="C1139" s="6">
        <v>346.42223000000001</v>
      </c>
      <c r="D1139" s="6">
        <v>4.6353174275218997E-2</v>
      </c>
      <c r="E1139" s="4"/>
      <c r="F1139" s="4"/>
    </row>
    <row r="1140" spans="1:6" ht="13.2" x14ac:dyDescent="0.25">
      <c r="A1140" s="5">
        <v>44790.416666666664</v>
      </c>
      <c r="B1140" s="6">
        <v>361.6</v>
      </c>
      <c r="C1140" s="6">
        <v>345.40140000000002</v>
      </c>
      <c r="D1140" s="6">
        <v>4.6897899082053503E-2</v>
      </c>
      <c r="E1140" s="4"/>
      <c r="F1140" s="4"/>
    </row>
    <row r="1141" spans="1:6" ht="13.2" x14ac:dyDescent="0.25">
      <c r="A1141" s="5">
        <v>44790.458333333336</v>
      </c>
      <c r="B1141" s="6">
        <v>366</v>
      </c>
      <c r="C1141" s="6">
        <v>349.84962000000002</v>
      </c>
      <c r="D1141" s="6">
        <v>4.61637774538671E-2</v>
      </c>
      <c r="E1141" s="4"/>
      <c r="F1141" s="4"/>
    </row>
    <row r="1142" spans="1:6" ht="13.2" x14ac:dyDescent="0.25">
      <c r="A1142" s="5">
        <v>44790.5</v>
      </c>
      <c r="B1142" s="6">
        <v>366.03</v>
      </c>
      <c r="C1142" s="6">
        <v>355.08551999999997</v>
      </c>
      <c r="D1142" s="6">
        <v>3.0822096040413E-2</v>
      </c>
      <c r="E1142" s="4"/>
      <c r="F1142" s="4"/>
    </row>
    <row r="1143" spans="1:6" ht="13.2" x14ac:dyDescent="0.25">
      <c r="A1143" s="5">
        <v>44790.541666666664</v>
      </c>
      <c r="B1143" s="6">
        <v>363.41</v>
      </c>
      <c r="C1143" s="6">
        <v>348.07031000000001</v>
      </c>
      <c r="D1143" s="6">
        <v>4.4070664918246003E-2</v>
      </c>
      <c r="E1143" s="4"/>
      <c r="F1143" s="4"/>
    </row>
    <row r="1144" spans="1:6" ht="13.2" x14ac:dyDescent="0.25">
      <c r="A1144" s="5">
        <v>44790.583333333336</v>
      </c>
      <c r="B1144" s="6">
        <v>362.66</v>
      </c>
      <c r="C1144" s="6">
        <v>317.97192999999999</v>
      </c>
      <c r="D1144" s="6">
        <v>0.14054092762213299</v>
      </c>
      <c r="E1144" s="4"/>
      <c r="F1144" s="4"/>
    </row>
    <row r="1145" spans="1:6" ht="13.2" x14ac:dyDescent="0.25">
      <c r="A1145" s="5">
        <v>44790.625</v>
      </c>
      <c r="B1145" s="6">
        <v>305.38</v>
      </c>
      <c r="C1145" s="6">
        <v>274.34003000000001</v>
      </c>
      <c r="D1145" s="6">
        <v>0.11314415180314701</v>
      </c>
      <c r="E1145" s="4"/>
      <c r="F1145" s="4"/>
    </row>
    <row r="1146" spans="1:6" ht="13.2" x14ac:dyDescent="0.25">
      <c r="A1146" s="5">
        <v>44790.666666666664</v>
      </c>
      <c r="B1146" s="6">
        <v>262.64999999999998</v>
      </c>
      <c r="C1146" s="6">
        <v>240.78124</v>
      </c>
      <c r="D1146" s="6">
        <v>9.0824185472256805E-2</v>
      </c>
      <c r="E1146" s="4"/>
      <c r="F1146" s="4"/>
    </row>
    <row r="1147" spans="1:6" ht="13.2" x14ac:dyDescent="0.25">
      <c r="A1147" s="5">
        <v>44790.708333333336</v>
      </c>
      <c r="B1147" s="6">
        <v>251.82</v>
      </c>
      <c r="C1147" s="6">
        <v>227.3536</v>
      </c>
      <c r="D1147" s="6">
        <v>0.10761386668167899</v>
      </c>
      <c r="E1147" s="4"/>
      <c r="F1147" s="4"/>
    </row>
    <row r="1148" spans="1:6" ht="13.2" x14ac:dyDescent="0.25">
      <c r="A1148" s="5">
        <v>44790.75</v>
      </c>
      <c r="B1148" s="6">
        <v>255.19</v>
      </c>
      <c r="C1148" s="6">
        <v>229.14442</v>
      </c>
      <c r="D1148" s="6">
        <v>0.113664474133823</v>
      </c>
      <c r="E1148" s="4"/>
      <c r="F1148" s="4"/>
    </row>
    <row r="1149" spans="1:6" ht="13.2" x14ac:dyDescent="0.25">
      <c r="A1149" s="5">
        <v>44790.791666666664</v>
      </c>
      <c r="B1149" s="6">
        <v>255.2</v>
      </c>
      <c r="C1149" s="6">
        <v>236.30599000000001</v>
      </c>
      <c r="D1149" s="6">
        <v>7.9955696425638503E-2</v>
      </c>
      <c r="E1149" s="4"/>
      <c r="F1149" s="4"/>
    </row>
    <row r="1150" spans="1:6" ht="13.2" x14ac:dyDescent="0.25">
      <c r="A1150" s="5">
        <v>44790.833333333336</v>
      </c>
      <c r="B1150" s="6">
        <v>250.55</v>
      </c>
      <c r="C1150" s="6">
        <v>243.21249</v>
      </c>
      <c r="D1150" s="6">
        <v>3.01691331723959E-2</v>
      </c>
      <c r="E1150" s="4"/>
      <c r="F1150" s="4"/>
    </row>
    <row r="1151" spans="1:6" ht="13.2" x14ac:dyDescent="0.25">
      <c r="A1151" s="5">
        <v>44790.875</v>
      </c>
      <c r="B1151" s="6">
        <v>265.95</v>
      </c>
      <c r="C1151" s="6">
        <v>249.66519</v>
      </c>
      <c r="D1151" s="6">
        <v>6.5226594063834006E-2</v>
      </c>
      <c r="E1151" s="4"/>
      <c r="F1151" s="4"/>
    </row>
    <row r="1152" spans="1:6" ht="13.2" x14ac:dyDescent="0.25">
      <c r="A1152" s="5">
        <v>44790.916666666664</v>
      </c>
      <c r="B1152" s="6">
        <v>268.39999999999998</v>
      </c>
      <c r="C1152" s="6">
        <v>260.60759000000002</v>
      </c>
      <c r="D1152" s="6">
        <v>2.9900932662782199E-2</v>
      </c>
      <c r="E1152" s="4"/>
      <c r="F1152" s="4"/>
    </row>
    <row r="1153" spans="1:6" ht="13.2" x14ac:dyDescent="0.25">
      <c r="A1153" s="5">
        <v>44790.958333333336</v>
      </c>
      <c r="B1153" s="6">
        <v>283.22000000000003</v>
      </c>
      <c r="C1153" s="6">
        <v>279.67392999999998</v>
      </c>
      <c r="D1153" s="6">
        <v>1.2679301213381001E-2</v>
      </c>
      <c r="E1153" s="4"/>
      <c r="F1153" s="4"/>
    </row>
    <row r="1154" spans="1:6" ht="13.2" x14ac:dyDescent="0.25">
      <c r="A1154" s="5">
        <v>44791</v>
      </c>
      <c r="B1154" s="6">
        <v>287.48</v>
      </c>
      <c r="C1154" s="6">
        <v>300.08163999999999</v>
      </c>
      <c r="D1154" s="6">
        <v>4.1994038688938001E-2</v>
      </c>
      <c r="E1154" s="4"/>
      <c r="F1154" s="4"/>
    </row>
    <row r="1155" spans="1:6" ht="13.2" x14ac:dyDescent="0.25">
      <c r="A1155" s="5">
        <v>44791.041666666664</v>
      </c>
      <c r="B1155" s="6">
        <v>294.33</v>
      </c>
      <c r="C1155" s="6">
        <v>326.79162000000002</v>
      </c>
      <c r="D1155" s="6">
        <v>9.9334309735359894E-2</v>
      </c>
      <c r="E1155" s="4"/>
      <c r="F1155" s="4"/>
    </row>
    <row r="1156" spans="1:6" ht="13.2" x14ac:dyDescent="0.25">
      <c r="A1156" s="5">
        <v>44791.083333333336</v>
      </c>
      <c r="B1156" s="6">
        <v>336.3</v>
      </c>
      <c r="C1156" s="6">
        <v>344.98757000000001</v>
      </c>
      <c r="D1156" s="6">
        <v>2.5182269610467298E-2</v>
      </c>
      <c r="E1156" s="4"/>
      <c r="F1156" s="4"/>
    </row>
    <row r="1157" spans="1:6" ht="13.2" x14ac:dyDescent="0.25">
      <c r="A1157" s="5">
        <v>44791.125</v>
      </c>
      <c r="B1157" s="6">
        <v>362.65</v>
      </c>
      <c r="C1157" s="6">
        <v>352.55556000000001</v>
      </c>
      <c r="D1157" s="6">
        <v>2.86321962983648E-2</v>
      </c>
      <c r="E1157" s="4"/>
      <c r="F1157" s="4"/>
    </row>
    <row r="1158" spans="1:6" ht="13.2" x14ac:dyDescent="0.25">
      <c r="A1158" s="5">
        <v>44791.166666666664</v>
      </c>
      <c r="B1158" s="6">
        <v>359.75</v>
      </c>
      <c r="C1158" s="6">
        <v>351.09534000000002</v>
      </c>
      <c r="D1158" s="6">
        <v>2.46504553435541E-2</v>
      </c>
      <c r="E1158" s="4"/>
      <c r="F1158" s="4"/>
    </row>
    <row r="1159" spans="1:6" ht="13.2" x14ac:dyDescent="0.25">
      <c r="A1159" s="5">
        <v>44791.208333333336</v>
      </c>
      <c r="B1159" s="6">
        <v>343.46</v>
      </c>
      <c r="C1159" s="6">
        <v>343.0453</v>
      </c>
      <c r="D1159" s="6">
        <v>1.2088782443600899E-3</v>
      </c>
      <c r="E1159" s="4"/>
      <c r="F1159" s="4"/>
    </row>
    <row r="1160" spans="1:6" ht="13.2" x14ac:dyDescent="0.25">
      <c r="A1160" s="5">
        <v>44791.25</v>
      </c>
      <c r="B1160" s="6">
        <v>327.99</v>
      </c>
      <c r="C1160" s="6">
        <v>335.77551999999997</v>
      </c>
      <c r="D1160" s="6">
        <v>2.3186681387612599E-2</v>
      </c>
      <c r="E1160" s="4"/>
      <c r="F1160" s="4"/>
    </row>
    <row r="1161" spans="1:6" ht="13.2" x14ac:dyDescent="0.25">
      <c r="A1161" s="5">
        <v>44791.291666666664</v>
      </c>
      <c r="B1161" s="6">
        <v>316.91000000000003</v>
      </c>
      <c r="C1161" s="6">
        <v>331.64643999999998</v>
      </c>
      <c r="D1161" s="6">
        <v>4.4434187202491697E-2</v>
      </c>
      <c r="E1161" s="4"/>
      <c r="F1161" s="4"/>
    </row>
    <row r="1162" spans="1:6" ht="13.2" x14ac:dyDescent="0.25">
      <c r="A1162" s="5">
        <v>44791.333333333336</v>
      </c>
      <c r="B1162" s="6">
        <v>306.07</v>
      </c>
      <c r="C1162" s="6">
        <v>331.27058</v>
      </c>
      <c r="D1162" s="6">
        <v>7.6072496386488594E-2</v>
      </c>
      <c r="E1162" s="4"/>
      <c r="F1162" s="4"/>
    </row>
    <row r="1163" spans="1:6" ht="13.2" x14ac:dyDescent="0.25">
      <c r="A1163" s="5">
        <v>44791.375</v>
      </c>
      <c r="B1163" s="6">
        <v>305.27999999999997</v>
      </c>
      <c r="C1163" s="6">
        <v>328.70812999999998</v>
      </c>
      <c r="D1163" s="6">
        <v>7.1273351224990997E-2</v>
      </c>
      <c r="E1163" s="4"/>
      <c r="F1163" s="4"/>
    </row>
    <row r="1164" spans="1:6" ht="13.2" x14ac:dyDescent="0.25">
      <c r="A1164" s="5">
        <v>44791.416666666664</v>
      </c>
      <c r="B1164" s="6">
        <v>302.58</v>
      </c>
      <c r="C1164" s="6">
        <v>327.28001</v>
      </c>
      <c r="D1164" s="6">
        <v>7.5470573347880293E-2</v>
      </c>
      <c r="E1164" s="4"/>
      <c r="F1164" s="4"/>
    </row>
    <row r="1165" spans="1:6" ht="13.2" x14ac:dyDescent="0.25">
      <c r="A1165" s="5">
        <v>44791.458333333336</v>
      </c>
      <c r="B1165" s="6">
        <v>301.32</v>
      </c>
      <c r="C1165" s="6">
        <v>330.53354999999999</v>
      </c>
      <c r="D1165" s="6">
        <v>8.8383009833646206E-2</v>
      </c>
      <c r="E1165" s="4"/>
      <c r="F1165" s="4"/>
    </row>
    <row r="1166" spans="1:6" ht="13.2" x14ac:dyDescent="0.25">
      <c r="A1166" s="5">
        <v>44791.5</v>
      </c>
      <c r="B1166" s="6">
        <v>308.85000000000002</v>
      </c>
      <c r="C1166" s="6">
        <v>334.36536000000001</v>
      </c>
      <c r="D1166" s="6">
        <v>7.6309818696530002E-2</v>
      </c>
      <c r="E1166" s="4"/>
      <c r="F1166" s="4"/>
    </row>
    <row r="1167" spans="1:6" ht="13.2" x14ac:dyDescent="0.25">
      <c r="A1167" s="5">
        <v>44791.541666666664</v>
      </c>
      <c r="B1167" s="6">
        <v>323.52</v>
      </c>
      <c r="C1167" s="6">
        <v>328.23174</v>
      </c>
      <c r="D1167" s="6">
        <v>1.43549188753044E-2</v>
      </c>
      <c r="E1167" s="4"/>
      <c r="F1167" s="4"/>
    </row>
    <row r="1168" spans="1:6" ht="13.2" x14ac:dyDescent="0.25">
      <c r="A1168" s="5">
        <v>44791.583333333336</v>
      </c>
      <c r="B1168" s="6">
        <v>325.67</v>
      </c>
      <c r="C1168" s="6">
        <v>302.02023000000003</v>
      </c>
      <c r="D1168" s="6">
        <v>7.8305251274061904E-2</v>
      </c>
      <c r="E1168" s="4"/>
      <c r="F1168" s="4"/>
    </row>
    <row r="1169" spans="1:6" ht="13.2" x14ac:dyDescent="0.25">
      <c r="A1169" s="5">
        <v>44791.625</v>
      </c>
      <c r="B1169" s="6">
        <v>274.77</v>
      </c>
      <c r="C1169" s="6">
        <v>262.84435999999999</v>
      </c>
      <c r="D1169" s="6">
        <v>4.5371489043934503E-2</v>
      </c>
      <c r="E1169" s="4"/>
      <c r="F1169" s="4"/>
    </row>
    <row r="1170" spans="1:6" ht="13.2" x14ac:dyDescent="0.25">
      <c r="A1170" s="5">
        <v>44791.666666666664</v>
      </c>
      <c r="B1170" s="6">
        <v>240.23</v>
      </c>
      <c r="C1170" s="6">
        <v>231.61809</v>
      </c>
      <c r="D1170" s="6">
        <v>3.7181508577330803E-2</v>
      </c>
      <c r="E1170" s="4"/>
      <c r="F1170" s="4"/>
    </row>
    <row r="1171" spans="1:6" ht="13.2" x14ac:dyDescent="0.25">
      <c r="A1171" s="5">
        <v>44791.708333333336</v>
      </c>
      <c r="B1171" s="6">
        <v>226.75</v>
      </c>
      <c r="C1171" s="6">
        <v>217.85804999999999</v>
      </c>
      <c r="D1171" s="6">
        <v>4.0815338244329299E-2</v>
      </c>
      <c r="E1171" s="4"/>
      <c r="F1171" s="4"/>
    </row>
    <row r="1172" spans="1:6" ht="13.2" x14ac:dyDescent="0.25">
      <c r="A1172" s="5">
        <v>44791.75</v>
      </c>
      <c r="B1172" s="6">
        <v>223.87</v>
      </c>
      <c r="C1172" s="6">
        <v>218.15038999999999</v>
      </c>
      <c r="D1172" s="6">
        <v>2.6218655854798201E-2</v>
      </c>
      <c r="E1172" s="4"/>
      <c r="F1172" s="4"/>
    </row>
    <row r="1173" spans="1:6" ht="13.2" x14ac:dyDescent="0.25">
      <c r="A1173" s="5">
        <v>44791.791666666664</v>
      </c>
      <c r="B1173" s="6">
        <v>226.73</v>
      </c>
      <c r="C1173" s="6">
        <v>224.20626999999999</v>
      </c>
      <c r="D1173" s="6">
        <v>1.12562864544332E-2</v>
      </c>
      <c r="E1173" s="4"/>
      <c r="F1173" s="4"/>
    </row>
    <row r="1174" spans="1:6" ht="13.2" x14ac:dyDescent="0.25">
      <c r="A1174" s="5">
        <v>44791.833333333336</v>
      </c>
      <c r="B1174" s="6">
        <v>223.92</v>
      </c>
      <c r="C1174" s="6">
        <v>230.33311</v>
      </c>
      <c r="D1174" s="6">
        <v>2.78427621630256E-2</v>
      </c>
      <c r="E1174" s="4"/>
      <c r="F1174" s="4"/>
    </row>
    <row r="1175" spans="1:6" ht="13.2" x14ac:dyDescent="0.25">
      <c r="A1175" s="5">
        <v>44791.875</v>
      </c>
      <c r="B1175" s="6">
        <v>227.72</v>
      </c>
      <c r="C1175" s="6">
        <v>235.785</v>
      </c>
      <c r="D1175" s="6">
        <v>3.4204890048137003E-2</v>
      </c>
      <c r="E1175" s="4"/>
      <c r="F1175" s="4"/>
    </row>
    <row r="1176" spans="1:6" ht="13.2" x14ac:dyDescent="0.25">
      <c r="A1176" s="5">
        <v>44791.916666666664</v>
      </c>
      <c r="B1176" s="6">
        <v>243.77</v>
      </c>
      <c r="C1176" s="6">
        <v>245.14595</v>
      </c>
      <c r="D1176" s="6">
        <v>5.6127788364441203E-3</v>
      </c>
      <c r="E1176" s="4"/>
      <c r="F1176" s="4"/>
    </row>
    <row r="1177" spans="1:6" ht="13.2" x14ac:dyDescent="0.25">
      <c r="A1177" s="5">
        <v>44791.958333333336</v>
      </c>
      <c r="B1177" s="6">
        <v>252.28</v>
      </c>
      <c r="C1177" s="6">
        <v>263.10996</v>
      </c>
      <c r="D1177" s="6">
        <v>4.1161345621427599E-2</v>
      </c>
      <c r="E1177" s="4"/>
      <c r="F1177" s="4"/>
    </row>
    <row r="1178" spans="1:6" ht="13.2" x14ac:dyDescent="0.25">
      <c r="A1178" s="5">
        <v>44792</v>
      </c>
      <c r="B1178" s="6">
        <v>250.58</v>
      </c>
      <c r="C1178" s="6">
        <v>256.77474000000001</v>
      </c>
      <c r="D1178" s="6">
        <v>2.4125192376788999E-2</v>
      </c>
      <c r="E1178" s="4"/>
      <c r="F1178" s="4"/>
    </row>
    <row r="1179" spans="1:6" ht="13.2" x14ac:dyDescent="0.25">
      <c r="A1179" s="5">
        <v>44792.041666666664</v>
      </c>
      <c r="B1179" s="6">
        <v>268.23</v>
      </c>
      <c r="C1179" s="6">
        <v>287.85070000000002</v>
      </c>
      <c r="D1179" s="6">
        <v>6.8162766322958299E-2</v>
      </c>
      <c r="E1179" s="4"/>
      <c r="F1179" s="4"/>
    </row>
    <row r="1180" spans="1:6" ht="13.2" x14ac:dyDescent="0.25">
      <c r="A1180" s="5">
        <v>44792.083333333336</v>
      </c>
      <c r="B1180" s="6">
        <v>318.42</v>
      </c>
      <c r="C1180" s="6">
        <v>316.81128000000001</v>
      </c>
      <c r="D1180" s="6">
        <v>5.0778495008132396E-3</v>
      </c>
      <c r="E1180" s="4"/>
      <c r="F1180" s="4"/>
    </row>
    <row r="1181" spans="1:6" ht="13.2" x14ac:dyDescent="0.25">
      <c r="A1181" s="5">
        <v>44792.125</v>
      </c>
      <c r="B1181" s="6">
        <v>346.48</v>
      </c>
      <c r="C1181" s="6">
        <v>334.83645000000001</v>
      </c>
      <c r="D1181" s="6">
        <v>3.4773842572993402E-2</v>
      </c>
      <c r="E1181" s="4"/>
      <c r="F1181" s="4"/>
    </row>
    <row r="1182" spans="1:6" ht="13.2" x14ac:dyDescent="0.25">
      <c r="A1182" s="5">
        <v>44792.166666666664</v>
      </c>
      <c r="B1182" s="6">
        <v>336.55</v>
      </c>
      <c r="C1182" s="6">
        <v>337.90679</v>
      </c>
      <c r="D1182" s="6">
        <v>4.0152788880033702E-3</v>
      </c>
      <c r="E1182" s="4"/>
      <c r="F1182" s="4"/>
    </row>
    <row r="1183" spans="1:6" ht="13.2" x14ac:dyDescent="0.25">
      <c r="A1183" s="5">
        <v>44792.208333333336</v>
      </c>
      <c r="B1183" s="6">
        <v>317.38</v>
      </c>
      <c r="C1183" s="6">
        <v>330.16883999999999</v>
      </c>
      <c r="D1183" s="6">
        <v>3.8734242758947102E-2</v>
      </c>
      <c r="E1183" s="4"/>
      <c r="F1183" s="4"/>
    </row>
    <row r="1184" spans="1:6" ht="13.2" x14ac:dyDescent="0.25">
      <c r="A1184" s="5">
        <v>44792.25</v>
      </c>
      <c r="B1184" s="6">
        <v>304.64999999999998</v>
      </c>
      <c r="C1184" s="6">
        <v>321.91874999999999</v>
      </c>
      <c r="D1184" s="6">
        <v>5.3643194128953298E-2</v>
      </c>
      <c r="E1184" s="4"/>
      <c r="F1184" s="4"/>
    </row>
    <row r="1185" spans="1:6" ht="13.2" x14ac:dyDescent="0.25">
      <c r="A1185" s="5">
        <v>44792.291666666664</v>
      </c>
      <c r="B1185" s="6">
        <v>291.61</v>
      </c>
      <c r="C1185" s="6">
        <v>316.46870000000001</v>
      </c>
      <c r="D1185" s="6">
        <v>7.8550264212542895E-2</v>
      </c>
      <c r="E1185" s="4"/>
      <c r="F1185" s="4"/>
    </row>
    <row r="1186" spans="1:6" ht="13.2" x14ac:dyDescent="0.25">
      <c r="A1186" s="5">
        <v>44792.333333333336</v>
      </c>
      <c r="B1186" s="6">
        <v>290.70999999999998</v>
      </c>
      <c r="C1186" s="6">
        <v>313.76008999999999</v>
      </c>
      <c r="D1186" s="6">
        <v>7.3464059753425001E-2</v>
      </c>
      <c r="E1186" s="4"/>
      <c r="F1186" s="4"/>
    </row>
    <row r="1187" spans="1:6" ht="13.2" x14ac:dyDescent="0.25">
      <c r="A1187" s="5">
        <v>44792.375</v>
      </c>
      <c r="B1187" s="6">
        <v>277.45</v>
      </c>
      <c r="C1187" s="6">
        <v>308.10966000000002</v>
      </c>
      <c r="D1187" s="6">
        <v>9.9508921596291405E-2</v>
      </c>
      <c r="E1187" s="4"/>
      <c r="F1187" s="4"/>
    </row>
    <row r="1188" spans="1:6" ht="13.2" x14ac:dyDescent="0.25">
      <c r="A1188" s="5">
        <v>44792.416666666664</v>
      </c>
      <c r="B1188" s="6">
        <v>276.83999999999997</v>
      </c>
      <c r="C1188" s="6">
        <v>302.17606999999998</v>
      </c>
      <c r="D1188" s="6">
        <v>8.3845388551118505E-2</v>
      </c>
      <c r="E1188" s="4"/>
      <c r="F1188" s="4"/>
    </row>
    <row r="1189" spans="1:6" ht="13.2" x14ac:dyDescent="0.25">
      <c r="A1189" s="5">
        <v>44792.458333333336</v>
      </c>
      <c r="B1189" s="6">
        <v>279.27</v>
      </c>
      <c r="C1189" s="6">
        <v>301.33810999999997</v>
      </c>
      <c r="D1189" s="6">
        <v>7.3233717434545501E-2</v>
      </c>
      <c r="E1189" s="4"/>
      <c r="F1189" s="4"/>
    </row>
    <row r="1190" spans="1:6" ht="13.2" x14ac:dyDescent="0.25">
      <c r="A1190" s="5">
        <v>44792.5</v>
      </c>
      <c r="B1190" s="6">
        <v>289.77</v>
      </c>
      <c r="C1190" s="6">
        <v>306.91539</v>
      </c>
      <c r="D1190" s="6">
        <v>5.5863572041793E-2</v>
      </c>
      <c r="E1190" s="4"/>
      <c r="F1190" s="4"/>
    </row>
    <row r="1191" spans="1:6" ht="13.2" x14ac:dyDescent="0.25">
      <c r="A1191" s="5">
        <v>44792.541666666664</v>
      </c>
      <c r="B1191" s="6">
        <v>309.83999999999997</v>
      </c>
      <c r="C1191" s="6">
        <v>308.36327999999997</v>
      </c>
      <c r="D1191" s="6">
        <v>4.7888970437725198E-3</v>
      </c>
      <c r="E1191" s="4"/>
      <c r="F1191" s="4"/>
    </row>
    <row r="1192" spans="1:6" ht="13.2" x14ac:dyDescent="0.25">
      <c r="A1192" s="5">
        <v>44792.583333333336</v>
      </c>
      <c r="B1192" s="6">
        <v>311.56</v>
      </c>
      <c r="C1192" s="6">
        <v>289.44830000000002</v>
      </c>
      <c r="D1192" s="6">
        <v>7.63925716613294E-2</v>
      </c>
      <c r="E1192" s="4"/>
      <c r="F1192" s="4"/>
    </row>
    <row r="1193" spans="1:6" ht="13.2" x14ac:dyDescent="0.25">
      <c r="A1193" s="5">
        <v>44792.625</v>
      </c>
      <c r="B1193" s="6">
        <v>261.82</v>
      </c>
      <c r="C1193" s="6">
        <v>251.7054</v>
      </c>
      <c r="D1193" s="6">
        <v>4.0184278922899497E-2</v>
      </c>
      <c r="E1193" s="4"/>
      <c r="F1193" s="4"/>
    </row>
    <row r="1194" spans="1:6" ht="13.2" x14ac:dyDescent="0.25">
      <c r="A1194" s="5">
        <v>44792.666666666664</v>
      </c>
      <c r="B1194" s="6">
        <v>222.99</v>
      </c>
      <c r="C1194" s="6">
        <v>217.22275999999999</v>
      </c>
      <c r="D1194" s="6">
        <v>2.6549888234547799E-2</v>
      </c>
      <c r="E1194" s="4"/>
      <c r="F1194" s="4"/>
    </row>
    <row r="1195" spans="1:6" ht="13.2" x14ac:dyDescent="0.25">
      <c r="A1195" s="5">
        <v>44792.708333333336</v>
      </c>
      <c r="B1195" s="6">
        <v>211.12</v>
      </c>
      <c r="C1195" s="6">
        <v>199.46393</v>
      </c>
      <c r="D1195" s="6">
        <v>5.8436981563533802E-2</v>
      </c>
      <c r="E1195" s="4"/>
      <c r="F1195" s="4"/>
    </row>
    <row r="1196" spans="1:6" ht="13.2" x14ac:dyDescent="0.25">
      <c r="A1196" s="5">
        <v>44792.75</v>
      </c>
      <c r="B1196" s="6">
        <v>213.6</v>
      </c>
      <c r="C1196" s="6">
        <v>197.46008</v>
      </c>
      <c r="D1196" s="6">
        <v>8.1737635272911793E-2</v>
      </c>
      <c r="E1196" s="4"/>
      <c r="F1196" s="4"/>
    </row>
    <row r="1197" spans="1:6" ht="13.2" x14ac:dyDescent="0.25">
      <c r="A1197" s="5">
        <v>44792.791666666664</v>
      </c>
      <c r="B1197" s="6">
        <v>210.67</v>
      </c>
      <c r="C1197" s="6">
        <v>202.19580999999999</v>
      </c>
      <c r="D1197" s="6">
        <v>4.1910809131010099E-2</v>
      </c>
      <c r="E1197" s="4"/>
      <c r="F1197" s="4"/>
    </row>
    <row r="1198" spans="1:6" ht="13.2" x14ac:dyDescent="0.25">
      <c r="A1198" s="5">
        <v>44792.833333333336</v>
      </c>
      <c r="B1198" s="6">
        <v>210.22</v>
      </c>
      <c r="C1198" s="6">
        <v>206.66668000000001</v>
      </c>
      <c r="D1198" s="6">
        <v>1.7193482761710701E-2</v>
      </c>
      <c r="E1198" s="4"/>
      <c r="F1198" s="4"/>
    </row>
    <row r="1199" spans="1:6" ht="13.2" x14ac:dyDescent="0.25">
      <c r="A1199" s="5">
        <v>44792.875</v>
      </c>
      <c r="B1199" s="6">
        <v>205.25</v>
      </c>
      <c r="C1199" s="6">
        <v>209.02649</v>
      </c>
      <c r="D1199" s="6">
        <v>1.8067040211027698E-2</v>
      </c>
      <c r="E1199" s="4"/>
      <c r="F1199" s="4"/>
    </row>
    <row r="1200" spans="1:6" ht="13.2" x14ac:dyDescent="0.25">
      <c r="A1200" s="5">
        <v>44792.916666666664</v>
      </c>
      <c r="B1200" s="6">
        <v>216.83</v>
      </c>
      <c r="C1200" s="6">
        <v>214.54075</v>
      </c>
      <c r="D1200" s="6">
        <v>1.0670467032486799E-2</v>
      </c>
      <c r="E1200" s="4"/>
      <c r="F1200" s="4"/>
    </row>
    <row r="1201" spans="1:6" ht="13.2" x14ac:dyDescent="0.25">
      <c r="A1201" s="5">
        <v>44792.958333333336</v>
      </c>
      <c r="B1201" s="6">
        <v>229.01</v>
      </c>
      <c r="C1201" s="6">
        <v>228.82615000000001</v>
      </c>
      <c r="D1201" s="6">
        <v>8.0344838210133897E-4</v>
      </c>
      <c r="E1201" s="4"/>
      <c r="F1201" s="4"/>
    </row>
    <row r="1202" spans="1:6" ht="13.2" x14ac:dyDescent="0.25">
      <c r="A1202" s="5">
        <v>44793</v>
      </c>
      <c r="B1202" s="6">
        <v>236.88</v>
      </c>
      <c r="C1202" s="6">
        <v>247.01049</v>
      </c>
      <c r="D1202" s="6">
        <v>4.1012387773490901E-2</v>
      </c>
      <c r="E1202" s="4"/>
      <c r="F1202" s="4"/>
    </row>
    <row r="1203" spans="1:6" ht="13.2" x14ac:dyDescent="0.25">
      <c r="A1203" s="5">
        <v>44793.041666666664</v>
      </c>
      <c r="B1203" s="6">
        <v>255.85</v>
      </c>
      <c r="C1203" s="6">
        <v>278.53874000000002</v>
      </c>
      <c r="D1203" s="6">
        <v>8.1456317351044305E-2</v>
      </c>
      <c r="E1203" s="4"/>
      <c r="F1203" s="4"/>
    </row>
    <row r="1204" spans="1:6" ht="13.2" x14ac:dyDescent="0.25">
      <c r="A1204" s="5">
        <v>44793.083333333336</v>
      </c>
      <c r="B1204" s="6">
        <v>299.02999999999997</v>
      </c>
      <c r="C1204" s="6">
        <v>309.21859000000001</v>
      </c>
      <c r="D1204" s="6">
        <v>3.2949474350814502E-2</v>
      </c>
      <c r="E1204" s="4"/>
      <c r="F1204" s="4"/>
    </row>
    <row r="1205" spans="1:6" ht="13.2" x14ac:dyDescent="0.25">
      <c r="A1205" s="5">
        <v>44793.125</v>
      </c>
      <c r="B1205" s="6">
        <v>334.39</v>
      </c>
      <c r="C1205" s="6">
        <v>329.26873000000001</v>
      </c>
      <c r="D1205" s="6">
        <v>1.5553466009359499E-2</v>
      </c>
      <c r="E1205" s="4"/>
      <c r="F1205" s="4"/>
    </row>
    <row r="1206" spans="1:6" ht="13.2" x14ac:dyDescent="0.25">
      <c r="A1206" s="5">
        <v>44793.166666666664</v>
      </c>
      <c r="B1206" s="6">
        <v>329.41</v>
      </c>
      <c r="C1206" s="6">
        <v>332.75702000000001</v>
      </c>
      <c r="D1206" s="6">
        <v>1.00584504573336E-2</v>
      </c>
      <c r="E1206" s="4"/>
      <c r="F1206" s="4"/>
    </row>
    <row r="1207" spans="1:6" ht="13.2" x14ac:dyDescent="0.25">
      <c r="A1207" s="5">
        <v>44793.208333333336</v>
      </c>
      <c r="B1207" s="6">
        <v>317.73</v>
      </c>
      <c r="C1207" s="6">
        <v>323.92993999999999</v>
      </c>
      <c r="D1207" s="6">
        <v>1.9139755960810401E-2</v>
      </c>
      <c r="E1207" s="4"/>
      <c r="F1207" s="4"/>
    </row>
    <row r="1208" spans="1:6" ht="13.2" x14ac:dyDescent="0.25">
      <c r="A1208" s="5">
        <v>44793.25</v>
      </c>
      <c r="B1208" s="6">
        <v>311.27999999999997</v>
      </c>
      <c r="C1208" s="6">
        <v>314.14116000000001</v>
      </c>
      <c r="D1208" s="6">
        <v>9.1078800371146504E-3</v>
      </c>
      <c r="E1208" s="4"/>
      <c r="F1208" s="4"/>
    </row>
    <row r="1209" spans="1:6" ht="13.2" x14ac:dyDescent="0.25">
      <c r="A1209" s="5">
        <v>44793.291666666664</v>
      </c>
      <c r="B1209" s="6">
        <v>301.49</v>
      </c>
      <c r="C1209" s="6">
        <v>307.81333000000001</v>
      </c>
      <c r="D1209" s="6">
        <v>2.0542742577132699E-2</v>
      </c>
      <c r="E1209" s="4"/>
      <c r="F1209" s="4"/>
    </row>
    <row r="1210" spans="1:6" ht="13.2" x14ac:dyDescent="0.25">
      <c r="A1210" s="5">
        <v>44793.333333333336</v>
      </c>
      <c r="B1210" s="6">
        <v>305.12</v>
      </c>
      <c r="C1210" s="6">
        <v>305.11882000000003</v>
      </c>
      <c r="D1210" s="7">
        <v>3.8673458424381797E-6</v>
      </c>
      <c r="E1210" s="4"/>
      <c r="F1210" s="4"/>
    </row>
    <row r="1211" spans="1:6" ht="13.2" x14ac:dyDescent="0.25">
      <c r="A1211" s="5">
        <v>44793.375</v>
      </c>
      <c r="B1211" s="6">
        <v>302.91000000000003</v>
      </c>
      <c r="C1211" s="6">
        <v>299.52595000000002</v>
      </c>
      <c r="D1211" s="6">
        <v>1.1298019420353999E-2</v>
      </c>
      <c r="E1211" s="4"/>
      <c r="F1211" s="4"/>
    </row>
    <row r="1212" spans="1:6" ht="13.2" x14ac:dyDescent="0.25">
      <c r="A1212" s="5">
        <v>44793.416666666664</v>
      </c>
      <c r="B1212" s="6">
        <v>296.23</v>
      </c>
      <c r="C1212" s="6">
        <v>292.60748999999998</v>
      </c>
      <c r="D1212" s="6">
        <v>1.23801000446025E-2</v>
      </c>
      <c r="E1212" s="4"/>
      <c r="F1212" s="4"/>
    </row>
    <row r="1213" spans="1:6" ht="13.2" x14ac:dyDescent="0.25">
      <c r="A1213" s="5">
        <v>44793.458333333336</v>
      </c>
      <c r="B1213" s="6">
        <v>296.77999999999997</v>
      </c>
      <c r="C1213" s="6">
        <v>290.66383000000002</v>
      </c>
      <c r="D1213" s="6">
        <v>2.1042074619328902E-2</v>
      </c>
      <c r="E1213" s="4"/>
      <c r="F1213" s="4"/>
    </row>
    <row r="1214" spans="1:6" ht="13.2" x14ac:dyDescent="0.25">
      <c r="A1214" s="5">
        <v>44793.5</v>
      </c>
      <c r="B1214" s="6">
        <v>301.31</v>
      </c>
      <c r="C1214" s="6">
        <v>297.27667000000002</v>
      </c>
      <c r="D1214" s="6">
        <v>1.35675968114146E-2</v>
      </c>
      <c r="E1214" s="4"/>
      <c r="F1214" s="4"/>
    </row>
    <row r="1215" spans="1:6" ht="13.2" x14ac:dyDescent="0.25">
      <c r="A1215" s="5">
        <v>44793.541666666664</v>
      </c>
      <c r="B1215" s="6">
        <v>319.3</v>
      </c>
      <c r="C1215" s="6">
        <v>301.43709000000001</v>
      </c>
      <c r="D1215" s="6">
        <v>5.9259164159261198E-2</v>
      </c>
      <c r="E1215" s="4"/>
      <c r="F1215" s="4"/>
    </row>
    <row r="1216" spans="1:6" ht="13.2" x14ac:dyDescent="0.25">
      <c r="A1216" s="5">
        <v>44793.583333333336</v>
      </c>
      <c r="B1216" s="6">
        <v>317.33999999999997</v>
      </c>
      <c r="C1216" s="6">
        <v>283.88619</v>
      </c>
      <c r="D1216" s="6">
        <v>0.117842329702617</v>
      </c>
      <c r="E1216" s="4"/>
      <c r="F1216" s="4"/>
    </row>
    <row r="1217" spans="1:6" ht="13.2" x14ac:dyDescent="0.25">
      <c r="A1217" s="5">
        <v>44793.625</v>
      </c>
      <c r="B1217" s="6">
        <v>254.72</v>
      </c>
      <c r="C1217" s="6">
        <v>244.61622</v>
      </c>
      <c r="D1217" s="6">
        <v>4.1304619947115498E-2</v>
      </c>
      <c r="E1217" s="4"/>
      <c r="F1217" s="4"/>
    </row>
    <row r="1218" spans="1:6" ht="13.2" x14ac:dyDescent="0.25">
      <c r="A1218" s="5">
        <v>44793.666666666664</v>
      </c>
      <c r="B1218" s="6">
        <v>207.67</v>
      </c>
      <c r="C1218" s="6">
        <v>207.95317</v>
      </c>
      <c r="D1218" s="6">
        <v>1.36170080985066E-3</v>
      </c>
      <c r="E1218" s="4"/>
      <c r="F1218" s="4"/>
    </row>
    <row r="1219" spans="1:6" ht="13.2" x14ac:dyDescent="0.25">
      <c r="A1219" s="5">
        <v>44793.708333333336</v>
      </c>
      <c r="B1219" s="6">
        <v>200.39</v>
      </c>
      <c r="C1219" s="6">
        <v>190.02269000000001</v>
      </c>
      <c r="D1219" s="6">
        <v>5.4558274067165201E-2</v>
      </c>
      <c r="E1219" s="4"/>
      <c r="F1219" s="4"/>
    </row>
    <row r="1220" spans="1:6" ht="13.2" x14ac:dyDescent="0.25">
      <c r="A1220" s="5">
        <v>44793.75</v>
      </c>
      <c r="B1220" s="6">
        <v>193.56</v>
      </c>
      <c r="C1220" s="6">
        <v>189.23524</v>
      </c>
      <c r="D1220" s="6">
        <v>2.2853882818020501E-2</v>
      </c>
      <c r="E1220" s="4"/>
      <c r="F1220" s="4"/>
    </row>
    <row r="1221" spans="1:6" ht="13.2" x14ac:dyDescent="0.25">
      <c r="A1221" s="5">
        <v>44793.791666666664</v>
      </c>
      <c r="B1221" s="6">
        <v>192.45</v>
      </c>
      <c r="C1221" s="6">
        <v>194.28335999999999</v>
      </c>
      <c r="D1221" s="6">
        <v>9.4365261131987704E-3</v>
      </c>
      <c r="E1221" s="4"/>
      <c r="F1221" s="4"/>
    </row>
    <row r="1222" spans="1:6" ht="13.2" x14ac:dyDescent="0.25">
      <c r="A1222" s="5">
        <v>44793.833333333336</v>
      </c>
      <c r="B1222" s="6">
        <v>200.12</v>
      </c>
      <c r="C1222" s="6">
        <v>197.73393999999999</v>
      </c>
      <c r="D1222" s="6">
        <v>1.2067022990590299E-2</v>
      </c>
      <c r="E1222" s="4"/>
      <c r="F1222" s="4"/>
    </row>
    <row r="1223" spans="1:6" ht="13.2" x14ac:dyDescent="0.25">
      <c r="A1223" s="5">
        <v>44793.875</v>
      </c>
      <c r="B1223" s="6">
        <v>210.87</v>
      </c>
      <c r="C1223" s="6">
        <v>198.99712</v>
      </c>
      <c r="D1223" s="6">
        <v>5.9663577040712998E-2</v>
      </c>
      <c r="E1223" s="4"/>
      <c r="F1223" s="4"/>
    </row>
    <row r="1224" spans="1:6" ht="13.2" x14ac:dyDescent="0.25">
      <c r="A1224" s="5">
        <v>44793.916666666664</v>
      </c>
      <c r="B1224" s="6">
        <v>221.72</v>
      </c>
      <c r="C1224" s="6">
        <v>204.87057999999999</v>
      </c>
      <c r="D1224" s="6">
        <v>8.2244214859937395E-2</v>
      </c>
      <c r="E1224" s="4"/>
      <c r="F1224" s="4"/>
    </row>
    <row r="1225" spans="1:6" ht="13.2" x14ac:dyDescent="0.25">
      <c r="A1225" s="5">
        <v>44793.958333333336</v>
      </c>
      <c r="B1225" s="6">
        <v>232.93</v>
      </c>
      <c r="C1225" s="6">
        <v>220.21408</v>
      </c>
      <c r="D1225" s="6">
        <v>5.7743446740553601E-2</v>
      </c>
      <c r="E1225" s="4"/>
      <c r="F1225" s="4"/>
    </row>
    <row r="1226" spans="1:6" ht="13.2" x14ac:dyDescent="0.25">
      <c r="A1226" s="5">
        <v>44794</v>
      </c>
      <c r="B1226" s="6">
        <v>240.44</v>
      </c>
      <c r="C1226" s="6">
        <v>257.15913</v>
      </c>
      <c r="D1226" s="6">
        <v>6.5014724540404203E-2</v>
      </c>
      <c r="E1226" s="4"/>
      <c r="F1226" s="4"/>
    </row>
    <row r="1227" spans="1:6" ht="13.2" x14ac:dyDescent="0.25">
      <c r="A1227" s="5">
        <v>44794.041666666664</v>
      </c>
      <c r="B1227" s="6">
        <v>258.95999999999998</v>
      </c>
      <c r="C1227" s="6">
        <v>293.10552999999999</v>
      </c>
      <c r="D1227" s="6">
        <v>0.11649568672416299</v>
      </c>
      <c r="E1227" s="4"/>
      <c r="F1227" s="4"/>
    </row>
    <row r="1228" spans="1:6" ht="13.2" x14ac:dyDescent="0.25">
      <c r="A1228" s="5">
        <v>44794.083333333336</v>
      </c>
      <c r="B1228" s="6">
        <v>325.56</v>
      </c>
      <c r="C1228" s="6">
        <v>324.77904000000001</v>
      </c>
      <c r="D1228" s="6">
        <v>2.4045886705003901E-3</v>
      </c>
      <c r="E1228" s="4"/>
      <c r="F1228" s="4"/>
    </row>
    <row r="1229" spans="1:6" ht="13.2" x14ac:dyDescent="0.25">
      <c r="A1229" s="5">
        <v>44794.125</v>
      </c>
      <c r="B1229" s="6">
        <v>362.15</v>
      </c>
      <c r="C1229" s="6">
        <v>343.21791000000002</v>
      </c>
      <c r="D1229" s="6">
        <v>5.5160553830072401E-2</v>
      </c>
      <c r="E1229" s="4"/>
      <c r="F1229" s="4"/>
    </row>
    <row r="1230" spans="1:6" ht="13.2" x14ac:dyDescent="0.25">
      <c r="A1230" s="5">
        <v>44794.166666666664</v>
      </c>
      <c r="B1230" s="6">
        <v>343.11</v>
      </c>
      <c r="C1230" s="6">
        <v>346.43056000000001</v>
      </c>
      <c r="D1230" s="6">
        <v>9.5850666292257806E-3</v>
      </c>
      <c r="E1230" s="4"/>
      <c r="F1230" s="4"/>
    </row>
    <row r="1231" spans="1:6" ht="13.2" x14ac:dyDescent="0.25">
      <c r="A1231" s="5">
        <v>44794.208333333336</v>
      </c>
      <c r="B1231" s="6">
        <v>329.06</v>
      </c>
      <c r="C1231" s="6">
        <v>338.95382000000001</v>
      </c>
      <c r="D1231" s="6">
        <v>2.91892860213229E-2</v>
      </c>
      <c r="E1231" s="4"/>
      <c r="F1231" s="4"/>
    </row>
    <row r="1232" spans="1:6" ht="13.2" x14ac:dyDescent="0.25">
      <c r="A1232" s="5">
        <v>44794.25</v>
      </c>
      <c r="B1232" s="6">
        <v>314.64999999999998</v>
      </c>
      <c r="C1232" s="6">
        <v>331.49477000000002</v>
      </c>
      <c r="D1232" s="6">
        <v>5.0814587512195197E-2</v>
      </c>
      <c r="E1232" s="4"/>
      <c r="F1232" s="4"/>
    </row>
    <row r="1233" spans="1:6" ht="13.2" x14ac:dyDescent="0.25">
      <c r="A1233" s="5">
        <v>44794.291666666664</v>
      </c>
      <c r="B1233" s="6">
        <v>304.79000000000002</v>
      </c>
      <c r="C1233" s="6">
        <v>327.43122</v>
      </c>
      <c r="D1233" s="6">
        <v>6.9148018322748694E-2</v>
      </c>
      <c r="E1233" s="4"/>
      <c r="F1233" s="4"/>
    </row>
    <row r="1234" spans="1:6" ht="13.2" x14ac:dyDescent="0.25">
      <c r="A1234" s="5">
        <v>44794.333333333336</v>
      </c>
      <c r="B1234" s="6">
        <v>312.48</v>
      </c>
      <c r="C1234" s="6">
        <v>325.39301</v>
      </c>
      <c r="D1234" s="6">
        <v>3.9684349703762799E-2</v>
      </c>
      <c r="E1234" s="4"/>
      <c r="F1234" s="4"/>
    </row>
    <row r="1235" spans="1:6" ht="13.2" x14ac:dyDescent="0.25">
      <c r="A1235" s="5">
        <v>44794.375</v>
      </c>
      <c r="B1235" s="6">
        <v>313.06</v>
      </c>
      <c r="C1235" s="6">
        <v>318.46138000000002</v>
      </c>
      <c r="D1235" s="6">
        <v>1.6960863511927299E-2</v>
      </c>
      <c r="E1235" s="4"/>
      <c r="F1235" s="4"/>
    </row>
    <row r="1236" spans="1:6" ht="13.2" x14ac:dyDescent="0.25">
      <c r="A1236" s="5">
        <v>44794.416666666664</v>
      </c>
      <c r="B1236" s="6">
        <v>310.88</v>
      </c>
      <c r="C1236" s="6">
        <v>310.86212999999998</v>
      </c>
      <c r="D1236" s="7">
        <v>5.7485290987410602E-5</v>
      </c>
      <c r="E1236" s="4"/>
      <c r="F1236" s="4"/>
    </row>
    <row r="1237" spans="1:6" ht="13.2" x14ac:dyDescent="0.25">
      <c r="A1237" s="5">
        <v>44794.458333333336</v>
      </c>
      <c r="B1237" s="6">
        <v>296.62</v>
      </c>
      <c r="C1237" s="6">
        <v>309.43551000000002</v>
      </c>
      <c r="D1237" s="6">
        <v>4.1415770284412401E-2</v>
      </c>
      <c r="E1237" s="4"/>
      <c r="F1237" s="4"/>
    </row>
    <row r="1238" spans="1:6" ht="13.2" x14ac:dyDescent="0.25">
      <c r="A1238" s="5">
        <v>44794.5</v>
      </c>
      <c r="B1238" s="6">
        <v>292.57</v>
      </c>
      <c r="C1238" s="6">
        <v>315.89147000000003</v>
      </c>
      <c r="D1238" s="6">
        <v>7.3827476253157498E-2</v>
      </c>
      <c r="E1238" s="4"/>
      <c r="F1238" s="4"/>
    </row>
    <row r="1239" spans="1:6" ht="13.2" x14ac:dyDescent="0.25">
      <c r="A1239" s="5">
        <v>44794.541666666664</v>
      </c>
      <c r="B1239" s="6">
        <v>286.52999999999997</v>
      </c>
      <c r="C1239" s="6">
        <v>317.20238000000001</v>
      </c>
      <c r="D1239" s="6">
        <v>9.6696563247728504E-2</v>
      </c>
      <c r="E1239" s="4"/>
      <c r="F1239" s="4"/>
    </row>
    <row r="1240" spans="1:6" ht="13.2" x14ac:dyDescent="0.25">
      <c r="A1240" s="5">
        <v>44794.583333333336</v>
      </c>
      <c r="B1240" s="6">
        <v>283.76</v>
      </c>
      <c r="C1240" s="6">
        <v>294.59113000000002</v>
      </c>
      <c r="D1240" s="6">
        <v>3.6766653497001103E-2</v>
      </c>
      <c r="E1240" s="4"/>
      <c r="F1240" s="4"/>
    </row>
    <row r="1241" spans="1:6" ht="13.2" x14ac:dyDescent="0.25">
      <c r="A1241" s="5">
        <v>44794.625</v>
      </c>
      <c r="B1241" s="6">
        <v>222.41</v>
      </c>
      <c r="C1241" s="6">
        <v>250.78541000000001</v>
      </c>
      <c r="D1241" s="6">
        <v>0.11314617544936099</v>
      </c>
      <c r="E1241" s="4"/>
      <c r="F1241" s="4"/>
    </row>
    <row r="1242" spans="1:6" ht="13.2" x14ac:dyDescent="0.25">
      <c r="A1242" s="5">
        <v>44794.666666666664</v>
      </c>
      <c r="B1242" s="6">
        <v>171.85</v>
      </c>
      <c r="C1242" s="6">
        <v>211.9836</v>
      </c>
      <c r="D1242" s="6">
        <v>0.18932407978730401</v>
      </c>
      <c r="E1242" s="4"/>
      <c r="F1242" s="4"/>
    </row>
    <row r="1243" spans="1:6" ht="13.2" x14ac:dyDescent="0.25">
      <c r="A1243" s="5">
        <v>44794.708333333336</v>
      </c>
      <c r="B1243" s="6">
        <v>167.4</v>
      </c>
      <c r="C1243" s="6">
        <v>193.44924</v>
      </c>
      <c r="D1243" s="6">
        <v>0.134656719251003</v>
      </c>
      <c r="E1243" s="4"/>
      <c r="F1243" s="4"/>
    </row>
    <row r="1244" spans="1:6" ht="13.2" x14ac:dyDescent="0.25">
      <c r="A1244" s="5">
        <v>44794.75</v>
      </c>
      <c r="B1244" s="6">
        <v>171.11</v>
      </c>
      <c r="C1244" s="6">
        <v>192.81138999999999</v>
      </c>
      <c r="D1244" s="6">
        <v>0.112552427530344</v>
      </c>
      <c r="E1244" s="4"/>
      <c r="F1244" s="4"/>
    </row>
    <row r="1245" spans="1:6" ht="13.2" x14ac:dyDescent="0.25">
      <c r="A1245" s="5">
        <v>44794.791666666664</v>
      </c>
      <c r="B1245" s="6">
        <v>163.59</v>
      </c>
      <c r="C1245" s="6">
        <v>198.60484</v>
      </c>
      <c r="D1245" s="6">
        <v>0.176304061874826</v>
      </c>
      <c r="E1245" s="4"/>
      <c r="F1245" s="4"/>
    </row>
    <row r="1246" spans="1:6" ht="13.2" x14ac:dyDescent="0.25">
      <c r="A1246" s="5">
        <v>44794.833333333336</v>
      </c>
      <c r="B1246" s="6">
        <v>154.97999999999999</v>
      </c>
      <c r="C1246" s="6">
        <v>202.31529</v>
      </c>
      <c r="D1246" s="6">
        <v>0.233967931934358</v>
      </c>
      <c r="E1246" s="4"/>
      <c r="F1246" s="4"/>
    </row>
    <row r="1247" spans="1:6" ht="13.2" x14ac:dyDescent="0.25">
      <c r="A1247" s="5">
        <v>44794.875</v>
      </c>
      <c r="B1247" s="6">
        <v>162.84</v>
      </c>
      <c r="C1247" s="6">
        <v>202.65344999999999</v>
      </c>
      <c r="D1247" s="6">
        <v>0.196460756034501</v>
      </c>
      <c r="E1247" s="4"/>
      <c r="F1247" s="4"/>
    </row>
    <row r="1248" spans="1:6" ht="13.2" x14ac:dyDescent="0.25">
      <c r="A1248" s="5">
        <v>44794.916666666664</v>
      </c>
      <c r="B1248" s="6">
        <v>171.02</v>
      </c>
      <c r="C1248" s="6">
        <v>207.14379</v>
      </c>
      <c r="D1248" s="6">
        <v>0.17438992498882</v>
      </c>
      <c r="E1248" s="4"/>
      <c r="F1248" s="4"/>
    </row>
    <row r="1249" spans="1:6" ht="13.2" x14ac:dyDescent="0.25">
      <c r="A1249" s="5">
        <v>44794.958333333336</v>
      </c>
      <c r="B1249" s="6">
        <v>186.16</v>
      </c>
      <c r="C1249" s="6">
        <v>223.36485999999999</v>
      </c>
      <c r="D1249" s="6">
        <v>0.16656541230343899</v>
      </c>
      <c r="E1249" s="4"/>
      <c r="F1249" s="4"/>
    </row>
    <row r="1250" spans="1:6" ht="13.2" x14ac:dyDescent="0.25">
      <c r="A1250" s="5">
        <v>44795</v>
      </c>
      <c r="B1250" s="6">
        <v>196.74</v>
      </c>
      <c r="C1250" s="6">
        <v>220.35589999999999</v>
      </c>
      <c r="D1250" s="6">
        <v>0.107171625538503</v>
      </c>
      <c r="E1250" s="4"/>
      <c r="F1250" s="4"/>
    </row>
    <row r="1251" spans="1:6" ht="13.2" x14ac:dyDescent="0.25">
      <c r="A1251" s="5">
        <v>44795.041666666664</v>
      </c>
      <c r="B1251" s="6">
        <v>225.05</v>
      </c>
      <c r="C1251" s="6">
        <v>254.62646000000001</v>
      </c>
      <c r="D1251" s="6">
        <v>0.116156270640529</v>
      </c>
      <c r="E1251" s="4"/>
      <c r="F1251" s="4"/>
    </row>
    <row r="1252" spans="1:6" ht="13.2" x14ac:dyDescent="0.25">
      <c r="A1252" s="5">
        <v>44795.083333333336</v>
      </c>
      <c r="B1252" s="6">
        <v>288.63</v>
      </c>
      <c r="C1252" s="6">
        <v>290.35521</v>
      </c>
      <c r="D1252" s="6">
        <v>5.9417222098408504E-3</v>
      </c>
      <c r="E1252" s="4"/>
      <c r="F1252" s="4"/>
    </row>
    <row r="1253" spans="1:6" ht="13.2" x14ac:dyDescent="0.25">
      <c r="A1253" s="5">
        <v>44795.125</v>
      </c>
      <c r="B1253" s="6">
        <v>315.87</v>
      </c>
      <c r="C1253" s="6">
        <v>316.57004999999998</v>
      </c>
      <c r="D1253" s="6">
        <v>2.21135890776773E-3</v>
      </c>
      <c r="E1253" s="4"/>
      <c r="F1253" s="4"/>
    </row>
    <row r="1254" spans="1:6" ht="13.2" x14ac:dyDescent="0.25">
      <c r="A1254" s="5">
        <v>44795.166666666664</v>
      </c>
      <c r="B1254" s="6">
        <v>320.39</v>
      </c>
      <c r="C1254" s="6">
        <v>324.14870000000002</v>
      </c>
      <c r="D1254" s="6">
        <v>1.1595604116259E-2</v>
      </c>
      <c r="E1254" s="4"/>
      <c r="F1254" s="4"/>
    </row>
    <row r="1255" spans="1:6" ht="13.2" x14ac:dyDescent="0.25">
      <c r="A1255" s="5">
        <v>44795.208333333336</v>
      </c>
      <c r="B1255" s="6">
        <v>310.93</v>
      </c>
      <c r="C1255" s="6">
        <v>315.23331999999999</v>
      </c>
      <c r="D1255" s="6">
        <v>1.3651221894944301E-2</v>
      </c>
      <c r="E1255" s="4"/>
      <c r="F1255" s="4"/>
    </row>
    <row r="1256" spans="1:6" ht="13.2" x14ac:dyDescent="0.25">
      <c r="A1256" s="5">
        <v>44795.25</v>
      </c>
      <c r="B1256" s="6">
        <v>297.20999999999998</v>
      </c>
      <c r="C1256" s="6">
        <v>303.42899999999997</v>
      </c>
      <c r="D1256" s="6">
        <v>2.04957337630878E-2</v>
      </c>
      <c r="E1256" s="4"/>
      <c r="F1256" s="4"/>
    </row>
    <row r="1257" spans="1:6" ht="13.2" x14ac:dyDescent="0.25">
      <c r="A1257" s="5">
        <v>44795.291666666664</v>
      </c>
      <c r="B1257" s="6">
        <v>299.32</v>
      </c>
      <c r="C1257" s="6">
        <v>295.84683999999999</v>
      </c>
      <c r="D1257" s="6">
        <v>1.1739723162160501E-2</v>
      </c>
      <c r="E1257" s="4"/>
      <c r="F1257" s="4"/>
    </row>
    <row r="1258" spans="1:6" ht="13.2" x14ac:dyDescent="0.25">
      <c r="A1258" s="5">
        <v>44795.333333333336</v>
      </c>
      <c r="B1258" s="6">
        <v>289.58999999999997</v>
      </c>
      <c r="C1258" s="6">
        <v>292.24473</v>
      </c>
      <c r="D1258" s="6">
        <v>9.0839277067546395E-3</v>
      </c>
      <c r="E1258" s="4"/>
      <c r="F1258" s="4"/>
    </row>
    <row r="1259" spans="1:6" ht="13.2" x14ac:dyDescent="0.25">
      <c r="A1259" s="5">
        <v>44795.375</v>
      </c>
      <c r="B1259" s="6">
        <v>281.39999999999998</v>
      </c>
      <c r="C1259" s="6">
        <v>285.34264000000002</v>
      </c>
      <c r="D1259" s="6">
        <v>1.3817212877823001E-2</v>
      </c>
      <c r="E1259" s="4"/>
      <c r="F1259" s="4"/>
    </row>
    <row r="1260" spans="1:6" ht="13.2" x14ac:dyDescent="0.25">
      <c r="A1260" s="5">
        <v>44795.416666666664</v>
      </c>
      <c r="B1260" s="6">
        <v>267.06</v>
      </c>
      <c r="C1260" s="6">
        <v>277.40895999999998</v>
      </c>
      <c r="D1260" s="6">
        <v>3.7305788536895E-2</v>
      </c>
      <c r="E1260" s="4"/>
      <c r="F1260" s="4"/>
    </row>
    <row r="1261" spans="1:6" ht="13.2" x14ac:dyDescent="0.25">
      <c r="A1261" s="5">
        <v>44795.458333333336</v>
      </c>
      <c r="B1261" s="6">
        <v>276.29000000000002</v>
      </c>
      <c r="C1261" s="6">
        <v>274.77426000000003</v>
      </c>
      <c r="D1261" s="6">
        <v>5.51631000662141E-3</v>
      </c>
      <c r="E1261" s="4"/>
      <c r="F1261" s="4"/>
    </row>
    <row r="1262" spans="1:6" ht="13.2" x14ac:dyDescent="0.25">
      <c r="A1262" s="5">
        <v>44795.5</v>
      </c>
      <c r="B1262" s="6">
        <v>279.73</v>
      </c>
      <c r="C1262" s="6">
        <v>280.33287000000001</v>
      </c>
      <c r="D1262" s="6">
        <v>2.15055052231297E-3</v>
      </c>
      <c r="E1262" s="4"/>
      <c r="F1262" s="4"/>
    </row>
    <row r="1263" spans="1:6" ht="13.2" x14ac:dyDescent="0.25">
      <c r="A1263" s="5">
        <v>44795.541666666664</v>
      </c>
      <c r="B1263" s="6">
        <v>275.64999999999998</v>
      </c>
      <c r="C1263" s="6">
        <v>280.68119000000002</v>
      </c>
      <c r="D1263" s="6">
        <v>1.7924927566396701E-2</v>
      </c>
      <c r="E1263" s="4"/>
      <c r="F1263" s="4"/>
    </row>
    <row r="1264" spans="1:6" ht="13.2" x14ac:dyDescent="0.25">
      <c r="A1264" s="5">
        <v>44795.583333333336</v>
      </c>
      <c r="B1264" s="6">
        <v>285.10000000000002</v>
      </c>
      <c r="C1264" s="6">
        <v>257.43491</v>
      </c>
      <c r="D1264" s="6">
        <v>0.107464407216566</v>
      </c>
      <c r="E1264" s="4"/>
      <c r="F1264" s="4"/>
    </row>
    <row r="1265" spans="1:6" ht="13.2" x14ac:dyDescent="0.25">
      <c r="A1265" s="5">
        <v>44795.625</v>
      </c>
      <c r="B1265" s="6">
        <v>235.04</v>
      </c>
      <c r="C1265" s="6">
        <v>214.22954999999999</v>
      </c>
      <c r="D1265" s="6">
        <v>9.7140893961640704E-2</v>
      </c>
      <c r="E1265" s="4"/>
      <c r="F1265" s="4"/>
    </row>
    <row r="1266" spans="1:6" ht="13.2" x14ac:dyDescent="0.25">
      <c r="A1266" s="5">
        <v>44795.666666666664</v>
      </c>
      <c r="B1266" s="6">
        <v>205.76</v>
      </c>
      <c r="C1266" s="6">
        <v>179.01945000000001</v>
      </c>
      <c r="D1266" s="6">
        <v>0.14937231680691601</v>
      </c>
      <c r="E1266" s="4"/>
      <c r="F1266" s="4"/>
    </row>
    <row r="1267" spans="1:6" ht="13.2" x14ac:dyDescent="0.25">
      <c r="A1267" s="5">
        <v>44795.708333333336</v>
      </c>
      <c r="B1267" s="6">
        <v>201.15</v>
      </c>
      <c r="C1267" s="6">
        <v>166.10216</v>
      </c>
      <c r="D1267" s="6">
        <v>0.21100171123602399</v>
      </c>
      <c r="E1267" s="4"/>
      <c r="F1267" s="4"/>
    </row>
    <row r="1268" spans="1:6" ht="13.2" x14ac:dyDescent="0.25">
      <c r="A1268" s="5">
        <v>44795.75</v>
      </c>
      <c r="B1268" s="6">
        <v>201.56</v>
      </c>
      <c r="C1268" s="6">
        <v>168.69905</v>
      </c>
      <c r="D1268" s="6">
        <v>0.19479036781771999</v>
      </c>
      <c r="E1268" s="4"/>
      <c r="F1268" s="4"/>
    </row>
    <row r="1269" spans="1:6" ht="13.2" x14ac:dyDescent="0.25">
      <c r="A1269" s="5">
        <v>44795.791666666664</v>
      </c>
      <c r="B1269" s="6">
        <v>201.43</v>
      </c>
      <c r="C1269" s="6">
        <v>172.92976999999999</v>
      </c>
      <c r="D1269" s="6">
        <v>0.16480811834769599</v>
      </c>
      <c r="E1269" s="4"/>
      <c r="F1269" s="4"/>
    </row>
    <row r="1270" spans="1:6" ht="13.2" x14ac:dyDescent="0.25">
      <c r="A1270" s="5">
        <v>44795.833333333336</v>
      </c>
      <c r="B1270" s="6">
        <v>197.91</v>
      </c>
      <c r="C1270" s="6">
        <v>174.32768999999999</v>
      </c>
      <c r="D1270" s="6">
        <v>0.13527575567599101</v>
      </c>
      <c r="E1270" s="4"/>
      <c r="F1270" s="4"/>
    </row>
    <row r="1271" spans="1:6" ht="13.2" x14ac:dyDescent="0.25">
      <c r="A1271" s="5">
        <v>44795.875</v>
      </c>
      <c r="B1271" s="6">
        <v>200.27</v>
      </c>
      <c r="C1271" s="6">
        <v>174.60491999999999</v>
      </c>
      <c r="D1271" s="6">
        <v>0.14698944336734601</v>
      </c>
      <c r="E1271" s="4"/>
      <c r="F1271" s="4"/>
    </row>
    <row r="1272" spans="1:6" ht="13.2" x14ac:dyDescent="0.25">
      <c r="A1272" s="5">
        <v>44795.916666666664</v>
      </c>
      <c r="B1272" s="6">
        <v>211.38</v>
      </c>
      <c r="C1272" s="6">
        <v>179.86991</v>
      </c>
      <c r="D1272" s="6">
        <v>0.17518266395974699</v>
      </c>
      <c r="E1272" s="4"/>
      <c r="F1272" s="4"/>
    </row>
    <row r="1273" spans="1:6" ht="13.2" x14ac:dyDescent="0.25">
      <c r="A1273" s="5">
        <v>44795.958333333336</v>
      </c>
      <c r="B1273" s="6">
        <v>220.28</v>
      </c>
      <c r="C1273" s="6">
        <v>195.09222</v>
      </c>
      <c r="D1273" s="6">
        <v>0.12910704486319299</v>
      </c>
      <c r="E1273" s="4"/>
      <c r="F1273" s="4"/>
    </row>
    <row r="1274" spans="1:6" ht="13.2" x14ac:dyDescent="0.25">
      <c r="A1274" s="5">
        <v>44796</v>
      </c>
      <c r="B1274" s="6">
        <v>227.82</v>
      </c>
      <c r="C1274" s="6">
        <v>236.99808999999999</v>
      </c>
      <c r="D1274" s="6">
        <v>3.8726430242539002E-2</v>
      </c>
      <c r="E1274" s="4"/>
      <c r="F1274" s="4"/>
    </row>
    <row r="1275" spans="1:6" ht="13.2" x14ac:dyDescent="0.25">
      <c r="A1275" s="5">
        <v>44796.041666666664</v>
      </c>
      <c r="B1275" s="6">
        <v>252.49</v>
      </c>
      <c r="C1275" s="6">
        <v>268.84134999999998</v>
      </c>
      <c r="D1275" s="6">
        <v>6.0821558885937599E-2</v>
      </c>
      <c r="E1275" s="4"/>
      <c r="F1275" s="4"/>
    </row>
    <row r="1276" spans="1:6" ht="13.2" x14ac:dyDescent="0.25">
      <c r="A1276" s="5">
        <v>44796.083333333336</v>
      </c>
      <c r="B1276" s="6">
        <v>309.98</v>
      </c>
      <c r="C1276" s="6">
        <v>301.68626999999998</v>
      </c>
      <c r="D1276" s="6">
        <v>2.7491241149290701E-2</v>
      </c>
      <c r="E1276" s="4"/>
      <c r="F1276" s="4"/>
    </row>
    <row r="1277" spans="1:6" ht="13.2" x14ac:dyDescent="0.25">
      <c r="A1277" s="5">
        <v>44796.125</v>
      </c>
      <c r="B1277" s="6">
        <v>343.96</v>
      </c>
      <c r="C1277" s="6">
        <v>324.39217000000002</v>
      </c>
      <c r="D1277" s="6">
        <v>6.0321523790170202E-2</v>
      </c>
      <c r="E1277" s="4"/>
      <c r="F1277" s="4"/>
    </row>
    <row r="1278" spans="1:6" ht="13.2" x14ac:dyDescent="0.25">
      <c r="A1278" s="5">
        <v>44796.166666666664</v>
      </c>
      <c r="B1278" s="6">
        <v>332.41</v>
      </c>
      <c r="C1278" s="6">
        <v>330.24856</v>
      </c>
      <c r="D1278" s="6">
        <v>6.5448884924737497E-3</v>
      </c>
      <c r="E1278" s="4"/>
      <c r="F1278" s="4"/>
    </row>
    <row r="1279" spans="1:6" ht="13.2" x14ac:dyDescent="0.25">
      <c r="A1279" s="5">
        <v>44796.208333333336</v>
      </c>
      <c r="B1279" s="6">
        <v>318.93</v>
      </c>
      <c r="C1279" s="6">
        <v>322.94441</v>
      </c>
      <c r="D1279" s="6">
        <v>1.24306533127481E-2</v>
      </c>
      <c r="E1279" s="4"/>
      <c r="F1279" s="4"/>
    </row>
    <row r="1280" spans="1:6" ht="13.2" x14ac:dyDescent="0.25">
      <c r="A1280" s="5">
        <v>44796.25</v>
      </c>
      <c r="B1280" s="6">
        <v>311.02</v>
      </c>
      <c r="C1280" s="6">
        <v>314.07922000000002</v>
      </c>
      <c r="D1280" s="6">
        <v>9.7402814487378003E-3</v>
      </c>
      <c r="E1280" s="4"/>
      <c r="F1280" s="4"/>
    </row>
    <row r="1281" spans="1:6" ht="13.2" x14ac:dyDescent="0.25">
      <c r="A1281" s="5">
        <v>44796.291666666664</v>
      </c>
      <c r="B1281" s="6">
        <v>302.81</v>
      </c>
      <c r="C1281" s="6">
        <v>307.48432000000003</v>
      </c>
      <c r="D1281" s="6">
        <v>1.52018158194213E-2</v>
      </c>
      <c r="E1281" s="4"/>
      <c r="F1281" s="4"/>
    </row>
    <row r="1282" spans="1:6" ht="13.2" x14ac:dyDescent="0.25">
      <c r="A1282" s="5">
        <v>44796.333333333336</v>
      </c>
      <c r="B1282" s="6">
        <v>301.64</v>
      </c>
      <c r="C1282" s="6">
        <v>302.86790999999999</v>
      </c>
      <c r="D1282" s="6">
        <v>4.0542756741709799E-3</v>
      </c>
      <c r="E1282" s="4"/>
      <c r="F1282" s="4"/>
    </row>
    <row r="1283" spans="1:6" ht="13.2" x14ac:dyDescent="0.25">
      <c r="A1283" s="5">
        <v>44796.375</v>
      </c>
      <c r="B1283" s="6">
        <v>294.42</v>
      </c>
      <c r="C1283" s="6">
        <v>295.00268999999997</v>
      </c>
      <c r="D1283" s="6">
        <v>1.97520232781591E-3</v>
      </c>
      <c r="E1283" s="4"/>
      <c r="F1283" s="4"/>
    </row>
    <row r="1284" spans="1:6" ht="13.2" x14ac:dyDescent="0.25">
      <c r="A1284" s="5">
        <v>44796.416666666664</v>
      </c>
      <c r="B1284" s="6">
        <v>296.82</v>
      </c>
      <c r="C1284" s="6">
        <v>286.94344000000001</v>
      </c>
      <c r="D1284" s="6">
        <v>3.4419884281027498E-2</v>
      </c>
      <c r="E1284" s="4"/>
      <c r="F1284" s="4"/>
    </row>
    <row r="1285" spans="1:6" ht="13.2" x14ac:dyDescent="0.25">
      <c r="A1285" s="5">
        <v>44796.458333333336</v>
      </c>
      <c r="B1285" s="6">
        <v>294.27999999999997</v>
      </c>
      <c r="C1285" s="6">
        <v>284.80470000000003</v>
      </c>
      <c r="D1285" s="6">
        <v>3.3269465005317397E-2</v>
      </c>
      <c r="E1285" s="4"/>
      <c r="F1285" s="4"/>
    </row>
    <row r="1286" spans="1:6" ht="13.2" x14ac:dyDescent="0.25">
      <c r="A1286" s="5">
        <v>44796.5</v>
      </c>
      <c r="B1286" s="6">
        <v>299.18</v>
      </c>
      <c r="C1286" s="6">
        <v>290.85417999999999</v>
      </c>
      <c r="D1286" s="6">
        <v>2.8625409474947201E-2</v>
      </c>
      <c r="E1286" s="4"/>
      <c r="F1286" s="4"/>
    </row>
    <row r="1287" spans="1:6" ht="13.2" x14ac:dyDescent="0.25">
      <c r="A1287" s="5">
        <v>44796.541666666664</v>
      </c>
      <c r="B1287" s="6">
        <v>300.98</v>
      </c>
      <c r="C1287" s="6">
        <v>293.40890000000002</v>
      </c>
      <c r="D1287" s="6">
        <v>2.58039207399639E-2</v>
      </c>
      <c r="E1287" s="4"/>
      <c r="F1287" s="4"/>
    </row>
    <row r="1288" spans="1:6" ht="13.2" x14ac:dyDescent="0.25">
      <c r="A1288" s="5">
        <v>44796.583333333336</v>
      </c>
      <c r="B1288" s="6">
        <v>306.38</v>
      </c>
      <c r="C1288" s="6">
        <v>274.90586999999999</v>
      </c>
      <c r="D1288" s="6">
        <v>0.114490570899777</v>
      </c>
      <c r="E1288" s="4"/>
      <c r="F1288" s="4"/>
    </row>
    <row r="1289" spans="1:6" ht="13.2" x14ac:dyDescent="0.25">
      <c r="A1289" s="5">
        <v>44796.625</v>
      </c>
      <c r="B1289" s="6">
        <v>266.89</v>
      </c>
      <c r="C1289" s="6">
        <v>236.96738999999999</v>
      </c>
      <c r="D1289" s="6">
        <v>0.12627311293760701</v>
      </c>
      <c r="E1289" s="4"/>
      <c r="F1289" s="4"/>
    </row>
    <row r="1290" spans="1:6" ht="13.2" x14ac:dyDescent="0.25">
      <c r="A1290" s="5">
        <v>44796.666666666664</v>
      </c>
      <c r="B1290" s="6">
        <v>237.57</v>
      </c>
      <c r="C1290" s="6">
        <v>203.45085</v>
      </c>
      <c r="D1290" s="6">
        <v>0.16770217475129701</v>
      </c>
      <c r="E1290" s="4"/>
      <c r="F1290" s="4"/>
    </row>
    <row r="1291" spans="1:6" ht="13.2" x14ac:dyDescent="0.25">
      <c r="A1291" s="5">
        <v>44796.708333333336</v>
      </c>
      <c r="B1291" s="6">
        <v>231.43</v>
      </c>
      <c r="C1291" s="6">
        <v>187.59411</v>
      </c>
      <c r="D1291" s="6">
        <v>0.23367412761520001</v>
      </c>
      <c r="E1291" s="4"/>
      <c r="F1291" s="4"/>
    </row>
    <row r="1292" spans="1:6" ht="13.2" x14ac:dyDescent="0.25">
      <c r="A1292" s="5">
        <v>44796.75</v>
      </c>
      <c r="B1292" s="6">
        <v>231.54</v>
      </c>
      <c r="C1292" s="6">
        <v>186.77838</v>
      </c>
      <c r="D1292" s="6">
        <v>0.23965097031037499</v>
      </c>
      <c r="E1292" s="4"/>
      <c r="F1292" s="4"/>
    </row>
    <row r="1293" spans="1:6" ht="13.2" x14ac:dyDescent="0.25">
      <c r="A1293" s="5">
        <v>44796.791666666664</v>
      </c>
      <c r="B1293" s="6">
        <v>230.05</v>
      </c>
      <c r="C1293" s="6">
        <v>191.06261000000001</v>
      </c>
      <c r="D1293" s="6">
        <v>0.20405557110310499</v>
      </c>
      <c r="E1293" s="4"/>
      <c r="F1293" s="4"/>
    </row>
    <row r="1294" spans="1:6" ht="13.2" x14ac:dyDescent="0.25">
      <c r="A1294" s="5">
        <v>44796.833333333336</v>
      </c>
      <c r="B1294" s="6">
        <v>241.13</v>
      </c>
      <c r="C1294" s="6">
        <v>194.58911000000001</v>
      </c>
      <c r="D1294" s="6">
        <v>0.23917520358667499</v>
      </c>
      <c r="E1294" s="4"/>
      <c r="F1294" s="4"/>
    </row>
    <row r="1295" spans="1:6" ht="13.2" x14ac:dyDescent="0.25">
      <c r="A1295" s="5">
        <v>44796.875</v>
      </c>
      <c r="B1295" s="6">
        <v>246.18</v>
      </c>
      <c r="C1295" s="6">
        <v>196.16108</v>
      </c>
      <c r="D1295" s="6">
        <v>0.254989012091491</v>
      </c>
      <c r="E1295" s="4"/>
      <c r="F1295" s="4"/>
    </row>
    <row r="1296" spans="1:6" ht="13.2" x14ac:dyDescent="0.25">
      <c r="A1296" s="5">
        <v>44796.916666666664</v>
      </c>
      <c r="B1296" s="6">
        <v>258.26</v>
      </c>
      <c r="C1296" s="6">
        <v>200.77856</v>
      </c>
      <c r="D1296" s="6">
        <v>0.28629271970074799</v>
      </c>
      <c r="E1296" s="4"/>
      <c r="F1296" s="4"/>
    </row>
    <row r="1297" spans="1:6" ht="13.2" x14ac:dyDescent="0.25">
      <c r="A1297" s="5">
        <v>44796.958333333336</v>
      </c>
      <c r="B1297" s="6">
        <v>264.61</v>
      </c>
      <c r="C1297" s="6">
        <v>213.70420999999999</v>
      </c>
      <c r="D1297" s="6">
        <v>0.23820677187407699</v>
      </c>
      <c r="E1297" s="4"/>
      <c r="F1297" s="4"/>
    </row>
    <row r="1298" spans="1:6" ht="13.2" x14ac:dyDescent="0.25">
      <c r="A1298" s="5">
        <v>44797</v>
      </c>
      <c r="B1298" s="6">
        <v>268.63</v>
      </c>
      <c r="C1298" s="6">
        <v>283.03017999999997</v>
      </c>
      <c r="D1298" s="6">
        <v>5.0878602416180398E-2</v>
      </c>
      <c r="E1298" s="4"/>
      <c r="F1298" s="4"/>
    </row>
    <row r="1299" spans="1:6" ht="13.2" x14ac:dyDescent="0.25">
      <c r="A1299" s="5">
        <v>44797.041666666664</v>
      </c>
      <c r="B1299" s="6">
        <v>296.76</v>
      </c>
      <c r="C1299" s="6">
        <v>309.91869000000003</v>
      </c>
      <c r="D1299" s="6">
        <v>4.2458523556614197E-2</v>
      </c>
      <c r="E1299" s="4"/>
      <c r="F1299" s="4"/>
    </row>
    <row r="1300" spans="1:6" ht="13.2" x14ac:dyDescent="0.25">
      <c r="A1300" s="5">
        <v>44797.083333333336</v>
      </c>
      <c r="B1300" s="6">
        <v>356.69</v>
      </c>
      <c r="C1300" s="6">
        <v>332.33476999999999</v>
      </c>
      <c r="D1300" s="6">
        <v>7.3285229830149901E-2</v>
      </c>
      <c r="E1300" s="4"/>
      <c r="F1300" s="4"/>
    </row>
    <row r="1301" spans="1:6" ht="13.2" x14ac:dyDescent="0.25">
      <c r="A1301" s="5">
        <v>44797.125</v>
      </c>
      <c r="B1301" s="6">
        <v>371.74</v>
      </c>
      <c r="C1301" s="6">
        <v>344.66521</v>
      </c>
      <c r="D1301" s="6">
        <v>7.8553881315726604E-2</v>
      </c>
      <c r="E1301" s="4"/>
      <c r="F1301" s="4"/>
    </row>
    <row r="1302" spans="1:6" ht="13.2" x14ac:dyDescent="0.25">
      <c r="A1302" s="5">
        <v>44797.166666666664</v>
      </c>
      <c r="B1302" s="6">
        <v>358.18</v>
      </c>
      <c r="C1302" s="6">
        <v>344.92514</v>
      </c>
      <c r="D1302" s="6">
        <v>3.8428222425306503E-2</v>
      </c>
      <c r="E1302" s="4"/>
      <c r="F1302" s="4"/>
    </row>
    <row r="1303" spans="1:6" ht="13.2" x14ac:dyDescent="0.25">
      <c r="A1303" s="5">
        <v>44797.208333333336</v>
      </c>
      <c r="B1303" s="6">
        <v>347.86</v>
      </c>
      <c r="C1303" s="6">
        <v>336.39233999999999</v>
      </c>
      <c r="D1303" s="6">
        <v>3.4090134157038203E-2</v>
      </c>
      <c r="E1303" s="4"/>
      <c r="F1303" s="4"/>
    </row>
    <row r="1304" spans="1:6" ht="13.2" x14ac:dyDescent="0.25">
      <c r="A1304" s="5">
        <v>44797.25</v>
      </c>
      <c r="B1304" s="6">
        <v>345.01</v>
      </c>
      <c r="C1304" s="6">
        <v>327.40016000000003</v>
      </c>
      <c r="D1304" s="6">
        <v>5.3786901020451403E-2</v>
      </c>
      <c r="E1304" s="4"/>
      <c r="F1304" s="4"/>
    </row>
    <row r="1305" spans="1:6" ht="13.2" x14ac:dyDescent="0.25">
      <c r="A1305" s="5">
        <v>44797.291666666664</v>
      </c>
      <c r="B1305" s="6">
        <v>342.7</v>
      </c>
      <c r="C1305" s="6">
        <v>320.45411000000001</v>
      </c>
      <c r="D1305" s="6">
        <v>6.9419892913840195E-2</v>
      </c>
      <c r="E1305" s="4"/>
      <c r="F1305" s="4"/>
    </row>
    <row r="1306" spans="1:6" ht="13.2" x14ac:dyDescent="0.25">
      <c r="A1306" s="5">
        <v>44797.333333333336</v>
      </c>
      <c r="B1306" s="6">
        <v>347.42</v>
      </c>
      <c r="C1306" s="6">
        <v>316.70420999999999</v>
      </c>
      <c r="D1306" s="6">
        <v>9.6985733154605097E-2</v>
      </c>
      <c r="E1306" s="4"/>
      <c r="F1306" s="4"/>
    </row>
    <row r="1307" spans="1:6" ht="13.2" x14ac:dyDescent="0.25">
      <c r="A1307" s="5">
        <v>44797.375</v>
      </c>
      <c r="B1307" s="6">
        <v>357.48</v>
      </c>
      <c r="C1307" s="6">
        <v>311.42887999999999</v>
      </c>
      <c r="D1307" s="6">
        <v>0.14787042229352601</v>
      </c>
      <c r="E1307" s="4"/>
      <c r="F1307" s="4"/>
    </row>
    <row r="1308" spans="1:6" ht="13.2" x14ac:dyDescent="0.25">
      <c r="A1308" s="5">
        <v>44797.416666666664</v>
      </c>
      <c r="B1308" s="6">
        <v>361.27</v>
      </c>
      <c r="C1308" s="6">
        <v>307.34097000000003</v>
      </c>
      <c r="D1308" s="6">
        <v>0.17546970714643001</v>
      </c>
      <c r="E1308" s="4"/>
      <c r="F1308" s="4"/>
    </row>
    <row r="1309" spans="1:6" ht="13.2" x14ac:dyDescent="0.25">
      <c r="A1309" s="5">
        <v>44797.458333333336</v>
      </c>
      <c r="B1309" s="6">
        <v>365.84</v>
      </c>
      <c r="C1309" s="6">
        <v>308.85297000000003</v>
      </c>
      <c r="D1309" s="6">
        <v>0.18451184069882801</v>
      </c>
      <c r="E1309" s="4"/>
      <c r="F1309" s="4"/>
    </row>
    <row r="1310" spans="1:6" ht="13.2" x14ac:dyDescent="0.25">
      <c r="A1310" s="5">
        <v>44797.5</v>
      </c>
      <c r="B1310" s="6">
        <v>363.46</v>
      </c>
      <c r="C1310" s="6">
        <v>314.04203999999999</v>
      </c>
      <c r="D1310" s="6">
        <v>0.15736096988798001</v>
      </c>
      <c r="E1310" s="4"/>
      <c r="F1310" s="4"/>
    </row>
    <row r="1311" spans="1:6" ht="13.2" x14ac:dyDescent="0.25">
      <c r="A1311" s="5">
        <v>44797.541666666664</v>
      </c>
      <c r="B1311" s="6">
        <v>349.66</v>
      </c>
      <c r="C1311" s="6">
        <v>312.15769</v>
      </c>
      <c r="D1311" s="6">
        <v>0.120138991289947</v>
      </c>
      <c r="E1311" s="4"/>
      <c r="F1311" s="4"/>
    </row>
    <row r="1312" spans="1:6" ht="13.2" x14ac:dyDescent="0.25">
      <c r="A1312" s="5">
        <v>44797.583333333336</v>
      </c>
      <c r="B1312" s="6">
        <v>350.93</v>
      </c>
      <c r="C1312" s="6">
        <v>290.32839000000001</v>
      </c>
      <c r="D1312" s="6">
        <v>0.208734702107499</v>
      </c>
      <c r="E1312" s="4"/>
      <c r="F1312" s="4"/>
    </row>
    <row r="1313" spans="1:6" ht="13.2" x14ac:dyDescent="0.25">
      <c r="A1313" s="5">
        <v>44797.625</v>
      </c>
      <c r="B1313" s="6">
        <v>294.74</v>
      </c>
      <c r="C1313" s="6">
        <v>253.60590999999999</v>
      </c>
      <c r="D1313" s="6">
        <v>0.16219689044312799</v>
      </c>
      <c r="E1313" s="4"/>
      <c r="F1313" s="4"/>
    </row>
    <row r="1314" spans="1:6" ht="13.2" x14ac:dyDescent="0.25">
      <c r="A1314" s="5">
        <v>44797.666666666664</v>
      </c>
      <c r="B1314" s="6">
        <v>248.48</v>
      </c>
      <c r="C1314" s="6">
        <v>223.21284</v>
      </c>
      <c r="D1314" s="6">
        <v>0.11319760995828</v>
      </c>
      <c r="E1314" s="4"/>
      <c r="F1314" s="4"/>
    </row>
    <row r="1315" spans="1:6" ht="13.2" x14ac:dyDescent="0.25">
      <c r="A1315" s="5">
        <v>44797.708333333336</v>
      </c>
      <c r="B1315" s="6">
        <v>234.05</v>
      </c>
      <c r="C1315" s="6">
        <v>209.80500000000001</v>
      </c>
      <c r="D1315" s="6">
        <v>0.115559686375443</v>
      </c>
      <c r="E1315" s="4"/>
      <c r="F1315" s="4"/>
    </row>
    <row r="1316" spans="1:6" ht="13.2" x14ac:dyDescent="0.25">
      <c r="A1316" s="5">
        <v>44797.75</v>
      </c>
      <c r="B1316" s="6">
        <v>231.77</v>
      </c>
      <c r="C1316" s="6">
        <v>209.8775</v>
      </c>
      <c r="D1316" s="6">
        <v>0.104310847994663</v>
      </c>
      <c r="E1316" s="4"/>
      <c r="F1316" s="4"/>
    </row>
    <row r="1317" spans="1:6" ht="13.2" x14ac:dyDescent="0.25">
      <c r="A1317" s="5">
        <v>44797.791666666664</v>
      </c>
      <c r="B1317" s="6">
        <v>238.58</v>
      </c>
      <c r="C1317" s="6">
        <v>215.02363</v>
      </c>
      <c r="D1317" s="6">
        <v>0.109552471047019</v>
      </c>
      <c r="E1317" s="4"/>
      <c r="F1317" s="4"/>
    </row>
    <row r="1318" spans="1:6" ht="13.2" x14ac:dyDescent="0.25">
      <c r="A1318" s="5">
        <v>44797.833333333336</v>
      </c>
      <c r="B1318" s="6">
        <v>241.38</v>
      </c>
      <c r="C1318" s="6">
        <v>220.42327</v>
      </c>
      <c r="D1318" s="6">
        <v>9.5074943766145795E-2</v>
      </c>
      <c r="E1318" s="4"/>
      <c r="F1318" s="4"/>
    </row>
    <row r="1319" spans="1:6" ht="13.2" x14ac:dyDescent="0.25">
      <c r="A1319" s="5">
        <v>44797.875</v>
      </c>
      <c r="B1319" s="6">
        <v>246.11</v>
      </c>
      <c r="C1319" s="6">
        <v>225.715</v>
      </c>
      <c r="D1319" s="6">
        <v>9.0357308995857602E-2</v>
      </c>
      <c r="E1319" s="4"/>
      <c r="F1319" s="4"/>
    </row>
    <row r="1320" spans="1:6" ht="13.2" x14ac:dyDescent="0.25">
      <c r="A1320" s="5">
        <v>44797.916666666664</v>
      </c>
      <c r="B1320" s="6">
        <v>254.39</v>
      </c>
      <c r="C1320" s="6">
        <v>235.39887999999999</v>
      </c>
      <c r="D1320" s="6">
        <v>8.0676339666526806E-2</v>
      </c>
      <c r="E1320" s="4"/>
      <c r="F1320" s="4"/>
    </row>
    <row r="1321" spans="1:6" ht="13.2" x14ac:dyDescent="0.25">
      <c r="A1321" s="5">
        <v>44797.958333333336</v>
      </c>
      <c r="B1321" s="6">
        <v>273.61</v>
      </c>
      <c r="C1321" s="6">
        <v>252.51134999999999</v>
      </c>
      <c r="D1321" s="6">
        <v>8.3555254050956596E-2</v>
      </c>
      <c r="E1321" s="4"/>
      <c r="F1321" s="4"/>
    </row>
    <row r="1322" spans="1:6" ht="13.2" x14ac:dyDescent="0.25">
      <c r="A1322" s="5">
        <v>44798</v>
      </c>
      <c r="B1322" s="6">
        <v>288.17</v>
      </c>
      <c r="C1322" s="6">
        <v>300.49529999999999</v>
      </c>
      <c r="D1322" s="6">
        <v>4.1016614902129801E-2</v>
      </c>
      <c r="E1322" s="4"/>
      <c r="F1322" s="4"/>
    </row>
    <row r="1323" spans="1:6" ht="13.2" x14ac:dyDescent="0.25">
      <c r="A1323" s="5">
        <v>44798.041666666664</v>
      </c>
      <c r="B1323" s="6">
        <v>309.32</v>
      </c>
      <c r="C1323" s="6">
        <v>328.92230000000001</v>
      </c>
      <c r="D1323" s="6">
        <v>5.9595533656428903E-2</v>
      </c>
      <c r="E1323" s="4"/>
      <c r="F1323" s="4"/>
    </row>
    <row r="1324" spans="1:6" ht="13.2" x14ac:dyDescent="0.25">
      <c r="A1324" s="5">
        <v>44798.083333333336</v>
      </c>
      <c r="B1324" s="6">
        <v>347.74</v>
      </c>
      <c r="C1324" s="6">
        <v>347.84724</v>
      </c>
      <c r="D1324" s="6">
        <v>3.0829625096346898E-4</v>
      </c>
      <c r="E1324" s="4"/>
      <c r="F1324" s="4"/>
    </row>
    <row r="1325" spans="1:6" ht="13.2" x14ac:dyDescent="0.25">
      <c r="A1325" s="5">
        <v>44798.125</v>
      </c>
      <c r="B1325" s="6">
        <v>367.73</v>
      </c>
      <c r="C1325" s="6">
        <v>354.98334999999997</v>
      </c>
      <c r="D1325" s="6">
        <v>3.59077404616302E-2</v>
      </c>
      <c r="E1325" s="4"/>
      <c r="F1325" s="4"/>
    </row>
    <row r="1326" spans="1:6" ht="13.2" x14ac:dyDescent="0.25">
      <c r="A1326" s="5">
        <v>44798.166666666664</v>
      </c>
      <c r="B1326" s="6">
        <v>356.42</v>
      </c>
      <c r="C1326" s="6">
        <v>353.94110000000001</v>
      </c>
      <c r="D1326" s="6">
        <v>7.0037076790460603E-3</v>
      </c>
      <c r="E1326" s="4"/>
      <c r="F1326" s="4"/>
    </row>
    <row r="1327" spans="1:6" ht="13.2" x14ac:dyDescent="0.25">
      <c r="A1327" s="5">
        <v>44798.208333333336</v>
      </c>
      <c r="B1327" s="6">
        <v>351.23</v>
      </c>
      <c r="C1327" s="6">
        <v>347.57866999999999</v>
      </c>
      <c r="D1327" s="6">
        <v>1.05050462388846E-2</v>
      </c>
      <c r="E1327" s="4"/>
      <c r="F1327" s="4"/>
    </row>
    <row r="1328" spans="1:6" ht="13.2" x14ac:dyDescent="0.25">
      <c r="A1328" s="5">
        <v>44798.25</v>
      </c>
      <c r="B1328" s="6">
        <v>347.79</v>
      </c>
      <c r="C1328" s="6">
        <v>342.86049000000003</v>
      </c>
      <c r="D1328" s="6">
        <v>1.43775971387079E-2</v>
      </c>
      <c r="E1328" s="4"/>
      <c r="F1328" s="4"/>
    </row>
    <row r="1329" spans="1:6" ht="13.2" x14ac:dyDescent="0.25">
      <c r="A1329" s="5">
        <v>44798.291666666664</v>
      </c>
      <c r="B1329" s="6">
        <v>333.83</v>
      </c>
      <c r="C1329" s="6">
        <v>341.68617999999998</v>
      </c>
      <c r="D1329" s="6">
        <v>2.29923844154305E-2</v>
      </c>
      <c r="E1329" s="4"/>
      <c r="F1329" s="4"/>
    </row>
    <row r="1330" spans="1:6" ht="13.2" x14ac:dyDescent="0.25">
      <c r="A1330" s="5">
        <v>44798.333333333336</v>
      </c>
      <c r="B1330" s="6">
        <v>345.62</v>
      </c>
      <c r="C1330" s="6">
        <v>343.26328000000001</v>
      </c>
      <c r="D1330" s="6">
        <v>6.8656338656438703E-3</v>
      </c>
      <c r="E1330" s="4"/>
      <c r="F1330" s="4"/>
    </row>
    <row r="1331" spans="1:6" ht="13.2" x14ac:dyDescent="0.25">
      <c r="A1331" s="5">
        <v>44798.375</v>
      </c>
      <c r="B1331" s="6">
        <v>347.84</v>
      </c>
      <c r="C1331" s="6">
        <v>340.43606</v>
      </c>
      <c r="D1331" s="6">
        <v>2.1748401153508699E-2</v>
      </c>
      <c r="E1331" s="4"/>
      <c r="F1331" s="4"/>
    </row>
    <row r="1332" spans="1:6" ht="13.2" x14ac:dyDescent="0.25">
      <c r="A1332" s="5">
        <v>44798.416666666664</v>
      </c>
      <c r="B1332" s="6">
        <v>348.49</v>
      </c>
      <c r="C1332" s="6">
        <v>337.72528</v>
      </c>
      <c r="D1332" s="6">
        <v>3.1874190762385297E-2</v>
      </c>
      <c r="E1332" s="4"/>
      <c r="F1332" s="4"/>
    </row>
    <row r="1333" spans="1:6" ht="13.2" x14ac:dyDescent="0.25">
      <c r="A1333" s="5">
        <v>44798.458333333336</v>
      </c>
      <c r="B1333" s="6">
        <v>357.81</v>
      </c>
      <c r="C1333" s="6">
        <v>340.03643</v>
      </c>
      <c r="D1333" s="6">
        <v>5.2269605347873997E-2</v>
      </c>
      <c r="E1333" s="4"/>
      <c r="F1333" s="4"/>
    </row>
    <row r="1334" spans="1:6" ht="13.2" x14ac:dyDescent="0.25">
      <c r="A1334" s="5">
        <v>44798.5</v>
      </c>
      <c r="B1334" s="6">
        <v>354.48</v>
      </c>
      <c r="C1334" s="6">
        <v>344.32281</v>
      </c>
      <c r="D1334" s="6">
        <v>2.9499033189233099E-2</v>
      </c>
      <c r="E1334" s="4"/>
      <c r="F1334" s="4"/>
    </row>
    <row r="1335" spans="1:6" ht="13.2" x14ac:dyDescent="0.25">
      <c r="A1335" s="5">
        <v>44798.541666666664</v>
      </c>
      <c r="B1335" s="6">
        <v>342.96</v>
      </c>
      <c r="C1335" s="6">
        <v>338.44123999999999</v>
      </c>
      <c r="D1335" s="6">
        <v>1.33516825549982E-2</v>
      </c>
      <c r="E1335" s="4"/>
      <c r="F1335" s="4"/>
    </row>
    <row r="1336" spans="1:6" ht="13.2" x14ac:dyDescent="0.25">
      <c r="A1336" s="5">
        <v>44798.583333333336</v>
      </c>
      <c r="B1336" s="6">
        <v>342.08</v>
      </c>
      <c r="C1336" s="6">
        <v>310.88231999999999</v>
      </c>
      <c r="D1336" s="6">
        <v>0.100352056044872</v>
      </c>
      <c r="E1336" s="4"/>
      <c r="F1336" s="4"/>
    </row>
    <row r="1337" spans="1:6" ht="13.2" x14ac:dyDescent="0.25">
      <c r="A1337" s="5">
        <v>44798.625</v>
      </c>
      <c r="B1337" s="6">
        <v>293.81</v>
      </c>
      <c r="C1337" s="6">
        <v>269.09715</v>
      </c>
      <c r="D1337" s="6">
        <v>9.1836164002480097E-2</v>
      </c>
      <c r="E1337" s="4"/>
      <c r="F1337" s="4"/>
    </row>
    <row r="1338" spans="1:6" ht="13.2" x14ac:dyDescent="0.25">
      <c r="A1338" s="5">
        <v>44798.666666666664</v>
      </c>
      <c r="B1338" s="6">
        <v>254.98</v>
      </c>
      <c r="C1338" s="6">
        <v>235.47257999999999</v>
      </c>
      <c r="D1338" s="6">
        <v>8.2843700952357102E-2</v>
      </c>
      <c r="E1338" s="4"/>
      <c r="F1338" s="4"/>
    </row>
    <row r="1339" spans="1:6" ht="13.2" x14ac:dyDescent="0.25">
      <c r="A1339" s="5">
        <v>44798.708333333336</v>
      </c>
      <c r="B1339" s="6">
        <v>245.81</v>
      </c>
      <c r="C1339" s="6">
        <v>220.17722000000001</v>
      </c>
      <c r="D1339" s="6">
        <v>0.116418855683617</v>
      </c>
      <c r="E1339" s="4"/>
      <c r="F1339" s="4"/>
    </row>
    <row r="1340" spans="1:6" ht="13.2" x14ac:dyDescent="0.25">
      <c r="A1340" s="5">
        <v>44798.75</v>
      </c>
      <c r="B1340" s="6">
        <v>236.3</v>
      </c>
      <c r="C1340" s="6">
        <v>220.01900000000001</v>
      </c>
      <c r="D1340" s="6">
        <v>7.3998154704820907E-2</v>
      </c>
      <c r="E1340" s="4"/>
      <c r="F1340" s="4"/>
    </row>
    <row r="1341" spans="1:6" ht="13.2" x14ac:dyDescent="0.25">
      <c r="A1341" s="5">
        <v>44798.791666666664</v>
      </c>
      <c r="B1341" s="6">
        <v>243.22</v>
      </c>
      <c r="C1341" s="6">
        <v>226.13900000000001</v>
      </c>
      <c r="D1341" s="6">
        <v>7.5533189763817704E-2</v>
      </c>
      <c r="E1341" s="4"/>
      <c r="F1341" s="4"/>
    </row>
    <row r="1342" spans="1:6" ht="13.2" x14ac:dyDescent="0.25">
      <c r="A1342" s="5">
        <v>44798.833333333336</v>
      </c>
      <c r="B1342" s="6">
        <v>243.65</v>
      </c>
      <c r="C1342" s="6">
        <v>232.17910000000001</v>
      </c>
      <c r="D1342" s="6">
        <v>4.9405394370122001E-2</v>
      </c>
      <c r="E1342" s="4"/>
      <c r="F1342" s="4"/>
    </row>
    <row r="1343" spans="1:6" ht="13.2" x14ac:dyDescent="0.25">
      <c r="A1343" s="5">
        <v>44798.875</v>
      </c>
      <c r="B1343" s="6">
        <v>245.24</v>
      </c>
      <c r="C1343" s="6">
        <v>236.77472</v>
      </c>
      <c r="D1343" s="6">
        <v>3.5752465465907803E-2</v>
      </c>
      <c r="E1343" s="4"/>
      <c r="F1343" s="4"/>
    </row>
    <row r="1344" spans="1:6" ht="13.2" x14ac:dyDescent="0.25">
      <c r="A1344" s="5">
        <v>44798.916666666664</v>
      </c>
      <c r="B1344" s="6">
        <v>251.16</v>
      </c>
      <c r="C1344" s="6">
        <v>244.89431999999999</v>
      </c>
      <c r="D1344" s="6">
        <v>2.5585240196669301E-2</v>
      </c>
      <c r="E1344" s="4"/>
      <c r="F1344" s="4"/>
    </row>
    <row r="1345" spans="1:6" ht="13.2" x14ac:dyDescent="0.25">
      <c r="A1345" s="5">
        <v>44798.958333333336</v>
      </c>
      <c r="B1345" s="6">
        <v>257.64999999999998</v>
      </c>
      <c r="C1345" s="6">
        <v>262.18259</v>
      </c>
      <c r="D1345" s="6">
        <v>1.7287913739810201E-2</v>
      </c>
      <c r="E1345" s="4"/>
      <c r="F1345" s="4"/>
    </row>
    <row r="1346" spans="1:6" ht="13.2" x14ac:dyDescent="0.25">
      <c r="A1346" s="5">
        <v>44799</v>
      </c>
      <c r="B1346" s="6">
        <v>269.41000000000003</v>
      </c>
      <c r="C1346" s="6">
        <v>278.0849</v>
      </c>
      <c r="D1346" s="6">
        <v>3.1195149395022801E-2</v>
      </c>
      <c r="E1346" s="4"/>
      <c r="F1346" s="4"/>
    </row>
    <row r="1347" spans="1:6" ht="13.2" x14ac:dyDescent="0.25">
      <c r="A1347" s="5">
        <v>44799.041666666664</v>
      </c>
      <c r="B1347" s="6">
        <v>279.47000000000003</v>
      </c>
      <c r="C1347" s="6">
        <v>307.30050999999997</v>
      </c>
      <c r="D1347" s="6">
        <v>9.0564477097678495E-2</v>
      </c>
      <c r="E1347" s="4"/>
      <c r="F1347" s="4"/>
    </row>
    <row r="1348" spans="1:6" ht="13.2" x14ac:dyDescent="0.25">
      <c r="A1348" s="5">
        <v>44799.083333333336</v>
      </c>
      <c r="B1348" s="6">
        <v>330.52</v>
      </c>
      <c r="C1348" s="6">
        <v>331.07517000000001</v>
      </c>
      <c r="D1348" s="6">
        <v>1.6768699386306501E-3</v>
      </c>
      <c r="E1348" s="4"/>
      <c r="F1348" s="4"/>
    </row>
    <row r="1349" spans="1:6" ht="13.2" x14ac:dyDescent="0.25">
      <c r="A1349" s="5">
        <v>44799.125</v>
      </c>
      <c r="B1349" s="6">
        <v>352.83</v>
      </c>
      <c r="C1349" s="6">
        <v>343.47106000000002</v>
      </c>
      <c r="D1349" s="6">
        <v>2.72481180801665E-2</v>
      </c>
      <c r="E1349" s="4"/>
      <c r="F1349" s="4"/>
    </row>
    <row r="1350" spans="1:6" ht="13.2" x14ac:dyDescent="0.25">
      <c r="A1350" s="5">
        <v>44799.166666666664</v>
      </c>
      <c r="B1350" s="6">
        <v>339.54</v>
      </c>
      <c r="C1350" s="6">
        <v>344.53426000000002</v>
      </c>
      <c r="D1350" s="6">
        <v>1.4495684696204001E-2</v>
      </c>
      <c r="E1350" s="4"/>
      <c r="F1350" s="4"/>
    </row>
    <row r="1351" spans="1:6" ht="13.2" x14ac:dyDescent="0.25">
      <c r="A1351" s="5">
        <v>44799.208333333336</v>
      </c>
      <c r="B1351" s="6">
        <v>326.7</v>
      </c>
      <c r="C1351" s="6">
        <v>338.2423</v>
      </c>
      <c r="D1351" s="6">
        <v>3.4124354050336099E-2</v>
      </c>
      <c r="E1351" s="4"/>
      <c r="F1351" s="4"/>
    </row>
    <row r="1352" spans="1:6" ht="13.2" x14ac:dyDescent="0.25">
      <c r="A1352" s="5">
        <v>44799.25</v>
      </c>
      <c r="B1352" s="6">
        <v>311.98</v>
      </c>
      <c r="C1352" s="6">
        <v>333.07591000000002</v>
      </c>
      <c r="D1352" s="6">
        <v>6.3336642989281294E-2</v>
      </c>
      <c r="E1352" s="4"/>
      <c r="F1352" s="4"/>
    </row>
    <row r="1353" spans="1:6" ht="13.2" x14ac:dyDescent="0.25">
      <c r="A1353" s="5">
        <v>44799.291666666664</v>
      </c>
      <c r="B1353" s="6">
        <v>306.47000000000003</v>
      </c>
      <c r="C1353" s="6">
        <v>331.18394000000001</v>
      </c>
      <c r="D1353" s="6">
        <v>7.4623002552599502E-2</v>
      </c>
      <c r="E1353" s="4"/>
      <c r="F1353" s="4"/>
    </row>
    <row r="1354" spans="1:6" ht="13.2" x14ac:dyDescent="0.25">
      <c r="A1354" s="5">
        <v>44799.333333333336</v>
      </c>
      <c r="B1354" s="6">
        <v>311.35000000000002</v>
      </c>
      <c r="C1354" s="6">
        <v>331.11806999999999</v>
      </c>
      <c r="D1354" s="6">
        <v>5.9700970110148202E-2</v>
      </c>
      <c r="E1354" s="4"/>
      <c r="F1354" s="4"/>
    </row>
    <row r="1355" spans="1:6" ht="13.2" x14ac:dyDescent="0.25">
      <c r="A1355" s="5">
        <v>44799.375</v>
      </c>
      <c r="B1355" s="6">
        <v>318.08</v>
      </c>
      <c r="C1355" s="6">
        <v>326.988</v>
      </c>
      <c r="D1355" s="6">
        <v>2.72425899421385E-2</v>
      </c>
      <c r="E1355" s="4"/>
      <c r="F1355" s="4"/>
    </row>
    <row r="1356" spans="1:6" ht="13.2" x14ac:dyDescent="0.25">
      <c r="A1356" s="5">
        <v>44799.416666666664</v>
      </c>
      <c r="B1356" s="6">
        <v>320.51</v>
      </c>
      <c r="C1356" s="6">
        <v>323.64197000000001</v>
      </c>
      <c r="D1356" s="6">
        <v>9.6772677536230006E-3</v>
      </c>
      <c r="E1356" s="4"/>
      <c r="F1356" s="4"/>
    </row>
    <row r="1357" spans="1:6" ht="13.2" x14ac:dyDescent="0.25">
      <c r="A1357" s="5">
        <v>44799.458333333336</v>
      </c>
      <c r="B1357" s="6">
        <v>323.83</v>
      </c>
      <c r="C1357" s="6">
        <v>325.48624999999998</v>
      </c>
      <c r="D1357" s="6">
        <v>5.0885406065540404E-3</v>
      </c>
      <c r="E1357" s="4"/>
      <c r="F1357" s="4"/>
    </row>
    <row r="1358" spans="1:6" ht="13.2" x14ac:dyDescent="0.25">
      <c r="A1358" s="5">
        <v>44799.5</v>
      </c>
      <c r="B1358" s="6">
        <v>331.05</v>
      </c>
      <c r="C1358" s="6">
        <v>329.40733</v>
      </c>
      <c r="D1358" s="6">
        <v>4.9867439197543301E-3</v>
      </c>
      <c r="E1358" s="4"/>
      <c r="F1358" s="4"/>
    </row>
    <row r="1359" spans="1:6" ht="13.2" x14ac:dyDescent="0.25">
      <c r="A1359" s="5">
        <v>44799.541666666664</v>
      </c>
      <c r="B1359" s="6">
        <v>330.59</v>
      </c>
      <c r="C1359" s="6">
        <v>324.14902999999998</v>
      </c>
      <c r="D1359" s="6">
        <v>1.9870397267577701E-2</v>
      </c>
      <c r="E1359" s="4"/>
      <c r="F1359" s="4"/>
    </row>
    <row r="1360" spans="1:6" ht="13.2" x14ac:dyDescent="0.25">
      <c r="A1360" s="5">
        <v>44799.583333333336</v>
      </c>
      <c r="B1360" s="6">
        <v>321.10000000000002</v>
      </c>
      <c r="C1360" s="6">
        <v>299.2722</v>
      </c>
      <c r="D1360" s="6">
        <v>7.2936276740706296E-2</v>
      </c>
      <c r="E1360" s="4"/>
      <c r="F1360" s="4"/>
    </row>
    <row r="1361" spans="1:6" ht="13.2" x14ac:dyDescent="0.25">
      <c r="A1361" s="5">
        <v>44799.625</v>
      </c>
      <c r="B1361" s="6">
        <v>263.82</v>
      </c>
      <c r="C1361" s="6">
        <v>261.34568000000002</v>
      </c>
      <c r="D1361" s="6">
        <v>9.4676139280357608E-3</v>
      </c>
      <c r="E1361" s="4"/>
      <c r="F1361" s="4"/>
    </row>
    <row r="1362" spans="1:6" ht="13.2" x14ac:dyDescent="0.25">
      <c r="A1362" s="5">
        <v>44799.666666666664</v>
      </c>
      <c r="B1362" s="6">
        <v>221.1</v>
      </c>
      <c r="C1362" s="6">
        <v>230.26496</v>
      </c>
      <c r="D1362" s="6">
        <v>3.9801800499737298E-2</v>
      </c>
      <c r="E1362" s="4"/>
      <c r="F1362" s="4"/>
    </row>
    <row r="1363" spans="1:6" ht="13.2" x14ac:dyDescent="0.25">
      <c r="A1363" s="5">
        <v>44799.708333333336</v>
      </c>
      <c r="B1363" s="6">
        <v>208.02</v>
      </c>
      <c r="C1363" s="6">
        <v>214.70428999999999</v>
      </c>
      <c r="D1363" s="6">
        <v>3.1132540481608299E-2</v>
      </c>
      <c r="E1363" s="4"/>
      <c r="F1363" s="4"/>
    </row>
    <row r="1364" spans="1:6" ht="13.2" x14ac:dyDescent="0.25">
      <c r="A1364" s="5">
        <v>44799.75</v>
      </c>
      <c r="B1364" s="6">
        <v>215.45</v>
      </c>
      <c r="C1364" s="6">
        <v>212.54268999999999</v>
      </c>
      <c r="D1364" s="6">
        <v>1.3678710850982399E-2</v>
      </c>
      <c r="E1364" s="4"/>
      <c r="F1364" s="4"/>
    </row>
    <row r="1365" spans="1:6" ht="13.2" x14ac:dyDescent="0.25">
      <c r="A1365" s="5">
        <v>44799.791666666664</v>
      </c>
      <c r="B1365" s="6">
        <v>217.96</v>
      </c>
      <c r="C1365" s="6">
        <v>216.83509000000001</v>
      </c>
      <c r="D1365" s="6">
        <v>5.1878595849039E-3</v>
      </c>
      <c r="E1365" s="4"/>
      <c r="F1365" s="4"/>
    </row>
    <row r="1366" spans="1:6" ht="13.2" x14ac:dyDescent="0.25">
      <c r="A1366" s="5">
        <v>44799.833333333336</v>
      </c>
      <c r="B1366" s="6">
        <v>217.65</v>
      </c>
      <c r="C1366" s="6">
        <v>222.50226000000001</v>
      </c>
      <c r="D1366" s="6">
        <v>2.1807688605050501E-2</v>
      </c>
      <c r="E1366" s="4"/>
      <c r="F1366" s="4"/>
    </row>
    <row r="1367" spans="1:6" ht="13.2" x14ac:dyDescent="0.25">
      <c r="A1367" s="5">
        <v>44799.875</v>
      </c>
      <c r="B1367" s="6">
        <v>214.68</v>
      </c>
      <c r="C1367" s="6">
        <v>227.20250999999999</v>
      </c>
      <c r="D1367" s="6">
        <v>5.5116072441277003E-2</v>
      </c>
      <c r="E1367" s="4"/>
      <c r="F1367" s="4"/>
    </row>
    <row r="1368" spans="1:6" ht="13.2" x14ac:dyDescent="0.25">
      <c r="A1368" s="5">
        <v>44799.916666666664</v>
      </c>
      <c r="B1368" s="6">
        <v>225.43</v>
      </c>
      <c r="C1368" s="6">
        <v>233.67802</v>
      </c>
      <c r="D1368" s="6">
        <v>3.5296516120771601E-2</v>
      </c>
      <c r="E1368" s="4"/>
      <c r="F1368" s="4"/>
    </row>
    <row r="1369" spans="1:6" ht="13.2" x14ac:dyDescent="0.25">
      <c r="A1369" s="5">
        <v>44799.958333333336</v>
      </c>
      <c r="B1369" s="6">
        <v>242.55</v>
      </c>
      <c r="C1369" s="6">
        <v>247.49375000000001</v>
      </c>
      <c r="D1369" s="6">
        <v>1.99752519003004E-2</v>
      </c>
      <c r="E1369" s="4"/>
      <c r="F1369" s="4"/>
    </row>
    <row r="1370" spans="1:6" ht="13.2" x14ac:dyDescent="0.25">
      <c r="A1370" s="5">
        <v>44800</v>
      </c>
      <c r="B1370" s="6">
        <v>253.64</v>
      </c>
      <c r="C1370" s="6">
        <v>260.97716000000003</v>
      </c>
      <c r="D1370" s="6">
        <v>2.8114184398358898E-2</v>
      </c>
      <c r="E1370" s="4"/>
      <c r="F1370" s="4"/>
    </row>
    <row r="1371" spans="1:6" ht="13.2" x14ac:dyDescent="0.25">
      <c r="A1371" s="5">
        <v>44800.041666666664</v>
      </c>
      <c r="B1371" s="6">
        <v>285.67</v>
      </c>
      <c r="C1371" s="6">
        <v>293.41901000000001</v>
      </c>
      <c r="D1371" s="6">
        <v>2.64093659098638E-2</v>
      </c>
      <c r="E1371" s="4"/>
      <c r="F1371" s="4"/>
    </row>
    <row r="1372" spans="1:6" ht="13.2" x14ac:dyDescent="0.25">
      <c r="A1372" s="5">
        <v>44800.083333333336</v>
      </c>
      <c r="B1372" s="6">
        <v>340.16</v>
      </c>
      <c r="C1372" s="6">
        <v>321.34073999999998</v>
      </c>
      <c r="D1372" s="6">
        <v>5.8564811918961901E-2</v>
      </c>
      <c r="E1372" s="4"/>
      <c r="F1372" s="4"/>
    </row>
    <row r="1373" spans="1:6" ht="13.2" x14ac:dyDescent="0.25">
      <c r="A1373" s="5">
        <v>44800.125</v>
      </c>
      <c r="B1373" s="6">
        <v>358.07</v>
      </c>
      <c r="C1373" s="6">
        <v>337.54464999999999</v>
      </c>
      <c r="D1373" s="6">
        <v>6.0807807204172802E-2</v>
      </c>
      <c r="E1373" s="4"/>
      <c r="F1373" s="4"/>
    </row>
    <row r="1374" spans="1:6" ht="13.2" x14ac:dyDescent="0.25">
      <c r="A1374" s="5">
        <v>44800.166666666664</v>
      </c>
      <c r="B1374" s="6">
        <v>348.7</v>
      </c>
      <c r="C1374" s="6">
        <v>340.39616999999998</v>
      </c>
      <c r="D1374" s="6">
        <v>2.43946046748998E-2</v>
      </c>
      <c r="E1374" s="4"/>
      <c r="F1374" s="4"/>
    </row>
    <row r="1375" spans="1:6" ht="13.2" x14ac:dyDescent="0.25">
      <c r="A1375" s="5">
        <v>44800.208333333336</v>
      </c>
      <c r="B1375" s="6">
        <v>338.96</v>
      </c>
      <c r="C1375" s="6">
        <v>333.46307000000002</v>
      </c>
      <c r="D1375" s="6">
        <v>1.6484374116749901E-2</v>
      </c>
      <c r="E1375" s="4"/>
      <c r="F1375" s="4"/>
    </row>
    <row r="1376" spans="1:6" ht="13.2" x14ac:dyDescent="0.25">
      <c r="A1376" s="5">
        <v>44800.25</v>
      </c>
      <c r="B1376" s="6">
        <v>328.67</v>
      </c>
      <c r="C1376" s="6">
        <v>326.88009</v>
      </c>
      <c r="D1376" s="6">
        <v>5.4757388252065697E-3</v>
      </c>
      <c r="E1376" s="4"/>
      <c r="F1376" s="4"/>
    </row>
    <row r="1377" spans="1:6" ht="13.2" x14ac:dyDescent="0.25">
      <c r="A1377" s="5">
        <v>44800.291666666664</v>
      </c>
      <c r="B1377" s="6">
        <v>323.24</v>
      </c>
      <c r="C1377" s="6">
        <v>324.29617000000002</v>
      </c>
      <c r="D1377" s="6">
        <v>3.25680688735857E-3</v>
      </c>
      <c r="E1377" s="4"/>
      <c r="F1377" s="4"/>
    </row>
    <row r="1378" spans="1:6" ht="13.2" x14ac:dyDescent="0.25">
      <c r="A1378" s="5">
        <v>44800.333333333336</v>
      </c>
      <c r="B1378" s="6">
        <v>322.93</v>
      </c>
      <c r="C1378" s="6">
        <v>324.11959999999999</v>
      </c>
      <c r="D1378" s="6">
        <v>3.67025011754915E-3</v>
      </c>
      <c r="E1378" s="4"/>
      <c r="F1378" s="4"/>
    </row>
    <row r="1379" spans="1:6" ht="13.2" x14ac:dyDescent="0.25">
      <c r="A1379" s="5">
        <v>44800.375</v>
      </c>
      <c r="B1379" s="6">
        <v>316.81</v>
      </c>
      <c r="C1379" s="6">
        <v>319.50527</v>
      </c>
      <c r="D1379" s="6">
        <v>8.4357606996591696E-3</v>
      </c>
      <c r="E1379" s="4"/>
      <c r="F1379" s="4"/>
    </row>
    <row r="1380" spans="1:6" ht="13.2" x14ac:dyDescent="0.25">
      <c r="A1380" s="5">
        <v>44800.416666666664</v>
      </c>
      <c r="B1380" s="6">
        <v>312.11</v>
      </c>
      <c r="C1380" s="6">
        <v>314.96947</v>
      </c>
      <c r="D1380" s="6">
        <v>9.0785624397183191E-3</v>
      </c>
      <c r="E1380" s="4"/>
      <c r="F1380" s="4"/>
    </row>
    <row r="1381" spans="1:6" ht="13.2" x14ac:dyDescent="0.25">
      <c r="A1381" s="5">
        <v>44800.458333333336</v>
      </c>
      <c r="B1381" s="6">
        <v>305.83999999999997</v>
      </c>
      <c r="C1381" s="6">
        <v>316.10764</v>
      </c>
      <c r="D1381" s="6">
        <v>3.2481467388766699E-2</v>
      </c>
      <c r="E1381" s="4"/>
      <c r="F1381" s="4"/>
    </row>
    <row r="1382" spans="1:6" ht="13.2" x14ac:dyDescent="0.25">
      <c r="A1382" s="5">
        <v>44800.5</v>
      </c>
      <c r="B1382" s="6">
        <v>297.94</v>
      </c>
      <c r="C1382" s="6">
        <v>321.52222999999998</v>
      </c>
      <c r="D1382" s="6">
        <v>7.3345566183712907E-2</v>
      </c>
      <c r="E1382" s="4"/>
      <c r="F1382" s="4"/>
    </row>
    <row r="1383" spans="1:6" ht="13.2" x14ac:dyDescent="0.25">
      <c r="A1383" s="5">
        <v>44800.541666666664</v>
      </c>
      <c r="B1383" s="6">
        <v>305.06</v>
      </c>
      <c r="C1383" s="6">
        <v>318.41158999999999</v>
      </c>
      <c r="D1383" s="6">
        <v>4.19318593271054E-2</v>
      </c>
      <c r="E1383" s="4"/>
      <c r="F1383" s="4"/>
    </row>
    <row r="1384" spans="1:6" ht="13.2" x14ac:dyDescent="0.25">
      <c r="A1384" s="5">
        <v>44800.583333333336</v>
      </c>
      <c r="B1384" s="6">
        <v>304.69</v>
      </c>
      <c r="C1384" s="6">
        <v>292.18709000000001</v>
      </c>
      <c r="D1384" s="6">
        <v>4.2790768065762201E-2</v>
      </c>
      <c r="E1384" s="4"/>
      <c r="F1384" s="4"/>
    </row>
    <row r="1385" spans="1:6" ht="13.2" x14ac:dyDescent="0.25">
      <c r="A1385" s="5">
        <v>44800.625</v>
      </c>
      <c r="B1385" s="6">
        <v>220.59</v>
      </c>
      <c r="C1385" s="6">
        <v>248.78451000000001</v>
      </c>
      <c r="D1385" s="6">
        <v>0.113329041265471</v>
      </c>
      <c r="E1385" s="4"/>
      <c r="F1385" s="4"/>
    </row>
    <row r="1386" spans="1:6" ht="13.2" x14ac:dyDescent="0.25">
      <c r="A1386" s="5">
        <v>44800.666666666664</v>
      </c>
      <c r="B1386" s="6">
        <v>167.32</v>
      </c>
      <c r="C1386" s="6">
        <v>213.37044</v>
      </c>
      <c r="D1386" s="6">
        <v>0.21582389763080501</v>
      </c>
      <c r="E1386" s="4"/>
      <c r="F1386" s="4"/>
    </row>
    <row r="1387" spans="1:6" ht="13.2" x14ac:dyDescent="0.25">
      <c r="A1387" s="5">
        <v>44800.708333333336</v>
      </c>
      <c r="B1387" s="6">
        <v>159.53</v>
      </c>
      <c r="C1387" s="6">
        <v>197.94148999999999</v>
      </c>
      <c r="D1387" s="6">
        <v>0.19405476840656199</v>
      </c>
      <c r="E1387" s="4"/>
      <c r="F1387" s="4"/>
    </row>
    <row r="1388" spans="1:6" ht="13.2" x14ac:dyDescent="0.25">
      <c r="A1388" s="5">
        <v>44800.75</v>
      </c>
      <c r="B1388" s="6">
        <v>159.79</v>
      </c>
      <c r="C1388" s="6">
        <v>198.13124999999999</v>
      </c>
      <c r="D1388" s="6">
        <v>0.19351440017665</v>
      </c>
      <c r="E1388" s="4"/>
      <c r="F1388" s="4"/>
    </row>
    <row r="1389" spans="1:6" ht="13.2" x14ac:dyDescent="0.25">
      <c r="A1389" s="5">
        <v>44800.791666666664</v>
      </c>
      <c r="B1389" s="6">
        <v>158.41</v>
      </c>
      <c r="C1389" s="6">
        <v>203.19549000000001</v>
      </c>
      <c r="D1389" s="6">
        <v>0.22040592534804701</v>
      </c>
      <c r="E1389" s="4"/>
      <c r="F1389" s="4"/>
    </row>
    <row r="1390" spans="1:6" ht="13.2" x14ac:dyDescent="0.25">
      <c r="A1390" s="5">
        <v>44800.833333333336</v>
      </c>
      <c r="B1390" s="6">
        <v>160.30000000000001</v>
      </c>
      <c r="C1390" s="6">
        <v>207.29208</v>
      </c>
      <c r="D1390" s="6">
        <v>0.22669500928351899</v>
      </c>
      <c r="E1390" s="4"/>
      <c r="F1390" s="4"/>
    </row>
    <row r="1391" spans="1:6" ht="13.2" x14ac:dyDescent="0.25">
      <c r="A1391" s="5">
        <v>44800.875</v>
      </c>
      <c r="B1391" s="6">
        <v>154.63</v>
      </c>
      <c r="C1391" s="6">
        <v>209.58447000000001</v>
      </c>
      <c r="D1391" s="6">
        <v>0.262206784691633</v>
      </c>
      <c r="E1391" s="4"/>
      <c r="F1391" s="4"/>
    </row>
    <row r="1392" spans="1:6" ht="13.2" x14ac:dyDescent="0.25">
      <c r="A1392" s="5">
        <v>44800.916666666664</v>
      </c>
      <c r="B1392" s="6">
        <v>165.44</v>
      </c>
      <c r="C1392" s="6">
        <v>215.02122</v>
      </c>
      <c r="D1392" s="6">
        <v>0.23058756712476999</v>
      </c>
      <c r="E1392" s="4"/>
      <c r="F1392" s="4"/>
    </row>
    <row r="1393" spans="1:6" ht="13.2" x14ac:dyDescent="0.25">
      <c r="A1393" s="5">
        <v>44800.958333333336</v>
      </c>
      <c r="B1393" s="6">
        <v>184.3</v>
      </c>
      <c r="C1393" s="6">
        <v>230.08535000000001</v>
      </c>
      <c r="D1393" s="6">
        <v>0.198992895462488</v>
      </c>
      <c r="E1393" s="4"/>
      <c r="F1393" s="4"/>
    </row>
    <row r="1394" spans="1:6" ht="13.2" x14ac:dyDescent="0.25">
      <c r="A1394" s="5">
        <v>44801</v>
      </c>
      <c r="B1394" s="6">
        <v>206.83</v>
      </c>
      <c r="C1394" s="6">
        <v>232.75691</v>
      </c>
      <c r="D1394" s="6">
        <v>0.11139050608637099</v>
      </c>
      <c r="E1394" s="4"/>
      <c r="F1394" s="4"/>
    </row>
    <row r="1395" spans="1:6" ht="13.2" x14ac:dyDescent="0.25">
      <c r="A1395" s="5">
        <v>44801.041666666664</v>
      </c>
      <c r="B1395" s="6">
        <v>238.34</v>
      </c>
      <c r="C1395" s="6">
        <v>274.18693000000002</v>
      </c>
      <c r="D1395" s="6">
        <v>0.13073901808521601</v>
      </c>
      <c r="E1395" s="4"/>
      <c r="F1395" s="4"/>
    </row>
    <row r="1396" spans="1:6" ht="13.2" x14ac:dyDescent="0.25">
      <c r="A1396" s="5">
        <v>44801.083333333336</v>
      </c>
      <c r="B1396" s="6">
        <v>313.12</v>
      </c>
      <c r="C1396" s="6">
        <v>313.30313000000001</v>
      </c>
      <c r="D1396" s="6">
        <v>5.8451379020696501E-4</v>
      </c>
      <c r="E1396" s="4"/>
      <c r="F1396" s="4"/>
    </row>
    <row r="1397" spans="1:6" ht="13.2" x14ac:dyDescent="0.25">
      <c r="A1397" s="5">
        <v>44801.125</v>
      </c>
      <c r="B1397" s="6">
        <v>343.07</v>
      </c>
      <c r="C1397" s="6">
        <v>338.30644999999998</v>
      </c>
      <c r="D1397" s="6">
        <v>1.4080576944365099E-2</v>
      </c>
      <c r="E1397" s="4"/>
      <c r="F1397" s="4"/>
    </row>
    <row r="1398" spans="1:6" ht="13.2" x14ac:dyDescent="0.25">
      <c r="A1398" s="5">
        <v>44801.166666666664</v>
      </c>
      <c r="B1398" s="6">
        <v>335.35</v>
      </c>
      <c r="C1398" s="6">
        <v>343.25420000000003</v>
      </c>
      <c r="D1398" s="6">
        <v>2.3027249193163499E-2</v>
      </c>
      <c r="E1398" s="4"/>
      <c r="F1398" s="4"/>
    </row>
    <row r="1399" spans="1:6" ht="13.2" x14ac:dyDescent="0.25">
      <c r="A1399" s="5">
        <v>44801.208333333336</v>
      </c>
      <c r="B1399" s="6">
        <v>323.99</v>
      </c>
      <c r="C1399" s="6">
        <v>332.94911999999999</v>
      </c>
      <c r="D1399" s="6">
        <v>2.6908375670132299E-2</v>
      </c>
      <c r="E1399" s="4"/>
      <c r="F1399" s="4"/>
    </row>
    <row r="1400" spans="1:6" ht="13.2" x14ac:dyDescent="0.25">
      <c r="A1400" s="5">
        <v>44801.25</v>
      </c>
      <c r="B1400" s="6">
        <v>315.22000000000003</v>
      </c>
      <c r="C1400" s="6">
        <v>321.33965999999998</v>
      </c>
      <c r="D1400" s="6">
        <v>1.9044210104659801E-2</v>
      </c>
      <c r="E1400" s="4"/>
      <c r="F1400" s="4"/>
    </row>
    <row r="1401" spans="1:6" ht="13.2" x14ac:dyDescent="0.25">
      <c r="A1401" s="5">
        <v>44801.291666666664</v>
      </c>
      <c r="B1401" s="6">
        <v>313.19</v>
      </c>
      <c r="C1401" s="6">
        <v>314.62864999999999</v>
      </c>
      <c r="D1401" s="6">
        <v>4.5725333659220003E-3</v>
      </c>
      <c r="E1401" s="4"/>
      <c r="F1401" s="4"/>
    </row>
    <row r="1402" spans="1:6" ht="13.2" x14ac:dyDescent="0.25">
      <c r="A1402" s="5">
        <v>44801.333333333336</v>
      </c>
      <c r="B1402" s="6">
        <v>314.39</v>
      </c>
      <c r="C1402" s="6">
        <v>311.59251999999998</v>
      </c>
      <c r="D1402" s="6">
        <v>8.9780075593599191E-3</v>
      </c>
      <c r="E1402" s="4"/>
      <c r="F1402" s="4"/>
    </row>
    <row r="1403" spans="1:6" ht="13.2" x14ac:dyDescent="0.25">
      <c r="A1403" s="5">
        <v>44801.375</v>
      </c>
      <c r="B1403" s="6">
        <v>303.66000000000003</v>
      </c>
      <c r="C1403" s="6">
        <v>303.42523999999997</v>
      </c>
      <c r="D1403" s="6">
        <v>7.7369964344446403E-4</v>
      </c>
      <c r="E1403" s="4"/>
      <c r="F1403" s="4"/>
    </row>
    <row r="1404" spans="1:6" ht="13.2" x14ac:dyDescent="0.25">
      <c r="A1404" s="5">
        <v>44801.416666666664</v>
      </c>
      <c r="B1404" s="6">
        <v>296.47000000000003</v>
      </c>
      <c r="C1404" s="6">
        <v>293.44760000000002</v>
      </c>
      <c r="D1404" s="6">
        <v>1.02996241918489E-2</v>
      </c>
      <c r="E1404" s="4"/>
      <c r="F1404" s="4"/>
    </row>
    <row r="1405" spans="1:6" ht="13.2" x14ac:dyDescent="0.25">
      <c r="A1405" s="5">
        <v>44801.458333333336</v>
      </c>
      <c r="B1405" s="6">
        <v>289.08999999999997</v>
      </c>
      <c r="C1405" s="6">
        <v>289.72669999999999</v>
      </c>
      <c r="D1405" s="6">
        <v>2.1975882788849502E-3</v>
      </c>
      <c r="E1405" s="4"/>
      <c r="F1405" s="4"/>
    </row>
    <row r="1406" spans="1:6" ht="13.2" x14ac:dyDescent="0.25">
      <c r="A1406" s="5">
        <v>44801.5</v>
      </c>
      <c r="B1406" s="6">
        <v>287.14999999999998</v>
      </c>
      <c r="C1406" s="6">
        <v>296.71710999999999</v>
      </c>
      <c r="D1406" s="6">
        <v>3.2243202961905401E-2</v>
      </c>
      <c r="E1406" s="4"/>
      <c r="F1406" s="4"/>
    </row>
    <row r="1407" spans="1:6" ht="13.2" x14ac:dyDescent="0.25">
      <c r="A1407" s="5">
        <v>44801.541666666664</v>
      </c>
      <c r="B1407" s="6">
        <v>289.41000000000003</v>
      </c>
      <c r="C1407" s="6">
        <v>299.53019</v>
      </c>
      <c r="D1407" s="6">
        <v>3.3786878043912602E-2</v>
      </c>
      <c r="E1407" s="4"/>
      <c r="F1407" s="4"/>
    </row>
    <row r="1408" spans="1:6" ht="13.2" x14ac:dyDescent="0.25">
      <c r="A1408" s="5">
        <v>44801.583333333336</v>
      </c>
      <c r="B1408" s="6">
        <v>293.31</v>
      </c>
      <c r="C1408" s="6">
        <v>275.50128999999998</v>
      </c>
      <c r="D1408" s="6">
        <v>6.4641112932719902E-2</v>
      </c>
      <c r="E1408" s="4"/>
      <c r="F1408" s="4"/>
    </row>
    <row r="1409" spans="1:6" ht="13.2" x14ac:dyDescent="0.25">
      <c r="A1409" s="5">
        <v>44801.625</v>
      </c>
      <c r="B1409" s="6">
        <v>210.04</v>
      </c>
      <c r="C1409" s="6">
        <v>226.90737999999999</v>
      </c>
      <c r="D1409" s="6">
        <v>7.4335969151818601E-2</v>
      </c>
      <c r="E1409" s="4"/>
      <c r="F1409" s="4"/>
    </row>
    <row r="1410" spans="1:6" ht="13.2" x14ac:dyDescent="0.25">
      <c r="A1410" s="5">
        <v>44801.666666666664</v>
      </c>
      <c r="B1410" s="6">
        <v>161.74</v>
      </c>
      <c r="C1410" s="6">
        <v>184.24405999999999</v>
      </c>
      <c r="D1410" s="6">
        <v>0.122142662292613</v>
      </c>
      <c r="E1410" s="4"/>
      <c r="F1410" s="4"/>
    </row>
    <row r="1411" spans="1:6" ht="13.2" x14ac:dyDescent="0.25">
      <c r="A1411" s="5">
        <v>44801.708333333336</v>
      </c>
      <c r="B1411" s="6">
        <v>152.12</v>
      </c>
      <c r="C1411" s="6">
        <v>165.90731</v>
      </c>
      <c r="D1411" s="6">
        <v>8.3102486563129602E-2</v>
      </c>
      <c r="E1411" s="4"/>
      <c r="F1411" s="4"/>
    </row>
    <row r="1412" spans="1:6" ht="13.2" x14ac:dyDescent="0.25">
      <c r="A1412" s="5">
        <v>44801.75</v>
      </c>
      <c r="B1412" s="6">
        <v>157.49</v>
      </c>
      <c r="C1412" s="6">
        <v>166.88193999999999</v>
      </c>
      <c r="D1412" s="6">
        <v>5.6278947859786203E-2</v>
      </c>
      <c r="E1412" s="4"/>
      <c r="F1412" s="4"/>
    </row>
    <row r="1413" spans="1:6" ht="13.2" x14ac:dyDescent="0.25">
      <c r="A1413" s="5">
        <v>44801.791666666664</v>
      </c>
      <c r="B1413" s="6">
        <v>156.16</v>
      </c>
      <c r="C1413" s="6">
        <v>171.87638999999999</v>
      </c>
      <c r="D1413" s="6">
        <v>9.1440075044629393E-2</v>
      </c>
      <c r="E1413" s="4"/>
      <c r="F1413" s="4"/>
    </row>
    <row r="1414" spans="1:6" ht="13.2" x14ac:dyDescent="0.25">
      <c r="A1414" s="5">
        <v>44801.833333333336</v>
      </c>
      <c r="B1414" s="6">
        <v>157.61000000000001</v>
      </c>
      <c r="C1414" s="6">
        <v>172.71596</v>
      </c>
      <c r="D1414" s="6">
        <v>8.7461286148656905E-2</v>
      </c>
      <c r="E1414" s="4"/>
      <c r="F1414" s="4"/>
    </row>
    <row r="1415" spans="1:6" ht="13.2" x14ac:dyDescent="0.25">
      <c r="A1415" s="5">
        <v>44801.875</v>
      </c>
      <c r="B1415" s="6">
        <v>169.71</v>
      </c>
      <c r="C1415" s="6">
        <v>170.94009</v>
      </c>
      <c r="D1415" s="6">
        <v>7.1960299073200997E-3</v>
      </c>
      <c r="E1415" s="4"/>
      <c r="F1415" s="4"/>
    </row>
    <row r="1416" spans="1:6" ht="13.2" x14ac:dyDescent="0.25">
      <c r="A1416" s="5">
        <v>44801.916666666664</v>
      </c>
      <c r="B1416" s="6">
        <v>186.71</v>
      </c>
      <c r="C1416" s="6">
        <v>176.46082999999999</v>
      </c>
      <c r="D1416" s="6">
        <v>5.80818417322417E-2</v>
      </c>
      <c r="E1416" s="4"/>
      <c r="F1416" s="4"/>
    </row>
    <row r="1417" spans="1:6" ht="13.2" x14ac:dyDescent="0.25">
      <c r="A1417" s="5">
        <v>44801.958333333336</v>
      </c>
      <c r="B1417" s="6">
        <v>203.79</v>
      </c>
      <c r="C1417" s="6">
        <v>196.31551999999999</v>
      </c>
      <c r="D1417" s="6">
        <v>3.8073810975311498E-2</v>
      </c>
      <c r="E1417" s="4"/>
      <c r="F1417" s="4"/>
    </row>
    <row r="1418" spans="1:6" ht="13.2" x14ac:dyDescent="0.25">
      <c r="A1418" s="5">
        <v>44802</v>
      </c>
      <c r="B1418" s="6">
        <v>235.54</v>
      </c>
      <c r="C1418" s="6">
        <v>248.97998000000001</v>
      </c>
      <c r="D1418" s="6">
        <v>5.3980163385024003E-2</v>
      </c>
      <c r="E1418" s="4"/>
      <c r="F1418" s="4"/>
    </row>
    <row r="1419" spans="1:6" ht="13.2" x14ac:dyDescent="0.25">
      <c r="A1419" s="5">
        <v>44802.041666666664</v>
      </c>
      <c r="B1419" s="6">
        <v>279.73</v>
      </c>
      <c r="C1419" s="6">
        <v>291.93601999999998</v>
      </c>
      <c r="D1419" s="6">
        <v>4.1810599459429297E-2</v>
      </c>
      <c r="E1419" s="4"/>
      <c r="F1419" s="4"/>
    </row>
    <row r="1420" spans="1:6" ht="13.2" x14ac:dyDescent="0.25">
      <c r="A1420" s="5">
        <v>44802.083333333336</v>
      </c>
      <c r="B1420" s="6">
        <v>340.76</v>
      </c>
      <c r="C1420" s="6">
        <v>324.86464000000001</v>
      </c>
      <c r="D1420" s="6">
        <v>4.89291786265195E-2</v>
      </c>
      <c r="E1420" s="4"/>
      <c r="F1420" s="4"/>
    </row>
    <row r="1421" spans="1:6" ht="13.2" x14ac:dyDescent="0.25">
      <c r="A1421" s="5">
        <v>44802.125</v>
      </c>
      <c r="B1421" s="6">
        <v>356.44</v>
      </c>
      <c r="C1421" s="6">
        <v>341.19625000000002</v>
      </c>
      <c r="D1421" s="6">
        <v>4.4677366764728402E-2</v>
      </c>
      <c r="E1421" s="4"/>
      <c r="F1421" s="4"/>
    </row>
    <row r="1422" spans="1:6" ht="13.2" x14ac:dyDescent="0.25">
      <c r="A1422" s="5">
        <v>44802.166666666664</v>
      </c>
      <c r="B1422" s="6">
        <v>335.87</v>
      </c>
      <c r="C1422" s="6">
        <v>342.37491</v>
      </c>
      <c r="D1422" s="6">
        <v>1.89993770279486E-2</v>
      </c>
      <c r="E1422" s="4"/>
      <c r="F1422" s="4"/>
    </row>
    <row r="1423" spans="1:6" ht="13.2" x14ac:dyDescent="0.25">
      <c r="A1423" s="5">
        <v>44802.208333333336</v>
      </c>
      <c r="B1423" s="6">
        <v>325.99</v>
      </c>
      <c r="C1423" s="6">
        <v>333.65782999999999</v>
      </c>
      <c r="D1423" s="6">
        <v>2.2981118111329701E-2</v>
      </c>
      <c r="E1423" s="4"/>
      <c r="F1423" s="4"/>
    </row>
    <row r="1424" spans="1:6" ht="13.2" x14ac:dyDescent="0.25">
      <c r="A1424" s="5">
        <v>44802.25</v>
      </c>
      <c r="B1424" s="6">
        <v>324.48</v>
      </c>
      <c r="C1424" s="6">
        <v>325.09097000000003</v>
      </c>
      <c r="D1424" s="6">
        <v>1.8793816389302E-3</v>
      </c>
      <c r="E1424" s="4"/>
      <c r="F1424" s="4"/>
    </row>
    <row r="1425" spans="1:6" ht="13.2" x14ac:dyDescent="0.25">
      <c r="A1425" s="5">
        <v>44802.291666666664</v>
      </c>
      <c r="B1425" s="6">
        <v>325.13</v>
      </c>
      <c r="C1425" s="6">
        <v>319.97334000000001</v>
      </c>
      <c r="D1425" s="6">
        <v>1.6115905156348299E-2</v>
      </c>
      <c r="E1425" s="4"/>
      <c r="F1425" s="4"/>
    </row>
    <row r="1426" spans="1:6" ht="13.2" x14ac:dyDescent="0.25">
      <c r="A1426" s="5">
        <v>44802.333333333336</v>
      </c>
      <c r="B1426" s="6">
        <v>324.73</v>
      </c>
      <c r="C1426" s="6">
        <v>317.79020000000003</v>
      </c>
      <c r="D1426" s="6">
        <v>2.18376778138532E-2</v>
      </c>
      <c r="E1426" s="4"/>
      <c r="F1426" s="4"/>
    </row>
    <row r="1427" spans="1:6" ht="13.2" x14ac:dyDescent="0.25">
      <c r="A1427" s="5">
        <v>44802.375</v>
      </c>
      <c r="B1427" s="6">
        <v>324.68</v>
      </c>
      <c r="C1427" s="6">
        <v>310.19486000000001</v>
      </c>
      <c r="D1427" s="6">
        <v>4.66969052936596E-2</v>
      </c>
      <c r="E1427" s="4"/>
      <c r="F1427" s="4"/>
    </row>
    <row r="1428" spans="1:6" ht="13.2" x14ac:dyDescent="0.25">
      <c r="A1428" s="5">
        <v>44802.416666666664</v>
      </c>
      <c r="B1428" s="6">
        <v>332.1</v>
      </c>
      <c r="C1428" s="6">
        <v>300.00760000000002</v>
      </c>
      <c r="D1428" s="6">
        <v>0.106971956710429</v>
      </c>
      <c r="E1428" s="4"/>
      <c r="F1428" s="4"/>
    </row>
    <row r="1429" spans="1:6" ht="13.2" x14ac:dyDescent="0.25">
      <c r="A1429" s="5">
        <v>44802.458333333336</v>
      </c>
      <c r="B1429" s="6">
        <v>339.74</v>
      </c>
      <c r="C1429" s="6">
        <v>295.78336000000002</v>
      </c>
      <c r="D1429" s="6">
        <v>0.14861092929635999</v>
      </c>
      <c r="E1429" s="4"/>
      <c r="F1429" s="4"/>
    </row>
    <row r="1430" spans="1:6" ht="13.2" x14ac:dyDescent="0.25">
      <c r="A1430" s="5">
        <v>44802.5</v>
      </c>
      <c r="B1430" s="6">
        <v>339.09</v>
      </c>
      <c r="C1430" s="6">
        <v>303.71526</v>
      </c>
      <c r="D1430" s="6">
        <v>0.116473370485236</v>
      </c>
      <c r="E1430" s="4"/>
      <c r="F1430" s="4"/>
    </row>
    <row r="1431" spans="1:6" ht="13.2" x14ac:dyDescent="0.25">
      <c r="A1431" s="5">
        <v>44802.541666666664</v>
      </c>
      <c r="B1431" s="6">
        <v>333.97</v>
      </c>
      <c r="C1431" s="6">
        <v>308.42410000000001</v>
      </c>
      <c r="D1431" s="6">
        <v>8.2827185035151296E-2</v>
      </c>
      <c r="E1431" s="4"/>
      <c r="F1431" s="4"/>
    </row>
    <row r="1432" spans="1:6" ht="13.2" x14ac:dyDescent="0.25">
      <c r="A1432" s="5">
        <v>44802.583333333336</v>
      </c>
      <c r="B1432" s="6">
        <v>330.81</v>
      </c>
      <c r="C1432" s="6">
        <v>283.63747999999998</v>
      </c>
      <c r="D1432" s="6">
        <v>0.16631271720507401</v>
      </c>
      <c r="E1432" s="4"/>
      <c r="F1432" s="4"/>
    </row>
    <row r="1433" spans="1:6" ht="13.2" x14ac:dyDescent="0.25">
      <c r="A1433" s="5">
        <v>44802.625</v>
      </c>
      <c r="B1433" s="6">
        <v>275.72000000000003</v>
      </c>
      <c r="C1433" s="6">
        <v>230.46333000000001</v>
      </c>
      <c r="D1433" s="6">
        <v>0.19637254221745301</v>
      </c>
      <c r="E1433" s="4"/>
      <c r="F1433" s="4"/>
    </row>
    <row r="1434" spans="1:6" ht="13.2" x14ac:dyDescent="0.25">
      <c r="A1434" s="5">
        <v>44802.666666666664</v>
      </c>
      <c r="B1434" s="6">
        <v>239.61</v>
      </c>
      <c r="C1434" s="6">
        <v>182.80504999999999</v>
      </c>
      <c r="D1434" s="6">
        <v>0.31074059496715201</v>
      </c>
      <c r="E1434" s="4"/>
      <c r="F1434" s="4"/>
    </row>
    <row r="1435" spans="1:6" ht="13.2" x14ac:dyDescent="0.25">
      <c r="A1435" s="5">
        <v>44802.708333333336</v>
      </c>
      <c r="B1435" s="6">
        <v>225.61</v>
      </c>
      <c r="C1435" s="6">
        <v>162.26564999999999</v>
      </c>
      <c r="D1435" s="6">
        <v>0.39037436450659702</v>
      </c>
      <c r="E1435" s="4"/>
      <c r="F1435" s="4"/>
    </row>
    <row r="1436" spans="1:6" ht="13.2" x14ac:dyDescent="0.25">
      <c r="A1436" s="5">
        <v>44802.75</v>
      </c>
      <c r="B1436" s="6">
        <v>219.67</v>
      </c>
      <c r="C1436" s="6">
        <v>162.49503999999999</v>
      </c>
      <c r="D1436" s="6">
        <v>0.35185664743982298</v>
      </c>
      <c r="E1436" s="4"/>
      <c r="F1436" s="4"/>
    </row>
    <row r="1437" spans="1:6" ht="13.2" x14ac:dyDescent="0.25">
      <c r="A1437" s="5">
        <v>44802.791666666664</v>
      </c>
      <c r="B1437" s="6">
        <v>214.99</v>
      </c>
      <c r="C1437" s="6">
        <v>166.70034999999999</v>
      </c>
      <c r="D1437" s="6">
        <v>0.28967935580219201</v>
      </c>
      <c r="E1437" s="4"/>
      <c r="F1437" s="4"/>
    </row>
    <row r="1438" spans="1:6" ht="13.2" x14ac:dyDescent="0.25">
      <c r="A1438" s="5">
        <v>44802.833333333336</v>
      </c>
      <c r="B1438" s="6">
        <v>221.06</v>
      </c>
      <c r="C1438" s="6">
        <v>166.49519000000001</v>
      </c>
      <c r="D1438" s="6">
        <v>0.32772604421785301</v>
      </c>
      <c r="E1438" s="4"/>
      <c r="F1438" s="4"/>
    </row>
    <row r="1439" spans="1:6" ht="13.2" x14ac:dyDescent="0.25">
      <c r="A1439" s="5">
        <v>44802.875</v>
      </c>
      <c r="B1439" s="6">
        <v>228.99</v>
      </c>
      <c r="C1439" s="6">
        <v>164.51325</v>
      </c>
      <c r="D1439" s="6">
        <v>0.39192435867627601</v>
      </c>
      <c r="E1439" s="4"/>
      <c r="F1439" s="4"/>
    </row>
    <row r="1440" spans="1:6" ht="13.2" x14ac:dyDescent="0.25">
      <c r="A1440" s="5">
        <v>44802.916666666664</v>
      </c>
      <c r="B1440" s="6">
        <v>244.24</v>
      </c>
      <c r="C1440" s="6">
        <v>174.08635000000001</v>
      </c>
      <c r="D1440" s="6">
        <v>0.40298191098842601</v>
      </c>
      <c r="E1440" s="4"/>
      <c r="F1440" s="4"/>
    </row>
    <row r="1441" spans="1:6" ht="13.2" x14ac:dyDescent="0.25">
      <c r="A1441" s="5">
        <v>44802.958333333336</v>
      </c>
      <c r="B1441" s="6">
        <v>251.99</v>
      </c>
      <c r="C1441" s="6">
        <v>202.32559000000001</v>
      </c>
      <c r="D1441" s="6">
        <v>0.24546776312378399</v>
      </c>
      <c r="E1441" s="4"/>
      <c r="F1441" s="4"/>
    </row>
    <row r="1442" spans="1:6" ht="13.2" x14ac:dyDescent="0.25">
      <c r="A1442" s="5">
        <v>44803</v>
      </c>
      <c r="B1442" s="6">
        <v>262.3</v>
      </c>
      <c r="C1442" s="6">
        <v>282.32184000000001</v>
      </c>
      <c r="D1442" s="6">
        <v>7.0918495005558094E-2</v>
      </c>
      <c r="E1442" s="4"/>
      <c r="F1442" s="4"/>
    </row>
    <row r="1443" spans="1:6" ht="13.2" x14ac:dyDescent="0.25">
      <c r="A1443" s="5">
        <v>44803.041666666664</v>
      </c>
      <c r="B1443" s="6">
        <v>293.77</v>
      </c>
      <c r="C1443" s="6">
        <v>313.55617000000001</v>
      </c>
      <c r="D1443" s="6">
        <v>6.3102473792813599E-2</v>
      </c>
      <c r="E1443" s="4"/>
      <c r="F1443" s="4"/>
    </row>
    <row r="1444" spans="1:6" ht="13.2" x14ac:dyDescent="0.25">
      <c r="A1444" s="5">
        <v>44803.083333333336</v>
      </c>
      <c r="B1444" s="6">
        <v>358.7</v>
      </c>
      <c r="C1444" s="6">
        <v>336.97388999999998</v>
      </c>
      <c r="D1444" s="6">
        <v>6.4474164452325899E-2</v>
      </c>
      <c r="E1444" s="4"/>
      <c r="F1444" s="4"/>
    </row>
    <row r="1445" spans="1:6" ht="13.2" x14ac:dyDescent="0.25">
      <c r="A1445" s="5">
        <v>44803.125</v>
      </c>
      <c r="B1445" s="6">
        <v>381.89</v>
      </c>
      <c r="C1445" s="6">
        <v>347.56169999999997</v>
      </c>
      <c r="D1445" s="6">
        <v>9.8768938004388906E-2</v>
      </c>
      <c r="E1445" s="4"/>
      <c r="F1445" s="4"/>
    </row>
    <row r="1446" spans="1:6" ht="13.2" x14ac:dyDescent="0.25">
      <c r="A1446" s="5">
        <v>44803.166666666664</v>
      </c>
      <c r="B1446" s="6">
        <v>375.1</v>
      </c>
      <c r="C1446" s="6">
        <v>347.37000999999998</v>
      </c>
      <c r="D1446" s="6">
        <v>7.9828393936483E-2</v>
      </c>
      <c r="E1446" s="4"/>
      <c r="F1446" s="4"/>
    </row>
    <row r="1447" spans="1:6" ht="13.2" x14ac:dyDescent="0.25">
      <c r="A1447" s="5">
        <v>44803.208333333336</v>
      </c>
      <c r="B1447" s="6">
        <v>365.15</v>
      </c>
      <c r="C1447" s="6">
        <v>340.63386000000003</v>
      </c>
      <c r="D1447" s="6">
        <v>7.1972116923431903E-2</v>
      </c>
      <c r="E1447" s="4"/>
      <c r="F1447" s="4"/>
    </row>
    <row r="1448" spans="1:6" ht="13.2" x14ac:dyDescent="0.25">
      <c r="A1448" s="5">
        <v>44803.25</v>
      </c>
      <c r="B1448" s="6">
        <v>364.55</v>
      </c>
      <c r="C1448" s="6">
        <v>335.30282</v>
      </c>
      <c r="D1448" s="6">
        <v>8.7226167677325203E-2</v>
      </c>
      <c r="E1448" s="4"/>
      <c r="F1448" s="4"/>
    </row>
    <row r="1449" spans="1:6" ht="13.2" x14ac:dyDescent="0.25">
      <c r="A1449" s="5">
        <v>44803.291666666664</v>
      </c>
      <c r="B1449" s="6">
        <v>358.16</v>
      </c>
      <c r="C1449" s="6">
        <v>332.97723999999999</v>
      </c>
      <c r="D1449" s="6">
        <v>7.5629073026132407E-2</v>
      </c>
      <c r="E1449" s="4"/>
      <c r="F1449" s="4"/>
    </row>
    <row r="1450" spans="1:6" ht="13.2" x14ac:dyDescent="0.25">
      <c r="A1450" s="5">
        <v>44803.333333333336</v>
      </c>
      <c r="B1450" s="6">
        <v>365.93</v>
      </c>
      <c r="C1450" s="6">
        <v>332.90109000000001</v>
      </c>
      <c r="D1450" s="6">
        <v>9.9215385566926106E-2</v>
      </c>
      <c r="E1450" s="4"/>
      <c r="F1450" s="4"/>
    </row>
    <row r="1451" spans="1:6" ht="13.2" x14ac:dyDescent="0.25">
      <c r="A1451" s="5">
        <v>44803.375</v>
      </c>
      <c r="B1451" s="6">
        <v>373.59</v>
      </c>
      <c r="C1451" s="6">
        <v>328.72487999999998</v>
      </c>
      <c r="D1451" s="6">
        <v>0.136482276607721</v>
      </c>
      <c r="E1451" s="4"/>
      <c r="F1451" s="4"/>
    </row>
    <row r="1452" spans="1:6" ht="13.2" x14ac:dyDescent="0.25">
      <c r="A1452" s="5">
        <v>44803.416666666664</v>
      </c>
      <c r="B1452" s="6">
        <v>374.4</v>
      </c>
      <c r="C1452" s="6">
        <v>324.29115000000002</v>
      </c>
      <c r="D1452" s="6">
        <v>0.154518092769414</v>
      </c>
      <c r="E1452" s="4"/>
      <c r="F1452" s="4"/>
    </row>
    <row r="1453" spans="1:6" ht="13.2" x14ac:dyDescent="0.25">
      <c r="A1453" s="5">
        <v>44803.458333333336</v>
      </c>
      <c r="B1453" s="6">
        <v>378.55</v>
      </c>
      <c r="C1453" s="6">
        <v>324.98324000000002</v>
      </c>
      <c r="D1453" s="6">
        <v>0.16482930012021499</v>
      </c>
      <c r="E1453" s="4"/>
      <c r="F1453" s="4"/>
    </row>
    <row r="1454" spans="1:6" ht="13.2" x14ac:dyDescent="0.25">
      <c r="A1454" s="5">
        <v>44803.5</v>
      </c>
      <c r="B1454" s="6">
        <v>380.07</v>
      </c>
      <c r="C1454" s="6">
        <v>330.44553999999999</v>
      </c>
      <c r="D1454" s="6">
        <v>0.15017439787506201</v>
      </c>
      <c r="E1454" s="4"/>
      <c r="F1454" s="4"/>
    </row>
    <row r="1455" spans="1:6" ht="13.2" x14ac:dyDescent="0.25">
      <c r="A1455" s="5">
        <v>44803.541666666664</v>
      </c>
      <c r="B1455" s="6">
        <v>377.45</v>
      </c>
      <c r="C1455" s="6">
        <v>329.42433999999997</v>
      </c>
      <c r="D1455" s="6">
        <v>0.145786616738763</v>
      </c>
      <c r="E1455" s="4"/>
      <c r="F1455" s="4"/>
    </row>
    <row r="1456" spans="1:6" ht="13.2" x14ac:dyDescent="0.25">
      <c r="A1456" s="5">
        <v>44803.583333333336</v>
      </c>
      <c r="B1456" s="6">
        <v>366.63</v>
      </c>
      <c r="C1456" s="6">
        <v>307.27652</v>
      </c>
      <c r="D1456" s="6">
        <v>0.19315982880826599</v>
      </c>
      <c r="E1456" s="4"/>
      <c r="F1456" s="4"/>
    </row>
    <row r="1457" spans="1:6" ht="13.2" x14ac:dyDescent="0.25">
      <c r="A1457" s="5">
        <v>44803.625</v>
      </c>
      <c r="B1457" s="6">
        <v>303.44</v>
      </c>
      <c r="C1457" s="6">
        <v>267.42871000000002</v>
      </c>
      <c r="D1457" s="6">
        <v>0.134657531721257</v>
      </c>
      <c r="E1457" s="4"/>
      <c r="F1457" s="4"/>
    </row>
    <row r="1458" spans="1:6" ht="13.2" x14ac:dyDescent="0.25">
      <c r="A1458" s="5">
        <v>44803.666666666664</v>
      </c>
      <c r="B1458" s="6">
        <v>263.25</v>
      </c>
      <c r="C1458" s="6">
        <v>232.10891000000001</v>
      </c>
      <c r="D1458" s="6">
        <v>0.13416585343492399</v>
      </c>
      <c r="E1458" s="4"/>
      <c r="F1458" s="4"/>
    </row>
    <row r="1459" spans="1:6" ht="13.2" x14ac:dyDescent="0.25">
      <c r="A1459" s="5">
        <v>44803.708333333336</v>
      </c>
      <c r="B1459" s="6">
        <v>251.95</v>
      </c>
      <c r="C1459" s="6">
        <v>213.72221999999999</v>
      </c>
      <c r="D1459" s="6">
        <v>0.178866661594662</v>
      </c>
      <c r="E1459" s="4"/>
      <c r="F1459" s="4"/>
    </row>
    <row r="1460" spans="1:6" ht="13.2" x14ac:dyDescent="0.25">
      <c r="A1460" s="5">
        <v>44803.75</v>
      </c>
      <c r="B1460" s="6">
        <v>247.38</v>
      </c>
      <c r="C1460" s="6">
        <v>211.03649999999999</v>
      </c>
      <c r="D1460" s="6">
        <v>0.17221428520658699</v>
      </c>
      <c r="E1460" s="4"/>
      <c r="F1460" s="4"/>
    </row>
    <row r="1461" spans="1:6" ht="13.2" x14ac:dyDescent="0.25">
      <c r="A1461" s="5">
        <v>44803.791666666664</v>
      </c>
      <c r="B1461" s="6">
        <v>248.77</v>
      </c>
      <c r="C1461" s="6">
        <v>215.79034999999999</v>
      </c>
      <c r="D1461" s="6">
        <v>0.15283190374361</v>
      </c>
      <c r="E1461" s="4"/>
      <c r="F1461" s="4"/>
    </row>
    <row r="1462" spans="1:6" ht="13.2" x14ac:dyDescent="0.25">
      <c r="A1462" s="5">
        <v>44803.833333333336</v>
      </c>
      <c r="B1462" s="6">
        <v>251.7</v>
      </c>
      <c r="C1462" s="6">
        <v>220.97891000000001</v>
      </c>
      <c r="D1462" s="6">
        <v>0.13902272393324699</v>
      </c>
      <c r="E1462" s="4"/>
      <c r="F1462" s="4"/>
    </row>
    <row r="1463" spans="1:6" ht="13.2" x14ac:dyDescent="0.25">
      <c r="A1463" s="5">
        <v>44803.875</v>
      </c>
      <c r="B1463" s="6">
        <v>260.82</v>
      </c>
      <c r="C1463" s="6">
        <v>224.07137</v>
      </c>
      <c r="D1463" s="6">
        <v>0.164004129577107</v>
      </c>
      <c r="E1463" s="4"/>
      <c r="F1463" s="4"/>
    </row>
    <row r="1464" spans="1:6" ht="13.2" x14ac:dyDescent="0.25">
      <c r="A1464" s="5">
        <v>44803.916666666664</v>
      </c>
      <c r="B1464" s="6">
        <v>271.68</v>
      </c>
      <c r="C1464" s="6">
        <v>230.39164</v>
      </c>
      <c r="D1464" s="6">
        <v>0.179209453954145</v>
      </c>
      <c r="E1464" s="4"/>
      <c r="F1464" s="4"/>
    </row>
    <row r="1465" spans="1:6" ht="13.2" x14ac:dyDescent="0.25">
      <c r="A1465" s="5">
        <v>44803.958333333336</v>
      </c>
      <c r="B1465" s="6">
        <v>287.35000000000002</v>
      </c>
      <c r="C1465" s="6">
        <v>246.65789000000001</v>
      </c>
      <c r="D1465" s="6">
        <v>0.164973883462637</v>
      </c>
      <c r="E1465" s="4"/>
      <c r="F1465" s="4"/>
    </row>
    <row r="1466" spans="1:6" ht="13.2" x14ac:dyDescent="0.25">
      <c r="A1466" s="5">
        <v>44804</v>
      </c>
      <c r="B1466" s="6">
        <v>301.58</v>
      </c>
      <c r="C1466" s="6">
        <v>315.71614</v>
      </c>
      <c r="D1466" s="6">
        <v>4.4774841096182197E-2</v>
      </c>
      <c r="E1466" s="4"/>
      <c r="F1466" s="4"/>
    </row>
    <row r="1467" spans="1:6" ht="13.2" x14ac:dyDescent="0.25">
      <c r="A1467" s="5">
        <v>44804.041666666664</v>
      </c>
      <c r="B1467" s="6">
        <v>330.21</v>
      </c>
      <c r="C1467" s="6">
        <v>343.71838000000002</v>
      </c>
      <c r="D1467" s="6">
        <v>3.9300720549189198E-2</v>
      </c>
      <c r="E1467" s="4"/>
      <c r="F1467" s="4"/>
    </row>
    <row r="1468" spans="1:6" ht="13.2" x14ac:dyDescent="0.25">
      <c r="A1468" s="5">
        <v>44804.083333333336</v>
      </c>
      <c r="B1468" s="6">
        <v>371.17</v>
      </c>
      <c r="C1468" s="6">
        <v>361.05745999999999</v>
      </c>
      <c r="D1468" s="6">
        <v>2.8008118153825201E-2</v>
      </c>
      <c r="E1468" s="4"/>
      <c r="F1468" s="4"/>
    </row>
    <row r="1469" spans="1:6" ht="13.2" x14ac:dyDescent="0.25">
      <c r="A1469" s="5">
        <v>44804.125</v>
      </c>
      <c r="B1469" s="6">
        <v>382.89</v>
      </c>
      <c r="C1469" s="6">
        <v>366.34852000000001</v>
      </c>
      <c r="D1469" s="6">
        <v>4.5152304696085499E-2</v>
      </c>
      <c r="E1469" s="4"/>
      <c r="F1469" s="4"/>
    </row>
    <row r="1470" spans="1:6" ht="13.2" x14ac:dyDescent="0.25">
      <c r="A1470" s="5">
        <v>44804.166666666664</v>
      </c>
      <c r="B1470" s="6">
        <v>381.46</v>
      </c>
      <c r="C1470" s="6">
        <v>364.52525000000003</v>
      </c>
      <c r="D1470" s="6">
        <v>4.6457001263972598E-2</v>
      </c>
      <c r="E1470" s="4"/>
      <c r="F1470" s="4"/>
    </row>
    <row r="1471" spans="1:6" ht="13.2" x14ac:dyDescent="0.25">
      <c r="A1471" s="5">
        <v>44804.208333333336</v>
      </c>
      <c r="B1471" s="6">
        <v>366.85</v>
      </c>
      <c r="C1471" s="6">
        <v>358.08012000000002</v>
      </c>
      <c r="D1471" s="6">
        <v>2.4491390362581401E-2</v>
      </c>
      <c r="E1471" s="4"/>
      <c r="F1471" s="4"/>
    </row>
    <row r="1472" spans="1:6" ht="13.2" x14ac:dyDescent="0.25">
      <c r="A1472" s="5">
        <v>44804.25</v>
      </c>
      <c r="B1472" s="6">
        <v>352.09</v>
      </c>
      <c r="C1472" s="6">
        <v>353.74763000000002</v>
      </c>
      <c r="D1472" s="6">
        <v>4.6859112526069502E-3</v>
      </c>
      <c r="E1472" s="4"/>
      <c r="F1472" s="4"/>
    </row>
    <row r="1473" spans="1:6" ht="13.2" x14ac:dyDescent="0.25">
      <c r="A1473" s="5">
        <v>44804.291666666664</v>
      </c>
      <c r="B1473" s="6">
        <v>346.92</v>
      </c>
      <c r="C1473" s="6">
        <v>352.80090000000001</v>
      </c>
      <c r="D1473" s="6">
        <v>1.6669175163668701E-2</v>
      </c>
      <c r="E1473" s="4"/>
      <c r="F1473" s="4"/>
    </row>
    <row r="1474" spans="1:6" ht="13.2" x14ac:dyDescent="0.25">
      <c r="A1474" s="5">
        <v>44804.333333333336</v>
      </c>
      <c r="B1474" s="6">
        <v>354.94</v>
      </c>
      <c r="C1474" s="6">
        <v>354.63920999999999</v>
      </c>
      <c r="D1474" s="6">
        <v>8.48157765747353E-4</v>
      </c>
      <c r="E1474" s="4"/>
      <c r="F1474" s="4"/>
    </row>
    <row r="1475" spans="1:6" ht="13.2" x14ac:dyDescent="0.25">
      <c r="A1475" s="5">
        <v>44804.375</v>
      </c>
      <c r="B1475" s="6">
        <v>357.56</v>
      </c>
      <c r="C1475" s="6">
        <v>351.52197000000001</v>
      </c>
      <c r="D1475" s="6">
        <v>1.7176821124437799E-2</v>
      </c>
      <c r="E1475" s="4"/>
      <c r="F1475" s="4"/>
    </row>
    <row r="1476" spans="1:6" ht="13.2" x14ac:dyDescent="0.25">
      <c r="A1476" s="5">
        <v>44804.416666666664</v>
      </c>
      <c r="B1476" s="6">
        <v>360.58</v>
      </c>
      <c r="C1476" s="6">
        <v>348.52346</v>
      </c>
      <c r="D1476" s="6">
        <v>3.4593194960247299E-2</v>
      </c>
      <c r="E1476" s="4"/>
      <c r="F1476" s="4"/>
    </row>
    <row r="1477" spans="1:6" ht="13.2" x14ac:dyDescent="0.25">
      <c r="A1477" s="5">
        <v>44804.458333333336</v>
      </c>
      <c r="B1477" s="6">
        <v>363.64</v>
      </c>
      <c r="C1477" s="6">
        <v>351.33607999999998</v>
      </c>
      <c r="D1477" s="6">
        <v>3.5020371377741798E-2</v>
      </c>
      <c r="E1477" s="4"/>
      <c r="F1477" s="4"/>
    </row>
    <row r="1478" spans="1:6" ht="13.2" x14ac:dyDescent="0.25">
      <c r="A1478" s="5">
        <v>44804.5</v>
      </c>
      <c r="B1478" s="6">
        <v>362.94</v>
      </c>
      <c r="C1478" s="6">
        <v>356.41642000000002</v>
      </c>
      <c r="D1478" s="6">
        <v>1.8303253256401499E-2</v>
      </c>
      <c r="E1478" s="4"/>
      <c r="F1478" s="4"/>
    </row>
    <row r="1479" spans="1:6" ht="13.2" x14ac:dyDescent="0.25">
      <c r="A1479" s="5">
        <v>44804.541666666664</v>
      </c>
      <c r="B1479" s="6">
        <v>365.61</v>
      </c>
      <c r="C1479" s="6">
        <v>350.88524000000001</v>
      </c>
      <c r="D1479" s="6">
        <v>4.1964603583781401E-2</v>
      </c>
      <c r="E1479" s="4"/>
      <c r="F1479" s="4"/>
    </row>
    <row r="1480" spans="1:6" ht="13.2" x14ac:dyDescent="0.25">
      <c r="A1480" s="5">
        <v>44804.583333333336</v>
      </c>
      <c r="B1480" s="6">
        <v>357.01</v>
      </c>
      <c r="C1480" s="6">
        <v>322.01537000000002</v>
      </c>
      <c r="D1480" s="6">
        <v>0.108673787838139</v>
      </c>
      <c r="E1480" s="4"/>
      <c r="F1480" s="4"/>
    </row>
    <row r="1481" spans="1:6" ht="13.2" x14ac:dyDescent="0.25">
      <c r="A1481" s="5">
        <v>44804.625</v>
      </c>
      <c r="B1481" s="6">
        <v>299.66000000000003</v>
      </c>
      <c r="C1481" s="6">
        <v>277.55558000000002</v>
      </c>
      <c r="D1481" s="6">
        <v>7.9639616685061795E-2</v>
      </c>
      <c r="E1481" s="4"/>
      <c r="F1481" s="4"/>
    </row>
    <row r="1482" spans="1:6" ht="13.2" x14ac:dyDescent="0.25">
      <c r="A1482" s="5">
        <v>44804.666666666664</v>
      </c>
      <c r="B1482" s="6">
        <v>260.85000000000002</v>
      </c>
      <c r="C1482" s="6">
        <v>241.75198</v>
      </c>
      <c r="D1482" s="6">
        <v>7.8998401584963296E-2</v>
      </c>
      <c r="E1482" s="4"/>
      <c r="F1482" s="4"/>
    </row>
    <row r="1483" spans="1:6" ht="13.2" x14ac:dyDescent="0.25">
      <c r="A1483" s="5">
        <v>44804.708333333336</v>
      </c>
      <c r="B1483" s="6">
        <v>247.26</v>
      </c>
      <c r="C1483" s="6">
        <v>225.57650000000001</v>
      </c>
      <c r="D1483" s="6">
        <v>9.6124817966410397E-2</v>
      </c>
      <c r="E1483" s="4"/>
      <c r="F1483" s="4"/>
    </row>
    <row r="1484" spans="1:6" ht="13.2" x14ac:dyDescent="0.25">
      <c r="A1484" s="5">
        <v>44804.75</v>
      </c>
      <c r="B1484" s="6">
        <v>242.96</v>
      </c>
      <c r="C1484" s="6">
        <v>225.53955999999999</v>
      </c>
      <c r="D1484" s="6">
        <v>7.7238955330053899E-2</v>
      </c>
      <c r="E1484" s="4"/>
      <c r="F1484" s="4"/>
    </row>
    <row r="1485" spans="1:6" ht="13.2" x14ac:dyDescent="0.25">
      <c r="A1485" s="5">
        <v>44804.791666666664</v>
      </c>
      <c r="B1485" s="6">
        <v>249.32</v>
      </c>
      <c r="C1485" s="6">
        <v>232.68966</v>
      </c>
      <c r="D1485" s="6">
        <v>7.1470042974836001E-2</v>
      </c>
      <c r="E1485" s="4"/>
      <c r="F1485" s="4"/>
    </row>
    <row r="1486" spans="1:6" ht="13.2" x14ac:dyDescent="0.25">
      <c r="A1486" s="5">
        <v>44804.833333333336</v>
      </c>
      <c r="B1486" s="6">
        <v>253.85</v>
      </c>
      <c r="C1486" s="6">
        <v>239.84648999999999</v>
      </c>
      <c r="D1486" s="6">
        <v>5.8385303032785697E-2</v>
      </c>
      <c r="E1486" s="4"/>
      <c r="F1486" s="4"/>
    </row>
    <row r="1487" spans="1:6" ht="13.2" x14ac:dyDescent="0.25">
      <c r="A1487" s="5">
        <v>44804.875</v>
      </c>
      <c r="B1487" s="6">
        <v>262.87</v>
      </c>
      <c r="C1487" s="6">
        <v>245.30763999999999</v>
      </c>
      <c r="D1487" s="6">
        <v>7.1593204353521206E-2</v>
      </c>
      <c r="E1487" s="4"/>
      <c r="F1487" s="4"/>
    </row>
    <row r="1488" spans="1:6" ht="13.2" x14ac:dyDescent="0.25">
      <c r="A1488" s="5">
        <v>44804.916666666664</v>
      </c>
      <c r="B1488" s="6">
        <v>275.73</v>
      </c>
      <c r="C1488" s="6">
        <v>254.45577</v>
      </c>
      <c r="D1488" s="6">
        <v>8.3606789502159898E-2</v>
      </c>
      <c r="E1488" s="4"/>
      <c r="F1488" s="4"/>
    </row>
    <row r="1489" spans="1:6" ht="13.2" x14ac:dyDescent="0.25">
      <c r="A1489" s="5">
        <v>44804.958333333336</v>
      </c>
      <c r="B1489" s="6">
        <v>277.76</v>
      </c>
      <c r="C1489" s="6">
        <v>273.01443</v>
      </c>
      <c r="D1489" s="6">
        <v>1.7382121523759699E-2</v>
      </c>
      <c r="E1489" s="4"/>
      <c r="F1489" s="4"/>
    </row>
    <row r="1490" spans="1:6" ht="13.2" x14ac:dyDescent="0.25">
      <c r="A1490" s="5">
        <v>44805</v>
      </c>
      <c r="B1490" s="6">
        <v>291.70999999999998</v>
      </c>
      <c r="C1490" s="6">
        <v>317.47489000000002</v>
      </c>
      <c r="D1490" s="6">
        <v>8.1155678170327206E-2</v>
      </c>
      <c r="E1490" s="4"/>
      <c r="F1490" s="4"/>
    </row>
    <row r="1491" spans="1:6" ht="13.2" x14ac:dyDescent="0.25">
      <c r="A1491" s="5">
        <v>44805.041666666664</v>
      </c>
      <c r="B1491" s="6">
        <v>310.62</v>
      </c>
      <c r="C1491" s="6">
        <v>342.88398000000001</v>
      </c>
      <c r="D1491" s="6">
        <v>9.4095909642672698E-2</v>
      </c>
      <c r="E1491" s="4"/>
      <c r="F1491" s="4"/>
    </row>
    <row r="1492" spans="1:6" ht="13.2" x14ac:dyDescent="0.25">
      <c r="A1492" s="5">
        <v>44805.083333333336</v>
      </c>
      <c r="B1492" s="6">
        <v>364.83</v>
      </c>
      <c r="C1492" s="6">
        <v>358.24261000000001</v>
      </c>
      <c r="D1492" s="6">
        <v>1.83880694705746E-2</v>
      </c>
      <c r="E1492" s="4"/>
      <c r="F1492" s="4"/>
    </row>
    <row r="1493" spans="1:6" ht="13.2" x14ac:dyDescent="0.25">
      <c r="A1493" s="5">
        <v>44805.125</v>
      </c>
      <c r="B1493" s="6">
        <v>378.1</v>
      </c>
      <c r="C1493" s="6">
        <v>362.89033999999998</v>
      </c>
      <c r="D1493" s="6">
        <v>4.19125513233558E-2</v>
      </c>
      <c r="E1493" s="4"/>
      <c r="F1493" s="4"/>
    </row>
    <row r="1494" spans="1:6" ht="13.2" x14ac:dyDescent="0.25">
      <c r="A1494" s="5">
        <v>44805.166666666664</v>
      </c>
      <c r="B1494" s="6">
        <v>368.39</v>
      </c>
      <c r="C1494" s="6">
        <v>360.71958999999998</v>
      </c>
      <c r="D1494" s="6">
        <v>2.1264190281431599E-2</v>
      </c>
      <c r="E1494" s="4"/>
      <c r="F1494" s="4"/>
    </row>
    <row r="1495" spans="1:6" ht="13.2" x14ac:dyDescent="0.25">
      <c r="A1495" s="5">
        <v>44805.208333333336</v>
      </c>
      <c r="B1495" s="6">
        <v>362.93</v>
      </c>
      <c r="C1495" s="6">
        <v>353.62049999999999</v>
      </c>
      <c r="D1495" s="6">
        <v>2.63262452261676E-2</v>
      </c>
      <c r="E1495" s="4"/>
      <c r="F1495" s="4"/>
    </row>
    <row r="1496" spans="1:6" ht="13.2" x14ac:dyDescent="0.25">
      <c r="A1496" s="5">
        <v>44805.25</v>
      </c>
      <c r="B1496" s="6">
        <v>354.18</v>
      </c>
      <c r="C1496" s="6">
        <v>347.85370999999998</v>
      </c>
      <c r="D1496" s="6">
        <v>1.8186639435296002E-2</v>
      </c>
      <c r="E1496" s="4"/>
      <c r="F1496" s="4"/>
    </row>
    <row r="1497" spans="1:6" ht="13.2" x14ac:dyDescent="0.25">
      <c r="A1497" s="5">
        <v>44805.291666666664</v>
      </c>
      <c r="B1497" s="6">
        <v>337.93</v>
      </c>
      <c r="C1497" s="6">
        <v>345.36281000000002</v>
      </c>
      <c r="D1497" s="6">
        <v>2.1521744046500001E-2</v>
      </c>
      <c r="E1497" s="4"/>
      <c r="F1497" s="4"/>
    </row>
    <row r="1498" spans="1:6" ht="13.2" x14ac:dyDescent="0.25">
      <c r="A1498" s="5">
        <v>44805.333333333336</v>
      </c>
      <c r="B1498" s="6">
        <v>334.21</v>
      </c>
      <c r="C1498" s="6">
        <v>346.65843999999998</v>
      </c>
      <c r="D1498" s="6">
        <v>3.5909813705963703E-2</v>
      </c>
      <c r="E1498" s="4"/>
      <c r="F1498" s="4"/>
    </row>
    <row r="1499" spans="1:6" ht="13.2" x14ac:dyDescent="0.25">
      <c r="A1499" s="5">
        <v>44805.375</v>
      </c>
      <c r="B1499" s="6">
        <v>341.61</v>
      </c>
      <c r="C1499" s="6">
        <v>344.49979999999999</v>
      </c>
      <c r="D1499" s="6">
        <v>8.3883938394158104E-3</v>
      </c>
      <c r="E1499" s="4"/>
      <c r="F1499" s="4"/>
    </row>
    <row r="1500" spans="1:6" ht="13.2" x14ac:dyDescent="0.25">
      <c r="A1500" s="5">
        <v>44805.416666666664</v>
      </c>
      <c r="B1500" s="6">
        <v>344.33</v>
      </c>
      <c r="C1500" s="6">
        <v>342.86892999999998</v>
      </c>
      <c r="D1500" s="6">
        <v>4.2613076664602002E-3</v>
      </c>
      <c r="E1500" s="4"/>
      <c r="F1500" s="4"/>
    </row>
    <row r="1501" spans="1:6" ht="13.2" x14ac:dyDescent="0.25">
      <c r="A1501" s="5">
        <v>44805.458333333336</v>
      </c>
      <c r="B1501" s="6">
        <v>356.96</v>
      </c>
      <c r="C1501" s="6">
        <v>346.53280999999998</v>
      </c>
      <c r="D1501" s="6">
        <v>3.00900512133324E-2</v>
      </c>
      <c r="E1501" s="4"/>
      <c r="F1501" s="4"/>
    </row>
    <row r="1502" spans="1:6" ht="13.2" x14ac:dyDescent="0.25">
      <c r="A1502" s="5">
        <v>44805.5</v>
      </c>
      <c r="B1502" s="6">
        <v>365.59</v>
      </c>
      <c r="C1502" s="6">
        <v>351.22048000000001</v>
      </c>
      <c r="D1502" s="6">
        <v>4.0913103928335699E-2</v>
      </c>
      <c r="E1502" s="4"/>
      <c r="F1502" s="4"/>
    </row>
    <row r="1503" spans="1:6" ht="13.2" x14ac:dyDescent="0.25">
      <c r="A1503" s="5">
        <v>44805.541666666664</v>
      </c>
      <c r="B1503" s="6">
        <v>369.65</v>
      </c>
      <c r="C1503" s="6">
        <v>344.8116</v>
      </c>
      <c r="D1503" s="6">
        <v>7.2034699528670004E-2</v>
      </c>
      <c r="E1503" s="4"/>
      <c r="F1503" s="4"/>
    </row>
    <row r="1504" spans="1:6" ht="13.2" x14ac:dyDescent="0.25">
      <c r="A1504" s="5">
        <v>44805.583333333336</v>
      </c>
      <c r="B1504" s="6">
        <v>369.46</v>
      </c>
      <c r="C1504" s="6">
        <v>316.27712000000002</v>
      </c>
      <c r="D1504" s="6">
        <v>0.168152789553667</v>
      </c>
      <c r="E1504" s="4"/>
      <c r="F1504" s="4"/>
    </row>
    <row r="1505" spans="1:6" ht="13.2" x14ac:dyDescent="0.25">
      <c r="A1505" s="5">
        <v>44805.625</v>
      </c>
      <c r="B1505" s="6">
        <v>326.74</v>
      </c>
      <c r="C1505" s="6">
        <v>274.01929000000001</v>
      </c>
      <c r="D1505" s="6">
        <v>0.19239780527859901</v>
      </c>
      <c r="E1505" s="4"/>
      <c r="F1505" s="4"/>
    </row>
    <row r="1506" spans="1:6" ht="13.2" x14ac:dyDescent="0.25">
      <c r="A1506" s="5">
        <v>44805.666666666664</v>
      </c>
      <c r="B1506" s="6">
        <v>299.07</v>
      </c>
      <c r="C1506" s="6">
        <v>240.63952</v>
      </c>
      <c r="D1506" s="6">
        <v>0.24281331678188101</v>
      </c>
      <c r="E1506" s="4"/>
      <c r="F1506" s="4"/>
    </row>
    <row r="1507" spans="1:6" ht="13.2" x14ac:dyDescent="0.25">
      <c r="A1507" s="5">
        <v>44805.708333333336</v>
      </c>
      <c r="B1507" s="6">
        <v>281.60000000000002</v>
      </c>
      <c r="C1507" s="6">
        <v>226.25081</v>
      </c>
      <c r="D1507" s="6">
        <v>0.24463642804195901</v>
      </c>
      <c r="E1507" s="4"/>
      <c r="F1507" s="4"/>
    </row>
    <row r="1508" spans="1:6" ht="13.2" x14ac:dyDescent="0.25">
      <c r="A1508" s="5">
        <v>44805.75</v>
      </c>
      <c r="B1508" s="6">
        <v>273.20999999999998</v>
      </c>
      <c r="C1508" s="6">
        <v>227.16952000000001</v>
      </c>
      <c r="D1508" s="6">
        <v>0.20267014694576899</v>
      </c>
      <c r="E1508" s="4"/>
      <c r="F1508" s="4"/>
    </row>
    <row r="1509" spans="1:6" ht="13.2" x14ac:dyDescent="0.25">
      <c r="A1509" s="5">
        <v>44805.791666666664</v>
      </c>
      <c r="B1509" s="6">
        <v>277.45</v>
      </c>
      <c r="C1509" s="6">
        <v>234.52419</v>
      </c>
      <c r="D1509" s="6">
        <v>0.18303361371805599</v>
      </c>
      <c r="E1509" s="4"/>
      <c r="F1509" s="4"/>
    </row>
    <row r="1510" spans="1:6" ht="13.2" x14ac:dyDescent="0.25">
      <c r="A1510" s="5">
        <v>44805.833333333336</v>
      </c>
      <c r="B1510" s="6">
        <v>274.98</v>
      </c>
      <c r="C1510" s="6">
        <v>241.75375</v>
      </c>
      <c r="D1510" s="6">
        <v>0.137438405815835</v>
      </c>
      <c r="E1510" s="4"/>
      <c r="F1510" s="4"/>
    </row>
    <row r="1511" spans="1:6" ht="13.2" x14ac:dyDescent="0.25">
      <c r="A1511" s="5">
        <v>44805.875</v>
      </c>
      <c r="B1511" s="6">
        <v>277.52</v>
      </c>
      <c r="C1511" s="6">
        <v>247.97366</v>
      </c>
      <c r="D1511" s="6">
        <v>0.119151122744246</v>
      </c>
      <c r="E1511" s="4"/>
      <c r="F1511" s="4"/>
    </row>
    <row r="1512" spans="1:6" ht="13.2" x14ac:dyDescent="0.25">
      <c r="A1512" s="5">
        <v>44805.916666666664</v>
      </c>
      <c r="B1512" s="6">
        <v>292.86</v>
      </c>
      <c r="C1512" s="6">
        <v>258.22865000000002</v>
      </c>
      <c r="D1512" s="6">
        <v>0.13411118402237701</v>
      </c>
      <c r="E1512" s="4"/>
      <c r="F1512" s="4"/>
    </row>
    <row r="1513" spans="1:6" ht="13.2" x14ac:dyDescent="0.25">
      <c r="A1513" s="5">
        <v>44805.958333333336</v>
      </c>
      <c r="B1513" s="6">
        <v>297.67</v>
      </c>
      <c r="C1513" s="6">
        <v>276.85390999999998</v>
      </c>
      <c r="D1513" s="6">
        <v>7.5187993552267393E-2</v>
      </c>
      <c r="E1513" s="4"/>
      <c r="F1513" s="4"/>
    </row>
    <row r="1514" spans="1:6" ht="13.2" x14ac:dyDescent="0.25">
      <c r="A1514" s="5">
        <v>44806</v>
      </c>
      <c r="B1514" s="6">
        <v>306.94</v>
      </c>
      <c r="C1514" s="6">
        <v>319.31432999999998</v>
      </c>
      <c r="D1514" s="6">
        <v>3.8752817638970302E-2</v>
      </c>
      <c r="E1514" s="4"/>
      <c r="F1514" s="4"/>
    </row>
    <row r="1515" spans="1:6" ht="13.2" x14ac:dyDescent="0.25">
      <c r="A1515" s="5">
        <v>44806.041666666664</v>
      </c>
      <c r="B1515" s="6">
        <v>323.37</v>
      </c>
      <c r="C1515" s="6">
        <v>341.36606</v>
      </c>
      <c r="D1515" s="6">
        <v>5.2717777508402501E-2</v>
      </c>
      <c r="E1515" s="4"/>
      <c r="F1515" s="4"/>
    </row>
    <row r="1516" spans="1:6" ht="13.2" x14ac:dyDescent="0.25">
      <c r="A1516" s="5">
        <v>44806.083333333336</v>
      </c>
      <c r="B1516" s="6">
        <v>366.84</v>
      </c>
      <c r="C1516" s="6">
        <v>357.63970999999998</v>
      </c>
      <c r="D1516" s="6">
        <v>2.57250236557903E-2</v>
      </c>
      <c r="E1516" s="4"/>
      <c r="F1516" s="4"/>
    </row>
    <row r="1517" spans="1:6" ht="13.2" x14ac:dyDescent="0.25">
      <c r="A1517" s="5">
        <v>44806.125</v>
      </c>
      <c r="B1517" s="6">
        <v>381.59</v>
      </c>
      <c r="C1517" s="6">
        <v>364.66748999999999</v>
      </c>
      <c r="D1517" s="6">
        <v>4.6405315702806302E-2</v>
      </c>
      <c r="E1517" s="4"/>
      <c r="F1517" s="4"/>
    </row>
    <row r="1518" spans="1:6" ht="13.2" x14ac:dyDescent="0.25">
      <c r="A1518" s="5">
        <v>44806.166666666664</v>
      </c>
      <c r="B1518" s="6">
        <v>372.85</v>
      </c>
      <c r="C1518" s="6">
        <v>364.73311999999999</v>
      </c>
      <c r="D1518" s="6">
        <v>2.2254299253108699E-2</v>
      </c>
      <c r="E1518" s="4"/>
      <c r="F1518" s="4"/>
    </row>
    <row r="1519" spans="1:6" ht="13.2" x14ac:dyDescent="0.25">
      <c r="A1519" s="5">
        <v>44806.208333333336</v>
      </c>
      <c r="B1519" s="6">
        <v>377.11</v>
      </c>
      <c r="C1519" s="6">
        <v>360.27285999999998</v>
      </c>
      <c r="D1519" s="6">
        <v>4.6734411245965099E-2</v>
      </c>
      <c r="E1519" s="4"/>
      <c r="F1519" s="4"/>
    </row>
    <row r="1520" spans="1:6" ht="13.2" x14ac:dyDescent="0.25">
      <c r="A1520" s="5">
        <v>44806.25</v>
      </c>
      <c r="B1520" s="6">
        <v>359.67</v>
      </c>
      <c r="C1520" s="6">
        <v>356.82990000000001</v>
      </c>
      <c r="D1520" s="6">
        <v>7.9592545355644407E-3</v>
      </c>
      <c r="E1520" s="4"/>
      <c r="F1520" s="4"/>
    </row>
    <row r="1521" spans="1:6" ht="13.2" x14ac:dyDescent="0.25">
      <c r="A1521" s="5">
        <v>44806.291666666664</v>
      </c>
      <c r="B1521" s="6">
        <v>352.04</v>
      </c>
      <c r="C1521" s="6">
        <v>356.19326999999998</v>
      </c>
      <c r="D1521" s="6">
        <v>1.1660158542579801E-2</v>
      </c>
      <c r="E1521" s="4"/>
      <c r="F1521" s="4"/>
    </row>
    <row r="1522" spans="1:6" ht="13.2" x14ac:dyDescent="0.25">
      <c r="A1522" s="5">
        <v>44806.333333333336</v>
      </c>
      <c r="B1522" s="6">
        <v>354.79</v>
      </c>
      <c r="C1522" s="6">
        <v>358.20046000000002</v>
      </c>
      <c r="D1522" s="6">
        <v>9.52109330066187E-3</v>
      </c>
      <c r="E1522" s="4"/>
      <c r="F1522" s="4"/>
    </row>
    <row r="1523" spans="1:6" ht="13.2" x14ac:dyDescent="0.25">
      <c r="A1523" s="5">
        <v>44806.375</v>
      </c>
      <c r="B1523" s="6">
        <v>354.64</v>
      </c>
      <c r="C1523" s="6">
        <v>354.93696</v>
      </c>
      <c r="D1523" s="6">
        <v>8.3665561343629195E-4</v>
      </c>
      <c r="E1523" s="4"/>
      <c r="F1523" s="4"/>
    </row>
    <row r="1524" spans="1:6" ht="13.2" x14ac:dyDescent="0.25">
      <c r="A1524" s="5">
        <v>44806.416666666664</v>
      </c>
      <c r="B1524" s="6">
        <v>357.22</v>
      </c>
      <c r="C1524" s="6">
        <v>351.61009000000001</v>
      </c>
      <c r="D1524" s="6">
        <v>1.59549175622349E-2</v>
      </c>
      <c r="E1524" s="4"/>
      <c r="F1524" s="4"/>
    </row>
    <row r="1525" spans="1:6" ht="13.2" x14ac:dyDescent="0.25">
      <c r="A1525" s="5">
        <v>44806.458333333336</v>
      </c>
      <c r="B1525" s="6">
        <v>354.9</v>
      </c>
      <c r="C1525" s="6">
        <v>354.66552000000001</v>
      </c>
      <c r="D1525" s="6">
        <v>6.6112995703659601E-4</v>
      </c>
      <c r="E1525" s="4"/>
      <c r="F1525" s="4"/>
    </row>
    <row r="1526" spans="1:6" ht="13.2" x14ac:dyDescent="0.25">
      <c r="A1526" s="5">
        <v>44806.5</v>
      </c>
      <c r="B1526" s="6">
        <v>348.97</v>
      </c>
      <c r="C1526" s="6">
        <v>360.04534000000001</v>
      </c>
      <c r="D1526" s="6">
        <v>3.07609591614211E-2</v>
      </c>
      <c r="E1526" s="4"/>
      <c r="F1526" s="4"/>
    </row>
    <row r="1527" spans="1:6" ht="13.2" x14ac:dyDescent="0.25">
      <c r="A1527" s="5">
        <v>44806.541666666664</v>
      </c>
      <c r="B1527" s="6">
        <v>352.76</v>
      </c>
      <c r="C1527" s="6">
        <v>355.25519000000003</v>
      </c>
      <c r="D1527" s="6">
        <v>7.0236553053596102E-3</v>
      </c>
      <c r="E1527" s="4"/>
      <c r="F1527" s="4"/>
    </row>
    <row r="1528" spans="1:6" ht="13.2" x14ac:dyDescent="0.25">
      <c r="A1528" s="5">
        <v>44806.583333333336</v>
      </c>
      <c r="B1528" s="6">
        <v>353.06</v>
      </c>
      <c r="C1528" s="6">
        <v>329.73624999999998</v>
      </c>
      <c r="D1528" s="6">
        <v>7.0734564367733302E-2</v>
      </c>
      <c r="E1528" s="4"/>
      <c r="F1528" s="4"/>
    </row>
    <row r="1529" spans="1:6" ht="13.2" x14ac:dyDescent="0.25">
      <c r="A1529" s="5">
        <v>44806.625</v>
      </c>
      <c r="B1529" s="6">
        <v>307.79000000000002</v>
      </c>
      <c r="C1529" s="6">
        <v>291.63090999999997</v>
      </c>
      <c r="D1529" s="6">
        <v>5.5409387159955199E-2</v>
      </c>
      <c r="E1529" s="4"/>
      <c r="F1529" s="4"/>
    </row>
    <row r="1530" spans="1:6" ht="13.2" x14ac:dyDescent="0.25">
      <c r="A1530" s="5">
        <v>44806.666666666664</v>
      </c>
      <c r="B1530" s="6">
        <v>265.52999999999997</v>
      </c>
      <c r="C1530" s="6">
        <v>260.09683999999999</v>
      </c>
      <c r="D1530" s="6">
        <v>2.0888988885831801E-2</v>
      </c>
      <c r="E1530" s="4"/>
      <c r="F1530" s="4"/>
    </row>
    <row r="1531" spans="1:6" ht="13.2" x14ac:dyDescent="0.25">
      <c r="A1531" s="5">
        <v>44806.708333333336</v>
      </c>
      <c r="B1531" s="6">
        <v>259.43</v>
      </c>
      <c r="C1531" s="6">
        <v>243.37853999999999</v>
      </c>
      <c r="D1531" s="6">
        <v>6.5952651371809598E-2</v>
      </c>
      <c r="E1531" s="4"/>
      <c r="F1531" s="4"/>
    </row>
    <row r="1532" spans="1:6" ht="13.2" x14ac:dyDescent="0.25">
      <c r="A1532" s="5">
        <v>44806.75</v>
      </c>
      <c r="B1532" s="6">
        <v>264.41000000000003</v>
      </c>
      <c r="C1532" s="6">
        <v>240.06153</v>
      </c>
      <c r="D1532" s="6">
        <v>0.101425955254055</v>
      </c>
      <c r="E1532" s="4"/>
      <c r="F1532" s="4"/>
    </row>
    <row r="1533" spans="1:6" ht="13.2" x14ac:dyDescent="0.25">
      <c r="A1533" s="5">
        <v>44806.791666666664</v>
      </c>
      <c r="B1533" s="6">
        <v>266.31</v>
      </c>
      <c r="C1533" s="6">
        <v>245.28231</v>
      </c>
      <c r="D1533" s="6">
        <v>8.5728522370814297E-2</v>
      </c>
      <c r="E1533" s="4"/>
      <c r="F1533" s="4"/>
    </row>
    <row r="1534" spans="1:6" ht="13.2" x14ac:dyDescent="0.25">
      <c r="A1534" s="5">
        <v>44806.833333333336</v>
      </c>
      <c r="B1534" s="6">
        <v>268.39999999999998</v>
      </c>
      <c r="C1534" s="6">
        <v>254.31771000000001</v>
      </c>
      <c r="D1534" s="6">
        <v>5.5372824802488001E-2</v>
      </c>
      <c r="E1534" s="4"/>
      <c r="F1534" s="4"/>
    </row>
    <row r="1535" spans="1:6" ht="13.2" x14ac:dyDescent="0.25">
      <c r="A1535" s="5">
        <v>44806.875</v>
      </c>
      <c r="B1535" s="6">
        <v>270.58999999999997</v>
      </c>
      <c r="C1535" s="6">
        <v>263.53890000000001</v>
      </c>
      <c r="D1535" s="6">
        <v>2.6755442934610199E-2</v>
      </c>
      <c r="E1535" s="4"/>
      <c r="F1535" s="4"/>
    </row>
    <row r="1536" spans="1:6" ht="13.2" x14ac:dyDescent="0.25">
      <c r="A1536" s="5">
        <v>44806.916666666664</v>
      </c>
      <c r="B1536" s="6">
        <v>277.35000000000002</v>
      </c>
      <c r="C1536" s="6">
        <v>273.43328000000002</v>
      </c>
      <c r="D1536" s="6">
        <v>1.4324225639249099E-2</v>
      </c>
      <c r="E1536" s="4"/>
      <c r="F1536" s="4"/>
    </row>
    <row r="1537" spans="1:6" ht="13.2" x14ac:dyDescent="0.25">
      <c r="A1537" s="5">
        <v>44806.958333333336</v>
      </c>
      <c r="B1537" s="6">
        <v>283.11</v>
      </c>
      <c r="C1537" s="6">
        <v>286.65357</v>
      </c>
      <c r="D1537" s="6">
        <v>1.23618554619779E-2</v>
      </c>
      <c r="E1537" s="4"/>
      <c r="F1537" s="4"/>
    </row>
    <row r="1538" spans="1:6" ht="13.2" x14ac:dyDescent="0.25">
      <c r="A1538" s="5">
        <v>44807</v>
      </c>
      <c r="B1538" s="6">
        <v>281.33</v>
      </c>
      <c r="C1538" s="6">
        <v>317.69734999999997</v>
      </c>
      <c r="D1538" s="6">
        <v>0.114471681932505</v>
      </c>
      <c r="E1538" s="4"/>
      <c r="F1538" s="4"/>
    </row>
    <row r="1539" spans="1:6" ht="13.2" x14ac:dyDescent="0.25">
      <c r="A1539" s="5">
        <v>44807.041666666664</v>
      </c>
      <c r="B1539" s="6">
        <v>293.27</v>
      </c>
      <c r="C1539" s="6">
        <v>339.56704000000002</v>
      </c>
      <c r="D1539" s="6">
        <v>0.136341383427555</v>
      </c>
      <c r="E1539" s="4"/>
      <c r="F1539" s="4"/>
    </row>
    <row r="1540" spans="1:6" ht="13.2" x14ac:dyDescent="0.25">
      <c r="A1540" s="5">
        <v>44807.083333333336</v>
      </c>
      <c r="B1540" s="6">
        <v>338.69</v>
      </c>
      <c r="C1540" s="6">
        <v>355.54241000000002</v>
      </c>
      <c r="D1540" s="6">
        <v>4.73991555606545E-2</v>
      </c>
      <c r="E1540" s="4"/>
      <c r="F1540" s="4"/>
    </row>
    <row r="1541" spans="1:6" ht="13.2" x14ac:dyDescent="0.25">
      <c r="A1541" s="5">
        <v>44807.125</v>
      </c>
      <c r="B1541" s="6">
        <v>358.41</v>
      </c>
      <c r="C1541" s="6">
        <v>364.03877999999997</v>
      </c>
      <c r="D1541" s="6">
        <v>1.5462034017364699E-2</v>
      </c>
      <c r="E1541" s="4"/>
      <c r="F1541" s="4"/>
    </row>
    <row r="1542" spans="1:6" ht="13.2" x14ac:dyDescent="0.25">
      <c r="A1542" s="5">
        <v>44807.166666666664</v>
      </c>
      <c r="B1542" s="6">
        <v>362.82</v>
      </c>
      <c r="C1542" s="6">
        <v>366.02661999999998</v>
      </c>
      <c r="D1542" s="6">
        <v>8.7606196511062096E-3</v>
      </c>
      <c r="E1542" s="4"/>
      <c r="F1542" s="4"/>
    </row>
    <row r="1543" spans="1:6" ht="13.2" x14ac:dyDescent="0.25">
      <c r="A1543" s="5">
        <v>44807.208333333336</v>
      </c>
      <c r="B1543" s="6">
        <v>354.86</v>
      </c>
      <c r="C1543" s="6">
        <v>361.21787999999998</v>
      </c>
      <c r="D1543" s="6">
        <v>1.7601232807190899E-2</v>
      </c>
      <c r="E1543" s="4"/>
      <c r="F1543" s="4"/>
    </row>
    <row r="1544" spans="1:6" ht="13.2" x14ac:dyDescent="0.25">
      <c r="A1544" s="5">
        <v>44807.25</v>
      </c>
      <c r="B1544" s="6">
        <v>346.82</v>
      </c>
      <c r="C1544" s="6">
        <v>354.65940000000001</v>
      </c>
      <c r="D1544" s="6">
        <v>2.2104024311776299E-2</v>
      </c>
      <c r="E1544" s="4"/>
      <c r="F1544" s="4"/>
    </row>
    <row r="1545" spans="1:6" ht="13.2" x14ac:dyDescent="0.25">
      <c r="A1545" s="5">
        <v>44807.291666666664</v>
      </c>
      <c r="B1545" s="6">
        <v>347.1</v>
      </c>
      <c r="C1545" s="6">
        <v>350.03424999999999</v>
      </c>
      <c r="D1545" s="6">
        <v>8.3827511164977792E-3</v>
      </c>
      <c r="E1545" s="4"/>
      <c r="F1545" s="4"/>
    </row>
    <row r="1546" spans="1:6" ht="13.2" x14ac:dyDescent="0.25">
      <c r="A1546" s="5">
        <v>44807.333333333336</v>
      </c>
      <c r="B1546" s="6">
        <v>353.55</v>
      </c>
      <c r="C1546" s="6">
        <v>349.15248000000003</v>
      </c>
      <c r="D1546" s="6">
        <v>1.25948410849036E-2</v>
      </c>
      <c r="E1546" s="4"/>
      <c r="F1546" s="4"/>
    </row>
    <row r="1547" spans="1:6" ht="13.2" x14ac:dyDescent="0.25">
      <c r="A1547" s="5">
        <v>44807.375</v>
      </c>
      <c r="B1547" s="6">
        <v>345.32</v>
      </c>
      <c r="C1547" s="6">
        <v>344.96877000000001</v>
      </c>
      <c r="D1547" s="6">
        <v>1.0181501357354301E-3</v>
      </c>
      <c r="E1547" s="4"/>
      <c r="F1547" s="4"/>
    </row>
    <row r="1548" spans="1:6" ht="13.2" x14ac:dyDescent="0.25">
      <c r="A1548" s="5">
        <v>44807.416666666664</v>
      </c>
      <c r="B1548" s="6">
        <v>336.17</v>
      </c>
      <c r="C1548" s="6">
        <v>341.4221</v>
      </c>
      <c r="D1548" s="6">
        <v>1.53830112344806E-2</v>
      </c>
      <c r="E1548" s="4"/>
      <c r="F1548" s="4"/>
    </row>
    <row r="1549" spans="1:6" ht="13.2" x14ac:dyDescent="0.25">
      <c r="A1549" s="5">
        <v>44807.458333333336</v>
      </c>
      <c r="B1549" s="6">
        <v>333.29</v>
      </c>
      <c r="C1549" s="6">
        <v>344.00297</v>
      </c>
      <c r="D1549" s="6">
        <v>3.1142085779084901E-2</v>
      </c>
      <c r="E1549" s="4"/>
      <c r="F1549" s="4"/>
    </row>
    <row r="1550" spans="1:6" ht="13.2" x14ac:dyDescent="0.25">
      <c r="A1550" s="5">
        <v>44807.5</v>
      </c>
      <c r="B1550" s="6">
        <v>337.25</v>
      </c>
      <c r="C1550" s="6">
        <v>348.60987999999998</v>
      </c>
      <c r="D1550" s="6">
        <v>3.2586225037569097E-2</v>
      </c>
      <c r="E1550" s="4"/>
      <c r="F1550" s="4"/>
    </row>
    <row r="1551" spans="1:6" ht="13.2" x14ac:dyDescent="0.25">
      <c r="A1551" s="5">
        <v>44807.541666666664</v>
      </c>
      <c r="B1551" s="6">
        <v>344.41</v>
      </c>
      <c r="C1551" s="6">
        <v>342.75905999999998</v>
      </c>
      <c r="D1551" s="6">
        <v>4.8166195811134701E-3</v>
      </c>
      <c r="E1551" s="4"/>
      <c r="F1551" s="4"/>
    </row>
    <row r="1552" spans="1:6" ht="13.2" x14ac:dyDescent="0.25">
      <c r="A1552" s="5">
        <v>44807.583333333336</v>
      </c>
      <c r="B1552" s="6">
        <v>343.1</v>
      </c>
      <c r="C1552" s="6">
        <v>316.14193</v>
      </c>
      <c r="D1552" s="6">
        <v>8.5272048538452397E-2</v>
      </c>
      <c r="E1552" s="4"/>
      <c r="F1552" s="4"/>
    </row>
    <row r="1553" spans="1:6" ht="13.2" x14ac:dyDescent="0.25">
      <c r="A1553" s="5">
        <v>44807.625</v>
      </c>
      <c r="B1553" s="6">
        <v>301.76</v>
      </c>
      <c r="C1553" s="6">
        <v>277.77271999999999</v>
      </c>
      <c r="D1553" s="6">
        <v>8.6355780366048907E-2</v>
      </c>
      <c r="E1553" s="4"/>
      <c r="F1553" s="4"/>
    </row>
    <row r="1554" spans="1:6" ht="13.2" x14ac:dyDescent="0.25">
      <c r="A1554" s="5">
        <v>44807.666666666664</v>
      </c>
      <c r="B1554" s="6">
        <v>252.18</v>
      </c>
      <c r="C1554" s="6">
        <v>247.80044000000001</v>
      </c>
      <c r="D1554" s="6">
        <v>1.76737377867448E-2</v>
      </c>
      <c r="E1554" s="4"/>
      <c r="F1554" s="4"/>
    </row>
    <row r="1555" spans="1:6" ht="13.2" x14ac:dyDescent="0.25">
      <c r="A1555" s="5">
        <v>44807.708333333336</v>
      </c>
      <c r="B1555" s="6">
        <v>229.97</v>
      </c>
      <c r="C1555" s="6">
        <v>235.05777</v>
      </c>
      <c r="D1555" s="6">
        <v>2.16447641786102E-2</v>
      </c>
      <c r="E1555" s="4"/>
      <c r="F1555" s="4"/>
    </row>
    <row r="1556" spans="1:6" ht="13.2" x14ac:dyDescent="0.25">
      <c r="A1556" s="5">
        <v>44807.75</v>
      </c>
      <c r="B1556" s="6">
        <v>230.65</v>
      </c>
      <c r="C1556" s="6">
        <v>236.32393999999999</v>
      </c>
      <c r="D1556" s="6">
        <v>2.4009163015816199E-2</v>
      </c>
      <c r="E1556" s="4"/>
      <c r="F1556" s="4"/>
    </row>
    <row r="1557" spans="1:6" ht="13.2" x14ac:dyDescent="0.25">
      <c r="A1557" s="5">
        <v>44807.791666666664</v>
      </c>
      <c r="B1557" s="6">
        <v>246.66</v>
      </c>
      <c r="C1557" s="6">
        <v>243.93355</v>
      </c>
      <c r="D1557" s="6">
        <v>1.11770193153012E-2</v>
      </c>
      <c r="E1557" s="4"/>
      <c r="F1557" s="4"/>
    </row>
    <row r="1558" spans="1:6" ht="13.2" x14ac:dyDescent="0.25">
      <c r="A1558" s="5">
        <v>44807.833333333336</v>
      </c>
      <c r="B1558" s="6">
        <v>253.86</v>
      </c>
      <c r="C1558" s="6">
        <v>251.95855</v>
      </c>
      <c r="D1558" s="6">
        <v>7.54667781664885E-3</v>
      </c>
      <c r="E1558" s="4"/>
      <c r="F1558" s="4"/>
    </row>
    <row r="1559" spans="1:6" ht="13.2" x14ac:dyDescent="0.25">
      <c r="A1559" s="5">
        <v>44807.875</v>
      </c>
      <c r="B1559" s="6">
        <v>262</v>
      </c>
      <c r="C1559" s="6">
        <v>258.92687000000001</v>
      </c>
      <c r="D1559" s="6">
        <v>1.18687179897551E-2</v>
      </c>
      <c r="E1559" s="4"/>
      <c r="F1559" s="4"/>
    </row>
    <row r="1560" spans="1:6" ht="13.2" x14ac:dyDescent="0.25">
      <c r="A1560" s="5">
        <v>44807.916666666664</v>
      </c>
      <c r="B1560" s="6">
        <v>270.23</v>
      </c>
      <c r="C1560" s="6">
        <v>268.36552999999998</v>
      </c>
      <c r="D1560" s="6">
        <v>6.9475017898164397E-3</v>
      </c>
      <c r="E1560" s="4"/>
      <c r="F1560" s="4"/>
    </row>
    <row r="1561" spans="1:6" ht="13.2" x14ac:dyDescent="0.25">
      <c r="A1561" s="5">
        <v>44807.958333333336</v>
      </c>
      <c r="B1561" s="6">
        <v>278.99</v>
      </c>
      <c r="C1561" s="6">
        <v>283.27737000000002</v>
      </c>
      <c r="D1561" s="6">
        <v>1.5134883524229301E-2</v>
      </c>
      <c r="E1561" s="4"/>
      <c r="F1561" s="4"/>
    </row>
    <row r="1562" spans="1:6" ht="13.2" x14ac:dyDescent="0.25">
      <c r="A1562" s="5">
        <v>44808</v>
      </c>
      <c r="B1562" s="6">
        <v>290.05</v>
      </c>
      <c r="C1562" s="6">
        <v>309.82028000000003</v>
      </c>
      <c r="D1562" s="6">
        <v>6.3812091319522396E-2</v>
      </c>
      <c r="E1562" s="4"/>
      <c r="F1562" s="4"/>
    </row>
    <row r="1563" spans="1:6" ht="13.2" x14ac:dyDescent="0.25">
      <c r="A1563" s="5">
        <v>44808.041666666664</v>
      </c>
      <c r="B1563" s="6">
        <v>312.83999999999997</v>
      </c>
      <c r="C1563" s="6">
        <v>336.2928</v>
      </c>
      <c r="D1563" s="6">
        <v>6.9739227244829505E-2</v>
      </c>
      <c r="E1563" s="4"/>
      <c r="F1563" s="4"/>
    </row>
    <row r="1564" spans="1:6" ht="13.2" x14ac:dyDescent="0.25">
      <c r="A1564" s="5">
        <v>44808.083333333336</v>
      </c>
      <c r="B1564" s="6">
        <v>370.89</v>
      </c>
      <c r="C1564" s="6">
        <v>354.90519999999998</v>
      </c>
      <c r="D1564" s="6">
        <v>4.5039633118928599E-2</v>
      </c>
      <c r="E1564" s="4"/>
      <c r="F1564" s="4"/>
    </row>
    <row r="1565" spans="1:6" ht="13.2" x14ac:dyDescent="0.25">
      <c r="A1565" s="5">
        <v>44808.125</v>
      </c>
      <c r="B1565" s="6">
        <v>375.75</v>
      </c>
      <c r="C1565" s="6">
        <v>364.47264999999999</v>
      </c>
      <c r="D1565" s="6">
        <v>3.0941553502025401E-2</v>
      </c>
      <c r="E1565" s="4"/>
      <c r="F1565" s="4"/>
    </row>
    <row r="1566" spans="1:6" ht="13.2" x14ac:dyDescent="0.25">
      <c r="A1566" s="5">
        <v>44808.166666666664</v>
      </c>
      <c r="B1566" s="6">
        <v>365.76</v>
      </c>
      <c r="C1566" s="6">
        <v>367.08384999999998</v>
      </c>
      <c r="D1566" s="6">
        <v>3.6063967401453101E-3</v>
      </c>
      <c r="E1566" s="4"/>
      <c r="F1566" s="4"/>
    </row>
    <row r="1567" spans="1:6" ht="13.2" x14ac:dyDescent="0.25">
      <c r="A1567" s="5">
        <v>44808.208333333336</v>
      </c>
      <c r="B1567" s="6">
        <v>370.82</v>
      </c>
      <c r="C1567" s="6">
        <v>362.41656999999998</v>
      </c>
      <c r="D1567" s="6">
        <v>2.3187212438989701E-2</v>
      </c>
      <c r="E1567" s="4"/>
      <c r="F1567" s="4"/>
    </row>
    <row r="1568" spans="1:6" ht="13.2" x14ac:dyDescent="0.25">
      <c r="A1568" s="5">
        <v>44808.25</v>
      </c>
      <c r="B1568" s="6">
        <v>369.33</v>
      </c>
      <c r="C1568" s="6">
        <v>355.40226999999999</v>
      </c>
      <c r="D1568" s="6">
        <v>3.9188635458068298E-2</v>
      </c>
      <c r="E1568" s="4"/>
      <c r="F1568" s="4"/>
    </row>
    <row r="1569" spans="1:6" ht="13.2" x14ac:dyDescent="0.25">
      <c r="A1569" s="5">
        <v>44808.291666666664</v>
      </c>
      <c r="B1569" s="6">
        <v>374.22</v>
      </c>
      <c r="C1569" s="6">
        <v>348.99407000000002</v>
      </c>
      <c r="D1569" s="6">
        <v>7.2281829888971999E-2</v>
      </c>
      <c r="E1569" s="4"/>
      <c r="F1569" s="4"/>
    </row>
    <row r="1570" spans="1:6" ht="13.2" x14ac:dyDescent="0.25">
      <c r="A1570" s="5">
        <v>44808.333333333336</v>
      </c>
      <c r="B1570" s="6">
        <v>379.28</v>
      </c>
      <c r="C1570" s="6">
        <v>345.65183999999999</v>
      </c>
      <c r="D1570" s="6">
        <v>9.7289110337152998E-2</v>
      </c>
      <c r="E1570" s="4"/>
      <c r="F1570" s="4"/>
    </row>
    <row r="1571" spans="1:6" ht="13.2" x14ac:dyDescent="0.25">
      <c r="A1571" s="5">
        <v>44808.375</v>
      </c>
      <c r="B1571" s="6">
        <v>378.3</v>
      </c>
      <c r="C1571" s="6">
        <v>339.68286000000001</v>
      </c>
      <c r="D1571" s="6">
        <v>0.113685865692487</v>
      </c>
      <c r="E1571" s="4"/>
      <c r="F1571" s="4"/>
    </row>
    <row r="1572" spans="1:6" ht="13.2" x14ac:dyDescent="0.25">
      <c r="A1572" s="5">
        <v>44808.416666666664</v>
      </c>
      <c r="B1572" s="6">
        <v>375.54</v>
      </c>
      <c r="C1572" s="6">
        <v>334.03753999999998</v>
      </c>
      <c r="D1572" s="6">
        <v>0.124244897744127</v>
      </c>
      <c r="E1572" s="4"/>
      <c r="F1572" s="4"/>
    </row>
    <row r="1573" spans="1:6" ht="13.2" x14ac:dyDescent="0.25">
      <c r="A1573" s="5">
        <v>44808.458333333336</v>
      </c>
      <c r="B1573" s="6">
        <v>374.17</v>
      </c>
      <c r="C1573" s="6">
        <v>333.73054999999999</v>
      </c>
      <c r="D1573" s="6">
        <v>0.12117395305883701</v>
      </c>
      <c r="E1573" s="4"/>
      <c r="F1573" s="4"/>
    </row>
    <row r="1574" spans="1:6" ht="13.2" x14ac:dyDescent="0.25">
      <c r="A1574" s="5">
        <v>44808.5</v>
      </c>
      <c r="B1574" s="6">
        <v>372.9</v>
      </c>
      <c r="C1574" s="6">
        <v>338.30137000000002</v>
      </c>
      <c r="D1574" s="6">
        <v>0.102271622488552</v>
      </c>
      <c r="E1574" s="4"/>
      <c r="F1574" s="4"/>
    </row>
    <row r="1575" spans="1:6" ht="13.2" x14ac:dyDescent="0.25">
      <c r="A1575" s="5">
        <v>44808.541666666664</v>
      </c>
      <c r="B1575" s="6">
        <v>371.6</v>
      </c>
      <c r="C1575" s="6">
        <v>336.32064000000003</v>
      </c>
      <c r="D1575" s="6">
        <v>0.104897992582316</v>
      </c>
      <c r="E1575" s="4"/>
      <c r="F1575" s="4"/>
    </row>
    <row r="1576" spans="1:6" ht="13.2" x14ac:dyDescent="0.25">
      <c r="A1576" s="5">
        <v>44808.583333333336</v>
      </c>
      <c r="B1576" s="6">
        <v>358.59</v>
      </c>
      <c r="C1576" s="6">
        <v>313.85604999999998</v>
      </c>
      <c r="D1576" s="6">
        <v>0.14253015036670399</v>
      </c>
      <c r="E1576" s="4"/>
      <c r="F1576" s="4"/>
    </row>
    <row r="1577" spans="1:6" ht="13.2" x14ac:dyDescent="0.25">
      <c r="A1577" s="5">
        <v>44808.625</v>
      </c>
      <c r="B1577" s="6">
        <v>310.91000000000003</v>
      </c>
      <c r="C1577" s="6">
        <v>275.57960000000003</v>
      </c>
      <c r="D1577" s="6">
        <v>0.12820397445964701</v>
      </c>
      <c r="E1577" s="4"/>
      <c r="F1577" s="4"/>
    </row>
    <row r="1578" spans="1:6" ht="13.2" x14ac:dyDescent="0.25">
      <c r="A1578" s="5">
        <v>44808.666666666664</v>
      </c>
      <c r="B1578" s="6">
        <v>270.04000000000002</v>
      </c>
      <c r="C1578" s="6">
        <v>242.09877</v>
      </c>
      <c r="D1578" s="6">
        <v>0.115412523574572</v>
      </c>
      <c r="E1578" s="4"/>
      <c r="F1578" s="4"/>
    </row>
    <row r="1579" spans="1:6" ht="13.2" x14ac:dyDescent="0.25">
      <c r="A1579" s="5">
        <v>44808.708333333336</v>
      </c>
      <c r="B1579" s="6">
        <v>253.1</v>
      </c>
      <c r="C1579" s="6">
        <v>225.48224999999999</v>
      </c>
      <c r="D1579" s="6">
        <v>0.12248303358690001</v>
      </c>
      <c r="E1579" s="4"/>
      <c r="F1579" s="4"/>
    </row>
    <row r="1580" spans="1:6" ht="13.2" x14ac:dyDescent="0.25">
      <c r="A1580" s="5">
        <v>44808.75</v>
      </c>
      <c r="B1580" s="6">
        <v>252.79</v>
      </c>
      <c r="C1580" s="6">
        <v>225.48500999999999</v>
      </c>
      <c r="D1580" s="6">
        <v>0.12109447985034499</v>
      </c>
      <c r="E1580" s="4"/>
      <c r="F1580" s="4"/>
    </row>
    <row r="1581" spans="1:6" ht="13.2" x14ac:dyDescent="0.25">
      <c r="A1581" s="5">
        <v>44808.791666666664</v>
      </c>
      <c r="B1581" s="6">
        <v>259.10000000000002</v>
      </c>
      <c r="C1581" s="6">
        <v>233.75396000000001</v>
      </c>
      <c r="D1581" s="6">
        <v>0.108430419745616</v>
      </c>
      <c r="E1581" s="4"/>
      <c r="F1581" s="4"/>
    </row>
    <row r="1582" spans="1:6" ht="13.2" x14ac:dyDescent="0.25">
      <c r="A1582" s="5">
        <v>44808.833333333336</v>
      </c>
      <c r="B1582" s="6">
        <v>263.60000000000002</v>
      </c>
      <c r="C1582" s="6">
        <v>240.62864999999999</v>
      </c>
      <c r="D1582" s="6">
        <v>9.5463902573529894E-2</v>
      </c>
      <c r="E1582" s="4"/>
      <c r="F1582" s="4"/>
    </row>
    <row r="1583" spans="1:6" ht="13.2" x14ac:dyDescent="0.25">
      <c r="A1583" s="5">
        <v>44808.875</v>
      </c>
      <c r="B1583" s="6">
        <v>269.43</v>
      </c>
      <c r="C1583" s="6">
        <v>244.14679000000001</v>
      </c>
      <c r="D1583" s="6">
        <v>0.103557413144772</v>
      </c>
      <c r="E1583" s="4"/>
      <c r="F1583" s="4"/>
    </row>
    <row r="1584" spans="1:6" ht="13.2" x14ac:dyDescent="0.25">
      <c r="A1584" s="5">
        <v>44808.916666666664</v>
      </c>
      <c r="B1584" s="6">
        <v>274.18</v>
      </c>
      <c r="C1584" s="6">
        <v>251.88885999999999</v>
      </c>
      <c r="D1584" s="6">
        <v>8.8495934278316202E-2</v>
      </c>
      <c r="E1584" s="4"/>
      <c r="F1584" s="4"/>
    </row>
    <row r="1585" spans="1:6" ht="13.2" x14ac:dyDescent="0.25">
      <c r="A1585" s="5">
        <v>44808.958333333336</v>
      </c>
      <c r="B1585" s="6">
        <v>280.26</v>
      </c>
      <c r="C1585" s="6">
        <v>269.15600000000001</v>
      </c>
      <c r="D1585" s="6">
        <v>4.1254885642526898E-2</v>
      </c>
      <c r="E1585" s="4"/>
      <c r="F1585" s="4"/>
    </row>
    <row r="1586" spans="1:6" ht="13.2" x14ac:dyDescent="0.25">
      <c r="A1586" s="5">
        <v>44809</v>
      </c>
      <c r="B1586" s="6">
        <v>293.08999999999997</v>
      </c>
      <c r="C1586" s="6">
        <v>311.62362000000002</v>
      </c>
      <c r="D1586" s="6">
        <v>5.9474374888527498E-2</v>
      </c>
      <c r="E1586" s="4"/>
      <c r="F1586" s="4"/>
    </row>
    <row r="1587" spans="1:6" ht="13.2" x14ac:dyDescent="0.25">
      <c r="A1587" s="5">
        <v>44809.041666666664</v>
      </c>
      <c r="B1587" s="6">
        <v>326.56</v>
      </c>
      <c r="C1587" s="6">
        <v>332.57787000000002</v>
      </c>
      <c r="D1587" s="6">
        <v>1.80946194646084E-2</v>
      </c>
      <c r="E1587" s="4"/>
      <c r="F1587" s="4"/>
    </row>
    <row r="1588" spans="1:6" ht="13.2" x14ac:dyDescent="0.25">
      <c r="A1588" s="5">
        <v>44809.083333333336</v>
      </c>
      <c r="B1588" s="6">
        <v>366.66</v>
      </c>
      <c r="C1588" s="6">
        <v>350.36601999999999</v>
      </c>
      <c r="D1588" s="6">
        <v>4.6505594349589098E-2</v>
      </c>
      <c r="E1588" s="4"/>
      <c r="F1588" s="4"/>
    </row>
    <row r="1589" spans="1:6" ht="13.2" x14ac:dyDescent="0.25">
      <c r="A1589" s="5">
        <v>44809.125</v>
      </c>
      <c r="B1589" s="6">
        <v>371.61</v>
      </c>
      <c r="C1589" s="6">
        <v>361.29253999999997</v>
      </c>
      <c r="D1589" s="6">
        <v>2.8557080088063898E-2</v>
      </c>
      <c r="E1589" s="4"/>
      <c r="F1589" s="4"/>
    </row>
    <row r="1590" spans="1:6" ht="13.2" x14ac:dyDescent="0.25">
      <c r="A1590" s="5">
        <v>44809.166666666664</v>
      </c>
      <c r="B1590" s="6">
        <v>368.65</v>
      </c>
      <c r="C1590" s="6">
        <v>364.82503000000003</v>
      </c>
      <c r="D1590" s="6">
        <v>1.04843957663758E-2</v>
      </c>
      <c r="E1590" s="4"/>
      <c r="F1590" s="4"/>
    </row>
    <row r="1591" spans="1:6" ht="13.2" x14ac:dyDescent="0.25">
      <c r="A1591" s="5">
        <v>44809.208333333336</v>
      </c>
      <c r="B1591" s="6">
        <v>359.36</v>
      </c>
      <c r="C1591" s="6">
        <v>362.05112000000003</v>
      </c>
      <c r="D1591" s="6">
        <v>7.4329834969161504E-3</v>
      </c>
      <c r="E1591" s="4"/>
      <c r="F1591" s="4"/>
    </row>
    <row r="1592" spans="1:6" ht="13.2" x14ac:dyDescent="0.25">
      <c r="A1592" s="5">
        <v>44809.25</v>
      </c>
      <c r="B1592" s="6">
        <v>354.19</v>
      </c>
      <c r="C1592" s="6">
        <v>358.84543000000002</v>
      </c>
      <c r="D1592" s="6">
        <v>1.29733573589052E-2</v>
      </c>
      <c r="E1592" s="4"/>
      <c r="F1592" s="4"/>
    </row>
    <row r="1593" spans="1:6" ht="13.2" x14ac:dyDescent="0.25">
      <c r="A1593" s="5">
        <v>44809.291666666664</v>
      </c>
      <c r="B1593" s="6">
        <v>354.83</v>
      </c>
      <c r="C1593" s="6">
        <v>358.59300000000002</v>
      </c>
      <c r="D1593" s="6">
        <v>1.04937910109791E-2</v>
      </c>
      <c r="E1593" s="4"/>
      <c r="F1593" s="4"/>
    </row>
    <row r="1594" spans="1:6" ht="13.2" x14ac:dyDescent="0.25">
      <c r="A1594" s="5">
        <v>44809.333333333336</v>
      </c>
      <c r="B1594" s="6">
        <v>361.03</v>
      </c>
      <c r="C1594" s="6">
        <v>360.82191</v>
      </c>
      <c r="D1594" s="6">
        <v>5.7671109828106096E-4</v>
      </c>
      <c r="E1594" s="4"/>
      <c r="F1594" s="4"/>
    </row>
    <row r="1595" spans="1:6" ht="13.2" x14ac:dyDescent="0.25">
      <c r="A1595" s="5">
        <v>44809.375</v>
      </c>
      <c r="B1595" s="6">
        <v>375.01</v>
      </c>
      <c r="C1595" s="6">
        <v>357.37531000000001</v>
      </c>
      <c r="D1595" s="6">
        <v>4.93450149088362E-2</v>
      </c>
      <c r="E1595" s="4"/>
      <c r="F1595" s="4"/>
    </row>
    <row r="1596" spans="1:6" ht="13.2" x14ac:dyDescent="0.25">
      <c r="A1596" s="5">
        <v>44809.416666666664</v>
      </c>
      <c r="B1596" s="6">
        <v>357.43</v>
      </c>
      <c r="C1596" s="6">
        <v>353.09296999999998</v>
      </c>
      <c r="D1596" s="6">
        <v>1.2282968986893201E-2</v>
      </c>
      <c r="E1596" s="4"/>
      <c r="F1596" s="4"/>
    </row>
    <row r="1597" spans="1:6" ht="13.2" x14ac:dyDescent="0.25">
      <c r="A1597" s="5">
        <v>44809.458333333336</v>
      </c>
      <c r="B1597" s="6">
        <v>352.39</v>
      </c>
      <c r="C1597" s="6">
        <v>353.71555999999998</v>
      </c>
      <c r="D1597" s="6">
        <v>3.7475309256963301E-3</v>
      </c>
      <c r="E1597" s="4"/>
      <c r="F1597" s="4"/>
    </row>
    <row r="1598" spans="1:6" ht="13.2" x14ac:dyDescent="0.25">
      <c r="A1598" s="5">
        <v>44809.5</v>
      </c>
      <c r="B1598" s="6">
        <v>363.71</v>
      </c>
      <c r="C1598" s="6">
        <v>356.18594000000002</v>
      </c>
      <c r="D1598" s="6">
        <v>2.1123966880893599E-2</v>
      </c>
      <c r="E1598" s="4"/>
      <c r="F1598" s="4"/>
    </row>
    <row r="1599" spans="1:6" ht="13.2" x14ac:dyDescent="0.25">
      <c r="A1599" s="5">
        <v>44809.541666666664</v>
      </c>
      <c r="B1599" s="6">
        <v>362.75</v>
      </c>
      <c r="C1599" s="6">
        <v>349.67970000000003</v>
      </c>
      <c r="D1599" s="6">
        <v>3.7377920422603801E-2</v>
      </c>
      <c r="E1599" s="4"/>
      <c r="F1599" s="4"/>
    </row>
    <row r="1600" spans="1:6" ht="13.2" x14ac:dyDescent="0.25">
      <c r="A1600" s="5">
        <v>44809.583333333336</v>
      </c>
      <c r="B1600" s="6">
        <v>355.3</v>
      </c>
      <c r="C1600" s="6">
        <v>325.01796000000002</v>
      </c>
      <c r="D1600" s="6">
        <v>9.3170358954932794E-2</v>
      </c>
      <c r="E1600" s="4"/>
      <c r="F1600" s="4"/>
    </row>
    <row r="1601" spans="1:6" ht="13.2" x14ac:dyDescent="0.25">
      <c r="A1601" s="5">
        <v>44809.625</v>
      </c>
      <c r="B1601" s="6">
        <v>318</v>
      </c>
      <c r="C1601" s="6">
        <v>289.51175999999998</v>
      </c>
      <c r="D1601" s="6">
        <v>9.8400976872234897E-2</v>
      </c>
      <c r="E1601" s="4"/>
      <c r="F1601" s="4"/>
    </row>
    <row r="1602" spans="1:6" ht="13.2" x14ac:dyDescent="0.25">
      <c r="A1602" s="5">
        <v>44809.666666666664</v>
      </c>
      <c r="B1602" s="6">
        <v>262.45</v>
      </c>
      <c r="C1602" s="6">
        <v>259.66547000000003</v>
      </c>
      <c r="D1602" s="6">
        <v>1.0723528238082401E-2</v>
      </c>
      <c r="E1602" s="4"/>
      <c r="F1602" s="4"/>
    </row>
    <row r="1603" spans="1:6" ht="13.2" x14ac:dyDescent="0.25">
      <c r="A1603" s="5">
        <v>44809.708333333336</v>
      </c>
      <c r="B1603" s="6">
        <v>239.85</v>
      </c>
      <c r="C1603" s="6">
        <v>243.05115000000001</v>
      </c>
      <c r="D1603" s="6">
        <v>1.3170684442348901E-2</v>
      </c>
      <c r="E1603" s="4"/>
      <c r="F1603" s="4"/>
    </row>
    <row r="1604" spans="1:6" ht="13.2" x14ac:dyDescent="0.25">
      <c r="A1604" s="5">
        <v>44809.75</v>
      </c>
      <c r="B1604" s="6">
        <v>248.13</v>
      </c>
      <c r="C1604" s="6">
        <v>239.68387999999999</v>
      </c>
      <c r="D1604" s="6">
        <v>3.5238581751930897E-2</v>
      </c>
      <c r="E1604" s="4"/>
      <c r="F1604" s="4"/>
    </row>
    <row r="1605" spans="1:6" ht="13.2" x14ac:dyDescent="0.25">
      <c r="A1605" s="5">
        <v>44809.791666666664</v>
      </c>
      <c r="B1605" s="6">
        <v>244.67</v>
      </c>
      <c r="C1605" s="6">
        <v>245.05534</v>
      </c>
      <c r="D1605" s="6">
        <v>1.5724611428586401E-3</v>
      </c>
      <c r="E1605" s="4"/>
      <c r="F1605" s="4"/>
    </row>
    <row r="1606" spans="1:6" ht="13.2" x14ac:dyDescent="0.25">
      <c r="A1606" s="5">
        <v>44809.833333333336</v>
      </c>
      <c r="B1606" s="6">
        <v>256.61</v>
      </c>
      <c r="C1606" s="6">
        <v>253.90973</v>
      </c>
      <c r="D1606" s="6">
        <v>1.06347637800253E-2</v>
      </c>
      <c r="E1606" s="4"/>
      <c r="F1606" s="4"/>
    </row>
    <row r="1607" spans="1:6" ht="13.2" x14ac:dyDescent="0.25">
      <c r="A1607" s="5">
        <v>44809.875</v>
      </c>
      <c r="B1607" s="6">
        <v>268.88</v>
      </c>
      <c r="C1607" s="6">
        <v>262.49668000000003</v>
      </c>
      <c r="D1607" s="6">
        <v>2.43177170850312E-2</v>
      </c>
      <c r="E1607" s="4"/>
      <c r="F1607" s="4"/>
    </row>
    <row r="1608" spans="1:6" ht="13.2" x14ac:dyDescent="0.25">
      <c r="A1608" s="5">
        <v>44809.916666666664</v>
      </c>
      <c r="B1608" s="6">
        <v>276.58</v>
      </c>
      <c r="C1608" s="6">
        <v>271.23045999999999</v>
      </c>
      <c r="D1608" s="6">
        <v>1.9723227251098499E-2</v>
      </c>
      <c r="E1608" s="4"/>
      <c r="F1608" s="4"/>
    </row>
    <row r="1609" spans="1:6" ht="13.2" x14ac:dyDescent="0.25">
      <c r="A1609" s="5">
        <v>44809.958333333336</v>
      </c>
      <c r="B1609" s="6">
        <v>285.83999999999997</v>
      </c>
      <c r="C1609" s="6">
        <v>282.49094000000002</v>
      </c>
      <c r="D1609" s="6">
        <v>1.18554598600576E-2</v>
      </c>
      <c r="E1609" s="4"/>
      <c r="F1609" s="4"/>
    </row>
    <row r="1610" spans="1:6" ht="13.2" x14ac:dyDescent="0.25">
      <c r="A1610" s="5">
        <v>44810</v>
      </c>
      <c r="B1610" s="6">
        <v>300</v>
      </c>
      <c r="C1610" s="6">
        <v>331.55464000000001</v>
      </c>
      <c r="D1610" s="6">
        <v>9.5171764147230706E-2</v>
      </c>
      <c r="E1610" s="4"/>
      <c r="F1610" s="4"/>
    </row>
    <row r="1611" spans="1:6" ht="13.2" x14ac:dyDescent="0.25">
      <c r="A1611" s="5">
        <v>44810.041666666664</v>
      </c>
      <c r="B1611" s="6">
        <v>331.87</v>
      </c>
      <c r="C1611" s="6">
        <v>353.43538999999998</v>
      </c>
      <c r="D1611" s="6">
        <v>6.1016498659061703E-2</v>
      </c>
      <c r="E1611" s="4"/>
      <c r="F1611" s="4"/>
    </row>
    <row r="1612" spans="1:6" ht="13.2" x14ac:dyDescent="0.25">
      <c r="A1612" s="5">
        <v>44810.083333333336</v>
      </c>
      <c r="B1612" s="6">
        <v>390.56</v>
      </c>
      <c r="C1612" s="6">
        <v>366.68243000000001</v>
      </c>
      <c r="D1612" s="6">
        <v>6.51178459791487E-2</v>
      </c>
      <c r="E1612" s="4"/>
      <c r="F1612" s="4"/>
    </row>
    <row r="1613" spans="1:6" ht="13.2" x14ac:dyDescent="0.25">
      <c r="A1613" s="5">
        <v>44810.125</v>
      </c>
      <c r="B1613" s="6">
        <v>401.35</v>
      </c>
      <c r="C1613" s="6">
        <v>371.04712000000001</v>
      </c>
      <c r="D1613" s="6">
        <v>8.16685492667346E-2</v>
      </c>
      <c r="E1613" s="4"/>
      <c r="F1613" s="4"/>
    </row>
    <row r="1614" spans="1:6" ht="13.2" x14ac:dyDescent="0.25">
      <c r="A1614" s="5">
        <v>44810.166666666664</v>
      </c>
      <c r="B1614" s="6">
        <v>404.88</v>
      </c>
      <c r="C1614" s="6">
        <v>371.22181</v>
      </c>
      <c r="D1614" s="6">
        <v>9.0668675959529405E-2</v>
      </c>
      <c r="E1614" s="4"/>
      <c r="F1614" s="4"/>
    </row>
    <row r="1615" spans="1:6" ht="13.2" x14ac:dyDescent="0.25">
      <c r="A1615" s="5">
        <v>44810.208333333336</v>
      </c>
      <c r="B1615" s="6">
        <v>395.11</v>
      </c>
      <c r="C1615" s="6">
        <v>368.43401999999998</v>
      </c>
      <c r="D1615" s="6">
        <v>7.2403683025796695E-2</v>
      </c>
      <c r="E1615" s="4"/>
      <c r="F1615" s="4"/>
    </row>
    <row r="1616" spans="1:6" ht="13.2" x14ac:dyDescent="0.25">
      <c r="A1616" s="5">
        <v>44810.25</v>
      </c>
      <c r="B1616" s="6">
        <v>392.66</v>
      </c>
      <c r="C1616" s="6">
        <v>365.96172000000001</v>
      </c>
      <c r="D1616" s="6">
        <v>7.2953750463299799E-2</v>
      </c>
      <c r="E1616" s="4"/>
      <c r="F1616" s="4"/>
    </row>
    <row r="1617" spans="1:6" ht="13.2" x14ac:dyDescent="0.25">
      <c r="A1617" s="5">
        <v>44810.291666666664</v>
      </c>
      <c r="B1617" s="6">
        <v>392.05</v>
      </c>
      <c r="C1617" s="6">
        <v>364.92289</v>
      </c>
      <c r="D1617" s="6">
        <v>7.4336553675764194E-2</v>
      </c>
      <c r="E1617" s="4"/>
      <c r="F1617" s="4"/>
    </row>
    <row r="1618" spans="1:6" ht="13.2" x14ac:dyDescent="0.25">
      <c r="A1618" s="5">
        <v>44810.333333333336</v>
      </c>
      <c r="B1618" s="6">
        <v>394.34</v>
      </c>
      <c r="C1618" s="6">
        <v>365.24558000000002</v>
      </c>
      <c r="D1618" s="6">
        <v>7.9657144653194498E-2</v>
      </c>
      <c r="E1618" s="4"/>
      <c r="F1618" s="4"/>
    </row>
    <row r="1619" spans="1:6" ht="13.2" x14ac:dyDescent="0.25">
      <c r="A1619" s="5">
        <v>44810.375</v>
      </c>
      <c r="B1619" s="6">
        <v>393.7</v>
      </c>
      <c r="C1619" s="6">
        <v>359.43635999999998</v>
      </c>
      <c r="D1619" s="6">
        <v>9.5326026560028601E-2</v>
      </c>
      <c r="E1619" s="4"/>
      <c r="F1619" s="4"/>
    </row>
    <row r="1620" spans="1:6" ht="13.2" x14ac:dyDescent="0.25">
      <c r="A1620" s="5">
        <v>44810.416666666664</v>
      </c>
      <c r="B1620" s="6">
        <v>391.4</v>
      </c>
      <c r="C1620" s="6">
        <v>352.95004999999998</v>
      </c>
      <c r="D1620" s="6">
        <v>0.108938786097352</v>
      </c>
      <c r="E1620" s="4"/>
      <c r="F1620" s="4"/>
    </row>
    <row r="1621" spans="1:6" ht="13.2" x14ac:dyDescent="0.25">
      <c r="A1621" s="5">
        <v>44810.458333333336</v>
      </c>
      <c r="B1621" s="6">
        <v>391.15</v>
      </c>
      <c r="C1621" s="6">
        <v>352.68718000000001</v>
      </c>
      <c r="D1621" s="6">
        <v>0.109056473217994</v>
      </c>
      <c r="E1621" s="4"/>
      <c r="F1621" s="4"/>
    </row>
    <row r="1622" spans="1:6" ht="13.2" x14ac:dyDescent="0.25">
      <c r="A1622" s="5">
        <v>44810.5</v>
      </c>
      <c r="B1622" s="6">
        <v>391.74</v>
      </c>
      <c r="C1622" s="6">
        <v>356.34498000000002</v>
      </c>
      <c r="D1622" s="6">
        <v>9.9327960225509507E-2</v>
      </c>
      <c r="E1622" s="4"/>
      <c r="F1622" s="4"/>
    </row>
    <row r="1623" spans="1:6" ht="13.2" x14ac:dyDescent="0.25">
      <c r="A1623" s="5">
        <v>44810.541666666664</v>
      </c>
      <c r="B1623" s="6">
        <v>393.35</v>
      </c>
      <c r="C1623" s="6">
        <v>351.88835</v>
      </c>
      <c r="D1623" s="6">
        <v>0.117826151391485</v>
      </c>
      <c r="E1623" s="4"/>
      <c r="F1623" s="4"/>
    </row>
    <row r="1624" spans="1:6" ht="13.2" x14ac:dyDescent="0.25">
      <c r="A1624" s="5">
        <v>44810.583333333336</v>
      </c>
      <c r="B1624" s="6">
        <v>386.01</v>
      </c>
      <c r="C1624" s="6">
        <v>328.47609999999997</v>
      </c>
      <c r="D1624" s="6">
        <v>0.175153991416727</v>
      </c>
      <c r="E1624" s="4"/>
      <c r="F1624" s="4"/>
    </row>
    <row r="1625" spans="1:6" ht="13.2" x14ac:dyDescent="0.25">
      <c r="A1625" s="5">
        <v>44810.625</v>
      </c>
      <c r="B1625" s="6">
        <v>333.81</v>
      </c>
      <c r="C1625" s="6">
        <v>293.23732000000001</v>
      </c>
      <c r="D1625" s="6">
        <v>0.13836124269584699</v>
      </c>
      <c r="E1625" s="4"/>
      <c r="F1625" s="4"/>
    </row>
    <row r="1626" spans="1:6" ht="13.2" x14ac:dyDescent="0.25">
      <c r="A1626" s="5">
        <v>44810.666666666664</v>
      </c>
      <c r="B1626" s="6">
        <v>291.94</v>
      </c>
      <c r="C1626" s="6">
        <v>263.80236000000002</v>
      </c>
      <c r="D1626" s="6">
        <v>0.106661820614493</v>
      </c>
      <c r="E1626" s="4"/>
      <c r="F1626" s="4"/>
    </row>
    <row r="1627" spans="1:6" ht="13.2" x14ac:dyDescent="0.25">
      <c r="A1627" s="5">
        <v>44810.708333333336</v>
      </c>
      <c r="B1627" s="6">
        <v>274.83</v>
      </c>
      <c r="C1627" s="6">
        <v>248.69383999999999</v>
      </c>
      <c r="D1627" s="6">
        <v>0.10509371683673301</v>
      </c>
      <c r="E1627" s="4"/>
      <c r="F1627" s="4"/>
    </row>
    <row r="1628" spans="1:6" ht="13.2" x14ac:dyDescent="0.25">
      <c r="A1628" s="5">
        <v>44810.75</v>
      </c>
      <c r="B1628" s="6">
        <v>274.99</v>
      </c>
      <c r="C1628" s="6">
        <v>246.66390999999999</v>
      </c>
      <c r="D1628" s="6">
        <v>0.114836783378646</v>
      </c>
      <c r="E1628" s="4"/>
      <c r="F1628" s="4"/>
    </row>
    <row r="1629" spans="1:6" ht="13.2" x14ac:dyDescent="0.25">
      <c r="A1629" s="5">
        <v>44810.791666666664</v>
      </c>
      <c r="B1629" s="6">
        <v>283.95999999999998</v>
      </c>
      <c r="C1629" s="6">
        <v>252.46805000000001</v>
      </c>
      <c r="D1629" s="6">
        <v>0.124736377533711</v>
      </c>
      <c r="E1629" s="4"/>
      <c r="F1629" s="4"/>
    </row>
    <row r="1630" spans="1:6" ht="13.2" x14ac:dyDescent="0.25">
      <c r="A1630" s="5">
        <v>44810.833333333336</v>
      </c>
      <c r="B1630" s="6">
        <v>291.39999999999998</v>
      </c>
      <c r="C1630" s="6">
        <v>260.41701999999998</v>
      </c>
      <c r="D1630" s="6">
        <v>0.118974481775423</v>
      </c>
      <c r="E1630" s="4"/>
      <c r="F1630" s="4"/>
    </row>
    <row r="1631" spans="1:6" ht="13.2" x14ac:dyDescent="0.25">
      <c r="A1631" s="5">
        <v>44810.875</v>
      </c>
      <c r="B1631" s="6">
        <v>296.86</v>
      </c>
      <c r="C1631" s="6">
        <v>267.70031</v>
      </c>
      <c r="D1631" s="6">
        <v>0.108926620219453</v>
      </c>
      <c r="E1631" s="4"/>
      <c r="F1631" s="4"/>
    </row>
    <row r="1632" spans="1:6" ht="13.2" x14ac:dyDescent="0.25">
      <c r="A1632" s="5">
        <v>44810.916666666664</v>
      </c>
      <c r="B1632" s="6">
        <v>309.07</v>
      </c>
      <c r="C1632" s="6">
        <v>277.85246999999998</v>
      </c>
      <c r="D1632" s="6">
        <v>0.112352897204764</v>
      </c>
      <c r="E1632" s="4"/>
      <c r="F1632" s="4"/>
    </row>
    <row r="1633" spans="1:6" ht="13.2" x14ac:dyDescent="0.25">
      <c r="A1633" s="5">
        <v>44810.958333333336</v>
      </c>
      <c r="B1633" s="6">
        <v>316.76</v>
      </c>
      <c r="C1633" s="6">
        <v>293.77462000000003</v>
      </c>
      <c r="D1633" s="6">
        <v>7.82415444874031E-2</v>
      </c>
      <c r="E1633" s="4"/>
      <c r="F1633" s="4"/>
    </row>
    <row r="1634" spans="1:6" ht="13.2" x14ac:dyDescent="0.25">
      <c r="A1634" s="5">
        <v>44811</v>
      </c>
      <c r="B1634" s="6">
        <v>318.73</v>
      </c>
      <c r="C1634" s="6">
        <v>342.99921999999998</v>
      </c>
      <c r="D1634" s="6">
        <v>7.0755904342872697E-2</v>
      </c>
      <c r="E1634" s="4"/>
      <c r="F1634" s="4"/>
    </row>
    <row r="1635" spans="1:6" ht="13.2" x14ac:dyDescent="0.25">
      <c r="A1635" s="5">
        <v>44811.041666666664</v>
      </c>
      <c r="B1635" s="6">
        <v>332.61</v>
      </c>
      <c r="C1635" s="6">
        <v>360.42804999999998</v>
      </c>
      <c r="D1635" s="6">
        <v>7.7180591244216307E-2</v>
      </c>
      <c r="E1635" s="4"/>
      <c r="F1635" s="4"/>
    </row>
    <row r="1636" spans="1:6" ht="13.2" x14ac:dyDescent="0.25">
      <c r="A1636" s="5">
        <v>44811.083333333336</v>
      </c>
      <c r="B1636" s="6">
        <v>381.19</v>
      </c>
      <c r="C1636" s="6">
        <v>370.73052999999999</v>
      </c>
      <c r="D1636" s="6">
        <v>2.8213133674208E-2</v>
      </c>
      <c r="E1636" s="4"/>
      <c r="F1636" s="4"/>
    </row>
    <row r="1637" spans="1:6" ht="13.2" x14ac:dyDescent="0.25">
      <c r="A1637" s="5">
        <v>44811.125</v>
      </c>
      <c r="B1637" s="6">
        <v>390.03</v>
      </c>
      <c r="C1637" s="6">
        <v>374.27319999999997</v>
      </c>
      <c r="D1637" s="6">
        <v>4.2099728219920599E-2</v>
      </c>
      <c r="E1637" s="4"/>
      <c r="F1637" s="4"/>
    </row>
    <row r="1638" spans="1:6" ht="13.2" x14ac:dyDescent="0.25">
      <c r="A1638" s="5">
        <v>44811.166666666664</v>
      </c>
      <c r="B1638" s="6">
        <v>387</v>
      </c>
      <c r="C1638" s="6">
        <v>373.73433999999997</v>
      </c>
      <c r="D1638" s="6">
        <v>3.54948919063739E-2</v>
      </c>
      <c r="E1638" s="4"/>
      <c r="F1638" s="4"/>
    </row>
    <row r="1639" spans="1:6" ht="13.2" x14ac:dyDescent="0.25">
      <c r="A1639" s="5">
        <v>44811.208333333336</v>
      </c>
      <c r="B1639" s="6">
        <v>375.6</v>
      </c>
      <c r="C1639" s="6">
        <v>369.44306999999998</v>
      </c>
      <c r="D1639" s="6">
        <v>1.6665436436526002E-2</v>
      </c>
      <c r="E1639" s="4"/>
      <c r="F1639" s="4"/>
    </row>
    <row r="1640" spans="1:6" ht="13.2" x14ac:dyDescent="0.25">
      <c r="A1640" s="5">
        <v>44811.25</v>
      </c>
      <c r="B1640" s="6">
        <v>368.6</v>
      </c>
      <c r="C1640" s="6">
        <v>365.21084000000002</v>
      </c>
      <c r="D1640" s="6">
        <v>9.2800093228339094E-3</v>
      </c>
      <c r="E1640" s="4"/>
      <c r="F1640" s="4"/>
    </row>
    <row r="1641" spans="1:6" ht="13.2" x14ac:dyDescent="0.25">
      <c r="A1641" s="5">
        <v>44811.291666666664</v>
      </c>
      <c r="B1641" s="6">
        <v>361.65</v>
      </c>
      <c r="C1641" s="6">
        <v>363.85689000000002</v>
      </c>
      <c r="D1641" s="6">
        <v>6.0652692326371603E-3</v>
      </c>
      <c r="E1641" s="4"/>
      <c r="F1641" s="4"/>
    </row>
    <row r="1642" spans="1:6" ht="13.2" x14ac:dyDescent="0.25">
      <c r="A1642" s="5">
        <v>44811.333333333336</v>
      </c>
      <c r="B1642" s="6">
        <v>366.92</v>
      </c>
      <c r="C1642" s="6">
        <v>366.22824000000003</v>
      </c>
      <c r="D1642" s="6">
        <v>1.88887672889449E-3</v>
      </c>
      <c r="E1642" s="4"/>
      <c r="F1642" s="4"/>
    </row>
    <row r="1643" spans="1:6" ht="13.2" x14ac:dyDescent="0.25">
      <c r="A1643" s="5">
        <v>44811.375</v>
      </c>
      <c r="B1643" s="6">
        <v>370.37</v>
      </c>
      <c r="C1643" s="6">
        <v>363.18353999999999</v>
      </c>
      <c r="D1643" s="6">
        <v>1.97874055635891E-2</v>
      </c>
      <c r="E1643" s="4"/>
      <c r="F1643" s="4"/>
    </row>
    <row r="1644" spans="1:6" ht="13.2" x14ac:dyDescent="0.25">
      <c r="A1644" s="5">
        <v>44811.416666666664</v>
      </c>
      <c r="B1644" s="6">
        <v>363.86</v>
      </c>
      <c r="C1644" s="6">
        <v>359.34724999999997</v>
      </c>
      <c r="D1644" s="6">
        <v>1.25581871017519E-2</v>
      </c>
      <c r="E1644" s="4"/>
      <c r="F1644" s="4"/>
    </row>
    <row r="1645" spans="1:6" ht="13.2" x14ac:dyDescent="0.25">
      <c r="A1645" s="5">
        <v>44811.458333333336</v>
      </c>
      <c r="B1645" s="6">
        <v>367.9</v>
      </c>
      <c r="C1645" s="6">
        <v>361.38031000000001</v>
      </c>
      <c r="D1645" s="6">
        <v>1.8041077002784001E-2</v>
      </c>
      <c r="E1645" s="4"/>
      <c r="F1645" s="4"/>
    </row>
    <row r="1646" spans="1:6" ht="13.2" x14ac:dyDescent="0.25">
      <c r="A1646" s="5">
        <v>44811.5</v>
      </c>
      <c r="B1646" s="6">
        <v>368.87</v>
      </c>
      <c r="C1646" s="6">
        <v>365.29131000000001</v>
      </c>
      <c r="D1646" s="6">
        <v>9.7968112080191409E-3</v>
      </c>
      <c r="E1646" s="4"/>
      <c r="F1646" s="4"/>
    </row>
    <row r="1647" spans="1:6" ht="13.2" x14ac:dyDescent="0.25">
      <c r="A1647" s="5">
        <v>44811.541666666664</v>
      </c>
      <c r="B1647" s="6">
        <v>368.54</v>
      </c>
      <c r="C1647" s="6">
        <v>358.94083000000001</v>
      </c>
      <c r="D1647" s="6">
        <v>2.6743042857509398E-2</v>
      </c>
      <c r="E1647" s="4"/>
      <c r="F1647" s="4"/>
    </row>
    <row r="1648" spans="1:6" ht="13.2" x14ac:dyDescent="0.25">
      <c r="A1648" s="5">
        <v>44811.583333333336</v>
      </c>
      <c r="B1648" s="6">
        <v>365.09</v>
      </c>
      <c r="C1648" s="6">
        <v>332.56261000000001</v>
      </c>
      <c r="D1648" s="6">
        <v>9.7808319462010296E-2</v>
      </c>
      <c r="E1648" s="4"/>
      <c r="F1648" s="4"/>
    </row>
    <row r="1649" spans="1:6" ht="13.2" x14ac:dyDescent="0.25">
      <c r="A1649" s="5">
        <v>44811.625</v>
      </c>
      <c r="B1649" s="6">
        <v>334.68</v>
      </c>
      <c r="C1649" s="6">
        <v>295.19065999999998</v>
      </c>
      <c r="D1649" s="6">
        <v>0.13377570957021401</v>
      </c>
      <c r="E1649" s="4"/>
      <c r="F1649" s="4"/>
    </row>
    <row r="1650" spans="1:6" ht="13.2" x14ac:dyDescent="0.25">
      <c r="A1650" s="5">
        <v>44811.666666666664</v>
      </c>
      <c r="B1650" s="6">
        <v>290.11</v>
      </c>
      <c r="C1650" s="6">
        <v>265.65019000000001</v>
      </c>
      <c r="D1650" s="6">
        <v>9.2075258820631695E-2</v>
      </c>
      <c r="E1650" s="4"/>
      <c r="F1650" s="4"/>
    </row>
    <row r="1651" spans="1:6" ht="13.2" x14ac:dyDescent="0.25">
      <c r="A1651" s="5">
        <v>44811.708333333336</v>
      </c>
      <c r="B1651" s="6">
        <v>276.97000000000003</v>
      </c>
      <c r="C1651" s="6">
        <v>252.64864</v>
      </c>
      <c r="D1651" s="6">
        <v>9.6265548866599895E-2</v>
      </c>
      <c r="E1651" s="4"/>
      <c r="F1651" s="4"/>
    </row>
    <row r="1652" spans="1:6" ht="13.2" x14ac:dyDescent="0.25">
      <c r="A1652" s="5">
        <v>44811.75</v>
      </c>
      <c r="B1652" s="6">
        <v>271.89999999999998</v>
      </c>
      <c r="C1652" s="6">
        <v>253.14371</v>
      </c>
      <c r="D1652" s="6">
        <v>7.4093446761920201E-2</v>
      </c>
      <c r="E1652" s="4"/>
      <c r="F1652" s="4"/>
    </row>
    <row r="1653" spans="1:6" ht="13.2" x14ac:dyDescent="0.25">
      <c r="A1653" s="5">
        <v>44811.791666666664</v>
      </c>
      <c r="B1653" s="6">
        <v>276.11</v>
      </c>
      <c r="C1653" s="6">
        <v>260.26461999999998</v>
      </c>
      <c r="D1653" s="6">
        <v>6.0881805602313599E-2</v>
      </c>
      <c r="E1653" s="4"/>
      <c r="F1653" s="4"/>
    </row>
    <row r="1654" spans="1:6" ht="13.2" x14ac:dyDescent="0.25">
      <c r="A1654" s="5">
        <v>44811.833333333336</v>
      </c>
      <c r="B1654" s="6">
        <v>282.27</v>
      </c>
      <c r="C1654" s="6">
        <v>269.05815999999999</v>
      </c>
      <c r="D1654" s="6">
        <v>4.9104030147236501E-2</v>
      </c>
      <c r="E1654" s="4"/>
      <c r="F1654" s="4"/>
    </row>
    <row r="1655" spans="1:6" ht="13.2" x14ac:dyDescent="0.25">
      <c r="A1655" s="5">
        <v>44811.875</v>
      </c>
      <c r="B1655" s="6">
        <v>285.11</v>
      </c>
      <c r="C1655" s="6">
        <v>278.24565000000001</v>
      </c>
      <c r="D1655" s="6">
        <v>2.4670107151720001E-2</v>
      </c>
      <c r="E1655" s="4"/>
      <c r="F1655" s="4"/>
    </row>
    <row r="1656" spans="1:6" ht="13.2" x14ac:dyDescent="0.25">
      <c r="A1656" s="5">
        <v>44811.916666666664</v>
      </c>
      <c r="B1656" s="6">
        <v>291.86</v>
      </c>
      <c r="C1656" s="6">
        <v>290.79921999999999</v>
      </c>
      <c r="D1656" s="6">
        <v>3.6478089590474901E-3</v>
      </c>
      <c r="E1656" s="4"/>
      <c r="F1656" s="4"/>
    </row>
    <row r="1657" spans="1:6" ht="13.2" x14ac:dyDescent="0.25">
      <c r="A1657" s="5">
        <v>44811.958333333336</v>
      </c>
      <c r="B1657" s="6">
        <v>300.89</v>
      </c>
      <c r="C1657" s="6">
        <v>307.05543999999998</v>
      </c>
      <c r="D1657" s="6">
        <v>2.0079240413392398E-2</v>
      </c>
      <c r="E1657" s="4"/>
      <c r="F1657" s="4"/>
    </row>
    <row r="1658" spans="1:6" ht="13.2" x14ac:dyDescent="0.25">
      <c r="A1658" s="5">
        <v>44812</v>
      </c>
      <c r="B1658" s="6">
        <v>307.73</v>
      </c>
      <c r="C1658" s="6">
        <v>323.93437999999998</v>
      </c>
      <c r="D1658" s="6">
        <v>5.0023649851553102E-2</v>
      </c>
      <c r="E1658" s="4"/>
      <c r="F1658" s="4"/>
    </row>
    <row r="1659" spans="1:6" ht="13.2" x14ac:dyDescent="0.25">
      <c r="A1659" s="5">
        <v>44812.041666666664</v>
      </c>
      <c r="B1659" s="6">
        <v>328.11</v>
      </c>
      <c r="C1659" s="6">
        <v>343.94851999999997</v>
      </c>
      <c r="D1659" s="6">
        <v>4.6049100603776198E-2</v>
      </c>
      <c r="E1659" s="4"/>
      <c r="F1659" s="4"/>
    </row>
    <row r="1660" spans="1:6" ht="13.2" x14ac:dyDescent="0.25">
      <c r="A1660" s="5">
        <v>44812.083333333336</v>
      </c>
      <c r="B1660" s="6">
        <v>371.02</v>
      </c>
      <c r="C1660" s="6">
        <v>356.15332999999998</v>
      </c>
      <c r="D1660" s="6">
        <v>4.1742330473226202E-2</v>
      </c>
      <c r="E1660" s="4"/>
      <c r="F1660" s="4"/>
    </row>
    <row r="1661" spans="1:6" ht="13.2" x14ac:dyDescent="0.25">
      <c r="A1661" s="5">
        <v>44812.125</v>
      </c>
      <c r="B1661" s="6">
        <v>380.54</v>
      </c>
      <c r="C1661" s="6">
        <v>359.73592000000002</v>
      </c>
      <c r="D1661" s="6">
        <v>5.7831533753982603E-2</v>
      </c>
      <c r="E1661" s="4"/>
      <c r="F1661" s="4"/>
    </row>
    <row r="1662" spans="1:6" ht="13.2" x14ac:dyDescent="0.25">
      <c r="A1662" s="5">
        <v>44812.166666666664</v>
      </c>
      <c r="B1662" s="6">
        <v>373.76</v>
      </c>
      <c r="C1662" s="6">
        <v>358.04736000000003</v>
      </c>
      <c r="D1662" s="6">
        <v>4.3884250396371997E-2</v>
      </c>
      <c r="E1662" s="4"/>
      <c r="F1662" s="4"/>
    </row>
    <row r="1663" spans="1:6" ht="13.2" x14ac:dyDescent="0.25">
      <c r="A1663" s="5">
        <v>44812.208333333336</v>
      </c>
      <c r="B1663" s="6">
        <v>383.29</v>
      </c>
      <c r="C1663" s="6">
        <v>353.05822000000001</v>
      </c>
      <c r="D1663" s="6">
        <v>8.5628313653198604E-2</v>
      </c>
      <c r="E1663" s="4"/>
      <c r="F1663" s="4"/>
    </row>
    <row r="1664" spans="1:6" ht="13.2" x14ac:dyDescent="0.25">
      <c r="A1664" s="5">
        <v>44812.25</v>
      </c>
      <c r="B1664" s="6">
        <v>381.58</v>
      </c>
      <c r="C1664" s="6">
        <v>348.63287000000003</v>
      </c>
      <c r="D1664" s="6">
        <v>9.4503797074555695E-2</v>
      </c>
      <c r="E1664" s="4"/>
      <c r="F1664" s="4"/>
    </row>
    <row r="1665" spans="1:6" ht="13.2" x14ac:dyDescent="0.25">
      <c r="A1665" s="5">
        <v>44812.291666666664</v>
      </c>
      <c r="B1665" s="6">
        <v>370.53</v>
      </c>
      <c r="C1665" s="6">
        <v>346.22897</v>
      </c>
      <c r="D1665" s="6">
        <v>7.0187743099602407E-2</v>
      </c>
      <c r="E1665" s="4"/>
      <c r="F1665" s="4"/>
    </row>
    <row r="1666" spans="1:6" ht="13.2" x14ac:dyDescent="0.25">
      <c r="A1666" s="5">
        <v>44812.333333333336</v>
      </c>
      <c r="B1666" s="6">
        <v>370.83</v>
      </c>
      <c r="C1666" s="6">
        <v>346.96026000000001</v>
      </c>
      <c r="D1666" s="6">
        <v>6.8796754994361498E-2</v>
      </c>
      <c r="E1666" s="4"/>
      <c r="F1666" s="4"/>
    </row>
    <row r="1667" spans="1:6" ht="13.2" x14ac:dyDescent="0.25">
      <c r="A1667" s="5">
        <v>44812.375</v>
      </c>
      <c r="B1667" s="6">
        <v>372.48</v>
      </c>
      <c r="C1667" s="6">
        <v>344.23692999999997</v>
      </c>
      <c r="D1667" s="6">
        <v>8.2045438878391205E-2</v>
      </c>
      <c r="E1667" s="4"/>
      <c r="F1667" s="4"/>
    </row>
    <row r="1668" spans="1:6" ht="13.2" x14ac:dyDescent="0.25">
      <c r="A1668" s="5">
        <v>44812.416666666664</v>
      </c>
      <c r="B1668" s="6">
        <v>390.66</v>
      </c>
      <c r="C1668" s="6">
        <v>342.03185000000002</v>
      </c>
      <c r="D1668" s="6">
        <v>0.142174332595049</v>
      </c>
      <c r="E1668" s="4"/>
      <c r="F1668" s="4"/>
    </row>
    <row r="1669" spans="1:6" ht="13.2" x14ac:dyDescent="0.25">
      <c r="A1669" s="5">
        <v>44812.458333333336</v>
      </c>
      <c r="B1669" s="6">
        <v>392.96</v>
      </c>
      <c r="C1669" s="6">
        <v>345.59802999999999</v>
      </c>
      <c r="D1669" s="6">
        <v>0.13704351844829599</v>
      </c>
      <c r="E1669" s="4"/>
      <c r="F1669" s="4"/>
    </row>
    <row r="1670" spans="1:6" ht="13.2" x14ac:dyDescent="0.25">
      <c r="A1670" s="5">
        <v>44812.5</v>
      </c>
      <c r="B1670" s="6">
        <v>390.37</v>
      </c>
      <c r="C1670" s="6">
        <v>350.66928999999999</v>
      </c>
      <c r="D1670" s="6">
        <v>0.11321410551805</v>
      </c>
      <c r="E1670" s="4"/>
      <c r="F1670" s="4"/>
    </row>
    <row r="1671" spans="1:6" ht="13.2" x14ac:dyDescent="0.25">
      <c r="A1671" s="5">
        <v>44812.541666666664</v>
      </c>
      <c r="B1671" s="6">
        <v>390.89</v>
      </c>
      <c r="C1671" s="6">
        <v>345.73534000000001</v>
      </c>
      <c r="D1671" s="6">
        <v>0.130604698958457</v>
      </c>
      <c r="E1671" s="4"/>
      <c r="F1671" s="4"/>
    </row>
    <row r="1672" spans="1:6" ht="13.2" x14ac:dyDescent="0.25">
      <c r="A1672" s="5">
        <v>44812.583333333336</v>
      </c>
      <c r="B1672" s="6">
        <v>387.66</v>
      </c>
      <c r="C1672" s="6">
        <v>321.37056000000001</v>
      </c>
      <c r="D1672" s="6">
        <v>0.206271041130836</v>
      </c>
      <c r="E1672" s="4"/>
      <c r="F1672" s="4"/>
    </row>
    <row r="1673" spans="1:6" ht="13.2" x14ac:dyDescent="0.25">
      <c r="A1673" s="5">
        <v>44812.625</v>
      </c>
      <c r="B1673" s="6">
        <v>369.17</v>
      </c>
      <c r="C1673" s="6">
        <v>285.63213000000002</v>
      </c>
      <c r="D1673" s="6">
        <v>0.29246664232066599</v>
      </c>
      <c r="E1673" s="4"/>
      <c r="F1673" s="4"/>
    </row>
    <row r="1674" spans="1:6" ht="13.2" x14ac:dyDescent="0.25">
      <c r="A1674" s="5">
        <v>44812.666666666664</v>
      </c>
      <c r="B1674" s="6">
        <v>324.91000000000003</v>
      </c>
      <c r="C1674" s="6">
        <v>256.83627999999999</v>
      </c>
      <c r="D1674" s="6">
        <v>0.265047134306726</v>
      </c>
      <c r="E1674" s="4"/>
      <c r="F1674" s="4"/>
    </row>
    <row r="1675" spans="1:6" ht="13.2" x14ac:dyDescent="0.25">
      <c r="A1675" s="5">
        <v>44812.708333333336</v>
      </c>
      <c r="B1675" s="6">
        <v>312.68</v>
      </c>
      <c r="C1675" s="6">
        <v>243.14874</v>
      </c>
      <c r="D1675" s="6">
        <v>0.28596183554148702</v>
      </c>
      <c r="E1675" s="4"/>
      <c r="F1675" s="4"/>
    </row>
    <row r="1676" spans="1:6" ht="13.2" x14ac:dyDescent="0.25">
      <c r="A1676" s="5">
        <v>44812.75</v>
      </c>
      <c r="B1676" s="6">
        <v>304.81</v>
      </c>
      <c r="C1676" s="6">
        <v>241.76712000000001</v>
      </c>
      <c r="D1676" s="6">
        <v>0.26075870035594501</v>
      </c>
      <c r="E1676" s="4"/>
      <c r="F1676" s="4"/>
    </row>
    <row r="1677" spans="1:6" ht="13.2" x14ac:dyDescent="0.25">
      <c r="A1677" s="5">
        <v>44812.791666666664</v>
      </c>
      <c r="B1677" s="6">
        <v>291.88</v>
      </c>
      <c r="C1677" s="6">
        <v>246.74447000000001</v>
      </c>
      <c r="D1677" s="6">
        <v>0.18292418063107899</v>
      </c>
      <c r="E1677" s="4"/>
      <c r="F1677" s="4"/>
    </row>
    <row r="1678" spans="1:6" ht="13.2" x14ac:dyDescent="0.25">
      <c r="A1678" s="5">
        <v>44812.833333333336</v>
      </c>
      <c r="B1678" s="6">
        <v>305.39999999999998</v>
      </c>
      <c r="C1678" s="6">
        <v>254.56459000000001</v>
      </c>
      <c r="D1678" s="6">
        <v>0.19969552717445799</v>
      </c>
      <c r="E1678" s="4"/>
      <c r="F1678" s="4"/>
    </row>
    <row r="1679" spans="1:6" ht="13.2" x14ac:dyDescent="0.25">
      <c r="A1679" s="5">
        <v>44812.875</v>
      </c>
      <c r="B1679" s="6">
        <v>311.08999999999997</v>
      </c>
      <c r="C1679" s="6">
        <v>263.49400000000003</v>
      </c>
      <c r="D1679" s="6">
        <v>0.18063409413497</v>
      </c>
      <c r="E1679" s="4"/>
      <c r="F1679" s="4"/>
    </row>
    <row r="1680" spans="1:6" ht="13.2" x14ac:dyDescent="0.25">
      <c r="A1680" s="5">
        <v>44812.916666666664</v>
      </c>
      <c r="B1680" s="6">
        <v>326.13</v>
      </c>
      <c r="C1680" s="6">
        <v>275.22138000000001</v>
      </c>
      <c r="D1680" s="6">
        <v>0.18497334763745399</v>
      </c>
      <c r="E1680" s="4"/>
      <c r="F1680" s="4"/>
    </row>
    <row r="1681" spans="1:6" ht="13.2" x14ac:dyDescent="0.25">
      <c r="A1681" s="5">
        <v>44812.958333333336</v>
      </c>
      <c r="B1681" s="6">
        <v>330.83</v>
      </c>
      <c r="C1681" s="6">
        <v>290.97413</v>
      </c>
      <c r="D1681" s="6">
        <v>0.13697392960673099</v>
      </c>
      <c r="E1681" s="4"/>
      <c r="F1681" s="4"/>
    </row>
    <row r="1682" spans="1:6" ht="13.2" x14ac:dyDescent="0.25">
      <c r="A1682" s="5">
        <v>44813</v>
      </c>
      <c r="B1682" s="6">
        <v>332.75</v>
      </c>
      <c r="C1682" s="6">
        <v>345.73815000000002</v>
      </c>
      <c r="D1682" s="6">
        <v>3.7566435754920302E-2</v>
      </c>
      <c r="E1682" s="4"/>
      <c r="F1682" s="4"/>
    </row>
    <row r="1683" spans="1:6" ht="13.2" x14ac:dyDescent="0.25">
      <c r="A1683" s="5">
        <v>44813.041666666664</v>
      </c>
      <c r="B1683" s="6">
        <v>358.3</v>
      </c>
      <c r="C1683" s="6">
        <v>362.98349000000002</v>
      </c>
      <c r="D1683" s="6">
        <v>1.29027631532222E-2</v>
      </c>
      <c r="E1683" s="4"/>
      <c r="F1683" s="4"/>
    </row>
    <row r="1684" spans="1:6" ht="13.2" x14ac:dyDescent="0.25">
      <c r="A1684" s="5">
        <v>44813.083333333336</v>
      </c>
      <c r="B1684" s="6">
        <v>384.99</v>
      </c>
      <c r="C1684" s="6">
        <v>374.68858</v>
      </c>
      <c r="D1684" s="6">
        <v>2.7493285223691599E-2</v>
      </c>
      <c r="E1684" s="4"/>
      <c r="F1684" s="4"/>
    </row>
    <row r="1685" spans="1:6" ht="13.2" x14ac:dyDescent="0.25">
      <c r="A1685" s="5">
        <v>44813.125</v>
      </c>
      <c r="B1685" s="6">
        <v>387.76</v>
      </c>
      <c r="C1685" s="6">
        <v>376.73491999999999</v>
      </c>
      <c r="D1685" s="6">
        <v>2.9264821004646901E-2</v>
      </c>
      <c r="E1685" s="4"/>
      <c r="F1685" s="4"/>
    </row>
    <row r="1686" spans="1:6" ht="13.2" x14ac:dyDescent="0.25">
      <c r="A1686" s="5">
        <v>44813.166666666664</v>
      </c>
      <c r="B1686" s="6">
        <v>373.9</v>
      </c>
      <c r="C1686" s="6">
        <v>374.20335</v>
      </c>
      <c r="D1686" s="6">
        <v>8.1065548985604502E-4</v>
      </c>
      <c r="E1686" s="4"/>
      <c r="F1686" s="4"/>
    </row>
    <row r="1687" spans="1:6" ht="13.2" x14ac:dyDescent="0.25">
      <c r="A1687" s="5">
        <v>44813.208333333336</v>
      </c>
      <c r="B1687" s="6">
        <v>366.81</v>
      </c>
      <c r="C1687" s="6">
        <v>371</v>
      </c>
      <c r="D1687" s="6">
        <v>1.12938005390835E-2</v>
      </c>
      <c r="E1687" s="4"/>
      <c r="F1687" s="4"/>
    </row>
    <row r="1688" spans="1:6" ht="13.2" x14ac:dyDescent="0.25">
      <c r="A1688" s="5">
        <v>44813.25</v>
      </c>
      <c r="B1688" s="6">
        <v>375.61</v>
      </c>
      <c r="C1688" s="6">
        <v>370.08244999999999</v>
      </c>
      <c r="D1688" s="6">
        <v>1.49359960192654E-2</v>
      </c>
      <c r="E1688" s="4"/>
      <c r="F1688" s="4"/>
    </row>
    <row r="1689" spans="1:6" ht="13.2" x14ac:dyDescent="0.25">
      <c r="A1689" s="5">
        <v>44813.291666666664</v>
      </c>
      <c r="B1689" s="6">
        <v>356.06</v>
      </c>
      <c r="C1689" s="6">
        <v>372.16457000000003</v>
      </c>
      <c r="D1689" s="6">
        <v>4.3272711316931702E-2</v>
      </c>
      <c r="E1689" s="4"/>
      <c r="F1689" s="4"/>
    </row>
    <row r="1690" spans="1:6" ht="13.2" x14ac:dyDescent="0.25">
      <c r="A1690" s="5">
        <v>44813.333333333336</v>
      </c>
      <c r="B1690" s="6">
        <v>358.99</v>
      </c>
      <c r="C1690" s="6">
        <v>376.92732000000001</v>
      </c>
      <c r="D1690" s="6">
        <v>4.7588272455283902E-2</v>
      </c>
      <c r="E1690" s="4"/>
      <c r="F1690" s="4"/>
    </row>
    <row r="1691" spans="1:6" ht="13.2" x14ac:dyDescent="0.25">
      <c r="A1691" s="5">
        <v>44813.375</v>
      </c>
      <c r="B1691" s="6">
        <v>369.54</v>
      </c>
      <c r="C1691" s="6">
        <v>374.60948000000002</v>
      </c>
      <c r="D1691" s="6">
        <v>1.3532706113043301E-2</v>
      </c>
      <c r="E1691" s="4"/>
      <c r="F1691" s="4"/>
    </row>
    <row r="1692" spans="1:6" ht="13.2" x14ac:dyDescent="0.25">
      <c r="A1692" s="5">
        <v>44813.416666666664</v>
      </c>
      <c r="B1692" s="6">
        <v>368.85</v>
      </c>
      <c r="C1692" s="6">
        <v>371.05419000000001</v>
      </c>
      <c r="D1692" s="6">
        <v>5.9403452633158002E-3</v>
      </c>
      <c r="E1692" s="4"/>
      <c r="F1692" s="4"/>
    </row>
    <row r="1693" spans="1:6" ht="13.2" x14ac:dyDescent="0.25">
      <c r="A1693" s="5">
        <v>44813.458333333336</v>
      </c>
      <c r="B1693" s="6">
        <v>378.1</v>
      </c>
      <c r="C1693" s="6">
        <v>373.54485</v>
      </c>
      <c r="D1693" s="6">
        <v>1.2194385761174299E-2</v>
      </c>
      <c r="E1693" s="4"/>
      <c r="F1693" s="4"/>
    </row>
    <row r="1694" spans="1:6" ht="13.2" x14ac:dyDescent="0.25">
      <c r="A1694" s="5">
        <v>44813.5</v>
      </c>
      <c r="B1694" s="6">
        <v>372.38</v>
      </c>
      <c r="C1694" s="6">
        <v>377.10971999999998</v>
      </c>
      <c r="D1694" s="6">
        <v>1.25420262304561E-2</v>
      </c>
      <c r="E1694" s="4"/>
      <c r="F1694" s="4"/>
    </row>
    <row r="1695" spans="1:6" ht="13.2" x14ac:dyDescent="0.25">
      <c r="A1695" s="5">
        <v>44813.541666666664</v>
      </c>
      <c r="B1695" s="6">
        <v>374.51</v>
      </c>
      <c r="C1695" s="6">
        <v>370.64337999999998</v>
      </c>
      <c r="D1695" s="6">
        <v>1.04321841658146E-2</v>
      </c>
      <c r="E1695" s="4"/>
      <c r="F1695" s="4"/>
    </row>
    <row r="1696" spans="1:6" ht="13.2" x14ac:dyDescent="0.25">
      <c r="A1696" s="5">
        <v>44813.583333333336</v>
      </c>
      <c r="B1696" s="6">
        <v>380.69</v>
      </c>
      <c r="C1696" s="6">
        <v>348.24435</v>
      </c>
      <c r="D1696" s="6">
        <v>9.3169207196039203E-2</v>
      </c>
      <c r="E1696" s="4"/>
      <c r="F1696" s="4"/>
    </row>
    <row r="1697" spans="1:6" ht="13.2" x14ac:dyDescent="0.25">
      <c r="A1697" s="5">
        <v>44813.625</v>
      </c>
      <c r="B1697" s="6">
        <v>360.98</v>
      </c>
      <c r="C1697" s="6">
        <v>319.03676000000002</v>
      </c>
      <c r="D1697" s="6">
        <v>0.131468361200759</v>
      </c>
      <c r="E1697" s="4"/>
      <c r="F1697" s="4"/>
    </row>
    <row r="1698" spans="1:6" ht="13.2" x14ac:dyDescent="0.25">
      <c r="A1698" s="5">
        <v>44813.666666666664</v>
      </c>
      <c r="B1698" s="6">
        <v>331.77</v>
      </c>
      <c r="C1698" s="6">
        <v>295.39031</v>
      </c>
      <c r="D1698" s="6">
        <v>0.12315803453403699</v>
      </c>
      <c r="E1698" s="4"/>
      <c r="F1698" s="4"/>
    </row>
    <row r="1699" spans="1:6" ht="13.2" x14ac:dyDescent="0.25">
      <c r="A1699" s="5">
        <v>44813.708333333336</v>
      </c>
      <c r="B1699" s="6">
        <v>306.3</v>
      </c>
      <c r="C1699" s="6">
        <v>280.35442999999998</v>
      </c>
      <c r="D1699" s="6">
        <v>9.2545603791600595E-2</v>
      </c>
      <c r="E1699" s="4"/>
      <c r="F1699" s="4"/>
    </row>
    <row r="1700" spans="1:6" ht="13.2" x14ac:dyDescent="0.25">
      <c r="A1700" s="5">
        <v>44813.75</v>
      </c>
      <c r="B1700" s="6">
        <v>299.55</v>
      </c>
      <c r="C1700" s="6">
        <v>274.33703000000003</v>
      </c>
      <c r="D1700" s="6">
        <v>9.1905092068686398E-2</v>
      </c>
      <c r="E1700" s="4"/>
      <c r="F1700" s="4"/>
    </row>
    <row r="1701" spans="1:6" ht="13.2" x14ac:dyDescent="0.25">
      <c r="A1701" s="5">
        <v>44813.791666666664</v>
      </c>
      <c r="B1701" s="6">
        <v>301.79000000000002</v>
      </c>
      <c r="C1701" s="6">
        <v>277.01051999999999</v>
      </c>
      <c r="D1701" s="6">
        <v>8.9453209213859505E-2</v>
      </c>
      <c r="E1701" s="4"/>
      <c r="F1701" s="4"/>
    </row>
    <row r="1702" spans="1:6" ht="13.2" x14ac:dyDescent="0.25">
      <c r="A1702" s="5">
        <v>44813.833333333336</v>
      </c>
      <c r="B1702" s="6">
        <v>302.37</v>
      </c>
      <c r="C1702" s="6">
        <v>287.00297</v>
      </c>
      <c r="D1702" s="6">
        <v>5.3543104449406902E-2</v>
      </c>
      <c r="E1702" s="4"/>
      <c r="F1702" s="4"/>
    </row>
    <row r="1703" spans="1:6" ht="13.2" x14ac:dyDescent="0.25">
      <c r="A1703" s="5">
        <v>44813.875</v>
      </c>
      <c r="B1703" s="6">
        <v>304.39</v>
      </c>
      <c r="C1703" s="6">
        <v>299.07427000000001</v>
      </c>
      <c r="D1703" s="6">
        <v>1.7773946250875899E-2</v>
      </c>
      <c r="E1703" s="4"/>
      <c r="F1703" s="4"/>
    </row>
    <row r="1704" spans="1:6" ht="13.2" x14ac:dyDescent="0.25">
      <c r="A1704" s="5">
        <v>44813.916666666664</v>
      </c>
      <c r="B1704" s="6">
        <v>307.75</v>
      </c>
      <c r="C1704" s="6">
        <v>309.50522999999998</v>
      </c>
      <c r="D1704" s="6">
        <v>5.6710834902530798E-3</v>
      </c>
      <c r="E1704" s="4"/>
      <c r="F1704" s="4"/>
    </row>
    <row r="1705" spans="1:6" ht="13.2" x14ac:dyDescent="0.25">
      <c r="A1705" s="5">
        <v>44813.958333333336</v>
      </c>
      <c r="B1705" s="6">
        <v>300.12</v>
      </c>
      <c r="C1705" s="6">
        <v>318.62085000000002</v>
      </c>
      <c r="D1705" s="6">
        <v>5.8065409090459701E-2</v>
      </c>
      <c r="E1705" s="4"/>
      <c r="F1705" s="4"/>
    </row>
    <row r="1706" spans="1:6" ht="13.2" x14ac:dyDescent="0.25">
      <c r="A1706" s="5">
        <v>44814</v>
      </c>
      <c r="B1706" s="6">
        <v>302.7</v>
      </c>
      <c r="C1706" s="6">
        <v>328.63416999999998</v>
      </c>
      <c r="D1706" s="6">
        <v>7.8915013615291393E-2</v>
      </c>
      <c r="E1706" s="4"/>
      <c r="F1706" s="4"/>
    </row>
    <row r="1707" spans="1:6" ht="13.2" x14ac:dyDescent="0.25">
      <c r="A1707" s="5">
        <v>44814.041666666664</v>
      </c>
      <c r="B1707" s="6">
        <v>322.88</v>
      </c>
      <c r="C1707" s="6">
        <v>345.07008000000002</v>
      </c>
      <c r="D1707" s="6">
        <v>6.4306009956006605E-2</v>
      </c>
      <c r="E1707" s="4"/>
      <c r="F1707" s="4"/>
    </row>
    <row r="1708" spans="1:6" ht="13.2" x14ac:dyDescent="0.25">
      <c r="A1708" s="5">
        <v>44814.083333333336</v>
      </c>
      <c r="B1708" s="6">
        <v>351.91</v>
      </c>
      <c r="C1708" s="6">
        <v>357.01436000000001</v>
      </c>
      <c r="D1708" s="6">
        <v>1.42973520728969E-2</v>
      </c>
      <c r="E1708" s="4"/>
      <c r="F1708" s="4"/>
    </row>
    <row r="1709" spans="1:6" ht="13.2" x14ac:dyDescent="0.25">
      <c r="A1709" s="5">
        <v>44814.125</v>
      </c>
      <c r="B1709" s="6">
        <v>366.61</v>
      </c>
      <c r="C1709" s="6">
        <v>361.13700999999998</v>
      </c>
      <c r="D1709" s="6">
        <v>1.51548853993115E-2</v>
      </c>
      <c r="E1709" s="4"/>
      <c r="F1709" s="4"/>
    </row>
    <row r="1710" spans="1:6" ht="13.2" x14ac:dyDescent="0.25">
      <c r="A1710" s="5">
        <v>44814.166666666664</v>
      </c>
      <c r="B1710" s="6">
        <v>357.13</v>
      </c>
      <c r="C1710" s="6">
        <v>361.62450999999999</v>
      </c>
      <c r="D1710" s="6">
        <v>1.24286653025813E-2</v>
      </c>
      <c r="E1710" s="4"/>
      <c r="F1710" s="4"/>
    </row>
    <row r="1711" spans="1:6" ht="13.2" x14ac:dyDescent="0.25">
      <c r="A1711" s="5">
        <v>44814.208333333336</v>
      </c>
      <c r="B1711" s="6">
        <v>350.86</v>
      </c>
      <c r="C1711" s="6">
        <v>361.48012999999997</v>
      </c>
      <c r="D1711" s="6">
        <v>2.9379567834060299E-2</v>
      </c>
      <c r="E1711" s="4"/>
      <c r="F1711" s="4"/>
    </row>
    <row r="1712" spans="1:6" ht="13.2" x14ac:dyDescent="0.25">
      <c r="A1712" s="5">
        <v>44814.25</v>
      </c>
      <c r="B1712" s="6">
        <v>341.54</v>
      </c>
      <c r="C1712" s="6">
        <v>361.78449000000001</v>
      </c>
      <c r="D1712" s="6">
        <v>5.5957318678863097E-2</v>
      </c>
      <c r="E1712" s="4"/>
      <c r="F1712" s="4"/>
    </row>
    <row r="1713" spans="1:6" ht="13.2" x14ac:dyDescent="0.25">
      <c r="A1713" s="5">
        <v>44814.291666666664</v>
      </c>
      <c r="B1713" s="6">
        <v>328.99</v>
      </c>
      <c r="C1713" s="6">
        <v>362.56072999999998</v>
      </c>
      <c r="D1713" s="6">
        <v>9.2593398077061295E-2</v>
      </c>
      <c r="E1713" s="4"/>
      <c r="F1713" s="4"/>
    </row>
    <row r="1714" spans="1:6" ht="13.2" x14ac:dyDescent="0.25">
      <c r="A1714" s="5">
        <v>44814.333333333336</v>
      </c>
      <c r="B1714" s="6">
        <v>337.13</v>
      </c>
      <c r="C1714" s="6">
        <v>364.589</v>
      </c>
      <c r="D1714" s="6">
        <v>7.5314943676303994E-2</v>
      </c>
      <c r="E1714" s="4"/>
      <c r="F1714" s="4"/>
    </row>
    <row r="1715" spans="1:6" ht="13.2" x14ac:dyDescent="0.25">
      <c r="A1715" s="5">
        <v>44814.375</v>
      </c>
      <c r="B1715" s="6">
        <v>341.4</v>
      </c>
      <c r="C1715" s="6">
        <v>360.66755000000001</v>
      </c>
      <c r="D1715" s="6">
        <v>5.3421911674615602E-2</v>
      </c>
      <c r="E1715" s="4"/>
      <c r="F1715" s="4"/>
    </row>
    <row r="1716" spans="1:6" ht="13.2" x14ac:dyDescent="0.25">
      <c r="A1716" s="5">
        <v>44814.416666666664</v>
      </c>
      <c r="B1716" s="6">
        <v>338.04</v>
      </c>
      <c r="C1716" s="6">
        <v>355.75752</v>
      </c>
      <c r="D1716" s="6">
        <v>4.9802236084847802E-2</v>
      </c>
      <c r="E1716" s="4"/>
      <c r="F1716" s="4"/>
    </row>
    <row r="1717" spans="1:6" ht="13.2" x14ac:dyDescent="0.25">
      <c r="A1717" s="5">
        <v>44814.458333333336</v>
      </c>
      <c r="B1717" s="6">
        <v>344.96</v>
      </c>
      <c r="C1717" s="6">
        <v>356.29262999999997</v>
      </c>
      <c r="D1717" s="6">
        <v>3.1807085091824602E-2</v>
      </c>
      <c r="E1717" s="4"/>
      <c r="F1717" s="4"/>
    </row>
    <row r="1718" spans="1:6" ht="13.2" x14ac:dyDescent="0.25">
      <c r="A1718" s="5">
        <v>44814.5</v>
      </c>
      <c r="B1718" s="6">
        <v>360.61</v>
      </c>
      <c r="C1718" s="6">
        <v>358.91777000000002</v>
      </c>
      <c r="D1718" s="6">
        <v>4.7148125321295597E-3</v>
      </c>
      <c r="E1718" s="4"/>
      <c r="F1718" s="4"/>
    </row>
    <row r="1719" spans="1:6" ht="13.2" x14ac:dyDescent="0.25">
      <c r="A1719" s="5">
        <v>44814.541666666664</v>
      </c>
      <c r="B1719" s="6">
        <v>368.67</v>
      </c>
      <c r="C1719" s="6">
        <v>355.00722999999999</v>
      </c>
      <c r="D1719" s="6">
        <v>3.84858922450678E-2</v>
      </c>
      <c r="E1719" s="4"/>
      <c r="F1719" s="4"/>
    </row>
    <row r="1720" spans="1:6" ht="13.2" x14ac:dyDescent="0.25">
      <c r="A1720" s="5">
        <v>44814.583333333336</v>
      </c>
      <c r="B1720" s="6">
        <v>360.87</v>
      </c>
      <c r="C1720" s="6">
        <v>338.74984000000001</v>
      </c>
      <c r="D1720" s="6">
        <v>6.5299396156172307E-2</v>
      </c>
      <c r="E1720" s="4"/>
      <c r="F1720" s="4"/>
    </row>
    <row r="1721" spans="1:6" ht="13.2" x14ac:dyDescent="0.25">
      <c r="A1721" s="5">
        <v>44814.625</v>
      </c>
      <c r="B1721" s="6">
        <v>340.82</v>
      </c>
      <c r="C1721" s="6">
        <v>315.91442000000001</v>
      </c>
      <c r="D1721" s="6">
        <v>7.8836477296604507E-2</v>
      </c>
      <c r="E1721" s="4"/>
      <c r="F1721" s="4"/>
    </row>
    <row r="1722" spans="1:6" ht="13.2" x14ac:dyDescent="0.25">
      <c r="A1722" s="5">
        <v>44814.666666666664</v>
      </c>
      <c r="B1722" s="6">
        <v>343.72</v>
      </c>
      <c r="C1722" s="6">
        <v>294.69851</v>
      </c>
      <c r="D1722" s="6">
        <v>0.166344546499403</v>
      </c>
      <c r="E1722" s="4"/>
      <c r="F1722" s="4"/>
    </row>
    <row r="1723" spans="1:6" ht="13.2" x14ac:dyDescent="0.25">
      <c r="A1723" s="5">
        <v>44814.708333333336</v>
      </c>
      <c r="B1723" s="6">
        <v>319.76</v>
      </c>
      <c r="C1723" s="6">
        <v>278.56871000000001</v>
      </c>
      <c r="D1723" s="6">
        <v>0.14786761226700501</v>
      </c>
      <c r="E1723" s="4"/>
      <c r="F1723" s="4"/>
    </row>
    <row r="1724" spans="1:6" ht="13.2" x14ac:dyDescent="0.25">
      <c r="A1724" s="5">
        <v>44814.75</v>
      </c>
      <c r="B1724" s="6">
        <v>300.54000000000002</v>
      </c>
      <c r="C1724" s="6">
        <v>270.07046000000003</v>
      </c>
      <c r="D1724" s="6">
        <v>0.112820706122394</v>
      </c>
      <c r="E1724" s="4"/>
      <c r="F1724" s="4"/>
    </row>
    <row r="1725" spans="1:6" ht="13.2" x14ac:dyDescent="0.25">
      <c r="A1725" s="5">
        <v>44814.791666666664</v>
      </c>
      <c r="B1725" s="6">
        <v>283.54000000000002</v>
      </c>
      <c r="C1725" s="6">
        <v>270.57729999999998</v>
      </c>
      <c r="D1725" s="6">
        <v>4.7907566525351601E-2</v>
      </c>
      <c r="E1725" s="4"/>
      <c r="F1725" s="4"/>
    </row>
    <row r="1726" spans="1:6" ht="13.2" x14ac:dyDescent="0.25">
      <c r="A1726" s="5">
        <v>44814.833333333336</v>
      </c>
      <c r="B1726" s="6">
        <v>265.61</v>
      </c>
      <c r="C1726" s="6">
        <v>279.07350000000002</v>
      </c>
      <c r="D1726" s="6">
        <v>4.8243563075677197E-2</v>
      </c>
      <c r="E1726" s="4"/>
      <c r="F1726" s="4"/>
    </row>
    <row r="1727" spans="1:6" ht="13.2" x14ac:dyDescent="0.25">
      <c r="A1727" s="5">
        <v>44814.875</v>
      </c>
      <c r="B1727" s="6">
        <v>275.57</v>
      </c>
      <c r="C1727" s="6">
        <v>289.58319999999998</v>
      </c>
      <c r="D1727" s="6">
        <v>4.8390928755535398E-2</v>
      </c>
      <c r="E1727" s="4"/>
      <c r="F1727" s="4"/>
    </row>
    <row r="1728" spans="1:6" ht="13.2" x14ac:dyDescent="0.25">
      <c r="A1728" s="5">
        <v>44814.916666666664</v>
      </c>
      <c r="B1728" s="6">
        <v>279.60000000000002</v>
      </c>
      <c r="C1728" s="6">
        <v>298.29606000000001</v>
      </c>
      <c r="D1728" s="6">
        <v>6.2676188213816694E-2</v>
      </c>
      <c r="E1728" s="4"/>
      <c r="F1728" s="4"/>
    </row>
    <row r="1729" spans="1:6" ht="13.2" x14ac:dyDescent="0.25">
      <c r="A1729" s="5">
        <v>44814.958333333336</v>
      </c>
      <c r="B1729" s="6">
        <v>283.2</v>
      </c>
      <c r="C1729" s="6">
        <v>306.05421000000001</v>
      </c>
      <c r="D1729" s="6">
        <v>7.4673731820254996E-2</v>
      </c>
      <c r="E1729" s="4"/>
      <c r="F1729" s="4"/>
    </row>
    <row r="1730" spans="1:6" ht="13.2" x14ac:dyDescent="0.25">
      <c r="A1730" s="5">
        <v>44815</v>
      </c>
      <c r="B1730" s="6">
        <v>294.89999999999998</v>
      </c>
      <c r="C1730" s="6">
        <v>284.57510000000002</v>
      </c>
      <c r="D1730" s="6">
        <v>3.6281811022819403E-2</v>
      </c>
      <c r="E1730" s="4"/>
      <c r="F1730" s="4"/>
    </row>
    <row r="1731" spans="1:6" ht="13.2" x14ac:dyDescent="0.25">
      <c r="A1731" s="5">
        <v>44815.041666666664</v>
      </c>
      <c r="B1731" s="6">
        <v>318.01</v>
      </c>
      <c r="C1731" s="6">
        <v>307.61187000000001</v>
      </c>
      <c r="D1731" s="6">
        <v>3.3802759301843503E-2</v>
      </c>
      <c r="E1731" s="4"/>
      <c r="F1731" s="4"/>
    </row>
    <row r="1732" spans="1:6" ht="13.2" x14ac:dyDescent="0.25">
      <c r="A1732" s="5">
        <v>44815.083333333336</v>
      </c>
      <c r="B1732" s="6">
        <v>334.08</v>
      </c>
      <c r="C1732" s="6">
        <v>328.60700000000003</v>
      </c>
      <c r="D1732" s="6">
        <v>1.6655153420346899E-2</v>
      </c>
      <c r="E1732" s="4"/>
      <c r="F1732" s="4"/>
    </row>
    <row r="1733" spans="1:6" ht="13.2" x14ac:dyDescent="0.25">
      <c r="A1733" s="5">
        <v>44815.125</v>
      </c>
      <c r="B1733" s="6">
        <v>356.44</v>
      </c>
      <c r="C1733" s="6">
        <v>340.46749999999997</v>
      </c>
      <c r="D1733" s="6">
        <v>4.69134352030664E-2</v>
      </c>
      <c r="E1733" s="4"/>
      <c r="F1733" s="4"/>
    </row>
    <row r="1734" spans="1:6" ht="13.2" x14ac:dyDescent="0.25">
      <c r="A1734" s="5">
        <v>44815.166666666664</v>
      </c>
      <c r="B1734" s="6">
        <v>358.32</v>
      </c>
      <c r="C1734" s="6">
        <v>346.21721000000002</v>
      </c>
      <c r="D1734" s="6">
        <v>3.4957216598215803E-2</v>
      </c>
      <c r="E1734" s="4"/>
      <c r="F1734" s="4"/>
    </row>
    <row r="1735" spans="1:6" ht="13.2" x14ac:dyDescent="0.25">
      <c r="A1735" s="5">
        <v>44815.208333333336</v>
      </c>
      <c r="B1735" s="6">
        <v>360.97</v>
      </c>
      <c r="C1735" s="6">
        <v>349.90246000000002</v>
      </c>
      <c r="D1735" s="6">
        <v>3.1630357785995503E-2</v>
      </c>
      <c r="E1735" s="4"/>
      <c r="F1735" s="4"/>
    </row>
    <row r="1736" spans="1:6" ht="13.2" x14ac:dyDescent="0.25">
      <c r="A1736" s="5">
        <v>44815.25</v>
      </c>
      <c r="B1736" s="6">
        <v>364.27</v>
      </c>
      <c r="C1736" s="6">
        <v>351.71433000000002</v>
      </c>
      <c r="D1736" s="6">
        <v>3.5698488600108901E-2</v>
      </c>
      <c r="E1736" s="4"/>
      <c r="F1736" s="4"/>
    </row>
    <row r="1737" spans="1:6" ht="13.2" x14ac:dyDescent="0.25">
      <c r="A1737" s="5">
        <v>44815.291666666664</v>
      </c>
      <c r="B1737" s="6">
        <v>363.4</v>
      </c>
      <c r="C1737" s="6">
        <v>350.93772999999999</v>
      </c>
      <c r="D1737" s="6">
        <v>3.5511342710286498E-2</v>
      </c>
      <c r="E1737" s="4"/>
      <c r="F1737" s="4"/>
    </row>
    <row r="1738" spans="1:6" ht="13.2" x14ac:dyDescent="0.25">
      <c r="A1738" s="5">
        <v>44815.333333333336</v>
      </c>
      <c r="B1738" s="6">
        <v>374.61</v>
      </c>
      <c r="C1738" s="6">
        <v>350.80439000000001</v>
      </c>
      <c r="D1738" s="6">
        <v>6.7860068683861102E-2</v>
      </c>
      <c r="E1738" s="4"/>
      <c r="F1738" s="4"/>
    </row>
    <row r="1739" spans="1:6" ht="13.2" x14ac:dyDescent="0.25">
      <c r="A1739" s="5">
        <v>44815.375</v>
      </c>
      <c r="B1739" s="6">
        <v>372.81</v>
      </c>
      <c r="C1739" s="6">
        <v>347.98491000000001</v>
      </c>
      <c r="D1739" s="6">
        <v>7.1339558948116402E-2</v>
      </c>
      <c r="E1739" s="4"/>
      <c r="F1739" s="4"/>
    </row>
    <row r="1740" spans="1:6" ht="13.2" x14ac:dyDescent="0.25">
      <c r="A1740" s="5">
        <v>44815.416666666664</v>
      </c>
      <c r="B1740" s="6">
        <v>376.28</v>
      </c>
      <c r="C1740" s="6">
        <v>345.95362999999998</v>
      </c>
      <c r="D1740" s="6">
        <v>8.76602161971822E-2</v>
      </c>
      <c r="E1740" s="4"/>
      <c r="F1740" s="4"/>
    </row>
    <row r="1741" spans="1:6" ht="13.2" x14ac:dyDescent="0.25">
      <c r="A1741" s="5">
        <v>44815.458333333336</v>
      </c>
      <c r="B1741" s="6">
        <v>378.8</v>
      </c>
      <c r="C1741" s="6">
        <v>346.89611000000002</v>
      </c>
      <c r="D1741" s="6">
        <v>9.1969581325083094E-2</v>
      </c>
      <c r="E1741" s="4"/>
      <c r="F1741" s="4"/>
    </row>
    <row r="1742" spans="1:6" ht="13.2" x14ac:dyDescent="0.25">
      <c r="A1742" s="5">
        <v>44815.5</v>
      </c>
      <c r="B1742" s="6">
        <v>375.67</v>
      </c>
      <c r="C1742" s="6">
        <v>348.90051999999997</v>
      </c>
      <c r="D1742" s="6">
        <v>7.6725251083030896E-2</v>
      </c>
      <c r="E1742" s="4"/>
      <c r="F1742" s="4"/>
    </row>
    <row r="1743" spans="1:6" ht="13.2" x14ac:dyDescent="0.25">
      <c r="A1743" s="5">
        <v>44815.541666666664</v>
      </c>
      <c r="B1743" s="6">
        <v>372.81</v>
      </c>
      <c r="C1743" s="6">
        <v>348.84964000000002</v>
      </c>
      <c r="D1743" s="6">
        <v>6.8683917804816905E-2</v>
      </c>
      <c r="E1743" s="4"/>
      <c r="F1743" s="4"/>
    </row>
    <row r="1744" spans="1:6" ht="13.2" x14ac:dyDescent="0.25">
      <c r="A1744" s="5">
        <v>44815.583333333336</v>
      </c>
      <c r="B1744" s="6">
        <v>375.18</v>
      </c>
      <c r="C1744" s="6">
        <v>343.46147999999999</v>
      </c>
      <c r="D1744" s="6">
        <v>9.2349570030385894E-2</v>
      </c>
      <c r="E1744" s="4"/>
      <c r="F1744" s="4"/>
    </row>
    <row r="1745" spans="1:6" ht="13.2" x14ac:dyDescent="0.25">
      <c r="A1745" s="5">
        <v>44815.625</v>
      </c>
      <c r="B1745" s="6">
        <v>346.35</v>
      </c>
      <c r="C1745" s="6">
        <v>332.07346999999999</v>
      </c>
      <c r="D1745" s="6">
        <v>4.2992082444887898E-2</v>
      </c>
      <c r="E1745" s="4"/>
      <c r="F1745" s="4"/>
    </row>
    <row r="1746" spans="1:6" ht="13.2" x14ac:dyDescent="0.25">
      <c r="A1746" s="5">
        <v>44815.666666666664</v>
      </c>
      <c r="B1746" s="6">
        <v>301.02999999999997</v>
      </c>
      <c r="C1746" s="6">
        <v>311.92939000000001</v>
      </c>
      <c r="D1746" s="6">
        <v>3.4941850141148999E-2</v>
      </c>
      <c r="E1746" s="4"/>
      <c r="F1746" s="4"/>
    </row>
    <row r="1747" spans="1:6" ht="13.2" x14ac:dyDescent="0.25">
      <c r="A1747" s="5">
        <v>44815.708333333336</v>
      </c>
      <c r="B1747" s="6">
        <v>270.12</v>
      </c>
      <c r="C1747" s="6">
        <v>282.72343999999998</v>
      </c>
      <c r="D1747" s="6">
        <v>4.4578687922020098E-2</v>
      </c>
      <c r="E1747" s="4"/>
      <c r="F1747" s="4"/>
    </row>
    <row r="1748" spans="1:6" ht="13.2" x14ac:dyDescent="0.25">
      <c r="A1748" s="5">
        <v>44815.75</v>
      </c>
      <c r="B1748" s="6">
        <v>254.14</v>
      </c>
      <c r="C1748" s="6">
        <v>255.96418</v>
      </c>
      <c r="D1748" s="6">
        <v>7.12670030626946E-3</v>
      </c>
      <c r="E1748" s="4"/>
      <c r="F1748" s="4"/>
    </row>
    <row r="1749" spans="1:6" ht="13.2" x14ac:dyDescent="0.25">
      <c r="A1749" s="5">
        <v>44815.791666666664</v>
      </c>
      <c r="B1749" s="6">
        <v>256.35000000000002</v>
      </c>
      <c r="C1749" s="6">
        <v>243.41363000000001</v>
      </c>
      <c r="D1749" s="6">
        <v>5.3145627054655899E-2</v>
      </c>
      <c r="E1749" s="4"/>
      <c r="F1749" s="4"/>
    </row>
    <row r="1750" spans="1:6" ht="13.2" x14ac:dyDescent="0.25">
      <c r="A1750" s="5">
        <v>44815.833333333336</v>
      </c>
      <c r="B1750" s="6">
        <v>259.8</v>
      </c>
      <c r="C1750" s="6">
        <v>244.90344999999999</v>
      </c>
      <c r="D1750" s="6">
        <v>6.0826215392229099E-2</v>
      </c>
      <c r="E1750" s="4"/>
      <c r="F1750" s="4"/>
    </row>
    <row r="1751" spans="1:6" ht="13.2" x14ac:dyDescent="0.25">
      <c r="A1751" s="5">
        <v>44815.875</v>
      </c>
      <c r="B1751" s="6">
        <v>261.77999999999997</v>
      </c>
      <c r="C1751" s="6">
        <v>250.65929</v>
      </c>
      <c r="D1751" s="6">
        <v>4.4365840180908403E-2</v>
      </c>
      <c r="E1751" s="4"/>
      <c r="F1751" s="4"/>
    </row>
    <row r="1752" spans="1:6" ht="13.2" x14ac:dyDescent="0.25">
      <c r="A1752" s="5">
        <v>44815.916666666664</v>
      </c>
      <c r="B1752" s="6">
        <v>266.02</v>
      </c>
      <c r="C1752" s="6">
        <v>255.18288999999999</v>
      </c>
      <c r="D1752" s="6">
        <v>4.24680118639615E-2</v>
      </c>
      <c r="E1752" s="4"/>
      <c r="F1752" s="4"/>
    </row>
    <row r="1753" spans="1:6" ht="13.2" x14ac:dyDescent="0.25">
      <c r="A1753" s="5">
        <v>44815.958333333336</v>
      </c>
      <c r="B1753" s="6">
        <v>270.56</v>
      </c>
      <c r="C1753" s="6">
        <v>261.08044999999998</v>
      </c>
      <c r="D1753" s="6">
        <v>3.6308923169084503E-2</v>
      </c>
      <c r="E1753" s="4"/>
      <c r="F1753" s="4"/>
    </row>
    <row r="1754" spans="1:6" ht="13.2" x14ac:dyDescent="0.25">
      <c r="A1754" s="5">
        <v>44816</v>
      </c>
      <c r="B1754" s="6">
        <v>290.49</v>
      </c>
      <c r="C1754" s="6">
        <v>276.16635000000002</v>
      </c>
      <c r="D1754" s="6">
        <v>5.1866022055185097E-2</v>
      </c>
      <c r="E1754" s="4"/>
      <c r="F1754" s="4"/>
    </row>
    <row r="1755" spans="1:6" ht="13.2" x14ac:dyDescent="0.25">
      <c r="A1755" s="5">
        <v>44816.041666666664</v>
      </c>
      <c r="B1755" s="6">
        <v>318.70999999999998</v>
      </c>
      <c r="C1755" s="6">
        <v>307.35872999999998</v>
      </c>
      <c r="D1755" s="6">
        <v>3.6931666134877597E-2</v>
      </c>
      <c r="E1755" s="4"/>
      <c r="F1755" s="4"/>
    </row>
    <row r="1756" spans="1:6" ht="13.2" x14ac:dyDescent="0.25">
      <c r="A1756" s="5">
        <v>44816.083333333336</v>
      </c>
      <c r="B1756" s="6">
        <v>356.26</v>
      </c>
      <c r="C1756" s="6">
        <v>334.30158</v>
      </c>
      <c r="D1756" s="6">
        <v>6.5684463710880395E-2</v>
      </c>
      <c r="E1756" s="4"/>
      <c r="F1756" s="4"/>
    </row>
    <row r="1757" spans="1:6" ht="13.2" x14ac:dyDescent="0.25">
      <c r="A1757" s="5">
        <v>44816.125</v>
      </c>
      <c r="B1757" s="6">
        <v>369.45</v>
      </c>
      <c r="C1757" s="6">
        <v>348.91154</v>
      </c>
      <c r="D1757" s="6">
        <v>5.88643757669923E-2</v>
      </c>
      <c r="E1757" s="4"/>
      <c r="F1757" s="4"/>
    </row>
    <row r="1758" spans="1:6" ht="13.2" x14ac:dyDescent="0.25">
      <c r="A1758" s="5">
        <v>44816.166666666664</v>
      </c>
      <c r="B1758" s="6">
        <v>370.14</v>
      </c>
      <c r="C1758" s="6">
        <v>352.38477999999998</v>
      </c>
      <c r="D1758" s="6">
        <v>5.0385887835450803E-2</v>
      </c>
      <c r="E1758" s="4"/>
      <c r="F1758" s="4"/>
    </row>
    <row r="1759" spans="1:6" ht="13.2" x14ac:dyDescent="0.25">
      <c r="A1759" s="5">
        <v>44816.208333333336</v>
      </c>
      <c r="B1759" s="6">
        <v>352.73</v>
      </c>
      <c r="C1759" s="6">
        <v>350.05466000000001</v>
      </c>
      <c r="D1759" s="6">
        <v>7.6426350102009903E-3</v>
      </c>
      <c r="E1759" s="4"/>
      <c r="F1759" s="4"/>
    </row>
    <row r="1760" spans="1:6" ht="13.2" x14ac:dyDescent="0.25">
      <c r="A1760" s="5">
        <v>44816.25</v>
      </c>
      <c r="B1760" s="6">
        <v>351.24</v>
      </c>
      <c r="C1760" s="6">
        <v>348.78008</v>
      </c>
      <c r="D1760" s="6">
        <v>7.0529257290152898E-3</v>
      </c>
      <c r="E1760" s="4"/>
      <c r="F1760" s="4"/>
    </row>
    <row r="1761" spans="1:6" ht="13.2" x14ac:dyDescent="0.25">
      <c r="A1761" s="5">
        <v>44816.291666666664</v>
      </c>
      <c r="B1761" s="6">
        <v>357.07</v>
      </c>
      <c r="C1761" s="6">
        <v>348.18319000000002</v>
      </c>
      <c r="D1761" s="6">
        <v>2.5523374635059101E-2</v>
      </c>
      <c r="E1761" s="4"/>
      <c r="F1761" s="4"/>
    </row>
    <row r="1762" spans="1:6" ht="13.2" x14ac:dyDescent="0.25">
      <c r="A1762" s="5">
        <v>44816.333333333336</v>
      </c>
      <c r="B1762" s="6">
        <v>352.25</v>
      </c>
      <c r="C1762" s="6">
        <v>347.45092</v>
      </c>
      <c r="D1762" s="6">
        <v>1.3812252965109399E-2</v>
      </c>
      <c r="E1762" s="4"/>
      <c r="F1762" s="4"/>
    </row>
    <row r="1763" spans="1:6" ht="13.2" x14ac:dyDescent="0.25">
      <c r="A1763" s="5">
        <v>44816.375</v>
      </c>
      <c r="B1763" s="6">
        <v>357.53</v>
      </c>
      <c r="C1763" s="6">
        <v>342.65109999999999</v>
      </c>
      <c r="D1763" s="6">
        <v>4.3422887012474098E-2</v>
      </c>
      <c r="E1763" s="4"/>
      <c r="F1763" s="4"/>
    </row>
    <row r="1764" spans="1:6" ht="13.2" x14ac:dyDescent="0.25">
      <c r="A1764" s="5">
        <v>44816.416666666664</v>
      </c>
      <c r="B1764" s="6">
        <v>350.21</v>
      </c>
      <c r="C1764" s="6">
        <v>338.62365999999997</v>
      </c>
      <c r="D1764" s="6">
        <v>3.4215978883460202E-2</v>
      </c>
      <c r="E1764" s="4"/>
      <c r="F1764" s="4"/>
    </row>
    <row r="1765" spans="1:6" ht="13.2" x14ac:dyDescent="0.25">
      <c r="A1765" s="5">
        <v>44816.458333333336</v>
      </c>
      <c r="B1765" s="6">
        <v>346.05</v>
      </c>
      <c r="C1765" s="6">
        <v>337.65386000000001</v>
      </c>
      <c r="D1765" s="6">
        <v>2.48661158501194E-2</v>
      </c>
      <c r="E1765" s="4"/>
      <c r="F1765" s="4"/>
    </row>
    <row r="1766" spans="1:6" ht="13.2" x14ac:dyDescent="0.25">
      <c r="A1766" s="5">
        <v>44816.5</v>
      </c>
      <c r="B1766" s="6">
        <v>350.45</v>
      </c>
      <c r="C1766" s="6">
        <v>339.28773000000001</v>
      </c>
      <c r="D1766" s="6">
        <v>3.2899126649820101E-2</v>
      </c>
      <c r="E1766" s="4"/>
      <c r="F1766" s="4"/>
    </row>
    <row r="1767" spans="1:6" ht="13.2" x14ac:dyDescent="0.25">
      <c r="A1767" s="5">
        <v>44816.541666666664</v>
      </c>
      <c r="B1767" s="6">
        <v>352.45</v>
      </c>
      <c r="C1767" s="6">
        <v>337.29732999999999</v>
      </c>
      <c r="D1767" s="6">
        <v>4.4923776894409399E-2</v>
      </c>
      <c r="E1767" s="4"/>
      <c r="F1767" s="4"/>
    </row>
    <row r="1768" spans="1:6" ht="13.2" x14ac:dyDescent="0.25">
      <c r="A1768" s="5">
        <v>44816.583333333336</v>
      </c>
      <c r="B1768" s="6">
        <v>369.06</v>
      </c>
      <c r="C1768" s="6">
        <v>322.37653999999998</v>
      </c>
      <c r="D1768" s="6">
        <v>0.14481035127431999</v>
      </c>
      <c r="E1768" s="4"/>
      <c r="F1768" s="4"/>
    </row>
    <row r="1769" spans="1:6" ht="13.2" x14ac:dyDescent="0.25">
      <c r="A1769" s="5">
        <v>44816.625</v>
      </c>
      <c r="B1769" s="6">
        <v>328.4</v>
      </c>
      <c r="C1769" s="6">
        <v>293.87927999999999</v>
      </c>
      <c r="D1769" s="6">
        <v>0.117465647799327</v>
      </c>
      <c r="E1769" s="4"/>
      <c r="F1769" s="4"/>
    </row>
    <row r="1770" spans="1:6" ht="13.2" x14ac:dyDescent="0.25">
      <c r="A1770" s="5">
        <v>44816.666666666664</v>
      </c>
      <c r="B1770" s="6">
        <v>293.57</v>
      </c>
      <c r="C1770" s="6">
        <v>260.93934000000002</v>
      </c>
      <c r="D1770" s="6">
        <v>0.12505074934273899</v>
      </c>
      <c r="E1770" s="4"/>
      <c r="F1770" s="4"/>
    </row>
    <row r="1771" spans="1:6" ht="13.2" x14ac:dyDescent="0.25">
      <c r="A1771" s="5">
        <v>44816.708333333336</v>
      </c>
      <c r="B1771" s="6">
        <v>274.62</v>
      </c>
      <c r="C1771" s="6">
        <v>231.16038</v>
      </c>
      <c r="D1771" s="6">
        <v>0.18800635299180499</v>
      </c>
      <c r="E1771" s="4"/>
      <c r="F1771" s="4"/>
    </row>
    <row r="1772" spans="1:6" ht="13.2" x14ac:dyDescent="0.25">
      <c r="A1772" s="5">
        <v>44816.75</v>
      </c>
      <c r="B1772" s="6">
        <v>261.24</v>
      </c>
      <c r="C1772" s="6">
        <v>214.88151999999999</v>
      </c>
      <c r="D1772" s="6">
        <v>0.21573972484930301</v>
      </c>
      <c r="E1772" s="4"/>
      <c r="F1772" s="4"/>
    </row>
    <row r="1773" spans="1:6" ht="13.2" x14ac:dyDescent="0.25">
      <c r="A1773" s="5">
        <v>44816.791666666664</v>
      </c>
      <c r="B1773" s="6">
        <v>263.44</v>
      </c>
      <c r="C1773" s="6">
        <v>215.29079999999999</v>
      </c>
      <c r="D1773" s="6">
        <v>0.223647271504402</v>
      </c>
      <c r="E1773" s="4"/>
      <c r="F1773" s="4"/>
    </row>
    <row r="1774" spans="1:6" ht="13.2" x14ac:dyDescent="0.25">
      <c r="A1774" s="5">
        <v>44816.833333333336</v>
      </c>
      <c r="B1774" s="6">
        <v>278.45</v>
      </c>
      <c r="C1774" s="6">
        <v>223.91192000000001</v>
      </c>
      <c r="D1774" s="6">
        <v>0.243569346375128</v>
      </c>
      <c r="E1774" s="4"/>
      <c r="F1774" s="4"/>
    </row>
    <row r="1775" spans="1:6" ht="13.2" x14ac:dyDescent="0.25">
      <c r="A1775" s="5">
        <v>44816.875</v>
      </c>
      <c r="B1775" s="6">
        <v>293.24</v>
      </c>
      <c r="C1775" s="6">
        <v>230.67901000000001</v>
      </c>
      <c r="D1775" s="6">
        <v>0.27120365220918802</v>
      </c>
      <c r="E1775" s="4"/>
      <c r="F1775" s="4"/>
    </row>
    <row r="1776" spans="1:6" ht="13.2" x14ac:dyDescent="0.25">
      <c r="A1776" s="5">
        <v>44816.916666666664</v>
      </c>
      <c r="B1776" s="6">
        <v>287.33999999999997</v>
      </c>
      <c r="C1776" s="6">
        <v>235.08065999999999</v>
      </c>
      <c r="D1776" s="6">
        <v>0.22230386795749099</v>
      </c>
      <c r="E1776" s="4"/>
      <c r="F1776" s="4"/>
    </row>
    <row r="1777" spans="1:6" ht="13.2" x14ac:dyDescent="0.25">
      <c r="A1777" s="5">
        <v>44816.958333333336</v>
      </c>
      <c r="B1777" s="6">
        <v>275.29000000000002</v>
      </c>
      <c r="C1777" s="6">
        <v>244.91163</v>
      </c>
      <c r="D1777" s="6">
        <v>0.124038086717237</v>
      </c>
      <c r="E1777" s="4"/>
      <c r="F1777" s="4"/>
    </row>
    <row r="1778" spans="1:6" ht="13.2" x14ac:dyDescent="0.25">
      <c r="A1778" s="5">
        <v>44817</v>
      </c>
      <c r="B1778" s="6">
        <v>282.02</v>
      </c>
      <c r="C1778" s="6">
        <v>290.03856999999999</v>
      </c>
      <c r="D1778" s="6">
        <v>2.7646564386247002E-2</v>
      </c>
      <c r="E1778" s="4"/>
      <c r="F1778" s="4"/>
    </row>
    <row r="1779" spans="1:6" ht="13.2" x14ac:dyDescent="0.25">
      <c r="A1779" s="5">
        <v>44817.041666666664</v>
      </c>
      <c r="B1779" s="6">
        <v>323.5</v>
      </c>
      <c r="C1779" s="6">
        <v>316.85410999999999</v>
      </c>
      <c r="D1779" s="6">
        <v>2.0974605631594902E-2</v>
      </c>
      <c r="E1779" s="4"/>
      <c r="F1779" s="4"/>
    </row>
    <row r="1780" spans="1:6" ht="13.2" x14ac:dyDescent="0.25">
      <c r="A1780" s="5">
        <v>44817.083333333336</v>
      </c>
      <c r="B1780" s="6">
        <v>363.45</v>
      </c>
      <c r="C1780" s="6">
        <v>336.93761000000001</v>
      </c>
      <c r="D1780" s="6">
        <v>7.8686347896870207E-2</v>
      </c>
      <c r="E1780" s="4"/>
      <c r="F1780" s="4"/>
    </row>
    <row r="1781" spans="1:6" ht="13.2" x14ac:dyDescent="0.25">
      <c r="A1781" s="5">
        <v>44817.125</v>
      </c>
      <c r="B1781" s="6">
        <v>377.75</v>
      </c>
      <c r="C1781" s="6">
        <v>345.56135999999998</v>
      </c>
      <c r="D1781" s="6">
        <v>9.3148840483785605E-2</v>
      </c>
      <c r="E1781" s="4"/>
      <c r="F1781" s="4"/>
    </row>
    <row r="1782" spans="1:6" ht="13.2" x14ac:dyDescent="0.25">
      <c r="A1782" s="5">
        <v>44817.166666666664</v>
      </c>
      <c r="B1782" s="6">
        <v>376.3</v>
      </c>
      <c r="C1782" s="6">
        <v>345.21785999999997</v>
      </c>
      <c r="D1782" s="6">
        <v>9.0036303451971E-2</v>
      </c>
      <c r="E1782" s="4"/>
      <c r="F1782" s="4"/>
    </row>
    <row r="1783" spans="1:6" ht="13.2" x14ac:dyDescent="0.25">
      <c r="A1783" s="5">
        <v>44817.208333333336</v>
      </c>
      <c r="B1783" s="6">
        <v>365.75</v>
      </c>
      <c r="C1783" s="6">
        <v>340.21256</v>
      </c>
      <c r="D1783" s="6">
        <v>7.5063189906921707E-2</v>
      </c>
      <c r="E1783" s="4"/>
      <c r="F1783" s="4"/>
    </row>
    <row r="1784" spans="1:6" ht="13.2" x14ac:dyDescent="0.25">
      <c r="A1784" s="5">
        <v>44817.25</v>
      </c>
      <c r="B1784" s="6">
        <v>358.84</v>
      </c>
      <c r="C1784" s="6">
        <v>335.64093000000003</v>
      </c>
      <c r="D1784" s="6">
        <v>6.9118715646509302E-2</v>
      </c>
      <c r="E1784" s="4"/>
      <c r="F1784" s="4"/>
    </row>
    <row r="1785" spans="1:6" ht="13.2" x14ac:dyDescent="0.25">
      <c r="A1785" s="5">
        <v>44817.291666666664</v>
      </c>
      <c r="B1785" s="6">
        <v>346.26</v>
      </c>
      <c r="C1785" s="6">
        <v>332.14476999999999</v>
      </c>
      <c r="D1785" s="6">
        <v>4.2497221919225101E-2</v>
      </c>
      <c r="E1785" s="4"/>
      <c r="F1785" s="4"/>
    </row>
    <row r="1786" spans="1:6" ht="13.2" x14ac:dyDescent="0.25">
      <c r="A1786" s="5">
        <v>44817.333333333336</v>
      </c>
      <c r="B1786" s="6">
        <v>334.02</v>
      </c>
      <c r="C1786" s="6">
        <v>331.49657999999999</v>
      </c>
      <c r="D1786" s="6">
        <v>7.6122052299905704E-3</v>
      </c>
      <c r="E1786" s="4"/>
      <c r="F1786" s="4"/>
    </row>
    <row r="1787" spans="1:6" ht="13.2" x14ac:dyDescent="0.25">
      <c r="A1787" s="5">
        <v>44817.375</v>
      </c>
      <c r="B1787" s="6">
        <v>334.91</v>
      </c>
      <c r="C1787" s="6">
        <v>328.47636</v>
      </c>
      <c r="D1787" s="6">
        <v>1.9586310564328E-2</v>
      </c>
      <c r="E1787" s="4"/>
      <c r="F1787" s="4"/>
    </row>
    <row r="1788" spans="1:6" ht="13.2" x14ac:dyDescent="0.25">
      <c r="A1788" s="5">
        <v>44817.416666666664</v>
      </c>
      <c r="B1788" s="6">
        <v>330.27</v>
      </c>
      <c r="C1788" s="6">
        <v>324.78161999999998</v>
      </c>
      <c r="D1788" s="6">
        <v>1.6898677948585902E-2</v>
      </c>
      <c r="E1788" s="4"/>
      <c r="F1788" s="4"/>
    </row>
    <row r="1789" spans="1:6" ht="13.2" x14ac:dyDescent="0.25">
      <c r="A1789" s="5">
        <v>44817.458333333336</v>
      </c>
      <c r="B1789" s="6">
        <v>329.18</v>
      </c>
      <c r="C1789" s="6">
        <v>325.15566999999999</v>
      </c>
      <c r="D1789" s="6">
        <v>1.23766256328853E-2</v>
      </c>
      <c r="E1789" s="4"/>
      <c r="F1789" s="4"/>
    </row>
    <row r="1790" spans="1:6" ht="13.2" x14ac:dyDescent="0.25">
      <c r="A1790" s="5">
        <v>44817.5</v>
      </c>
      <c r="B1790" s="6">
        <v>323.35000000000002</v>
      </c>
      <c r="C1790" s="6">
        <v>331.08030000000002</v>
      </c>
      <c r="D1790" s="6">
        <v>2.3348716308400099E-2</v>
      </c>
      <c r="E1790" s="4"/>
      <c r="F1790" s="4"/>
    </row>
    <row r="1791" spans="1:6" ht="13.2" x14ac:dyDescent="0.25">
      <c r="A1791" s="5">
        <v>44817.541666666664</v>
      </c>
      <c r="B1791" s="6">
        <v>324.74</v>
      </c>
      <c r="C1791" s="6">
        <v>333.56592000000001</v>
      </c>
      <c r="D1791" s="6">
        <v>2.6459297760394601E-2</v>
      </c>
      <c r="E1791" s="4"/>
      <c r="F1791" s="4"/>
    </row>
    <row r="1792" spans="1:6" ht="13.2" x14ac:dyDescent="0.25">
      <c r="A1792" s="5">
        <v>44817.583333333336</v>
      </c>
      <c r="B1792" s="6">
        <v>329.55</v>
      </c>
      <c r="C1792" s="6">
        <v>318.25670000000002</v>
      </c>
      <c r="D1792" s="6">
        <v>3.5484877458981899E-2</v>
      </c>
      <c r="E1792" s="4"/>
      <c r="F1792" s="4"/>
    </row>
    <row r="1793" spans="1:6" ht="13.2" x14ac:dyDescent="0.25">
      <c r="A1793" s="5">
        <v>44817.625</v>
      </c>
      <c r="B1793" s="6">
        <v>302.73</v>
      </c>
      <c r="C1793" s="6">
        <v>285.17511000000002</v>
      </c>
      <c r="D1793" s="6">
        <v>6.1558282558390097E-2</v>
      </c>
      <c r="E1793" s="4"/>
      <c r="F1793" s="4"/>
    </row>
    <row r="1794" spans="1:6" ht="13.2" x14ac:dyDescent="0.25">
      <c r="A1794" s="5">
        <v>44817.666666666664</v>
      </c>
      <c r="B1794" s="6">
        <v>264.31</v>
      </c>
      <c r="C1794" s="6">
        <v>250.92089999999999</v>
      </c>
      <c r="D1794" s="6">
        <v>5.3359843679821002E-2</v>
      </c>
      <c r="E1794" s="4"/>
      <c r="F1794" s="4"/>
    </row>
    <row r="1795" spans="1:6" ht="13.2" x14ac:dyDescent="0.25">
      <c r="A1795" s="5">
        <v>44817.708333333336</v>
      </c>
      <c r="B1795" s="6">
        <v>243.09</v>
      </c>
      <c r="C1795" s="6">
        <v>228.19131999999999</v>
      </c>
      <c r="D1795" s="6">
        <v>6.52903011385359E-2</v>
      </c>
      <c r="E1795" s="4"/>
      <c r="F1795" s="4"/>
    </row>
    <row r="1796" spans="1:6" ht="13.2" x14ac:dyDescent="0.25">
      <c r="A1796" s="5">
        <v>44817.75</v>
      </c>
      <c r="B1796" s="6">
        <v>227.58</v>
      </c>
      <c r="C1796" s="6">
        <v>220.7304</v>
      </c>
      <c r="D1796" s="6">
        <v>3.1031520805471301E-2</v>
      </c>
      <c r="E1796" s="4"/>
      <c r="F1796" s="4"/>
    </row>
    <row r="1797" spans="1:6" ht="13.2" x14ac:dyDescent="0.25">
      <c r="A1797" s="5">
        <v>44817.791666666664</v>
      </c>
      <c r="B1797" s="6">
        <v>222.97</v>
      </c>
      <c r="C1797" s="6">
        <v>224.06205</v>
      </c>
      <c r="D1797" s="6">
        <v>4.8738731079180902E-3</v>
      </c>
      <c r="E1797" s="4"/>
      <c r="F1797" s="4"/>
    </row>
    <row r="1798" spans="1:6" ht="13.2" x14ac:dyDescent="0.25">
      <c r="A1798" s="5">
        <v>44817.833333333336</v>
      </c>
      <c r="B1798" s="6">
        <v>217.99</v>
      </c>
      <c r="C1798" s="6">
        <v>230.87662</v>
      </c>
      <c r="D1798" s="6">
        <v>5.5816045817025497E-2</v>
      </c>
      <c r="E1798" s="4"/>
      <c r="F1798" s="4"/>
    </row>
    <row r="1799" spans="1:6" ht="13.2" x14ac:dyDescent="0.25">
      <c r="A1799" s="5">
        <v>44817.875</v>
      </c>
      <c r="B1799" s="6">
        <v>207.96</v>
      </c>
      <c r="C1799" s="6">
        <v>236.28241</v>
      </c>
      <c r="D1799" s="6">
        <v>0.11986677298576701</v>
      </c>
      <c r="E1799" s="4"/>
      <c r="F1799" s="4"/>
    </row>
    <row r="1800" spans="1:6" ht="13.2" x14ac:dyDescent="0.25">
      <c r="A1800" s="5">
        <v>44817.916666666664</v>
      </c>
      <c r="B1800" s="6">
        <v>205.37</v>
      </c>
      <c r="C1800" s="6">
        <v>243.78941</v>
      </c>
      <c r="D1800" s="6">
        <v>0.15759261241085001</v>
      </c>
      <c r="E1800" s="4"/>
      <c r="F1800" s="4"/>
    </row>
    <row r="1801" spans="1:6" ht="13.2" x14ac:dyDescent="0.25">
      <c r="A1801" s="5">
        <v>44817.958333333336</v>
      </c>
      <c r="B1801" s="6">
        <v>205.28</v>
      </c>
      <c r="C1801" s="6">
        <v>258.17241000000001</v>
      </c>
      <c r="D1801" s="6">
        <v>0.20487243389020501</v>
      </c>
      <c r="E1801" s="4"/>
      <c r="F1801" s="4"/>
    </row>
    <row r="1802" spans="1:6" ht="13.2" x14ac:dyDescent="0.25">
      <c r="A1802" s="5">
        <v>44818</v>
      </c>
      <c r="B1802" s="6">
        <v>208.79</v>
      </c>
      <c r="C1802" s="6">
        <v>236.04345000000001</v>
      </c>
      <c r="D1802" s="6">
        <v>0.115459463077666</v>
      </c>
      <c r="E1802" s="4"/>
      <c r="F1802" s="4"/>
    </row>
    <row r="1803" spans="1:6" ht="13.2" x14ac:dyDescent="0.25">
      <c r="A1803" s="5">
        <v>44818.041666666664</v>
      </c>
      <c r="B1803" s="6">
        <v>235.15</v>
      </c>
      <c r="C1803" s="6">
        <v>268.87855000000002</v>
      </c>
      <c r="D1803" s="6">
        <v>0.12544157947891299</v>
      </c>
      <c r="E1803" s="4"/>
      <c r="F1803" s="4"/>
    </row>
    <row r="1804" spans="1:6" ht="13.2" x14ac:dyDescent="0.25">
      <c r="A1804" s="5">
        <v>44818.083333333336</v>
      </c>
      <c r="B1804" s="6">
        <v>299.05</v>
      </c>
      <c r="C1804" s="6">
        <v>303.79829999999998</v>
      </c>
      <c r="D1804" s="6">
        <v>1.5629778046815802E-2</v>
      </c>
      <c r="E1804" s="4"/>
      <c r="F1804" s="4"/>
    </row>
    <row r="1805" spans="1:6" ht="13.2" x14ac:dyDescent="0.25">
      <c r="A1805" s="5">
        <v>44818.125</v>
      </c>
      <c r="B1805" s="6">
        <v>324.11</v>
      </c>
      <c r="C1805" s="6">
        <v>328.31027</v>
      </c>
      <c r="D1805" s="6">
        <v>1.27935991767786E-2</v>
      </c>
      <c r="E1805" s="4"/>
      <c r="F1805" s="4"/>
    </row>
    <row r="1806" spans="1:6" ht="13.2" x14ac:dyDescent="0.25">
      <c r="A1806" s="5">
        <v>44818.166666666664</v>
      </c>
      <c r="B1806" s="6">
        <v>329.23</v>
      </c>
      <c r="C1806" s="6">
        <v>336.75029000000001</v>
      </c>
      <c r="D1806" s="6">
        <v>2.23319481031478E-2</v>
      </c>
      <c r="E1806" s="4"/>
      <c r="F1806" s="4"/>
    </row>
    <row r="1807" spans="1:6" ht="13.2" x14ac:dyDescent="0.25">
      <c r="A1807" s="5">
        <v>44818.208333333336</v>
      </c>
      <c r="B1807" s="6">
        <v>316.93</v>
      </c>
      <c r="C1807" s="6">
        <v>333.45170999999999</v>
      </c>
      <c r="D1807" s="6">
        <v>4.9547534184185102E-2</v>
      </c>
      <c r="E1807" s="4"/>
      <c r="F1807" s="4"/>
    </row>
    <row r="1808" spans="1:6" ht="13.2" x14ac:dyDescent="0.25">
      <c r="A1808" s="5">
        <v>44818.25</v>
      </c>
      <c r="B1808" s="6">
        <v>311.83999999999997</v>
      </c>
      <c r="C1808" s="6">
        <v>327.47743000000003</v>
      </c>
      <c r="D1808" s="6">
        <v>4.7751168683594601E-2</v>
      </c>
      <c r="E1808" s="4"/>
      <c r="F1808" s="4"/>
    </row>
    <row r="1809" spans="1:6" ht="13.2" x14ac:dyDescent="0.25">
      <c r="A1809" s="5">
        <v>44818.291666666664</v>
      </c>
      <c r="B1809" s="6">
        <v>306.70999999999998</v>
      </c>
      <c r="C1809" s="6">
        <v>319.78500000000003</v>
      </c>
      <c r="D1809" s="6">
        <v>4.0886845849555299E-2</v>
      </c>
      <c r="E1809" s="4"/>
      <c r="F1809" s="4"/>
    </row>
    <row r="1810" spans="1:6" ht="13.2" x14ac:dyDescent="0.25">
      <c r="A1810" s="5">
        <v>44818.333333333336</v>
      </c>
      <c r="B1810" s="6">
        <v>305.69</v>
      </c>
      <c r="C1810" s="6">
        <v>311.94776999999999</v>
      </c>
      <c r="D1810" s="6">
        <v>2.0060313301806802E-2</v>
      </c>
      <c r="E1810" s="4"/>
      <c r="F1810" s="4"/>
    </row>
    <row r="1811" spans="1:6" ht="13.2" x14ac:dyDescent="0.25">
      <c r="A1811" s="5">
        <v>44818.375</v>
      </c>
      <c r="B1811" s="6">
        <v>301.2</v>
      </c>
      <c r="C1811" s="6">
        <v>302.22203999999999</v>
      </c>
      <c r="D1811" s="6">
        <v>3.38175203899756E-3</v>
      </c>
      <c r="E1811" s="4"/>
      <c r="F1811" s="4"/>
    </row>
    <row r="1812" spans="1:6" ht="13.2" x14ac:dyDescent="0.25">
      <c r="A1812" s="5">
        <v>44818.416666666664</v>
      </c>
      <c r="B1812" s="6">
        <v>301.64999999999998</v>
      </c>
      <c r="C1812" s="6">
        <v>293.82556</v>
      </c>
      <c r="D1812" s="6">
        <v>2.6629541691335398E-2</v>
      </c>
      <c r="E1812" s="4"/>
      <c r="F1812" s="4"/>
    </row>
    <row r="1813" spans="1:6" ht="13.2" x14ac:dyDescent="0.25">
      <c r="A1813" s="5">
        <v>44818.458333333336</v>
      </c>
      <c r="B1813" s="6">
        <v>315.64999999999998</v>
      </c>
      <c r="C1813" s="6">
        <v>289.81727000000001</v>
      </c>
      <c r="D1813" s="6">
        <v>8.9134543293434398E-2</v>
      </c>
      <c r="E1813" s="4"/>
      <c r="F1813" s="4"/>
    </row>
    <row r="1814" spans="1:6" ht="13.2" x14ac:dyDescent="0.25">
      <c r="A1814" s="5">
        <v>44818.5</v>
      </c>
      <c r="B1814" s="6">
        <v>328.91</v>
      </c>
      <c r="C1814" s="6">
        <v>292.29081000000002</v>
      </c>
      <c r="D1814" s="6">
        <v>0.12528341209222399</v>
      </c>
      <c r="E1814" s="4"/>
      <c r="F1814" s="4"/>
    </row>
    <row r="1815" spans="1:6" ht="13.2" x14ac:dyDescent="0.25">
      <c r="A1815" s="5">
        <v>44818.541666666664</v>
      </c>
      <c r="B1815" s="6">
        <v>327.11</v>
      </c>
      <c r="C1815" s="6">
        <v>294.80432999999999</v>
      </c>
      <c r="D1815" s="6">
        <v>0.109583431152452</v>
      </c>
      <c r="E1815" s="4"/>
      <c r="F1815" s="4"/>
    </row>
    <row r="1816" spans="1:6" ht="13.2" x14ac:dyDescent="0.25">
      <c r="A1816" s="5">
        <v>44818.583333333336</v>
      </c>
      <c r="B1816" s="6">
        <v>335.72</v>
      </c>
      <c r="C1816" s="6">
        <v>284.34676999999999</v>
      </c>
      <c r="D1816" s="6">
        <v>0.18067105175838599</v>
      </c>
      <c r="E1816" s="4"/>
      <c r="F1816" s="4"/>
    </row>
    <row r="1817" spans="1:6" ht="13.2" x14ac:dyDescent="0.25">
      <c r="A1817" s="5">
        <v>44818.625</v>
      </c>
      <c r="B1817" s="6">
        <v>289.11</v>
      </c>
      <c r="C1817" s="6">
        <v>257.95377000000002</v>
      </c>
      <c r="D1817" s="6">
        <v>0.12078222388453499</v>
      </c>
      <c r="E1817" s="4"/>
      <c r="F1817" s="4"/>
    </row>
    <row r="1818" spans="1:6" ht="13.2" x14ac:dyDescent="0.25">
      <c r="A1818" s="5">
        <v>44818.666666666664</v>
      </c>
      <c r="B1818" s="6">
        <v>232.27</v>
      </c>
      <c r="C1818" s="6">
        <v>227.11882</v>
      </c>
      <c r="D1818" s="6">
        <v>2.2680551087752202E-2</v>
      </c>
      <c r="E1818" s="4"/>
      <c r="F1818" s="4"/>
    </row>
    <row r="1819" spans="1:6" ht="13.2" x14ac:dyDescent="0.25">
      <c r="A1819" s="5">
        <v>44818.708333333336</v>
      </c>
      <c r="B1819" s="6">
        <v>219.45</v>
      </c>
      <c r="C1819" s="6">
        <v>201.99995000000001</v>
      </c>
      <c r="D1819" s="6">
        <v>8.6386407521387806E-2</v>
      </c>
      <c r="E1819" s="4"/>
      <c r="F1819" s="4"/>
    </row>
    <row r="1820" spans="1:6" ht="13.2" x14ac:dyDescent="0.25">
      <c r="A1820" s="5">
        <v>44818.75</v>
      </c>
      <c r="B1820" s="6">
        <v>211.66</v>
      </c>
      <c r="C1820" s="6">
        <v>190.45026999999999</v>
      </c>
      <c r="D1820" s="6">
        <v>0.111366237496014</v>
      </c>
      <c r="E1820" s="4"/>
      <c r="F1820" s="4"/>
    </row>
    <row r="1821" spans="1:6" ht="13.2" x14ac:dyDescent="0.25">
      <c r="A1821" s="5">
        <v>44818.791666666664</v>
      </c>
      <c r="B1821" s="6">
        <v>204.13</v>
      </c>
      <c r="C1821" s="6">
        <v>192.24655999999999</v>
      </c>
      <c r="D1821" s="6">
        <v>6.1813537781898402E-2</v>
      </c>
      <c r="E1821" s="4"/>
      <c r="F1821" s="4"/>
    </row>
    <row r="1822" spans="1:6" ht="13.2" x14ac:dyDescent="0.25">
      <c r="A1822" s="5">
        <v>44818.833333333336</v>
      </c>
      <c r="B1822" s="6">
        <v>205.16</v>
      </c>
      <c r="C1822" s="6">
        <v>198.92241000000001</v>
      </c>
      <c r="D1822" s="6">
        <v>3.1356899406155297E-2</v>
      </c>
      <c r="E1822" s="4"/>
      <c r="F1822" s="4"/>
    </row>
    <row r="1823" spans="1:6" ht="13.2" x14ac:dyDescent="0.25">
      <c r="A1823" s="5">
        <v>44818.875</v>
      </c>
      <c r="B1823" s="6">
        <v>198.7</v>
      </c>
      <c r="C1823" s="6">
        <v>202.57560000000001</v>
      </c>
      <c r="D1823" s="6">
        <v>1.9131622959527299E-2</v>
      </c>
      <c r="E1823" s="4"/>
      <c r="F1823" s="4"/>
    </row>
    <row r="1824" spans="1:6" ht="13.2" x14ac:dyDescent="0.25">
      <c r="A1824" s="5">
        <v>44818.916666666664</v>
      </c>
      <c r="B1824" s="6">
        <v>196.12</v>
      </c>
      <c r="C1824" s="6">
        <v>204.8535</v>
      </c>
      <c r="D1824" s="6">
        <v>4.26329059547432E-2</v>
      </c>
      <c r="E1824" s="4"/>
      <c r="F1824" s="4"/>
    </row>
    <row r="1825" spans="1:6" ht="13.2" x14ac:dyDescent="0.25">
      <c r="A1825" s="5">
        <v>44818.958333333336</v>
      </c>
      <c r="B1825" s="6">
        <v>194.74</v>
      </c>
      <c r="C1825" s="6">
        <v>213.68988999999999</v>
      </c>
      <c r="D1825" s="6">
        <v>8.8679394238070794E-2</v>
      </c>
      <c r="E1825" s="4"/>
      <c r="F1825" s="4"/>
    </row>
    <row r="1826" spans="1:6" ht="13.2" x14ac:dyDescent="0.25">
      <c r="A1826" s="5">
        <v>44819</v>
      </c>
      <c r="B1826" s="6">
        <v>208.58</v>
      </c>
      <c r="C1826" s="6">
        <v>228.53137000000001</v>
      </c>
      <c r="D1826" s="6">
        <v>8.7302544066488505E-2</v>
      </c>
      <c r="E1826" s="4"/>
      <c r="F1826" s="4"/>
    </row>
    <row r="1827" spans="1:6" ht="13.2" x14ac:dyDescent="0.25">
      <c r="A1827" s="5">
        <v>44819.041666666664</v>
      </c>
      <c r="B1827" s="6">
        <v>231.83</v>
      </c>
      <c r="C1827" s="6">
        <v>267.53653000000003</v>
      </c>
      <c r="D1827" s="6">
        <v>0.13346412917892</v>
      </c>
      <c r="E1827" s="4"/>
      <c r="F1827" s="4"/>
    </row>
    <row r="1828" spans="1:6" ht="13.2" x14ac:dyDescent="0.25">
      <c r="A1828" s="5">
        <v>44819.083333333336</v>
      </c>
      <c r="B1828" s="6">
        <v>302.37</v>
      </c>
      <c r="C1828" s="6">
        <v>303.95521000000002</v>
      </c>
      <c r="D1828" s="6">
        <v>5.21527497423063E-3</v>
      </c>
      <c r="E1828" s="4"/>
      <c r="F1828" s="4"/>
    </row>
    <row r="1829" spans="1:6" ht="13.2" x14ac:dyDescent="0.25">
      <c r="A1829" s="5">
        <v>44819.125</v>
      </c>
      <c r="B1829" s="6">
        <v>325.8</v>
      </c>
      <c r="C1829" s="6">
        <v>325.87450999999999</v>
      </c>
      <c r="D1829" s="6">
        <v>2.2864629700547899E-4</v>
      </c>
      <c r="E1829" s="4"/>
      <c r="F1829" s="4"/>
    </row>
    <row r="1830" spans="1:6" ht="13.2" x14ac:dyDescent="0.25">
      <c r="A1830" s="5">
        <v>44819.166666666664</v>
      </c>
      <c r="B1830" s="6">
        <v>323.68</v>
      </c>
      <c r="C1830" s="6">
        <v>330.24540000000002</v>
      </c>
      <c r="D1830" s="6">
        <v>1.9880367750769599E-2</v>
      </c>
      <c r="E1830" s="4"/>
      <c r="F1830" s="4"/>
    </row>
    <row r="1831" spans="1:6" ht="13.2" x14ac:dyDescent="0.25">
      <c r="A1831" s="5">
        <v>44819.208333333336</v>
      </c>
      <c r="B1831" s="6">
        <v>313.39999999999998</v>
      </c>
      <c r="C1831" s="6">
        <v>323.40956</v>
      </c>
      <c r="D1831" s="6">
        <v>3.0950105494716999E-2</v>
      </c>
      <c r="E1831" s="4"/>
      <c r="F1831" s="4"/>
    </row>
    <row r="1832" spans="1:6" ht="13.2" x14ac:dyDescent="0.25">
      <c r="A1832" s="5">
        <v>44819.25</v>
      </c>
      <c r="B1832" s="6">
        <v>307.92</v>
      </c>
      <c r="C1832" s="6">
        <v>315.41269</v>
      </c>
      <c r="D1832" s="6">
        <v>2.37551951381537E-2</v>
      </c>
      <c r="E1832" s="4"/>
      <c r="F1832" s="4"/>
    </row>
    <row r="1833" spans="1:6" ht="13.2" x14ac:dyDescent="0.25">
      <c r="A1833" s="5">
        <v>44819.291666666664</v>
      </c>
      <c r="B1833" s="6">
        <v>298.14</v>
      </c>
      <c r="C1833" s="6">
        <v>309.93615999999997</v>
      </c>
      <c r="D1833" s="6">
        <v>3.8059966929963801E-2</v>
      </c>
      <c r="E1833" s="4"/>
      <c r="F1833" s="4"/>
    </row>
    <row r="1834" spans="1:6" ht="13.2" x14ac:dyDescent="0.25">
      <c r="A1834" s="5">
        <v>44819.333333333336</v>
      </c>
      <c r="B1834" s="6">
        <v>289.08999999999997</v>
      </c>
      <c r="C1834" s="6">
        <v>307.67705000000001</v>
      </c>
      <c r="D1834" s="6">
        <v>6.0410908125906798E-2</v>
      </c>
      <c r="E1834" s="4"/>
      <c r="F1834" s="4"/>
    </row>
    <row r="1835" spans="1:6" ht="13.2" x14ac:dyDescent="0.25">
      <c r="A1835" s="5">
        <v>44819.375</v>
      </c>
      <c r="B1835" s="6">
        <v>280.04000000000002</v>
      </c>
      <c r="C1835" s="6">
        <v>301.27422000000001</v>
      </c>
      <c r="D1835" s="6">
        <v>7.0481370759170797E-2</v>
      </c>
      <c r="E1835" s="4"/>
      <c r="F1835" s="4"/>
    </row>
    <row r="1836" spans="1:6" ht="13.2" x14ac:dyDescent="0.25">
      <c r="A1836" s="5">
        <v>44819.416666666664</v>
      </c>
      <c r="B1836" s="6">
        <v>281.52999999999997</v>
      </c>
      <c r="C1836" s="6">
        <v>291.82479000000001</v>
      </c>
      <c r="D1836" s="6">
        <v>3.5277297723747297E-2</v>
      </c>
      <c r="E1836" s="4"/>
      <c r="F1836" s="4"/>
    </row>
    <row r="1837" spans="1:6" ht="13.2" x14ac:dyDescent="0.25">
      <c r="A1837" s="5">
        <v>44819.458333333336</v>
      </c>
      <c r="B1837" s="6">
        <v>276.13</v>
      </c>
      <c r="C1837" s="6">
        <v>287.42201999999997</v>
      </c>
      <c r="D1837" s="6">
        <v>3.9287247372347997E-2</v>
      </c>
      <c r="E1837" s="4"/>
      <c r="F1837" s="4"/>
    </row>
    <row r="1838" spans="1:6" ht="13.2" x14ac:dyDescent="0.25">
      <c r="A1838" s="5">
        <v>44819.5</v>
      </c>
      <c r="B1838" s="6">
        <v>280.70999999999998</v>
      </c>
      <c r="C1838" s="6">
        <v>296.42358999999999</v>
      </c>
      <c r="D1838" s="6">
        <v>5.30105920382382E-2</v>
      </c>
      <c r="E1838" s="4"/>
      <c r="F1838" s="4"/>
    </row>
    <row r="1839" spans="1:6" ht="13.2" x14ac:dyDescent="0.25">
      <c r="A1839" s="5">
        <v>44819.541666666664</v>
      </c>
      <c r="B1839" s="6">
        <v>277.41000000000003</v>
      </c>
      <c r="C1839" s="6">
        <v>306.00281999999999</v>
      </c>
      <c r="D1839" s="6">
        <v>9.3439727124083202E-2</v>
      </c>
      <c r="E1839" s="4"/>
      <c r="F1839" s="4"/>
    </row>
    <row r="1840" spans="1:6" ht="13.2" x14ac:dyDescent="0.25">
      <c r="A1840" s="5">
        <v>44819.583333333336</v>
      </c>
      <c r="B1840" s="6">
        <v>280.47000000000003</v>
      </c>
      <c r="C1840" s="6">
        <v>291.37448999999998</v>
      </c>
      <c r="D1840" s="6">
        <v>3.7424312608835199E-2</v>
      </c>
      <c r="E1840" s="4"/>
      <c r="F1840" s="4"/>
    </row>
    <row r="1841" spans="1:6" ht="13.2" x14ac:dyDescent="0.25">
      <c r="A1841" s="5">
        <v>44819.625</v>
      </c>
      <c r="B1841" s="6">
        <v>237.67</v>
      </c>
      <c r="C1841" s="6">
        <v>248.52226999999999</v>
      </c>
      <c r="D1841" s="6">
        <v>4.3667193286138897E-2</v>
      </c>
      <c r="E1841" s="4"/>
      <c r="F1841" s="4"/>
    </row>
    <row r="1842" spans="1:6" ht="13.2" x14ac:dyDescent="0.25">
      <c r="A1842" s="5">
        <v>44819.666666666664</v>
      </c>
      <c r="B1842" s="6">
        <v>181.76</v>
      </c>
      <c r="C1842" s="6">
        <v>203.18996999999999</v>
      </c>
      <c r="D1842" s="6">
        <v>0.105467656695849</v>
      </c>
      <c r="E1842" s="4"/>
      <c r="F1842" s="4"/>
    </row>
    <row r="1843" spans="1:6" ht="13.2" x14ac:dyDescent="0.25">
      <c r="A1843" s="5">
        <v>44819.708333333336</v>
      </c>
      <c r="B1843" s="6">
        <v>177.09</v>
      </c>
      <c r="C1843" s="6">
        <v>178.09045</v>
      </c>
      <c r="D1843" s="6">
        <v>5.6176510306981597E-3</v>
      </c>
      <c r="E1843" s="4"/>
      <c r="F1843" s="4"/>
    </row>
    <row r="1844" spans="1:6" ht="13.2" x14ac:dyDescent="0.25">
      <c r="A1844" s="5">
        <v>44819.75</v>
      </c>
      <c r="B1844" s="6">
        <v>182.28</v>
      </c>
      <c r="C1844" s="6">
        <v>175.63942</v>
      </c>
      <c r="D1844" s="6">
        <v>3.7808027377908601E-2</v>
      </c>
      <c r="E1844" s="4"/>
      <c r="F1844" s="4"/>
    </row>
    <row r="1845" spans="1:6" ht="13.2" x14ac:dyDescent="0.25">
      <c r="A1845" s="5">
        <v>44819.791666666664</v>
      </c>
      <c r="B1845" s="6">
        <v>185.16</v>
      </c>
      <c r="C1845" s="6">
        <v>182.15575000000001</v>
      </c>
      <c r="D1845" s="6">
        <v>1.6492754140344099E-2</v>
      </c>
      <c r="E1845" s="4"/>
      <c r="F1845" s="4"/>
    </row>
    <row r="1846" spans="1:6" ht="13.2" x14ac:dyDescent="0.25">
      <c r="A1846" s="5">
        <v>44819.833333333336</v>
      </c>
      <c r="B1846" s="6">
        <v>182.11</v>
      </c>
      <c r="C1846" s="6">
        <v>185.17153999999999</v>
      </c>
      <c r="D1846" s="6">
        <v>1.6533534256938001E-2</v>
      </c>
      <c r="E1846" s="4"/>
      <c r="F1846" s="4"/>
    </row>
    <row r="1847" spans="1:6" ht="13.2" x14ac:dyDescent="0.25">
      <c r="A1847" s="5">
        <v>44819.875</v>
      </c>
      <c r="B1847" s="6">
        <v>171.89</v>
      </c>
      <c r="C1847" s="6">
        <v>181.84097</v>
      </c>
      <c r="D1847" s="6">
        <v>5.4723476233106298E-2</v>
      </c>
      <c r="E1847" s="4"/>
      <c r="F1847" s="4"/>
    </row>
    <row r="1848" spans="1:6" ht="13.2" x14ac:dyDescent="0.25">
      <c r="A1848" s="5">
        <v>44819.916666666664</v>
      </c>
      <c r="B1848" s="6">
        <v>167.78</v>
      </c>
      <c r="C1848" s="6">
        <v>183.0273</v>
      </c>
      <c r="D1848" s="6">
        <v>8.3306151595963995E-2</v>
      </c>
      <c r="E1848" s="4"/>
      <c r="F1848" s="4"/>
    </row>
    <row r="1849" spans="1:6" ht="13.2" x14ac:dyDescent="0.25">
      <c r="A1849" s="5">
        <v>44819.958333333336</v>
      </c>
      <c r="B1849" s="6">
        <v>168.27</v>
      </c>
      <c r="C1849" s="6">
        <v>197.77</v>
      </c>
      <c r="D1849" s="6">
        <v>0.14916316933811999</v>
      </c>
      <c r="E1849" s="4"/>
      <c r="F1849" s="4"/>
    </row>
    <row r="1850" spans="1:6" ht="13.2" x14ac:dyDescent="0.25">
      <c r="A1850" s="5">
        <v>44820</v>
      </c>
      <c r="B1850" s="6">
        <v>182.96</v>
      </c>
      <c r="C1850" s="6">
        <v>211.76410000000001</v>
      </c>
      <c r="D1850" s="6">
        <v>0.13601975027872901</v>
      </c>
      <c r="E1850" s="4"/>
      <c r="F1850" s="4"/>
    </row>
    <row r="1851" spans="1:6" ht="13.2" x14ac:dyDescent="0.25">
      <c r="A1851" s="5">
        <v>44820.041666666664</v>
      </c>
      <c r="B1851" s="6">
        <v>221.02</v>
      </c>
      <c r="C1851" s="6">
        <v>252.57128</v>
      </c>
      <c r="D1851" s="6">
        <v>0.124920299726873</v>
      </c>
      <c r="E1851" s="4"/>
      <c r="F1851" s="4"/>
    </row>
    <row r="1852" spans="1:6" ht="13.2" x14ac:dyDescent="0.25">
      <c r="A1852" s="5">
        <v>44820.083333333336</v>
      </c>
      <c r="B1852" s="6">
        <v>279.93</v>
      </c>
      <c r="C1852" s="6">
        <v>289.87400000000002</v>
      </c>
      <c r="D1852" s="6">
        <v>3.43045599122377E-2</v>
      </c>
      <c r="E1852" s="4"/>
      <c r="F1852" s="4"/>
    </row>
    <row r="1853" spans="1:6" ht="13.2" x14ac:dyDescent="0.25">
      <c r="A1853" s="5">
        <v>44820.125</v>
      </c>
      <c r="B1853" s="6">
        <v>299.49</v>
      </c>
      <c r="C1853" s="6">
        <v>313.15030999999999</v>
      </c>
      <c r="D1853" s="6">
        <v>4.3622214520560303E-2</v>
      </c>
      <c r="E1853" s="4"/>
      <c r="F1853" s="4"/>
    </row>
    <row r="1854" spans="1:6" ht="13.2" x14ac:dyDescent="0.25">
      <c r="A1854" s="5">
        <v>44820.166666666664</v>
      </c>
      <c r="B1854" s="6">
        <v>299.39999999999998</v>
      </c>
      <c r="C1854" s="6">
        <v>318.64717999999999</v>
      </c>
      <c r="D1854" s="6">
        <v>6.0402794087178198E-2</v>
      </c>
      <c r="E1854" s="4"/>
      <c r="F1854" s="4"/>
    </row>
    <row r="1855" spans="1:6" ht="13.2" x14ac:dyDescent="0.25">
      <c r="A1855" s="5">
        <v>44820.208333333336</v>
      </c>
      <c r="B1855" s="6">
        <v>290.22000000000003</v>
      </c>
      <c r="C1855" s="6">
        <v>311.13362000000001</v>
      </c>
      <c r="D1855" s="6">
        <v>6.7217486814828795E-2</v>
      </c>
      <c r="E1855" s="4"/>
      <c r="F1855" s="4"/>
    </row>
    <row r="1856" spans="1:6" ht="13.2" x14ac:dyDescent="0.25">
      <c r="A1856" s="5">
        <v>44820.25</v>
      </c>
      <c r="B1856" s="6">
        <v>276.33999999999997</v>
      </c>
      <c r="C1856" s="6">
        <v>301.63137</v>
      </c>
      <c r="D1856" s="6">
        <v>8.3848606330303194E-2</v>
      </c>
      <c r="E1856" s="4"/>
      <c r="F1856" s="4"/>
    </row>
    <row r="1857" spans="1:6" ht="13.2" x14ac:dyDescent="0.25">
      <c r="A1857" s="5">
        <v>44820.291666666664</v>
      </c>
      <c r="B1857" s="6">
        <v>267.39</v>
      </c>
      <c r="C1857" s="6">
        <v>294.41284000000002</v>
      </c>
      <c r="D1857" s="6">
        <v>9.1785534897187299E-2</v>
      </c>
      <c r="E1857" s="4"/>
      <c r="F1857" s="4"/>
    </row>
    <row r="1858" spans="1:6" ht="13.2" x14ac:dyDescent="0.25">
      <c r="A1858" s="5">
        <v>44820.333333333336</v>
      </c>
      <c r="B1858" s="6">
        <v>259.14999999999998</v>
      </c>
      <c r="C1858" s="6">
        <v>290.5917</v>
      </c>
      <c r="D1858" s="6">
        <v>0.108198892122521</v>
      </c>
      <c r="E1858" s="4"/>
      <c r="F1858" s="4"/>
    </row>
    <row r="1859" spans="1:6" ht="13.2" x14ac:dyDescent="0.25">
      <c r="A1859" s="5">
        <v>44820.375</v>
      </c>
      <c r="B1859" s="6">
        <v>252.77</v>
      </c>
      <c r="C1859" s="6">
        <v>282.74455999999998</v>
      </c>
      <c r="D1859" s="6">
        <v>0.106012861927387</v>
      </c>
      <c r="E1859" s="4"/>
      <c r="F1859" s="4"/>
    </row>
    <row r="1860" spans="1:6" ht="13.2" x14ac:dyDescent="0.25">
      <c r="A1860" s="5">
        <v>44820.416666666664</v>
      </c>
      <c r="B1860" s="6">
        <v>244.88</v>
      </c>
      <c r="C1860" s="6">
        <v>271.31301000000002</v>
      </c>
      <c r="D1860" s="6">
        <v>9.7426253167881699E-2</v>
      </c>
      <c r="E1860" s="4"/>
      <c r="F1860" s="4"/>
    </row>
    <row r="1861" spans="1:6" ht="13.2" x14ac:dyDescent="0.25">
      <c r="A1861" s="5">
        <v>44820.458333333336</v>
      </c>
      <c r="B1861" s="6">
        <v>243.87</v>
      </c>
      <c r="C1861" s="6">
        <v>265.03809999999999</v>
      </c>
      <c r="D1861" s="6">
        <v>7.9868139712743105E-2</v>
      </c>
      <c r="E1861" s="4"/>
      <c r="F1861" s="4"/>
    </row>
    <row r="1862" spans="1:6" ht="13.2" x14ac:dyDescent="0.25">
      <c r="A1862" s="5">
        <v>44820.5</v>
      </c>
      <c r="B1862" s="6">
        <v>242.3</v>
      </c>
      <c r="C1862" s="6">
        <v>273.61809</v>
      </c>
      <c r="D1862" s="6">
        <v>0.114459135359069</v>
      </c>
      <c r="E1862" s="4"/>
      <c r="F1862" s="4"/>
    </row>
    <row r="1863" spans="1:6" ht="13.2" x14ac:dyDescent="0.25">
      <c r="A1863" s="5">
        <v>44820.541666666664</v>
      </c>
      <c r="B1863" s="6">
        <v>258.87</v>
      </c>
      <c r="C1863" s="6">
        <v>283.08078999999998</v>
      </c>
      <c r="D1863" s="6">
        <v>8.5526078968480898E-2</v>
      </c>
      <c r="E1863" s="4"/>
      <c r="F1863" s="4"/>
    </row>
    <row r="1864" spans="1:6" ht="13.2" x14ac:dyDescent="0.25">
      <c r="A1864" s="5">
        <v>44820.583333333336</v>
      </c>
      <c r="B1864" s="6">
        <v>286.91000000000003</v>
      </c>
      <c r="C1864" s="6">
        <v>266.20823000000001</v>
      </c>
      <c r="D1864" s="6">
        <v>7.7765326789483502E-2</v>
      </c>
      <c r="E1864" s="4"/>
      <c r="F1864" s="4"/>
    </row>
    <row r="1865" spans="1:6" ht="13.2" x14ac:dyDescent="0.25">
      <c r="A1865" s="5">
        <v>44820.625</v>
      </c>
      <c r="B1865" s="6">
        <v>226.18</v>
      </c>
      <c r="C1865" s="6">
        <v>219.41221999999999</v>
      </c>
      <c r="D1865" s="6">
        <v>3.0845045914033399E-2</v>
      </c>
      <c r="E1865" s="4"/>
      <c r="F1865" s="4"/>
    </row>
    <row r="1866" spans="1:6" ht="13.2" x14ac:dyDescent="0.25">
      <c r="A1866" s="5">
        <v>44820.666666666664</v>
      </c>
      <c r="B1866" s="6">
        <v>156.46</v>
      </c>
      <c r="C1866" s="6">
        <v>172.83407</v>
      </c>
      <c r="D1866" s="6">
        <v>9.4738670448482595E-2</v>
      </c>
      <c r="E1866" s="4"/>
      <c r="F1866" s="4"/>
    </row>
    <row r="1867" spans="1:6" ht="13.2" x14ac:dyDescent="0.25">
      <c r="A1867" s="5">
        <v>44820.708333333336</v>
      </c>
      <c r="B1867" s="6">
        <v>163.71</v>
      </c>
      <c r="C1867" s="6">
        <v>149.70045999999999</v>
      </c>
      <c r="D1867" s="6">
        <v>9.3583813970912394E-2</v>
      </c>
      <c r="E1867" s="4"/>
      <c r="F1867" s="4"/>
    </row>
    <row r="1868" spans="1:6" ht="13.2" x14ac:dyDescent="0.25">
      <c r="A1868" s="5">
        <v>44820.75</v>
      </c>
      <c r="B1868" s="6">
        <v>158.88</v>
      </c>
      <c r="C1868" s="6">
        <v>147.71951000000001</v>
      </c>
      <c r="D1868" s="6">
        <v>7.5551902385811998E-2</v>
      </c>
      <c r="E1868" s="4"/>
      <c r="F1868" s="4"/>
    </row>
    <row r="1869" spans="1:6" ht="13.2" x14ac:dyDescent="0.25">
      <c r="A1869" s="5">
        <v>44820.791666666664</v>
      </c>
      <c r="B1869" s="6">
        <v>156.58000000000001</v>
      </c>
      <c r="C1869" s="6">
        <v>151.78807</v>
      </c>
      <c r="D1869" s="6">
        <v>3.15698723885217E-2</v>
      </c>
      <c r="E1869" s="4"/>
      <c r="F1869" s="4"/>
    </row>
    <row r="1870" spans="1:6" ht="13.2" x14ac:dyDescent="0.25">
      <c r="A1870" s="5">
        <v>44820.833333333336</v>
      </c>
      <c r="B1870" s="6">
        <v>147.96</v>
      </c>
      <c r="C1870" s="6">
        <v>152.95984000000001</v>
      </c>
      <c r="D1870" s="6">
        <v>3.2687272685431701E-2</v>
      </c>
      <c r="E1870" s="4"/>
      <c r="F1870" s="4"/>
    </row>
    <row r="1871" spans="1:6" ht="13.2" x14ac:dyDescent="0.25">
      <c r="A1871" s="5">
        <v>44820.875</v>
      </c>
      <c r="B1871" s="6">
        <v>147.88999999999999</v>
      </c>
      <c r="C1871" s="6">
        <v>150.78417999999999</v>
      </c>
      <c r="D1871" s="6">
        <v>1.9194188674169901E-2</v>
      </c>
      <c r="E1871" s="4"/>
      <c r="F1871" s="4"/>
    </row>
    <row r="1872" spans="1:6" ht="13.2" x14ac:dyDescent="0.25">
      <c r="A1872" s="5">
        <v>44820.916666666664</v>
      </c>
      <c r="B1872" s="6">
        <v>147.43</v>
      </c>
      <c r="C1872" s="6">
        <v>156.47999999999999</v>
      </c>
      <c r="D1872" s="6">
        <v>5.7834867075664501E-2</v>
      </c>
      <c r="E1872" s="4"/>
      <c r="F1872" s="4"/>
    </row>
    <row r="1873" spans="1:6" ht="13.2" x14ac:dyDescent="0.25">
      <c r="A1873" s="5">
        <v>44820.958333333336</v>
      </c>
      <c r="B1873" s="6">
        <v>151.55000000000001</v>
      </c>
      <c r="C1873" s="6">
        <v>177.64787999999999</v>
      </c>
      <c r="D1873" s="6">
        <v>0.146907916942211</v>
      </c>
      <c r="E1873" s="4"/>
      <c r="F1873" s="4"/>
    </row>
    <row r="1874" spans="1:6" ht="13.2" x14ac:dyDescent="0.25">
      <c r="A1874" s="5">
        <v>44821</v>
      </c>
      <c r="B1874" s="6">
        <v>180.94</v>
      </c>
      <c r="C1874" s="6">
        <v>204.24708000000001</v>
      </c>
      <c r="D1874" s="6">
        <v>0.114112182166814</v>
      </c>
      <c r="E1874" s="4"/>
      <c r="F1874" s="4"/>
    </row>
    <row r="1875" spans="1:6" ht="13.2" x14ac:dyDescent="0.25">
      <c r="A1875" s="5">
        <v>44821.041666666664</v>
      </c>
      <c r="B1875" s="6">
        <v>220</v>
      </c>
      <c r="C1875" s="6">
        <v>245.68531999999999</v>
      </c>
      <c r="D1875" s="6">
        <v>0.10454560329449</v>
      </c>
      <c r="E1875" s="4"/>
      <c r="F1875" s="4"/>
    </row>
    <row r="1876" spans="1:6" ht="13.2" x14ac:dyDescent="0.25">
      <c r="A1876" s="5">
        <v>44821.083333333336</v>
      </c>
      <c r="B1876" s="6">
        <v>276.18</v>
      </c>
      <c r="C1876" s="6">
        <v>282.17671000000001</v>
      </c>
      <c r="D1876" s="6">
        <v>2.1251612154667199E-2</v>
      </c>
      <c r="E1876" s="4"/>
      <c r="F1876" s="4"/>
    </row>
    <row r="1877" spans="1:6" ht="13.2" x14ac:dyDescent="0.25">
      <c r="A1877" s="5">
        <v>44821.125</v>
      </c>
      <c r="B1877" s="6">
        <v>284.83</v>
      </c>
      <c r="C1877" s="6">
        <v>304.10833000000002</v>
      </c>
      <c r="D1877" s="6">
        <v>6.3392969209360397E-2</v>
      </c>
      <c r="E1877" s="4"/>
      <c r="F1877" s="4"/>
    </row>
    <row r="1878" spans="1:6" ht="13.2" x14ac:dyDescent="0.25">
      <c r="A1878" s="5">
        <v>44821.166666666664</v>
      </c>
      <c r="B1878" s="6">
        <v>278.27999999999997</v>
      </c>
      <c r="C1878" s="6">
        <v>307.90276999999998</v>
      </c>
      <c r="D1878" s="6">
        <v>9.6208195853515699E-2</v>
      </c>
      <c r="E1878" s="4"/>
      <c r="F1878" s="4"/>
    </row>
    <row r="1879" spans="1:6" ht="13.2" x14ac:dyDescent="0.25">
      <c r="A1879" s="5">
        <v>44821.208333333336</v>
      </c>
      <c r="B1879" s="6">
        <v>276.42</v>
      </c>
      <c r="C1879" s="6">
        <v>297.15240999999997</v>
      </c>
      <c r="D1879" s="6">
        <v>6.9770290606089802E-2</v>
      </c>
      <c r="E1879" s="4"/>
      <c r="F1879" s="4"/>
    </row>
    <row r="1880" spans="1:6" ht="13.2" x14ac:dyDescent="0.25">
      <c r="A1880" s="5">
        <v>44821.25</v>
      </c>
      <c r="B1880" s="6">
        <v>277.67</v>
      </c>
      <c r="C1880" s="6">
        <v>283.56290999999999</v>
      </c>
      <c r="D1880" s="6">
        <v>2.0781667108720099E-2</v>
      </c>
      <c r="E1880" s="4"/>
      <c r="F1880" s="4"/>
    </row>
    <row r="1881" spans="1:6" ht="13.2" x14ac:dyDescent="0.25">
      <c r="A1881" s="5">
        <v>44821.291666666664</v>
      </c>
      <c r="B1881" s="6">
        <v>273.10000000000002</v>
      </c>
      <c r="C1881" s="6">
        <v>271.72962999999999</v>
      </c>
      <c r="D1881" s="6">
        <v>5.0431379161706997E-3</v>
      </c>
      <c r="E1881" s="4"/>
      <c r="F1881" s="4"/>
    </row>
    <row r="1882" spans="1:6" ht="13.2" x14ac:dyDescent="0.25">
      <c r="A1882" s="5">
        <v>44821.333333333336</v>
      </c>
      <c r="B1882" s="6">
        <v>264.18</v>
      </c>
      <c r="C1882" s="6">
        <v>265.20648999999997</v>
      </c>
      <c r="D1882" s="6">
        <v>3.8705312226709298E-3</v>
      </c>
      <c r="E1882" s="4"/>
      <c r="F1882" s="4"/>
    </row>
    <row r="1883" spans="1:6" ht="13.2" x14ac:dyDescent="0.25">
      <c r="A1883" s="5">
        <v>44821.375</v>
      </c>
      <c r="B1883" s="6">
        <v>252.83</v>
      </c>
      <c r="C1883" s="6">
        <v>256.61144000000002</v>
      </c>
      <c r="D1883" s="6">
        <v>1.47360538563674E-2</v>
      </c>
      <c r="E1883" s="4"/>
      <c r="F1883" s="4"/>
    </row>
    <row r="1884" spans="1:6" ht="13.2" x14ac:dyDescent="0.25">
      <c r="A1884" s="5">
        <v>44821.416666666664</v>
      </c>
      <c r="B1884" s="6">
        <v>239.24</v>
      </c>
      <c r="C1884" s="6">
        <v>243.58484000000001</v>
      </c>
      <c r="D1884" s="6">
        <v>1.7837070648567401E-2</v>
      </c>
      <c r="E1884" s="4"/>
      <c r="F1884" s="4"/>
    </row>
    <row r="1885" spans="1:6" ht="13.2" x14ac:dyDescent="0.25">
      <c r="A1885" s="5">
        <v>44821.458333333336</v>
      </c>
      <c r="B1885" s="6">
        <v>230.89</v>
      </c>
      <c r="C1885" s="6">
        <v>236.13730000000001</v>
      </c>
      <c r="D1885" s="6">
        <v>2.2221394078783901E-2</v>
      </c>
      <c r="E1885" s="4"/>
      <c r="F1885" s="4"/>
    </row>
    <row r="1886" spans="1:6" ht="13.2" x14ac:dyDescent="0.25">
      <c r="A1886" s="5">
        <v>44821.5</v>
      </c>
      <c r="B1886" s="6">
        <v>241.86</v>
      </c>
      <c r="C1886" s="6">
        <v>247.81386000000001</v>
      </c>
      <c r="D1886" s="6">
        <v>2.4025532712334902E-2</v>
      </c>
      <c r="E1886" s="4"/>
      <c r="F1886" s="4"/>
    </row>
    <row r="1887" spans="1:6" ht="13.2" x14ac:dyDescent="0.25">
      <c r="A1887" s="5">
        <v>44821.541666666664</v>
      </c>
      <c r="B1887" s="6">
        <v>241.61</v>
      </c>
      <c r="C1887" s="6">
        <v>263.22192999999999</v>
      </c>
      <c r="D1887" s="6">
        <v>8.21053549755522E-2</v>
      </c>
      <c r="E1887" s="4"/>
      <c r="F1887" s="4"/>
    </row>
    <row r="1888" spans="1:6" ht="13.2" x14ac:dyDescent="0.25">
      <c r="A1888" s="5">
        <v>44821.583333333336</v>
      </c>
      <c r="B1888" s="6">
        <v>239.13</v>
      </c>
      <c r="C1888" s="6">
        <v>249.12951000000001</v>
      </c>
      <c r="D1888" s="6">
        <v>4.0137798207847797E-2</v>
      </c>
      <c r="E1888" s="4"/>
      <c r="F1888" s="4"/>
    </row>
    <row r="1889" spans="1:6" ht="13.2" x14ac:dyDescent="0.25">
      <c r="A1889" s="5">
        <v>44821.625</v>
      </c>
      <c r="B1889" s="6">
        <v>187.88</v>
      </c>
      <c r="C1889" s="6">
        <v>199.52112</v>
      </c>
      <c r="D1889" s="6">
        <v>5.8345301991087402E-2</v>
      </c>
      <c r="E1889" s="4"/>
      <c r="F1889" s="4"/>
    </row>
    <row r="1890" spans="1:6" ht="13.2" x14ac:dyDescent="0.25">
      <c r="A1890" s="5">
        <v>44821.666666666664</v>
      </c>
      <c r="B1890" s="6">
        <v>117.21</v>
      </c>
      <c r="C1890" s="6">
        <v>150.5848</v>
      </c>
      <c r="D1890" s="6">
        <v>0.22163458728902199</v>
      </c>
      <c r="E1890" s="4"/>
      <c r="F1890" s="4"/>
    </row>
    <row r="1891" spans="1:6" ht="13.2" x14ac:dyDescent="0.25">
      <c r="A1891" s="5">
        <v>44821.708333333336</v>
      </c>
      <c r="B1891" s="6">
        <v>129.02000000000001</v>
      </c>
      <c r="C1891" s="6">
        <v>129.59453999999999</v>
      </c>
      <c r="D1891" s="6">
        <v>4.4333657884042298E-3</v>
      </c>
      <c r="E1891" s="4"/>
      <c r="F1891" s="4"/>
    </row>
    <row r="1892" spans="1:6" ht="13.2" x14ac:dyDescent="0.25">
      <c r="A1892" s="5">
        <v>44821.75</v>
      </c>
      <c r="B1892" s="6">
        <v>125.07</v>
      </c>
      <c r="C1892" s="6">
        <v>131.05531999999999</v>
      </c>
      <c r="D1892" s="6">
        <v>4.5670179585231598E-2</v>
      </c>
      <c r="E1892" s="4"/>
      <c r="F1892" s="4"/>
    </row>
    <row r="1893" spans="1:6" ht="13.2" x14ac:dyDescent="0.25">
      <c r="A1893" s="5">
        <v>44821.791666666664</v>
      </c>
      <c r="B1893" s="6">
        <v>131.25</v>
      </c>
      <c r="C1893" s="6">
        <v>136.73027999999999</v>
      </c>
      <c r="D1893" s="6">
        <v>4.0080953538601603E-2</v>
      </c>
      <c r="E1893" s="4"/>
      <c r="F1893" s="4"/>
    </row>
    <row r="1894" spans="1:6" ht="13.2" x14ac:dyDescent="0.25">
      <c r="A1894" s="5">
        <v>44821.833333333336</v>
      </c>
      <c r="B1894" s="6">
        <v>127.5</v>
      </c>
      <c r="C1894" s="6">
        <v>137.80422999999999</v>
      </c>
      <c r="D1894" s="6">
        <v>7.4774410045322898E-2</v>
      </c>
      <c r="E1894" s="4"/>
      <c r="F1894" s="4"/>
    </row>
    <row r="1895" spans="1:6" ht="13.2" x14ac:dyDescent="0.25">
      <c r="A1895" s="5">
        <v>44821.875</v>
      </c>
      <c r="B1895" s="6">
        <v>116.85</v>
      </c>
      <c r="C1895" s="6">
        <v>135.02109999999999</v>
      </c>
      <c r="D1895" s="6">
        <v>0.13457970643106801</v>
      </c>
      <c r="E1895" s="4"/>
      <c r="F1895" s="4"/>
    </row>
    <row r="1896" spans="1:6" ht="13.2" x14ac:dyDescent="0.25">
      <c r="A1896" s="5">
        <v>44821.916666666664</v>
      </c>
      <c r="B1896" s="6">
        <v>112.83</v>
      </c>
      <c r="C1896" s="6">
        <v>141.79002</v>
      </c>
      <c r="D1896" s="6">
        <v>0.20424582773879199</v>
      </c>
      <c r="E1896" s="4"/>
      <c r="F1896" s="4"/>
    </row>
    <row r="1897" spans="1:6" ht="13.2" x14ac:dyDescent="0.25">
      <c r="A1897" s="5">
        <v>44821.958333333336</v>
      </c>
      <c r="B1897" s="6">
        <v>121.42</v>
      </c>
      <c r="C1897" s="6">
        <v>165.88326000000001</v>
      </c>
      <c r="D1897" s="6">
        <v>0.26803946341541601</v>
      </c>
      <c r="E1897" s="4"/>
      <c r="F1897" s="4"/>
    </row>
    <row r="1898" spans="1:6" ht="13.2" x14ac:dyDescent="0.25">
      <c r="A1898" s="5">
        <v>44822</v>
      </c>
      <c r="B1898" s="6">
        <v>145.22</v>
      </c>
      <c r="C1898" s="6">
        <v>179.1738</v>
      </c>
      <c r="D1898" s="6">
        <v>0.189502036570078</v>
      </c>
      <c r="E1898" s="4"/>
      <c r="F1898" s="4"/>
    </row>
    <row r="1899" spans="1:6" ht="13.2" x14ac:dyDescent="0.25">
      <c r="A1899" s="5">
        <v>44822.041666666664</v>
      </c>
      <c r="B1899" s="6">
        <v>184.54</v>
      </c>
      <c r="C1899" s="6">
        <v>216.04061999999999</v>
      </c>
      <c r="D1899" s="6">
        <v>0.14580878355190699</v>
      </c>
      <c r="E1899" s="4"/>
      <c r="F1899" s="4"/>
    </row>
    <row r="1900" spans="1:6" ht="13.2" x14ac:dyDescent="0.25">
      <c r="A1900" s="5">
        <v>44822.083333333336</v>
      </c>
      <c r="B1900" s="6">
        <v>270.5</v>
      </c>
      <c r="C1900" s="6">
        <v>254.02529999999999</v>
      </c>
      <c r="D1900" s="6">
        <v>6.4854563698970094E-2</v>
      </c>
      <c r="E1900" s="4"/>
      <c r="F1900" s="4"/>
    </row>
    <row r="1901" spans="1:6" ht="13.2" x14ac:dyDescent="0.25">
      <c r="A1901" s="5">
        <v>44822.125</v>
      </c>
      <c r="B1901" s="6">
        <v>289.41000000000003</v>
      </c>
      <c r="C1901" s="6">
        <v>282.64852999999999</v>
      </c>
      <c r="D1901" s="6">
        <v>2.3921829701360999E-2</v>
      </c>
      <c r="E1901" s="4"/>
      <c r="F1901" s="4"/>
    </row>
    <row r="1902" spans="1:6" ht="13.2" x14ac:dyDescent="0.25">
      <c r="A1902" s="5">
        <v>44822.166666666664</v>
      </c>
      <c r="B1902" s="6">
        <v>282.02999999999997</v>
      </c>
      <c r="C1902" s="6">
        <v>292.60201000000001</v>
      </c>
      <c r="D1902" s="6">
        <v>3.6131023160093902E-2</v>
      </c>
      <c r="E1902" s="4"/>
      <c r="F1902" s="4"/>
    </row>
    <row r="1903" spans="1:6" ht="13.2" x14ac:dyDescent="0.25">
      <c r="A1903" s="5">
        <v>44822.208333333336</v>
      </c>
      <c r="B1903" s="6">
        <v>280.3</v>
      </c>
      <c r="C1903" s="6">
        <v>284.44018999999997</v>
      </c>
      <c r="D1903" s="6">
        <v>1.45555731769127E-2</v>
      </c>
      <c r="E1903" s="4"/>
      <c r="F1903" s="4"/>
    </row>
    <row r="1904" spans="1:6" ht="13.2" x14ac:dyDescent="0.25">
      <c r="A1904" s="5">
        <v>44822.25</v>
      </c>
      <c r="B1904" s="6">
        <v>293.10000000000002</v>
      </c>
      <c r="C1904" s="6">
        <v>272.78008</v>
      </c>
      <c r="D1904" s="6">
        <v>7.4491949705418406E-2</v>
      </c>
      <c r="E1904" s="4"/>
      <c r="F1904" s="4"/>
    </row>
    <row r="1905" spans="1:6" ht="13.2" x14ac:dyDescent="0.25">
      <c r="A1905" s="5">
        <v>44822.291666666664</v>
      </c>
      <c r="B1905" s="6">
        <v>287.93</v>
      </c>
      <c r="C1905" s="6">
        <v>265.23943000000003</v>
      </c>
      <c r="D1905" s="6">
        <v>8.5547499479997999E-2</v>
      </c>
      <c r="E1905" s="4"/>
      <c r="F1905" s="4"/>
    </row>
    <row r="1906" spans="1:6" ht="13.2" x14ac:dyDescent="0.25">
      <c r="A1906" s="5">
        <v>44822.333333333336</v>
      </c>
      <c r="B1906" s="6">
        <v>285.66000000000003</v>
      </c>
      <c r="C1906" s="6">
        <v>262.53113000000002</v>
      </c>
      <c r="D1906" s="6">
        <v>8.8099533186788107E-2</v>
      </c>
      <c r="E1906" s="4"/>
      <c r="F1906" s="4"/>
    </row>
    <row r="1907" spans="1:6" ht="13.2" x14ac:dyDescent="0.25">
      <c r="A1907" s="5">
        <v>44822.375</v>
      </c>
      <c r="B1907" s="6">
        <v>290.7</v>
      </c>
      <c r="C1907" s="6">
        <v>256.41942999999998</v>
      </c>
      <c r="D1907" s="6">
        <v>0.133689439992905</v>
      </c>
      <c r="E1907" s="4"/>
      <c r="F1907" s="4"/>
    </row>
    <row r="1908" spans="1:6" ht="13.2" x14ac:dyDescent="0.25">
      <c r="A1908" s="5">
        <v>44822.416666666664</v>
      </c>
      <c r="B1908" s="6">
        <v>287.07</v>
      </c>
      <c r="C1908" s="6">
        <v>246.26570000000001</v>
      </c>
      <c r="D1908" s="6">
        <v>0.165692177189109</v>
      </c>
      <c r="E1908" s="4"/>
      <c r="F1908" s="4"/>
    </row>
    <row r="1909" spans="1:6" ht="13.2" x14ac:dyDescent="0.25">
      <c r="A1909" s="5">
        <v>44822.458333333336</v>
      </c>
      <c r="B1909" s="6">
        <v>287.17</v>
      </c>
      <c r="C1909" s="6">
        <v>241.54658000000001</v>
      </c>
      <c r="D1909" s="6">
        <v>0.18888042215294401</v>
      </c>
      <c r="E1909" s="4"/>
      <c r="F1909" s="4"/>
    </row>
    <row r="1910" spans="1:6" ht="13.2" x14ac:dyDescent="0.25">
      <c r="A1910" s="5">
        <v>44822.5</v>
      </c>
      <c r="B1910" s="6">
        <v>292.52</v>
      </c>
      <c r="C1910" s="6">
        <v>251.17045999999999</v>
      </c>
      <c r="D1910" s="6">
        <v>0.164627400849606</v>
      </c>
      <c r="E1910" s="4"/>
      <c r="F1910" s="4"/>
    </row>
    <row r="1911" spans="1:6" ht="13.2" x14ac:dyDescent="0.25">
      <c r="A1911" s="5">
        <v>44822.541666666664</v>
      </c>
      <c r="B1911" s="6">
        <v>277.33</v>
      </c>
      <c r="C1911" s="6">
        <v>258.00466</v>
      </c>
      <c r="D1911" s="6">
        <v>7.4903065704316998E-2</v>
      </c>
      <c r="E1911" s="4"/>
      <c r="F1911" s="4"/>
    </row>
    <row r="1912" spans="1:6" ht="13.2" x14ac:dyDescent="0.25">
      <c r="A1912" s="5">
        <v>44822.583333333336</v>
      </c>
      <c r="B1912" s="6">
        <v>282.62</v>
      </c>
      <c r="C1912" s="6">
        <v>234.4128</v>
      </c>
      <c r="D1912" s="6">
        <v>0.205650885958445</v>
      </c>
      <c r="E1912" s="4"/>
      <c r="F1912" s="4"/>
    </row>
    <row r="1913" spans="1:6" ht="13.2" x14ac:dyDescent="0.25">
      <c r="A1913" s="5">
        <v>44822.625</v>
      </c>
      <c r="B1913" s="6">
        <v>233.53</v>
      </c>
      <c r="C1913" s="6">
        <v>181.12381999999999</v>
      </c>
      <c r="D1913" s="6">
        <v>0.28933897264313402</v>
      </c>
      <c r="E1913" s="4"/>
      <c r="F1913" s="4"/>
    </row>
    <row r="1914" spans="1:6" ht="13.2" x14ac:dyDescent="0.25">
      <c r="A1914" s="5">
        <v>44822.666666666664</v>
      </c>
      <c r="B1914" s="6">
        <v>159.27000000000001</v>
      </c>
      <c r="C1914" s="6">
        <v>135.32126</v>
      </c>
      <c r="D1914" s="6">
        <v>0.17697692143865601</v>
      </c>
      <c r="E1914" s="4"/>
      <c r="F1914" s="4"/>
    </row>
    <row r="1915" spans="1:6" ht="13.2" x14ac:dyDescent="0.25">
      <c r="A1915" s="5">
        <v>44822.708333333336</v>
      </c>
      <c r="B1915" s="6">
        <v>136.46</v>
      </c>
      <c r="C1915" s="6">
        <v>118.33114</v>
      </c>
      <c r="D1915" s="6">
        <v>0.1532044734801</v>
      </c>
      <c r="E1915" s="4"/>
      <c r="F1915" s="4"/>
    </row>
    <row r="1916" spans="1:6" ht="13.2" x14ac:dyDescent="0.25">
      <c r="A1916" s="5">
        <v>44822.75</v>
      </c>
      <c r="B1916" s="6">
        <v>123.41</v>
      </c>
      <c r="C1916" s="6">
        <v>120.28812000000001</v>
      </c>
      <c r="D1916" s="6">
        <v>2.5953352666913301E-2</v>
      </c>
      <c r="E1916" s="4"/>
      <c r="F1916" s="4"/>
    </row>
    <row r="1917" spans="1:6" ht="13.2" x14ac:dyDescent="0.25">
      <c r="A1917" s="5">
        <v>44822.791666666664</v>
      </c>
      <c r="B1917" s="6">
        <v>121.46</v>
      </c>
      <c r="C1917" s="6">
        <v>123.32747999999999</v>
      </c>
      <c r="D1917" s="6">
        <v>1.51424483821448E-2</v>
      </c>
      <c r="E1917" s="4"/>
      <c r="F1917" s="4"/>
    </row>
    <row r="1918" spans="1:6" ht="13.2" x14ac:dyDescent="0.25">
      <c r="A1918" s="5">
        <v>44822.833333333336</v>
      </c>
      <c r="B1918" s="6">
        <v>116.32</v>
      </c>
      <c r="C1918" s="6">
        <v>124.26772</v>
      </c>
      <c r="D1918" s="6">
        <v>6.3956432128955104E-2</v>
      </c>
      <c r="E1918" s="4"/>
      <c r="F1918" s="4"/>
    </row>
    <row r="1919" spans="1:6" ht="13.2" x14ac:dyDescent="0.25">
      <c r="A1919" s="5">
        <v>44822.875</v>
      </c>
      <c r="B1919" s="6">
        <v>119.54</v>
      </c>
      <c r="C1919" s="6">
        <v>125.20994</v>
      </c>
      <c r="D1919" s="6">
        <v>4.52834655139999E-2</v>
      </c>
      <c r="E1919" s="4"/>
      <c r="F1919" s="4"/>
    </row>
    <row r="1920" spans="1:6" ht="13.2" x14ac:dyDescent="0.25">
      <c r="A1920" s="5">
        <v>44822.916666666664</v>
      </c>
      <c r="B1920" s="6">
        <v>132.68</v>
      </c>
      <c r="C1920" s="6">
        <v>133.30815000000001</v>
      </c>
      <c r="D1920" s="6">
        <v>4.71201498182973E-3</v>
      </c>
      <c r="E1920" s="4"/>
      <c r="F1920" s="4"/>
    </row>
    <row r="1921" spans="1:6" ht="13.2" x14ac:dyDescent="0.25">
      <c r="A1921" s="5">
        <v>44822.958333333336</v>
      </c>
      <c r="B1921" s="6">
        <v>147.43</v>
      </c>
      <c r="C1921" s="6">
        <v>153.11444</v>
      </c>
      <c r="D1921" s="6">
        <v>3.7125433760525697E-2</v>
      </c>
      <c r="E1921" s="4"/>
      <c r="F1921" s="4"/>
    </row>
    <row r="1922" spans="1:6" ht="13.2" x14ac:dyDescent="0.25">
      <c r="A1922" s="5">
        <v>44823</v>
      </c>
      <c r="B1922" s="6">
        <v>176.84</v>
      </c>
      <c r="C1922" s="6">
        <v>206.73482999999999</v>
      </c>
      <c r="D1922" s="6">
        <v>0.14460470932740199</v>
      </c>
      <c r="E1922" s="4"/>
      <c r="F1922" s="4"/>
    </row>
    <row r="1923" spans="1:6" ht="13.2" x14ac:dyDescent="0.25">
      <c r="A1923" s="5">
        <v>44823.041666666664</v>
      </c>
      <c r="B1923" s="6">
        <v>234.22</v>
      </c>
      <c r="C1923" s="6">
        <v>249.92453</v>
      </c>
      <c r="D1923" s="6">
        <v>6.2837089260505893E-2</v>
      </c>
      <c r="E1923" s="4"/>
      <c r="F1923" s="4"/>
    </row>
    <row r="1924" spans="1:6" ht="13.2" x14ac:dyDescent="0.25">
      <c r="A1924" s="5">
        <v>44823.083333333336</v>
      </c>
      <c r="B1924" s="6">
        <v>317.20999999999998</v>
      </c>
      <c r="C1924" s="6">
        <v>289.86725999999999</v>
      </c>
      <c r="D1924" s="6">
        <v>9.4328486770116696E-2</v>
      </c>
      <c r="E1924" s="4"/>
      <c r="F1924" s="4"/>
    </row>
    <row r="1925" spans="1:6" ht="13.2" x14ac:dyDescent="0.25">
      <c r="A1925" s="5">
        <v>44823.125</v>
      </c>
      <c r="B1925" s="6">
        <v>332.07</v>
      </c>
      <c r="C1925" s="6">
        <v>315.10687000000001</v>
      </c>
      <c r="D1925" s="6">
        <v>5.3832942455364297E-2</v>
      </c>
      <c r="E1925" s="4"/>
      <c r="F1925" s="4"/>
    </row>
    <row r="1926" spans="1:6" ht="13.2" x14ac:dyDescent="0.25">
      <c r="A1926" s="5">
        <v>44823.166666666664</v>
      </c>
      <c r="B1926" s="6">
        <v>324.63</v>
      </c>
      <c r="C1926" s="6">
        <v>322.20927999999998</v>
      </c>
      <c r="D1926" s="6">
        <v>7.5128810690989903E-3</v>
      </c>
      <c r="E1926" s="4"/>
      <c r="F1926" s="4"/>
    </row>
    <row r="1927" spans="1:6" ht="13.2" x14ac:dyDescent="0.25">
      <c r="A1927" s="5">
        <v>44823.208333333336</v>
      </c>
      <c r="B1927" s="6">
        <v>319.69</v>
      </c>
      <c r="C1927" s="6">
        <v>316.63954999999999</v>
      </c>
      <c r="D1927" s="6">
        <v>9.6338249596426302E-3</v>
      </c>
      <c r="E1927" s="4"/>
      <c r="F1927" s="4"/>
    </row>
    <row r="1928" spans="1:6" ht="13.2" x14ac:dyDescent="0.25">
      <c r="A1928" s="5">
        <v>44823.25</v>
      </c>
      <c r="B1928" s="6">
        <v>295.39</v>
      </c>
      <c r="C1928" s="6">
        <v>309.22856999999999</v>
      </c>
      <c r="D1928" s="6">
        <v>4.4751912800295203E-2</v>
      </c>
      <c r="E1928" s="4"/>
      <c r="F1928" s="4"/>
    </row>
    <row r="1929" spans="1:6" ht="13.2" x14ac:dyDescent="0.25">
      <c r="A1929" s="5">
        <v>44823.291666666664</v>
      </c>
      <c r="B1929" s="6">
        <v>297.83</v>
      </c>
      <c r="C1929" s="6">
        <v>304.70395000000002</v>
      </c>
      <c r="D1929" s="6">
        <v>2.255943843196E-2</v>
      </c>
      <c r="E1929" s="4"/>
      <c r="F1929" s="4"/>
    </row>
    <row r="1930" spans="1:6" ht="13.2" x14ac:dyDescent="0.25">
      <c r="A1930" s="5">
        <v>44823.333333333336</v>
      </c>
      <c r="B1930" s="6">
        <v>301.82</v>
      </c>
      <c r="C1930" s="6">
        <v>302.92755</v>
      </c>
      <c r="D1930" s="6">
        <v>3.6561547472324699E-3</v>
      </c>
      <c r="E1930" s="4"/>
      <c r="F1930" s="4"/>
    </row>
    <row r="1931" spans="1:6" ht="13.2" x14ac:dyDescent="0.25">
      <c r="A1931" s="5">
        <v>44823.375</v>
      </c>
      <c r="B1931" s="6">
        <v>308.58999999999997</v>
      </c>
      <c r="C1931" s="6">
        <v>295.98021999999997</v>
      </c>
      <c r="D1931" s="6">
        <v>4.2603455055205998E-2</v>
      </c>
      <c r="E1931" s="4"/>
      <c r="F1931" s="4"/>
    </row>
    <row r="1932" spans="1:6" ht="13.2" x14ac:dyDescent="0.25">
      <c r="A1932" s="5">
        <v>44823.416666666664</v>
      </c>
      <c r="B1932" s="6">
        <v>317.20999999999998</v>
      </c>
      <c r="C1932" s="6">
        <v>285.39749</v>
      </c>
      <c r="D1932" s="6">
        <v>0.111467378357111</v>
      </c>
      <c r="E1932" s="4"/>
      <c r="F1932" s="4"/>
    </row>
    <row r="1933" spans="1:6" ht="13.2" x14ac:dyDescent="0.25">
      <c r="A1933" s="5">
        <v>44823.458333333336</v>
      </c>
      <c r="B1933" s="6">
        <v>320.32</v>
      </c>
      <c r="C1933" s="6">
        <v>279.61057</v>
      </c>
      <c r="D1933" s="6">
        <v>0.145593315731948</v>
      </c>
      <c r="E1933" s="4"/>
      <c r="F1933" s="4"/>
    </row>
    <row r="1934" spans="1:6" ht="13.2" x14ac:dyDescent="0.25">
      <c r="A1934" s="5">
        <v>44823.5</v>
      </c>
      <c r="B1934" s="6">
        <v>310.14</v>
      </c>
      <c r="C1934" s="6">
        <v>287.3732</v>
      </c>
      <c r="D1934" s="6">
        <v>7.9223810710254E-2</v>
      </c>
      <c r="E1934" s="4"/>
      <c r="F1934" s="4"/>
    </row>
    <row r="1935" spans="1:6" ht="13.2" x14ac:dyDescent="0.25">
      <c r="A1935" s="5">
        <v>44823.541666666664</v>
      </c>
      <c r="B1935" s="6">
        <v>307.92</v>
      </c>
      <c r="C1935" s="6">
        <v>295.11676999999997</v>
      </c>
      <c r="D1935" s="6">
        <v>4.3383607105756901E-2</v>
      </c>
      <c r="E1935" s="4"/>
      <c r="F1935" s="4"/>
    </row>
    <row r="1936" spans="1:6" ht="13.2" x14ac:dyDescent="0.25">
      <c r="A1936" s="5">
        <v>44823.583333333336</v>
      </c>
      <c r="B1936" s="6">
        <v>310.56</v>
      </c>
      <c r="C1936" s="6">
        <v>277.20101</v>
      </c>
      <c r="D1936" s="6">
        <v>0.120342238291267</v>
      </c>
      <c r="E1936" s="4"/>
      <c r="F1936" s="4"/>
    </row>
    <row r="1937" spans="1:6" ht="13.2" x14ac:dyDescent="0.25">
      <c r="A1937" s="5">
        <v>44823.625</v>
      </c>
      <c r="B1937" s="6">
        <v>266.57</v>
      </c>
      <c r="C1937" s="6">
        <v>230.21842000000001</v>
      </c>
      <c r="D1937" s="6">
        <v>0.15790039737046199</v>
      </c>
      <c r="E1937" s="4"/>
      <c r="F1937" s="4"/>
    </row>
    <row r="1938" spans="1:6" ht="13.2" x14ac:dyDescent="0.25">
      <c r="A1938" s="5">
        <v>44823.666666666664</v>
      </c>
      <c r="B1938" s="6">
        <v>199.3</v>
      </c>
      <c r="C1938" s="6">
        <v>182.34540999999999</v>
      </c>
      <c r="D1938" s="6">
        <v>9.2980623970737794E-2</v>
      </c>
      <c r="E1938" s="4"/>
      <c r="F1938" s="4"/>
    </row>
    <row r="1939" spans="1:6" ht="13.2" x14ac:dyDescent="0.25">
      <c r="A1939" s="5">
        <v>44823.708333333336</v>
      </c>
      <c r="B1939" s="6">
        <v>171.2</v>
      </c>
      <c r="C1939" s="6">
        <v>156.47524000000001</v>
      </c>
      <c r="D1939" s="6">
        <v>9.4102811409651599E-2</v>
      </c>
      <c r="E1939" s="4"/>
      <c r="F1939" s="4"/>
    </row>
    <row r="1940" spans="1:6" ht="13.2" x14ac:dyDescent="0.25">
      <c r="A1940" s="5">
        <v>44823.75</v>
      </c>
      <c r="B1940" s="6">
        <v>166.68</v>
      </c>
      <c r="C1940" s="6">
        <v>152.33335</v>
      </c>
      <c r="D1940" s="6">
        <v>9.4179311358937506E-2</v>
      </c>
      <c r="E1940" s="4"/>
      <c r="F1940" s="4"/>
    </row>
    <row r="1941" spans="1:6" ht="13.2" x14ac:dyDescent="0.25">
      <c r="A1941" s="5">
        <v>44823.791666666664</v>
      </c>
      <c r="B1941" s="6">
        <v>166.32</v>
      </c>
      <c r="C1941" s="6">
        <v>155.58752000000001</v>
      </c>
      <c r="D1941" s="6">
        <v>6.8980339811316294E-2</v>
      </c>
      <c r="E1941" s="4"/>
      <c r="F1941" s="4"/>
    </row>
    <row r="1942" spans="1:6" ht="13.2" x14ac:dyDescent="0.25">
      <c r="A1942" s="5">
        <v>44823.833333333336</v>
      </c>
      <c r="B1942" s="6">
        <v>173.46</v>
      </c>
      <c r="C1942" s="6">
        <v>156.39792</v>
      </c>
      <c r="D1942" s="6">
        <v>0.10909403398715201</v>
      </c>
      <c r="E1942" s="4"/>
      <c r="F1942" s="4"/>
    </row>
    <row r="1943" spans="1:6" ht="13.2" x14ac:dyDescent="0.25">
      <c r="A1943" s="5">
        <v>44823.875</v>
      </c>
      <c r="B1943" s="6">
        <v>175.55</v>
      </c>
      <c r="C1943" s="6">
        <v>152.92214999999999</v>
      </c>
      <c r="D1943" s="6">
        <v>0.14796973492721599</v>
      </c>
      <c r="E1943" s="4"/>
      <c r="F1943" s="4"/>
    </row>
    <row r="1944" spans="1:6" ht="13.2" x14ac:dyDescent="0.25">
      <c r="A1944" s="5">
        <v>44823.916666666664</v>
      </c>
      <c r="B1944" s="6">
        <v>178.48</v>
      </c>
      <c r="C1944" s="6">
        <v>155.59811999999999</v>
      </c>
      <c r="D1944" s="6">
        <v>0.147057560849706</v>
      </c>
      <c r="E1944" s="4"/>
      <c r="F1944" s="4"/>
    </row>
    <row r="1945" spans="1:6" ht="13.2" x14ac:dyDescent="0.25">
      <c r="A1945" s="5">
        <v>44823.958333333336</v>
      </c>
      <c r="B1945" s="6">
        <v>198.54</v>
      </c>
      <c r="C1945" s="6">
        <v>173.95804000000001</v>
      </c>
      <c r="D1945" s="6">
        <v>0.14130970893900599</v>
      </c>
      <c r="E1945" s="4"/>
      <c r="F1945" s="4"/>
    </row>
    <row r="1946" spans="1:6" ht="13.2" x14ac:dyDescent="0.25">
      <c r="A1946" s="5">
        <v>44824</v>
      </c>
      <c r="B1946" s="6">
        <v>226.72</v>
      </c>
      <c r="C1946" s="6">
        <v>249.43421000000001</v>
      </c>
      <c r="D1946" s="6">
        <v>9.1062929980614896E-2</v>
      </c>
      <c r="E1946" s="4"/>
      <c r="F1946" s="4"/>
    </row>
    <row r="1947" spans="1:6" ht="13.2" x14ac:dyDescent="0.25">
      <c r="A1947" s="5">
        <v>44824.041666666664</v>
      </c>
      <c r="B1947" s="6">
        <v>271.27999999999997</v>
      </c>
      <c r="C1947" s="6">
        <v>289.23638999999997</v>
      </c>
      <c r="D1947" s="6">
        <v>6.2082056825560498E-2</v>
      </c>
      <c r="E1947" s="4"/>
      <c r="F1947" s="4"/>
    </row>
    <row r="1948" spans="1:6" ht="13.2" x14ac:dyDescent="0.25">
      <c r="A1948" s="5">
        <v>44824.083333333336</v>
      </c>
      <c r="B1948" s="6">
        <v>345.99</v>
      </c>
      <c r="C1948" s="6">
        <v>319.03287999999998</v>
      </c>
      <c r="D1948" s="6">
        <v>8.4496369151668693E-2</v>
      </c>
      <c r="E1948" s="4"/>
      <c r="F1948" s="4"/>
    </row>
    <row r="1949" spans="1:6" ht="13.2" x14ac:dyDescent="0.25">
      <c r="A1949" s="5">
        <v>44824.125</v>
      </c>
      <c r="B1949" s="6">
        <v>348.45</v>
      </c>
      <c r="C1949" s="6">
        <v>332.34913</v>
      </c>
      <c r="D1949" s="6">
        <v>4.8445651113935402E-2</v>
      </c>
      <c r="E1949" s="4"/>
      <c r="F1949" s="4"/>
    </row>
    <row r="1950" spans="1:6" ht="13.2" x14ac:dyDescent="0.25">
      <c r="A1950" s="5">
        <v>44824.166666666664</v>
      </c>
      <c r="B1950" s="6">
        <v>330.47</v>
      </c>
      <c r="C1950" s="6">
        <v>331.55716000000001</v>
      </c>
      <c r="D1950" s="6">
        <v>3.27895196110372E-3</v>
      </c>
      <c r="E1950" s="4"/>
      <c r="F1950" s="4"/>
    </row>
    <row r="1951" spans="1:6" ht="13.2" x14ac:dyDescent="0.25">
      <c r="A1951" s="5">
        <v>44824.208333333336</v>
      </c>
      <c r="B1951" s="6">
        <v>306.97000000000003</v>
      </c>
      <c r="C1951" s="6">
        <v>324.01249000000001</v>
      </c>
      <c r="D1951" s="6">
        <v>5.2598250147702599E-2</v>
      </c>
      <c r="E1951" s="4"/>
      <c r="F1951" s="4"/>
    </row>
    <row r="1952" spans="1:6" ht="13.2" x14ac:dyDescent="0.25">
      <c r="A1952" s="5">
        <v>44824.25</v>
      </c>
      <c r="B1952" s="6">
        <v>306.45999999999998</v>
      </c>
      <c r="C1952" s="6">
        <v>317.06169</v>
      </c>
      <c r="D1952" s="6">
        <v>3.3437309944320301E-2</v>
      </c>
      <c r="E1952" s="4"/>
      <c r="F1952" s="4"/>
    </row>
    <row r="1953" spans="1:6" ht="13.2" x14ac:dyDescent="0.25">
      <c r="A1953" s="5">
        <v>44824.291666666664</v>
      </c>
      <c r="B1953" s="6">
        <v>303.70999999999998</v>
      </c>
      <c r="C1953" s="6">
        <v>311.99266</v>
      </c>
      <c r="D1953" s="6">
        <v>2.6547611729070799E-2</v>
      </c>
      <c r="E1953" s="4"/>
      <c r="F1953" s="4"/>
    </row>
    <row r="1954" spans="1:6" ht="13.2" x14ac:dyDescent="0.25">
      <c r="A1954" s="5">
        <v>44824.333333333336</v>
      </c>
      <c r="B1954" s="6">
        <v>308.58999999999997</v>
      </c>
      <c r="C1954" s="6">
        <v>310.00560999999999</v>
      </c>
      <c r="D1954" s="6">
        <v>4.56640123383578E-3</v>
      </c>
      <c r="E1954" s="4"/>
      <c r="F1954" s="4"/>
    </row>
    <row r="1955" spans="1:6" ht="13.2" x14ac:dyDescent="0.25">
      <c r="A1955" s="5">
        <v>44824.375</v>
      </c>
      <c r="B1955" s="6">
        <v>314.57</v>
      </c>
      <c r="C1955" s="6">
        <v>305.31580000000002</v>
      </c>
      <c r="D1955" s="6">
        <v>3.0310255807265599E-2</v>
      </c>
      <c r="E1955" s="4"/>
      <c r="F1955" s="4"/>
    </row>
    <row r="1956" spans="1:6" ht="13.2" x14ac:dyDescent="0.25">
      <c r="A1956" s="5">
        <v>44824.416666666664</v>
      </c>
      <c r="B1956" s="6">
        <v>316.67</v>
      </c>
      <c r="C1956" s="6">
        <v>299.11507</v>
      </c>
      <c r="D1956" s="6">
        <v>5.8689553822881602E-2</v>
      </c>
      <c r="E1956" s="4"/>
      <c r="F1956" s="4"/>
    </row>
    <row r="1957" spans="1:6" ht="13.2" x14ac:dyDescent="0.25">
      <c r="A1957" s="5">
        <v>44824.458333333336</v>
      </c>
      <c r="B1957" s="6">
        <v>314.98</v>
      </c>
      <c r="C1957" s="6">
        <v>296.32781</v>
      </c>
      <c r="D1957" s="6">
        <v>6.2944446557344699E-2</v>
      </c>
      <c r="E1957" s="4"/>
      <c r="F1957" s="4"/>
    </row>
    <row r="1958" spans="1:6" ht="13.2" x14ac:dyDescent="0.25">
      <c r="A1958" s="5">
        <v>44824.5</v>
      </c>
      <c r="B1958" s="6">
        <v>317.64999999999998</v>
      </c>
      <c r="C1958" s="6">
        <v>302.71829000000002</v>
      </c>
      <c r="D1958" s="6">
        <v>4.9325430584322899E-2</v>
      </c>
      <c r="E1958" s="4"/>
      <c r="F1958" s="4"/>
    </row>
    <row r="1959" spans="1:6" ht="13.2" x14ac:dyDescent="0.25">
      <c r="A1959" s="5">
        <v>44824.541666666664</v>
      </c>
      <c r="B1959" s="6">
        <v>318.83999999999997</v>
      </c>
      <c r="C1959" s="6">
        <v>307.91189000000003</v>
      </c>
      <c r="D1959" s="6">
        <v>3.5491029592913503E-2</v>
      </c>
      <c r="E1959" s="4"/>
      <c r="F1959" s="4"/>
    </row>
    <row r="1960" spans="1:6" ht="13.2" x14ac:dyDescent="0.25">
      <c r="A1960" s="5">
        <v>44824.583333333336</v>
      </c>
      <c r="B1960" s="6">
        <v>315.49</v>
      </c>
      <c r="C1960" s="6">
        <v>290.47577000000001</v>
      </c>
      <c r="D1960" s="6">
        <v>8.61146869496206E-2</v>
      </c>
      <c r="E1960" s="4"/>
      <c r="F1960" s="4"/>
    </row>
    <row r="1961" spans="1:6" ht="13.2" x14ac:dyDescent="0.25">
      <c r="A1961" s="5">
        <v>44824.625</v>
      </c>
      <c r="B1961" s="6">
        <v>267.39999999999998</v>
      </c>
      <c r="C1961" s="6">
        <v>247.38632000000001</v>
      </c>
      <c r="D1961" s="6">
        <v>8.0900512202938105E-2</v>
      </c>
      <c r="E1961" s="4"/>
      <c r="F1961" s="4"/>
    </row>
    <row r="1962" spans="1:6" ht="13.2" x14ac:dyDescent="0.25">
      <c r="A1962" s="5">
        <v>44824.666666666664</v>
      </c>
      <c r="B1962" s="6">
        <v>190.58</v>
      </c>
      <c r="C1962" s="6">
        <v>202.59479999999999</v>
      </c>
      <c r="D1962" s="6">
        <v>5.9304582348608997E-2</v>
      </c>
      <c r="E1962" s="4"/>
      <c r="F1962" s="4"/>
    </row>
    <row r="1963" spans="1:6" ht="13.2" x14ac:dyDescent="0.25">
      <c r="A1963" s="5">
        <v>44824.708333333336</v>
      </c>
      <c r="B1963" s="6">
        <v>178.18</v>
      </c>
      <c r="C1963" s="6">
        <v>177.17862</v>
      </c>
      <c r="D1963" s="6">
        <v>5.6518105852727098E-3</v>
      </c>
      <c r="E1963" s="4"/>
      <c r="F1963" s="4"/>
    </row>
    <row r="1964" spans="1:6" ht="13.2" x14ac:dyDescent="0.25">
      <c r="A1964" s="5">
        <v>44824.75</v>
      </c>
      <c r="B1964" s="6">
        <v>179.8</v>
      </c>
      <c r="C1964" s="6">
        <v>172.71427</v>
      </c>
      <c r="D1964" s="6">
        <v>4.1025735742622797E-2</v>
      </c>
      <c r="E1964" s="4"/>
      <c r="F1964" s="4"/>
    </row>
    <row r="1965" spans="1:6" ht="13.2" x14ac:dyDescent="0.25">
      <c r="A1965" s="5">
        <v>44824.791666666664</v>
      </c>
      <c r="B1965" s="6">
        <v>171.33</v>
      </c>
      <c r="C1965" s="6">
        <v>176.75142</v>
      </c>
      <c r="D1965" s="6">
        <v>3.0672568288277299E-2</v>
      </c>
      <c r="E1965" s="4"/>
      <c r="F1965" s="4"/>
    </row>
    <row r="1966" spans="1:6" ht="13.2" x14ac:dyDescent="0.25">
      <c r="A1966" s="5">
        <v>44824.833333333336</v>
      </c>
      <c r="B1966" s="6">
        <v>177.04</v>
      </c>
      <c r="C1966" s="6">
        <v>178.14456999999999</v>
      </c>
      <c r="D1966" s="6">
        <v>6.2004135180768897E-3</v>
      </c>
      <c r="E1966" s="4"/>
      <c r="F1966" s="4"/>
    </row>
    <row r="1967" spans="1:6" ht="13.2" x14ac:dyDescent="0.25">
      <c r="A1967" s="5">
        <v>44824.875</v>
      </c>
      <c r="B1967" s="6">
        <v>177.29</v>
      </c>
      <c r="C1967" s="6">
        <v>176.12333000000001</v>
      </c>
      <c r="D1967" s="6">
        <v>6.6241650098256798E-3</v>
      </c>
      <c r="E1967" s="4"/>
      <c r="F1967" s="4"/>
    </row>
    <row r="1968" spans="1:6" ht="13.2" x14ac:dyDescent="0.25">
      <c r="A1968" s="5">
        <v>44824.916666666664</v>
      </c>
      <c r="B1968" s="6">
        <v>181.4</v>
      </c>
      <c r="C1968" s="6">
        <v>183.31475</v>
      </c>
      <c r="D1968" s="6">
        <v>1.0445149667443501E-2</v>
      </c>
      <c r="E1968" s="4"/>
      <c r="F1968" s="4"/>
    </row>
    <row r="1969" spans="1:6" ht="13.2" x14ac:dyDescent="0.25">
      <c r="A1969" s="5">
        <v>44824.958333333336</v>
      </c>
      <c r="B1969" s="6">
        <v>201.44</v>
      </c>
      <c r="C1969" s="6">
        <v>207.51679999999999</v>
      </c>
      <c r="D1969" s="6">
        <v>2.92834122345756E-2</v>
      </c>
      <c r="E1969" s="4"/>
      <c r="F1969" s="4"/>
    </row>
    <row r="1970" spans="1:6" ht="13.2" x14ac:dyDescent="0.25">
      <c r="A1970" s="5">
        <v>44825</v>
      </c>
      <c r="B1970" s="6">
        <v>212.18</v>
      </c>
      <c r="C1970" s="6">
        <v>246.58346</v>
      </c>
      <c r="D1970" s="6">
        <v>0.13952055016179901</v>
      </c>
      <c r="E1970" s="4"/>
      <c r="F1970" s="4"/>
    </row>
    <row r="1971" spans="1:6" ht="13.2" x14ac:dyDescent="0.25">
      <c r="A1971" s="5">
        <v>44825.041666666664</v>
      </c>
      <c r="B1971" s="6">
        <v>273.52999999999997</v>
      </c>
      <c r="C1971" s="6">
        <v>286.66741999999999</v>
      </c>
      <c r="D1971" s="6">
        <v>4.5828088870371098E-2</v>
      </c>
      <c r="E1971" s="4"/>
      <c r="F1971" s="4"/>
    </row>
    <row r="1972" spans="1:6" ht="13.2" x14ac:dyDescent="0.25">
      <c r="A1972" s="5">
        <v>44825.083333333336</v>
      </c>
      <c r="B1972" s="6">
        <v>347.93</v>
      </c>
      <c r="C1972" s="6">
        <v>316.18365</v>
      </c>
      <c r="D1972" s="6">
        <v>0.100404780576098</v>
      </c>
      <c r="E1972" s="4"/>
      <c r="F1972" s="4"/>
    </row>
    <row r="1973" spans="1:6" ht="13.2" x14ac:dyDescent="0.25">
      <c r="A1973" s="5">
        <v>44825.125</v>
      </c>
      <c r="B1973" s="6">
        <v>353.29</v>
      </c>
      <c r="C1973" s="6">
        <v>329.38153</v>
      </c>
      <c r="D1973" s="6">
        <v>7.2585946151868294E-2</v>
      </c>
      <c r="E1973" s="4"/>
      <c r="F1973" s="4"/>
    </row>
    <row r="1974" spans="1:6" ht="13.2" x14ac:dyDescent="0.25">
      <c r="A1974" s="5">
        <v>44825.166666666664</v>
      </c>
      <c r="B1974" s="6">
        <v>344.35</v>
      </c>
      <c r="C1974" s="6">
        <v>329.18389000000002</v>
      </c>
      <c r="D1974" s="6">
        <v>4.6071847562163502E-2</v>
      </c>
      <c r="E1974" s="4"/>
      <c r="F1974" s="4"/>
    </row>
    <row r="1975" spans="1:6" ht="13.2" x14ac:dyDescent="0.25">
      <c r="A1975" s="5">
        <v>44825.208333333336</v>
      </c>
      <c r="B1975" s="6">
        <v>341.19</v>
      </c>
      <c r="C1975" s="6">
        <v>321.96438000000001</v>
      </c>
      <c r="D1975" s="6">
        <v>5.9713499984066498E-2</v>
      </c>
      <c r="E1975" s="4"/>
      <c r="F1975" s="4"/>
    </row>
    <row r="1976" spans="1:6" ht="13.2" x14ac:dyDescent="0.25">
      <c r="A1976" s="5">
        <v>44825.25</v>
      </c>
      <c r="B1976" s="6">
        <v>338.38</v>
      </c>
      <c r="C1976" s="6">
        <v>315.13155</v>
      </c>
      <c r="D1976" s="6">
        <v>7.3773793833083301E-2</v>
      </c>
      <c r="E1976" s="4"/>
      <c r="F1976" s="4"/>
    </row>
    <row r="1977" spans="1:6" ht="13.2" x14ac:dyDescent="0.25">
      <c r="A1977" s="5">
        <v>44825.291666666664</v>
      </c>
      <c r="B1977" s="6">
        <v>330.68</v>
      </c>
      <c r="C1977" s="6">
        <v>310.60644000000002</v>
      </c>
      <c r="D1977" s="6">
        <v>6.4626992280005402E-2</v>
      </c>
      <c r="E1977" s="4"/>
      <c r="F1977" s="4"/>
    </row>
    <row r="1978" spans="1:6" ht="13.2" x14ac:dyDescent="0.25">
      <c r="A1978" s="5">
        <v>44825.333333333336</v>
      </c>
      <c r="B1978" s="6">
        <v>335.56</v>
      </c>
      <c r="C1978" s="6">
        <v>309.34293000000002</v>
      </c>
      <c r="D1978" s="6">
        <v>8.4750829766822106E-2</v>
      </c>
      <c r="E1978" s="4"/>
      <c r="F1978" s="4"/>
    </row>
    <row r="1979" spans="1:6" ht="13.2" x14ac:dyDescent="0.25">
      <c r="A1979" s="5">
        <v>44825.375</v>
      </c>
      <c r="B1979" s="6">
        <v>330.73</v>
      </c>
      <c r="C1979" s="6">
        <v>304.39717999999999</v>
      </c>
      <c r="D1979" s="6">
        <v>8.6508094457379697E-2</v>
      </c>
      <c r="E1979" s="4"/>
      <c r="F1979" s="4"/>
    </row>
    <row r="1980" spans="1:6" ht="13.2" x14ac:dyDescent="0.25">
      <c r="A1980" s="5">
        <v>44825.416666666664</v>
      </c>
      <c r="B1980" s="6">
        <v>324.82</v>
      </c>
      <c r="C1980" s="6">
        <v>296.77940000000001</v>
      </c>
      <c r="D1980" s="6">
        <v>9.4482972874801896E-2</v>
      </c>
      <c r="E1980" s="4"/>
      <c r="F1980" s="4"/>
    </row>
    <row r="1981" spans="1:6" ht="13.2" x14ac:dyDescent="0.25">
      <c r="A1981" s="5">
        <v>44825.458333333336</v>
      </c>
      <c r="B1981" s="6">
        <v>315.39999999999998</v>
      </c>
      <c r="C1981" s="6">
        <v>293.91951</v>
      </c>
      <c r="D1981" s="6">
        <v>7.3082899464550599E-2</v>
      </c>
      <c r="E1981" s="4"/>
      <c r="F1981" s="4"/>
    </row>
    <row r="1982" spans="1:6" ht="13.2" x14ac:dyDescent="0.25">
      <c r="A1982" s="5">
        <v>44825.5</v>
      </c>
      <c r="B1982" s="6">
        <v>324.87</v>
      </c>
      <c r="C1982" s="6">
        <v>303.15091000000001</v>
      </c>
      <c r="D1982" s="6">
        <v>7.1644482281118596E-2</v>
      </c>
      <c r="E1982" s="4"/>
      <c r="F1982" s="4"/>
    </row>
    <row r="1983" spans="1:6" ht="13.2" x14ac:dyDescent="0.25">
      <c r="A1983" s="5">
        <v>44825.541666666664</v>
      </c>
      <c r="B1983" s="6">
        <v>326.82</v>
      </c>
      <c r="C1983" s="6">
        <v>310.94976000000003</v>
      </c>
      <c r="D1983" s="6">
        <v>5.1037955456212397E-2</v>
      </c>
      <c r="E1983" s="4"/>
      <c r="F1983" s="4"/>
    </row>
    <row r="1984" spans="1:6" ht="13.2" x14ac:dyDescent="0.25">
      <c r="A1984" s="5">
        <v>44825.583333333336</v>
      </c>
      <c r="B1984" s="6">
        <v>321.57</v>
      </c>
      <c r="C1984" s="6">
        <v>291.02931000000001</v>
      </c>
      <c r="D1984" s="6">
        <v>0.10494025498668801</v>
      </c>
      <c r="E1984" s="4"/>
      <c r="F1984" s="4"/>
    </row>
    <row r="1985" spans="1:6" ht="13.2" x14ac:dyDescent="0.25">
      <c r="A1985" s="5">
        <v>44825.625</v>
      </c>
      <c r="B1985" s="6">
        <v>275.82</v>
      </c>
      <c r="C1985" s="6">
        <v>241.15645000000001</v>
      </c>
      <c r="D1985" s="6">
        <v>0.14373884671133599</v>
      </c>
      <c r="E1985" s="4"/>
      <c r="F1985" s="4"/>
    </row>
    <row r="1986" spans="1:6" ht="13.2" x14ac:dyDescent="0.25">
      <c r="A1986" s="5">
        <v>44825.666666666664</v>
      </c>
      <c r="B1986" s="6">
        <v>229.31</v>
      </c>
      <c r="C1986" s="6">
        <v>192.28872000000001</v>
      </c>
      <c r="D1986" s="6">
        <v>0.19252965020516999</v>
      </c>
      <c r="E1986" s="4"/>
      <c r="F1986" s="4"/>
    </row>
    <row r="1987" spans="1:6" ht="13.2" x14ac:dyDescent="0.25">
      <c r="A1987" s="5">
        <v>44825.708333333336</v>
      </c>
      <c r="B1987" s="6">
        <v>204.87</v>
      </c>
      <c r="C1987" s="6">
        <v>168.68204</v>
      </c>
      <c r="D1987" s="6">
        <v>0.21453356860042699</v>
      </c>
      <c r="E1987" s="4"/>
      <c r="F1987" s="4"/>
    </row>
    <row r="1988" spans="1:6" ht="13.2" x14ac:dyDescent="0.25">
      <c r="A1988" s="5">
        <v>44825.75</v>
      </c>
      <c r="B1988" s="6">
        <v>191.61</v>
      </c>
      <c r="C1988" s="6">
        <v>167.64272</v>
      </c>
      <c r="D1988" s="6">
        <v>0.142966422878369</v>
      </c>
      <c r="E1988" s="4"/>
      <c r="F1988" s="4"/>
    </row>
    <row r="1989" spans="1:6" ht="13.2" x14ac:dyDescent="0.25">
      <c r="A1989" s="5">
        <v>44825.791666666664</v>
      </c>
      <c r="B1989" s="6">
        <v>192.6</v>
      </c>
      <c r="C1989" s="6">
        <v>172.59351000000001</v>
      </c>
      <c r="D1989" s="6">
        <v>0.115916815180362</v>
      </c>
      <c r="E1989" s="4"/>
      <c r="F1989" s="4"/>
    </row>
    <row r="1990" spans="1:6" ht="13.2" x14ac:dyDescent="0.25">
      <c r="A1990" s="5">
        <v>44825.833333333336</v>
      </c>
      <c r="B1990" s="6">
        <v>190.47</v>
      </c>
      <c r="C1990" s="6">
        <v>173.10347999999999</v>
      </c>
      <c r="D1990" s="6">
        <v>0.100324499542123</v>
      </c>
      <c r="E1990" s="4"/>
      <c r="F1990" s="4"/>
    </row>
    <row r="1991" spans="1:6" ht="13.2" x14ac:dyDescent="0.25">
      <c r="A1991" s="5">
        <v>44825.875</v>
      </c>
      <c r="B1991" s="6">
        <v>181.11</v>
      </c>
      <c r="C1991" s="6">
        <v>170.17901000000001</v>
      </c>
      <c r="D1991" s="6">
        <v>6.4232304559769193E-2</v>
      </c>
      <c r="E1991" s="4"/>
      <c r="F1991" s="4"/>
    </row>
    <row r="1992" spans="1:6" ht="13.2" x14ac:dyDescent="0.25">
      <c r="A1992" s="5">
        <v>44825.916666666664</v>
      </c>
      <c r="B1992" s="6">
        <v>178.26</v>
      </c>
      <c r="C1992" s="6">
        <v>178.02767</v>
      </c>
      <c r="D1992" s="6">
        <v>1.30502185418699E-3</v>
      </c>
      <c r="E1992" s="4"/>
      <c r="F1992" s="4"/>
    </row>
    <row r="1993" spans="1:6" ht="13.2" x14ac:dyDescent="0.25">
      <c r="A1993" s="5">
        <v>44825.958333333336</v>
      </c>
      <c r="B1993" s="6">
        <v>182.5</v>
      </c>
      <c r="C1993" s="6">
        <v>203.97871000000001</v>
      </c>
      <c r="D1993" s="6">
        <v>0.105298783387736</v>
      </c>
      <c r="E1993" s="4"/>
      <c r="F1993" s="4"/>
    </row>
    <row r="1994" spans="1:6" ht="13.2" x14ac:dyDescent="0.25">
      <c r="A1994" s="5">
        <v>44826</v>
      </c>
      <c r="B1994" s="6">
        <v>211.95</v>
      </c>
      <c r="C1994" s="6">
        <v>228.22257999999999</v>
      </c>
      <c r="D1994" s="6">
        <v>7.1301358524647293E-2</v>
      </c>
      <c r="E1994" s="4"/>
      <c r="F1994" s="4"/>
    </row>
    <row r="1995" spans="1:6" ht="13.2" x14ac:dyDescent="0.25">
      <c r="A1995" s="5">
        <v>44826.041666666664</v>
      </c>
      <c r="B1995" s="6">
        <v>259.17</v>
      </c>
      <c r="C1995" s="6">
        <v>266.93205999999998</v>
      </c>
      <c r="D1995" s="6">
        <v>2.9078785066132401E-2</v>
      </c>
      <c r="E1995" s="4"/>
      <c r="F1995" s="4"/>
    </row>
    <row r="1996" spans="1:6" ht="13.2" x14ac:dyDescent="0.25">
      <c r="A1996" s="5">
        <v>44826.083333333336</v>
      </c>
      <c r="B1996" s="6">
        <v>315.74</v>
      </c>
      <c r="C1996" s="6">
        <v>305.13767000000001</v>
      </c>
      <c r="D1996" s="6">
        <v>3.4746054133532503E-2</v>
      </c>
      <c r="E1996" s="4"/>
      <c r="F1996" s="4"/>
    </row>
    <row r="1997" spans="1:6" ht="13.2" x14ac:dyDescent="0.25">
      <c r="A1997" s="5">
        <v>44826.125</v>
      </c>
      <c r="B1997" s="6">
        <v>323.41000000000003</v>
      </c>
      <c r="C1997" s="6">
        <v>329.63835</v>
      </c>
      <c r="D1997" s="6">
        <v>1.8894494527108199E-2</v>
      </c>
      <c r="E1997" s="4"/>
      <c r="F1997" s="4"/>
    </row>
    <row r="1998" spans="1:6" ht="13.2" x14ac:dyDescent="0.25">
      <c r="A1998" s="5">
        <v>44826.166666666664</v>
      </c>
      <c r="B1998" s="6">
        <v>313.91000000000003</v>
      </c>
      <c r="C1998" s="6">
        <v>334.99797000000001</v>
      </c>
      <c r="D1998" s="6">
        <v>6.2949545634559997E-2</v>
      </c>
      <c r="E1998" s="4"/>
      <c r="F1998" s="4"/>
    </row>
    <row r="1999" spans="1:6" ht="13.2" x14ac:dyDescent="0.25">
      <c r="A1999" s="5">
        <v>44826.208333333336</v>
      </c>
      <c r="B1999" s="6">
        <v>313.23</v>
      </c>
      <c r="C1999" s="6">
        <v>327.81855999999999</v>
      </c>
      <c r="D1999" s="6">
        <v>4.45019342406969E-2</v>
      </c>
      <c r="E1999" s="4"/>
      <c r="F1999" s="4"/>
    </row>
    <row r="2000" spans="1:6" ht="13.2" x14ac:dyDescent="0.25">
      <c r="A2000" s="5">
        <v>44826.25</v>
      </c>
      <c r="B2000" s="6">
        <v>312.31</v>
      </c>
      <c r="C2000" s="6">
        <v>319.68880000000001</v>
      </c>
      <c r="D2000" s="6">
        <v>2.3081196463560799E-2</v>
      </c>
      <c r="E2000" s="4"/>
      <c r="F2000" s="4"/>
    </row>
    <row r="2001" spans="1:6" ht="13.2" x14ac:dyDescent="0.25">
      <c r="A2001" s="5">
        <v>44826.291666666664</v>
      </c>
      <c r="B2001" s="6">
        <v>306</v>
      </c>
      <c r="C2001" s="6">
        <v>314.90985000000001</v>
      </c>
      <c r="D2001" s="6">
        <v>2.8293335378363E-2</v>
      </c>
      <c r="E2001" s="4"/>
      <c r="F2001" s="4"/>
    </row>
    <row r="2002" spans="1:6" ht="13.2" x14ac:dyDescent="0.25">
      <c r="A2002" s="5">
        <v>44826.333333333336</v>
      </c>
      <c r="B2002" s="6">
        <v>292.81</v>
      </c>
      <c r="C2002" s="6">
        <v>312.50101999999998</v>
      </c>
      <c r="D2002" s="6">
        <v>6.3011058331905498E-2</v>
      </c>
      <c r="E2002" s="4"/>
      <c r="F2002" s="4"/>
    </row>
    <row r="2003" spans="1:6" ht="13.2" x14ac:dyDescent="0.25">
      <c r="A2003" s="5">
        <v>44826.375</v>
      </c>
      <c r="B2003" s="6">
        <v>291.33</v>
      </c>
      <c r="C2003" s="6">
        <v>304.94272000000001</v>
      </c>
      <c r="D2003" s="6">
        <v>4.4640252438228403E-2</v>
      </c>
      <c r="E2003" s="4"/>
      <c r="F2003" s="4"/>
    </row>
    <row r="2004" spans="1:6" ht="13.2" x14ac:dyDescent="0.25">
      <c r="A2004" s="5">
        <v>44826.416666666664</v>
      </c>
      <c r="B2004" s="6">
        <v>290.76</v>
      </c>
      <c r="C2004" s="6">
        <v>294.87481000000002</v>
      </c>
      <c r="D2004" s="6">
        <v>1.39544303563944E-2</v>
      </c>
      <c r="E2004" s="4"/>
      <c r="F2004" s="4"/>
    </row>
    <row r="2005" spans="1:6" ht="13.2" x14ac:dyDescent="0.25">
      <c r="A2005" s="5">
        <v>44826.458333333336</v>
      </c>
      <c r="B2005" s="6">
        <v>298.37</v>
      </c>
      <c r="C2005" s="6">
        <v>290.14724999999999</v>
      </c>
      <c r="D2005" s="6">
        <v>2.8339920505881099E-2</v>
      </c>
      <c r="E2005" s="4"/>
      <c r="F2005" s="4"/>
    </row>
    <row r="2006" spans="1:6" ht="13.2" x14ac:dyDescent="0.25">
      <c r="A2006" s="5">
        <v>44826.5</v>
      </c>
      <c r="B2006" s="6">
        <v>298.39999999999998</v>
      </c>
      <c r="C2006" s="6">
        <v>297.50637999999998</v>
      </c>
      <c r="D2006" s="6">
        <v>3.00370029039376E-3</v>
      </c>
      <c r="E2006" s="4"/>
      <c r="F2006" s="4"/>
    </row>
    <row r="2007" spans="1:6" ht="13.2" x14ac:dyDescent="0.25">
      <c r="A2007" s="5">
        <v>44826.541666666664</v>
      </c>
      <c r="B2007" s="6">
        <v>308.27999999999997</v>
      </c>
      <c r="C2007" s="6">
        <v>304.41829999999999</v>
      </c>
      <c r="D2007" s="6">
        <v>1.26855054377479E-2</v>
      </c>
      <c r="E2007" s="4"/>
      <c r="F2007" s="4"/>
    </row>
    <row r="2008" spans="1:6" ht="13.2" x14ac:dyDescent="0.25">
      <c r="A2008" s="5">
        <v>44826.583333333336</v>
      </c>
      <c r="B2008" s="6">
        <v>317.31</v>
      </c>
      <c r="C2008" s="6">
        <v>288.51906000000002</v>
      </c>
      <c r="D2008" s="6">
        <v>9.9788693336239104E-2</v>
      </c>
      <c r="E2008" s="4"/>
      <c r="F2008" s="4"/>
    </row>
    <row r="2009" spans="1:6" ht="13.2" x14ac:dyDescent="0.25">
      <c r="A2009" s="5">
        <v>44826.625</v>
      </c>
      <c r="B2009" s="6">
        <v>251.23</v>
      </c>
      <c r="C2009" s="6">
        <v>247.42698999999999</v>
      </c>
      <c r="D2009" s="6">
        <v>1.5370231032596699E-2</v>
      </c>
      <c r="E2009" s="4"/>
      <c r="F2009" s="4"/>
    </row>
    <row r="2010" spans="1:6" ht="13.2" x14ac:dyDescent="0.25">
      <c r="A2010" s="5">
        <v>44826.666666666664</v>
      </c>
      <c r="B2010" s="6">
        <v>194.04</v>
      </c>
      <c r="C2010" s="6">
        <v>204.92500999999999</v>
      </c>
      <c r="D2010" s="6">
        <v>5.3117040228520603E-2</v>
      </c>
      <c r="E2010" s="4"/>
      <c r="F2010" s="4"/>
    </row>
    <row r="2011" spans="1:6" ht="13.2" x14ac:dyDescent="0.25">
      <c r="A2011" s="5">
        <v>44826.708333333336</v>
      </c>
      <c r="B2011" s="6">
        <v>190.27</v>
      </c>
      <c r="C2011" s="6">
        <v>180.65694999999999</v>
      </c>
      <c r="D2011" s="6">
        <v>5.3211625680606299E-2</v>
      </c>
      <c r="E2011" s="4"/>
      <c r="F2011" s="4"/>
    </row>
    <row r="2012" spans="1:6" ht="13.2" x14ac:dyDescent="0.25">
      <c r="A2012" s="5">
        <v>44826.75</v>
      </c>
      <c r="B2012" s="6">
        <v>191</v>
      </c>
      <c r="C2012" s="6">
        <v>176.89381</v>
      </c>
      <c r="D2012" s="6">
        <v>7.9743830493559903E-2</v>
      </c>
      <c r="E2012" s="4"/>
      <c r="F2012" s="4"/>
    </row>
    <row r="2013" spans="1:6" ht="13.2" x14ac:dyDescent="0.25">
      <c r="A2013" s="5">
        <v>44826.791666666664</v>
      </c>
      <c r="B2013" s="6">
        <v>187.96</v>
      </c>
      <c r="C2013" s="6">
        <v>181.74099000000001</v>
      </c>
      <c r="D2013" s="6">
        <v>3.4219082882733197E-2</v>
      </c>
      <c r="E2013" s="4"/>
      <c r="F2013" s="4"/>
    </row>
    <row r="2014" spans="1:6" ht="13.2" x14ac:dyDescent="0.25">
      <c r="A2014" s="5">
        <v>44826.833333333336</v>
      </c>
      <c r="B2014" s="6">
        <v>183.2</v>
      </c>
      <c r="C2014" s="6">
        <v>184.26406</v>
      </c>
      <c r="D2014" s="6">
        <v>5.7746475357159203E-3</v>
      </c>
      <c r="E2014" s="4"/>
      <c r="F2014" s="4"/>
    </row>
    <row r="2015" spans="1:6" ht="13.2" x14ac:dyDescent="0.25">
      <c r="A2015" s="5">
        <v>44826.875</v>
      </c>
      <c r="B2015" s="6">
        <v>188.14</v>
      </c>
      <c r="C2015" s="6">
        <v>182.18389999999999</v>
      </c>
      <c r="D2015" s="6">
        <v>3.2692790087378701E-2</v>
      </c>
      <c r="E2015" s="4"/>
      <c r="F2015" s="4"/>
    </row>
    <row r="2016" spans="1:6" ht="13.2" x14ac:dyDescent="0.25">
      <c r="A2016" s="5">
        <v>44826.916666666664</v>
      </c>
      <c r="B2016" s="6">
        <v>198.45</v>
      </c>
      <c r="C2016" s="6">
        <v>184.70285000000001</v>
      </c>
      <c r="D2016" s="6">
        <v>7.4428467129770706E-2</v>
      </c>
      <c r="E2016" s="4"/>
      <c r="F2016" s="4"/>
    </row>
    <row r="2017" spans="1:6" ht="13.2" x14ac:dyDescent="0.25">
      <c r="A2017" s="5">
        <v>44826.958333333336</v>
      </c>
      <c r="B2017" s="6">
        <v>215.95</v>
      </c>
      <c r="C2017" s="6">
        <v>199.39263</v>
      </c>
      <c r="D2017" s="6">
        <v>8.3039027069355495E-2</v>
      </c>
      <c r="E2017" s="4"/>
      <c r="F2017" s="4"/>
    </row>
    <row r="2018" spans="1:6" ht="13.2" x14ac:dyDescent="0.25">
      <c r="A2018" s="5">
        <v>44827</v>
      </c>
      <c r="B2018" s="6">
        <v>239.55</v>
      </c>
      <c r="C2018" s="6">
        <v>277.37988999999999</v>
      </c>
      <c r="D2018" s="6">
        <v>0.13638295840408601</v>
      </c>
      <c r="E2018" s="4"/>
      <c r="F2018" s="4"/>
    </row>
    <row r="2019" spans="1:6" ht="13.2" x14ac:dyDescent="0.25">
      <c r="A2019" s="5">
        <v>44827.041666666664</v>
      </c>
      <c r="B2019" s="6">
        <v>279.16000000000003</v>
      </c>
      <c r="C2019" s="6">
        <v>311.47354000000001</v>
      </c>
      <c r="D2019" s="6">
        <v>0.103744093318488</v>
      </c>
      <c r="E2019" s="4"/>
      <c r="F2019" s="4"/>
    </row>
    <row r="2020" spans="1:6" ht="13.2" x14ac:dyDescent="0.25">
      <c r="A2020" s="5">
        <v>44827.083333333336</v>
      </c>
      <c r="B2020" s="6">
        <v>350.44</v>
      </c>
      <c r="C2020" s="6">
        <v>335.53872000000001</v>
      </c>
      <c r="D2020" s="6">
        <v>4.4410016227039197E-2</v>
      </c>
      <c r="E2020" s="4"/>
      <c r="F2020" s="4"/>
    </row>
    <row r="2021" spans="1:6" ht="13.2" x14ac:dyDescent="0.25">
      <c r="A2021" s="5">
        <v>44827.125</v>
      </c>
      <c r="B2021" s="6">
        <v>359.21</v>
      </c>
      <c r="C2021" s="6">
        <v>346.76884999999999</v>
      </c>
      <c r="D2021" s="6">
        <v>3.5877357496211001E-2</v>
      </c>
      <c r="E2021" s="4"/>
      <c r="F2021" s="4"/>
    </row>
    <row r="2022" spans="1:6" ht="13.2" x14ac:dyDescent="0.25">
      <c r="A2022" s="5">
        <v>44827.166666666664</v>
      </c>
      <c r="B2022" s="6">
        <v>358.17</v>
      </c>
      <c r="C2022" s="6">
        <v>347.51655</v>
      </c>
      <c r="D2022" s="6">
        <v>3.0655950054752801E-2</v>
      </c>
      <c r="E2022" s="4"/>
      <c r="F2022" s="4"/>
    </row>
    <row r="2023" spans="1:6" ht="13.2" x14ac:dyDescent="0.25">
      <c r="A2023" s="5">
        <v>44827.208333333336</v>
      </c>
      <c r="B2023" s="6">
        <v>359.51</v>
      </c>
      <c r="C2023" s="6">
        <v>340.66534000000001</v>
      </c>
      <c r="D2023" s="6">
        <v>5.5317221294071101E-2</v>
      </c>
      <c r="E2023" s="4"/>
      <c r="F2023" s="4"/>
    </row>
    <row r="2024" spans="1:6" ht="13.2" x14ac:dyDescent="0.25">
      <c r="A2024" s="5">
        <v>44827.25</v>
      </c>
      <c r="B2024" s="6">
        <v>364.99</v>
      </c>
      <c r="C2024" s="6">
        <v>333.21987999999999</v>
      </c>
      <c r="D2024" s="6">
        <v>9.5342810879110798E-2</v>
      </c>
      <c r="E2024" s="4"/>
      <c r="F2024" s="4"/>
    </row>
    <row r="2025" spans="1:6" ht="13.2" x14ac:dyDescent="0.25">
      <c r="A2025" s="5">
        <v>44827.291666666664</v>
      </c>
      <c r="B2025" s="6">
        <v>364.79</v>
      </c>
      <c r="C2025" s="6">
        <v>327.80648000000002</v>
      </c>
      <c r="D2025" s="6">
        <v>0.11282119865354701</v>
      </c>
      <c r="E2025" s="4"/>
      <c r="F2025" s="4"/>
    </row>
    <row r="2026" spans="1:6" ht="13.2" x14ac:dyDescent="0.25">
      <c r="A2026" s="5">
        <v>44827.333333333336</v>
      </c>
      <c r="B2026" s="6">
        <v>365.01</v>
      </c>
      <c r="C2026" s="6">
        <v>326.48374999999999</v>
      </c>
      <c r="D2026" s="6">
        <v>0.118003575981959</v>
      </c>
      <c r="E2026" s="4"/>
      <c r="F2026" s="4"/>
    </row>
    <row r="2027" spans="1:6" ht="13.2" x14ac:dyDescent="0.25">
      <c r="A2027" s="5">
        <v>44827.375</v>
      </c>
      <c r="B2027" s="6">
        <v>359.15</v>
      </c>
      <c r="C2027" s="6">
        <v>321.14346999999998</v>
      </c>
      <c r="D2027" s="6">
        <v>0.118347509915116</v>
      </c>
      <c r="E2027" s="4"/>
      <c r="F2027" s="4"/>
    </row>
    <row r="2028" spans="1:6" ht="13.2" x14ac:dyDescent="0.25">
      <c r="A2028" s="5">
        <v>44827.416666666664</v>
      </c>
      <c r="B2028" s="6">
        <v>352.3</v>
      </c>
      <c r="C2028" s="6">
        <v>312.32382999999999</v>
      </c>
      <c r="D2028" s="6">
        <v>0.127995900921169</v>
      </c>
      <c r="E2028" s="4"/>
      <c r="F2028" s="4"/>
    </row>
    <row r="2029" spans="1:6" ht="13.2" x14ac:dyDescent="0.25">
      <c r="A2029" s="5">
        <v>44827.458333333336</v>
      </c>
      <c r="B2029" s="6">
        <v>347.68</v>
      </c>
      <c r="C2029" s="6">
        <v>308.52346</v>
      </c>
      <c r="D2029" s="6">
        <v>0.12691592399488799</v>
      </c>
      <c r="E2029" s="4"/>
      <c r="F2029" s="4"/>
    </row>
    <row r="2030" spans="1:6" ht="13.2" x14ac:dyDescent="0.25">
      <c r="A2030" s="5">
        <v>44827.5</v>
      </c>
      <c r="B2030" s="6">
        <v>349.39</v>
      </c>
      <c r="C2030" s="6">
        <v>317.67232999999999</v>
      </c>
      <c r="D2030" s="6">
        <v>9.9843980745820696E-2</v>
      </c>
      <c r="E2030" s="4"/>
      <c r="F2030" s="4"/>
    </row>
    <row r="2031" spans="1:6" ht="13.2" x14ac:dyDescent="0.25">
      <c r="A2031" s="5">
        <v>44827.541666666664</v>
      </c>
      <c r="B2031" s="6">
        <v>350.63</v>
      </c>
      <c r="C2031" s="6">
        <v>326.67833999999999</v>
      </c>
      <c r="D2031" s="6">
        <v>7.3318788138815705E-2</v>
      </c>
      <c r="E2031" s="4"/>
      <c r="F2031" s="4"/>
    </row>
    <row r="2032" spans="1:6" ht="13.2" x14ac:dyDescent="0.25">
      <c r="A2032" s="5">
        <v>44827.583333333336</v>
      </c>
      <c r="B2032" s="6">
        <v>352.16</v>
      </c>
      <c r="C2032" s="6">
        <v>308.52668</v>
      </c>
      <c r="D2032" s="6">
        <v>0.14142478699086899</v>
      </c>
      <c r="E2032" s="4"/>
      <c r="F2032" s="4"/>
    </row>
    <row r="2033" spans="1:6" ht="13.2" x14ac:dyDescent="0.25">
      <c r="A2033" s="5">
        <v>44827.625</v>
      </c>
      <c r="B2033" s="6">
        <v>292.60000000000002</v>
      </c>
      <c r="C2033" s="6">
        <v>260.46994999999998</v>
      </c>
      <c r="D2033" s="6">
        <v>0.123354152753513</v>
      </c>
      <c r="E2033" s="4"/>
      <c r="F2033" s="4"/>
    </row>
    <row r="2034" spans="1:6" ht="13.2" x14ac:dyDescent="0.25">
      <c r="A2034" s="5">
        <v>44827.666666666664</v>
      </c>
      <c r="B2034" s="6">
        <v>212.89</v>
      </c>
      <c r="C2034" s="6">
        <v>213.17104</v>
      </c>
      <c r="D2034" s="6">
        <v>1.31837795603013E-3</v>
      </c>
      <c r="E2034" s="4"/>
      <c r="F2034" s="4"/>
    </row>
    <row r="2035" spans="1:6" ht="13.2" x14ac:dyDescent="0.25">
      <c r="A2035" s="5">
        <v>44827.708333333336</v>
      </c>
      <c r="B2035" s="6">
        <v>203.63</v>
      </c>
      <c r="C2035" s="6">
        <v>190.37381999999999</v>
      </c>
      <c r="D2035" s="6">
        <v>6.9632368568325206E-2</v>
      </c>
      <c r="E2035" s="4"/>
      <c r="F2035" s="4"/>
    </row>
    <row r="2036" spans="1:6" ht="13.2" x14ac:dyDescent="0.25">
      <c r="A2036" s="5">
        <v>44827.75</v>
      </c>
      <c r="B2036" s="6">
        <v>198.7</v>
      </c>
      <c r="C2036" s="6">
        <v>189.82065</v>
      </c>
      <c r="D2036" s="6">
        <v>4.67775766229859E-2</v>
      </c>
      <c r="E2036" s="4"/>
      <c r="F2036" s="4"/>
    </row>
    <row r="2037" spans="1:6" ht="13.2" x14ac:dyDescent="0.25">
      <c r="A2037" s="5">
        <v>44827.791666666664</v>
      </c>
      <c r="B2037" s="6">
        <v>190.81</v>
      </c>
      <c r="C2037" s="6">
        <v>195.91283999999999</v>
      </c>
      <c r="D2037" s="6">
        <v>2.6046480669669098E-2</v>
      </c>
      <c r="E2037" s="4"/>
      <c r="F2037" s="4"/>
    </row>
    <row r="2038" spans="1:6" ht="13.2" x14ac:dyDescent="0.25">
      <c r="A2038" s="5">
        <v>44827.833333333336</v>
      </c>
      <c r="B2038" s="6">
        <v>178.37</v>
      </c>
      <c r="C2038" s="6">
        <v>198.2741</v>
      </c>
      <c r="D2038" s="6">
        <v>0.100386787785192</v>
      </c>
      <c r="E2038" s="4"/>
      <c r="F2038" s="4"/>
    </row>
    <row r="2039" spans="1:6" ht="13.2" x14ac:dyDescent="0.25">
      <c r="A2039" s="5">
        <v>44827.875</v>
      </c>
      <c r="B2039" s="6">
        <v>194.84</v>
      </c>
      <c r="C2039" s="6">
        <v>197.99638999999999</v>
      </c>
      <c r="D2039" s="6">
        <v>1.5941654289757402E-2</v>
      </c>
      <c r="E2039" s="4"/>
      <c r="F2039" s="4"/>
    </row>
    <row r="2040" spans="1:6" ht="13.2" x14ac:dyDescent="0.25">
      <c r="A2040" s="5">
        <v>44827.916666666664</v>
      </c>
      <c r="B2040" s="6">
        <v>221.36</v>
      </c>
      <c r="C2040" s="6">
        <v>207.91189</v>
      </c>
      <c r="D2040" s="6">
        <v>6.4681774572873205E-2</v>
      </c>
      <c r="E2040" s="4"/>
      <c r="F2040" s="4"/>
    </row>
    <row r="2041" spans="1:6" ht="13.2" x14ac:dyDescent="0.25">
      <c r="A2041" s="5">
        <v>44827.958333333336</v>
      </c>
      <c r="B2041" s="6">
        <v>246.79</v>
      </c>
      <c r="C2041" s="6">
        <v>233.56683000000001</v>
      </c>
      <c r="D2041" s="6">
        <v>5.6614074866709302E-2</v>
      </c>
      <c r="E2041" s="4"/>
      <c r="F2041" s="4"/>
    </row>
    <row r="2042" spans="1:6" ht="13.2" x14ac:dyDescent="0.25">
      <c r="A2042" s="5">
        <v>44828</v>
      </c>
      <c r="B2042" s="6">
        <v>268.06</v>
      </c>
      <c r="C2042" s="6">
        <v>309.02945</v>
      </c>
      <c r="D2042" s="6">
        <v>0.13257458148406201</v>
      </c>
      <c r="E2042" s="4"/>
      <c r="F2042" s="4"/>
    </row>
    <row r="2043" spans="1:6" ht="13.2" x14ac:dyDescent="0.25">
      <c r="A2043" s="5">
        <v>44828.041666666664</v>
      </c>
      <c r="B2043" s="6">
        <v>327.35000000000002</v>
      </c>
      <c r="C2043" s="6">
        <v>340.97462000000002</v>
      </c>
      <c r="D2043" s="6">
        <v>3.9957871351245997E-2</v>
      </c>
      <c r="E2043" s="4"/>
      <c r="F2043" s="4"/>
    </row>
    <row r="2044" spans="1:6" ht="13.2" x14ac:dyDescent="0.25">
      <c r="A2044" s="5">
        <v>44828.083333333336</v>
      </c>
      <c r="B2044" s="6">
        <v>376.76</v>
      </c>
      <c r="C2044" s="6">
        <v>359.62975999999998</v>
      </c>
      <c r="D2044" s="6">
        <v>4.7632987881759299E-2</v>
      </c>
      <c r="E2044" s="4"/>
      <c r="F2044" s="4"/>
    </row>
    <row r="2045" spans="1:6" ht="13.2" x14ac:dyDescent="0.25">
      <c r="A2045" s="5">
        <v>44828.125</v>
      </c>
      <c r="B2045" s="6">
        <v>376.86</v>
      </c>
      <c r="C2045" s="6">
        <v>364.75288999999998</v>
      </c>
      <c r="D2045" s="6">
        <v>3.3192636252998599E-2</v>
      </c>
      <c r="E2045" s="4"/>
      <c r="F2045" s="4"/>
    </row>
    <row r="2046" spans="1:6" ht="13.2" x14ac:dyDescent="0.25">
      <c r="A2046" s="5">
        <v>44828.166666666664</v>
      </c>
      <c r="B2046" s="6">
        <v>377.57</v>
      </c>
      <c r="C2046" s="6">
        <v>362.56763000000001</v>
      </c>
      <c r="D2046" s="6">
        <v>4.1378128543907697E-2</v>
      </c>
      <c r="E2046" s="4"/>
      <c r="F2046" s="4"/>
    </row>
    <row r="2047" spans="1:6" ht="13.2" x14ac:dyDescent="0.25">
      <c r="A2047" s="5">
        <v>44828.208333333336</v>
      </c>
      <c r="B2047" s="6">
        <v>373.47</v>
      </c>
      <c r="C2047" s="6">
        <v>356.17056000000002</v>
      </c>
      <c r="D2047" s="6">
        <v>4.8570662325375803E-2</v>
      </c>
      <c r="E2047" s="4"/>
      <c r="F2047" s="4"/>
    </row>
    <row r="2048" spans="1:6" ht="13.2" x14ac:dyDescent="0.25">
      <c r="A2048" s="5">
        <v>44828.25</v>
      </c>
      <c r="B2048" s="6">
        <v>380.84</v>
      </c>
      <c r="C2048" s="6">
        <v>351.47244000000001</v>
      </c>
      <c r="D2048" s="6">
        <v>8.3555797433221099E-2</v>
      </c>
      <c r="E2048" s="4"/>
      <c r="F2048" s="4"/>
    </row>
    <row r="2049" spans="1:6" ht="13.2" x14ac:dyDescent="0.25">
      <c r="A2049" s="5">
        <v>44828.291666666664</v>
      </c>
      <c r="B2049" s="6">
        <v>384.12</v>
      </c>
      <c r="C2049" s="6">
        <v>348.98709000000002</v>
      </c>
      <c r="D2049" s="6">
        <v>0.100671087861731</v>
      </c>
      <c r="E2049" s="4"/>
      <c r="F2049" s="4"/>
    </row>
    <row r="2050" spans="1:6" ht="13.2" x14ac:dyDescent="0.25">
      <c r="A2050" s="5">
        <v>44828.333333333336</v>
      </c>
      <c r="B2050" s="6">
        <v>380.38</v>
      </c>
      <c r="C2050" s="6">
        <v>349.2713</v>
      </c>
      <c r="D2050" s="6">
        <v>8.9067438406762803E-2</v>
      </c>
      <c r="E2050" s="4"/>
      <c r="F2050" s="4"/>
    </row>
    <row r="2051" spans="1:6" ht="13.2" x14ac:dyDescent="0.25">
      <c r="A2051" s="5">
        <v>44828.375</v>
      </c>
      <c r="B2051" s="6">
        <v>363.36</v>
      </c>
      <c r="C2051" s="6">
        <v>344.86057</v>
      </c>
      <c r="D2051" s="6">
        <v>5.3643215865472799E-2</v>
      </c>
      <c r="E2051" s="4"/>
      <c r="F2051" s="4"/>
    </row>
    <row r="2052" spans="1:6" ht="13.2" x14ac:dyDescent="0.25">
      <c r="A2052" s="5">
        <v>44828.416666666664</v>
      </c>
      <c r="B2052" s="6">
        <v>362.95</v>
      </c>
      <c r="C2052" s="6">
        <v>339.37416999999999</v>
      </c>
      <c r="D2052" s="6">
        <v>6.9468545587897806E-2</v>
      </c>
      <c r="E2052" s="4"/>
      <c r="F2052" s="4"/>
    </row>
    <row r="2053" spans="1:6" ht="13.2" x14ac:dyDescent="0.25">
      <c r="A2053" s="5">
        <v>44828.458333333336</v>
      </c>
      <c r="B2053" s="6">
        <v>360.18</v>
      </c>
      <c r="C2053" s="6">
        <v>339.21256</v>
      </c>
      <c r="D2053" s="6">
        <v>6.1812097995428E-2</v>
      </c>
      <c r="E2053" s="4"/>
      <c r="F2053" s="4"/>
    </row>
    <row r="2054" spans="1:6" ht="13.2" x14ac:dyDescent="0.25">
      <c r="A2054" s="5">
        <v>44828.5</v>
      </c>
      <c r="B2054" s="6">
        <v>363.43</v>
      </c>
      <c r="C2054" s="6">
        <v>345.89035000000001</v>
      </c>
      <c r="D2054" s="6">
        <v>5.0708700025889598E-2</v>
      </c>
      <c r="E2054" s="4"/>
      <c r="F2054" s="4"/>
    </row>
    <row r="2055" spans="1:6" ht="13.2" x14ac:dyDescent="0.25">
      <c r="A2055" s="5">
        <v>44828.541666666664</v>
      </c>
      <c r="B2055" s="6">
        <v>360.07</v>
      </c>
      <c r="C2055" s="6">
        <v>346.91365000000002</v>
      </c>
      <c r="D2055" s="6">
        <v>3.7923990595354097E-2</v>
      </c>
      <c r="E2055" s="4"/>
      <c r="F2055" s="4"/>
    </row>
    <row r="2056" spans="1:6" ht="13.2" x14ac:dyDescent="0.25">
      <c r="A2056" s="5">
        <v>44828.583333333336</v>
      </c>
      <c r="B2056" s="6">
        <v>356.71</v>
      </c>
      <c r="C2056" s="6">
        <v>322.66039999999998</v>
      </c>
      <c r="D2056" s="6">
        <v>0.105527669339032</v>
      </c>
      <c r="E2056" s="4"/>
      <c r="F2056" s="4"/>
    </row>
    <row r="2057" spans="1:6" ht="13.2" x14ac:dyDescent="0.25">
      <c r="A2057" s="5">
        <v>44828.625</v>
      </c>
      <c r="B2057" s="6">
        <v>293.45</v>
      </c>
      <c r="C2057" s="6">
        <v>275.38834000000003</v>
      </c>
      <c r="D2057" s="6">
        <v>6.5586146457762007E-2</v>
      </c>
      <c r="E2057" s="4"/>
      <c r="F2057" s="4"/>
    </row>
    <row r="2058" spans="1:6" ht="13.2" x14ac:dyDescent="0.25">
      <c r="A2058" s="5">
        <v>44828.666666666664</v>
      </c>
      <c r="B2058" s="6">
        <v>211.71</v>
      </c>
      <c r="C2058" s="6">
        <v>232.80334999999999</v>
      </c>
      <c r="D2058" s="6">
        <v>9.0605869717940005E-2</v>
      </c>
      <c r="E2058" s="4"/>
      <c r="F2058" s="4"/>
    </row>
    <row r="2059" spans="1:6" ht="13.2" x14ac:dyDescent="0.25">
      <c r="A2059" s="5">
        <v>44828.708333333336</v>
      </c>
      <c r="B2059" s="6">
        <v>210.05</v>
      </c>
      <c r="C2059" s="6">
        <v>212.27544</v>
      </c>
      <c r="D2059" s="6">
        <v>1.0483737544013501E-2</v>
      </c>
      <c r="E2059" s="4"/>
      <c r="F2059" s="4"/>
    </row>
    <row r="2060" spans="1:6" ht="13.2" x14ac:dyDescent="0.25">
      <c r="A2060" s="5">
        <v>44828.75</v>
      </c>
      <c r="B2060" s="6">
        <v>200.13</v>
      </c>
      <c r="C2060" s="6">
        <v>211.14927</v>
      </c>
      <c r="D2060" s="6">
        <v>5.2187109147950099E-2</v>
      </c>
      <c r="E2060" s="4"/>
      <c r="F2060" s="4"/>
    </row>
    <row r="2061" spans="1:6" ht="13.2" x14ac:dyDescent="0.25">
      <c r="A2061" s="5">
        <v>44828.791666666664</v>
      </c>
      <c r="B2061" s="6">
        <v>191.31</v>
      </c>
      <c r="C2061" s="6">
        <v>217.27726999999999</v>
      </c>
      <c r="D2061" s="6">
        <v>0.119512133045486</v>
      </c>
      <c r="E2061" s="4"/>
      <c r="F2061" s="4"/>
    </row>
    <row r="2062" spans="1:6" ht="13.2" x14ac:dyDescent="0.25">
      <c r="A2062" s="5">
        <v>44828.833333333336</v>
      </c>
      <c r="B2062" s="6">
        <v>189.91</v>
      </c>
      <c r="C2062" s="6">
        <v>221.15583000000001</v>
      </c>
      <c r="D2062" s="6">
        <v>0.14128422479298799</v>
      </c>
      <c r="E2062" s="4"/>
      <c r="F2062" s="4"/>
    </row>
    <row r="2063" spans="1:6" ht="13.2" x14ac:dyDescent="0.25">
      <c r="A2063" s="5">
        <v>44828.875</v>
      </c>
      <c r="B2063" s="6">
        <v>209.38</v>
      </c>
      <c r="C2063" s="6">
        <v>223.00065000000001</v>
      </c>
      <c r="D2063" s="6">
        <v>6.1078969949190702E-2</v>
      </c>
      <c r="E2063" s="4"/>
      <c r="F2063" s="4"/>
    </row>
    <row r="2064" spans="1:6" ht="13.2" x14ac:dyDescent="0.25">
      <c r="A2064" s="5">
        <v>44828.916666666664</v>
      </c>
      <c r="B2064" s="6">
        <v>231.68</v>
      </c>
      <c r="C2064" s="6">
        <v>233.75486000000001</v>
      </c>
      <c r="D2064" s="6">
        <v>8.87622186764374E-3</v>
      </c>
      <c r="E2064" s="4"/>
      <c r="F2064" s="4"/>
    </row>
    <row r="2065" spans="1:6" ht="13.2" x14ac:dyDescent="0.25">
      <c r="A2065" s="5">
        <v>44828.958333333336</v>
      </c>
      <c r="B2065" s="6">
        <v>253.07</v>
      </c>
      <c r="C2065" s="6">
        <v>259.01656000000003</v>
      </c>
      <c r="D2065" s="6">
        <v>2.2958223211674299E-2</v>
      </c>
      <c r="E2065" s="4"/>
      <c r="F2065" s="4"/>
    </row>
    <row r="2066" spans="1:6" ht="13.2" x14ac:dyDescent="0.25">
      <c r="A2066" s="5">
        <v>44829</v>
      </c>
      <c r="B2066" s="6">
        <v>276.58</v>
      </c>
      <c r="C2066" s="6">
        <v>307.14596</v>
      </c>
      <c r="D2066" s="6">
        <v>9.9516073725990098E-2</v>
      </c>
      <c r="E2066" s="4"/>
      <c r="F2066" s="4"/>
    </row>
    <row r="2067" spans="1:6" ht="13.2" x14ac:dyDescent="0.25">
      <c r="A2067" s="5">
        <v>44829.041666666664</v>
      </c>
      <c r="B2067" s="6">
        <v>324.91000000000003</v>
      </c>
      <c r="C2067" s="6">
        <v>338.69204999999999</v>
      </c>
      <c r="D2067" s="6">
        <v>4.0691979631644601E-2</v>
      </c>
      <c r="E2067" s="4"/>
      <c r="F2067" s="4"/>
    </row>
    <row r="2068" spans="1:6" ht="13.2" x14ac:dyDescent="0.25">
      <c r="A2068" s="5">
        <v>44829.083333333336</v>
      </c>
      <c r="B2068" s="6">
        <v>381.92</v>
      </c>
      <c r="C2068" s="6">
        <v>359.43194</v>
      </c>
      <c r="D2068" s="6">
        <v>6.2565558308479804E-2</v>
      </c>
      <c r="E2068" s="4"/>
      <c r="F2068" s="4"/>
    </row>
    <row r="2069" spans="1:6" ht="13.2" x14ac:dyDescent="0.25">
      <c r="A2069" s="5">
        <v>44829.125</v>
      </c>
      <c r="B2069" s="6">
        <v>380.27</v>
      </c>
      <c r="C2069" s="6">
        <v>368.35032000000001</v>
      </c>
      <c r="D2069" s="6">
        <v>3.2359629821958502E-2</v>
      </c>
      <c r="E2069" s="4"/>
      <c r="F2069" s="4"/>
    </row>
    <row r="2070" spans="1:6" ht="13.2" x14ac:dyDescent="0.25">
      <c r="A2070" s="5">
        <v>44829.166666666664</v>
      </c>
      <c r="B2070" s="6">
        <v>375.1</v>
      </c>
      <c r="C2070" s="6">
        <v>368.34374000000003</v>
      </c>
      <c r="D2070" s="6">
        <v>1.83422690989671E-2</v>
      </c>
      <c r="E2070" s="4"/>
      <c r="F2070" s="4"/>
    </row>
    <row r="2071" spans="1:6" ht="13.2" x14ac:dyDescent="0.25">
      <c r="A2071" s="5">
        <v>44829.208333333336</v>
      </c>
      <c r="B2071" s="6">
        <v>368.5</v>
      </c>
      <c r="C2071" s="6">
        <v>361.73307999999997</v>
      </c>
      <c r="D2071" s="6">
        <v>1.8706942699296399E-2</v>
      </c>
      <c r="E2071" s="4"/>
      <c r="F2071" s="4"/>
    </row>
    <row r="2072" spans="1:6" ht="13.2" x14ac:dyDescent="0.25">
      <c r="A2072" s="5">
        <v>44829.25</v>
      </c>
      <c r="B2072" s="6">
        <v>372.27</v>
      </c>
      <c r="C2072" s="6">
        <v>356.30182000000002</v>
      </c>
      <c r="D2072" s="6">
        <v>4.4816442419519299E-2</v>
      </c>
      <c r="E2072" s="4"/>
      <c r="F2072" s="4"/>
    </row>
    <row r="2073" spans="1:6" ht="13.2" x14ac:dyDescent="0.25">
      <c r="A2073" s="5">
        <v>44829.291666666664</v>
      </c>
      <c r="B2073" s="6">
        <v>371.35</v>
      </c>
      <c r="C2073" s="6">
        <v>352.73250000000002</v>
      </c>
      <c r="D2073" s="6">
        <v>5.2780789975406299E-2</v>
      </c>
      <c r="E2073" s="4"/>
      <c r="F2073" s="4"/>
    </row>
    <row r="2074" spans="1:6" ht="13.2" x14ac:dyDescent="0.25">
      <c r="A2074" s="5">
        <v>44829.333333333336</v>
      </c>
      <c r="B2074" s="6">
        <v>367.1</v>
      </c>
      <c r="C2074" s="6">
        <v>351.34554000000003</v>
      </c>
      <c r="D2074" s="6">
        <v>4.4840358582607799E-2</v>
      </c>
      <c r="E2074" s="4"/>
      <c r="F2074" s="4"/>
    </row>
    <row r="2075" spans="1:6" ht="13.2" x14ac:dyDescent="0.25">
      <c r="A2075" s="5">
        <v>44829.375</v>
      </c>
      <c r="B2075" s="6">
        <v>364.25</v>
      </c>
      <c r="C2075" s="6">
        <v>345.59476000000001</v>
      </c>
      <c r="D2075" s="6">
        <v>5.3980100855695802E-2</v>
      </c>
      <c r="E2075" s="4"/>
      <c r="F2075" s="4"/>
    </row>
    <row r="2076" spans="1:6" ht="13.2" x14ac:dyDescent="0.25">
      <c r="A2076" s="5">
        <v>44829.416666666664</v>
      </c>
      <c r="B2076" s="6">
        <v>356.62</v>
      </c>
      <c r="C2076" s="6">
        <v>340.10552999999999</v>
      </c>
      <c r="D2076" s="6">
        <v>4.85568993835531E-2</v>
      </c>
      <c r="E2076" s="4"/>
      <c r="F2076" s="4"/>
    </row>
    <row r="2077" spans="1:6" ht="13.2" x14ac:dyDescent="0.25">
      <c r="A2077" s="5">
        <v>44829.458333333336</v>
      </c>
      <c r="B2077" s="6">
        <v>362.9</v>
      </c>
      <c r="C2077" s="6">
        <v>340.02247</v>
      </c>
      <c r="D2077" s="6">
        <v>6.72824063656733E-2</v>
      </c>
      <c r="E2077" s="4"/>
      <c r="F2077" s="4"/>
    </row>
    <row r="2078" spans="1:6" ht="13.2" x14ac:dyDescent="0.25">
      <c r="A2078" s="5">
        <v>44829.5</v>
      </c>
      <c r="B2078" s="6">
        <v>369.12</v>
      </c>
      <c r="C2078" s="6">
        <v>344.93518999999998</v>
      </c>
      <c r="D2078" s="6">
        <v>7.0114069834394194E-2</v>
      </c>
      <c r="E2078" s="4"/>
      <c r="F2078" s="4"/>
    </row>
    <row r="2079" spans="1:6" ht="13.2" x14ac:dyDescent="0.25">
      <c r="A2079" s="5">
        <v>44829.541666666664</v>
      </c>
      <c r="B2079" s="6">
        <v>357.27</v>
      </c>
      <c r="C2079" s="6">
        <v>343.53185999999999</v>
      </c>
      <c r="D2079" s="6">
        <v>3.9990875955435302E-2</v>
      </c>
      <c r="E2079" s="4"/>
      <c r="F2079" s="4"/>
    </row>
    <row r="2080" spans="1:6" ht="13.2" x14ac:dyDescent="0.25">
      <c r="A2080" s="5">
        <v>44829.583333333336</v>
      </c>
      <c r="B2080" s="6">
        <v>352.19</v>
      </c>
      <c r="C2080" s="6">
        <v>317.89278999999999</v>
      </c>
      <c r="D2080" s="6">
        <v>0.107889235235564</v>
      </c>
      <c r="E2080" s="4"/>
      <c r="F2080" s="4"/>
    </row>
    <row r="2081" spans="1:6" ht="13.2" x14ac:dyDescent="0.25">
      <c r="A2081" s="5">
        <v>44829.625</v>
      </c>
      <c r="B2081" s="6">
        <v>296.38</v>
      </c>
      <c r="C2081" s="6">
        <v>270.71609000000001</v>
      </c>
      <c r="D2081" s="6">
        <v>9.4800091121292299E-2</v>
      </c>
      <c r="E2081" s="4"/>
      <c r="F2081" s="4"/>
    </row>
    <row r="2082" spans="1:6" ht="13.2" x14ac:dyDescent="0.25">
      <c r="A2082" s="5">
        <v>44829.666666666664</v>
      </c>
      <c r="B2082" s="6">
        <v>208.68</v>
      </c>
      <c r="C2082" s="6">
        <v>228.80535</v>
      </c>
      <c r="D2082" s="6">
        <v>8.7958389084870595E-2</v>
      </c>
      <c r="E2082" s="4"/>
      <c r="F2082" s="4"/>
    </row>
    <row r="2083" spans="1:6" ht="13.2" x14ac:dyDescent="0.25">
      <c r="A2083" s="5">
        <v>44829.708333333336</v>
      </c>
      <c r="B2083" s="6">
        <v>195.84</v>
      </c>
      <c r="C2083" s="6">
        <v>208.20516000000001</v>
      </c>
      <c r="D2083" s="6">
        <v>5.9389306201632998E-2</v>
      </c>
      <c r="E2083" s="4"/>
      <c r="F2083" s="4"/>
    </row>
    <row r="2084" spans="1:6" ht="13.2" x14ac:dyDescent="0.25">
      <c r="A2084" s="5">
        <v>44829.75</v>
      </c>
      <c r="B2084" s="6">
        <v>191.2</v>
      </c>
      <c r="C2084" s="6">
        <v>206.40224000000001</v>
      </c>
      <c r="D2084" s="6">
        <v>7.3653464225969703E-2</v>
      </c>
      <c r="E2084" s="4"/>
      <c r="F2084" s="4"/>
    </row>
    <row r="2085" spans="1:6" ht="13.2" x14ac:dyDescent="0.25">
      <c r="A2085" s="5">
        <v>44829.791666666664</v>
      </c>
      <c r="B2085" s="6">
        <v>188.86</v>
      </c>
      <c r="C2085" s="6">
        <v>212.63508999999999</v>
      </c>
      <c r="D2085" s="6">
        <v>0.111811695802418</v>
      </c>
      <c r="E2085" s="4"/>
      <c r="F2085" s="4"/>
    </row>
    <row r="2086" spans="1:6" ht="13.2" x14ac:dyDescent="0.25">
      <c r="A2086" s="5">
        <v>44829.833333333336</v>
      </c>
      <c r="B2086" s="6">
        <v>186.11</v>
      </c>
      <c r="C2086" s="6">
        <v>217.3278</v>
      </c>
      <c r="D2086" s="6">
        <v>0.143643841238902</v>
      </c>
      <c r="E2086" s="4"/>
      <c r="F2086" s="4"/>
    </row>
    <row r="2087" spans="1:6" ht="13.2" x14ac:dyDescent="0.25">
      <c r="A2087" s="5">
        <v>44829.875</v>
      </c>
      <c r="B2087" s="6">
        <v>203.2</v>
      </c>
      <c r="C2087" s="6">
        <v>220.54652999999999</v>
      </c>
      <c r="D2087" s="6">
        <v>7.8652473017825297E-2</v>
      </c>
      <c r="E2087" s="4"/>
      <c r="F2087" s="4"/>
    </row>
    <row r="2088" spans="1:6" ht="13.2" x14ac:dyDescent="0.25">
      <c r="A2088" s="5">
        <v>44829.916666666664</v>
      </c>
      <c r="B2088" s="6">
        <v>227.79</v>
      </c>
      <c r="C2088" s="6">
        <v>231.98608999999999</v>
      </c>
      <c r="D2088" s="6">
        <v>1.8087679308703301E-2</v>
      </c>
      <c r="E2088" s="4"/>
      <c r="F2088" s="4"/>
    </row>
    <row r="2089" spans="1:6" ht="13.2" x14ac:dyDescent="0.25">
      <c r="A2089" s="5">
        <v>44829.958333333336</v>
      </c>
      <c r="B2089" s="6">
        <v>251.49</v>
      </c>
      <c r="C2089" s="6">
        <v>257.09375</v>
      </c>
      <c r="D2089" s="6">
        <v>2.1796523641667599E-2</v>
      </c>
      <c r="E2089" s="4"/>
      <c r="F2089" s="4"/>
    </row>
    <row r="2090" spans="1:6" ht="13.2" x14ac:dyDescent="0.25">
      <c r="A2090" s="5">
        <v>44830</v>
      </c>
      <c r="B2090" s="6">
        <v>276.14999999999998</v>
      </c>
      <c r="C2090" s="6">
        <v>308.92178000000001</v>
      </c>
      <c r="D2090" s="6">
        <v>0.106084394567453</v>
      </c>
      <c r="E2090" s="4"/>
      <c r="F2090" s="4"/>
    </row>
    <row r="2091" spans="1:6" ht="13.2" x14ac:dyDescent="0.25">
      <c r="A2091" s="5">
        <v>44830.041666666664</v>
      </c>
      <c r="B2091" s="6">
        <v>334.11</v>
      </c>
      <c r="C2091" s="6">
        <v>341.37661000000003</v>
      </c>
      <c r="D2091" s="6">
        <v>2.1286197668902999E-2</v>
      </c>
      <c r="E2091" s="4"/>
      <c r="F2091" s="4"/>
    </row>
    <row r="2092" spans="1:6" ht="13.2" x14ac:dyDescent="0.25">
      <c r="A2092" s="5">
        <v>44830.083333333336</v>
      </c>
      <c r="B2092" s="6">
        <v>380.79</v>
      </c>
      <c r="C2092" s="6">
        <v>362.71089999999998</v>
      </c>
      <c r="D2092" s="6">
        <v>4.9844380193702499E-2</v>
      </c>
      <c r="E2092" s="4"/>
      <c r="F2092" s="4"/>
    </row>
    <row r="2093" spans="1:6" ht="13.2" x14ac:dyDescent="0.25">
      <c r="A2093" s="5">
        <v>44830.125</v>
      </c>
      <c r="B2093" s="6">
        <v>372.61</v>
      </c>
      <c r="C2093" s="6">
        <v>371.63736999999998</v>
      </c>
      <c r="D2093" s="6">
        <v>2.6171480010205501E-3</v>
      </c>
      <c r="E2093" s="4"/>
      <c r="F2093" s="4"/>
    </row>
    <row r="2094" spans="1:6" ht="13.2" x14ac:dyDescent="0.25">
      <c r="A2094" s="5">
        <v>44830.166666666664</v>
      </c>
      <c r="B2094" s="6">
        <v>354.99</v>
      </c>
      <c r="C2094" s="6">
        <v>371.15744000000001</v>
      </c>
      <c r="D2094" s="6">
        <v>4.3559520186366101E-2</v>
      </c>
      <c r="E2094" s="4"/>
      <c r="F2094" s="4"/>
    </row>
    <row r="2095" spans="1:6" ht="13.2" x14ac:dyDescent="0.25">
      <c r="A2095" s="5">
        <v>44830.208333333336</v>
      </c>
      <c r="B2095" s="6">
        <v>356.89</v>
      </c>
      <c r="C2095" s="6">
        <v>363.87364000000002</v>
      </c>
      <c r="D2095" s="6">
        <v>1.9192486710496601E-2</v>
      </c>
      <c r="E2095" s="4"/>
      <c r="F2095" s="4"/>
    </row>
    <row r="2096" spans="1:6" ht="13.2" x14ac:dyDescent="0.25">
      <c r="A2096" s="5">
        <v>44830.25</v>
      </c>
      <c r="B2096" s="6">
        <v>357.29</v>
      </c>
      <c r="C2096" s="6">
        <v>357.80811999999997</v>
      </c>
      <c r="D2096" s="6">
        <v>1.44803868620967E-3</v>
      </c>
      <c r="E2096" s="4"/>
      <c r="F2096" s="4"/>
    </row>
    <row r="2097" spans="1:6" ht="13.2" x14ac:dyDescent="0.25">
      <c r="A2097" s="5">
        <v>44830.291666666664</v>
      </c>
      <c r="B2097" s="6">
        <v>361.18</v>
      </c>
      <c r="C2097" s="6">
        <v>353.43916999999999</v>
      </c>
      <c r="D2097" s="6">
        <v>2.190144912348E-2</v>
      </c>
      <c r="E2097" s="4"/>
      <c r="F2097" s="4"/>
    </row>
    <row r="2098" spans="1:6" ht="13.2" x14ac:dyDescent="0.25">
      <c r="A2098" s="5">
        <v>44830.333333333336</v>
      </c>
      <c r="B2098" s="6">
        <v>348.36</v>
      </c>
      <c r="C2098" s="6">
        <v>351.32431000000003</v>
      </c>
      <c r="D2098" s="6">
        <v>8.4375316925834401E-3</v>
      </c>
      <c r="E2098" s="4"/>
      <c r="F2098" s="4"/>
    </row>
    <row r="2099" spans="1:6" ht="13.2" x14ac:dyDescent="0.25">
      <c r="A2099" s="5">
        <v>44830.375</v>
      </c>
      <c r="B2099" s="6">
        <v>342.43</v>
      </c>
      <c r="C2099" s="6">
        <v>344.99673999999999</v>
      </c>
      <c r="D2099" s="6">
        <v>7.43989638858611E-3</v>
      </c>
      <c r="E2099" s="4"/>
      <c r="F2099" s="4"/>
    </row>
    <row r="2100" spans="1:6" ht="13.2" x14ac:dyDescent="0.25">
      <c r="A2100" s="5">
        <v>44830.416666666664</v>
      </c>
      <c r="B2100" s="6">
        <v>344.56</v>
      </c>
      <c r="C2100" s="6">
        <v>339.16548999999998</v>
      </c>
      <c r="D2100" s="6">
        <v>1.5905244369054199E-2</v>
      </c>
      <c r="E2100" s="4"/>
      <c r="F2100" s="4"/>
    </row>
    <row r="2101" spans="1:6" ht="13.2" x14ac:dyDescent="0.25">
      <c r="A2101" s="5">
        <v>44830.458333333336</v>
      </c>
      <c r="B2101" s="6">
        <v>348.73</v>
      </c>
      <c r="C2101" s="6">
        <v>338.76508000000001</v>
      </c>
      <c r="D2101" s="6">
        <v>2.94154285323623E-2</v>
      </c>
      <c r="E2101" s="4"/>
      <c r="F2101" s="4"/>
    </row>
    <row r="2102" spans="1:6" ht="13.2" x14ac:dyDescent="0.25">
      <c r="A2102" s="5">
        <v>44830.5</v>
      </c>
      <c r="B2102" s="6">
        <v>342.42</v>
      </c>
      <c r="C2102" s="6">
        <v>343.25632999999999</v>
      </c>
      <c r="D2102" s="6">
        <v>2.4364590741851001E-3</v>
      </c>
      <c r="E2102" s="4"/>
      <c r="F2102" s="4"/>
    </row>
    <row r="2103" spans="1:6" ht="13.2" x14ac:dyDescent="0.25">
      <c r="A2103" s="5">
        <v>44830.541666666664</v>
      </c>
      <c r="B2103" s="6">
        <v>342.91</v>
      </c>
      <c r="C2103" s="6">
        <v>341.72064999999998</v>
      </c>
      <c r="D2103" s="6">
        <v>3.4804744752769401E-3</v>
      </c>
      <c r="E2103" s="4"/>
      <c r="F2103" s="4"/>
    </row>
    <row r="2104" spans="1:6" ht="13.2" x14ac:dyDescent="0.25">
      <c r="A2104" s="5">
        <v>44830.583333333336</v>
      </c>
      <c r="B2104" s="6">
        <v>335.69</v>
      </c>
      <c r="C2104" s="6">
        <v>316.77507000000003</v>
      </c>
      <c r="D2104" s="6">
        <v>5.9710917276412999E-2</v>
      </c>
      <c r="E2104" s="4"/>
      <c r="F2104" s="4"/>
    </row>
    <row r="2105" spans="1:6" ht="13.2" x14ac:dyDescent="0.25">
      <c r="A2105" s="5">
        <v>44830.625</v>
      </c>
      <c r="B2105" s="6">
        <v>291.39999999999998</v>
      </c>
      <c r="C2105" s="6">
        <v>270.88709</v>
      </c>
      <c r="D2105" s="6">
        <v>7.5724945031525701E-2</v>
      </c>
      <c r="E2105" s="4"/>
      <c r="F2105" s="4"/>
    </row>
    <row r="2106" spans="1:6" ht="13.2" x14ac:dyDescent="0.25">
      <c r="A2106" s="5">
        <v>44830.666666666664</v>
      </c>
      <c r="B2106" s="6">
        <v>238.42</v>
      </c>
      <c r="C2106" s="6">
        <v>229.71854999999999</v>
      </c>
      <c r="D2106" s="6">
        <v>3.7878743357904601E-2</v>
      </c>
      <c r="E2106" s="4"/>
      <c r="F2106" s="4"/>
    </row>
    <row r="2107" spans="1:6" ht="13.2" x14ac:dyDescent="0.25">
      <c r="A2107" s="5">
        <v>44830.708333333336</v>
      </c>
      <c r="B2107" s="6">
        <v>234.91</v>
      </c>
      <c r="C2107" s="6">
        <v>209.00299999999999</v>
      </c>
      <c r="D2107" s="6">
        <v>0.12395515853839401</v>
      </c>
      <c r="E2107" s="4"/>
      <c r="F2107" s="4"/>
    </row>
    <row r="2108" spans="1:6" ht="13.2" x14ac:dyDescent="0.25">
      <c r="A2108" s="5">
        <v>44830.75</v>
      </c>
      <c r="B2108" s="6">
        <v>220.95</v>
      </c>
      <c r="C2108" s="6">
        <v>206.99565000000001</v>
      </c>
      <c r="D2108" s="6">
        <v>6.7413735506035799E-2</v>
      </c>
      <c r="E2108" s="4"/>
      <c r="F2108" s="4"/>
    </row>
    <row r="2109" spans="1:6" ht="13.2" x14ac:dyDescent="0.25">
      <c r="A2109" s="5">
        <v>44830.791666666664</v>
      </c>
      <c r="B2109" s="6">
        <v>209.26</v>
      </c>
      <c r="C2109" s="6">
        <v>213.51187999999999</v>
      </c>
      <c r="D2109" s="6">
        <v>1.9914020709292601E-2</v>
      </c>
      <c r="E2109" s="4"/>
      <c r="F2109" s="4"/>
    </row>
    <row r="2110" spans="1:6" ht="13.2" x14ac:dyDescent="0.25">
      <c r="A2110" s="5">
        <v>44830.833333333336</v>
      </c>
      <c r="B2110" s="6">
        <v>214.43</v>
      </c>
      <c r="C2110" s="6">
        <v>218.1832</v>
      </c>
      <c r="D2110" s="6">
        <v>1.7202057720300999E-2</v>
      </c>
      <c r="E2110" s="4"/>
      <c r="F2110" s="4"/>
    </row>
    <row r="2111" spans="1:6" ht="13.2" x14ac:dyDescent="0.25">
      <c r="A2111" s="5">
        <v>44830.875</v>
      </c>
      <c r="B2111" s="6">
        <v>229.45</v>
      </c>
      <c r="C2111" s="6">
        <v>220.81111000000001</v>
      </c>
      <c r="D2111" s="6">
        <v>3.9123439033479597E-2</v>
      </c>
      <c r="E2111" s="4"/>
      <c r="F2111" s="4"/>
    </row>
    <row r="2112" spans="1:6" ht="13.2" x14ac:dyDescent="0.25">
      <c r="A2112" s="5">
        <v>44830.916666666664</v>
      </c>
      <c r="B2112" s="6">
        <v>251.1</v>
      </c>
      <c r="C2112" s="6">
        <v>231.65941000000001</v>
      </c>
      <c r="D2112" s="6">
        <v>8.3918844479488094E-2</v>
      </c>
      <c r="E2112" s="4"/>
      <c r="F2112" s="4"/>
    </row>
    <row r="2113" spans="1:6" ht="13.2" x14ac:dyDescent="0.25">
      <c r="A2113" s="5">
        <v>44830.958333333336</v>
      </c>
      <c r="B2113" s="6">
        <v>260.61</v>
      </c>
      <c r="C2113" s="6">
        <v>256.93860000000001</v>
      </c>
      <c r="D2113" s="6">
        <v>1.42890169090981E-2</v>
      </c>
      <c r="E2113" s="4"/>
      <c r="F2113" s="4"/>
    </row>
    <row r="2114" spans="1:6" ht="13.2" x14ac:dyDescent="0.25">
      <c r="A2114" s="5">
        <v>44831</v>
      </c>
      <c r="B2114" s="6">
        <v>288.49</v>
      </c>
      <c r="C2114" s="6">
        <v>306.59814999999998</v>
      </c>
      <c r="D2114" s="6">
        <v>5.9061510971282601E-2</v>
      </c>
      <c r="E2114" s="4"/>
      <c r="F2114" s="4"/>
    </row>
    <row r="2115" spans="1:6" ht="13.2" x14ac:dyDescent="0.25">
      <c r="A2115" s="5">
        <v>44831.041666666664</v>
      </c>
      <c r="B2115" s="6">
        <v>346.46</v>
      </c>
      <c r="C2115" s="6">
        <v>335.02667000000002</v>
      </c>
      <c r="D2115" s="6">
        <v>3.4126626396638597E-2</v>
      </c>
      <c r="E2115" s="4"/>
      <c r="F2115" s="4"/>
    </row>
    <row r="2116" spans="1:6" ht="13.2" x14ac:dyDescent="0.25">
      <c r="A2116" s="5">
        <v>44831.083333333336</v>
      </c>
      <c r="B2116" s="6">
        <v>384.53</v>
      </c>
      <c r="C2116" s="6">
        <v>352.44846999999999</v>
      </c>
      <c r="D2116" s="6">
        <v>9.1024739020714104E-2</v>
      </c>
      <c r="E2116" s="4"/>
      <c r="F2116" s="4"/>
    </row>
    <row r="2117" spans="1:6" ht="13.2" x14ac:dyDescent="0.25">
      <c r="A2117" s="5">
        <v>44831.125</v>
      </c>
      <c r="B2117" s="6">
        <v>375.78</v>
      </c>
      <c r="C2117" s="6">
        <v>358.46929999999998</v>
      </c>
      <c r="D2117" s="6">
        <v>4.8290606754887999E-2</v>
      </c>
      <c r="E2117" s="4"/>
      <c r="F2117" s="4"/>
    </row>
    <row r="2118" spans="1:6" ht="13.2" x14ac:dyDescent="0.25">
      <c r="A2118" s="5">
        <v>44831.166666666664</v>
      </c>
      <c r="B2118" s="6">
        <v>366.3</v>
      </c>
      <c r="C2118" s="6">
        <v>357.63686000000001</v>
      </c>
      <c r="D2118" s="6">
        <v>2.42232861568016E-2</v>
      </c>
      <c r="E2118" s="4"/>
      <c r="F2118" s="4"/>
    </row>
    <row r="2119" spans="1:6" ht="13.2" x14ac:dyDescent="0.25">
      <c r="A2119" s="5">
        <v>44831.208333333336</v>
      </c>
      <c r="B2119" s="6">
        <v>358.18</v>
      </c>
      <c r="C2119" s="6">
        <v>351.91685000000001</v>
      </c>
      <c r="D2119" s="6">
        <v>1.7797243865987002E-2</v>
      </c>
      <c r="E2119" s="4"/>
      <c r="F2119" s="4"/>
    </row>
    <row r="2120" spans="1:6" ht="13.2" x14ac:dyDescent="0.25">
      <c r="A2120" s="5">
        <v>44831.25</v>
      </c>
      <c r="B2120" s="6">
        <v>357.22</v>
      </c>
      <c r="C2120" s="6">
        <v>346.47593000000001</v>
      </c>
      <c r="D2120" s="6">
        <v>3.1009571141060201E-2</v>
      </c>
      <c r="E2120" s="4"/>
      <c r="F2120" s="4"/>
    </row>
    <row r="2121" spans="1:6" ht="13.2" x14ac:dyDescent="0.25">
      <c r="A2121" s="5">
        <v>44831.291666666664</v>
      </c>
      <c r="B2121" s="6">
        <v>343.92</v>
      </c>
      <c r="C2121" s="6">
        <v>341.31015000000002</v>
      </c>
      <c r="D2121" s="6">
        <v>7.6465642759232103E-3</v>
      </c>
      <c r="E2121" s="4"/>
      <c r="F2121" s="4"/>
    </row>
    <row r="2122" spans="1:6" ht="13.2" x14ac:dyDescent="0.25">
      <c r="A2122" s="5">
        <v>44831.333333333336</v>
      </c>
      <c r="B2122" s="6">
        <v>346.8</v>
      </c>
      <c r="C2122" s="6">
        <v>337.9504</v>
      </c>
      <c r="D2122" s="6">
        <v>2.6186091213385099E-2</v>
      </c>
      <c r="E2122" s="4"/>
      <c r="F2122" s="4"/>
    </row>
    <row r="2123" spans="1:6" ht="13.2" x14ac:dyDescent="0.25">
      <c r="A2123" s="5">
        <v>44831.375</v>
      </c>
      <c r="B2123" s="6">
        <v>342.8</v>
      </c>
      <c r="C2123" s="6">
        <v>331.48831999999999</v>
      </c>
      <c r="D2123" s="6">
        <v>3.4123917246918399E-2</v>
      </c>
      <c r="E2123" s="4"/>
      <c r="F2123" s="4"/>
    </row>
    <row r="2124" spans="1:6" ht="13.2" x14ac:dyDescent="0.25">
      <c r="A2124" s="5">
        <v>44831.416666666664</v>
      </c>
      <c r="B2124" s="6">
        <v>338.67</v>
      </c>
      <c r="C2124" s="6">
        <v>325.77983</v>
      </c>
      <c r="D2124" s="6">
        <v>3.9567121144362997E-2</v>
      </c>
      <c r="E2124" s="4"/>
      <c r="F2124" s="4"/>
    </row>
    <row r="2125" spans="1:6" ht="13.2" x14ac:dyDescent="0.25">
      <c r="A2125" s="5">
        <v>44831.458333333336</v>
      </c>
      <c r="B2125" s="6">
        <v>331.59</v>
      </c>
      <c r="C2125" s="6">
        <v>325.92086999999998</v>
      </c>
      <c r="D2125" s="6">
        <v>1.7394191418303399E-2</v>
      </c>
      <c r="E2125" s="4"/>
      <c r="F2125" s="4"/>
    </row>
    <row r="2126" spans="1:6" ht="13.2" x14ac:dyDescent="0.25">
      <c r="A2126" s="5">
        <v>44831.5</v>
      </c>
      <c r="B2126" s="6">
        <v>333.54</v>
      </c>
      <c r="C2126" s="6">
        <v>331.08713999999998</v>
      </c>
      <c r="D2126" s="6">
        <v>7.4085027887221596E-3</v>
      </c>
      <c r="E2126" s="4"/>
      <c r="F2126" s="4"/>
    </row>
    <row r="2127" spans="1:6" ht="13.2" x14ac:dyDescent="0.25">
      <c r="A2127" s="5">
        <v>44831.541666666664</v>
      </c>
      <c r="B2127" s="6">
        <v>348.24</v>
      </c>
      <c r="C2127" s="6">
        <v>329.73025999999999</v>
      </c>
      <c r="D2127" s="6">
        <v>5.6136006443570002E-2</v>
      </c>
      <c r="E2127" s="4"/>
      <c r="F2127" s="4"/>
    </row>
    <row r="2128" spans="1:6" ht="13.2" x14ac:dyDescent="0.25">
      <c r="A2128" s="5">
        <v>44831.583333333336</v>
      </c>
      <c r="B2128" s="6">
        <v>340.77</v>
      </c>
      <c r="C2128" s="6">
        <v>306.53181000000001</v>
      </c>
      <c r="D2128" s="6">
        <v>0.111695389786789</v>
      </c>
      <c r="E2128" s="4"/>
      <c r="F2128" s="4"/>
    </row>
    <row r="2129" spans="1:6" ht="13.2" x14ac:dyDescent="0.25">
      <c r="A2129" s="5">
        <v>44831.625</v>
      </c>
      <c r="B2129" s="6">
        <v>291.58</v>
      </c>
      <c r="C2129" s="6">
        <v>265.83512999999999</v>
      </c>
      <c r="D2129" s="6">
        <v>9.6845251415792893E-2</v>
      </c>
      <c r="E2129" s="4"/>
      <c r="F2129" s="4"/>
    </row>
    <row r="2130" spans="1:6" ht="13.2" x14ac:dyDescent="0.25">
      <c r="A2130" s="5">
        <v>44831.666666666664</v>
      </c>
      <c r="B2130" s="6">
        <v>232.87</v>
      </c>
      <c r="C2130" s="6">
        <v>231.40258</v>
      </c>
      <c r="D2130" s="6">
        <v>6.3414158995115898E-3</v>
      </c>
      <c r="E2130" s="4"/>
      <c r="F2130" s="4"/>
    </row>
    <row r="2131" spans="1:6" ht="13.2" x14ac:dyDescent="0.25">
      <c r="A2131" s="5">
        <v>44831.708333333336</v>
      </c>
      <c r="B2131" s="6">
        <v>224.71</v>
      </c>
      <c r="C2131" s="6">
        <v>216.05222000000001</v>
      </c>
      <c r="D2131" s="6">
        <v>4.00726268862222E-2</v>
      </c>
      <c r="E2131" s="4"/>
      <c r="F2131" s="4"/>
    </row>
    <row r="2132" spans="1:6" ht="13.2" x14ac:dyDescent="0.25">
      <c r="A2132" s="5">
        <v>44831.75</v>
      </c>
      <c r="B2132" s="6">
        <v>217.79</v>
      </c>
      <c r="C2132" s="6">
        <v>216.10763</v>
      </c>
      <c r="D2132" s="6">
        <v>7.7848708997456098E-3</v>
      </c>
      <c r="E2132" s="4"/>
      <c r="F2132" s="4"/>
    </row>
    <row r="2133" spans="1:6" ht="13.2" x14ac:dyDescent="0.25">
      <c r="A2133" s="5">
        <v>44831.791666666664</v>
      </c>
      <c r="B2133" s="6">
        <v>216.67</v>
      </c>
      <c r="C2133" s="6">
        <v>221.93126000000001</v>
      </c>
      <c r="D2133" s="6">
        <v>2.3706709906481899E-2</v>
      </c>
      <c r="E2133" s="4"/>
      <c r="F2133" s="4"/>
    </row>
    <row r="2134" spans="1:6" ht="13.2" x14ac:dyDescent="0.25">
      <c r="A2134" s="5">
        <v>44831.833333333336</v>
      </c>
      <c r="B2134" s="6">
        <v>231.5</v>
      </c>
      <c r="C2134" s="6">
        <v>226.42501999999999</v>
      </c>
      <c r="D2134" s="6">
        <v>2.2413512428971001E-2</v>
      </c>
      <c r="E2134" s="4"/>
      <c r="F2134" s="4"/>
    </row>
    <row r="2135" spans="1:6" ht="13.2" x14ac:dyDescent="0.25">
      <c r="A2135" s="5">
        <v>44831.875</v>
      </c>
      <c r="B2135" s="6">
        <v>241.19</v>
      </c>
      <c r="C2135" s="6">
        <v>229.73325</v>
      </c>
      <c r="D2135" s="6">
        <v>4.9869794642264403E-2</v>
      </c>
      <c r="E2135" s="4"/>
      <c r="F2135" s="4"/>
    </row>
    <row r="2136" spans="1:6" ht="13.2" x14ac:dyDescent="0.25">
      <c r="A2136" s="5">
        <v>44831.916666666664</v>
      </c>
      <c r="B2136" s="6">
        <v>250.8</v>
      </c>
      <c r="C2136" s="6">
        <v>240.2791</v>
      </c>
      <c r="D2136" s="6">
        <v>4.3786163673827601E-2</v>
      </c>
      <c r="E2136" s="4"/>
      <c r="F2136" s="4"/>
    </row>
    <row r="2137" spans="1:6" ht="13.2" x14ac:dyDescent="0.25">
      <c r="A2137" s="5">
        <v>44831.958333333336</v>
      </c>
      <c r="B2137" s="6">
        <v>264</v>
      </c>
      <c r="C2137" s="6">
        <v>262.72237999999999</v>
      </c>
      <c r="D2137" s="6">
        <v>4.8630040577434296E-3</v>
      </c>
      <c r="E2137" s="4"/>
      <c r="F2137" s="4"/>
    </row>
    <row r="2138" spans="1:6" ht="13.2" x14ac:dyDescent="0.25">
      <c r="A2138" s="5">
        <v>44832</v>
      </c>
      <c r="B2138" s="6">
        <v>283.32</v>
      </c>
      <c r="C2138" s="6">
        <v>299.55228</v>
      </c>
      <c r="D2138" s="6">
        <v>5.41884708739322E-2</v>
      </c>
      <c r="E2138" s="4"/>
      <c r="F2138" s="4"/>
    </row>
    <row r="2139" spans="1:6" ht="13.2" x14ac:dyDescent="0.25">
      <c r="A2139" s="5">
        <v>44832.041666666664</v>
      </c>
      <c r="B2139" s="6">
        <v>327.23</v>
      </c>
      <c r="C2139" s="6">
        <v>331.00211999999999</v>
      </c>
      <c r="D2139" s="6">
        <v>1.13960599406431E-2</v>
      </c>
      <c r="E2139" s="4"/>
      <c r="F2139" s="4"/>
    </row>
    <row r="2140" spans="1:6" ht="13.2" x14ac:dyDescent="0.25">
      <c r="A2140" s="5">
        <v>44832.083333333336</v>
      </c>
      <c r="B2140" s="6">
        <v>364.08</v>
      </c>
      <c r="C2140" s="6">
        <v>351.12279999999998</v>
      </c>
      <c r="D2140" s="6">
        <v>3.6902189205599803E-2</v>
      </c>
      <c r="E2140" s="4"/>
      <c r="F2140" s="4"/>
    </row>
    <row r="2141" spans="1:6" ht="13.2" x14ac:dyDescent="0.25">
      <c r="A2141" s="5">
        <v>44832.125</v>
      </c>
      <c r="B2141" s="6">
        <v>356.47</v>
      </c>
      <c r="C2141" s="6">
        <v>358.12421000000001</v>
      </c>
      <c r="D2141" s="6">
        <v>4.61909570425294E-3</v>
      </c>
      <c r="E2141" s="4"/>
      <c r="F2141" s="4"/>
    </row>
    <row r="2142" spans="1:6" ht="13.2" x14ac:dyDescent="0.25">
      <c r="A2142" s="5">
        <v>44832.166666666664</v>
      </c>
      <c r="B2142" s="6">
        <v>344.51</v>
      </c>
      <c r="C2142" s="6">
        <v>356.76524999999998</v>
      </c>
      <c r="D2142" s="6">
        <v>3.4351019332740401E-2</v>
      </c>
      <c r="E2142" s="4"/>
      <c r="F2142" s="4"/>
    </row>
    <row r="2143" spans="1:6" ht="13.2" x14ac:dyDescent="0.25">
      <c r="A2143" s="5">
        <v>44832.208333333336</v>
      </c>
      <c r="B2143" s="6">
        <v>336.76</v>
      </c>
      <c r="C2143" s="6">
        <v>350.10480000000001</v>
      </c>
      <c r="D2143" s="6">
        <v>3.81165868048653E-2</v>
      </c>
      <c r="E2143" s="4"/>
      <c r="F2143" s="4"/>
    </row>
    <row r="2144" spans="1:6" ht="13.2" x14ac:dyDescent="0.25">
      <c r="A2144" s="5">
        <v>44832.25</v>
      </c>
      <c r="B2144" s="6">
        <v>345.61</v>
      </c>
      <c r="C2144" s="6">
        <v>343.59901000000002</v>
      </c>
      <c r="D2144" s="6">
        <v>5.8527234988249603E-3</v>
      </c>
      <c r="E2144" s="4"/>
      <c r="F2144" s="4"/>
    </row>
    <row r="2145" spans="1:6" ht="13.2" x14ac:dyDescent="0.25">
      <c r="A2145" s="5">
        <v>44832.291666666664</v>
      </c>
      <c r="B2145" s="6">
        <v>337.55</v>
      </c>
      <c r="C2145" s="6">
        <v>337.73183999999998</v>
      </c>
      <c r="D2145" s="6">
        <v>5.3841532974790096E-4</v>
      </c>
      <c r="E2145" s="4"/>
      <c r="F2145" s="4"/>
    </row>
    <row r="2146" spans="1:6" ht="13.2" x14ac:dyDescent="0.25">
      <c r="A2146" s="5">
        <v>44832.333333333336</v>
      </c>
      <c r="B2146" s="6">
        <v>331.93</v>
      </c>
      <c r="C2146" s="6">
        <v>334.73541</v>
      </c>
      <c r="D2146" s="6">
        <v>8.3809776802519706E-3</v>
      </c>
      <c r="E2146" s="4"/>
      <c r="F2146" s="4"/>
    </row>
    <row r="2147" spans="1:6" ht="13.2" x14ac:dyDescent="0.25">
      <c r="A2147" s="5">
        <v>44832.375</v>
      </c>
      <c r="B2147" s="6">
        <v>332.77</v>
      </c>
      <c r="C2147" s="6">
        <v>328.64562000000001</v>
      </c>
      <c r="D2147" s="6">
        <v>1.2549627163751499E-2</v>
      </c>
      <c r="E2147" s="4"/>
      <c r="F2147" s="4"/>
    </row>
    <row r="2148" spans="1:6" ht="13.2" x14ac:dyDescent="0.25">
      <c r="A2148" s="5">
        <v>44832.416666666664</v>
      </c>
      <c r="B2148" s="6">
        <v>337.75</v>
      </c>
      <c r="C2148" s="6">
        <v>322.05707000000001</v>
      </c>
      <c r="D2148" s="6">
        <v>4.8727171243282998E-2</v>
      </c>
      <c r="E2148" s="4"/>
      <c r="F2148" s="4"/>
    </row>
    <row r="2149" spans="1:6" ht="13.2" x14ac:dyDescent="0.25">
      <c r="A2149" s="5">
        <v>44832.458333333336</v>
      </c>
      <c r="B2149" s="6">
        <v>337.59</v>
      </c>
      <c r="C2149" s="6">
        <v>321.36158999999998</v>
      </c>
      <c r="D2149" s="6">
        <v>5.04989099661848E-2</v>
      </c>
      <c r="E2149" s="4"/>
      <c r="F2149" s="4"/>
    </row>
    <row r="2150" spans="1:6" ht="13.2" x14ac:dyDescent="0.25">
      <c r="A2150" s="5">
        <v>44832.5</v>
      </c>
      <c r="B2150" s="6">
        <v>344.51</v>
      </c>
      <c r="C2150" s="6">
        <v>328.61570999999998</v>
      </c>
      <c r="D2150" s="6">
        <v>4.8367407632459197E-2</v>
      </c>
      <c r="E2150" s="4"/>
      <c r="F2150" s="4"/>
    </row>
    <row r="2151" spans="1:6" ht="13.2" x14ac:dyDescent="0.25">
      <c r="A2151" s="5">
        <v>44832.541666666664</v>
      </c>
      <c r="B2151" s="6">
        <v>336.19</v>
      </c>
      <c r="C2151" s="6">
        <v>331.36809</v>
      </c>
      <c r="D2151" s="6">
        <v>1.45515218438806E-2</v>
      </c>
      <c r="E2151" s="4"/>
      <c r="F2151" s="4"/>
    </row>
    <row r="2152" spans="1:6" ht="13.2" x14ac:dyDescent="0.25">
      <c r="A2152" s="5">
        <v>44832.583333333336</v>
      </c>
      <c r="B2152" s="6">
        <v>336.09</v>
      </c>
      <c r="C2152" s="6">
        <v>309.53706</v>
      </c>
      <c r="D2152" s="6">
        <v>8.5782749244952994E-2</v>
      </c>
      <c r="E2152" s="4"/>
      <c r="F2152" s="4"/>
    </row>
    <row r="2153" spans="1:6" ht="13.2" x14ac:dyDescent="0.25">
      <c r="A2153" s="5">
        <v>44832.625</v>
      </c>
      <c r="B2153" s="6">
        <v>295.08</v>
      </c>
      <c r="C2153" s="6">
        <v>264.99887999999999</v>
      </c>
      <c r="D2153" s="6">
        <v>0.113514140135233</v>
      </c>
      <c r="E2153" s="4"/>
      <c r="F2153" s="4"/>
    </row>
    <row r="2154" spans="1:6" ht="13.2" x14ac:dyDescent="0.25">
      <c r="A2154" s="5">
        <v>44832.666666666664</v>
      </c>
      <c r="B2154" s="6">
        <v>213.52</v>
      </c>
      <c r="C2154" s="6">
        <v>224.71164999999999</v>
      </c>
      <c r="D2154" s="6">
        <v>4.9804493892506102E-2</v>
      </c>
      <c r="E2154" s="4"/>
      <c r="F2154" s="4"/>
    </row>
    <row r="2155" spans="1:6" ht="13.2" x14ac:dyDescent="0.25">
      <c r="A2155" s="5">
        <v>44832.708333333336</v>
      </c>
      <c r="B2155" s="6">
        <v>206.91</v>
      </c>
      <c r="C2155" s="6">
        <v>206.29559</v>
      </c>
      <c r="D2155" s="6">
        <v>2.9782992452722398E-3</v>
      </c>
      <c r="E2155" s="4"/>
      <c r="F2155" s="4"/>
    </row>
    <row r="2156" spans="1:6" ht="13.2" x14ac:dyDescent="0.25">
      <c r="A2156" s="5">
        <v>44832.75</v>
      </c>
      <c r="B2156" s="6">
        <v>205.6</v>
      </c>
      <c r="C2156" s="6">
        <v>206.92176000000001</v>
      </c>
      <c r="D2156" s="6">
        <v>6.3877283858401902E-3</v>
      </c>
      <c r="E2156" s="4"/>
      <c r="F2156" s="4"/>
    </row>
    <row r="2157" spans="1:6" ht="13.2" x14ac:dyDescent="0.25">
      <c r="A2157" s="5">
        <v>44832.791666666664</v>
      </c>
      <c r="B2157" s="6">
        <v>203.66</v>
      </c>
      <c r="C2157" s="6">
        <v>214.26507000000001</v>
      </c>
      <c r="D2157" s="6">
        <v>4.9495095024121298E-2</v>
      </c>
      <c r="E2157" s="4"/>
      <c r="F2157" s="4"/>
    </row>
    <row r="2158" spans="1:6" ht="13.2" x14ac:dyDescent="0.25">
      <c r="A2158" s="5">
        <v>44832.833333333336</v>
      </c>
      <c r="B2158" s="6">
        <v>210.33</v>
      </c>
      <c r="C2158" s="6">
        <v>218.67348000000001</v>
      </c>
      <c r="D2158" s="6">
        <v>3.8154969683566499E-2</v>
      </c>
      <c r="E2158" s="4"/>
      <c r="F2158" s="4"/>
    </row>
    <row r="2159" spans="1:6" ht="13.2" x14ac:dyDescent="0.25">
      <c r="A2159" s="5">
        <v>44832.875</v>
      </c>
      <c r="B2159" s="6">
        <v>220.56</v>
      </c>
      <c r="C2159" s="6">
        <v>220.27611999999999</v>
      </c>
      <c r="D2159" s="6">
        <v>1.28874614279573E-3</v>
      </c>
      <c r="E2159" s="4"/>
      <c r="F2159" s="4"/>
    </row>
    <row r="2160" spans="1:6" ht="13.2" x14ac:dyDescent="0.25">
      <c r="A2160" s="5">
        <v>44832.916666666664</v>
      </c>
      <c r="B2160" s="6">
        <v>238.12</v>
      </c>
      <c r="C2160" s="6">
        <v>230.15629999999999</v>
      </c>
      <c r="D2160" s="6">
        <v>3.4601268789948403E-2</v>
      </c>
      <c r="E2160" s="4"/>
      <c r="F2160" s="4"/>
    </row>
    <row r="2161" spans="1:6" ht="13.2" x14ac:dyDescent="0.25">
      <c r="A2161" s="5">
        <v>44832.958333333336</v>
      </c>
      <c r="B2161" s="6">
        <v>259.07</v>
      </c>
      <c r="C2161" s="6">
        <v>253.96540999999999</v>
      </c>
      <c r="D2161" s="6">
        <v>2.0099548202253199E-2</v>
      </c>
      <c r="E2161" s="4"/>
      <c r="F2161" s="4"/>
    </row>
    <row r="2162" spans="1:6" ht="13.2" x14ac:dyDescent="0.25">
      <c r="A2162" s="5">
        <v>44833</v>
      </c>
      <c r="B2162" s="6">
        <v>269.54000000000002</v>
      </c>
      <c r="C2162" s="6">
        <v>291.63529999999997</v>
      </c>
      <c r="D2162" s="6">
        <v>7.5763462104895901E-2</v>
      </c>
      <c r="E2162" s="4"/>
      <c r="F2162" s="4"/>
    </row>
    <row r="2163" spans="1:6" ht="13.2" x14ac:dyDescent="0.25">
      <c r="A2163" s="5">
        <v>44833.041666666664</v>
      </c>
      <c r="B2163" s="6">
        <v>306.57</v>
      </c>
      <c r="C2163" s="6">
        <v>320.23201</v>
      </c>
      <c r="D2163" s="6">
        <v>4.2662849351006497E-2</v>
      </c>
      <c r="E2163" s="4"/>
      <c r="F2163" s="4"/>
    </row>
    <row r="2164" spans="1:6" ht="13.2" x14ac:dyDescent="0.25">
      <c r="A2164" s="5">
        <v>44833.083333333336</v>
      </c>
      <c r="B2164" s="6">
        <v>342.98</v>
      </c>
      <c r="C2164" s="6">
        <v>338.80367000000001</v>
      </c>
      <c r="D2164" s="6">
        <v>1.2326696461109701E-2</v>
      </c>
      <c r="E2164" s="4"/>
      <c r="F2164" s="4"/>
    </row>
    <row r="2165" spans="1:6" ht="13.2" x14ac:dyDescent="0.25">
      <c r="A2165" s="5">
        <v>44833.125</v>
      </c>
      <c r="B2165" s="6">
        <v>330.6</v>
      </c>
      <c r="C2165" s="6">
        <v>346.64143000000001</v>
      </c>
      <c r="D2165" s="6">
        <v>4.62767246257898E-2</v>
      </c>
      <c r="E2165" s="4"/>
      <c r="F2165" s="4"/>
    </row>
    <row r="2166" spans="1:6" ht="13.2" x14ac:dyDescent="0.25">
      <c r="A2166" s="5">
        <v>44833.166666666664</v>
      </c>
      <c r="B2166" s="6">
        <v>322.64999999999998</v>
      </c>
      <c r="C2166" s="6">
        <v>345.61777999999998</v>
      </c>
      <c r="D2166" s="6">
        <v>6.6454277902022296E-2</v>
      </c>
      <c r="E2166" s="4"/>
      <c r="F2166" s="4"/>
    </row>
    <row r="2167" spans="1:6" ht="13.2" x14ac:dyDescent="0.25">
      <c r="A2167" s="5">
        <v>44833.208333333336</v>
      </c>
      <c r="B2167" s="6">
        <v>318.88</v>
      </c>
      <c r="C2167" s="6">
        <v>338.42345999999998</v>
      </c>
      <c r="D2167" s="6">
        <v>5.7748537882095899E-2</v>
      </c>
      <c r="E2167" s="4"/>
      <c r="F2167" s="4"/>
    </row>
    <row r="2168" spans="1:6" ht="13.2" x14ac:dyDescent="0.25">
      <c r="A2168" s="5">
        <v>44833.25</v>
      </c>
      <c r="B2168" s="6">
        <v>333.98</v>
      </c>
      <c r="C2168" s="6">
        <v>331.72122000000002</v>
      </c>
      <c r="D2168" s="6">
        <v>6.8092719543235702E-3</v>
      </c>
      <c r="E2168" s="4"/>
      <c r="F2168" s="4"/>
    </row>
    <row r="2169" spans="1:6" ht="13.2" x14ac:dyDescent="0.25">
      <c r="A2169" s="5">
        <v>44833.291666666664</v>
      </c>
      <c r="B2169" s="6">
        <v>331.51</v>
      </c>
      <c r="C2169" s="6">
        <v>327.74203999999997</v>
      </c>
      <c r="D2169" s="6">
        <v>1.14967246801784E-2</v>
      </c>
      <c r="E2169" s="4"/>
      <c r="F2169" s="4"/>
    </row>
    <row r="2170" spans="1:6" ht="13.2" x14ac:dyDescent="0.25">
      <c r="A2170" s="5">
        <v>44833.333333333336</v>
      </c>
      <c r="B2170" s="6">
        <v>331.98</v>
      </c>
      <c r="C2170" s="6">
        <v>327.58805000000001</v>
      </c>
      <c r="D2170" s="6">
        <v>1.34069298315369E-2</v>
      </c>
      <c r="E2170" s="4"/>
      <c r="F2170" s="4"/>
    </row>
    <row r="2171" spans="1:6" ht="13.2" x14ac:dyDescent="0.25">
      <c r="A2171" s="5">
        <v>44833.375</v>
      </c>
      <c r="B2171" s="6">
        <v>337.25</v>
      </c>
      <c r="C2171" s="6">
        <v>323.95083</v>
      </c>
      <c r="D2171" s="6">
        <v>4.1053051168289903E-2</v>
      </c>
      <c r="E2171" s="4"/>
      <c r="F2171" s="4"/>
    </row>
    <row r="2172" spans="1:6" ht="13.2" x14ac:dyDescent="0.25">
      <c r="A2172" s="5">
        <v>44833.416666666664</v>
      </c>
      <c r="B2172" s="6">
        <v>346.02</v>
      </c>
      <c r="C2172" s="6">
        <v>318.60685000000001</v>
      </c>
      <c r="D2172" s="6">
        <v>8.6040679916329396E-2</v>
      </c>
      <c r="E2172" s="4"/>
      <c r="F2172" s="4"/>
    </row>
    <row r="2173" spans="1:6" ht="13.2" x14ac:dyDescent="0.25">
      <c r="A2173" s="5">
        <v>44833.458333333336</v>
      </c>
      <c r="B2173" s="6">
        <v>339.14</v>
      </c>
      <c r="C2173" s="6">
        <v>317.94171999999998</v>
      </c>
      <c r="D2173" s="6">
        <v>6.6673477139143594E-2</v>
      </c>
      <c r="E2173" s="4"/>
      <c r="F2173" s="4"/>
    </row>
    <row r="2174" spans="1:6" ht="13.2" x14ac:dyDescent="0.25">
      <c r="A2174" s="5">
        <v>44833.5</v>
      </c>
      <c r="B2174" s="6">
        <v>340.25</v>
      </c>
      <c r="C2174" s="6">
        <v>325.27499999999998</v>
      </c>
      <c r="D2174" s="6">
        <v>4.6037967873337998E-2</v>
      </c>
      <c r="E2174" s="4"/>
      <c r="F2174" s="4"/>
    </row>
    <row r="2175" spans="1:6" ht="13.2" x14ac:dyDescent="0.25">
      <c r="A2175" s="5">
        <v>44833.541666666664</v>
      </c>
      <c r="B2175" s="6">
        <v>332.48</v>
      </c>
      <c r="C2175" s="6">
        <v>328.17344000000003</v>
      </c>
      <c r="D2175" s="6">
        <v>1.3122817007982001E-2</v>
      </c>
      <c r="E2175" s="4"/>
      <c r="F2175" s="4"/>
    </row>
    <row r="2176" spans="1:6" ht="13.2" x14ac:dyDescent="0.25">
      <c r="A2176" s="5">
        <v>44833.583333333336</v>
      </c>
      <c r="B2176" s="6">
        <v>336.28</v>
      </c>
      <c r="C2176" s="6">
        <v>305.42225000000002</v>
      </c>
      <c r="D2176" s="6">
        <v>0.101033077976473</v>
      </c>
      <c r="E2176" s="4"/>
      <c r="F2176" s="4"/>
    </row>
    <row r="2177" spans="1:6" ht="13.2" x14ac:dyDescent="0.25">
      <c r="A2177" s="5">
        <v>44833.625</v>
      </c>
      <c r="B2177" s="6">
        <v>307.39999999999998</v>
      </c>
      <c r="C2177" s="6">
        <v>258.75105000000002</v>
      </c>
      <c r="D2177" s="6">
        <v>0.18801450274307999</v>
      </c>
      <c r="E2177" s="4"/>
      <c r="F2177" s="4"/>
    </row>
    <row r="2178" spans="1:6" ht="13.2" x14ac:dyDescent="0.25">
      <c r="A2178" s="5">
        <v>44833.666666666664</v>
      </c>
      <c r="B2178" s="6">
        <v>244.64</v>
      </c>
      <c r="C2178" s="6">
        <v>216.83593999999999</v>
      </c>
      <c r="D2178" s="6">
        <v>0.12822625252990799</v>
      </c>
      <c r="E2178" s="4"/>
      <c r="F2178" s="4"/>
    </row>
    <row r="2179" spans="1:6" ht="13.2" x14ac:dyDescent="0.25">
      <c r="A2179" s="5">
        <v>44833.708333333336</v>
      </c>
      <c r="B2179" s="6">
        <v>226.09</v>
      </c>
      <c r="C2179" s="6">
        <v>198.57320999999999</v>
      </c>
      <c r="D2179" s="6">
        <v>0.138572519424951</v>
      </c>
      <c r="E2179" s="4"/>
      <c r="F2179" s="4"/>
    </row>
    <row r="2180" spans="1:6" ht="13.2" x14ac:dyDescent="0.25">
      <c r="A2180" s="5">
        <v>44833.75</v>
      </c>
      <c r="B2180" s="6">
        <v>226.67</v>
      </c>
      <c r="C2180" s="6">
        <v>199.30565000000001</v>
      </c>
      <c r="D2180" s="6">
        <v>0.13729841577496599</v>
      </c>
      <c r="E2180" s="4"/>
      <c r="F2180" s="4"/>
    </row>
    <row r="2181" spans="1:6" ht="13.2" x14ac:dyDescent="0.25">
      <c r="A2181" s="5">
        <v>44833.791666666664</v>
      </c>
      <c r="B2181" s="6">
        <v>221.95</v>
      </c>
      <c r="C2181" s="6">
        <v>204.41595000000001</v>
      </c>
      <c r="D2181" s="6">
        <v>8.5776330076004201E-2</v>
      </c>
      <c r="E2181" s="4"/>
      <c r="F2181" s="4"/>
    </row>
    <row r="2182" spans="1:6" ht="13.2" x14ac:dyDescent="0.25">
      <c r="A2182" s="5">
        <v>44833.833333333336</v>
      </c>
      <c r="B2182" s="6">
        <v>220.6</v>
      </c>
      <c r="C2182" s="6">
        <v>206.29505</v>
      </c>
      <c r="D2182" s="6">
        <v>6.9342187318600104E-2</v>
      </c>
      <c r="E2182" s="4"/>
      <c r="F2182" s="4"/>
    </row>
    <row r="2183" spans="1:6" ht="13.2" x14ac:dyDescent="0.25">
      <c r="A2183" s="5">
        <v>44833.875</v>
      </c>
      <c r="B2183" s="6">
        <v>222.54</v>
      </c>
      <c r="C2183" s="6">
        <v>208.39089999999999</v>
      </c>
      <c r="D2183" s="6">
        <v>6.7896918723418298E-2</v>
      </c>
      <c r="E2183" s="4"/>
      <c r="F2183" s="4"/>
    </row>
    <row r="2184" spans="1:6" ht="13.2" x14ac:dyDescent="0.25">
      <c r="A2184" s="5">
        <v>44833.916666666664</v>
      </c>
      <c r="B2184" s="6">
        <v>235.74</v>
      </c>
      <c r="C2184" s="6">
        <v>222.05823000000001</v>
      </c>
      <c r="D2184" s="6">
        <v>6.1613433557495198E-2</v>
      </c>
      <c r="E2184" s="4"/>
      <c r="F2184" s="4"/>
    </row>
    <row r="2185" spans="1:6" ht="13.2" x14ac:dyDescent="0.25">
      <c r="A2185" s="5">
        <v>44833.958333333336</v>
      </c>
      <c r="B2185" s="6">
        <v>239.78</v>
      </c>
      <c r="C2185" s="6">
        <v>248.99323000000001</v>
      </c>
      <c r="D2185" s="6">
        <v>3.7001929731181799E-2</v>
      </c>
      <c r="E2185" s="4"/>
      <c r="F2185" s="4"/>
    </row>
    <row r="2186" spans="1:6" ht="13.2" x14ac:dyDescent="0.25">
      <c r="A2186" s="5">
        <v>44834</v>
      </c>
      <c r="B2186" s="6">
        <v>257.86</v>
      </c>
      <c r="C2186" s="6">
        <v>287.52372000000003</v>
      </c>
      <c r="D2186" s="6">
        <v>0.103169644577497</v>
      </c>
      <c r="E2186" s="4"/>
      <c r="F2186" s="4"/>
    </row>
    <row r="2187" spans="1:6" ht="13.2" x14ac:dyDescent="0.25">
      <c r="A2187" s="5">
        <v>44834.041666666664</v>
      </c>
      <c r="B2187" s="6">
        <v>309.85000000000002</v>
      </c>
      <c r="C2187" s="6">
        <v>315.85329999999999</v>
      </c>
      <c r="D2187" s="6">
        <v>1.9006608447655799E-2</v>
      </c>
      <c r="E2187" s="4"/>
      <c r="F2187" s="4"/>
    </row>
    <row r="2188" spans="1:6" ht="13.2" x14ac:dyDescent="0.25">
      <c r="A2188" s="5">
        <v>44834.083333333336</v>
      </c>
      <c r="B2188" s="6">
        <v>353.71</v>
      </c>
      <c r="C2188" s="6">
        <v>335.52891</v>
      </c>
      <c r="D2188" s="6">
        <v>5.41863590830369E-2</v>
      </c>
      <c r="E2188" s="4"/>
      <c r="F2188" s="4"/>
    </row>
    <row r="2189" spans="1:6" ht="13.2" x14ac:dyDescent="0.25">
      <c r="A2189" s="5">
        <v>44834.125</v>
      </c>
      <c r="B2189" s="6">
        <v>344.51</v>
      </c>
      <c r="C2189" s="6">
        <v>343.73041999999998</v>
      </c>
      <c r="D2189" s="6">
        <v>2.2679982760909199E-3</v>
      </c>
      <c r="E2189" s="4"/>
      <c r="F2189" s="4"/>
    </row>
    <row r="2190" spans="1:6" ht="13.2" x14ac:dyDescent="0.25">
      <c r="A2190" s="5">
        <v>44834.166666666664</v>
      </c>
      <c r="B2190" s="6">
        <v>338.22</v>
      </c>
      <c r="C2190" s="6">
        <v>342.45668999999998</v>
      </c>
      <c r="D2190" s="6">
        <v>1.23714622132216E-2</v>
      </c>
      <c r="E2190" s="4"/>
      <c r="F2190" s="4"/>
    </row>
    <row r="2191" spans="1:6" ht="13.2" x14ac:dyDescent="0.25">
      <c r="A2191" s="5">
        <v>44834.208333333336</v>
      </c>
      <c r="B2191" s="6">
        <v>338.38</v>
      </c>
      <c r="C2191" s="6">
        <v>335.78098</v>
      </c>
      <c r="D2191" s="6">
        <v>7.74022399958447E-3</v>
      </c>
      <c r="E2191" s="4"/>
      <c r="F2191" s="4"/>
    </row>
    <row r="2192" spans="1:6" ht="13.2" x14ac:dyDescent="0.25">
      <c r="A2192" s="5">
        <v>44834.25</v>
      </c>
      <c r="B2192" s="6">
        <v>340.06</v>
      </c>
      <c r="C2192" s="6">
        <v>330.20681000000002</v>
      </c>
      <c r="D2192" s="6">
        <v>2.98394512214935E-2</v>
      </c>
      <c r="E2192" s="4"/>
      <c r="F2192" s="4"/>
    </row>
    <row r="2193" spans="1:6" ht="13.2" x14ac:dyDescent="0.25">
      <c r="A2193" s="5">
        <v>44834.291666666664</v>
      </c>
      <c r="B2193" s="6">
        <v>340.2</v>
      </c>
      <c r="C2193" s="6">
        <v>326.74527</v>
      </c>
      <c r="D2193" s="6">
        <v>4.1178040618613902E-2</v>
      </c>
      <c r="E2193" s="4"/>
      <c r="F2193" s="4"/>
    </row>
    <row r="2194" spans="1:6" ht="13.2" x14ac:dyDescent="0.25">
      <c r="A2194" s="5">
        <v>44834.333333333336</v>
      </c>
      <c r="B2194" s="6">
        <v>349.42</v>
      </c>
      <c r="C2194" s="6">
        <v>325.98084999999998</v>
      </c>
      <c r="D2194" s="6">
        <v>7.1903456905520802E-2</v>
      </c>
      <c r="E2194" s="4"/>
      <c r="F2194" s="4"/>
    </row>
    <row r="2195" spans="1:6" ht="13.2" x14ac:dyDescent="0.25">
      <c r="A2195" s="5">
        <v>44834.375</v>
      </c>
      <c r="B2195" s="6">
        <v>335.53</v>
      </c>
      <c r="C2195" s="6">
        <v>322.03771999999998</v>
      </c>
      <c r="D2195" s="6">
        <v>4.1896582797816301E-2</v>
      </c>
      <c r="E2195" s="4"/>
      <c r="F2195" s="4"/>
    </row>
    <row r="2196" spans="1:6" ht="13.2" x14ac:dyDescent="0.25">
      <c r="A2196" s="5">
        <v>44834.416666666664</v>
      </c>
      <c r="B2196" s="6">
        <v>334.64</v>
      </c>
      <c r="C2196" s="6">
        <v>317.42631</v>
      </c>
      <c r="D2196" s="6">
        <v>5.4228932693071302E-2</v>
      </c>
      <c r="E2196" s="4"/>
      <c r="F2196" s="4"/>
    </row>
    <row r="2197" spans="1:6" ht="13.2" x14ac:dyDescent="0.25">
      <c r="A2197" s="5">
        <v>44834.458333333336</v>
      </c>
      <c r="B2197" s="6">
        <v>338.27</v>
      </c>
      <c r="C2197" s="6">
        <v>317.23818999999997</v>
      </c>
      <c r="D2197" s="6">
        <v>6.6296589322994204E-2</v>
      </c>
      <c r="E2197" s="4"/>
      <c r="F2197" s="4"/>
    </row>
    <row r="2198" spans="1:6" ht="13.2" x14ac:dyDescent="0.25">
      <c r="A2198" s="5">
        <v>44834.5</v>
      </c>
      <c r="B2198" s="6">
        <v>350.43</v>
      </c>
      <c r="C2198" s="6">
        <v>322.82855000000001</v>
      </c>
      <c r="D2198" s="6">
        <v>8.5498788753349098E-2</v>
      </c>
      <c r="E2198" s="4"/>
      <c r="F2198" s="4"/>
    </row>
    <row r="2199" spans="1:6" ht="13.2" x14ac:dyDescent="0.25">
      <c r="A2199" s="5">
        <v>44834.541666666664</v>
      </c>
      <c r="B2199" s="6">
        <v>357.7</v>
      </c>
      <c r="C2199" s="6">
        <v>323.3417</v>
      </c>
      <c r="D2199" s="6">
        <v>0.10626003388984399</v>
      </c>
      <c r="E2199" s="4"/>
      <c r="F2199" s="4"/>
    </row>
    <row r="2200" spans="1:6" ht="13.2" x14ac:dyDescent="0.25">
      <c r="A2200" s="5">
        <v>44834.583333333336</v>
      </c>
      <c r="B2200" s="6">
        <v>357.71</v>
      </c>
      <c r="C2200" s="6">
        <v>302.63959</v>
      </c>
      <c r="D2200" s="6">
        <v>0.18196697266210199</v>
      </c>
      <c r="E2200" s="4"/>
      <c r="F2200" s="4"/>
    </row>
    <row r="2201" spans="1:6" ht="13.2" x14ac:dyDescent="0.25">
      <c r="A2201" s="5">
        <v>44834.625</v>
      </c>
      <c r="B2201" s="6">
        <v>310.05</v>
      </c>
      <c r="C2201" s="6">
        <v>262.97313000000003</v>
      </c>
      <c r="D2201" s="6">
        <v>0.17901779546830399</v>
      </c>
      <c r="E2201" s="4"/>
      <c r="F2201" s="4"/>
    </row>
    <row r="2202" spans="1:6" ht="13.2" x14ac:dyDescent="0.25">
      <c r="A2202" s="5">
        <v>44834.666666666664</v>
      </c>
      <c r="B2202" s="6">
        <v>234.18</v>
      </c>
      <c r="C2202" s="6">
        <v>226.90469999999999</v>
      </c>
      <c r="D2202" s="6">
        <v>3.20632406468443E-2</v>
      </c>
      <c r="E2202" s="4"/>
      <c r="F2202" s="4"/>
    </row>
    <row r="2203" spans="1:6" ht="13.2" x14ac:dyDescent="0.25">
      <c r="A2203" s="5">
        <v>44834.708333333336</v>
      </c>
      <c r="B2203" s="6">
        <v>215.07</v>
      </c>
      <c r="C2203" s="6">
        <v>209.05266</v>
      </c>
      <c r="D2203" s="6">
        <v>2.8783848050534199E-2</v>
      </c>
      <c r="E2203" s="4"/>
      <c r="F2203" s="4"/>
    </row>
    <row r="2204" spans="1:6" ht="13.2" x14ac:dyDescent="0.25">
      <c r="A2204" s="5">
        <v>44834.75</v>
      </c>
      <c r="B2204" s="6">
        <v>212.64</v>
      </c>
      <c r="C2204" s="6">
        <v>207.49043</v>
      </c>
      <c r="D2204" s="6">
        <v>2.48183494535144E-2</v>
      </c>
      <c r="E2204" s="4"/>
      <c r="F2204" s="4"/>
    </row>
    <row r="2205" spans="1:6" ht="13.2" x14ac:dyDescent="0.25">
      <c r="A2205" s="5">
        <v>44834.791666666664</v>
      </c>
      <c r="B2205" s="6">
        <v>218.44</v>
      </c>
      <c r="C2205" s="6">
        <v>212.10230000000001</v>
      </c>
      <c r="D2205" s="6">
        <v>2.9880392621862099E-2</v>
      </c>
      <c r="E2205" s="4"/>
      <c r="F2205" s="4"/>
    </row>
    <row r="2206" spans="1:6" ht="13.2" x14ac:dyDescent="0.25">
      <c r="A2206" s="5">
        <v>44834.833333333336</v>
      </c>
      <c r="B2206" s="6">
        <v>209.97</v>
      </c>
      <c r="C2206" s="6">
        <v>215.95043999999999</v>
      </c>
      <c r="D2206" s="6">
        <v>2.7693576359464601E-2</v>
      </c>
      <c r="E2206" s="4"/>
      <c r="F2206" s="4"/>
    </row>
    <row r="2207" spans="1:6" ht="13.2" x14ac:dyDescent="0.25">
      <c r="A2207" s="5">
        <v>44834.875</v>
      </c>
      <c r="B2207" s="6">
        <v>207.37</v>
      </c>
      <c r="C2207" s="6">
        <v>219.12531999999999</v>
      </c>
      <c r="D2207" s="6">
        <v>5.3646561702682199E-2</v>
      </c>
      <c r="E2207" s="4"/>
      <c r="F2207" s="4"/>
    </row>
    <row r="2208" spans="1:6" ht="13.2" x14ac:dyDescent="0.25">
      <c r="A2208" s="5">
        <v>44834.916666666664</v>
      </c>
      <c r="B2208" s="6">
        <v>210.98</v>
      </c>
      <c r="C2208" s="6">
        <v>229.40127000000001</v>
      </c>
      <c r="D2208" s="6">
        <v>8.0301517075297799E-2</v>
      </c>
      <c r="E2208" s="4"/>
      <c r="F2208" s="4"/>
    </row>
    <row r="2209" spans="1:6" ht="13.2" x14ac:dyDescent="0.25">
      <c r="A2209" s="5">
        <v>44834.958333333336</v>
      </c>
      <c r="B2209" s="6">
        <v>218.26</v>
      </c>
      <c r="C2209" s="6">
        <v>250.34741</v>
      </c>
      <c r="D2209" s="6">
        <v>0.12817152771822099</v>
      </c>
      <c r="E2209" s="4"/>
      <c r="F2209" s="4"/>
    </row>
    <row r="2210" spans="1:6" ht="13.2" x14ac:dyDescent="0.25">
      <c r="A2210" s="5">
        <v>44835</v>
      </c>
      <c r="B2210" s="6">
        <v>240.74</v>
      </c>
      <c r="C2210" s="6">
        <v>284.59276999999997</v>
      </c>
      <c r="D2210" s="6">
        <v>0.15408954345537201</v>
      </c>
      <c r="E2210" s="4"/>
      <c r="F2210" s="4"/>
    </row>
    <row r="2211" spans="1:6" ht="13.2" x14ac:dyDescent="0.25">
      <c r="A2211" s="5">
        <v>44835.041666666664</v>
      </c>
      <c r="B2211" s="6">
        <v>289.62</v>
      </c>
      <c r="C2211" s="6">
        <v>318.52006</v>
      </c>
      <c r="D2211" s="6">
        <v>9.0732307409461102E-2</v>
      </c>
      <c r="E2211" s="4"/>
      <c r="F2211" s="4"/>
    </row>
    <row r="2212" spans="1:6" ht="13.2" x14ac:dyDescent="0.25">
      <c r="A2212" s="5">
        <v>44835.083333333336</v>
      </c>
      <c r="B2212" s="6">
        <v>336.68</v>
      </c>
      <c r="C2212" s="6">
        <v>342.44819999999999</v>
      </c>
      <c r="D2212" s="6">
        <v>1.6844007356440999E-2</v>
      </c>
      <c r="E2212" s="4"/>
      <c r="F2212" s="4"/>
    </row>
    <row r="2213" spans="1:6" ht="13.2" x14ac:dyDescent="0.25">
      <c r="A2213" s="5">
        <v>44835.125</v>
      </c>
      <c r="B2213" s="6">
        <v>331.95</v>
      </c>
      <c r="C2213" s="6">
        <v>352.65618000000001</v>
      </c>
      <c r="D2213" s="6">
        <v>5.87149217121333E-2</v>
      </c>
      <c r="E2213" s="4"/>
      <c r="F2213" s="4"/>
    </row>
    <row r="2214" spans="1:6" ht="13.2" x14ac:dyDescent="0.25">
      <c r="A2214" s="5">
        <v>44835.166666666664</v>
      </c>
      <c r="B2214" s="6">
        <v>325.55</v>
      </c>
      <c r="C2214" s="6">
        <v>352.21316999999999</v>
      </c>
      <c r="D2214" s="6">
        <v>7.5701797295086901E-2</v>
      </c>
      <c r="E2214" s="4"/>
      <c r="F2214" s="4"/>
    </row>
    <row r="2215" spans="1:6" ht="13.2" x14ac:dyDescent="0.25">
      <c r="A2215" s="5">
        <v>44835.208333333336</v>
      </c>
      <c r="B2215" s="6">
        <v>325.73</v>
      </c>
      <c r="C2215" s="6">
        <v>345.31963000000002</v>
      </c>
      <c r="D2215" s="6">
        <v>5.6728978888341698E-2</v>
      </c>
      <c r="E2215" s="4"/>
      <c r="F2215" s="4"/>
    </row>
    <row r="2216" spans="1:6" ht="13.2" x14ac:dyDescent="0.25">
      <c r="A2216" s="5">
        <v>44835.25</v>
      </c>
      <c r="B2216" s="6">
        <v>332.69</v>
      </c>
      <c r="C2216" s="6">
        <v>339.39530999999999</v>
      </c>
      <c r="D2216" s="6">
        <v>1.9756637179223199E-2</v>
      </c>
      <c r="E2216" s="4"/>
      <c r="F2216" s="4"/>
    </row>
    <row r="2217" spans="1:6" ht="13.2" x14ac:dyDescent="0.25">
      <c r="A2217" s="5">
        <v>44835.291666666664</v>
      </c>
      <c r="B2217" s="6">
        <v>329.72</v>
      </c>
      <c r="C2217" s="6">
        <v>336.56754000000001</v>
      </c>
      <c r="D2217" s="6">
        <v>2.0345218080151099E-2</v>
      </c>
      <c r="E2217" s="4"/>
      <c r="F2217" s="4"/>
    </row>
    <row r="2218" spans="1:6" ht="13.2" x14ac:dyDescent="0.25">
      <c r="A2218" s="5">
        <v>44835.333333333336</v>
      </c>
      <c r="B2218" s="6">
        <v>340.13</v>
      </c>
      <c r="C2218" s="6">
        <v>337.23872</v>
      </c>
      <c r="D2218" s="6">
        <v>8.5733927586962508E-3</v>
      </c>
      <c r="E2218" s="4"/>
      <c r="F2218" s="4"/>
    </row>
    <row r="2219" spans="1:6" ht="13.2" x14ac:dyDescent="0.25">
      <c r="A2219" s="5">
        <v>44835.375</v>
      </c>
      <c r="B2219" s="6">
        <v>335</v>
      </c>
      <c r="C2219" s="6">
        <v>333.26308</v>
      </c>
      <c r="D2219" s="6">
        <v>5.2118584512871801E-3</v>
      </c>
      <c r="E2219" s="4"/>
      <c r="F2219" s="4"/>
    </row>
    <row r="2220" spans="1:6" ht="13.2" x14ac:dyDescent="0.25">
      <c r="A2220" s="5">
        <v>44835.416666666664</v>
      </c>
      <c r="B2220" s="6">
        <v>325.79000000000002</v>
      </c>
      <c r="C2220" s="6">
        <v>326.83528999999999</v>
      </c>
      <c r="D2220" s="6">
        <v>3.19821644718954E-3</v>
      </c>
      <c r="E2220" s="4"/>
      <c r="F2220" s="4"/>
    </row>
    <row r="2221" spans="1:6" ht="13.2" x14ac:dyDescent="0.25">
      <c r="A2221" s="5">
        <v>44835.458333333336</v>
      </c>
      <c r="B2221" s="6">
        <v>321.99</v>
      </c>
      <c r="C2221" s="6">
        <v>325.22581000000002</v>
      </c>
      <c r="D2221" s="6">
        <v>9.9494256006311798E-3</v>
      </c>
      <c r="E2221" s="4"/>
      <c r="F2221" s="4"/>
    </row>
    <row r="2222" spans="1:6" ht="13.2" x14ac:dyDescent="0.25">
      <c r="A2222" s="5">
        <v>44835.5</v>
      </c>
      <c r="B2222" s="6">
        <v>319.64</v>
      </c>
      <c r="C2222" s="6">
        <v>332.99198999999999</v>
      </c>
      <c r="D2222" s="6">
        <v>4.00970305622066E-2</v>
      </c>
      <c r="E2222" s="4"/>
      <c r="F2222" s="4"/>
    </row>
    <row r="2223" spans="1:6" ht="13.2" x14ac:dyDescent="0.25">
      <c r="A2223" s="5">
        <v>44835.541666666664</v>
      </c>
      <c r="B2223" s="6">
        <v>314.88</v>
      </c>
      <c r="C2223" s="6">
        <v>337.75088</v>
      </c>
      <c r="D2223" s="6">
        <v>6.77152343762953E-2</v>
      </c>
      <c r="E2223" s="4"/>
      <c r="F2223" s="4"/>
    </row>
    <row r="2224" spans="1:6" ht="13.2" x14ac:dyDescent="0.25">
      <c r="A2224" s="5">
        <v>44835.583333333336</v>
      </c>
      <c r="B2224" s="6">
        <v>330.16</v>
      </c>
      <c r="C2224" s="6">
        <v>317.29786000000001</v>
      </c>
      <c r="D2224" s="6">
        <v>4.0536485181463203E-2</v>
      </c>
      <c r="E2224" s="4"/>
      <c r="F2224" s="4"/>
    </row>
    <row r="2225" spans="1:6" ht="13.2" x14ac:dyDescent="0.25">
      <c r="A2225" s="5">
        <v>44835.625</v>
      </c>
      <c r="B2225" s="6">
        <v>283.31</v>
      </c>
      <c r="C2225" s="6">
        <v>271.09098</v>
      </c>
      <c r="D2225" s="6">
        <v>4.50735026300026E-2</v>
      </c>
      <c r="E2225" s="4"/>
      <c r="F2225" s="4"/>
    </row>
    <row r="2226" spans="1:6" ht="13.2" x14ac:dyDescent="0.25">
      <c r="A2226" s="5">
        <v>44835.666666666664</v>
      </c>
      <c r="B2226" s="6">
        <v>188.81</v>
      </c>
      <c r="C2226" s="6">
        <v>226.42541</v>
      </c>
      <c r="D2226" s="6">
        <v>0.166127158608214</v>
      </c>
      <c r="E2226" s="4"/>
      <c r="F2226" s="4"/>
    </row>
    <row r="2227" spans="1:6" ht="13.2" x14ac:dyDescent="0.25">
      <c r="A2227" s="5">
        <v>44835.708333333336</v>
      </c>
      <c r="B2227" s="6">
        <v>193.91</v>
      </c>
      <c r="C2227" s="6">
        <v>203.35512</v>
      </c>
      <c r="D2227" s="6">
        <v>4.6446433214959101E-2</v>
      </c>
      <c r="E2227" s="4"/>
      <c r="F2227" s="4"/>
    </row>
    <row r="2228" spans="1:6" ht="13.2" x14ac:dyDescent="0.25">
      <c r="A2228" s="5">
        <v>44835.75</v>
      </c>
      <c r="B2228" s="6">
        <v>180.3</v>
      </c>
      <c r="C2228" s="6">
        <v>201.18270999999999</v>
      </c>
      <c r="D2228" s="6">
        <v>0.103799725135425</v>
      </c>
      <c r="E2228" s="4"/>
      <c r="F2228" s="4"/>
    </row>
    <row r="2229" spans="1:6" ht="13.2" x14ac:dyDescent="0.25">
      <c r="A2229" s="5">
        <v>44835.791666666664</v>
      </c>
      <c r="B2229" s="6">
        <v>178.24</v>
      </c>
      <c r="C2229" s="6">
        <v>207.04070999999999</v>
      </c>
      <c r="D2229" s="6">
        <v>0.13910650712123199</v>
      </c>
      <c r="E2229" s="4"/>
      <c r="F2229" s="4"/>
    </row>
    <row r="2230" spans="1:6" ht="13.2" x14ac:dyDescent="0.25">
      <c r="A2230" s="5">
        <v>44835.833333333336</v>
      </c>
      <c r="B2230" s="6">
        <v>174.76</v>
      </c>
      <c r="C2230" s="6">
        <v>210.63892000000001</v>
      </c>
      <c r="D2230" s="6">
        <v>0.17033376357987401</v>
      </c>
      <c r="E2230" s="4"/>
      <c r="F2230" s="4"/>
    </row>
    <row r="2231" spans="1:6" ht="13.2" x14ac:dyDescent="0.25">
      <c r="A2231" s="5">
        <v>44835.875</v>
      </c>
      <c r="B2231" s="6">
        <v>171.89</v>
      </c>
      <c r="C2231" s="6">
        <v>211.24768</v>
      </c>
      <c r="D2231" s="6">
        <v>0.18631059048790499</v>
      </c>
      <c r="E2231" s="4"/>
      <c r="F2231" s="4"/>
    </row>
    <row r="2232" spans="1:6" ht="13.2" x14ac:dyDescent="0.25">
      <c r="A2232" s="5">
        <v>44835.916666666664</v>
      </c>
      <c r="B2232" s="6">
        <v>171.92</v>
      </c>
      <c r="C2232" s="6">
        <v>219.41024999999999</v>
      </c>
      <c r="D2232" s="6">
        <v>0.216444992884334</v>
      </c>
      <c r="E2232" s="4"/>
      <c r="F2232" s="4"/>
    </row>
    <row r="2233" spans="1:6" ht="13.2" x14ac:dyDescent="0.25">
      <c r="A2233" s="5">
        <v>44835.958333333336</v>
      </c>
      <c r="B2233" s="6">
        <v>184.33</v>
      </c>
      <c r="C2233" s="6">
        <v>241.54168999999999</v>
      </c>
      <c r="D2233" s="6">
        <v>0.23686051877835201</v>
      </c>
      <c r="E2233" s="4"/>
      <c r="F2233" s="4"/>
    </row>
    <row r="2234" spans="1:6" ht="13.2" x14ac:dyDescent="0.25">
      <c r="A2234" s="5">
        <v>44836</v>
      </c>
      <c r="B2234" s="6">
        <v>208.74</v>
      </c>
      <c r="C2234" s="6">
        <v>258.74484000000001</v>
      </c>
      <c r="D2234" s="6">
        <v>0.19325927427190401</v>
      </c>
      <c r="E2234" s="4"/>
      <c r="F2234" s="4"/>
    </row>
    <row r="2235" spans="1:6" ht="13.2" x14ac:dyDescent="0.25">
      <c r="A2235" s="5">
        <v>44836.041666666664</v>
      </c>
      <c r="B2235" s="6">
        <v>270.68</v>
      </c>
      <c r="C2235" s="6">
        <v>296.31412</v>
      </c>
      <c r="D2235" s="6">
        <v>8.6509950993897897E-2</v>
      </c>
      <c r="E2235" s="4"/>
      <c r="F2235" s="4"/>
    </row>
    <row r="2236" spans="1:6" ht="13.2" x14ac:dyDescent="0.25">
      <c r="A2236" s="5">
        <v>44836.083333333336</v>
      </c>
      <c r="B2236" s="6">
        <v>337.88</v>
      </c>
      <c r="C2236" s="6">
        <v>326.85980999999998</v>
      </c>
      <c r="D2236" s="6">
        <v>3.3715341142736402E-2</v>
      </c>
      <c r="E2236" s="4"/>
      <c r="F2236" s="4"/>
    </row>
    <row r="2237" spans="1:6" ht="13.2" x14ac:dyDescent="0.25">
      <c r="A2237" s="5">
        <v>44836.125</v>
      </c>
      <c r="B2237" s="6">
        <v>338.47</v>
      </c>
      <c r="C2237" s="6">
        <v>343.98617999999999</v>
      </c>
      <c r="D2237" s="6">
        <v>1.6036051215778301E-2</v>
      </c>
      <c r="E2237" s="4"/>
      <c r="F2237" s="4"/>
    </row>
    <row r="2238" spans="1:6" ht="13.2" x14ac:dyDescent="0.25">
      <c r="A2238" s="5">
        <v>44836.166666666664</v>
      </c>
      <c r="B2238" s="6">
        <v>324.64999999999998</v>
      </c>
      <c r="C2238" s="6">
        <v>347.26490000000001</v>
      </c>
      <c r="D2238" s="6">
        <v>6.5122907613179501E-2</v>
      </c>
      <c r="E2238" s="4"/>
      <c r="F2238" s="4"/>
    </row>
    <row r="2239" spans="1:6" ht="13.2" x14ac:dyDescent="0.25">
      <c r="A2239" s="5">
        <v>44836.208333333336</v>
      </c>
      <c r="B2239" s="6">
        <v>325.25</v>
      </c>
      <c r="C2239" s="6">
        <v>340.16135000000003</v>
      </c>
      <c r="D2239" s="6">
        <v>4.3836108952413397E-2</v>
      </c>
      <c r="E2239" s="4"/>
      <c r="F2239" s="4"/>
    </row>
    <row r="2240" spans="1:6" ht="13.2" x14ac:dyDescent="0.25">
      <c r="A2240" s="5">
        <v>44836.25</v>
      </c>
      <c r="B2240" s="6">
        <v>314.16000000000003</v>
      </c>
      <c r="C2240" s="6">
        <v>331.68648999999999</v>
      </c>
      <c r="D2240" s="6">
        <v>5.28405302247913E-2</v>
      </c>
      <c r="E2240" s="4"/>
      <c r="F2240" s="4"/>
    </row>
    <row r="2241" spans="1:6" ht="13.2" x14ac:dyDescent="0.25">
      <c r="A2241" s="5">
        <v>44836.291666666664</v>
      </c>
      <c r="B2241" s="6">
        <v>312.35000000000002</v>
      </c>
      <c r="C2241" s="6">
        <v>326.04212000000001</v>
      </c>
      <c r="D2241" s="6">
        <v>4.19949422485658E-2</v>
      </c>
      <c r="E2241" s="4"/>
      <c r="F2241" s="4"/>
    </row>
    <row r="2242" spans="1:6" ht="13.2" x14ac:dyDescent="0.25">
      <c r="A2242" s="5">
        <v>44836.333333333336</v>
      </c>
      <c r="B2242" s="6">
        <v>312.39</v>
      </c>
      <c r="C2242" s="6">
        <v>324.03152999999998</v>
      </c>
      <c r="D2242" s="6">
        <v>3.5927151904013702E-2</v>
      </c>
      <c r="E2242" s="4"/>
      <c r="F2242" s="4"/>
    </row>
    <row r="2243" spans="1:6" ht="13.2" x14ac:dyDescent="0.25">
      <c r="A2243" s="5">
        <v>44836.375</v>
      </c>
      <c r="B2243" s="6">
        <v>308.7</v>
      </c>
      <c r="C2243" s="6">
        <v>317.59186999999997</v>
      </c>
      <c r="D2243" s="6">
        <v>2.7997788482431799E-2</v>
      </c>
      <c r="E2243" s="4"/>
      <c r="F2243" s="4"/>
    </row>
    <row r="2244" spans="1:6" ht="13.2" x14ac:dyDescent="0.25">
      <c r="A2244" s="5">
        <v>44836.416666666664</v>
      </c>
      <c r="B2244" s="6">
        <v>313.98</v>
      </c>
      <c r="C2244" s="6">
        <v>308.27746000000002</v>
      </c>
      <c r="D2244" s="6">
        <v>1.84980763757428E-2</v>
      </c>
      <c r="E2244" s="4"/>
      <c r="F2244" s="4"/>
    </row>
    <row r="2245" spans="1:6" ht="13.2" x14ac:dyDescent="0.25">
      <c r="A2245" s="5">
        <v>44836.458333333336</v>
      </c>
      <c r="B2245" s="6">
        <v>317.33</v>
      </c>
      <c r="C2245" s="6">
        <v>304.03840000000002</v>
      </c>
      <c r="D2245" s="6">
        <v>4.3716846293099597E-2</v>
      </c>
      <c r="E2245" s="4"/>
      <c r="F2245" s="4"/>
    </row>
    <row r="2246" spans="1:6" ht="13.2" x14ac:dyDescent="0.25">
      <c r="A2246" s="5">
        <v>44836.5</v>
      </c>
      <c r="B2246" s="6">
        <v>322.27999999999997</v>
      </c>
      <c r="C2246" s="6">
        <v>312.13616000000002</v>
      </c>
      <c r="D2246" s="6">
        <v>3.2498125177166097E-2</v>
      </c>
      <c r="E2246" s="4"/>
      <c r="F2246" s="4"/>
    </row>
    <row r="2247" spans="1:6" ht="13.2" x14ac:dyDescent="0.25">
      <c r="A2247" s="5">
        <v>44836.541666666664</v>
      </c>
      <c r="B2247" s="6">
        <v>332.81</v>
      </c>
      <c r="C2247" s="6">
        <v>319.37722000000002</v>
      </c>
      <c r="D2247" s="6">
        <v>4.2059292769847399E-2</v>
      </c>
      <c r="E2247" s="4"/>
      <c r="F2247" s="4"/>
    </row>
    <row r="2248" spans="1:6" ht="13.2" x14ac:dyDescent="0.25">
      <c r="A2248" s="5">
        <v>44836.583333333336</v>
      </c>
      <c r="B2248" s="6">
        <v>350</v>
      </c>
      <c r="C2248" s="6">
        <v>300.93687999999997</v>
      </c>
      <c r="D2248" s="6">
        <v>0.163034587186522</v>
      </c>
      <c r="E2248" s="4"/>
      <c r="F2248" s="4"/>
    </row>
    <row r="2249" spans="1:6" ht="13.2" x14ac:dyDescent="0.25">
      <c r="A2249" s="5">
        <v>44836.625</v>
      </c>
      <c r="B2249" s="6">
        <v>298.81</v>
      </c>
      <c r="C2249" s="6">
        <v>254.85466</v>
      </c>
      <c r="D2249" s="6">
        <v>0.172472184734624</v>
      </c>
      <c r="E2249" s="4"/>
      <c r="F2249" s="4"/>
    </row>
    <row r="2250" spans="1:6" ht="13.2" x14ac:dyDescent="0.25">
      <c r="A2250" s="5">
        <v>44836.666666666664</v>
      </c>
      <c r="B2250" s="6">
        <v>191.61</v>
      </c>
      <c r="C2250" s="6">
        <v>209.53627</v>
      </c>
      <c r="D2250" s="6">
        <v>8.5552109904409299E-2</v>
      </c>
      <c r="E2250" s="4"/>
      <c r="F2250" s="4"/>
    </row>
    <row r="2251" spans="1:6" ht="13.2" x14ac:dyDescent="0.25">
      <c r="A2251" s="5">
        <v>44836.708333333336</v>
      </c>
      <c r="B2251" s="6">
        <v>170.86</v>
      </c>
      <c r="C2251" s="6">
        <v>186.54516000000001</v>
      </c>
      <c r="D2251" s="6">
        <v>8.4082374477043503E-2</v>
      </c>
      <c r="E2251" s="4"/>
      <c r="F2251" s="4"/>
    </row>
    <row r="2252" spans="1:6" ht="13.2" x14ac:dyDescent="0.25">
      <c r="A2252" s="5">
        <v>44836.75</v>
      </c>
      <c r="B2252" s="6">
        <v>160.62</v>
      </c>
      <c r="C2252" s="6">
        <v>185.18203</v>
      </c>
      <c r="D2252" s="6">
        <v>0.13263722187298599</v>
      </c>
      <c r="E2252" s="4"/>
      <c r="F2252" s="4"/>
    </row>
    <row r="2253" spans="1:6" ht="13.2" x14ac:dyDescent="0.25">
      <c r="A2253" s="5">
        <v>44836.791666666664</v>
      </c>
      <c r="B2253" s="6">
        <v>158.52000000000001</v>
      </c>
      <c r="C2253" s="6">
        <v>190.83308</v>
      </c>
      <c r="D2253" s="6">
        <v>0.16932640818876801</v>
      </c>
      <c r="E2253" s="4"/>
      <c r="F2253" s="4"/>
    </row>
    <row r="2254" spans="1:6" ht="13.2" x14ac:dyDescent="0.25">
      <c r="A2254" s="5">
        <v>44836.833333333336</v>
      </c>
      <c r="B2254" s="6">
        <v>150.43</v>
      </c>
      <c r="C2254" s="6">
        <v>192.51396</v>
      </c>
      <c r="D2254" s="6">
        <v>0.21860212111371</v>
      </c>
      <c r="E2254" s="4"/>
      <c r="F2254" s="4"/>
    </row>
    <row r="2255" spans="1:6" ht="13.2" x14ac:dyDescent="0.25">
      <c r="A2255" s="5">
        <v>44836.875</v>
      </c>
      <c r="B2255" s="6">
        <v>159.52000000000001</v>
      </c>
      <c r="C2255" s="6">
        <v>190.36802</v>
      </c>
      <c r="D2255" s="6">
        <v>0.16204412905066701</v>
      </c>
      <c r="E2255" s="4"/>
      <c r="F2255" s="4"/>
    </row>
    <row r="2256" spans="1:6" ht="13.2" x14ac:dyDescent="0.25">
      <c r="A2256" s="5">
        <v>44836.916666666664</v>
      </c>
      <c r="B2256" s="6">
        <v>174.1</v>
      </c>
      <c r="C2256" s="6">
        <v>196.56414000000001</v>
      </c>
      <c r="D2256" s="6">
        <v>0.11428401945543</v>
      </c>
      <c r="E2256" s="4"/>
      <c r="F2256" s="4"/>
    </row>
    <row r="2257" spans="1:6" ht="13.2" x14ac:dyDescent="0.25">
      <c r="A2257" s="5">
        <v>44836.958333333336</v>
      </c>
      <c r="B2257" s="6">
        <v>196.37</v>
      </c>
      <c r="C2257" s="6">
        <v>218.19503</v>
      </c>
      <c r="D2257" s="6">
        <v>0.100025330549463</v>
      </c>
      <c r="E2257" s="4"/>
      <c r="F2257" s="4"/>
    </row>
    <row r="2258" spans="1:6" ht="13.2" x14ac:dyDescent="0.25">
      <c r="A2258" s="5">
        <v>44837</v>
      </c>
      <c r="B2258" s="6">
        <v>233.16</v>
      </c>
      <c r="C2258" s="6">
        <v>260.39769000000001</v>
      </c>
      <c r="D2258" s="6">
        <v>0.10460035186948</v>
      </c>
      <c r="E2258" s="4"/>
      <c r="F2258" s="4"/>
    </row>
    <row r="2259" spans="1:6" ht="13.2" x14ac:dyDescent="0.25">
      <c r="A2259" s="5">
        <v>44837.041666666664</v>
      </c>
      <c r="B2259" s="6">
        <v>300.37</v>
      </c>
      <c r="C2259" s="6">
        <v>303.42153000000002</v>
      </c>
      <c r="D2259" s="6">
        <v>1.00570648364999E-2</v>
      </c>
      <c r="E2259" s="4"/>
      <c r="F2259" s="4"/>
    </row>
    <row r="2260" spans="1:6" ht="13.2" x14ac:dyDescent="0.25">
      <c r="A2260" s="5">
        <v>44837.083333333336</v>
      </c>
      <c r="B2260" s="6">
        <v>356.07</v>
      </c>
      <c r="C2260" s="6">
        <v>336.12862999999999</v>
      </c>
      <c r="D2260" s="6">
        <v>5.9326603627902798E-2</v>
      </c>
      <c r="E2260" s="4"/>
      <c r="F2260" s="4"/>
    </row>
    <row r="2261" spans="1:6" ht="13.2" x14ac:dyDescent="0.25">
      <c r="A2261" s="5">
        <v>44837.125</v>
      </c>
      <c r="B2261" s="6">
        <v>350.36</v>
      </c>
      <c r="C2261" s="6">
        <v>351.28946999999999</v>
      </c>
      <c r="D2261" s="6">
        <v>2.6458806180554698E-3</v>
      </c>
      <c r="E2261" s="4"/>
      <c r="F2261" s="4"/>
    </row>
    <row r="2262" spans="1:6" ht="13.2" x14ac:dyDescent="0.25">
      <c r="A2262" s="5">
        <v>44837.166666666664</v>
      </c>
      <c r="B2262" s="6">
        <v>336.46</v>
      </c>
      <c r="C2262" s="6">
        <v>351.87241</v>
      </c>
      <c r="D2262" s="6">
        <v>4.3801132347944E-2</v>
      </c>
      <c r="E2262" s="4"/>
      <c r="F2262" s="4"/>
    </row>
    <row r="2263" spans="1:6" ht="13.2" x14ac:dyDescent="0.25">
      <c r="A2263" s="5">
        <v>44837.208333333336</v>
      </c>
      <c r="B2263" s="6">
        <v>329.37</v>
      </c>
      <c r="C2263" s="6">
        <v>344.29984000000002</v>
      </c>
      <c r="D2263" s="6">
        <v>4.3362901359466202E-2</v>
      </c>
      <c r="E2263" s="4"/>
      <c r="F2263" s="4"/>
    </row>
    <row r="2264" spans="1:6" ht="13.2" x14ac:dyDescent="0.25">
      <c r="A2264" s="5">
        <v>44837.25</v>
      </c>
      <c r="B2264" s="6">
        <v>317.75</v>
      </c>
      <c r="C2264" s="6">
        <v>336.57420999999999</v>
      </c>
      <c r="D2264" s="6">
        <v>5.5928854441937098E-2</v>
      </c>
      <c r="E2264" s="4"/>
      <c r="F2264" s="4"/>
    </row>
    <row r="2265" spans="1:6" ht="13.2" x14ac:dyDescent="0.25">
      <c r="A2265" s="5">
        <v>44837.291666666664</v>
      </c>
      <c r="B2265" s="6">
        <v>323.32</v>
      </c>
      <c r="C2265" s="6">
        <v>331.49703</v>
      </c>
      <c r="D2265" s="6">
        <v>2.4666978162670099E-2</v>
      </c>
      <c r="E2265" s="4"/>
      <c r="F2265" s="4"/>
    </row>
    <row r="2266" spans="1:6" ht="13.2" x14ac:dyDescent="0.25">
      <c r="A2266" s="5">
        <v>44837.333333333336</v>
      </c>
      <c r="B2266" s="6">
        <v>330.86</v>
      </c>
      <c r="C2266" s="6">
        <v>331.06319999999999</v>
      </c>
      <c r="D2266" s="6">
        <v>6.1378008791064997E-4</v>
      </c>
      <c r="E2266" s="4"/>
      <c r="F2266" s="4"/>
    </row>
    <row r="2267" spans="1:6" ht="13.2" x14ac:dyDescent="0.25">
      <c r="A2267" s="5">
        <v>44837.375</v>
      </c>
      <c r="B2267" s="6">
        <v>330.55</v>
      </c>
      <c r="C2267" s="6">
        <v>326.33265</v>
      </c>
      <c r="D2267" s="6">
        <v>1.29234693494506E-2</v>
      </c>
      <c r="E2267" s="4"/>
      <c r="F2267" s="4"/>
    </row>
    <row r="2268" spans="1:6" ht="13.2" x14ac:dyDescent="0.25">
      <c r="A2268" s="5">
        <v>44837.416666666664</v>
      </c>
      <c r="B2268" s="6">
        <v>335.04</v>
      </c>
      <c r="C2268" s="6">
        <v>317.46535999999998</v>
      </c>
      <c r="D2268" s="6">
        <v>5.5359236673884801E-2</v>
      </c>
      <c r="E2268" s="4"/>
      <c r="F2268" s="4"/>
    </row>
    <row r="2269" spans="1:6" ht="13.2" x14ac:dyDescent="0.25">
      <c r="A2269" s="5">
        <v>44837.458333333336</v>
      </c>
      <c r="B2269" s="6">
        <v>333.78</v>
      </c>
      <c r="C2269" s="6">
        <v>312.58933000000002</v>
      </c>
      <c r="D2269" s="6">
        <v>6.7790765602907602E-2</v>
      </c>
      <c r="E2269" s="4"/>
      <c r="F2269" s="4"/>
    </row>
    <row r="2270" spans="1:6" ht="13.2" x14ac:dyDescent="0.25">
      <c r="A2270" s="5">
        <v>44837.5</v>
      </c>
      <c r="B2270" s="6">
        <v>343.57</v>
      </c>
      <c r="C2270" s="6">
        <v>321.69429000000002</v>
      </c>
      <c r="D2270" s="6">
        <v>6.8001548923979804E-2</v>
      </c>
      <c r="E2270" s="4"/>
      <c r="F2270" s="4"/>
    </row>
    <row r="2271" spans="1:6" ht="13.2" x14ac:dyDescent="0.25">
      <c r="A2271" s="5">
        <v>44837.541666666664</v>
      </c>
      <c r="B2271" s="6">
        <v>362.29</v>
      </c>
      <c r="C2271" s="6">
        <v>333.30171999999999</v>
      </c>
      <c r="D2271" s="6">
        <v>8.6973088527716E-2</v>
      </c>
      <c r="E2271" s="4"/>
      <c r="F2271" s="4"/>
    </row>
    <row r="2272" spans="1:6" ht="13.2" x14ac:dyDescent="0.25">
      <c r="A2272" s="5">
        <v>44837.583333333336</v>
      </c>
      <c r="B2272" s="6">
        <v>369.71</v>
      </c>
      <c r="C2272" s="6">
        <v>319.71474999999998</v>
      </c>
      <c r="D2272" s="6">
        <v>0.15637454950076499</v>
      </c>
      <c r="E2272" s="4"/>
      <c r="F2272" s="4"/>
    </row>
    <row r="2273" spans="1:6" ht="13.2" x14ac:dyDescent="0.25">
      <c r="A2273" s="5">
        <v>44837.625</v>
      </c>
      <c r="B2273" s="6">
        <v>318.2</v>
      </c>
      <c r="C2273" s="6">
        <v>273.46384999999998</v>
      </c>
      <c r="D2273" s="6">
        <v>0.16359072689132401</v>
      </c>
      <c r="E2273" s="4"/>
      <c r="F2273" s="4"/>
    </row>
    <row r="2274" spans="1:6" ht="13.2" x14ac:dyDescent="0.25">
      <c r="A2274" s="5">
        <v>44837.666666666664</v>
      </c>
      <c r="B2274" s="6">
        <v>252.42</v>
      </c>
      <c r="C2274" s="6">
        <v>220.58098000000001</v>
      </c>
      <c r="D2274" s="6">
        <v>0.14434163815937301</v>
      </c>
      <c r="E2274" s="4"/>
      <c r="F2274" s="4"/>
    </row>
    <row r="2275" spans="1:6" ht="13.2" x14ac:dyDescent="0.25">
      <c r="A2275" s="5">
        <v>44837.708333333336</v>
      </c>
      <c r="B2275" s="6">
        <v>230.41</v>
      </c>
      <c r="C2275" s="6">
        <v>188.0351</v>
      </c>
      <c r="D2275" s="6">
        <v>0.22535632974907299</v>
      </c>
      <c r="E2275" s="4"/>
      <c r="F2275" s="4"/>
    </row>
    <row r="2276" spans="1:6" ht="13.2" x14ac:dyDescent="0.25">
      <c r="A2276" s="5">
        <v>44837.75</v>
      </c>
      <c r="B2276" s="6">
        <v>224.53</v>
      </c>
      <c r="C2276" s="6">
        <v>181.46195</v>
      </c>
      <c r="D2276" s="6">
        <v>0.23733928793336501</v>
      </c>
      <c r="E2276" s="4"/>
      <c r="F2276" s="4"/>
    </row>
    <row r="2277" spans="1:6" ht="13.2" x14ac:dyDescent="0.25">
      <c r="A2277" s="5">
        <v>44837.791666666664</v>
      </c>
      <c r="B2277" s="6">
        <v>230.3</v>
      </c>
      <c r="C2277" s="6">
        <v>187.2928</v>
      </c>
      <c r="D2277" s="6">
        <v>0.22962548480240499</v>
      </c>
      <c r="E2277" s="4"/>
      <c r="F2277" s="4"/>
    </row>
    <row r="2278" spans="1:6" ht="13.2" x14ac:dyDescent="0.25">
      <c r="A2278" s="5">
        <v>44837.833333333336</v>
      </c>
      <c r="B2278" s="6">
        <v>235.75</v>
      </c>
      <c r="C2278" s="6">
        <v>190.09317999999999</v>
      </c>
      <c r="D2278" s="6">
        <v>0.24018126268391099</v>
      </c>
      <c r="E2278" s="4"/>
      <c r="F2278" s="4"/>
    </row>
    <row r="2279" spans="1:6" ht="13.2" x14ac:dyDescent="0.25">
      <c r="A2279" s="5">
        <v>44837.875</v>
      </c>
      <c r="B2279" s="6">
        <v>241</v>
      </c>
      <c r="C2279" s="6">
        <v>186.56581</v>
      </c>
      <c r="D2279" s="6">
        <v>0.29176937617884002</v>
      </c>
      <c r="E2279" s="4"/>
      <c r="F2279" s="4"/>
    </row>
    <row r="2280" spans="1:6" ht="13.2" x14ac:dyDescent="0.25">
      <c r="A2280" s="5">
        <v>44837.916666666664</v>
      </c>
      <c r="B2280" s="6">
        <v>245.31</v>
      </c>
      <c r="C2280" s="6">
        <v>190.74268000000001</v>
      </c>
      <c r="D2280" s="6">
        <v>0.28607818659148498</v>
      </c>
      <c r="E2280" s="4"/>
      <c r="F2280" s="4"/>
    </row>
    <row r="2281" spans="1:6" ht="13.2" x14ac:dyDescent="0.25">
      <c r="A2281" s="5">
        <v>44837.958333333336</v>
      </c>
      <c r="B2281" s="6">
        <v>263.18</v>
      </c>
      <c r="C2281" s="6">
        <v>213.39856</v>
      </c>
      <c r="D2281" s="6">
        <v>0.23327917489227601</v>
      </c>
      <c r="E2281" s="4"/>
      <c r="F2281" s="4"/>
    </row>
    <row r="2282" spans="1:6" ht="13.2" x14ac:dyDescent="0.25">
      <c r="A2282" s="5">
        <v>44838</v>
      </c>
      <c r="B2282" s="6">
        <v>280.2</v>
      </c>
      <c r="C2282" s="6">
        <v>308.94533000000001</v>
      </c>
      <c r="D2282" s="6">
        <v>9.3043419688525503E-2</v>
      </c>
      <c r="E2282" s="4"/>
      <c r="F2282" s="4"/>
    </row>
    <row r="2283" spans="1:6" ht="13.2" x14ac:dyDescent="0.25">
      <c r="A2283" s="5">
        <v>44838.041666666664</v>
      </c>
      <c r="B2283" s="6">
        <v>320.02999999999997</v>
      </c>
      <c r="C2283" s="6">
        <v>340.3109</v>
      </c>
      <c r="D2283" s="6">
        <v>5.9595211320001798E-2</v>
      </c>
      <c r="E2283" s="4"/>
      <c r="F2283" s="4"/>
    </row>
    <row r="2284" spans="1:6" ht="13.2" x14ac:dyDescent="0.25">
      <c r="A2284" s="5">
        <v>44838.083333333336</v>
      </c>
      <c r="B2284" s="6">
        <v>356.98</v>
      </c>
      <c r="C2284" s="6">
        <v>357.36982999999998</v>
      </c>
      <c r="D2284" s="6">
        <v>1.09083075087776E-3</v>
      </c>
      <c r="E2284" s="4"/>
      <c r="F2284" s="4"/>
    </row>
    <row r="2285" spans="1:6" ht="13.2" x14ac:dyDescent="0.25">
      <c r="A2285" s="5">
        <v>44838.125</v>
      </c>
      <c r="B2285" s="6">
        <v>356.92</v>
      </c>
      <c r="C2285" s="6">
        <v>359.75666000000001</v>
      </c>
      <c r="D2285" s="6">
        <v>7.8849408931025607E-3</v>
      </c>
      <c r="E2285" s="4"/>
      <c r="F2285" s="4"/>
    </row>
    <row r="2286" spans="1:6" ht="13.2" x14ac:dyDescent="0.25">
      <c r="A2286" s="5">
        <v>44838.166666666664</v>
      </c>
      <c r="B2286" s="6">
        <v>352.9</v>
      </c>
      <c r="C2286" s="6">
        <v>356.09717999999998</v>
      </c>
      <c r="D2286" s="6">
        <v>8.9783917974301294E-3</v>
      </c>
      <c r="E2286" s="4"/>
      <c r="F2286" s="4"/>
    </row>
    <row r="2287" spans="1:6" ht="13.2" x14ac:dyDescent="0.25">
      <c r="A2287" s="5">
        <v>44838.208333333336</v>
      </c>
      <c r="B2287" s="6">
        <v>353.49</v>
      </c>
      <c r="C2287" s="6">
        <v>350.49804999999998</v>
      </c>
      <c r="D2287" s="6">
        <v>8.53628144293536E-3</v>
      </c>
      <c r="E2287" s="4"/>
      <c r="F2287" s="4"/>
    </row>
    <row r="2288" spans="1:6" ht="13.2" x14ac:dyDescent="0.25">
      <c r="A2288" s="5">
        <v>44838.25</v>
      </c>
      <c r="B2288" s="6">
        <v>345.99</v>
      </c>
      <c r="C2288" s="6">
        <v>346.41951</v>
      </c>
      <c r="D2288" s="6">
        <v>1.23985511093181E-3</v>
      </c>
      <c r="E2288" s="4"/>
      <c r="F2288" s="4"/>
    </row>
    <row r="2289" spans="1:6" ht="13.2" x14ac:dyDescent="0.25">
      <c r="A2289" s="5">
        <v>44838.291666666664</v>
      </c>
      <c r="B2289" s="6">
        <v>341.62</v>
      </c>
      <c r="C2289" s="6">
        <v>343.12182000000001</v>
      </c>
      <c r="D2289" s="6">
        <v>4.3769294532187098E-3</v>
      </c>
      <c r="E2289" s="4"/>
      <c r="F2289" s="4"/>
    </row>
    <row r="2290" spans="1:6" ht="13.2" x14ac:dyDescent="0.25">
      <c r="A2290" s="5">
        <v>44838.333333333336</v>
      </c>
      <c r="B2290" s="6">
        <v>360.54</v>
      </c>
      <c r="C2290" s="6">
        <v>343.54001</v>
      </c>
      <c r="D2290" s="6">
        <v>4.9484745605031598E-2</v>
      </c>
      <c r="E2290" s="4"/>
      <c r="F2290" s="4"/>
    </row>
    <row r="2291" spans="1:6" ht="13.2" x14ac:dyDescent="0.25">
      <c r="A2291" s="5">
        <v>44838.375</v>
      </c>
      <c r="B2291" s="6">
        <v>356.17</v>
      </c>
      <c r="C2291" s="6">
        <v>341.01553000000001</v>
      </c>
      <c r="D2291" s="6">
        <v>4.44392371221334E-2</v>
      </c>
      <c r="E2291" s="4"/>
      <c r="F2291" s="4"/>
    </row>
    <row r="2292" spans="1:6" ht="13.2" x14ac:dyDescent="0.25">
      <c r="A2292" s="5">
        <v>44838.416666666664</v>
      </c>
      <c r="B2292" s="6">
        <v>366.84</v>
      </c>
      <c r="C2292" s="6">
        <v>336.81457</v>
      </c>
      <c r="D2292" s="6">
        <v>8.9145282521477506E-2</v>
      </c>
      <c r="E2292" s="4"/>
      <c r="F2292" s="4"/>
    </row>
    <row r="2293" spans="1:6" ht="13.2" x14ac:dyDescent="0.25">
      <c r="A2293" s="5">
        <v>44838.458333333336</v>
      </c>
      <c r="B2293" s="6">
        <v>374.95</v>
      </c>
      <c r="C2293" s="6">
        <v>336.63646</v>
      </c>
      <c r="D2293" s="6">
        <v>0.11381280565985</v>
      </c>
      <c r="E2293" s="4"/>
      <c r="F2293" s="4"/>
    </row>
    <row r="2294" spans="1:6" ht="13.2" x14ac:dyDescent="0.25">
      <c r="A2294" s="5">
        <v>44838.5</v>
      </c>
      <c r="B2294" s="6">
        <v>377.7</v>
      </c>
      <c r="C2294" s="6">
        <v>344.00214999999997</v>
      </c>
      <c r="D2294" s="6">
        <v>9.7958254039981998E-2</v>
      </c>
      <c r="E2294" s="4"/>
      <c r="F2294" s="4"/>
    </row>
    <row r="2295" spans="1:6" ht="13.2" x14ac:dyDescent="0.25">
      <c r="A2295" s="5">
        <v>44838.541666666664</v>
      </c>
      <c r="B2295" s="6">
        <v>378.71</v>
      </c>
      <c r="C2295" s="6">
        <v>348.43331000000001</v>
      </c>
      <c r="D2295" s="6">
        <v>8.6893787508433004E-2</v>
      </c>
      <c r="E2295" s="4"/>
      <c r="F2295" s="4"/>
    </row>
    <row r="2296" spans="1:6" ht="13.2" x14ac:dyDescent="0.25">
      <c r="A2296" s="5">
        <v>44838.583333333336</v>
      </c>
      <c r="B2296" s="6">
        <v>373.34</v>
      </c>
      <c r="C2296" s="6">
        <v>330.08643999999998</v>
      </c>
      <c r="D2296" s="6">
        <v>0.13103707016864999</v>
      </c>
      <c r="E2296" s="4"/>
      <c r="F2296" s="4"/>
    </row>
    <row r="2297" spans="1:6" ht="13.2" x14ac:dyDescent="0.25">
      <c r="A2297" s="5">
        <v>44838.625</v>
      </c>
      <c r="B2297" s="6">
        <v>325.99</v>
      </c>
      <c r="C2297" s="6">
        <v>287.36847</v>
      </c>
      <c r="D2297" s="6">
        <v>0.13439724267592701</v>
      </c>
      <c r="E2297" s="4"/>
      <c r="F2297" s="4"/>
    </row>
    <row r="2298" spans="1:6" ht="13.2" x14ac:dyDescent="0.25">
      <c r="A2298" s="5">
        <v>44838.666666666664</v>
      </c>
      <c r="B2298" s="6">
        <v>267.47000000000003</v>
      </c>
      <c r="C2298" s="6">
        <v>243.98439999999999</v>
      </c>
      <c r="D2298" s="6">
        <v>9.6258613255601699E-2</v>
      </c>
      <c r="E2298" s="4"/>
      <c r="F2298" s="4"/>
    </row>
    <row r="2299" spans="1:6" ht="13.2" x14ac:dyDescent="0.25">
      <c r="A2299" s="5">
        <v>44838.708333333336</v>
      </c>
      <c r="B2299" s="6">
        <v>247.36</v>
      </c>
      <c r="C2299" s="6">
        <v>219.20214000000001</v>
      </c>
      <c r="D2299" s="6">
        <v>0.128456136422755</v>
      </c>
      <c r="E2299" s="4"/>
      <c r="F2299" s="4"/>
    </row>
    <row r="2300" spans="1:6" ht="13.2" x14ac:dyDescent="0.25">
      <c r="A2300" s="5">
        <v>44838.75</v>
      </c>
      <c r="B2300" s="6">
        <v>250.05</v>
      </c>
      <c r="C2300" s="6">
        <v>215.18083999999999</v>
      </c>
      <c r="D2300" s="6">
        <v>0.16204584014078499</v>
      </c>
      <c r="E2300" s="4"/>
      <c r="F2300" s="4"/>
    </row>
    <row r="2301" spans="1:6" ht="13.2" x14ac:dyDescent="0.25">
      <c r="A2301" s="5">
        <v>44838.791666666664</v>
      </c>
      <c r="B2301" s="6">
        <v>251.72</v>
      </c>
      <c r="C2301" s="6">
        <v>222.13345000000001</v>
      </c>
      <c r="D2301" s="6">
        <v>0.13319268214669999</v>
      </c>
      <c r="E2301" s="4"/>
      <c r="F2301" s="4"/>
    </row>
    <row r="2302" spans="1:6" ht="13.2" x14ac:dyDescent="0.25">
      <c r="A2302" s="5">
        <v>44838.833333333336</v>
      </c>
      <c r="B2302" s="6">
        <v>243.74</v>
      </c>
      <c r="C2302" s="6">
        <v>228.50322</v>
      </c>
      <c r="D2302" s="6">
        <v>6.6680810887479E-2</v>
      </c>
      <c r="E2302" s="4"/>
      <c r="F2302" s="4"/>
    </row>
    <row r="2303" spans="1:6" ht="13.2" x14ac:dyDescent="0.25">
      <c r="A2303" s="5">
        <v>44838.875</v>
      </c>
      <c r="B2303" s="6">
        <v>246.67</v>
      </c>
      <c r="C2303" s="6">
        <v>230.71849</v>
      </c>
      <c r="D2303" s="6">
        <v>6.9138411923552301E-2</v>
      </c>
      <c r="E2303" s="4"/>
      <c r="F2303" s="4"/>
    </row>
    <row r="2304" spans="1:6" ht="13.2" x14ac:dyDescent="0.25">
      <c r="A2304" s="5">
        <v>44838.916666666664</v>
      </c>
      <c r="B2304" s="6">
        <v>260.3</v>
      </c>
      <c r="C2304" s="6">
        <v>238.89921000000001</v>
      </c>
      <c r="D2304" s="6">
        <v>8.9580832016983206E-2</v>
      </c>
      <c r="E2304" s="4"/>
      <c r="F2304" s="4"/>
    </row>
    <row r="2305" spans="1:6" ht="13.2" x14ac:dyDescent="0.25">
      <c r="A2305" s="5">
        <v>44838.958333333336</v>
      </c>
      <c r="B2305" s="6">
        <v>263.47000000000003</v>
      </c>
      <c r="C2305" s="6">
        <v>260.80500999999998</v>
      </c>
      <c r="D2305" s="6">
        <v>1.02183236433995E-2</v>
      </c>
      <c r="E2305" s="4"/>
      <c r="F2305" s="4"/>
    </row>
    <row r="2306" spans="1:6" ht="13.2" x14ac:dyDescent="0.25">
      <c r="A2306" s="5">
        <v>44839</v>
      </c>
      <c r="B2306" s="6">
        <v>279.25</v>
      </c>
      <c r="C2306" s="6">
        <v>323.96632</v>
      </c>
      <c r="D2306" s="6">
        <v>0.13802768139601601</v>
      </c>
      <c r="E2306" s="4"/>
      <c r="F2306" s="4"/>
    </row>
    <row r="2307" spans="1:6" ht="13.2" x14ac:dyDescent="0.25">
      <c r="A2307" s="5">
        <v>44839.041666666664</v>
      </c>
      <c r="B2307" s="6">
        <v>323.76</v>
      </c>
      <c r="C2307" s="6">
        <v>350.94047</v>
      </c>
      <c r="D2307" s="6">
        <v>7.7450372138613693E-2</v>
      </c>
      <c r="E2307" s="4"/>
      <c r="F2307" s="4"/>
    </row>
    <row r="2308" spans="1:6" ht="13.2" x14ac:dyDescent="0.25">
      <c r="A2308" s="5">
        <v>44839.083333333336</v>
      </c>
      <c r="B2308" s="6">
        <v>368.13</v>
      </c>
      <c r="C2308" s="6">
        <v>364.15917000000002</v>
      </c>
      <c r="D2308" s="6">
        <v>1.0904105476734101E-2</v>
      </c>
      <c r="E2308" s="4"/>
      <c r="F2308" s="4"/>
    </row>
    <row r="2309" spans="1:6" ht="13.2" x14ac:dyDescent="0.25">
      <c r="A2309" s="5">
        <v>44839.125</v>
      </c>
      <c r="B2309" s="6">
        <v>368.25</v>
      </c>
      <c r="C2309" s="6">
        <v>364.79575999999997</v>
      </c>
      <c r="D2309" s="6">
        <v>9.46896970513042E-3</v>
      </c>
      <c r="E2309" s="4"/>
      <c r="F2309" s="4"/>
    </row>
    <row r="2310" spans="1:6" ht="13.2" x14ac:dyDescent="0.25">
      <c r="A2310" s="5">
        <v>44839.166666666664</v>
      </c>
      <c r="B2310" s="6">
        <v>360.07</v>
      </c>
      <c r="C2310" s="6">
        <v>360.35768999999999</v>
      </c>
      <c r="D2310" s="6">
        <v>7.9834566594096405E-4</v>
      </c>
      <c r="E2310" s="4"/>
      <c r="F2310" s="4"/>
    </row>
    <row r="2311" spans="1:6" ht="13.2" x14ac:dyDescent="0.25">
      <c r="A2311" s="5">
        <v>44839.208333333336</v>
      </c>
      <c r="B2311" s="6">
        <v>362.56</v>
      </c>
      <c r="C2311" s="6">
        <v>353.7251</v>
      </c>
      <c r="D2311" s="6">
        <v>2.4976740412257999E-2</v>
      </c>
      <c r="E2311" s="4"/>
      <c r="F2311" s="4"/>
    </row>
    <row r="2312" spans="1:6" ht="13.2" x14ac:dyDescent="0.25">
      <c r="A2312" s="5">
        <v>44839.25</v>
      </c>
      <c r="B2312" s="6">
        <v>372.41</v>
      </c>
      <c r="C2312" s="6">
        <v>349.64720999999997</v>
      </c>
      <c r="D2312" s="6">
        <v>6.5102163978371305E-2</v>
      </c>
      <c r="E2312" s="4"/>
      <c r="F2312" s="4"/>
    </row>
    <row r="2313" spans="1:6" ht="13.2" x14ac:dyDescent="0.25">
      <c r="A2313" s="5">
        <v>44839.291666666664</v>
      </c>
      <c r="B2313" s="6">
        <v>368.54</v>
      </c>
      <c r="C2313" s="6">
        <v>348.33940999999999</v>
      </c>
      <c r="D2313" s="6">
        <v>5.7991112748339402E-2</v>
      </c>
      <c r="E2313" s="4"/>
      <c r="F2313" s="4"/>
    </row>
    <row r="2314" spans="1:6" ht="13.2" x14ac:dyDescent="0.25">
      <c r="A2314" s="5">
        <v>44839.333333333336</v>
      </c>
      <c r="B2314" s="6">
        <v>359.55</v>
      </c>
      <c r="C2314" s="6">
        <v>350.44058999999999</v>
      </c>
      <c r="D2314" s="6">
        <v>2.5994163518558201E-2</v>
      </c>
      <c r="E2314" s="4"/>
      <c r="F2314" s="4"/>
    </row>
    <row r="2315" spans="1:6" ht="13.2" x14ac:dyDescent="0.25">
      <c r="A2315" s="5">
        <v>44839.375</v>
      </c>
      <c r="B2315" s="6">
        <v>360.57</v>
      </c>
      <c r="C2315" s="6">
        <v>348.44562000000002</v>
      </c>
      <c r="D2315" s="6">
        <v>3.4795616027545301E-2</v>
      </c>
      <c r="E2315" s="4"/>
      <c r="F2315" s="4"/>
    </row>
    <row r="2316" spans="1:6" ht="13.2" x14ac:dyDescent="0.25">
      <c r="A2316" s="5">
        <v>44839.416666666664</v>
      </c>
      <c r="B2316" s="6">
        <v>355.5</v>
      </c>
      <c r="C2316" s="6">
        <v>345.76418999999999</v>
      </c>
      <c r="D2316" s="6">
        <v>2.8157369333128499E-2</v>
      </c>
      <c r="E2316" s="4"/>
      <c r="F2316" s="4"/>
    </row>
    <row r="2317" spans="1:6" ht="13.2" x14ac:dyDescent="0.25">
      <c r="A2317" s="5">
        <v>44839.458333333336</v>
      </c>
      <c r="B2317" s="6">
        <v>358.08</v>
      </c>
      <c r="C2317" s="6">
        <v>347.99651999999998</v>
      </c>
      <c r="D2317" s="6">
        <v>2.8975806999449301E-2</v>
      </c>
      <c r="E2317" s="4"/>
      <c r="F2317" s="4"/>
    </row>
    <row r="2318" spans="1:6" ht="13.2" x14ac:dyDescent="0.25">
      <c r="A2318" s="5">
        <v>44839.5</v>
      </c>
      <c r="B2318" s="6">
        <v>362.19</v>
      </c>
      <c r="C2318" s="6">
        <v>353.77010000000001</v>
      </c>
      <c r="D2318" s="6">
        <v>2.3800485117312E-2</v>
      </c>
      <c r="E2318" s="4"/>
      <c r="F2318" s="4"/>
    </row>
    <row r="2319" spans="1:6" ht="13.2" x14ac:dyDescent="0.25">
      <c r="A2319" s="5">
        <v>44839.541666666664</v>
      </c>
      <c r="B2319" s="6">
        <v>370.96</v>
      </c>
      <c r="C2319" s="6">
        <v>351.50376999999997</v>
      </c>
      <c r="D2319" s="6">
        <v>5.5351412020417302E-2</v>
      </c>
      <c r="E2319" s="4"/>
      <c r="F2319" s="4"/>
    </row>
    <row r="2320" spans="1:6" ht="13.2" x14ac:dyDescent="0.25">
      <c r="A2320" s="5">
        <v>44839.583333333336</v>
      </c>
      <c r="B2320" s="6">
        <v>382.83</v>
      </c>
      <c r="C2320" s="6">
        <v>326.59278999999998</v>
      </c>
      <c r="D2320" s="6">
        <v>0.17219366661462401</v>
      </c>
      <c r="E2320" s="4"/>
      <c r="F2320" s="4"/>
    </row>
    <row r="2321" spans="1:6" ht="13.2" x14ac:dyDescent="0.25">
      <c r="A2321" s="5">
        <v>44839.625</v>
      </c>
      <c r="B2321" s="6">
        <v>336.84</v>
      </c>
      <c r="C2321" s="6">
        <v>283.73804000000001</v>
      </c>
      <c r="D2321" s="6">
        <v>0.187151359754229</v>
      </c>
      <c r="E2321" s="4"/>
      <c r="F2321" s="4"/>
    </row>
    <row r="2322" spans="1:6" ht="13.2" x14ac:dyDescent="0.25">
      <c r="A2322" s="5">
        <v>44839.666666666664</v>
      </c>
      <c r="B2322" s="6">
        <v>264.61</v>
      </c>
      <c r="C2322" s="6">
        <v>246.74652</v>
      </c>
      <c r="D2322" s="6">
        <v>7.2396076751153393E-2</v>
      </c>
      <c r="E2322" s="4"/>
      <c r="F2322" s="4"/>
    </row>
    <row r="2323" spans="1:6" ht="13.2" x14ac:dyDescent="0.25">
      <c r="A2323" s="5">
        <v>44839.708333333336</v>
      </c>
      <c r="B2323" s="6">
        <v>239.05</v>
      </c>
      <c r="C2323" s="6">
        <v>228.96492000000001</v>
      </c>
      <c r="D2323" s="6">
        <v>4.4046398024640603E-2</v>
      </c>
      <c r="E2323" s="4"/>
      <c r="F2323" s="4"/>
    </row>
    <row r="2324" spans="1:6" ht="13.2" x14ac:dyDescent="0.25">
      <c r="A2324" s="5">
        <v>44839.75</v>
      </c>
      <c r="B2324" s="6">
        <v>231.07</v>
      </c>
      <c r="C2324" s="6">
        <v>227.81764999999999</v>
      </c>
      <c r="D2324" s="6">
        <v>1.42761107403223E-2</v>
      </c>
      <c r="E2324" s="4"/>
      <c r="F2324" s="4"/>
    </row>
    <row r="2325" spans="1:6" ht="13.2" x14ac:dyDescent="0.25">
      <c r="A2325" s="5">
        <v>44839.791666666664</v>
      </c>
      <c r="B2325" s="6">
        <v>235.94</v>
      </c>
      <c r="C2325" s="6">
        <v>234.06639999999999</v>
      </c>
      <c r="D2325" s="6">
        <v>8.0045662256522498E-3</v>
      </c>
      <c r="E2325" s="4"/>
      <c r="F2325" s="4"/>
    </row>
    <row r="2326" spans="1:6" ht="13.2" x14ac:dyDescent="0.25">
      <c r="A2326" s="5">
        <v>44839.833333333336</v>
      </c>
      <c r="B2326" s="6">
        <v>225.88</v>
      </c>
      <c r="C2326" s="6">
        <v>240.29028</v>
      </c>
      <c r="D2326" s="6">
        <v>5.9970299256382698E-2</v>
      </c>
      <c r="E2326" s="4"/>
      <c r="F2326" s="4"/>
    </row>
    <row r="2327" spans="1:6" ht="13.2" x14ac:dyDescent="0.25">
      <c r="A2327" s="5">
        <v>44839.875</v>
      </c>
      <c r="B2327" s="6">
        <v>232.32</v>
      </c>
      <c r="C2327" s="6">
        <v>245.21969999999999</v>
      </c>
      <c r="D2327" s="6">
        <v>5.2604664307149801E-2</v>
      </c>
      <c r="E2327" s="4"/>
      <c r="F2327" s="4"/>
    </row>
    <row r="2328" spans="1:6" ht="13.2" x14ac:dyDescent="0.25">
      <c r="A2328" s="5">
        <v>44839.916666666664</v>
      </c>
      <c r="B2328" s="6">
        <v>242.7</v>
      </c>
      <c r="C2328" s="6">
        <v>256.03082999999998</v>
      </c>
      <c r="D2328" s="6">
        <v>5.2067284240729803E-2</v>
      </c>
      <c r="E2328" s="4"/>
      <c r="F2328" s="4"/>
    </row>
    <row r="2329" spans="1:6" ht="13.2" x14ac:dyDescent="0.25">
      <c r="A2329" s="5">
        <v>44839.958333333336</v>
      </c>
      <c r="B2329" s="6">
        <v>255.04</v>
      </c>
      <c r="C2329" s="6">
        <v>277.76411000000002</v>
      </c>
      <c r="D2329" s="6">
        <v>8.1810821419657204E-2</v>
      </c>
      <c r="E2329" s="4"/>
      <c r="F2329" s="4"/>
    </row>
    <row r="2330" spans="1:6" ht="13.2" x14ac:dyDescent="0.25">
      <c r="A2330" s="5">
        <v>44840</v>
      </c>
      <c r="B2330" s="6">
        <v>280.74</v>
      </c>
      <c r="C2330" s="6">
        <v>311.17011000000002</v>
      </c>
      <c r="D2330" s="6">
        <v>9.7792522553017694E-2</v>
      </c>
      <c r="E2330" s="4"/>
      <c r="F2330" s="4"/>
    </row>
    <row r="2331" spans="1:6" ht="13.2" x14ac:dyDescent="0.25">
      <c r="A2331" s="5">
        <v>44840.041666666664</v>
      </c>
      <c r="B2331" s="6">
        <v>327.29000000000002</v>
      </c>
      <c r="C2331" s="6">
        <v>345.01163000000003</v>
      </c>
      <c r="D2331" s="6">
        <v>5.1365311946150898E-2</v>
      </c>
      <c r="E2331" s="4"/>
      <c r="F2331" s="4"/>
    </row>
    <row r="2332" spans="1:6" ht="13.2" x14ac:dyDescent="0.25">
      <c r="A2332" s="5">
        <v>44840.083333333336</v>
      </c>
      <c r="B2332" s="6">
        <v>379.09</v>
      </c>
      <c r="C2332" s="6">
        <v>364.62929000000003</v>
      </c>
      <c r="D2332" s="6">
        <v>3.96586626378806E-2</v>
      </c>
      <c r="E2332" s="4"/>
      <c r="F2332" s="4"/>
    </row>
    <row r="2333" spans="1:6" ht="13.2" x14ac:dyDescent="0.25">
      <c r="A2333" s="5">
        <v>44840.125</v>
      </c>
      <c r="B2333" s="6">
        <v>374.99</v>
      </c>
      <c r="C2333" s="6">
        <v>369.05932999999999</v>
      </c>
      <c r="D2333" s="6">
        <v>1.6069692642643699E-2</v>
      </c>
      <c r="E2333" s="4"/>
      <c r="F2333" s="4"/>
    </row>
    <row r="2334" spans="1:6" ht="13.2" x14ac:dyDescent="0.25">
      <c r="A2334" s="5">
        <v>44840.166666666664</v>
      </c>
      <c r="B2334" s="6">
        <v>382.5</v>
      </c>
      <c r="C2334" s="6">
        <v>367.22086000000002</v>
      </c>
      <c r="D2334" s="6">
        <v>4.1607494737635503E-2</v>
      </c>
      <c r="E2334" s="4"/>
      <c r="F2334" s="4"/>
    </row>
    <row r="2335" spans="1:6" ht="13.2" x14ac:dyDescent="0.25">
      <c r="A2335" s="5">
        <v>44840.208333333336</v>
      </c>
      <c r="B2335" s="6">
        <v>372.01</v>
      </c>
      <c r="C2335" s="6">
        <v>362.61383999999998</v>
      </c>
      <c r="D2335" s="6">
        <v>2.59123038436701E-2</v>
      </c>
      <c r="E2335" s="4"/>
      <c r="F2335" s="4"/>
    </row>
    <row r="2336" spans="1:6" ht="13.2" x14ac:dyDescent="0.25">
      <c r="A2336" s="5">
        <v>44840.25</v>
      </c>
      <c r="B2336" s="6">
        <v>373.98</v>
      </c>
      <c r="C2336" s="6">
        <v>359.50563</v>
      </c>
      <c r="D2336" s="6">
        <v>4.0261872950362397E-2</v>
      </c>
      <c r="E2336" s="4"/>
      <c r="F2336" s="4"/>
    </row>
    <row r="2337" spans="1:6" ht="13.2" x14ac:dyDescent="0.25">
      <c r="A2337" s="5">
        <v>44840.291666666664</v>
      </c>
      <c r="B2337" s="6">
        <v>366.37</v>
      </c>
      <c r="C2337" s="6">
        <v>356.57896</v>
      </c>
      <c r="D2337" s="6">
        <v>2.7458266185980199E-2</v>
      </c>
      <c r="E2337" s="4"/>
      <c r="F2337" s="4"/>
    </row>
    <row r="2338" spans="1:6" ht="13.2" x14ac:dyDescent="0.25">
      <c r="A2338" s="5">
        <v>44840.333333333336</v>
      </c>
      <c r="B2338" s="6">
        <v>375.82</v>
      </c>
      <c r="C2338" s="6">
        <v>355.89934</v>
      </c>
      <c r="D2338" s="6">
        <v>5.5972736560848897E-2</v>
      </c>
      <c r="E2338" s="4"/>
      <c r="F2338" s="4"/>
    </row>
    <row r="2339" spans="1:6" ht="13.2" x14ac:dyDescent="0.25">
      <c r="A2339" s="5">
        <v>44840.375</v>
      </c>
      <c r="B2339" s="6">
        <v>365.95</v>
      </c>
      <c r="C2339" s="6">
        <v>350.71530999999999</v>
      </c>
      <c r="D2339" s="6">
        <v>4.34389077568356E-2</v>
      </c>
      <c r="E2339" s="4"/>
      <c r="F2339" s="4"/>
    </row>
    <row r="2340" spans="1:6" ht="13.2" x14ac:dyDescent="0.25">
      <c r="A2340" s="5">
        <v>44840.416666666664</v>
      </c>
      <c r="B2340" s="6">
        <v>362.07</v>
      </c>
      <c r="C2340" s="6">
        <v>344.04538000000002</v>
      </c>
      <c r="D2340" s="6">
        <v>5.2390239915443601E-2</v>
      </c>
      <c r="E2340" s="4"/>
      <c r="F2340" s="4"/>
    </row>
    <row r="2341" spans="1:6" ht="13.2" x14ac:dyDescent="0.25">
      <c r="A2341" s="5">
        <v>44840.458333333336</v>
      </c>
      <c r="B2341" s="6">
        <v>363.28</v>
      </c>
      <c r="C2341" s="6">
        <v>342.34805</v>
      </c>
      <c r="D2341" s="6">
        <v>6.1142308244489699E-2</v>
      </c>
      <c r="E2341" s="4"/>
      <c r="F2341" s="4"/>
    </row>
    <row r="2342" spans="1:6" ht="13.2" x14ac:dyDescent="0.25">
      <c r="A2342" s="5">
        <v>44840.5</v>
      </c>
      <c r="B2342" s="6">
        <v>369.5</v>
      </c>
      <c r="C2342" s="6">
        <v>348.64526999999998</v>
      </c>
      <c r="D2342" s="6">
        <v>5.98164719114073E-2</v>
      </c>
      <c r="E2342" s="4"/>
      <c r="F2342" s="4"/>
    </row>
    <row r="2343" spans="1:6" ht="13.2" x14ac:dyDescent="0.25">
      <c r="A2343" s="5">
        <v>44840.541666666664</v>
      </c>
      <c r="B2343" s="6">
        <v>382.08</v>
      </c>
      <c r="C2343" s="6">
        <v>352.21546000000001</v>
      </c>
      <c r="D2343" s="6">
        <v>8.4790542697926893E-2</v>
      </c>
      <c r="E2343" s="4"/>
      <c r="F2343" s="4"/>
    </row>
    <row r="2344" spans="1:6" ht="13.2" x14ac:dyDescent="0.25">
      <c r="A2344" s="5">
        <v>44840.583333333336</v>
      </c>
      <c r="B2344" s="6">
        <v>379.42</v>
      </c>
      <c r="C2344" s="6">
        <v>333.41649999999998</v>
      </c>
      <c r="D2344" s="6">
        <v>0.13797607496929501</v>
      </c>
      <c r="E2344" s="4"/>
      <c r="F2344" s="4"/>
    </row>
    <row r="2345" spans="1:6" ht="13.2" x14ac:dyDescent="0.25">
      <c r="A2345" s="5">
        <v>44840.625</v>
      </c>
      <c r="B2345" s="6">
        <v>348.75</v>
      </c>
      <c r="C2345" s="6">
        <v>291.02100000000002</v>
      </c>
      <c r="D2345" s="6">
        <v>0.19836712814539101</v>
      </c>
      <c r="E2345" s="4"/>
      <c r="F2345" s="4"/>
    </row>
    <row r="2346" spans="1:6" ht="13.2" x14ac:dyDescent="0.25">
      <c r="A2346" s="5">
        <v>44840.666666666664</v>
      </c>
      <c r="B2346" s="6">
        <v>275.33</v>
      </c>
      <c r="C2346" s="6">
        <v>248.26607999999999</v>
      </c>
      <c r="D2346" s="6">
        <v>0.109011750618529</v>
      </c>
      <c r="E2346" s="4"/>
      <c r="F2346" s="4"/>
    </row>
    <row r="2347" spans="1:6" ht="13.2" x14ac:dyDescent="0.25">
      <c r="A2347" s="5">
        <v>44840.708333333336</v>
      </c>
      <c r="B2347" s="6">
        <v>249.69</v>
      </c>
      <c r="C2347" s="6">
        <v>222.82052999999999</v>
      </c>
      <c r="D2347" s="6">
        <v>0.12058794582348401</v>
      </c>
      <c r="E2347" s="4"/>
      <c r="F2347" s="4"/>
    </row>
    <row r="2348" spans="1:6" ht="13.2" x14ac:dyDescent="0.25">
      <c r="A2348" s="5">
        <v>44840.75</v>
      </c>
      <c r="B2348" s="6">
        <v>234.6</v>
      </c>
      <c r="C2348" s="6">
        <v>216.97431</v>
      </c>
      <c r="D2348" s="6">
        <v>8.12339949370042E-2</v>
      </c>
      <c r="E2348" s="4"/>
      <c r="F2348" s="4"/>
    </row>
    <row r="2349" spans="1:6" ht="13.2" x14ac:dyDescent="0.25">
      <c r="A2349" s="5">
        <v>44840.791666666664</v>
      </c>
      <c r="B2349" s="6">
        <v>238.23</v>
      </c>
      <c r="C2349" s="6">
        <v>223.00563</v>
      </c>
      <c r="D2349" s="6">
        <v>6.8268993926296803E-2</v>
      </c>
      <c r="E2349" s="4"/>
      <c r="F2349" s="4"/>
    </row>
    <row r="2350" spans="1:6" ht="13.2" x14ac:dyDescent="0.25">
      <c r="A2350" s="5">
        <v>44840.833333333336</v>
      </c>
      <c r="B2350" s="6">
        <v>236.56</v>
      </c>
      <c r="C2350" s="6">
        <v>229.69367</v>
      </c>
      <c r="D2350" s="6">
        <v>2.9893422835727199E-2</v>
      </c>
      <c r="E2350" s="4"/>
      <c r="F2350" s="4"/>
    </row>
    <row r="2351" spans="1:6" ht="13.2" x14ac:dyDescent="0.25">
      <c r="A2351" s="5">
        <v>44840.875</v>
      </c>
      <c r="B2351" s="6">
        <v>240.04</v>
      </c>
      <c r="C2351" s="6">
        <v>232.12119000000001</v>
      </c>
      <c r="D2351" s="6">
        <v>3.4114981057954998E-2</v>
      </c>
      <c r="E2351" s="4"/>
      <c r="F2351" s="4"/>
    </row>
    <row r="2352" spans="1:6" ht="13.2" x14ac:dyDescent="0.25">
      <c r="A2352" s="5">
        <v>44840.916666666664</v>
      </c>
      <c r="B2352" s="6">
        <v>244.87</v>
      </c>
      <c r="C2352" s="6">
        <v>239.23686000000001</v>
      </c>
      <c r="D2352" s="6">
        <v>2.35462879758578E-2</v>
      </c>
      <c r="E2352" s="4"/>
      <c r="F2352" s="4"/>
    </row>
    <row r="2353" spans="1:6" ht="13.2" x14ac:dyDescent="0.25">
      <c r="A2353" s="5">
        <v>44840.958333333336</v>
      </c>
      <c r="B2353" s="6">
        <v>253.2</v>
      </c>
      <c r="C2353" s="6">
        <v>260.64580000000001</v>
      </c>
      <c r="D2353" s="6">
        <v>2.8566736928045702E-2</v>
      </c>
      <c r="E2353" s="4"/>
      <c r="F2353" s="4"/>
    </row>
    <row r="2354" spans="1:6" ht="13.2" x14ac:dyDescent="0.25">
      <c r="A2354" s="5">
        <v>44841</v>
      </c>
      <c r="B2354" s="6">
        <v>281.77</v>
      </c>
      <c r="C2354" s="6">
        <v>312.47424000000001</v>
      </c>
      <c r="D2354" s="6">
        <v>9.8261667905808897E-2</v>
      </c>
      <c r="E2354" s="4"/>
      <c r="F2354" s="4"/>
    </row>
    <row r="2355" spans="1:6" ht="13.2" x14ac:dyDescent="0.25">
      <c r="A2355" s="5">
        <v>44841.041666666664</v>
      </c>
      <c r="B2355" s="6">
        <v>328.25</v>
      </c>
      <c r="C2355" s="6">
        <v>345.18513999999999</v>
      </c>
      <c r="D2355" s="6">
        <v>4.9061034319148197E-2</v>
      </c>
      <c r="E2355" s="4"/>
      <c r="F2355" s="4"/>
    </row>
    <row r="2356" spans="1:6" ht="13.2" x14ac:dyDescent="0.25">
      <c r="A2356" s="5">
        <v>44841.083333333336</v>
      </c>
      <c r="B2356" s="6">
        <v>368.4</v>
      </c>
      <c r="C2356" s="6">
        <v>364.96850999999998</v>
      </c>
      <c r="D2356" s="6">
        <v>9.4021536268978304E-3</v>
      </c>
      <c r="E2356" s="4"/>
      <c r="F2356" s="4"/>
    </row>
    <row r="2357" spans="1:6" ht="13.2" x14ac:dyDescent="0.25">
      <c r="A2357" s="5">
        <v>44841.125</v>
      </c>
      <c r="B2357" s="6">
        <v>370.32</v>
      </c>
      <c r="C2357" s="6">
        <v>370.24194</v>
      </c>
      <c r="D2357" s="6">
        <v>2.10835109604259E-4</v>
      </c>
      <c r="E2357" s="4"/>
      <c r="F2357" s="4"/>
    </row>
    <row r="2358" spans="1:6" ht="13.2" x14ac:dyDescent="0.25">
      <c r="A2358" s="5">
        <v>44841.166666666664</v>
      </c>
      <c r="B2358" s="6">
        <v>364.85</v>
      </c>
      <c r="C2358" s="6">
        <v>368.49718000000001</v>
      </c>
      <c r="D2358" s="6">
        <v>9.8974434485495696E-3</v>
      </c>
      <c r="E2358" s="4"/>
      <c r="F2358" s="4"/>
    </row>
    <row r="2359" spans="1:6" ht="13.2" x14ac:dyDescent="0.25">
      <c r="A2359" s="5">
        <v>44841.208333333336</v>
      </c>
      <c r="B2359" s="6">
        <v>362.46</v>
      </c>
      <c r="C2359" s="6">
        <v>363.40100000000001</v>
      </c>
      <c r="D2359" s="6">
        <v>2.5894260059824499E-3</v>
      </c>
      <c r="E2359" s="4"/>
      <c r="F2359" s="4"/>
    </row>
    <row r="2360" spans="1:6" ht="13.2" x14ac:dyDescent="0.25">
      <c r="A2360" s="5">
        <v>44841.25</v>
      </c>
      <c r="B2360" s="6">
        <v>369.08</v>
      </c>
      <c r="C2360" s="6">
        <v>359.92284999999998</v>
      </c>
      <c r="D2360" s="6">
        <v>2.54419801354651E-2</v>
      </c>
      <c r="E2360" s="4"/>
      <c r="F2360" s="4"/>
    </row>
    <row r="2361" spans="1:6" ht="13.2" x14ac:dyDescent="0.25">
      <c r="A2361" s="5">
        <v>44841.291666666664</v>
      </c>
      <c r="B2361" s="6">
        <v>363.5</v>
      </c>
      <c r="C2361" s="6">
        <v>357.39830000000001</v>
      </c>
      <c r="D2361" s="6">
        <v>1.7072549030031699E-2</v>
      </c>
      <c r="E2361" s="4"/>
      <c r="F2361" s="4"/>
    </row>
    <row r="2362" spans="1:6" ht="13.2" x14ac:dyDescent="0.25">
      <c r="A2362" s="5">
        <v>44841.333333333336</v>
      </c>
      <c r="B2362" s="6">
        <v>356.01</v>
      </c>
      <c r="C2362" s="6">
        <v>356.88826999999998</v>
      </c>
      <c r="D2362" s="6">
        <v>2.46091024510272E-3</v>
      </c>
      <c r="E2362" s="4"/>
      <c r="F2362" s="4"/>
    </row>
    <row r="2363" spans="1:6" ht="13.2" x14ac:dyDescent="0.25">
      <c r="A2363" s="5">
        <v>44841.375</v>
      </c>
      <c r="B2363" s="6">
        <v>352.02</v>
      </c>
      <c r="C2363" s="6">
        <v>352.23482000000001</v>
      </c>
      <c r="D2363" s="6">
        <v>6.0987724041601402E-4</v>
      </c>
      <c r="E2363" s="4"/>
      <c r="F2363" s="4"/>
    </row>
    <row r="2364" spans="1:6" ht="13.2" x14ac:dyDescent="0.25">
      <c r="A2364" s="5">
        <v>44841.416666666664</v>
      </c>
      <c r="B2364" s="6">
        <v>353.92</v>
      </c>
      <c r="C2364" s="6">
        <v>346.99995000000001</v>
      </c>
      <c r="D2364" s="6">
        <v>1.99425100781714E-2</v>
      </c>
      <c r="E2364" s="4"/>
      <c r="F2364" s="4"/>
    </row>
    <row r="2365" spans="1:6" ht="13.2" x14ac:dyDescent="0.25">
      <c r="A2365" s="5">
        <v>44841.458333333336</v>
      </c>
      <c r="B2365" s="6">
        <v>354.37</v>
      </c>
      <c r="C2365" s="6">
        <v>345.83429999999998</v>
      </c>
      <c r="D2365" s="6">
        <v>2.4681473179496701E-2</v>
      </c>
      <c r="E2365" s="4"/>
      <c r="F2365" s="4"/>
    </row>
    <row r="2366" spans="1:6" ht="13.2" x14ac:dyDescent="0.25">
      <c r="A2366" s="5">
        <v>44841.5</v>
      </c>
      <c r="B2366" s="6">
        <v>353.26</v>
      </c>
      <c r="C2366" s="6">
        <v>350.18695000000002</v>
      </c>
      <c r="D2366" s="6">
        <v>8.7754555102637702E-3</v>
      </c>
      <c r="E2366" s="4"/>
      <c r="F2366" s="4"/>
    </row>
    <row r="2367" spans="1:6" ht="13.2" x14ac:dyDescent="0.25">
      <c r="A2367" s="5">
        <v>44841.541666666664</v>
      </c>
      <c r="B2367" s="6">
        <v>361.36</v>
      </c>
      <c r="C2367" s="6">
        <v>351.10163999999997</v>
      </c>
      <c r="D2367" s="6">
        <v>2.9217636237757302E-2</v>
      </c>
      <c r="E2367" s="4"/>
      <c r="F2367" s="4"/>
    </row>
    <row r="2368" spans="1:6" ht="13.2" x14ac:dyDescent="0.25">
      <c r="A2368" s="5">
        <v>44841.583333333336</v>
      </c>
      <c r="B2368" s="6">
        <v>364.23</v>
      </c>
      <c r="C2368" s="6">
        <v>333.30110000000002</v>
      </c>
      <c r="D2368" s="6">
        <v>9.2795673341612095E-2</v>
      </c>
      <c r="E2368" s="4"/>
      <c r="F2368" s="4"/>
    </row>
    <row r="2369" spans="1:6" ht="13.2" x14ac:dyDescent="0.25">
      <c r="A2369" s="5">
        <v>44841.625</v>
      </c>
      <c r="B2369" s="6">
        <v>337.47</v>
      </c>
      <c r="C2369" s="6">
        <v>296.19427999999999</v>
      </c>
      <c r="D2369" s="6">
        <v>0.13935353511890899</v>
      </c>
      <c r="E2369" s="4"/>
      <c r="F2369" s="4"/>
    </row>
    <row r="2370" spans="1:6" ht="13.2" x14ac:dyDescent="0.25">
      <c r="A2370" s="5">
        <v>44841.666666666664</v>
      </c>
      <c r="B2370" s="6">
        <v>284.02999999999997</v>
      </c>
      <c r="C2370" s="6">
        <v>257.77508</v>
      </c>
      <c r="D2370" s="6">
        <v>0.101852048692992</v>
      </c>
      <c r="E2370" s="4"/>
      <c r="F2370" s="4"/>
    </row>
    <row r="2371" spans="1:6" ht="13.2" x14ac:dyDescent="0.25">
      <c r="A2371" s="5">
        <v>44841.708333333336</v>
      </c>
      <c r="B2371" s="6">
        <v>260.48</v>
      </c>
      <c r="C2371" s="6">
        <v>231.77645999999999</v>
      </c>
      <c r="D2371" s="6">
        <v>0.123841480709473</v>
      </c>
      <c r="E2371" s="4"/>
      <c r="F2371" s="4"/>
    </row>
    <row r="2372" spans="1:6" ht="13.2" x14ac:dyDescent="0.25">
      <c r="A2372" s="5">
        <v>44841.75</v>
      </c>
      <c r="B2372" s="6">
        <v>254.44</v>
      </c>
      <c r="C2372" s="6">
        <v>223.35278</v>
      </c>
      <c r="D2372" s="6">
        <v>0.13918438803403299</v>
      </c>
      <c r="E2372" s="4"/>
      <c r="F2372" s="4"/>
    </row>
    <row r="2373" spans="1:6" ht="13.2" x14ac:dyDescent="0.25">
      <c r="A2373" s="5">
        <v>44841.791666666664</v>
      </c>
      <c r="B2373" s="6">
        <v>248.1</v>
      </c>
      <c r="C2373" s="6">
        <v>228.34242</v>
      </c>
      <c r="D2373" s="6">
        <v>8.6526104085259195E-2</v>
      </c>
      <c r="E2373" s="4"/>
      <c r="F2373" s="4"/>
    </row>
    <row r="2374" spans="1:6" ht="13.2" x14ac:dyDescent="0.25">
      <c r="A2374" s="5">
        <v>44841.833333333336</v>
      </c>
      <c r="B2374" s="6">
        <v>248.58</v>
      </c>
      <c r="C2374" s="6">
        <v>235.49249</v>
      </c>
      <c r="D2374" s="6">
        <v>5.55750631368329E-2</v>
      </c>
      <c r="E2374" s="4"/>
      <c r="F2374" s="4"/>
    </row>
    <row r="2375" spans="1:6" ht="13.2" x14ac:dyDescent="0.25">
      <c r="A2375" s="5">
        <v>44841.875</v>
      </c>
      <c r="B2375" s="6">
        <v>246.52</v>
      </c>
      <c r="C2375" s="6">
        <v>238.64659</v>
      </c>
      <c r="D2375" s="6">
        <v>3.29919233289694E-2</v>
      </c>
      <c r="E2375" s="4"/>
      <c r="F2375" s="4"/>
    </row>
    <row r="2376" spans="1:6" ht="13.2" x14ac:dyDescent="0.25">
      <c r="A2376" s="5">
        <v>44841.916666666664</v>
      </c>
      <c r="B2376" s="6">
        <v>246.82</v>
      </c>
      <c r="C2376" s="6">
        <v>244.98823999999999</v>
      </c>
      <c r="D2376" s="6">
        <v>7.4769303212268504E-3</v>
      </c>
      <c r="E2376" s="4"/>
      <c r="F2376" s="4"/>
    </row>
    <row r="2377" spans="1:6" ht="13.2" x14ac:dyDescent="0.25">
      <c r="A2377" s="5">
        <v>44841.958333333336</v>
      </c>
      <c r="B2377" s="6">
        <v>258.13</v>
      </c>
      <c r="C2377" s="6">
        <v>263.83798000000002</v>
      </c>
      <c r="D2377" s="6">
        <v>2.1634413665538199E-2</v>
      </c>
      <c r="E2377" s="4"/>
      <c r="F2377" s="4"/>
    </row>
    <row r="2378" spans="1:6" ht="13.2" x14ac:dyDescent="0.25">
      <c r="A2378" s="5">
        <v>44842</v>
      </c>
      <c r="B2378" s="6">
        <v>277.58999999999997</v>
      </c>
      <c r="C2378" s="6">
        <v>316.26342</v>
      </c>
      <c r="D2378" s="6">
        <v>0.12228230504811401</v>
      </c>
      <c r="E2378" s="4"/>
      <c r="F2378" s="4"/>
    </row>
    <row r="2379" spans="1:6" ht="13.2" x14ac:dyDescent="0.25">
      <c r="A2379" s="5">
        <v>44842.041666666664</v>
      </c>
      <c r="B2379" s="6">
        <v>344.34</v>
      </c>
      <c r="C2379" s="6">
        <v>344.13619999999997</v>
      </c>
      <c r="D2379" s="6">
        <v>5.9220738765640196E-4</v>
      </c>
      <c r="E2379" s="4"/>
      <c r="F2379" s="4"/>
    </row>
    <row r="2380" spans="1:6" ht="13.2" x14ac:dyDescent="0.25">
      <c r="A2380" s="5">
        <v>44842.083333333336</v>
      </c>
      <c r="B2380" s="6">
        <v>393.02</v>
      </c>
      <c r="C2380" s="6">
        <v>360.22046999999998</v>
      </c>
      <c r="D2380" s="6">
        <v>9.1054042542335206E-2</v>
      </c>
      <c r="E2380" s="4"/>
      <c r="F2380" s="4"/>
    </row>
    <row r="2381" spans="1:6" ht="13.2" x14ac:dyDescent="0.25">
      <c r="A2381" s="5">
        <v>44842.125</v>
      </c>
      <c r="B2381" s="6">
        <v>391.53</v>
      </c>
      <c r="C2381" s="6">
        <v>364.47241000000002</v>
      </c>
      <c r="D2381" s="6">
        <v>7.4237690584041505E-2</v>
      </c>
      <c r="E2381" s="4"/>
      <c r="F2381" s="4"/>
    </row>
    <row r="2382" spans="1:6" ht="13.2" x14ac:dyDescent="0.25">
      <c r="A2382" s="5">
        <v>44842.166666666664</v>
      </c>
      <c r="B2382" s="6">
        <v>378.94</v>
      </c>
      <c r="C2382" s="6">
        <v>363.66717999999997</v>
      </c>
      <c r="D2382" s="6">
        <v>4.1996695989998299E-2</v>
      </c>
      <c r="E2382" s="4"/>
      <c r="F2382" s="4"/>
    </row>
    <row r="2383" spans="1:6" ht="13.2" x14ac:dyDescent="0.25">
      <c r="A2383" s="5">
        <v>44842.208333333336</v>
      </c>
      <c r="B2383" s="6">
        <v>386.39</v>
      </c>
      <c r="C2383" s="6">
        <v>360.45209999999997</v>
      </c>
      <c r="D2383" s="6">
        <v>7.1959353267743498E-2</v>
      </c>
      <c r="E2383" s="4"/>
      <c r="F2383" s="4"/>
    </row>
    <row r="2384" spans="1:6" ht="13.2" x14ac:dyDescent="0.25">
      <c r="A2384" s="5">
        <v>44842.25</v>
      </c>
      <c r="B2384" s="6">
        <v>384.7</v>
      </c>
      <c r="C2384" s="6">
        <v>357.84652999999997</v>
      </c>
      <c r="D2384" s="6">
        <v>7.5041862219538694E-2</v>
      </c>
      <c r="E2384" s="4"/>
      <c r="F2384" s="4"/>
    </row>
    <row r="2385" spans="1:6" ht="13.2" x14ac:dyDescent="0.25">
      <c r="A2385" s="5">
        <v>44842.291666666664</v>
      </c>
      <c r="B2385" s="6">
        <v>384.81</v>
      </c>
      <c r="C2385" s="6">
        <v>354.32317</v>
      </c>
      <c r="D2385" s="6">
        <v>8.6042439730938197E-2</v>
      </c>
      <c r="E2385" s="4"/>
      <c r="F2385" s="4"/>
    </row>
    <row r="2386" spans="1:6" ht="13.2" x14ac:dyDescent="0.25">
      <c r="A2386" s="5">
        <v>44842.333333333336</v>
      </c>
      <c r="B2386" s="6">
        <v>386.99</v>
      </c>
      <c r="C2386" s="6">
        <v>351.55502000000001</v>
      </c>
      <c r="D2386" s="6">
        <v>0.100794976558719</v>
      </c>
      <c r="E2386" s="4"/>
      <c r="F2386" s="4"/>
    </row>
    <row r="2387" spans="1:6" ht="13.2" x14ac:dyDescent="0.25">
      <c r="A2387" s="5">
        <v>44842.375</v>
      </c>
      <c r="B2387" s="6">
        <v>378.19</v>
      </c>
      <c r="C2387" s="6">
        <v>345.89026000000001</v>
      </c>
      <c r="D2387" s="6">
        <v>9.3381467289654199E-2</v>
      </c>
      <c r="E2387" s="4"/>
      <c r="F2387" s="4"/>
    </row>
    <row r="2388" spans="1:6" ht="13.2" x14ac:dyDescent="0.25">
      <c r="A2388" s="5">
        <v>44842.416666666664</v>
      </c>
      <c r="B2388" s="6">
        <v>372.01</v>
      </c>
      <c r="C2388" s="6">
        <v>341.14582000000001</v>
      </c>
      <c r="D2388" s="6">
        <v>9.0472103688680597E-2</v>
      </c>
      <c r="E2388" s="4"/>
      <c r="F2388" s="4"/>
    </row>
    <row r="2389" spans="1:6" ht="13.2" x14ac:dyDescent="0.25">
      <c r="A2389" s="5">
        <v>44842.458333333336</v>
      </c>
      <c r="B2389" s="6">
        <v>372.95</v>
      </c>
      <c r="C2389" s="6">
        <v>340.87684999999999</v>
      </c>
      <c r="D2389" s="6">
        <v>9.4090138418023897E-2</v>
      </c>
      <c r="E2389" s="4"/>
      <c r="F2389" s="4"/>
    </row>
    <row r="2390" spans="1:6" ht="13.2" x14ac:dyDescent="0.25">
      <c r="A2390" s="5">
        <v>44842.5</v>
      </c>
      <c r="B2390" s="6">
        <v>374.42</v>
      </c>
      <c r="C2390" s="6">
        <v>344.15859</v>
      </c>
      <c r="D2390" s="6">
        <v>8.7928678461868401E-2</v>
      </c>
      <c r="E2390" s="4"/>
      <c r="F2390" s="4"/>
    </row>
    <row r="2391" spans="1:6" ht="13.2" x14ac:dyDescent="0.25">
      <c r="A2391" s="5">
        <v>44842.541666666664</v>
      </c>
      <c r="B2391" s="6">
        <v>375.7</v>
      </c>
      <c r="C2391" s="6">
        <v>342.83330000000001</v>
      </c>
      <c r="D2391" s="6">
        <v>9.5867875145150605E-2</v>
      </c>
      <c r="E2391" s="4"/>
      <c r="F2391" s="4"/>
    </row>
    <row r="2392" spans="1:6" ht="13.2" x14ac:dyDescent="0.25">
      <c r="A2392" s="5">
        <v>44842.583333333336</v>
      </c>
      <c r="B2392" s="6">
        <v>374.95</v>
      </c>
      <c r="C2392" s="6">
        <v>325.14521999999999</v>
      </c>
      <c r="D2392" s="6">
        <v>0.15317703271172101</v>
      </c>
      <c r="E2392" s="4"/>
      <c r="F2392" s="4"/>
    </row>
    <row r="2393" spans="1:6" ht="13.2" x14ac:dyDescent="0.25">
      <c r="A2393" s="5">
        <v>44842.625</v>
      </c>
      <c r="B2393" s="6">
        <v>343.34</v>
      </c>
      <c r="C2393" s="6">
        <v>292.52856000000003</v>
      </c>
      <c r="D2393" s="6">
        <v>0.173697364797474</v>
      </c>
      <c r="E2393" s="4"/>
      <c r="F2393" s="4"/>
    </row>
    <row r="2394" spans="1:6" ht="13.2" x14ac:dyDescent="0.25">
      <c r="A2394" s="5">
        <v>44842.666666666664</v>
      </c>
      <c r="B2394" s="6">
        <v>272.52</v>
      </c>
      <c r="C2394" s="6">
        <v>259.71102000000002</v>
      </c>
      <c r="D2394" s="6">
        <v>4.9320125114444301E-2</v>
      </c>
      <c r="E2394" s="4"/>
      <c r="F2394" s="4"/>
    </row>
    <row r="2395" spans="1:6" ht="13.2" x14ac:dyDescent="0.25">
      <c r="A2395" s="5">
        <v>44842.708333333336</v>
      </c>
      <c r="B2395" s="6">
        <v>245.71</v>
      </c>
      <c r="C2395" s="6">
        <v>236.93960000000001</v>
      </c>
      <c r="D2395" s="6">
        <v>3.7015340618452901E-2</v>
      </c>
      <c r="E2395" s="4"/>
      <c r="F2395" s="4"/>
    </row>
    <row r="2396" spans="1:6" ht="13.2" x14ac:dyDescent="0.25">
      <c r="A2396" s="5">
        <v>44842.75</v>
      </c>
      <c r="B2396" s="6">
        <v>235.9</v>
      </c>
      <c r="C2396" s="6">
        <v>228.23699999999999</v>
      </c>
      <c r="D2396" s="6">
        <v>3.3574749054710702E-2</v>
      </c>
      <c r="E2396" s="4"/>
      <c r="F2396" s="4"/>
    </row>
    <row r="2397" spans="1:6" ht="13.2" x14ac:dyDescent="0.25">
      <c r="A2397" s="5">
        <v>44842.791666666664</v>
      </c>
      <c r="B2397" s="6">
        <v>233.64</v>
      </c>
      <c r="C2397" s="6">
        <v>231.58183</v>
      </c>
      <c r="D2397" s="6">
        <v>8.8874416442774797E-3</v>
      </c>
      <c r="E2397" s="4"/>
      <c r="F2397" s="4"/>
    </row>
    <row r="2398" spans="1:6" ht="13.2" x14ac:dyDescent="0.25">
      <c r="A2398" s="5">
        <v>44842.833333333336</v>
      </c>
      <c r="B2398" s="6">
        <v>227.99</v>
      </c>
      <c r="C2398" s="6">
        <v>238.76317</v>
      </c>
      <c r="D2398" s="6">
        <v>4.5120736167139901E-2</v>
      </c>
      <c r="E2398" s="4"/>
      <c r="F2398" s="4"/>
    </row>
    <row r="2399" spans="1:6" ht="13.2" x14ac:dyDescent="0.25">
      <c r="A2399" s="5">
        <v>44842.875</v>
      </c>
      <c r="B2399" s="6">
        <v>217.83</v>
      </c>
      <c r="C2399" s="6">
        <v>244.41453999999999</v>
      </c>
      <c r="D2399" s="6">
        <v>0.10876824267492401</v>
      </c>
      <c r="E2399" s="4"/>
      <c r="F2399" s="4"/>
    </row>
    <row r="2400" spans="1:6" ht="13.2" x14ac:dyDescent="0.25">
      <c r="A2400" s="5">
        <v>44842.916666666664</v>
      </c>
      <c r="B2400" s="6">
        <v>220.97</v>
      </c>
      <c r="C2400" s="6">
        <v>253.40969999999999</v>
      </c>
      <c r="D2400" s="6">
        <v>0.12801285822918301</v>
      </c>
      <c r="E2400" s="4"/>
      <c r="F2400" s="4"/>
    </row>
    <row r="2401" spans="1:6" ht="13.2" x14ac:dyDescent="0.25">
      <c r="A2401" s="5">
        <v>44842.958333333336</v>
      </c>
      <c r="B2401" s="6">
        <v>239.2</v>
      </c>
      <c r="C2401" s="6">
        <v>271.9597</v>
      </c>
      <c r="D2401" s="6">
        <v>0.120457920787528</v>
      </c>
      <c r="E2401" s="4"/>
      <c r="F2401" s="4"/>
    </row>
    <row r="2402" spans="1:6" ht="13.2" x14ac:dyDescent="0.25">
      <c r="A2402" s="5">
        <v>44843</v>
      </c>
      <c r="B2402" s="6">
        <v>268.86</v>
      </c>
      <c r="C2402" s="6">
        <v>292.31527999999997</v>
      </c>
      <c r="D2402" s="6">
        <v>8.0239664515655701E-2</v>
      </c>
      <c r="E2402" s="4"/>
      <c r="F2402" s="4"/>
    </row>
    <row r="2403" spans="1:6" ht="13.2" x14ac:dyDescent="0.25">
      <c r="A2403" s="5">
        <v>44843.041666666664</v>
      </c>
      <c r="B2403" s="6">
        <v>346.08</v>
      </c>
      <c r="C2403" s="6">
        <v>326.03735</v>
      </c>
      <c r="D2403" s="6">
        <v>6.14734784220273E-2</v>
      </c>
      <c r="E2403" s="4"/>
      <c r="F2403" s="4"/>
    </row>
    <row r="2404" spans="1:6" ht="13.2" x14ac:dyDescent="0.25">
      <c r="A2404" s="5">
        <v>44843.083333333336</v>
      </c>
      <c r="B2404" s="6">
        <v>388.91</v>
      </c>
      <c r="C2404" s="6">
        <v>352.37358999999998</v>
      </c>
      <c r="D2404" s="6">
        <v>0.103686573105549</v>
      </c>
      <c r="E2404" s="4"/>
      <c r="F2404" s="4"/>
    </row>
    <row r="2405" spans="1:6" ht="13.2" x14ac:dyDescent="0.25">
      <c r="A2405" s="5">
        <v>44843.125</v>
      </c>
      <c r="B2405" s="6">
        <v>375.16</v>
      </c>
      <c r="C2405" s="6">
        <v>365.74669999999998</v>
      </c>
      <c r="D2405" s="6">
        <v>2.5737211026100899E-2</v>
      </c>
      <c r="E2405" s="4"/>
      <c r="F2405" s="4"/>
    </row>
    <row r="2406" spans="1:6" ht="13.2" x14ac:dyDescent="0.25">
      <c r="A2406" s="5">
        <v>44843.166666666664</v>
      </c>
      <c r="B2406" s="6">
        <v>367.82</v>
      </c>
      <c r="C2406" s="6">
        <v>368.34656999999999</v>
      </c>
      <c r="D2406" s="6">
        <v>1.42955043669876E-3</v>
      </c>
      <c r="E2406" s="4"/>
      <c r="F2406" s="4"/>
    </row>
    <row r="2407" spans="1:6" ht="13.2" x14ac:dyDescent="0.25">
      <c r="A2407" s="5">
        <v>44843.208333333336</v>
      </c>
      <c r="B2407" s="6">
        <v>364.72</v>
      </c>
      <c r="C2407" s="6">
        <v>364.13270999999997</v>
      </c>
      <c r="D2407" s="6">
        <v>1.61284604176332E-3</v>
      </c>
      <c r="E2407" s="4"/>
      <c r="F2407" s="4"/>
    </row>
    <row r="2408" spans="1:6" ht="13.2" x14ac:dyDescent="0.25">
      <c r="A2408" s="5">
        <v>44843.25</v>
      </c>
      <c r="B2408" s="6">
        <v>364.59</v>
      </c>
      <c r="C2408" s="6">
        <v>360.35397999999998</v>
      </c>
      <c r="D2408" s="6">
        <v>1.17551636310496E-2</v>
      </c>
      <c r="E2408" s="4"/>
      <c r="F2408" s="4"/>
    </row>
    <row r="2409" spans="1:6" ht="13.2" x14ac:dyDescent="0.25">
      <c r="A2409" s="5">
        <v>44843.291666666664</v>
      </c>
      <c r="B2409" s="6">
        <v>357.5</v>
      </c>
      <c r="C2409" s="6">
        <v>357.33663000000001</v>
      </c>
      <c r="D2409" s="6">
        <v>4.57187946279076E-4</v>
      </c>
      <c r="E2409" s="4"/>
      <c r="F2409" s="4"/>
    </row>
    <row r="2410" spans="1:6" ht="13.2" x14ac:dyDescent="0.25">
      <c r="A2410" s="5">
        <v>44843.333333333336</v>
      </c>
      <c r="B2410" s="6">
        <v>358.55</v>
      </c>
      <c r="C2410" s="6">
        <v>354.80817999999999</v>
      </c>
      <c r="D2410" s="6">
        <v>1.05460364527109E-2</v>
      </c>
      <c r="E2410" s="4"/>
      <c r="F2410" s="4"/>
    </row>
    <row r="2411" spans="1:6" ht="13.2" x14ac:dyDescent="0.25">
      <c r="A2411" s="5">
        <v>44843.375</v>
      </c>
      <c r="B2411" s="6">
        <v>351.16</v>
      </c>
      <c r="C2411" s="6">
        <v>348.09195</v>
      </c>
      <c r="D2411" s="6">
        <v>8.8139067852618398E-3</v>
      </c>
      <c r="E2411" s="4"/>
      <c r="F2411" s="4"/>
    </row>
    <row r="2412" spans="1:6" ht="13.2" x14ac:dyDescent="0.25">
      <c r="A2412" s="5">
        <v>44843.416666666664</v>
      </c>
      <c r="B2412" s="6">
        <v>343.74</v>
      </c>
      <c r="C2412" s="6">
        <v>342.08771999999999</v>
      </c>
      <c r="D2412" s="6">
        <v>4.8299892203088101E-3</v>
      </c>
      <c r="E2412" s="4"/>
      <c r="F2412" s="4"/>
    </row>
    <row r="2413" spans="1:6" ht="13.2" x14ac:dyDescent="0.25">
      <c r="A2413" s="5">
        <v>44843.458333333336</v>
      </c>
      <c r="B2413" s="6">
        <v>340.81</v>
      </c>
      <c r="C2413" s="6">
        <v>339.92788000000002</v>
      </c>
      <c r="D2413" s="6">
        <v>2.5950210379918999E-3</v>
      </c>
      <c r="E2413" s="4"/>
      <c r="F2413" s="4"/>
    </row>
    <row r="2414" spans="1:6" ht="13.2" x14ac:dyDescent="0.25">
      <c r="A2414" s="5">
        <v>44843.5</v>
      </c>
      <c r="B2414" s="6">
        <v>338.96</v>
      </c>
      <c r="C2414" s="6">
        <v>342.15273000000002</v>
      </c>
      <c r="D2414" s="6">
        <v>9.3313006738249306E-3</v>
      </c>
      <c r="E2414" s="4"/>
      <c r="F2414" s="4"/>
    </row>
    <row r="2415" spans="1:6" ht="13.2" x14ac:dyDescent="0.25">
      <c r="A2415" s="5">
        <v>44843.541666666664</v>
      </c>
      <c r="B2415" s="6">
        <v>337.83</v>
      </c>
      <c r="C2415" s="6">
        <v>341.16147999999998</v>
      </c>
      <c r="D2415" s="6">
        <v>9.7651118174302606E-3</v>
      </c>
      <c r="E2415" s="4"/>
      <c r="F2415" s="4"/>
    </row>
    <row r="2416" spans="1:6" ht="13.2" x14ac:dyDescent="0.25">
      <c r="A2416" s="5">
        <v>44843.583333333336</v>
      </c>
      <c r="B2416" s="6">
        <v>341.93</v>
      </c>
      <c r="C2416" s="6">
        <v>324.34424000000001</v>
      </c>
      <c r="D2416" s="6">
        <v>5.4219430565500298E-2</v>
      </c>
      <c r="E2416" s="4"/>
      <c r="F2416" s="4"/>
    </row>
    <row r="2417" spans="1:6" ht="13.2" x14ac:dyDescent="0.25">
      <c r="A2417" s="5">
        <v>44843.625</v>
      </c>
      <c r="B2417" s="6">
        <v>309.85000000000002</v>
      </c>
      <c r="C2417" s="6">
        <v>290.92151000000001</v>
      </c>
      <c r="D2417" s="6">
        <v>6.5063906756155601E-2</v>
      </c>
      <c r="E2417" s="4"/>
      <c r="F2417" s="4"/>
    </row>
    <row r="2418" spans="1:6" ht="13.2" x14ac:dyDescent="0.25">
      <c r="A2418" s="5">
        <v>44843.666666666664</v>
      </c>
      <c r="B2418" s="6">
        <v>242.47</v>
      </c>
      <c r="C2418" s="6">
        <v>254.84522000000001</v>
      </c>
      <c r="D2418" s="6">
        <v>4.8559749325492597E-2</v>
      </c>
      <c r="E2418" s="4"/>
      <c r="F2418" s="4"/>
    </row>
    <row r="2419" spans="1:6" ht="13.2" x14ac:dyDescent="0.25">
      <c r="A2419" s="5">
        <v>44843.708333333336</v>
      </c>
      <c r="B2419" s="6">
        <v>223</v>
      </c>
      <c r="C2419" s="6">
        <v>227.21786</v>
      </c>
      <c r="D2419" s="6">
        <v>1.8563065421001598E-2</v>
      </c>
      <c r="E2419" s="4"/>
      <c r="F2419" s="4"/>
    </row>
    <row r="2420" spans="1:6" ht="13.2" x14ac:dyDescent="0.25">
      <c r="A2420" s="5">
        <v>44843.75</v>
      </c>
      <c r="B2420" s="6">
        <v>217.09</v>
      </c>
      <c r="C2420" s="6">
        <v>216.03129000000001</v>
      </c>
      <c r="D2420" s="6">
        <v>4.9007252606786296E-3</v>
      </c>
      <c r="E2420" s="4"/>
      <c r="F2420" s="4"/>
    </row>
    <row r="2421" spans="1:6" ht="13.2" x14ac:dyDescent="0.25">
      <c r="A2421" s="5">
        <v>44843.791666666664</v>
      </c>
      <c r="B2421" s="6">
        <v>215.22</v>
      </c>
      <c r="C2421" s="6">
        <v>219.95527000000001</v>
      </c>
      <c r="D2421" s="6">
        <v>2.1528331646702498E-2</v>
      </c>
      <c r="E2421" s="4"/>
      <c r="F2421" s="4"/>
    </row>
    <row r="2422" spans="1:6" ht="13.2" x14ac:dyDescent="0.25">
      <c r="A2422" s="5">
        <v>44843.833333333336</v>
      </c>
      <c r="B2422" s="6">
        <v>215.25</v>
      </c>
      <c r="C2422" s="6">
        <v>227.45471000000001</v>
      </c>
      <c r="D2422" s="6">
        <v>5.36577589446268E-2</v>
      </c>
      <c r="E2422" s="4"/>
      <c r="F2422" s="4"/>
    </row>
    <row r="2423" spans="1:6" ht="13.2" x14ac:dyDescent="0.25">
      <c r="A2423" s="5">
        <v>44843.875</v>
      </c>
      <c r="B2423" s="6">
        <v>209.44</v>
      </c>
      <c r="C2423" s="6">
        <v>231.00699</v>
      </c>
      <c r="D2423" s="6">
        <v>9.3360768001002903E-2</v>
      </c>
      <c r="E2423" s="4"/>
      <c r="F2423" s="4"/>
    </row>
    <row r="2424" spans="1:6" ht="13.2" x14ac:dyDescent="0.25">
      <c r="A2424" s="5">
        <v>44843.916666666664</v>
      </c>
      <c r="B2424" s="6">
        <v>218.48</v>
      </c>
      <c r="C2424" s="6">
        <v>235.66022000000001</v>
      </c>
      <c r="D2424" s="6">
        <v>7.2902503443304997E-2</v>
      </c>
      <c r="E2424" s="4"/>
      <c r="F2424" s="4"/>
    </row>
    <row r="2425" spans="1:6" ht="13.2" x14ac:dyDescent="0.25">
      <c r="A2425" s="5">
        <v>44843.958333333336</v>
      </c>
      <c r="B2425" s="6">
        <v>228.26</v>
      </c>
      <c r="C2425" s="6">
        <v>250.50577999999999</v>
      </c>
      <c r="D2425" s="6">
        <v>8.8803459944117799E-2</v>
      </c>
      <c r="E2425" s="4"/>
      <c r="F2425" s="4"/>
    </row>
    <row r="2426" spans="1:6" ht="13.2" x14ac:dyDescent="0.25">
      <c r="A2426" s="5">
        <v>44844</v>
      </c>
      <c r="B2426" s="6">
        <v>257.41000000000003</v>
      </c>
      <c r="C2426" s="6">
        <v>287.72631000000001</v>
      </c>
      <c r="D2426" s="6">
        <v>0.105365095044662</v>
      </c>
      <c r="E2426" s="4"/>
      <c r="F2426" s="4"/>
    </row>
    <row r="2427" spans="1:6" ht="13.2" x14ac:dyDescent="0.25">
      <c r="A2427" s="5">
        <v>44844.041666666664</v>
      </c>
      <c r="B2427" s="6">
        <v>345.13</v>
      </c>
      <c r="C2427" s="6">
        <v>320.41906999999998</v>
      </c>
      <c r="D2427" s="6">
        <v>7.7120659516301607E-2</v>
      </c>
      <c r="E2427" s="4"/>
      <c r="F2427" s="4"/>
    </row>
    <row r="2428" spans="1:6" ht="13.2" x14ac:dyDescent="0.25">
      <c r="A2428" s="5">
        <v>44844.083333333336</v>
      </c>
      <c r="B2428" s="6">
        <v>383.69</v>
      </c>
      <c r="C2428" s="6">
        <v>343.81137999999999</v>
      </c>
      <c r="D2428" s="6">
        <v>0.115989819766873</v>
      </c>
      <c r="E2428" s="4"/>
      <c r="F2428" s="4"/>
    </row>
    <row r="2429" spans="1:6" ht="13.2" x14ac:dyDescent="0.25">
      <c r="A2429" s="5">
        <v>44844.125</v>
      </c>
      <c r="B2429" s="6">
        <v>385</v>
      </c>
      <c r="C2429" s="6">
        <v>355.13211000000001</v>
      </c>
      <c r="D2429" s="6">
        <v>8.4103603022548296E-2</v>
      </c>
      <c r="E2429" s="4"/>
      <c r="F2429" s="4"/>
    </row>
    <row r="2430" spans="1:6" ht="13.2" x14ac:dyDescent="0.25">
      <c r="A2430" s="5">
        <v>44844.166666666664</v>
      </c>
      <c r="B2430" s="6">
        <v>378.5</v>
      </c>
      <c r="C2430" s="6">
        <v>357.37982</v>
      </c>
      <c r="D2430" s="6">
        <v>5.9097293182362599E-2</v>
      </c>
      <c r="E2430" s="4"/>
      <c r="F2430" s="4"/>
    </row>
    <row r="2431" spans="1:6" ht="13.2" x14ac:dyDescent="0.25">
      <c r="A2431" s="5">
        <v>44844.208333333336</v>
      </c>
      <c r="B2431" s="6">
        <v>379.54</v>
      </c>
      <c r="C2431" s="6">
        <v>353.56292000000002</v>
      </c>
      <c r="D2431" s="6">
        <v>7.3472297377790596E-2</v>
      </c>
      <c r="E2431" s="4"/>
      <c r="F2431" s="4"/>
    </row>
    <row r="2432" spans="1:6" ht="13.2" x14ac:dyDescent="0.25">
      <c r="A2432" s="5">
        <v>44844.25</v>
      </c>
      <c r="B2432" s="6">
        <v>364.04</v>
      </c>
      <c r="C2432" s="6">
        <v>349.72073999999998</v>
      </c>
      <c r="D2432" s="6">
        <v>4.09448407320653E-2</v>
      </c>
      <c r="E2432" s="4"/>
      <c r="F2432" s="4"/>
    </row>
    <row r="2433" spans="1:6" ht="13.2" x14ac:dyDescent="0.25">
      <c r="A2433" s="5">
        <v>44844.291666666664</v>
      </c>
      <c r="B2433" s="6">
        <v>362.49</v>
      </c>
      <c r="C2433" s="6">
        <v>345.2373</v>
      </c>
      <c r="D2433" s="6">
        <v>4.99734530422987E-2</v>
      </c>
      <c r="E2433" s="4"/>
      <c r="F2433" s="4"/>
    </row>
    <row r="2434" spans="1:6" ht="13.2" x14ac:dyDescent="0.25">
      <c r="A2434" s="5">
        <v>44844.333333333336</v>
      </c>
      <c r="B2434" s="6">
        <v>361.69</v>
      </c>
      <c r="C2434" s="6">
        <v>341.12108000000001</v>
      </c>
      <c r="D2434" s="6">
        <v>6.0298003277897597E-2</v>
      </c>
      <c r="E2434" s="4"/>
      <c r="F2434" s="4"/>
    </row>
    <row r="2435" spans="1:6" ht="13.2" x14ac:dyDescent="0.25">
      <c r="A2435" s="5">
        <v>44844.375</v>
      </c>
      <c r="B2435" s="6">
        <v>351.45</v>
      </c>
      <c r="C2435" s="6">
        <v>334.39164</v>
      </c>
      <c r="D2435" s="6">
        <v>5.1013117433198897E-2</v>
      </c>
      <c r="E2435" s="4"/>
      <c r="F2435" s="4"/>
    </row>
    <row r="2436" spans="1:6" ht="13.2" x14ac:dyDescent="0.25">
      <c r="A2436" s="5">
        <v>44844.416666666664</v>
      </c>
      <c r="B2436" s="6">
        <v>358.33</v>
      </c>
      <c r="C2436" s="6">
        <v>329.23104999999998</v>
      </c>
      <c r="D2436" s="6">
        <v>8.8384585840247998E-2</v>
      </c>
      <c r="E2436" s="4"/>
      <c r="F2436" s="4"/>
    </row>
    <row r="2437" spans="1:6" ht="13.2" x14ac:dyDescent="0.25">
      <c r="A2437" s="5">
        <v>44844.458333333336</v>
      </c>
      <c r="B2437" s="6">
        <v>361.57</v>
      </c>
      <c r="C2437" s="6">
        <v>327.70659000000001</v>
      </c>
      <c r="D2437" s="6">
        <v>0.103334540815917</v>
      </c>
      <c r="E2437" s="4"/>
      <c r="F2437" s="4"/>
    </row>
    <row r="2438" spans="1:6" ht="13.2" x14ac:dyDescent="0.25">
      <c r="A2438" s="5">
        <v>44844.5</v>
      </c>
      <c r="B2438" s="6">
        <v>354.75</v>
      </c>
      <c r="C2438" s="6">
        <v>329.39771999999999</v>
      </c>
      <c r="D2438" s="6">
        <v>7.6965560053056797E-2</v>
      </c>
      <c r="E2438" s="4"/>
      <c r="F2438" s="4"/>
    </row>
    <row r="2439" spans="1:6" ht="13.2" x14ac:dyDescent="0.25">
      <c r="A2439" s="5">
        <v>44844.541666666664</v>
      </c>
      <c r="B2439" s="6">
        <v>359.25</v>
      </c>
      <c r="C2439" s="6">
        <v>327.03485000000001</v>
      </c>
      <c r="D2439" s="6">
        <v>9.8506779934921296E-2</v>
      </c>
      <c r="E2439" s="4"/>
      <c r="F2439" s="4"/>
    </row>
    <row r="2440" spans="1:6" ht="13.2" x14ac:dyDescent="0.25">
      <c r="A2440" s="5">
        <v>44844.583333333336</v>
      </c>
      <c r="B2440" s="6">
        <v>379.8</v>
      </c>
      <c r="C2440" s="6">
        <v>308.39501999999999</v>
      </c>
      <c r="D2440" s="6">
        <v>0.231537396420992</v>
      </c>
      <c r="E2440" s="4"/>
      <c r="F2440" s="4"/>
    </row>
    <row r="2441" spans="1:6" ht="13.2" x14ac:dyDescent="0.25">
      <c r="A2441" s="5">
        <v>44844.625</v>
      </c>
      <c r="B2441" s="6">
        <v>341.78</v>
      </c>
      <c r="C2441" s="6">
        <v>273.66656999999998</v>
      </c>
      <c r="D2441" s="6">
        <v>0.24889203675845301</v>
      </c>
      <c r="E2441" s="4"/>
      <c r="F2441" s="4"/>
    </row>
    <row r="2442" spans="1:6" ht="13.2" x14ac:dyDescent="0.25">
      <c r="A2442" s="5">
        <v>44844.666666666664</v>
      </c>
      <c r="B2442" s="6">
        <v>261.14999999999998</v>
      </c>
      <c r="C2442" s="6">
        <v>238.36895000000001</v>
      </c>
      <c r="D2442" s="6">
        <v>9.5570543059404101E-2</v>
      </c>
      <c r="E2442" s="4"/>
      <c r="F2442" s="4"/>
    </row>
    <row r="2443" spans="1:6" ht="13.2" x14ac:dyDescent="0.25">
      <c r="A2443" s="5">
        <v>44844.708333333336</v>
      </c>
      <c r="B2443" s="6">
        <v>246.78</v>
      </c>
      <c r="C2443" s="6">
        <v>214.04228000000001</v>
      </c>
      <c r="D2443" s="6">
        <v>0.152949781697335</v>
      </c>
      <c r="E2443" s="4"/>
      <c r="F2443" s="4"/>
    </row>
    <row r="2444" spans="1:6" ht="13.2" x14ac:dyDescent="0.25">
      <c r="A2444" s="5">
        <v>44844.75</v>
      </c>
      <c r="B2444" s="6">
        <v>246.4</v>
      </c>
      <c r="C2444" s="6">
        <v>205.62164000000001</v>
      </c>
      <c r="D2444" s="6">
        <v>0.19831745335753501</v>
      </c>
      <c r="E2444" s="4"/>
      <c r="F2444" s="4"/>
    </row>
    <row r="2445" spans="1:6" ht="13.2" x14ac:dyDescent="0.25">
      <c r="A2445" s="5">
        <v>44844.791666666664</v>
      </c>
      <c r="B2445" s="6">
        <v>239.49</v>
      </c>
      <c r="C2445" s="6">
        <v>209.66702000000001</v>
      </c>
      <c r="D2445" s="6">
        <v>0.142239728499026</v>
      </c>
      <c r="E2445" s="4"/>
      <c r="F2445" s="4"/>
    </row>
    <row r="2446" spans="1:6" ht="13.2" x14ac:dyDescent="0.25">
      <c r="A2446" s="5">
        <v>44844.833333333336</v>
      </c>
      <c r="B2446" s="6">
        <v>229.16</v>
      </c>
      <c r="C2446" s="6">
        <v>215.95050000000001</v>
      </c>
      <c r="D2446" s="6">
        <v>6.1169110513751901E-2</v>
      </c>
      <c r="E2446" s="4"/>
      <c r="F2446" s="4"/>
    </row>
    <row r="2447" spans="1:6" ht="13.2" x14ac:dyDescent="0.25">
      <c r="A2447" s="5">
        <v>44844.875</v>
      </c>
      <c r="B2447" s="6">
        <v>227.11</v>
      </c>
      <c r="C2447" s="6">
        <v>219.45446999999999</v>
      </c>
      <c r="D2447" s="6">
        <v>3.4884365763887197E-2</v>
      </c>
      <c r="E2447" s="4"/>
      <c r="F2447" s="4"/>
    </row>
    <row r="2448" spans="1:6" ht="13.2" x14ac:dyDescent="0.25">
      <c r="A2448" s="5">
        <v>44844.916666666664</v>
      </c>
      <c r="B2448" s="6">
        <v>234.23</v>
      </c>
      <c r="C2448" s="6">
        <v>226.27969999999999</v>
      </c>
      <c r="D2448" s="6">
        <v>3.5134835338742197E-2</v>
      </c>
      <c r="E2448" s="4"/>
      <c r="F2448" s="4"/>
    </row>
    <row r="2449" spans="1:6" ht="13.2" x14ac:dyDescent="0.25">
      <c r="A2449" s="5">
        <v>44844.958333333336</v>
      </c>
      <c r="B2449" s="6">
        <v>253.77</v>
      </c>
      <c r="C2449" s="6">
        <v>244.81703999999999</v>
      </c>
      <c r="D2449" s="6">
        <v>3.6570003460543503E-2</v>
      </c>
      <c r="E2449" s="4"/>
      <c r="F2449" s="4"/>
    </row>
    <row r="2450" spans="1:6" ht="13.2" x14ac:dyDescent="0.25">
      <c r="A2450" s="5">
        <v>44845</v>
      </c>
      <c r="B2450" s="6">
        <v>290.98</v>
      </c>
      <c r="C2450" s="6">
        <v>316.69666999999998</v>
      </c>
      <c r="D2450" s="6">
        <v>8.12028430864144E-2</v>
      </c>
      <c r="E2450" s="4"/>
      <c r="F2450" s="4"/>
    </row>
    <row r="2451" spans="1:6" ht="13.2" x14ac:dyDescent="0.25">
      <c r="A2451" s="5">
        <v>44845.041666666664</v>
      </c>
      <c r="B2451" s="6">
        <v>366.77</v>
      </c>
      <c r="C2451" s="6">
        <v>344.73329000000001</v>
      </c>
      <c r="D2451" s="6">
        <v>6.3923939576592495E-2</v>
      </c>
      <c r="E2451" s="4"/>
      <c r="F2451" s="4"/>
    </row>
    <row r="2452" spans="1:6" ht="13.2" x14ac:dyDescent="0.25">
      <c r="A2452" s="5">
        <v>44845.083333333336</v>
      </c>
      <c r="B2452" s="6">
        <v>391.64</v>
      </c>
      <c r="C2452" s="6">
        <v>360.58458000000002</v>
      </c>
      <c r="D2452" s="6">
        <v>8.6125202580764698E-2</v>
      </c>
      <c r="E2452" s="4"/>
      <c r="F2452" s="4"/>
    </row>
    <row r="2453" spans="1:6" ht="13.2" x14ac:dyDescent="0.25">
      <c r="A2453" s="5">
        <v>44845.125</v>
      </c>
      <c r="B2453" s="6">
        <v>381.81</v>
      </c>
      <c r="C2453" s="6">
        <v>364.63119</v>
      </c>
      <c r="D2453" s="6">
        <v>4.7112837494784697E-2</v>
      </c>
      <c r="E2453" s="4"/>
      <c r="F2453" s="4"/>
    </row>
    <row r="2454" spans="1:6" ht="13.2" x14ac:dyDescent="0.25">
      <c r="A2454" s="5">
        <v>44845.166666666664</v>
      </c>
      <c r="B2454" s="6">
        <v>363.79</v>
      </c>
      <c r="C2454" s="6">
        <v>362.47836000000001</v>
      </c>
      <c r="D2454" s="6">
        <v>3.61853325533698E-3</v>
      </c>
      <c r="E2454" s="4"/>
      <c r="F2454" s="4"/>
    </row>
    <row r="2455" spans="1:6" ht="13.2" x14ac:dyDescent="0.25">
      <c r="A2455" s="5">
        <v>44845.208333333336</v>
      </c>
      <c r="B2455" s="6">
        <v>357.88</v>
      </c>
      <c r="C2455" s="6">
        <v>356.18355000000003</v>
      </c>
      <c r="D2455" s="6">
        <v>4.76285330976113E-3</v>
      </c>
      <c r="E2455" s="4"/>
      <c r="F2455" s="4"/>
    </row>
    <row r="2456" spans="1:6" ht="13.2" x14ac:dyDescent="0.25">
      <c r="A2456" s="5">
        <v>44845.25</v>
      </c>
      <c r="B2456" s="6">
        <v>360.03</v>
      </c>
      <c r="C2456" s="6">
        <v>350.54548</v>
      </c>
      <c r="D2456" s="6">
        <v>2.7056460690920801E-2</v>
      </c>
      <c r="E2456" s="4"/>
      <c r="F2456" s="4"/>
    </row>
    <row r="2457" spans="1:6" ht="13.2" x14ac:dyDescent="0.25">
      <c r="A2457" s="5">
        <v>44845.291666666664</v>
      </c>
      <c r="B2457" s="6">
        <v>359.86</v>
      </c>
      <c r="C2457" s="6">
        <v>346.08274999999998</v>
      </c>
      <c r="D2457" s="6">
        <v>3.9809120795532303E-2</v>
      </c>
      <c r="E2457" s="4"/>
      <c r="F2457" s="4"/>
    </row>
    <row r="2458" spans="1:6" ht="13.2" x14ac:dyDescent="0.25">
      <c r="A2458" s="5">
        <v>44845.333333333336</v>
      </c>
      <c r="B2458" s="6">
        <v>351.54</v>
      </c>
      <c r="C2458" s="6">
        <v>344.93117000000001</v>
      </c>
      <c r="D2458" s="6">
        <v>1.9159851514723901E-2</v>
      </c>
      <c r="E2458" s="4"/>
      <c r="F2458" s="4"/>
    </row>
    <row r="2459" spans="1:6" ht="13.2" x14ac:dyDescent="0.25">
      <c r="A2459" s="5">
        <v>44845.375</v>
      </c>
      <c r="B2459" s="6">
        <v>336.46</v>
      </c>
      <c r="C2459" s="6">
        <v>341.34904999999998</v>
      </c>
      <c r="D2459" s="6">
        <v>1.4322729182928699E-2</v>
      </c>
      <c r="E2459" s="4"/>
      <c r="F2459" s="4"/>
    </row>
    <row r="2460" spans="1:6" ht="13.2" x14ac:dyDescent="0.25">
      <c r="A2460" s="5">
        <v>44845.416666666664</v>
      </c>
      <c r="B2460" s="6">
        <v>328.13</v>
      </c>
      <c r="C2460" s="6">
        <v>337.55811999999997</v>
      </c>
      <c r="D2460" s="6">
        <v>2.7930360555391099E-2</v>
      </c>
      <c r="E2460" s="4"/>
      <c r="F2460" s="4"/>
    </row>
    <row r="2461" spans="1:6" ht="13.2" x14ac:dyDescent="0.25">
      <c r="A2461" s="5">
        <v>44845.458333333336</v>
      </c>
      <c r="B2461" s="6">
        <v>332.23</v>
      </c>
      <c r="C2461" s="6">
        <v>338.25880000000001</v>
      </c>
      <c r="D2461" s="6">
        <v>1.78230396371062E-2</v>
      </c>
      <c r="E2461" s="4"/>
      <c r="F2461" s="4"/>
    </row>
    <row r="2462" spans="1:6" ht="13.2" x14ac:dyDescent="0.25">
      <c r="A2462" s="5">
        <v>44845.5</v>
      </c>
      <c r="B2462" s="6">
        <v>340.96</v>
      </c>
      <c r="C2462" s="6">
        <v>343.72827999999998</v>
      </c>
      <c r="D2462" s="6">
        <v>8.0536870576956993E-3</v>
      </c>
      <c r="E2462" s="4"/>
      <c r="F2462" s="4"/>
    </row>
    <row r="2463" spans="1:6" ht="13.2" x14ac:dyDescent="0.25">
      <c r="A2463" s="5">
        <v>44845.541666666664</v>
      </c>
      <c r="B2463" s="6">
        <v>348.12</v>
      </c>
      <c r="C2463" s="6">
        <v>344.61243999999999</v>
      </c>
      <c r="D2463" s="6">
        <v>1.01782744697202E-2</v>
      </c>
      <c r="E2463" s="4"/>
      <c r="F2463" s="4"/>
    </row>
    <row r="2464" spans="1:6" ht="13.2" x14ac:dyDescent="0.25">
      <c r="A2464" s="5">
        <v>44845.583333333336</v>
      </c>
      <c r="B2464" s="6">
        <v>360.15</v>
      </c>
      <c r="C2464" s="6">
        <v>325.32504</v>
      </c>
      <c r="D2464" s="6">
        <v>0.10704666323871</v>
      </c>
      <c r="E2464" s="4"/>
      <c r="F2464" s="4"/>
    </row>
    <row r="2465" spans="1:6" ht="13.2" x14ac:dyDescent="0.25">
      <c r="A2465" s="5">
        <v>44845.625</v>
      </c>
      <c r="B2465" s="6">
        <v>320.25</v>
      </c>
      <c r="C2465" s="6">
        <v>286.86005</v>
      </c>
      <c r="D2465" s="6">
        <v>0.11639804845603199</v>
      </c>
      <c r="E2465" s="4"/>
      <c r="F2465" s="4"/>
    </row>
    <row r="2466" spans="1:6" ht="13.2" x14ac:dyDescent="0.25">
      <c r="A2466" s="5">
        <v>44845.666666666664</v>
      </c>
      <c r="B2466" s="6">
        <v>246.49</v>
      </c>
      <c r="C2466" s="6">
        <v>250.00382999999999</v>
      </c>
      <c r="D2466" s="6">
        <v>1.40551046757963E-2</v>
      </c>
      <c r="E2466" s="4"/>
      <c r="F2466" s="4"/>
    </row>
    <row r="2467" spans="1:6" ht="13.2" x14ac:dyDescent="0.25">
      <c r="A2467" s="5">
        <v>44845.708333333336</v>
      </c>
      <c r="B2467" s="6">
        <v>234.52</v>
      </c>
      <c r="C2467" s="6">
        <v>228.93430000000001</v>
      </c>
      <c r="D2467" s="6">
        <v>2.43987030340145E-2</v>
      </c>
      <c r="E2467" s="4"/>
      <c r="F2467" s="4"/>
    </row>
    <row r="2468" spans="1:6" ht="13.2" x14ac:dyDescent="0.25">
      <c r="A2468" s="5">
        <v>44845.75</v>
      </c>
      <c r="B2468" s="6">
        <v>227.84</v>
      </c>
      <c r="C2468" s="6">
        <v>224.69908000000001</v>
      </c>
      <c r="D2468" s="6">
        <v>1.39783393861692E-2</v>
      </c>
      <c r="E2468" s="4"/>
      <c r="F2468" s="4"/>
    </row>
    <row r="2469" spans="1:6" ht="13.2" x14ac:dyDescent="0.25">
      <c r="A2469" s="5">
        <v>44845.791666666664</v>
      </c>
      <c r="B2469" s="6">
        <v>224.55</v>
      </c>
      <c r="C2469" s="6">
        <v>230.31456</v>
      </c>
      <c r="D2469" s="6">
        <v>2.5029073281341699E-2</v>
      </c>
      <c r="E2469" s="4"/>
      <c r="F2469" s="4"/>
    </row>
    <row r="2470" spans="1:6" ht="13.2" x14ac:dyDescent="0.25">
      <c r="A2470" s="5">
        <v>44845.833333333336</v>
      </c>
      <c r="B2470" s="6">
        <v>219.16</v>
      </c>
      <c r="C2470" s="6">
        <v>236.60051999999999</v>
      </c>
      <c r="D2470" s="6">
        <v>7.3712940275870803E-2</v>
      </c>
      <c r="E2470" s="4"/>
      <c r="F2470" s="4"/>
    </row>
    <row r="2471" spans="1:6" ht="13.2" x14ac:dyDescent="0.25">
      <c r="A2471" s="5">
        <v>44845.875</v>
      </c>
      <c r="B2471" s="6">
        <v>220.18</v>
      </c>
      <c r="C2471" s="6">
        <v>240.61275000000001</v>
      </c>
      <c r="D2471" s="6">
        <v>8.4919647857397404E-2</v>
      </c>
      <c r="E2471" s="4"/>
      <c r="F2471" s="4"/>
    </row>
    <row r="2472" spans="1:6" ht="13.2" x14ac:dyDescent="0.25">
      <c r="A2472" s="5">
        <v>44845.916666666664</v>
      </c>
      <c r="B2472" s="6">
        <v>239.49</v>
      </c>
      <c r="C2472" s="6">
        <v>249.88033999999999</v>
      </c>
      <c r="D2472" s="6">
        <v>4.15812624554616E-2</v>
      </c>
      <c r="E2472" s="4"/>
      <c r="F2472" s="4"/>
    </row>
    <row r="2473" spans="1:6" ht="13.2" x14ac:dyDescent="0.25">
      <c r="A2473" s="5">
        <v>44845.958333333336</v>
      </c>
      <c r="B2473" s="6">
        <v>244.48</v>
      </c>
      <c r="C2473" s="6">
        <v>270.55498999999998</v>
      </c>
      <c r="D2473" s="6">
        <v>9.6375934518893799E-2</v>
      </c>
      <c r="E2473" s="4"/>
      <c r="F2473" s="4"/>
    </row>
    <row r="2474" spans="1:6" ht="13.2" x14ac:dyDescent="0.25">
      <c r="A2474" s="5">
        <v>44846</v>
      </c>
      <c r="B2474" s="6">
        <v>282.39</v>
      </c>
      <c r="C2474" s="6">
        <v>309.78399999999999</v>
      </c>
      <c r="D2474" s="6">
        <v>8.8429357229553501E-2</v>
      </c>
      <c r="E2474" s="4"/>
      <c r="F2474" s="4"/>
    </row>
    <row r="2475" spans="1:6" ht="13.2" x14ac:dyDescent="0.25">
      <c r="A2475" s="5">
        <v>44846.041666666664</v>
      </c>
      <c r="B2475" s="6">
        <v>345.03</v>
      </c>
      <c r="C2475" s="6">
        <v>340.47935999999999</v>
      </c>
      <c r="D2475" s="6">
        <v>1.3365391664269999E-2</v>
      </c>
      <c r="E2475" s="4"/>
      <c r="F2475" s="4"/>
    </row>
    <row r="2476" spans="1:6" ht="13.2" x14ac:dyDescent="0.25">
      <c r="A2476" s="5">
        <v>44846.083333333336</v>
      </c>
      <c r="B2476" s="6">
        <v>370.88</v>
      </c>
      <c r="C2476" s="6">
        <v>356.32785999999999</v>
      </c>
      <c r="D2476" s="6">
        <v>4.0839186697329798E-2</v>
      </c>
      <c r="E2476" s="4"/>
      <c r="F2476" s="4"/>
    </row>
    <row r="2477" spans="1:6" ht="13.2" x14ac:dyDescent="0.25">
      <c r="A2477" s="5">
        <v>44846.125</v>
      </c>
      <c r="B2477" s="6">
        <v>367.29</v>
      </c>
      <c r="C2477" s="6">
        <v>359.55975000000001</v>
      </c>
      <c r="D2477" s="6">
        <v>2.1499208406947599E-2</v>
      </c>
      <c r="E2477" s="4"/>
      <c r="F2477" s="4"/>
    </row>
    <row r="2478" spans="1:6" ht="13.2" x14ac:dyDescent="0.25">
      <c r="A2478" s="5">
        <v>44846.166666666664</v>
      </c>
      <c r="B2478" s="6">
        <v>356.65</v>
      </c>
      <c r="C2478" s="6">
        <v>358.19961999999998</v>
      </c>
      <c r="D2478" s="6">
        <v>4.3261352426895499E-3</v>
      </c>
      <c r="E2478" s="4"/>
      <c r="F2478" s="4"/>
    </row>
    <row r="2479" spans="1:6" ht="13.2" x14ac:dyDescent="0.25">
      <c r="A2479" s="5">
        <v>44846.208333333336</v>
      </c>
      <c r="B2479" s="6">
        <v>346.44</v>
      </c>
      <c r="C2479" s="6">
        <v>353.66019999999997</v>
      </c>
      <c r="D2479" s="6">
        <v>2.0415641907118601E-2</v>
      </c>
      <c r="E2479" s="4"/>
      <c r="F2479" s="4"/>
    </row>
    <row r="2480" spans="1:6" ht="13.2" x14ac:dyDescent="0.25">
      <c r="A2480" s="5">
        <v>44846.25</v>
      </c>
      <c r="B2480" s="6">
        <v>349.77</v>
      </c>
      <c r="C2480" s="6">
        <v>348.95483999999999</v>
      </c>
      <c r="D2480" s="6">
        <v>2.3360042806685002E-3</v>
      </c>
      <c r="E2480" s="4"/>
      <c r="F2480" s="4"/>
    </row>
    <row r="2481" spans="1:6" ht="13.2" x14ac:dyDescent="0.25">
      <c r="A2481" s="5">
        <v>44846.291666666664</v>
      </c>
      <c r="B2481" s="6">
        <v>345.11</v>
      </c>
      <c r="C2481" s="6">
        <v>343.36081000000001</v>
      </c>
      <c r="D2481" s="6">
        <v>5.0943204613246298E-3</v>
      </c>
      <c r="E2481" s="4"/>
      <c r="F2481" s="4"/>
    </row>
    <row r="2482" spans="1:6" ht="13.2" x14ac:dyDescent="0.25">
      <c r="A2482" s="5">
        <v>44846.333333333336</v>
      </c>
      <c r="B2482" s="6">
        <v>339.04</v>
      </c>
      <c r="C2482" s="6">
        <v>340.95019000000002</v>
      </c>
      <c r="D2482" s="6">
        <v>5.6025485716843203E-3</v>
      </c>
      <c r="E2482" s="4"/>
      <c r="F2482" s="4"/>
    </row>
    <row r="2483" spans="1:6" ht="13.2" x14ac:dyDescent="0.25">
      <c r="A2483" s="5">
        <v>44846.375</v>
      </c>
      <c r="B2483" s="6">
        <v>321.77999999999997</v>
      </c>
      <c r="C2483" s="6">
        <v>336.53933000000001</v>
      </c>
      <c r="D2483" s="6">
        <v>4.3856181683133502E-2</v>
      </c>
      <c r="E2483" s="4"/>
      <c r="F2483" s="4"/>
    </row>
    <row r="2484" spans="1:6" ht="13.2" x14ac:dyDescent="0.25">
      <c r="A2484" s="5">
        <v>44846.416666666664</v>
      </c>
      <c r="B2484" s="6">
        <v>325.18</v>
      </c>
      <c r="C2484" s="6">
        <v>330.71859000000001</v>
      </c>
      <c r="D2484" s="6">
        <v>1.6747138405494501E-2</v>
      </c>
      <c r="E2484" s="4"/>
      <c r="F2484" s="4"/>
    </row>
    <row r="2485" spans="1:6" ht="13.2" x14ac:dyDescent="0.25">
      <c r="A2485" s="5">
        <v>44846.458333333336</v>
      </c>
      <c r="B2485" s="6">
        <v>325.70999999999998</v>
      </c>
      <c r="C2485" s="6">
        <v>328.68768</v>
      </c>
      <c r="D2485" s="6">
        <v>9.0592990890319292E-3</v>
      </c>
      <c r="E2485" s="4"/>
      <c r="F2485" s="4"/>
    </row>
    <row r="2486" spans="1:6" ht="13.2" x14ac:dyDescent="0.25">
      <c r="A2486" s="5">
        <v>44846.5</v>
      </c>
      <c r="B2486" s="6">
        <v>334.47</v>
      </c>
      <c r="C2486" s="6">
        <v>334.62380999999999</v>
      </c>
      <c r="D2486" s="6">
        <v>4.5965049528294002E-4</v>
      </c>
      <c r="E2486" s="4"/>
      <c r="F2486" s="4"/>
    </row>
    <row r="2487" spans="1:6" ht="13.2" x14ac:dyDescent="0.25">
      <c r="A2487" s="5">
        <v>44846.541666666664</v>
      </c>
      <c r="B2487" s="6">
        <v>349.22</v>
      </c>
      <c r="C2487" s="6">
        <v>339.62229000000002</v>
      </c>
      <c r="D2487" s="6">
        <v>2.82599531379404E-2</v>
      </c>
      <c r="E2487" s="4"/>
      <c r="F2487" s="4"/>
    </row>
    <row r="2488" spans="1:6" ht="13.2" x14ac:dyDescent="0.25">
      <c r="A2488" s="5">
        <v>44846.583333333336</v>
      </c>
      <c r="B2488" s="6">
        <v>344.36</v>
      </c>
      <c r="C2488" s="6">
        <v>323.46895999999998</v>
      </c>
      <c r="D2488" s="6">
        <v>6.4584373103372894E-2</v>
      </c>
      <c r="E2488" s="4"/>
      <c r="F2488" s="4"/>
    </row>
    <row r="2489" spans="1:6" ht="13.2" x14ac:dyDescent="0.25">
      <c r="A2489" s="5">
        <v>44846.625</v>
      </c>
      <c r="B2489" s="6">
        <v>314.54000000000002</v>
      </c>
      <c r="C2489" s="6">
        <v>283.21123</v>
      </c>
      <c r="D2489" s="6">
        <v>0.110619801340504</v>
      </c>
      <c r="E2489" s="4"/>
      <c r="F2489" s="4"/>
    </row>
    <row r="2490" spans="1:6" ht="13.2" x14ac:dyDescent="0.25">
      <c r="A2490" s="5">
        <v>44846.666666666664</v>
      </c>
      <c r="B2490" s="6">
        <v>245.49</v>
      </c>
      <c r="C2490" s="6">
        <v>241.60712000000001</v>
      </c>
      <c r="D2490" s="6">
        <v>1.6071049561784401E-2</v>
      </c>
      <c r="E2490" s="4"/>
      <c r="F2490" s="4"/>
    </row>
    <row r="2491" spans="1:6" ht="13.2" x14ac:dyDescent="0.25">
      <c r="A2491" s="5">
        <v>44846.708333333336</v>
      </c>
      <c r="B2491" s="6">
        <v>237.22</v>
      </c>
      <c r="C2491" s="6">
        <v>217.53894</v>
      </c>
      <c r="D2491" s="6">
        <v>9.0471434677396101E-2</v>
      </c>
      <c r="E2491" s="4"/>
      <c r="F2491" s="4"/>
    </row>
    <row r="2492" spans="1:6" ht="13.2" x14ac:dyDescent="0.25">
      <c r="A2492" s="5">
        <v>44846.75</v>
      </c>
      <c r="B2492" s="6">
        <v>235.15</v>
      </c>
      <c r="C2492" s="6">
        <v>212.74734000000001</v>
      </c>
      <c r="D2492" s="6">
        <v>0.105301716110763</v>
      </c>
      <c r="E2492" s="4"/>
      <c r="F2492" s="4"/>
    </row>
    <row r="2493" spans="1:6" ht="13.2" x14ac:dyDescent="0.25">
      <c r="A2493" s="5">
        <v>44846.791666666664</v>
      </c>
      <c r="B2493" s="6">
        <v>231.25</v>
      </c>
      <c r="C2493" s="6">
        <v>218.58777000000001</v>
      </c>
      <c r="D2493" s="6">
        <v>5.7927440313792398E-2</v>
      </c>
      <c r="E2493" s="4"/>
      <c r="F2493" s="4"/>
    </row>
    <row r="2494" spans="1:6" ht="13.2" x14ac:dyDescent="0.25">
      <c r="A2494" s="5">
        <v>44846.833333333336</v>
      </c>
      <c r="B2494" s="6">
        <v>226.39</v>
      </c>
      <c r="C2494" s="6">
        <v>224.47255999999999</v>
      </c>
      <c r="D2494" s="6">
        <v>8.5419794740167702E-3</v>
      </c>
      <c r="E2494" s="4"/>
      <c r="F2494" s="4"/>
    </row>
    <row r="2495" spans="1:6" ht="13.2" x14ac:dyDescent="0.25">
      <c r="A2495" s="5">
        <v>44846.875</v>
      </c>
      <c r="B2495" s="6">
        <v>240.17</v>
      </c>
      <c r="C2495" s="6">
        <v>227.13148000000001</v>
      </c>
      <c r="D2495" s="6">
        <v>5.74051646209498E-2</v>
      </c>
      <c r="E2495" s="4"/>
      <c r="F2495" s="4"/>
    </row>
    <row r="2496" spans="1:6" ht="13.2" x14ac:dyDescent="0.25">
      <c r="A2496" s="5">
        <v>44846.916666666664</v>
      </c>
      <c r="B2496" s="6">
        <v>246.43</v>
      </c>
      <c r="C2496" s="6">
        <v>236.29977</v>
      </c>
      <c r="D2496" s="6">
        <v>4.28702490908053E-2</v>
      </c>
      <c r="E2496" s="4"/>
      <c r="F2496" s="4"/>
    </row>
    <row r="2497" spans="1:6" ht="13.2" x14ac:dyDescent="0.25">
      <c r="A2497" s="5">
        <v>44846.958333333336</v>
      </c>
      <c r="B2497" s="6">
        <v>264.66000000000003</v>
      </c>
      <c r="C2497" s="6">
        <v>260.08864999999997</v>
      </c>
      <c r="D2497" s="6">
        <v>1.7576122602812699E-2</v>
      </c>
      <c r="E2497" s="4"/>
      <c r="F2497" s="4"/>
    </row>
    <row r="2498" spans="1:6" ht="13.2" x14ac:dyDescent="0.25">
      <c r="A2498" s="5">
        <v>44847</v>
      </c>
      <c r="B2498" s="6">
        <v>298.39</v>
      </c>
      <c r="C2498" s="6">
        <v>311.96436</v>
      </c>
      <c r="D2498" s="6">
        <v>4.3512534572859501E-2</v>
      </c>
      <c r="E2498" s="4"/>
      <c r="F2498" s="4"/>
    </row>
    <row r="2499" spans="1:6" ht="13.2" x14ac:dyDescent="0.25">
      <c r="A2499" s="5">
        <v>44847.041666666664</v>
      </c>
      <c r="B2499" s="6">
        <v>332.51</v>
      </c>
      <c r="C2499" s="6">
        <v>340.06846000000002</v>
      </c>
      <c r="D2499" s="6">
        <v>2.2226289377144898E-2</v>
      </c>
      <c r="E2499" s="4"/>
      <c r="F2499" s="4"/>
    </row>
    <row r="2500" spans="1:6" ht="13.2" x14ac:dyDescent="0.25">
      <c r="A2500" s="5">
        <v>44847.083333333336</v>
      </c>
      <c r="B2500" s="6">
        <v>362.37</v>
      </c>
      <c r="C2500" s="6">
        <v>354.33006</v>
      </c>
      <c r="D2500" s="6">
        <v>2.2690538872146501E-2</v>
      </c>
      <c r="E2500" s="4"/>
      <c r="F2500" s="4"/>
    </row>
    <row r="2501" spans="1:6" ht="13.2" x14ac:dyDescent="0.25">
      <c r="A2501" s="5">
        <v>44847.125</v>
      </c>
      <c r="B2501" s="6">
        <v>358.72</v>
      </c>
      <c r="C2501" s="6">
        <v>356.68734000000001</v>
      </c>
      <c r="D2501" s="6">
        <v>5.6987164164559899E-3</v>
      </c>
      <c r="E2501" s="4"/>
      <c r="F2501" s="4"/>
    </row>
    <row r="2502" spans="1:6" ht="13.2" x14ac:dyDescent="0.25">
      <c r="A2502" s="5">
        <v>44847.166666666664</v>
      </c>
      <c r="B2502" s="6">
        <v>358.43</v>
      </c>
      <c r="C2502" s="6">
        <v>354.65973000000002</v>
      </c>
      <c r="D2502" s="6">
        <v>1.06306684438066E-2</v>
      </c>
      <c r="E2502" s="4"/>
      <c r="F2502" s="4"/>
    </row>
    <row r="2503" spans="1:6" ht="13.2" x14ac:dyDescent="0.25">
      <c r="A2503" s="5">
        <v>44847.208333333336</v>
      </c>
      <c r="B2503" s="6">
        <v>352.62</v>
      </c>
      <c r="C2503" s="6">
        <v>349.73987</v>
      </c>
      <c r="D2503" s="6">
        <v>8.2350633915430002E-3</v>
      </c>
      <c r="E2503" s="4"/>
      <c r="F2503" s="4"/>
    </row>
    <row r="2504" spans="1:6" ht="13.2" x14ac:dyDescent="0.25">
      <c r="A2504" s="5">
        <v>44847.25</v>
      </c>
      <c r="B2504" s="6">
        <v>350.45</v>
      </c>
      <c r="C2504" s="6">
        <v>344.40438999999998</v>
      </c>
      <c r="D2504" s="6">
        <v>1.7553812249605699E-2</v>
      </c>
      <c r="E2504" s="4"/>
      <c r="F2504" s="4"/>
    </row>
    <row r="2505" spans="1:6" ht="13.2" x14ac:dyDescent="0.25">
      <c r="A2505" s="5">
        <v>44847.291666666664</v>
      </c>
      <c r="B2505" s="6">
        <v>342.25</v>
      </c>
      <c r="C2505" s="6">
        <v>338.09404999999998</v>
      </c>
      <c r="D2505" s="6">
        <v>1.2292289675017901E-2</v>
      </c>
      <c r="E2505" s="4"/>
      <c r="F2505" s="4"/>
    </row>
    <row r="2506" spans="1:6" ht="13.2" x14ac:dyDescent="0.25">
      <c r="A2506" s="5">
        <v>44847.333333333336</v>
      </c>
      <c r="B2506" s="6">
        <v>341.08</v>
      </c>
      <c r="C2506" s="6">
        <v>335.34992999999997</v>
      </c>
      <c r="D2506" s="6">
        <v>1.7086838217023E-2</v>
      </c>
      <c r="E2506" s="4"/>
      <c r="F2506" s="4"/>
    </row>
    <row r="2507" spans="1:6" ht="13.2" x14ac:dyDescent="0.25">
      <c r="A2507" s="5">
        <v>44847.375</v>
      </c>
      <c r="B2507" s="6">
        <v>348.56</v>
      </c>
      <c r="C2507" s="6">
        <v>331.20616999999999</v>
      </c>
      <c r="D2507" s="6">
        <v>5.2395853615891302E-2</v>
      </c>
      <c r="E2507" s="4"/>
      <c r="F2507" s="4"/>
    </row>
    <row r="2508" spans="1:6" ht="13.2" x14ac:dyDescent="0.25">
      <c r="A2508" s="5">
        <v>44847.416666666664</v>
      </c>
      <c r="B2508" s="6">
        <v>338.64</v>
      </c>
      <c r="C2508" s="6">
        <v>325.88076000000001</v>
      </c>
      <c r="D2508" s="6">
        <v>3.9153093910791102E-2</v>
      </c>
      <c r="E2508" s="4"/>
      <c r="F2508" s="4"/>
    </row>
    <row r="2509" spans="1:6" ht="13.2" x14ac:dyDescent="0.25">
      <c r="A2509" s="5">
        <v>44847.458333333336</v>
      </c>
      <c r="B2509" s="6">
        <v>337.74</v>
      </c>
      <c r="C2509" s="6">
        <v>324.62511000000001</v>
      </c>
      <c r="D2509" s="6">
        <v>4.04001095294199E-2</v>
      </c>
      <c r="E2509" s="4"/>
      <c r="F2509" s="4"/>
    </row>
    <row r="2510" spans="1:6" ht="13.2" x14ac:dyDescent="0.25">
      <c r="A2510" s="5">
        <v>44847.5</v>
      </c>
      <c r="B2510" s="6">
        <v>346.2</v>
      </c>
      <c r="C2510" s="6">
        <v>330.90384</v>
      </c>
      <c r="D2510" s="6">
        <v>4.6225392851288703E-2</v>
      </c>
      <c r="E2510" s="4"/>
      <c r="F2510" s="4"/>
    </row>
    <row r="2511" spans="1:6" ht="13.2" x14ac:dyDescent="0.25">
      <c r="A2511" s="5">
        <v>44847.541666666664</v>
      </c>
      <c r="B2511" s="6">
        <v>341.16</v>
      </c>
      <c r="C2511" s="6">
        <v>335.66228999999998</v>
      </c>
      <c r="D2511" s="6">
        <v>1.6378694192904501E-2</v>
      </c>
      <c r="E2511" s="4"/>
      <c r="F2511" s="4"/>
    </row>
    <row r="2512" spans="1:6" ht="13.2" x14ac:dyDescent="0.25">
      <c r="A2512" s="5">
        <v>44847.583333333336</v>
      </c>
      <c r="B2512" s="6">
        <v>349.32</v>
      </c>
      <c r="C2512" s="6">
        <v>319.83670999999998</v>
      </c>
      <c r="D2512" s="6">
        <v>9.2182320159558906E-2</v>
      </c>
      <c r="E2512" s="4"/>
      <c r="F2512" s="4"/>
    </row>
    <row r="2513" spans="1:6" ht="13.2" x14ac:dyDescent="0.25">
      <c r="A2513" s="5">
        <v>44847.625</v>
      </c>
      <c r="B2513" s="6">
        <v>326.22000000000003</v>
      </c>
      <c r="C2513" s="6">
        <v>281.62842999999998</v>
      </c>
      <c r="D2513" s="6">
        <v>0.158334760450143</v>
      </c>
      <c r="E2513" s="4"/>
      <c r="F2513" s="4"/>
    </row>
    <row r="2514" spans="1:6" ht="13.2" x14ac:dyDescent="0.25">
      <c r="A2514" s="5">
        <v>44847.666666666664</v>
      </c>
      <c r="B2514" s="6">
        <v>256.52</v>
      </c>
      <c r="C2514" s="6">
        <v>243.28283999999999</v>
      </c>
      <c r="D2514" s="6">
        <v>5.4410578238892497E-2</v>
      </c>
      <c r="E2514" s="4"/>
      <c r="F2514" s="4"/>
    </row>
    <row r="2515" spans="1:6" ht="13.2" x14ac:dyDescent="0.25">
      <c r="A2515" s="5">
        <v>44847.708333333336</v>
      </c>
      <c r="B2515" s="6">
        <v>233.42</v>
      </c>
      <c r="C2515" s="6">
        <v>222.25502</v>
      </c>
      <c r="D2515" s="6">
        <v>5.0234995816967297E-2</v>
      </c>
      <c r="E2515" s="4"/>
      <c r="F2515" s="4"/>
    </row>
    <row r="2516" spans="1:6" ht="13.2" x14ac:dyDescent="0.25">
      <c r="A2516" s="5">
        <v>44847.75</v>
      </c>
      <c r="B2516" s="6">
        <v>241.83</v>
      </c>
      <c r="C2516" s="6">
        <v>218.61283</v>
      </c>
      <c r="D2516" s="6">
        <v>0.106202229759342</v>
      </c>
      <c r="E2516" s="4"/>
      <c r="F2516" s="4"/>
    </row>
    <row r="2517" spans="1:6" ht="13.2" x14ac:dyDescent="0.25">
      <c r="A2517" s="5">
        <v>44847.791666666664</v>
      </c>
      <c r="B2517" s="6">
        <v>241.69</v>
      </c>
      <c r="C2517" s="6">
        <v>223.93022999999999</v>
      </c>
      <c r="D2517" s="6">
        <v>7.9309390250704395E-2</v>
      </c>
      <c r="E2517" s="4"/>
      <c r="F2517" s="4"/>
    </row>
    <row r="2518" spans="1:6" ht="13.2" x14ac:dyDescent="0.25">
      <c r="A2518" s="5">
        <v>44847.833333333336</v>
      </c>
      <c r="B2518" s="6">
        <v>230.37</v>
      </c>
      <c r="C2518" s="6">
        <v>229.95201</v>
      </c>
      <c r="D2518" s="6">
        <v>1.8177270987977099E-3</v>
      </c>
      <c r="E2518" s="4"/>
      <c r="F2518" s="4"/>
    </row>
    <row r="2519" spans="1:6" ht="13.2" x14ac:dyDescent="0.25">
      <c r="A2519" s="5">
        <v>44847.875</v>
      </c>
      <c r="B2519" s="6">
        <v>225.38</v>
      </c>
      <c r="C2519" s="6">
        <v>233.96414999999999</v>
      </c>
      <c r="D2519" s="6">
        <v>3.6690022809049899E-2</v>
      </c>
      <c r="E2519" s="4"/>
      <c r="F2519" s="4"/>
    </row>
    <row r="2520" spans="1:6" ht="13.2" x14ac:dyDescent="0.25">
      <c r="A2520" s="5">
        <v>44847.916666666664</v>
      </c>
      <c r="B2520" s="6">
        <v>221.83</v>
      </c>
      <c r="C2520" s="6">
        <v>244.13191</v>
      </c>
      <c r="D2520" s="6">
        <v>9.1351884315327606E-2</v>
      </c>
      <c r="E2520" s="4"/>
      <c r="F2520" s="4"/>
    </row>
    <row r="2521" spans="1:6" ht="13.2" x14ac:dyDescent="0.25">
      <c r="A2521" s="5">
        <v>44847.958333333336</v>
      </c>
      <c r="B2521" s="6">
        <v>232.64</v>
      </c>
      <c r="C2521" s="6">
        <v>266.88911999999999</v>
      </c>
      <c r="D2521" s="6">
        <v>0.128327149491893</v>
      </c>
      <c r="E2521" s="4"/>
      <c r="F2521" s="4"/>
    </row>
    <row r="2522" spans="1:6" ht="13.2" x14ac:dyDescent="0.25">
      <c r="A2522" s="5">
        <v>44848</v>
      </c>
      <c r="B2522" s="6">
        <v>269.92</v>
      </c>
      <c r="C2522" s="6">
        <v>296.58425999999997</v>
      </c>
      <c r="D2522" s="6">
        <v>8.9904501338000695E-2</v>
      </c>
      <c r="E2522" s="4"/>
      <c r="F2522" s="4"/>
    </row>
    <row r="2523" spans="1:6" ht="13.2" x14ac:dyDescent="0.25">
      <c r="A2523" s="5">
        <v>44848.041666666664</v>
      </c>
      <c r="B2523" s="6">
        <v>346.8</v>
      </c>
      <c r="C2523" s="6">
        <v>326.47476</v>
      </c>
      <c r="D2523" s="6">
        <v>6.2256696352269297E-2</v>
      </c>
      <c r="E2523" s="4"/>
      <c r="F2523" s="4"/>
    </row>
    <row r="2524" spans="1:6" ht="13.2" x14ac:dyDescent="0.25">
      <c r="A2524" s="5">
        <v>44848.083333333336</v>
      </c>
      <c r="B2524" s="6">
        <v>384.73</v>
      </c>
      <c r="C2524" s="6">
        <v>346.21287999999998</v>
      </c>
      <c r="D2524" s="6">
        <v>0.11125270671616801</v>
      </c>
      <c r="E2524" s="4"/>
      <c r="F2524" s="4"/>
    </row>
    <row r="2525" spans="1:6" ht="13.2" x14ac:dyDescent="0.25">
      <c r="A2525" s="5">
        <v>44848.125</v>
      </c>
      <c r="B2525" s="6">
        <v>375.48</v>
      </c>
      <c r="C2525" s="6">
        <v>353.01870000000002</v>
      </c>
      <c r="D2525" s="6">
        <v>6.3626374466848296E-2</v>
      </c>
      <c r="E2525" s="4"/>
      <c r="F2525" s="4"/>
    </row>
    <row r="2526" spans="1:6" ht="13.2" x14ac:dyDescent="0.25">
      <c r="A2526" s="5">
        <v>44848.166666666664</v>
      </c>
      <c r="B2526" s="6">
        <v>363.29</v>
      </c>
      <c r="C2526" s="6">
        <v>352.25695000000002</v>
      </c>
      <c r="D2526" s="6">
        <v>3.1321028584389898E-2</v>
      </c>
      <c r="E2526" s="4"/>
      <c r="F2526" s="4"/>
    </row>
    <row r="2527" spans="1:6" ht="13.2" x14ac:dyDescent="0.25">
      <c r="A2527" s="5">
        <v>44848.208333333336</v>
      </c>
      <c r="B2527" s="6">
        <v>358.81</v>
      </c>
      <c r="C2527" s="6">
        <v>347.71575999999999</v>
      </c>
      <c r="D2527" s="6">
        <v>3.1906060283261199E-2</v>
      </c>
      <c r="E2527" s="4"/>
      <c r="F2527" s="4"/>
    </row>
    <row r="2528" spans="1:6" ht="13.2" x14ac:dyDescent="0.25">
      <c r="A2528" s="5">
        <v>44848.25</v>
      </c>
      <c r="B2528" s="6">
        <v>360.43</v>
      </c>
      <c r="C2528" s="6">
        <v>343.50013000000001</v>
      </c>
      <c r="D2528" s="6">
        <v>4.9286356893081799E-2</v>
      </c>
      <c r="E2528" s="4"/>
      <c r="F2528" s="4"/>
    </row>
    <row r="2529" spans="1:6" ht="13.2" x14ac:dyDescent="0.25">
      <c r="A2529" s="5">
        <v>44848.291666666664</v>
      </c>
      <c r="B2529" s="6">
        <v>357.77</v>
      </c>
      <c r="C2529" s="6">
        <v>339.02852999999999</v>
      </c>
      <c r="D2529" s="6">
        <v>5.52799199524594E-2</v>
      </c>
      <c r="E2529" s="4"/>
      <c r="F2529" s="4"/>
    </row>
    <row r="2530" spans="1:6" ht="13.2" x14ac:dyDescent="0.25">
      <c r="A2530" s="5">
        <v>44848.333333333336</v>
      </c>
      <c r="B2530" s="6">
        <v>364.69</v>
      </c>
      <c r="C2530" s="6">
        <v>336.64629000000002</v>
      </c>
      <c r="D2530" s="6">
        <v>8.3303190419831905E-2</v>
      </c>
      <c r="E2530" s="4"/>
      <c r="F2530" s="4"/>
    </row>
    <row r="2531" spans="1:6" ht="13.2" x14ac:dyDescent="0.25">
      <c r="A2531" s="5">
        <v>44848.375</v>
      </c>
      <c r="B2531" s="6">
        <v>358.63</v>
      </c>
      <c r="C2531" s="6">
        <v>331.77965</v>
      </c>
      <c r="D2531" s="6">
        <v>8.0928260669393001E-2</v>
      </c>
      <c r="E2531" s="4"/>
      <c r="F2531" s="4"/>
    </row>
    <row r="2532" spans="1:6" ht="13.2" x14ac:dyDescent="0.25">
      <c r="A2532" s="5">
        <v>44848.416666666664</v>
      </c>
      <c r="B2532" s="6">
        <v>360.66</v>
      </c>
      <c r="C2532" s="6">
        <v>326.45494000000002</v>
      </c>
      <c r="D2532" s="6">
        <v>0.10477727799125899</v>
      </c>
      <c r="E2532" s="4"/>
      <c r="F2532" s="4"/>
    </row>
    <row r="2533" spans="1:6" ht="13.2" x14ac:dyDescent="0.25">
      <c r="A2533" s="5">
        <v>44848.458333333336</v>
      </c>
      <c r="B2533" s="6">
        <v>362.22</v>
      </c>
      <c r="C2533" s="6">
        <v>325.55547999999999</v>
      </c>
      <c r="D2533" s="6">
        <v>0.11262141862886101</v>
      </c>
      <c r="E2533" s="4"/>
      <c r="F2533" s="4"/>
    </row>
    <row r="2534" spans="1:6" ht="13.2" x14ac:dyDescent="0.25">
      <c r="A2534" s="5">
        <v>44848.5</v>
      </c>
      <c r="B2534" s="6">
        <v>364.79</v>
      </c>
      <c r="C2534" s="6">
        <v>330.98347999999999</v>
      </c>
      <c r="D2534" s="6">
        <v>0.10213959923316999</v>
      </c>
      <c r="E2534" s="4"/>
      <c r="F2534" s="4"/>
    </row>
    <row r="2535" spans="1:6" ht="13.2" x14ac:dyDescent="0.25">
      <c r="A2535" s="5">
        <v>44848.541666666664</v>
      </c>
      <c r="B2535" s="6">
        <v>373.58</v>
      </c>
      <c r="C2535" s="6">
        <v>333.71021000000002</v>
      </c>
      <c r="D2535" s="6">
        <v>0.119474288784871</v>
      </c>
      <c r="E2535" s="4"/>
      <c r="F2535" s="4"/>
    </row>
    <row r="2536" spans="1:6" ht="13.2" x14ac:dyDescent="0.25">
      <c r="A2536" s="5">
        <v>44848.583333333336</v>
      </c>
      <c r="B2536" s="6">
        <v>372.51</v>
      </c>
      <c r="C2536" s="6">
        <v>318.11142999999998</v>
      </c>
      <c r="D2536" s="6">
        <v>0.17100476395959699</v>
      </c>
      <c r="E2536" s="4"/>
      <c r="F2536" s="4"/>
    </row>
    <row r="2537" spans="1:6" ht="13.2" x14ac:dyDescent="0.25">
      <c r="A2537" s="5">
        <v>44848.625</v>
      </c>
      <c r="B2537" s="6">
        <v>332.88</v>
      </c>
      <c r="C2537" s="6">
        <v>283.60563000000002</v>
      </c>
      <c r="D2537" s="6">
        <v>0.17374256639404501</v>
      </c>
      <c r="E2537" s="4"/>
      <c r="F2537" s="4"/>
    </row>
    <row r="2538" spans="1:6" ht="13.2" x14ac:dyDescent="0.25">
      <c r="A2538" s="5">
        <v>44848.666666666664</v>
      </c>
      <c r="B2538" s="6">
        <v>248.75</v>
      </c>
      <c r="C2538" s="6">
        <v>248.09557000000001</v>
      </c>
      <c r="D2538" s="6">
        <v>2.6378141294501499E-3</v>
      </c>
      <c r="E2538" s="4"/>
      <c r="F2538" s="4"/>
    </row>
    <row r="2539" spans="1:6" ht="13.2" x14ac:dyDescent="0.25">
      <c r="A2539" s="5">
        <v>44848.708333333336</v>
      </c>
      <c r="B2539" s="6">
        <v>229.07</v>
      </c>
      <c r="C2539" s="6">
        <v>225.38184000000001</v>
      </c>
      <c r="D2539" s="6">
        <v>1.63640513361679E-2</v>
      </c>
      <c r="E2539" s="4"/>
      <c r="F2539" s="4"/>
    </row>
    <row r="2540" spans="1:6" ht="13.2" x14ac:dyDescent="0.25">
      <c r="A2540" s="5">
        <v>44848.75</v>
      </c>
      <c r="B2540" s="6">
        <v>228.47</v>
      </c>
      <c r="C2540" s="6">
        <v>218.41368</v>
      </c>
      <c r="D2540" s="6">
        <v>4.6042537262318002E-2</v>
      </c>
      <c r="E2540" s="4"/>
      <c r="F2540" s="4"/>
    </row>
    <row r="2541" spans="1:6" ht="13.2" x14ac:dyDescent="0.25">
      <c r="A2541" s="5">
        <v>44848.791666666664</v>
      </c>
      <c r="B2541" s="6">
        <v>226.3</v>
      </c>
      <c r="C2541" s="6">
        <v>222.23374999999999</v>
      </c>
      <c r="D2541" s="6">
        <v>1.8297175834003698E-2</v>
      </c>
      <c r="E2541" s="4"/>
      <c r="F2541" s="4"/>
    </row>
    <row r="2542" spans="1:6" ht="13.2" x14ac:dyDescent="0.25">
      <c r="A2542" s="5">
        <v>44848.833333333336</v>
      </c>
      <c r="B2542" s="6">
        <v>225.42</v>
      </c>
      <c r="C2542" s="6">
        <v>228.83985999999999</v>
      </c>
      <c r="D2542" s="6">
        <v>1.4944337057363999E-2</v>
      </c>
      <c r="E2542" s="4"/>
      <c r="F2542" s="4"/>
    </row>
    <row r="2543" spans="1:6" ht="13.2" x14ac:dyDescent="0.25">
      <c r="A2543" s="5">
        <v>44848.875</v>
      </c>
      <c r="B2543" s="6">
        <v>215.19</v>
      </c>
      <c r="C2543" s="6">
        <v>233.24691999999999</v>
      </c>
      <c r="D2543" s="6">
        <v>7.7415470266445505E-2</v>
      </c>
      <c r="E2543" s="4"/>
      <c r="F2543" s="4"/>
    </row>
    <row r="2544" spans="1:6" ht="13.2" x14ac:dyDescent="0.25">
      <c r="A2544" s="5">
        <v>44848.916666666664</v>
      </c>
      <c r="B2544" s="6">
        <v>217.69</v>
      </c>
      <c r="C2544" s="6">
        <v>240.70419000000001</v>
      </c>
      <c r="D2544" s="6">
        <v>9.5611921005612693E-2</v>
      </c>
      <c r="E2544" s="4"/>
      <c r="F2544" s="4"/>
    </row>
    <row r="2545" spans="1:6" ht="13.2" x14ac:dyDescent="0.25">
      <c r="A2545" s="5">
        <v>44848.958333333336</v>
      </c>
      <c r="B2545" s="6">
        <v>221.55</v>
      </c>
      <c r="C2545" s="6">
        <v>258.13094999999998</v>
      </c>
      <c r="D2545" s="6">
        <v>0.14171469945777501</v>
      </c>
      <c r="E2545" s="4"/>
      <c r="F2545" s="4"/>
    </row>
    <row r="2546" spans="1:6" ht="13.2" x14ac:dyDescent="0.25">
      <c r="A2546" s="5">
        <v>44849</v>
      </c>
      <c r="B2546" s="6">
        <v>254.4</v>
      </c>
      <c r="C2546" s="6">
        <v>300.04550999999998</v>
      </c>
      <c r="D2546" s="6">
        <v>0.15212862208802899</v>
      </c>
      <c r="E2546" s="4"/>
      <c r="F2546" s="4"/>
    </row>
    <row r="2547" spans="1:6" ht="13.2" x14ac:dyDescent="0.25">
      <c r="A2547" s="5">
        <v>44849.041666666664</v>
      </c>
      <c r="B2547" s="6">
        <v>339.95</v>
      </c>
      <c r="C2547" s="6">
        <v>333.66611999999998</v>
      </c>
      <c r="D2547" s="6">
        <v>1.88328380478066E-2</v>
      </c>
      <c r="E2547" s="4"/>
      <c r="F2547" s="4"/>
    </row>
    <row r="2548" spans="1:6" ht="13.2" x14ac:dyDescent="0.25">
      <c r="A2548" s="5">
        <v>44849.083333333336</v>
      </c>
      <c r="B2548" s="6">
        <v>387.12</v>
      </c>
      <c r="C2548" s="6">
        <v>356.07467000000003</v>
      </c>
      <c r="D2548" s="6">
        <v>8.7187695771788407E-2</v>
      </c>
      <c r="E2548" s="4"/>
      <c r="F2548" s="4"/>
    </row>
    <row r="2549" spans="1:6" ht="13.2" x14ac:dyDescent="0.25">
      <c r="A2549" s="5">
        <v>44849.125</v>
      </c>
      <c r="B2549" s="6">
        <v>376.91</v>
      </c>
      <c r="C2549" s="6">
        <v>364.58564000000001</v>
      </c>
      <c r="D2549" s="6">
        <v>3.3803744985677397E-2</v>
      </c>
      <c r="E2549" s="4"/>
      <c r="F2549" s="4"/>
    </row>
    <row r="2550" spans="1:6" ht="13.2" x14ac:dyDescent="0.25">
      <c r="A2550" s="5">
        <v>44849.166666666664</v>
      </c>
      <c r="B2550" s="6">
        <v>357.68</v>
      </c>
      <c r="C2550" s="6">
        <v>364.22147000000001</v>
      </c>
      <c r="D2550" s="6">
        <v>1.79601438652147E-2</v>
      </c>
      <c r="E2550" s="4"/>
      <c r="F2550" s="4"/>
    </row>
    <row r="2551" spans="1:6" ht="13.2" x14ac:dyDescent="0.25">
      <c r="A2551" s="5">
        <v>44849.208333333336</v>
      </c>
      <c r="B2551" s="6">
        <v>355.69</v>
      </c>
      <c r="C2551" s="6">
        <v>358.83681000000001</v>
      </c>
      <c r="D2551" s="6">
        <v>8.7694737894922596E-3</v>
      </c>
      <c r="E2551" s="4"/>
      <c r="F2551" s="4"/>
    </row>
    <row r="2552" spans="1:6" ht="13.2" x14ac:dyDescent="0.25">
      <c r="A2552" s="5">
        <v>44849.25</v>
      </c>
      <c r="B2552" s="6">
        <v>353.32</v>
      </c>
      <c r="C2552" s="6">
        <v>354.73451</v>
      </c>
      <c r="D2552" s="6">
        <v>3.9875173125952902E-3</v>
      </c>
      <c r="E2552" s="4"/>
      <c r="F2552" s="4"/>
    </row>
    <row r="2553" spans="1:6" ht="13.2" x14ac:dyDescent="0.25">
      <c r="A2553" s="5">
        <v>44849.291666666664</v>
      </c>
      <c r="B2553" s="6">
        <v>343.75</v>
      </c>
      <c r="C2553" s="6">
        <v>352.86266000000001</v>
      </c>
      <c r="D2553" s="6">
        <v>2.5824948437445899E-2</v>
      </c>
      <c r="E2553" s="4"/>
      <c r="F2553" s="4"/>
    </row>
    <row r="2554" spans="1:6" ht="13.2" x14ac:dyDescent="0.25">
      <c r="A2554" s="5">
        <v>44849.333333333336</v>
      </c>
      <c r="B2554" s="6">
        <v>345.99</v>
      </c>
      <c r="C2554" s="6">
        <v>353.78904999999997</v>
      </c>
      <c r="D2554" s="6">
        <v>2.2044351005210398E-2</v>
      </c>
      <c r="E2554" s="4"/>
      <c r="F2554" s="4"/>
    </row>
    <row r="2555" spans="1:6" ht="13.2" x14ac:dyDescent="0.25">
      <c r="A2555" s="5">
        <v>44849.375</v>
      </c>
      <c r="B2555" s="6">
        <v>341.87</v>
      </c>
      <c r="C2555" s="6">
        <v>350.72536000000002</v>
      </c>
      <c r="D2555" s="6">
        <v>2.5248701719202699E-2</v>
      </c>
      <c r="E2555" s="4"/>
      <c r="F2555" s="4"/>
    </row>
    <row r="2556" spans="1:6" ht="13.2" x14ac:dyDescent="0.25">
      <c r="A2556" s="5">
        <v>44849.416666666664</v>
      </c>
      <c r="B2556" s="6">
        <v>337.61</v>
      </c>
      <c r="C2556" s="6">
        <v>346.54448000000002</v>
      </c>
      <c r="D2556" s="6">
        <v>2.5781625492923701E-2</v>
      </c>
      <c r="E2556" s="4"/>
      <c r="F2556" s="4"/>
    </row>
    <row r="2557" spans="1:6" ht="13.2" x14ac:dyDescent="0.25">
      <c r="A2557" s="5">
        <v>44849.458333333336</v>
      </c>
      <c r="B2557" s="6">
        <v>340.43</v>
      </c>
      <c r="C2557" s="6">
        <v>347.16354999999999</v>
      </c>
      <c r="D2557" s="6">
        <v>1.93959014418419E-2</v>
      </c>
      <c r="E2557" s="4"/>
      <c r="F2557" s="4"/>
    </row>
    <row r="2558" spans="1:6" ht="13.2" x14ac:dyDescent="0.25">
      <c r="A2558" s="5">
        <v>44849.5</v>
      </c>
      <c r="B2558" s="6">
        <v>335.03</v>
      </c>
      <c r="C2558" s="6">
        <v>354.23110000000003</v>
      </c>
      <c r="D2558" s="6">
        <v>5.4205009102814602E-2</v>
      </c>
      <c r="E2558" s="4"/>
      <c r="F2558" s="4"/>
    </row>
    <row r="2559" spans="1:6" ht="13.2" x14ac:dyDescent="0.25">
      <c r="A2559" s="5">
        <v>44849.541666666664</v>
      </c>
      <c r="B2559" s="6">
        <v>329.63</v>
      </c>
      <c r="C2559" s="6">
        <v>357.21242000000001</v>
      </c>
      <c r="D2559" s="6">
        <v>7.7215736227760498E-2</v>
      </c>
      <c r="E2559" s="4"/>
      <c r="F2559" s="4"/>
    </row>
    <row r="2560" spans="1:6" ht="13.2" x14ac:dyDescent="0.25">
      <c r="A2560" s="5">
        <v>44849.583333333336</v>
      </c>
      <c r="B2560" s="6">
        <v>337.2</v>
      </c>
      <c r="C2560" s="6">
        <v>336.76855999999998</v>
      </c>
      <c r="D2560" s="6">
        <v>1.2811172159301601E-3</v>
      </c>
      <c r="E2560" s="4"/>
      <c r="F2560" s="4"/>
    </row>
    <row r="2561" spans="1:6" ht="13.2" x14ac:dyDescent="0.25">
      <c r="A2561" s="5">
        <v>44849.625</v>
      </c>
      <c r="B2561" s="6">
        <v>315.74</v>
      </c>
      <c r="C2561" s="6">
        <v>291.97296999999998</v>
      </c>
      <c r="D2561" s="6">
        <v>8.1401473567912899E-2</v>
      </c>
      <c r="E2561" s="4"/>
      <c r="F2561" s="4"/>
    </row>
    <row r="2562" spans="1:6" ht="13.2" x14ac:dyDescent="0.25">
      <c r="A2562" s="5">
        <v>44849.666666666664</v>
      </c>
      <c r="B2562" s="6">
        <v>241.19</v>
      </c>
      <c r="C2562" s="6">
        <v>246.24688</v>
      </c>
      <c r="D2562" s="6">
        <v>2.0535813489291701E-2</v>
      </c>
      <c r="E2562" s="4"/>
      <c r="F2562" s="4"/>
    </row>
    <row r="2563" spans="1:6" ht="13.2" x14ac:dyDescent="0.25">
      <c r="A2563" s="5">
        <v>44849.708333333336</v>
      </c>
      <c r="B2563" s="6">
        <v>219.11</v>
      </c>
      <c r="C2563" s="6">
        <v>217.92805000000001</v>
      </c>
      <c r="D2563" s="6">
        <v>5.42357902069054E-3</v>
      </c>
      <c r="E2563" s="4"/>
      <c r="F2563" s="4"/>
    </row>
    <row r="2564" spans="1:6" ht="13.2" x14ac:dyDescent="0.25">
      <c r="A2564" s="5">
        <v>44849.75</v>
      </c>
      <c r="B2564" s="6">
        <v>216.9</v>
      </c>
      <c r="C2564" s="6">
        <v>210.82483999999999</v>
      </c>
      <c r="D2564" s="6">
        <v>2.8816148988895202E-2</v>
      </c>
      <c r="E2564" s="4"/>
      <c r="F2564" s="4"/>
    </row>
    <row r="2565" spans="1:6" ht="13.2" x14ac:dyDescent="0.25">
      <c r="A2565" s="5">
        <v>44849.791666666664</v>
      </c>
      <c r="B2565" s="6">
        <v>226.68</v>
      </c>
      <c r="C2565" s="6">
        <v>216.62559999999999</v>
      </c>
      <c r="D2565" s="6">
        <v>4.6413720262055799E-2</v>
      </c>
      <c r="E2565" s="4"/>
      <c r="F2565" s="4"/>
    </row>
    <row r="2566" spans="1:6" ht="13.2" x14ac:dyDescent="0.25">
      <c r="A2566" s="5">
        <v>44849.833333333336</v>
      </c>
      <c r="B2566" s="6">
        <v>221.88</v>
      </c>
      <c r="C2566" s="6">
        <v>223.66730000000001</v>
      </c>
      <c r="D2566" s="6">
        <v>7.9908864639579198E-3</v>
      </c>
      <c r="E2566" s="4"/>
      <c r="F2566" s="4"/>
    </row>
    <row r="2567" spans="1:6" ht="13.2" x14ac:dyDescent="0.25">
      <c r="A2567" s="5">
        <v>44849.875</v>
      </c>
      <c r="B2567" s="6">
        <v>218.92</v>
      </c>
      <c r="C2567" s="6">
        <v>227.27214000000001</v>
      </c>
      <c r="D2567" s="6">
        <v>3.6749510960736399E-2</v>
      </c>
      <c r="E2567" s="4"/>
      <c r="F2567" s="4"/>
    </row>
    <row r="2568" spans="1:6" ht="13.2" x14ac:dyDescent="0.25">
      <c r="A2568" s="5">
        <v>44849.916666666664</v>
      </c>
      <c r="B2568" s="6">
        <v>231.05</v>
      </c>
      <c r="C2568" s="6">
        <v>234.93001000000001</v>
      </c>
      <c r="D2568" s="6">
        <v>1.6515599688605099E-2</v>
      </c>
      <c r="E2568" s="4"/>
      <c r="F2568" s="4"/>
    </row>
    <row r="2569" spans="1:6" ht="13.2" x14ac:dyDescent="0.25">
      <c r="A2569" s="5">
        <v>44849.958333333336</v>
      </c>
      <c r="B2569" s="6">
        <v>254.29</v>
      </c>
      <c r="C2569" s="6">
        <v>254.70955000000001</v>
      </c>
      <c r="D2569" s="6">
        <v>1.6471702768899501E-3</v>
      </c>
      <c r="E2569" s="4"/>
      <c r="F2569" s="4"/>
    </row>
    <row r="2570" spans="1:6" ht="13.2" x14ac:dyDescent="0.25">
      <c r="A2570" s="5">
        <v>44850</v>
      </c>
      <c r="B2570" s="6">
        <v>280.41000000000003</v>
      </c>
      <c r="C2570" s="6">
        <v>295.80903000000001</v>
      </c>
      <c r="D2570" s="6">
        <v>5.2057335775043699E-2</v>
      </c>
      <c r="E2570" s="4"/>
      <c r="F2570" s="4"/>
    </row>
    <row r="2571" spans="1:6" ht="13.2" x14ac:dyDescent="0.25">
      <c r="A2571" s="5">
        <v>44850.041666666664</v>
      </c>
      <c r="B2571" s="6">
        <v>324.35000000000002</v>
      </c>
      <c r="C2571" s="6">
        <v>322.61874</v>
      </c>
      <c r="D2571" s="6">
        <v>5.3662722754419601E-3</v>
      </c>
      <c r="E2571" s="4"/>
      <c r="F2571" s="4"/>
    </row>
    <row r="2572" spans="1:6" ht="13.2" x14ac:dyDescent="0.25">
      <c r="A2572" s="5">
        <v>44850.083333333336</v>
      </c>
      <c r="B2572" s="6">
        <v>334.34</v>
      </c>
      <c r="C2572" s="6">
        <v>340.63691</v>
      </c>
      <c r="D2572" s="6">
        <v>1.8485694929536601E-2</v>
      </c>
      <c r="E2572" s="4"/>
      <c r="F2572" s="4"/>
    </row>
    <row r="2573" spans="1:6" ht="13.2" x14ac:dyDescent="0.25">
      <c r="A2573" s="5">
        <v>44850.125</v>
      </c>
      <c r="B2573" s="6">
        <v>337.79</v>
      </c>
      <c r="C2573" s="6">
        <v>349.22636999999997</v>
      </c>
      <c r="D2573" s="6">
        <v>3.2747727498355701E-2</v>
      </c>
      <c r="E2573" s="4"/>
      <c r="F2573" s="4"/>
    </row>
    <row r="2574" spans="1:6" ht="13.2" x14ac:dyDescent="0.25">
      <c r="A2574" s="5">
        <v>44850.166666666664</v>
      </c>
      <c r="B2574" s="6">
        <v>314.89999999999998</v>
      </c>
      <c r="C2574" s="6">
        <v>350.22868</v>
      </c>
      <c r="D2574" s="6">
        <v>0.10087317806182999</v>
      </c>
      <c r="E2574" s="4"/>
      <c r="F2574" s="4"/>
    </row>
    <row r="2575" spans="1:6" ht="13.2" x14ac:dyDescent="0.25">
      <c r="A2575" s="5">
        <v>44850.208333333336</v>
      </c>
      <c r="B2575" s="6">
        <v>313.93</v>
      </c>
      <c r="C2575" s="6">
        <v>345.87283000000002</v>
      </c>
      <c r="D2575" s="6">
        <v>9.2354262114199601E-2</v>
      </c>
      <c r="E2575" s="4"/>
      <c r="F2575" s="4"/>
    </row>
    <row r="2576" spans="1:6" ht="13.2" x14ac:dyDescent="0.25">
      <c r="A2576" s="5">
        <v>44850.25</v>
      </c>
      <c r="B2576" s="6">
        <v>341.02</v>
      </c>
      <c r="C2576" s="6">
        <v>341.12598000000003</v>
      </c>
      <c r="D2576" s="6">
        <v>3.1067701146668701E-4</v>
      </c>
      <c r="E2576" s="4"/>
      <c r="F2576" s="4"/>
    </row>
    <row r="2577" spans="1:6" ht="13.2" x14ac:dyDescent="0.25">
      <c r="A2577" s="5">
        <v>44850.291666666664</v>
      </c>
      <c r="B2577" s="6">
        <v>357.08</v>
      </c>
      <c r="C2577" s="6">
        <v>335.43151</v>
      </c>
      <c r="D2577" s="6">
        <v>6.4539225906355593E-2</v>
      </c>
      <c r="E2577" s="4"/>
      <c r="F2577" s="4"/>
    </row>
    <row r="2578" spans="1:6" ht="13.2" x14ac:dyDescent="0.25">
      <c r="A2578" s="5">
        <v>44850.333333333336</v>
      </c>
      <c r="B2578" s="6">
        <v>336.24</v>
      </c>
      <c r="C2578" s="6">
        <v>331.29099000000002</v>
      </c>
      <c r="D2578" s="6">
        <v>1.49385589991444E-2</v>
      </c>
      <c r="E2578" s="4"/>
      <c r="F2578" s="4"/>
    </row>
    <row r="2579" spans="1:6" ht="13.2" x14ac:dyDescent="0.25">
      <c r="A2579" s="5">
        <v>44850.375</v>
      </c>
      <c r="B2579" s="6">
        <v>328.56</v>
      </c>
      <c r="C2579" s="6">
        <v>325.83235999999999</v>
      </c>
      <c r="D2579" s="6">
        <v>8.3712986641351593E-3</v>
      </c>
      <c r="E2579" s="4"/>
      <c r="F2579" s="4"/>
    </row>
    <row r="2580" spans="1:6" ht="13.2" x14ac:dyDescent="0.25">
      <c r="A2580" s="5">
        <v>44850.416666666664</v>
      </c>
      <c r="B2580" s="6">
        <v>326.57</v>
      </c>
      <c r="C2580" s="6">
        <v>321.16552000000001</v>
      </c>
      <c r="D2580" s="6">
        <v>1.68277092758898E-2</v>
      </c>
      <c r="E2580" s="4"/>
      <c r="F2580" s="4"/>
    </row>
    <row r="2581" spans="1:6" ht="13.2" x14ac:dyDescent="0.25">
      <c r="A2581" s="5">
        <v>44850.458333333336</v>
      </c>
      <c r="B2581" s="6">
        <v>333.55</v>
      </c>
      <c r="C2581" s="6">
        <v>320.07594999999998</v>
      </c>
      <c r="D2581" s="6">
        <v>4.2096414929019298E-2</v>
      </c>
      <c r="E2581" s="4"/>
      <c r="F2581" s="4"/>
    </row>
    <row r="2582" spans="1:6" ht="13.2" x14ac:dyDescent="0.25">
      <c r="A2582" s="5">
        <v>44850.5</v>
      </c>
      <c r="B2582" s="6">
        <v>342.55</v>
      </c>
      <c r="C2582" s="6">
        <v>323.23126999999999</v>
      </c>
      <c r="D2582" s="6">
        <v>5.9767515686214398E-2</v>
      </c>
      <c r="E2582" s="4"/>
      <c r="F2582" s="4"/>
    </row>
    <row r="2583" spans="1:6" ht="13.2" x14ac:dyDescent="0.25">
      <c r="A2583" s="5">
        <v>44850.541666666664</v>
      </c>
      <c r="B2583" s="6">
        <v>354.4</v>
      </c>
      <c r="C2583" s="6">
        <v>322.95540999999997</v>
      </c>
      <c r="D2583" s="6">
        <v>9.7365113035263906E-2</v>
      </c>
      <c r="E2583" s="4"/>
      <c r="F2583" s="4"/>
    </row>
    <row r="2584" spans="1:6" ht="13.2" x14ac:dyDescent="0.25">
      <c r="A2584" s="5">
        <v>44850.583333333336</v>
      </c>
      <c r="B2584" s="6">
        <v>378.4</v>
      </c>
      <c r="C2584" s="6">
        <v>304.30034000000001</v>
      </c>
      <c r="D2584" s="6">
        <v>0.24350830498579101</v>
      </c>
      <c r="E2584" s="4"/>
      <c r="F2584" s="4"/>
    </row>
    <row r="2585" spans="1:6" ht="13.2" x14ac:dyDescent="0.25">
      <c r="A2585" s="5">
        <v>44850.625</v>
      </c>
      <c r="B2585" s="6">
        <v>376.82</v>
      </c>
      <c r="C2585" s="6">
        <v>267.45001000000002</v>
      </c>
      <c r="D2585" s="6">
        <v>0.40893619708595202</v>
      </c>
      <c r="E2585" s="4"/>
      <c r="F2585" s="4"/>
    </row>
    <row r="2586" spans="1:6" ht="13.2" x14ac:dyDescent="0.25">
      <c r="A2586" s="5">
        <v>44850.666666666664</v>
      </c>
      <c r="B2586" s="6">
        <v>284.49</v>
      </c>
      <c r="C2586" s="6">
        <v>231.45885999999999</v>
      </c>
      <c r="D2586" s="6">
        <v>0.229116915204715</v>
      </c>
      <c r="E2586" s="4"/>
      <c r="F2586" s="4"/>
    </row>
    <row r="2587" spans="1:6" ht="13.2" x14ac:dyDescent="0.25">
      <c r="A2587" s="5">
        <v>44850.708333333336</v>
      </c>
      <c r="B2587" s="6">
        <v>237.14</v>
      </c>
      <c r="C2587" s="6">
        <v>210.02435</v>
      </c>
      <c r="D2587" s="6">
        <v>0.12910717257308399</v>
      </c>
      <c r="E2587" s="4"/>
      <c r="F2587" s="4"/>
    </row>
    <row r="2588" spans="1:6" ht="13.2" x14ac:dyDescent="0.25">
      <c r="A2588" s="5">
        <v>44850.75</v>
      </c>
      <c r="B2588" s="6">
        <v>213.38</v>
      </c>
      <c r="C2588" s="6">
        <v>204.10590999999999</v>
      </c>
      <c r="D2588" s="6">
        <v>4.5437635784284697E-2</v>
      </c>
      <c r="E2588" s="4"/>
      <c r="F2588" s="4"/>
    </row>
    <row r="2589" spans="1:6" ht="13.2" x14ac:dyDescent="0.25">
      <c r="A2589" s="5">
        <v>44850.791666666664</v>
      </c>
      <c r="B2589" s="6">
        <v>217.39</v>
      </c>
      <c r="C2589" s="6">
        <v>207.55435</v>
      </c>
      <c r="D2589" s="6">
        <v>4.7388310579855202E-2</v>
      </c>
      <c r="E2589" s="4"/>
      <c r="F2589" s="4"/>
    </row>
    <row r="2590" spans="1:6" ht="13.2" x14ac:dyDescent="0.25">
      <c r="A2590" s="5">
        <v>44850.833333333336</v>
      </c>
      <c r="B2590" s="6">
        <v>213.73</v>
      </c>
      <c r="C2590" s="6">
        <v>213.23078000000001</v>
      </c>
      <c r="D2590" s="6">
        <v>2.3412192179758399E-3</v>
      </c>
      <c r="E2590" s="4"/>
      <c r="F2590" s="4"/>
    </row>
    <row r="2591" spans="1:6" ht="13.2" x14ac:dyDescent="0.25">
      <c r="A2591" s="5">
        <v>44850.875</v>
      </c>
      <c r="B2591" s="6">
        <v>203.85</v>
      </c>
      <c r="C2591" s="6">
        <v>219.59254000000001</v>
      </c>
      <c r="D2591" s="6">
        <v>7.1689775982371695E-2</v>
      </c>
      <c r="E2591" s="4"/>
      <c r="F2591" s="4"/>
    </row>
    <row r="2592" spans="1:6" ht="13.2" x14ac:dyDescent="0.25">
      <c r="A2592" s="5">
        <v>44850.916666666664</v>
      </c>
      <c r="B2592" s="6">
        <v>200.51</v>
      </c>
      <c r="C2592" s="6">
        <v>232.82230000000001</v>
      </c>
      <c r="D2592" s="6">
        <v>0.138785245227798</v>
      </c>
      <c r="E2592" s="4"/>
      <c r="F2592" s="4"/>
    </row>
    <row r="2593" spans="1:6" ht="13.2" x14ac:dyDescent="0.25">
      <c r="A2593" s="5">
        <v>44850.958333333336</v>
      </c>
      <c r="B2593" s="6">
        <v>216.4</v>
      </c>
      <c r="C2593" s="6">
        <v>255.87224000000001</v>
      </c>
      <c r="D2593" s="6">
        <v>0.15426542558895701</v>
      </c>
      <c r="E2593" s="4"/>
      <c r="F2593" s="4"/>
    </row>
    <row r="2594" spans="1:6" ht="13.2" x14ac:dyDescent="0.25">
      <c r="A2594" s="5">
        <v>44851</v>
      </c>
      <c r="B2594" s="6">
        <v>245.02</v>
      </c>
      <c r="C2594" s="6">
        <v>259.22842000000003</v>
      </c>
      <c r="D2594" s="6">
        <v>5.4810425492698697E-2</v>
      </c>
      <c r="E2594" s="4"/>
      <c r="F2594" s="4"/>
    </row>
    <row r="2595" spans="1:6" ht="13.2" x14ac:dyDescent="0.25">
      <c r="A2595" s="5">
        <v>44851.041666666664</v>
      </c>
      <c r="B2595" s="6">
        <v>350.59</v>
      </c>
      <c r="C2595" s="6">
        <v>302.93427000000003</v>
      </c>
      <c r="D2595" s="6">
        <v>0.157313763147365</v>
      </c>
      <c r="E2595" s="4"/>
      <c r="F2595" s="4"/>
    </row>
    <row r="2596" spans="1:6" ht="13.2" x14ac:dyDescent="0.25">
      <c r="A2596" s="5">
        <v>44851.083333333336</v>
      </c>
      <c r="B2596" s="6">
        <v>396.4</v>
      </c>
      <c r="C2596" s="6">
        <v>341.25499000000002</v>
      </c>
      <c r="D2596" s="6">
        <v>0.161594735948036</v>
      </c>
      <c r="E2596" s="4"/>
      <c r="F2596" s="4"/>
    </row>
    <row r="2597" spans="1:6" ht="13.2" x14ac:dyDescent="0.25">
      <c r="A2597" s="5">
        <v>44851.125</v>
      </c>
      <c r="B2597" s="6">
        <v>388.54</v>
      </c>
      <c r="C2597" s="6">
        <v>363.22370000000001</v>
      </c>
      <c r="D2597" s="6">
        <v>6.96989210781125E-2</v>
      </c>
      <c r="E2597" s="4"/>
      <c r="F2597" s="4"/>
    </row>
    <row r="2598" spans="1:6" ht="13.2" x14ac:dyDescent="0.25">
      <c r="A2598" s="5">
        <v>44851.166666666664</v>
      </c>
      <c r="B2598" s="6">
        <v>362.81</v>
      </c>
      <c r="C2598" s="6">
        <v>369.78584999999998</v>
      </c>
      <c r="D2598" s="6">
        <v>1.8864567154205501E-2</v>
      </c>
      <c r="E2598" s="4"/>
      <c r="F2598" s="4"/>
    </row>
    <row r="2599" spans="1:6" ht="13.2" x14ac:dyDescent="0.25">
      <c r="A2599" s="5">
        <v>44851.208333333336</v>
      </c>
      <c r="B2599" s="6">
        <v>365.41</v>
      </c>
      <c r="C2599" s="6">
        <v>369.19150999999999</v>
      </c>
      <c r="D2599" s="6">
        <v>1.02426786574804E-2</v>
      </c>
      <c r="E2599" s="4"/>
      <c r="F2599" s="4"/>
    </row>
    <row r="2600" spans="1:6" ht="13.2" x14ac:dyDescent="0.25">
      <c r="A2600" s="5">
        <v>44851.25</v>
      </c>
      <c r="B2600" s="6">
        <v>371.2</v>
      </c>
      <c r="C2600" s="6">
        <v>369.38574999999997</v>
      </c>
      <c r="D2600" s="6">
        <v>4.9115321855269598E-3</v>
      </c>
      <c r="E2600" s="4"/>
      <c r="F2600" s="4"/>
    </row>
    <row r="2601" spans="1:6" ht="13.2" x14ac:dyDescent="0.25">
      <c r="A2601" s="5">
        <v>44851.291666666664</v>
      </c>
      <c r="B2601" s="6">
        <v>381.51</v>
      </c>
      <c r="C2601" s="6">
        <v>368.18590999999998</v>
      </c>
      <c r="D2601" s="6">
        <v>3.6188484236129498E-2</v>
      </c>
      <c r="E2601" s="4"/>
      <c r="F2601" s="4"/>
    </row>
    <row r="2602" spans="1:6" ht="13.2" x14ac:dyDescent="0.25">
      <c r="A2602" s="5">
        <v>44851.333333333336</v>
      </c>
      <c r="B2602" s="6">
        <v>401.19</v>
      </c>
      <c r="C2602" s="6">
        <v>367.26411000000002</v>
      </c>
      <c r="D2602" s="6">
        <v>9.2374640146569098E-2</v>
      </c>
      <c r="E2602" s="4"/>
      <c r="F2602" s="4"/>
    </row>
    <row r="2603" spans="1:6" ht="13.2" x14ac:dyDescent="0.25">
      <c r="A2603" s="5">
        <v>44851.375</v>
      </c>
      <c r="B2603" s="6">
        <v>393.8</v>
      </c>
      <c r="C2603" s="6">
        <v>363.79662999999999</v>
      </c>
      <c r="D2603" s="6">
        <v>8.2472919004225001E-2</v>
      </c>
      <c r="E2603" s="4"/>
      <c r="F2603" s="4"/>
    </row>
    <row r="2604" spans="1:6" ht="13.2" x14ac:dyDescent="0.25">
      <c r="A2604" s="5">
        <v>44851.416666666664</v>
      </c>
      <c r="B2604" s="6">
        <v>403.68</v>
      </c>
      <c r="C2604" s="6">
        <v>361.03643</v>
      </c>
      <c r="D2604" s="6">
        <v>0.118114313284119</v>
      </c>
      <c r="E2604" s="4"/>
      <c r="F2604" s="4"/>
    </row>
    <row r="2605" spans="1:6" ht="13.2" x14ac:dyDescent="0.25">
      <c r="A2605" s="5">
        <v>44851.458333333336</v>
      </c>
      <c r="B2605" s="6">
        <v>398.9</v>
      </c>
      <c r="C2605" s="6">
        <v>358.94378999999998</v>
      </c>
      <c r="D2605" s="6">
        <v>0.111316064278476</v>
      </c>
      <c r="E2605" s="4"/>
      <c r="F2605" s="4"/>
    </row>
    <row r="2606" spans="1:6" ht="13.2" x14ac:dyDescent="0.25">
      <c r="A2606" s="5">
        <v>44851.5</v>
      </c>
      <c r="B2606" s="6">
        <v>417.56</v>
      </c>
      <c r="C2606" s="6">
        <v>359.90093000000002</v>
      </c>
      <c r="D2606" s="6">
        <v>0.16020817173214799</v>
      </c>
      <c r="E2606" s="4"/>
      <c r="F2606" s="4"/>
    </row>
    <row r="2607" spans="1:6" ht="13.2" x14ac:dyDescent="0.25">
      <c r="A2607" s="5">
        <v>44851.541666666664</v>
      </c>
      <c r="B2607" s="6">
        <v>426.99</v>
      </c>
      <c r="C2607" s="6">
        <v>363.04984999999999</v>
      </c>
      <c r="D2607" s="6">
        <v>0.17611947780724799</v>
      </c>
      <c r="E2607" s="4"/>
      <c r="F2607" s="4"/>
    </row>
    <row r="2608" spans="1:6" ht="13.2" x14ac:dyDescent="0.25">
      <c r="A2608" s="5">
        <v>44851.583333333336</v>
      </c>
      <c r="B2608" s="6">
        <v>428.55</v>
      </c>
      <c r="C2608" s="6">
        <v>355.74617000000001</v>
      </c>
      <c r="D2608" s="6">
        <v>0.204651057803377</v>
      </c>
      <c r="E2608" s="4"/>
      <c r="F2608" s="4"/>
    </row>
    <row r="2609" spans="1:6" ht="13.2" x14ac:dyDescent="0.25">
      <c r="A2609" s="5">
        <v>44851.625</v>
      </c>
      <c r="B2609" s="6">
        <v>386.67</v>
      </c>
      <c r="C2609" s="6">
        <v>326.44218000000001</v>
      </c>
      <c r="D2609" s="6">
        <v>0.184497665099528</v>
      </c>
      <c r="E2609" s="4"/>
      <c r="F2609" s="4"/>
    </row>
    <row r="2610" spans="1:6" ht="13.2" x14ac:dyDescent="0.25">
      <c r="A2610" s="5">
        <v>44851.666666666664</v>
      </c>
      <c r="B2610" s="6">
        <v>303.57</v>
      </c>
      <c r="C2610" s="6">
        <v>277.72448000000003</v>
      </c>
      <c r="D2610" s="6">
        <v>9.3061727939863101E-2</v>
      </c>
      <c r="E2610" s="4"/>
      <c r="F2610" s="4"/>
    </row>
    <row r="2611" spans="1:6" ht="13.2" x14ac:dyDescent="0.25">
      <c r="A2611" s="5">
        <v>44851.708333333336</v>
      </c>
      <c r="B2611" s="6">
        <v>269.74</v>
      </c>
      <c r="C2611" s="6">
        <v>225.93747999999999</v>
      </c>
      <c r="D2611" s="6">
        <v>0.193870091850188</v>
      </c>
      <c r="E2611" s="4"/>
      <c r="F2611" s="4"/>
    </row>
    <row r="2612" spans="1:6" ht="13.2" x14ac:dyDescent="0.25">
      <c r="A2612" s="5">
        <v>44851.75</v>
      </c>
      <c r="B2612" s="6">
        <v>262.07</v>
      </c>
      <c r="C2612" s="6">
        <v>194.87854999999999</v>
      </c>
      <c r="D2612" s="6">
        <v>0.34478627842828202</v>
      </c>
      <c r="E2612" s="4"/>
      <c r="F2612" s="4"/>
    </row>
    <row r="2613" spans="1:6" ht="13.2" x14ac:dyDescent="0.25">
      <c r="A2613" s="5">
        <v>44851.791666666664</v>
      </c>
      <c r="B2613" s="6">
        <v>253.29</v>
      </c>
      <c r="C2613" s="6">
        <v>191.32749000000001</v>
      </c>
      <c r="D2613" s="6">
        <v>0.323855761657668</v>
      </c>
      <c r="E2613" s="4"/>
      <c r="F2613" s="4"/>
    </row>
    <row r="2614" spans="1:6" ht="13.2" x14ac:dyDescent="0.25">
      <c r="A2614" s="5">
        <v>44851.833333333336</v>
      </c>
      <c r="B2614" s="6">
        <v>252.98</v>
      </c>
      <c r="C2614" s="6">
        <v>199.51985999999999</v>
      </c>
      <c r="D2614" s="6">
        <v>0.267943953048082</v>
      </c>
      <c r="E2614" s="4"/>
      <c r="F2614" s="4"/>
    </row>
    <row r="2615" spans="1:6" ht="13.2" x14ac:dyDescent="0.25">
      <c r="A2615" s="5">
        <v>44851.875</v>
      </c>
      <c r="B2615" s="6">
        <v>242.72</v>
      </c>
      <c r="C2615" s="6">
        <v>204.11243999999999</v>
      </c>
      <c r="D2615" s="6">
        <v>0.189148490900407</v>
      </c>
      <c r="E2615" s="4"/>
      <c r="F2615" s="4"/>
    </row>
    <row r="2616" spans="1:6" ht="13.2" x14ac:dyDescent="0.25">
      <c r="A2616" s="5">
        <v>44851.916666666664</v>
      </c>
      <c r="B2616" s="6">
        <v>240.82</v>
      </c>
      <c r="C2616" s="6">
        <v>205.76709</v>
      </c>
      <c r="D2616" s="6">
        <v>0.17035236295561099</v>
      </c>
      <c r="E2616" s="4"/>
      <c r="F2616" s="4"/>
    </row>
    <row r="2617" spans="1:6" ht="13.2" x14ac:dyDescent="0.25">
      <c r="A2617" s="5">
        <v>44851.958333333336</v>
      </c>
      <c r="B2617" s="6">
        <v>248.51</v>
      </c>
      <c r="C2617" s="6">
        <v>218.10951</v>
      </c>
      <c r="D2617" s="6">
        <v>0.13938177202818799</v>
      </c>
      <c r="E2617" s="4"/>
      <c r="F2617" s="4"/>
    </row>
    <row r="2618" spans="1:6" ht="13.2" x14ac:dyDescent="0.25">
      <c r="A2618" s="5">
        <v>44852</v>
      </c>
      <c r="B2618" s="6">
        <v>294.05</v>
      </c>
      <c r="C2618" s="6">
        <v>318.36909000000003</v>
      </c>
      <c r="D2618" s="6">
        <v>7.6386467040503198E-2</v>
      </c>
      <c r="E2618" s="4"/>
      <c r="F2618" s="4"/>
    </row>
    <row r="2619" spans="1:6" ht="13.2" x14ac:dyDescent="0.25">
      <c r="A2619" s="5">
        <v>44852.041666666664</v>
      </c>
      <c r="B2619" s="6">
        <v>381.05</v>
      </c>
      <c r="C2619" s="6">
        <v>357.64998000000003</v>
      </c>
      <c r="D2619" s="6">
        <v>6.5427153106509206E-2</v>
      </c>
      <c r="E2619" s="4"/>
      <c r="F2619" s="4"/>
    </row>
    <row r="2620" spans="1:6" ht="13.2" x14ac:dyDescent="0.25">
      <c r="A2620" s="5">
        <v>44852.083333333336</v>
      </c>
      <c r="B2620" s="6">
        <v>426.57</v>
      </c>
      <c r="C2620" s="6">
        <v>384.09658999999999</v>
      </c>
      <c r="D2620" s="6">
        <v>0.110580023634159</v>
      </c>
      <c r="E2620" s="4"/>
      <c r="F2620" s="4"/>
    </row>
    <row r="2621" spans="1:6" ht="13.2" x14ac:dyDescent="0.25">
      <c r="A2621" s="5">
        <v>44852.125</v>
      </c>
      <c r="B2621" s="6">
        <v>424.72</v>
      </c>
      <c r="C2621" s="6">
        <v>393.90368000000001</v>
      </c>
      <c r="D2621" s="6">
        <v>7.8233135572635407E-2</v>
      </c>
      <c r="E2621" s="4"/>
      <c r="F2621" s="4"/>
    </row>
    <row r="2622" spans="1:6" ht="13.2" x14ac:dyDescent="0.25">
      <c r="A2622" s="5">
        <v>44852.166666666664</v>
      </c>
      <c r="B2622" s="6">
        <v>411.28</v>
      </c>
      <c r="C2622" s="6">
        <v>394.64069999999998</v>
      </c>
      <c r="D2622" s="6">
        <v>4.2163162593214502E-2</v>
      </c>
      <c r="E2622" s="4"/>
      <c r="F2622" s="4"/>
    </row>
    <row r="2623" spans="1:6" ht="13.2" x14ac:dyDescent="0.25">
      <c r="A2623" s="5">
        <v>44852.208333333336</v>
      </c>
      <c r="B2623" s="6">
        <v>406.51</v>
      </c>
      <c r="C2623" s="6">
        <v>392.88938999999999</v>
      </c>
      <c r="D2623" s="6">
        <v>3.4667797977440899E-2</v>
      </c>
      <c r="E2623" s="4"/>
      <c r="F2623" s="4"/>
    </row>
    <row r="2624" spans="1:6" ht="13.2" x14ac:dyDescent="0.25">
      <c r="A2624" s="5">
        <v>44852.25</v>
      </c>
      <c r="B2624" s="6">
        <v>421.78</v>
      </c>
      <c r="C2624" s="6">
        <v>395.24653999999998</v>
      </c>
      <c r="D2624" s="6">
        <v>6.7131416254776005E-2</v>
      </c>
      <c r="E2624" s="4"/>
      <c r="F2624" s="4"/>
    </row>
    <row r="2625" spans="1:6" ht="13.2" x14ac:dyDescent="0.25">
      <c r="A2625" s="5">
        <v>44852.291666666664</v>
      </c>
      <c r="B2625" s="6">
        <v>436.69</v>
      </c>
      <c r="C2625" s="6">
        <v>399.70909</v>
      </c>
      <c r="D2625" s="6">
        <v>9.2519562164573202E-2</v>
      </c>
      <c r="E2625" s="4"/>
      <c r="F2625" s="4"/>
    </row>
    <row r="2626" spans="1:6" ht="13.2" x14ac:dyDescent="0.25">
      <c r="A2626" s="5">
        <v>44852.333333333336</v>
      </c>
      <c r="B2626" s="6">
        <v>448.71</v>
      </c>
      <c r="C2626" s="6">
        <v>404.69893000000002</v>
      </c>
      <c r="D2626" s="6">
        <v>0.10875015162506101</v>
      </c>
      <c r="E2626" s="4"/>
      <c r="F2626" s="4"/>
    </row>
    <row r="2627" spans="1:6" ht="13.2" x14ac:dyDescent="0.25">
      <c r="A2627" s="5">
        <v>44852.375</v>
      </c>
      <c r="B2627" s="6">
        <v>446.51</v>
      </c>
      <c r="C2627" s="6">
        <v>402.31245000000001</v>
      </c>
      <c r="D2627" s="6">
        <v>0.10985876773139799</v>
      </c>
      <c r="E2627" s="4"/>
      <c r="F2627" s="4"/>
    </row>
    <row r="2628" spans="1:6" ht="13.2" x14ac:dyDescent="0.25">
      <c r="A2628" s="5">
        <v>44852.416666666664</v>
      </c>
      <c r="B2628" s="6">
        <v>442.56</v>
      </c>
      <c r="C2628" s="6">
        <v>398.22584999999998</v>
      </c>
      <c r="D2628" s="6">
        <v>0.111329161580043</v>
      </c>
      <c r="E2628" s="4"/>
      <c r="F2628" s="4"/>
    </row>
    <row r="2629" spans="1:6" ht="13.2" x14ac:dyDescent="0.25">
      <c r="A2629" s="5">
        <v>44852.458333333336</v>
      </c>
      <c r="B2629" s="6">
        <v>443.06</v>
      </c>
      <c r="C2629" s="6">
        <v>399.53228000000001</v>
      </c>
      <c r="D2629" s="6">
        <v>0.108946691366214</v>
      </c>
      <c r="E2629" s="4"/>
      <c r="F2629" s="4"/>
    </row>
    <row r="2630" spans="1:6" ht="13.2" x14ac:dyDescent="0.25">
      <c r="A2630" s="5">
        <v>44852.5</v>
      </c>
      <c r="B2630" s="6">
        <v>446.44</v>
      </c>
      <c r="C2630" s="6">
        <v>407.15503000000001</v>
      </c>
      <c r="D2630" s="6">
        <v>9.6486515222469399E-2</v>
      </c>
      <c r="E2630" s="4"/>
      <c r="F2630" s="4"/>
    </row>
    <row r="2631" spans="1:6" ht="13.2" x14ac:dyDescent="0.25">
      <c r="A2631" s="5">
        <v>44852.541666666664</v>
      </c>
      <c r="B2631" s="6">
        <v>447.69</v>
      </c>
      <c r="C2631" s="6">
        <v>411.38013999999998</v>
      </c>
      <c r="D2631" s="6">
        <v>8.8263521909443698E-2</v>
      </c>
      <c r="E2631" s="4"/>
      <c r="F2631" s="4"/>
    </row>
    <row r="2632" spans="1:6" ht="13.2" x14ac:dyDescent="0.25">
      <c r="A2632" s="5">
        <v>44852.583333333336</v>
      </c>
      <c r="B2632" s="6">
        <v>431.53</v>
      </c>
      <c r="C2632" s="6">
        <v>390.86797999999999</v>
      </c>
      <c r="D2632" s="6">
        <v>0.10403006150567699</v>
      </c>
      <c r="E2632" s="4"/>
      <c r="F2632" s="4"/>
    </row>
    <row r="2633" spans="1:6" ht="13.2" x14ac:dyDescent="0.25">
      <c r="A2633" s="5">
        <v>44852.625</v>
      </c>
      <c r="B2633" s="6">
        <v>399</v>
      </c>
      <c r="C2633" s="6">
        <v>340.57618000000002</v>
      </c>
      <c r="D2633" s="6">
        <v>0.17154405807241099</v>
      </c>
      <c r="E2633" s="4"/>
      <c r="F2633" s="4"/>
    </row>
    <row r="2634" spans="1:6" ht="13.2" x14ac:dyDescent="0.25">
      <c r="A2634" s="5">
        <v>44852.666666666664</v>
      </c>
      <c r="B2634" s="6">
        <v>324.95</v>
      </c>
      <c r="C2634" s="6">
        <v>279.98311999999999</v>
      </c>
      <c r="D2634" s="6">
        <v>0.16060568222827101</v>
      </c>
      <c r="E2634" s="4"/>
      <c r="F2634" s="4"/>
    </row>
    <row r="2635" spans="1:6" ht="13.2" x14ac:dyDescent="0.25">
      <c r="A2635" s="5">
        <v>44852.708333333336</v>
      </c>
      <c r="B2635" s="6">
        <v>285.85000000000002</v>
      </c>
      <c r="C2635" s="6">
        <v>232.05099000000001</v>
      </c>
      <c r="D2635" s="6">
        <v>0.23184132935610399</v>
      </c>
      <c r="E2635" s="4"/>
      <c r="F2635" s="4"/>
    </row>
    <row r="2636" spans="1:6" ht="13.2" x14ac:dyDescent="0.25">
      <c r="A2636" s="5">
        <v>44852.75</v>
      </c>
      <c r="B2636" s="6">
        <v>268.55</v>
      </c>
      <c r="C2636" s="6">
        <v>211.95305999999999</v>
      </c>
      <c r="D2636" s="6">
        <v>0.26702582166070099</v>
      </c>
      <c r="E2636" s="4"/>
      <c r="F2636" s="4"/>
    </row>
    <row r="2637" spans="1:6" ht="13.2" x14ac:dyDescent="0.25">
      <c r="A2637" s="5">
        <v>44852.791666666664</v>
      </c>
      <c r="B2637" s="6">
        <v>264.39</v>
      </c>
      <c r="C2637" s="6">
        <v>216.41269</v>
      </c>
      <c r="D2637" s="6">
        <v>0.221693607708494</v>
      </c>
      <c r="E2637" s="4"/>
      <c r="F2637" s="4"/>
    </row>
    <row r="2638" spans="1:6" ht="13.2" x14ac:dyDescent="0.25">
      <c r="A2638" s="5">
        <v>44852.833333333336</v>
      </c>
      <c r="B2638" s="6">
        <v>262.31</v>
      </c>
      <c r="C2638" s="6">
        <v>227.7089</v>
      </c>
      <c r="D2638" s="6">
        <v>0.151953217463173</v>
      </c>
      <c r="E2638" s="4"/>
      <c r="F2638" s="4"/>
    </row>
    <row r="2639" spans="1:6" ht="13.2" x14ac:dyDescent="0.25">
      <c r="A2639" s="5">
        <v>44852.875</v>
      </c>
      <c r="B2639" s="6">
        <v>247.71</v>
      </c>
      <c r="C2639" s="6">
        <v>234.84084999999999</v>
      </c>
      <c r="D2639" s="6">
        <v>5.4799452480264903E-2</v>
      </c>
      <c r="E2639" s="4"/>
      <c r="F2639" s="4"/>
    </row>
    <row r="2640" spans="1:6" ht="13.2" x14ac:dyDescent="0.25">
      <c r="A2640" s="5">
        <v>44852.916666666664</v>
      </c>
      <c r="B2640" s="6">
        <v>242.51</v>
      </c>
      <c r="C2640" s="6">
        <v>243.29127</v>
      </c>
      <c r="D2640" s="6">
        <v>3.2112537371357598E-3</v>
      </c>
      <c r="E2640" s="4"/>
      <c r="F2640" s="4"/>
    </row>
    <row r="2641" spans="1:6" ht="13.2" x14ac:dyDescent="0.25">
      <c r="A2641" s="5">
        <v>44852.958333333336</v>
      </c>
      <c r="B2641" s="6">
        <v>259.89999999999998</v>
      </c>
      <c r="C2641" s="6">
        <v>263.69797999999997</v>
      </c>
      <c r="D2641" s="6">
        <v>1.4402764860011401E-2</v>
      </c>
      <c r="E2641" s="4"/>
      <c r="F2641" s="4"/>
    </row>
    <row r="2642" spans="1:6" ht="13.2" x14ac:dyDescent="0.25">
      <c r="A2642" s="5">
        <v>44853</v>
      </c>
      <c r="B2642" s="6">
        <v>301.92</v>
      </c>
      <c r="C2642" s="6">
        <v>330.37414000000001</v>
      </c>
      <c r="D2642" s="6">
        <v>8.6127019505824506E-2</v>
      </c>
      <c r="E2642" s="4"/>
      <c r="F2642" s="4"/>
    </row>
    <row r="2643" spans="1:6" ht="13.2" x14ac:dyDescent="0.25">
      <c r="A2643" s="5">
        <v>44853.041666666664</v>
      </c>
      <c r="B2643" s="6">
        <v>381.62</v>
      </c>
      <c r="C2643" s="6">
        <v>360.89663999999999</v>
      </c>
      <c r="D2643" s="6">
        <v>5.7421870150966198E-2</v>
      </c>
      <c r="E2643" s="4"/>
      <c r="F2643" s="4"/>
    </row>
    <row r="2644" spans="1:6" ht="13.2" x14ac:dyDescent="0.25">
      <c r="A2644" s="5">
        <v>44853.083333333336</v>
      </c>
      <c r="B2644" s="6">
        <v>429.14</v>
      </c>
      <c r="C2644" s="6">
        <v>386.66331000000002</v>
      </c>
      <c r="D2644" s="6">
        <v>0.109854462271064</v>
      </c>
      <c r="E2644" s="4"/>
      <c r="F2644" s="4"/>
    </row>
    <row r="2645" spans="1:6" ht="13.2" x14ac:dyDescent="0.25">
      <c r="A2645" s="5">
        <v>44853.125</v>
      </c>
      <c r="B2645" s="6">
        <v>437.86</v>
      </c>
      <c r="C2645" s="6">
        <v>400.81315000000001</v>
      </c>
      <c r="D2645" s="6">
        <v>9.2429227933265107E-2</v>
      </c>
      <c r="E2645" s="4"/>
      <c r="F2645" s="4"/>
    </row>
    <row r="2646" spans="1:6" ht="13.2" x14ac:dyDescent="0.25">
      <c r="A2646" s="5">
        <v>44853.166666666664</v>
      </c>
      <c r="B2646" s="6">
        <v>441.3</v>
      </c>
      <c r="C2646" s="6">
        <v>402.57828000000001</v>
      </c>
      <c r="D2646" s="6">
        <v>9.6184324698292203E-2</v>
      </c>
      <c r="E2646" s="4"/>
      <c r="F2646" s="4"/>
    </row>
    <row r="2647" spans="1:6" ht="13.2" x14ac:dyDescent="0.25">
      <c r="A2647" s="5">
        <v>44853.208333333336</v>
      </c>
      <c r="B2647" s="6">
        <v>441.66</v>
      </c>
      <c r="C2647" s="6">
        <v>398.46645000000001</v>
      </c>
      <c r="D2647" s="6">
        <v>0.108399464998872</v>
      </c>
      <c r="E2647" s="4"/>
      <c r="F2647" s="4"/>
    </row>
    <row r="2648" spans="1:6" ht="13.2" x14ac:dyDescent="0.25">
      <c r="A2648" s="5">
        <v>44853.25</v>
      </c>
      <c r="B2648" s="6">
        <v>438.02</v>
      </c>
      <c r="C2648" s="6">
        <v>397.38670999999999</v>
      </c>
      <c r="D2648" s="6">
        <v>0.10225125545844201</v>
      </c>
      <c r="E2648" s="4"/>
      <c r="F2648" s="4"/>
    </row>
    <row r="2649" spans="1:6" ht="13.2" x14ac:dyDescent="0.25">
      <c r="A2649" s="5">
        <v>44853.291666666664</v>
      </c>
      <c r="B2649" s="6">
        <v>437.75</v>
      </c>
      <c r="C2649" s="6">
        <v>400.28471000000002</v>
      </c>
      <c r="D2649" s="6">
        <v>9.3596605276279402E-2</v>
      </c>
      <c r="E2649" s="4"/>
      <c r="F2649" s="4"/>
    </row>
    <row r="2650" spans="1:6" ht="13.2" x14ac:dyDescent="0.25">
      <c r="A2650" s="5">
        <v>44853.333333333336</v>
      </c>
      <c r="B2650" s="6">
        <v>443.19</v>
      </c>
      <c r="C2650" s="6">
        <v>403.19873999999999</v>
      </c>
      <c r="D2650" s="6">
        <v>9.9184982572118094E-2</v>
      </c>
      <c r="E2650" s="4"/>
      <c r="F2650" s="4"/>
    </row>
    <row r="2651" spans="1:6" ht="13.2" x14ac:dyDescent="0.25">
      <c r="A2651" s="5">
        <v>44853.375</v>
      </c>
      <c r="B2651" s="6">
        <v>441.63</v>
      </c>
      <c r="C2651" s="6">
        <v>397.62709999999998</v>
      </c>
      <c r="D2651" s="6">
        <v>0.110663734941607</v>
      </c>
      <c r="E2651" s="4"/>
      <c r="F2651" s="4"/>
    </row>
    <row r="2652" spans="1:6" ht="13.2" x14ac:dyDescent="0.25">
      <c r="A2652" s="5">
        <v>44853.416666666664</v>
      </c>
      <c r="B2652" s="6">
        <v>442.97</v>
      </c>
      <c r="C2652" s="6">
        <v>391.36561999999998</v>
      </c>
      <c r="D2652" s="6">
        <v>0.13185721321152299</v>
      </c>
      <c r="E2652" s="4"/>
      <c r="F2652" s="4"/>
    </row>
    <row r="2653" spans="1:6" ht="13.2" x14ac:dyDescent="0.25">
      <c r="A2653" s="5">
        <v>44853.458333333336</v>
      </c>
      <c r="B2653" s="6">
        <v>442.59</v>
      </c>
      <c r="C2653" s="6">
        <v>390.75036999999998</v>
      </c>
      <c r="D2653" s="6">
        <v>0.13266687373833999</v>
      </c>
      <c r="E2653" s="4"/>
      <c r="F2653" s="4"/>
    </row>
    <row r="2654" spans="1:6" ht="13.2" x14ac:dyDescent="0.25">
      <c r="A2654" s="5">
        <v>44853.5</v>
      </c>
      <c r="B2654" s="6">
        <v>441.29</v>
      </c>
      <c r="C2654" s="6">
        <v>395.55673000000002</v>
      </c>
      <c r="D2654" s="6">
        <v>0.115617474135757</v>
      </c>
      <c r="E2654" s="4"/>
      <c r="F2654" s="4"/>
    </row>
    <row r="2655" spans="1:6" ht="13.2" x14ac:dyDescent="0.25">
      <c r="A2655" s="5">
        <v>44853.541666666664</v>
      </c>
      <c r="B2655" s="6">
        <v>439.07</v>
      </c>
      <c r="C2655" s="6">
        <v>397.64729</v>
      </c>
      <c r="D2655" s="6">
        <v>0.10416947642218299</v>
      </c>
      <c r="E2655" s="4"/>
      <c r="F2655" s="4"/>
    </row>
    <row r="2656" spans="1:6" ht="13.2" x14ac:dyDescent="0.25">
      <c r="A2656" s="5">
        <v>44853.583333333336</v>
      </c>
      <c r="B2656" s="6">
        <v>431.72</v>
      </c>
      <c r="C2656" s="6">
        <v>381.36723000000001</v>
      </c>
      <c r="D2656" s="6">
        <v>0.132032240945295</v>
      </c>
      <c r="E2656" s="4"/>
      <c r="F2656" s="4"/>
    </row>
    <row r="2657" spans="1:6" ht="13.2" x14ac:dyDescent="0.25">
      <c r="A2657" s="5">
        <v>44853.625</v>
      </c>
      <c r="B2657" s="6">
        <v>398.5</v>
      </c>
      <c r="C2657" s="6">
        <v>343.30671000000001</v>
      </c>
      <c r="D2657" s="6">
        <v>0.16076962200942699</v>
      </c>
      <c r="E2657" s="4"/>
      <c r="F2657" s="4"/>
    </row>
    <row r="2658" spans="1:6" ht="13.2" x14ac:dyDescent="0.25">
      <c r="A2658" s="5">
        <v>44853.666666666664</v>
      </c>
      <c r="B2658" s="6">
        <v>312.97000000000003</v>
      </c>
      <c r="C2658" s="6">
        <v>295.56374</v>
      </c>
      <c r="D2658" s="6">
        <v>5.8891730088406702E-2</v>
      </c>
      <c r="E2658" s="4"/>
      <c r="F2658" s="4"/>
    </row>
    <row r="2659" spans="1:6" ht="13.2" x14ac:dyDescent="0.25">
      <c r="A2659" s="5">
        <v>44853.708333333336</v>
      </c>
      <c r="B2659" s="6">
        <v>278.44</v>
      </c>
      <c r="C2659" s="6">
        <v>253.59003000000001</v>
      </c>
      <c r="D2659" s="6">
        <v>9.7992693166998601E-2</v>
      </c>
      <c r="E2659" s="4"/>
      <c r="F2659" s="4"/>
    </row>
    <row r="2660" spans="1:6" ht="13.2" x14ac:dyDescent="0.25">
      <c r="A2660" s="5">
        <v>44853.75</v>
      </c>
      <c r="B2660" s="6">
        <v>259.7</v>
      </c>
      <c r="C2660" s="6">
        <v>232.86082999999999</v>
      </c>
      <c r="D2660" s="6">
        <v>0.11525841422105999</v>
      </c>
      <c r="E2660" s="4"/>
      <c r="F2660" s="4"/>
    </row>
    <row r="2661" spans="1:6" ht="13.2" x14ac:dyDescent="0.25">
      <c r="A2661" s="5">
        <v>44853.791666666664</v>
      </c>
      <c r="B2661" s="6">
        <v>254.68</v>
      </c>
      <c r="C2661" s="6">
        <v>235.41819000000001</v>
      </c>
      <c r="D2661" s="6">
        <v>8.1819548438461703E-2</v>
      </c>
      <c r="E2661" s="4"/>
      <c r="F2661" s="4"/>
    </row>
    <row r="2662" spans="1:6" ht="13.2" x14ac:dyDescent="0.25">
      <c r="A2662" s="5">
        <v>44853.833333333336</v>
      </c>
      <c r="B2662" s="6">
        <v>253.58</v>
      </c>
      <c r="C2662" s="6">
        <v>246.86286000000001</v>
      </c>
      <c r="D2662" s="6">
        <v>2.72100063978842E-2</v>
      </c>
      <c r="E2662" s="4"/>
      <c r="F2662" s="4"/>
    </row>
    <row r="2663" spans="1:6" ht="13.2" x14ac:dyDescent="0.25">
      <c r="A2663" s="5">
        <v>44853.875</v>
      </c>
      <c r="B2663" s="6">
        <v>257.56</v>
      </c>
      <c r="C2663" s="6">
        <v>256.88988999999998</v>
      </c>
      <c r="D2663" s="6">
        <v>2.6085495229104601E-3</v>
      </c>
      <c r="E2663" s="4"/>
      <c r="F2663" s="4"/>
    </row>
    <row r="2664" spans="1:6" ht="13.2" x14ac:dyDescent="0.25">
      <c r="A2664" s="5">
        <v>44853.916666666664</v>
      </c>
      <c r="B2664" s="6">
        <v>263.74</v>
      </c>
      <c r="C2664" s="6">
        <v>267.90156999999999</v>
      </c>
      <c r="D2664" s="6">
        <v>1.5533951518089201E-2</v>
      </c>
      <c r="E2664" s="4"/>
      <c r="F2664" s="4"/>
    </row>
    <row r="2665" spans="1:6" ht="13.2" x14ac:dyDescent="0.25">
      <c r="A2665" s="5">
        <v>44853.958333333336</v>
      </c>
      <c r="B2665" s="6">
        <v>277.83999999999997</v>
      </c>
      <c r="C2665" s="6">
        <v>284.16561000000002</v>
      </c>
      <c r="D2665" s="6">
        <v>2.2260293918043201E-2</v>
      </c>
      <c r="E2665" s="4"/>
      <c r="F2665" s="4"/>
    </row>
    <row r="2666" spans="1:6" ht="13.2" x14ac:dyDescent="0.25">
      <c r="A2666" s="5">
        <v>44854</v>
      </c>
      <c r="B2666" s="6">
        <v>326.35000000000002</v>
      </c>
      <c r="C2666" s="6">
        <v>348.21307000000002</v>
      </c>
      <c r="D2666" s="6">
        <v>6.2786471512973299E-2</v>
      </c>
      <c r="E2666" s="4"/>
      <c r="F2666" s="4"/>
    </row>
    <row r="2667" spans="1:6" ht="13.2" x14ac:dyDescent="0.25">
      <c r="A2667" s="5">
        <v>44854.041666666664</v>
      </c>
      <c r="B2667" s="6">
        <v>397.63</v>
      </c>
      <c r="C2667" s="6">
        <v>381.53816</v>
      </c>
      <c r="D2667" s="6">
        <v>4.2176226881211497E-2</v>
      </c>
      <c r="E2667" s="4"/>
      <c r="F2667" s="4"/>
    </row>
    <row r="2668" spans="1:6" ht="13.2" x14ac:dyDescent="0.25">
      <c r="A2668" s="5">
        <v>44854.083333333336</v>
      </c>
      <c r="B2668" s="6">
        <v>422.84</v>
      </c>
      <c r="C2668" s="6">
        <v>404.0761</v>
      </c>
      <c r="D2668" s="6">
        <v>4.6436549946903501E-2</v>
      </c>
      <c r="E2668" s="4"/>
      <c r="F2668" s="4"/>
    </row>
    <row r="2669" spans="1:6" ht="13.2" x14ac:dyDescent="0.25">
      <c r="A2669" s="5">
        <v>44854.125</v>
      </c>
      <c r="B2669" s="6">
        <v>411.85</v>
      </c>
      <c r="C2669" s="6">
        <v>411.28931999999998</v>
      </c>
      <c r="D2669" s="6">
        <v>1.3632252838465301E-3</v>
      </c>
      <c r="E2669" s="4"/>
      <c r="F2669" s="4"/>
    </row>
    <row r="2670" spans="1:6" ht="13.2" x14ac:dyDescent="0.25">
      <c r="A2670" s="5">
        <v>44854.166666666664</v>
      </c>
      <c r="B2670" s="6">
        <v>402.52</v>
      </c>
      <c r="C2670" s="6">
        <v>408.56551000000002</v>
      </c>
      <c r="D2670" s="6">
        <v>1.47969171455516E-2</v>
      </c>
      <c r="E2670" s="4"/>
      <c r="F2670" s="4"/>
    </row>
    <row r="2671" spans="1:6" ht="13.2" x14ac:dyDescent="0.25">
      <c r="A2671" s="5">
        <v>44854.208333333336</v>
      </c>
      <c r="B2671" s="6">
        <v>393.61</v>
      </c>
      <c r="C2671" s="6">
        <v>404.70355999999998</v>
      </c>
      <c r="D2671" s="6">
        <v>2.7411570088486398E-2</v>
      </c>
      <c r="E2671" s="4"/>
      <c r="F2671" s="4"/>
    </row>
    <row r="2672" spans="1:6" ht="13.2" x14ac:dyDescent="0.25">
      <c r="A2672" s="5">
        <v>44854.25</v>
      </c>
      <c r="B2672" s="6">
        <v>401.35</v>
      </c>
      <c r="C2672" s="6">
        <v>407.74360000000001</v>
      </c>
      <c r="D2672" s="6">
        <v>1.56804423171816E-2</v>
      </c>
      <c r="E2672" s="4"/>
      <c r="F2672" s="4"/>
    </row>
    <row r="2673" spans="1:6" ht="13.2" x14ac:dyDescent="0.25">
      <c r="A2673" s="5">
        <v>44854.291666666664</v>
      </c>
      <c r="B2673" s="6">
        <v>399.46</v>
      </c>
      <c r="C2673" s="6">
        <v>414.40296000000001</v>
      </c>
      <c r="D2673" s="6">
        <v>3.6059008844917501E-2</v>
      </c>
      <c r="E2673" s="4"/>
      <c r="F2673" s="4"/>
    </row>
    <row r="2674" spans="1:6" ht="13.2" x14ac:dyDescent="0.25">
      <c r="A2674" s="5">
        <v>44854.333333333336</v>
      </c>
      <c r="B2674" s="6">
        <v>405.83</v>
      </c>
      <c r="C2674" s="6">
        <v>418.51387999999997</v>
      </c>
      <c r="D2674" s="6">
        <v>3.0306951826782801E-2</v>
      </c>
      <c r="E2674" s="4"/>
      <c r="F2674" s="4"/>
    </row>
    <row r="2675" spans="1:6" ht="13.2" x14ac:dyDescent="0.25">
      <c r="A2675" s="5">
        <v>44854.375</v>
      </c>
      <c r="B2675" s="6">
        <v>425.51</v>
      </c>
      <c r="C2675" s="6">
        <v>412.50042999999999</v>
      </c>
      <c r="D2675" s="6">
        <v>3.1538318638843502E-2</v>
      </c>
      <c r="E2675" s="4"/>
      <c r="F2675" s="4"/>
    </row>
    <row r="2676" spans="1:6" ht="13.2" x14ac:dyDescent="0.25">
      <c r="A2676" s="5">
        <v>44854.416666666664</v>
      </c>
      <c r="B2676" s="6">
        <v>446.22</v>
      </c>
      <c r="C2676" s="6">
        <v>407.19355999999999</v>
      </c>
      <c r="D2676" s="6">
        <v>9.5842478451771199E-2</v>
      </c>
      <c r="E2676" s="4"/>
      <c r="F2676" s="4"/>
    </row>
    <row r="2677" spans="1:6" ht="13.2" x14ac:dyDescent="0.25">
      <c r="A2677" s="5">
        <v>44854.458333333336</v>
      </c>
      <c r="B2677" s="6">
        <v>449.03</v>
      </c>
      <c r="C2677" s="6">
        <v>409.31018999999998</v>
      </c>
      <c r="D2677" s="6">
        <v>9.7040853050836498E-2</v>
      </c>
      <c r="E2677" s="4"/>
      <c r="F2677" s="4"/>
    </row>
    <row r="2678" spans="1:6" ht="13.2" x14ac:dyDescent="0.25">
      <c r="A2678" s="5">
        <v>44854.5</v>
      </c>
      <c r="B2678" s="6">
        <v>448.64</v>
      </c>
      <c r="C2678" s="6">
        <v>414.55623000000003</v>
      </c>
      <c r="D2678" s="6">
        <v>8.2217483500368393E-2</v>
      </c>
      <c r="E2678" s="4"/>
      <c r="F2678" s="4"/>
    </row>
    <row r="2679" spans="1:6" ht="13.2" x14ac:dyDescent="0.25">
      <c r="A2679" s="5">
        <v>44854.541666666664</v>
      </c>
      <c r="B2679" s="6">
        <v>447.35</v>
      </c>
      <c r="C2679" s="6">
        <v>413.47874000000002</v>
      </c>
      <c r="D2679" s="6">
        <v>8.1917778892331899E-2</v>
      </c>
      <c r="E2679" s="4"/>
      <c r="F2679" s="4"/>
    </row>
    <row r="2680" spans="1:6" ht="13.2" x14ac:dyDescent="0.25">
      <c r="A2680" s="5">
        <v>44854.583333333336</v>
      </c>
      <c r="B2680" s="6">
        <v>437.71</v>
      </c>
      <c r="C2680" s="6">
        <v>392.13477</v>
      </c>
      <c r="D2680" s="6">
        <v>0.116223384118679</v>
      </c>
      <c r="E2680" s="4"/>
      <c r="F2680" s="4"/>
    </row>
    <row r="2681" spans="1:6" ht="13.2" x14ac:dyDescent="0.25">
      <c r="A2681" s="5">
        <v>44854.625</v>
      </c>
      <c r="B2681" s="6">
        <v>395.58</v>
      </c>
      <c r="C2681" s="6">
        <v>350.07373999999999</v>
      </c>
      <c r="D2681" s="6">
        <v>0.12999049857324299</v>
      </c>
      <c r="E2681" s="4"/>
      <c r="F2681" s="4"/>
    </row>
    <row r="2682" spans="1:6" ht="13.2" x14ac:dyDescent="0.25">
      <c r="A2682" s="5">
        <v>44854.666666666664</v>
      </c>
      <c r="B2682" s="6">
        <v>312.70999999999998</v>
      </c>
      <c r="C2682" s="6">
        <v>299.21888999999999</v>
      </c>
      <c r="D2682" s="6">
        <v>4.50877616717313E-2</v>
      </c>
      <c r="E2682" s="4"/>
      <c r="F2682" s="4"/>
    </row>
    <row r="2683" spans="1:6" ht="13.2" x14ac:dyDescent="0.25">
      <c r="A2683" s="5">
        <v>44854.708333333336</v>
      </c>
      <c r="B2683" s="6">
        <v>263.19</v>
      </c>
      <c r="C2683" s="6">
        <v>254.09737000000001</v>
      </c>
      <c r="D2683" s="6">
        <v>3.5784038221253402E-2</v>
      </c>
      <c r="E2683" s="4"/>
      <c r="F2683" s="4"/>
    </row>
    <row r="2684" spans="1:6" ht="13.2" x14ac:dyDescent="0.25">
      <c r="A2684" s="5">
        <v>44854.75</v>
      </c>
      <c r="B2684" s="6">
        <v>254.32</v>
      </c>
      <c r="C2684" s="6">
        <v>231.99937</v>
      </c>
      <c r="D2684" s="6">
        <v>9.6209873328535297E-2</v>
      </c>
      <c r="E2684" s="4"/>
      <c r="F2684" s="4"/>
    </row>
    <row r="2685" spans="1:6" ht="13.2" x14ac:dyDescent="0.25">
      <c r="A2685" s="5">
        <v>44854.791666666664</v>
      </c>
      <c r="B2685" s="6">
        <v>258.73</v>
      </c>
      <c r="C2685" s="6">
        <v>235.94609</v>
      </c>
      <c r="D2685" s="6">
        <v>9.6564049864102497E-2</v>
      </c>
      <c r="E2685" s="4"/>
      <c r="F2685" s="4"/>
    </row>
    <row r="2686" spans="1:6" ht="13.2" x14ac:dyDescent="0.25">
      <c r="A2686" s="5">
        <v>44854.833333333336</v>
      </c>
      <c r="B2686" s="6">
        <v>248.53</v>
      </c>
      <c r="C2686" s="6">
        <v>248.75807</v>
      </c>
      <c r="D2686" s="6">
        <v>9.1683457746718502E-4</v>
      </c>
      <c r="E2686" s="4"/>
      <c r="F2686" s="4"/>
    </row>
    <row r="2687" spans="1:6" ht="13.2" x14ac:dyDescent="0.25">
      <c r="A2687" s="5">
        <v>44854.875</v>
      </c>
      <c r="B2687" s="6">
        <v>246.58</v>
      </c>
      <c r="C2687" s="6">
        <v>259.50333999999998</v>
      </c>
      <c r="D2687" s="6">
        <v>4.98002838807391E-2</v>
      </c>
      <c r="E2687" s="4"/>
      <c r="F2687" s="4"/>
    </row>
    <row r="2688" spans="1:6" ht="13.2" x14ac:dyDescent="0.25">
      <c r="A2688" s="5">
        <v>44854.916666666664</v>
      </c>
      <c r="B2688" s="6">
        <v>258.57</v>
      </c>
      <c r="C2688" s="6">
        <v>271.87211000000002</v>
      </c>
      <c r="D2688" s="6">
        <v>4.8927821246541298E-2</v>
      </c>
      <c r="E2688" s="4"/>
      <c r="F2688" s="4"/>
    </row>
    <row r="2689" spans="1:6" ht="13.2" x14ac:dyDescent="0.25">
      <c r="A2689" s="5">
        <v>44854.958333333336</v>
      </c>
      <c r="B2689" s="6">
        <v>279</v>
      </c>
      <c r="C2689" s="6">
        <v>292.07594</v>
      </c>
      <c r="D2689" s="6">
        <v>4.4768973438894001E-2</v>
      </c>
      <c r="E2689" s="4"/>
      <c r="F2689" s="4"/>
    </row>
    <row r="2690" spans="1:6" ht="13.2" x14ac:dyDescent="0.25">
      <c r="A2690" s="5">
        <v>44855</v>
      </c>
      <c r="B2690" s="6">
        <v>317.02</v>
      </c>
      <c r="C2690" s="6">
        <v>324.96832999999998</v>
      </c>
      <c r="D2690" s="6">
        <v>2.44587834143714E-2</v>
      </c>
      <c r="E2690" s="4"/>
      <c r="F2690" s="4"/>
    </row>
    <row r="2691" spans="1:6" ht="13.2" x14ac:dyDescent="0.25">
      <c r="A2691" s="5">
        <v>44855.041666666664</v>
      </c>
      <c r="B2691" s="6">
        <v>407.4</v>
      </c>
      <c r="C2691" s="6">
        <v>364.13423</v>
      </c>
      <c r="D2691" s="6">
        <v>0.118818189654952</v>
      </c>
      <c r="E2691" s="4"/>
      <c r="F2691" s="4"/>
    </row>
    <row r="2692" spans="1:6" ht="13.2" x14ac:dyDescent="0.25">
      <c r="A2692" s="5">
        <v>44855.083333333336</v>
      </c>
      <c r="B2692" s="6">
        <v>425.75</v>
      </c>
      <c r="C2692" s="6">
        <v>389.05475999999999</v>
      </c>
      <c r="D2692" s="6">
        <v>9.4318959110023498E-2</v>
      </c>
      <c r="E2692" s="4"/>
      <c r="F2692" s="4"/>
    </row>
    <row r="2693" spans="1:6" ht="13.2" x14ac:dyDescent="0.25">
      <c r="A2693" s="5">
        <v>44855.125</v>
      </c>
      <c r="B2693" s="6">
        <v>417.61</v>
      </c>
      <c r="C2693" s="6">
        <v>396.69754999999998</v>
      </c>
      <c r="D2693" s="6">
        <v>5.2716357839870699E-2</v>
      </c>
      <c r="E2693" s="4"/>
      <c r="F2693" s="4"/>
    </row>
    <row r="2694" spans="1:6" ht="13.2" x14ac:dyDescent="0.25">
      <c r="A2694" s="5">
        <v>44855.166666666664</v>
      </c>
      <c r="B2694" s="6">
        <v>406.06</v>
      </c>
      <c r="C2694" s="6">
        <v>395.88605000000001</v>
      </c>
      <c r="D2694" s="6">
        <v>2.5699187935518199E-2</v>
      </c>
      <c r="E2694" s="4"/>
      <c r="F2694" s="4"/>
    </row>
    <row r="2695" spans="1:6" ht="13.2" x14ac:dyDescent="0.25">
      <c r="A2695" s="5">
        <v>44855.208333333336</v>
      </c>
      <c r="B2695" s="6">
        <v>398.63</v>
      </c>
      <c r="C2695" s="6">
        <v>392.99101000000002</v>
      </c>
      <c r="D2695" s="6">
        <v>1.434890329934E-2</v>
      </c>
      <c r="E2695" s="4"/>
      <c r="F2695" s="4"/>
    </row>
    <row r="2696" spans="1:6" ht="13.2" x14ac:dyDescent="0.25">
      <c r="A2696" s="5">
        <v>44855.25</v>
      </c>
      <c r="B2696" s="6">
        <v>401.93</v>
      </c>
      <c r="C2696" s="6">
        <v>394.80615</v>
      </c>
      <c r="D2696" s="6">
        <v>1.80439185154537E-2</v>
      </c>
      <c r="E2696" s="4"/>
      <c r="F2696" s="4"/>
    </row>
    <row r="2697" spans="1:6" ht="13.2" x14ac:dyDescent="0.25">
      <c r="A2697" s="5">
        <v>44855.291666666664</v>
      </c>
      <c r="B2697" s="6">
        <v>417.42</v>
      </c>
      <c r="C2697" s="6">
        <v>399.68275999999997</v>
      </c>
      <c r="D2697" s="6">
        <v>4.4378296426896197E-2</v>
      </c>
      <c r="E2697" s="4"/>
      <c r="F2697" s="4"/>
    </row>
    <row r="2698" spans="1:6" ht="13.2" x14ac:dyDescent="0.25">
      <c r="A2698" s="5">
        <v>44855.333333333336</v>
      </c>
      <c r="B2698" s="6">
        <v>443.43</v>
      </c>
      <c r="C2698" s="6">
        <v>404.87495999999999</v>
      </c>
      <c r="D2698" s="6">
        <v>9.5227030093439205E-2</v>
      </c>
      <c r="E2698" s="4"/>
      <c r="F2698" s="4"/>
    </row>
    <row r="2699" spans="1:6" ht="13.2" x14ac:dyDescent="0.25">
      <c r="A2699" s="5">
        <v>44855.375</v>
      </c>
      <c r="B2699" s="6">
        <v>436.3</v>
      </c>
      <c r="C2699" s="6">
        <v>402.03719999999998</v>
      </c>
      <c r="D2699" s="6">
        <v>8.5222959467432399E-2</v>
      </c>
      <c r="E2699" s="4"/>
      <c r="F2699" s="4"/>
    </row>
    <row r="2700" spans="1:6" ht="13.2" x14ac:dyDescent="0.25">
      <c r="A2700" s="5">
        <v>44855.416666666664</v>
      </c>
      <c r="B2700" s="6">
        <v>430.76</v>
      </c>
      <c r="C2700" s="6">
        <v>398.39751000000001</v>
      </c>
      <c r="D2700" s="6">
        <v>8.1231657296251605E-2</v>
      </c>
      <c r="E2700" s="4"/>
      <c r="F2700" s="4"/>
    </row>
    <row r="2701" spans="1:6" ht="13.2" x14ac:dyDescent="0.25">
      <c r="A2701" s="5">
        <v>44855.458333333336</v>
      </c>
      <c r="B2701" s="6">
        <v>424.03</v>
      </c>
      <c r="C2701" s="6">
        <v>399.55583000000001</v>
      </c>
      <c r="D2701" s="6">
        <v>6.1253442353725499E-2</v>
      </c>
      <c r="E2701" s="4"/>
      <c r="F2701" s="4"/>
    </row>
    <row r="2702" spans="1:6" ht="13.2" x14ac:dyDescent="0.25">
      <c r="A2702" s="5">
        <v>44855.5</v>
      </c>
      <c r="B2702" s="6">
        <v>421.85</v>
      </c>
      <c r="C2702" s="6">
        <v>404.91649000000001</v>
      </c>
      <c r="D2702" s="6">
        <v>4.1819758933502503E-2</v>
      </c>
      <c r="E2702" s="4"/>
      <c r="F2702" s="4"/>
    </row>
    <row r="2703" spans="1:6" ht="13.2" x14ac:dyDescent="0.25">
      <c r="A2703" s="5">
        <v>44855.541666666664</v>
      </c>
      <c r="B2703" s="6">
        <v>417</v>
      </c>
      <c r="C2703" s="6">
        <v>405.04960999999997</v>
      </c>
      <c r="D2703" s="6">
        <v>2.95035218031688E-2</v>
      </c>
      <c r="E2703" s="4"/>
      <c r="F2703" s="4"/>
    </row>
    <row r="2704" spans="1:6" ht="13.2" x14ac:dyDescent="0.25">
      <c r="A2704" s="5">
        <v>44855.583333333336</v>
      </c>
      <c r="B2704" s="6">
        <v>423.8</v>
      </c>
      <c r="C2704" s="6">
        <v>382.54068000000001</v>
      </c>
      <c r="D2704" s="6">
        <v>0.107856032461697</v>
      </c>
      <c r="E2704" s="4"/>
      <c r="F2704" s="4"/>
    </row>
    <row r="2705" spans="1:6" ht="13.2" x14ac:dyDescent="0.25">
      <c r="A2705" s="5">
        <v>44855.625</v>
      </c>
      <c r="B2705" s="6">
        <v>403.11</v>
      </c>
      <c r="C2705" s="6">
        <v>334.58866999999998</v>
      </c>
      <c r="D2705" s="6">
        <v>0.20479273849888499</v>
      </c>
      <c r="E2705" s="4"/>
      <c r="F2705" s="4"/>
    </row>
    <row r="2706" spans="1:6" ht="13.2" x14ac:dyDescent="0.25">
      <c r="A2706" s="5">
        <v>44855.666666666664</v>
      </c>
      <c r="B2706" s="6">
        <v>300.42</v>
      </c>
      <c r="C2706" s="6">
        <v>279.46447000000001</v>
      </c>
      <c r="D2706" s="6">
        <v>7.4984594642746497E-2</v>
      </c>
      <c r="E2706" s="4"/>
      <c r="F2706" s="4"/>
    </row>
    <row r="2707" spans="1:6" ht="13.2" x14ac:dyDescent="0.25">
      <c r="A2707" s="5">
        <v>44855.708333333336</v>
      </c>
      <c r="B2707" s="6">
        <v>247.37</v>
      </c>
      <c r="C2707" s="6">
        <v>235.43311</v>
      </c>
      <c r="D2707" s="6">
        <v>5.0701832040531601E-2</v>
      </c>
      <c r="E2707" s="4"/>
      <c r="F2707" s="4"/>
    </row>
    <row r="2708" spans="1:6" ht="13.2" x14ac:dyDescent="0.25">
      <c r="A2708" s="5">
        <v>44855.75</v>
      </c>
      <c r="B2708" s="6">
        <v>236.71</v>
      </c>
      <c r="C2708" s="6">
        <v>216.172</v>
      </c>
      <c r="D2708" s="6">
        <v>9.5007679070369902E-2</v>
      </c>
      <c r="E2708" s="4"/>
      <c r="F2708" s="4"/>
    </row>
    <row r="2709" spans="1:6" ht="13.2" x14ac:dyDescent="0.25">
      <c r="A2709" s="5">
        <v>44855.791666666664</v>
      </c>
      <c r="B2709" s="6">
        <v>233.12</v>
      </c>
      <c r="C2709" s="6">
        <v>219.94535999999999</v>
      </c>
      <c r="D2709" s="6">
        <v>5.98996041562323E-2</v>
      </c>
      <c r="E2709" s="4"/>
      <c r="F2709" s="4"/>
    </row>
    <row r="2710" spans="1:6" ht="13.2" x14ac:dyDescent="0.25">
      <c r="A2710" s="5">
        <v>44855.833333333336</v>
      </c>
      <c r="B2710" s="6">
        <v>227.36</v>
      </c>
      <c r="C2710" s="6">
        <v>230.57593</v>
      </c>
      <c r="D2710" s="6">
        <v>1.39473795031423E-2</v>
      </c>
      <c r="E2710" s="4"/>
      <c r="F2710" s="4"/>
    </row>
    <row r="2711" spans="1:6" ht="13.2" x14ac:dyDescent="0.25">
      <c r="A2711" s="5">
        <v>44855.875</v>
      </c>
      <c r="B2711" s="6">
        <v>218.55</v>
      </c>
      <c r="C2711" s="6">
        <v>237.51166000000001</v>
      </c>
      <c r="D2711" s="6">
        <v>7.9834648959971E-2</v>
      </c>
      <c r="E2711" s="4"/>
      <c r="F2711" s="4"/>
    </row>
    <row r="2712" spans="1:6" ht="13.2" x14ac:dyDescent="0.25">
      <c r="A2712" s="5">
        <v>44855.916666666664</v>
      </c>
      <c r="B2712" s="6">
        <v>221.49</v>
      </c>
      <c r="C2712" s="6">
        <v>246.32293000000001</v>
      </c>
      <c r="D2712" s="6">
        <v>0.10081452831045799</v>
      </c>
      <c r="E2712" s="4"/>
      <c r="F2712" s="4"/>
    </row>
    <row r="2713" spans="1:6" ht="13.2" x14ac:dyDescent="0.25">
      <c r="A2713" s="5">
        <v>44855.958333333336</v>
      </c>
      <c r="B2713" s="6">
        <v>233.94</v>
      </c>
      <c r="C2713" s="6">
        <v>267.64346999999998</v>
      </c>
      <c r="D2713" s="6">
        <v>0.12592674127263401</v>
      </c>
      <c r="E2713" s="4"/>
      <c r="F2713" s="4"/>
    </row>
    <row r="2714" spans="1:6" ht="13.2" x14ac:dyDescent="0.25">
      <c r="A2714" s="5">
        <v>44856</v>
      </c>
      <c r="B2714" s="6">
        <v>268.74</v>
      </c>
      <c r="C2714" s="6">
        <v>283.37621999999999</v>
      </c>
      <c r="D2714" s="6">
        <v>5.1649429158169897E-2</v>
      </c>
      <c r="E2714" s="4"/>
      <c r="F2714" s="4"/>
    </row>
    <row r="2715" spans="1:6" ht="13.2" x14ac:dyDescent="0.25">
      <c r="A2715" s="5">
        <v>44856.041666666664</v>
      </c>
      <c r="B2715" s="6">
        <v>336.08</v>
      </c>
      <c r="C2715" s="6">
        <v>322.33911999999998</v>
      </c>
      <c r="D2715" s="6">
        <v>4.26286452603084E-2</v>
      </c>
      <c r="E2715" s="4"/>
      <c r="F2715" s="4"/>
    </row>
    <row r="2716" spans="1:6" ht="13.2" x14ac:dyDescent="0.25">
      <c r="A2716" s="5">
        <v>44856.083333333336</v>
      </c>
      <c r="B2716" s="6">
        <v>366.18</v>
      </c>
      <c r="C2716" s="6">
        <v>349.87700999999998</v>
      </c>
      <c r="D2716" s="6">
        <v>4.6596345384339502E-2</v>
      </c>
      <c r="E2716" s="4"/>
      <c r="F2716" s="4"/>
    </row>
    <row r="2717" spans="1:6" ht="13.2" x14ac:dyDescent="0.25">
      <c r="A2717" s="5">
        <v>44856.125</v>
      </c>
      <c r="B2717" s="6">
        <v>359.82</v>
      </c>
      <c r="C2717" s="6">
        <v>361.97687000000002</v>
      </c>
      <c r="D2717" s="6">
        <v>5.9585851438519397E-3</v>
      </c>
      <c r="E2717" s="4"/>
      <c r="F2717" s="4"/>
    </row>
    <row r="2718" spans="1:6" ht="13.2" x14ac:dyDescent="0.25">
      <c r="A2718" s="5">
        <v>44856.166666666664</v>
      </c>
      <c r="B2718" s="6">
        <v>359.44</v>
      </c>
      <c r="C2718" s="6">
        <v>362.53608000000003</v>
      </c>
      <c r="D2718" s="6">
        <v>8.5400603437870998E-3</v>
      </c>
      <c r="E2718" s="4"/>
      <c r="F2718" s="4"/>
    </row>
    <row r="2719" spans="1:6" ht="13.2" x14ac:dyDescent="0.25">
      <c r="A2719" s="5">
        <v>44856.208333333336</v>
      </c>
      <c r="B2719" s="6">
        <v>348.74</v>
      </c>
      <c r="C2719" s="6">
        <v>356.47327999999999</v>
      </c>
      <c r="D2719" s="6">
        <v>2.1693855988308499E-2</v>
      </c>
      <c r="E2719" s="4"/>
      <c r="F2719" s="4"/>
    </row>
    <row r="2720" spans="1:6" ht="13.2" x14ac:dyDescent="0.25">
      <c r="A2720" s="5">
        <v>44856.25</v>
      </c>
      <c r="B2720" s="6">
        <v>368.8</v>
      </c>
      <c r="C2720" s="6">
        <v>350.73966999999999</v>
      </c>
      <c r="D2720" s="6">
        <v>5.1492122348179202E-2</v>
      </c>
      <c r="E2720" s="4"/>
      <c r="F2720" s="4"/>
    </row>
    <row r="2721" spans="1:6" ht="13.2" x14ac:dyDescent="0.25">
      <c r="A2721" s="5">
        <v>44856.291666666664</v>
      </c>
      <c r="B2721" s="6">
        <v>360.79</v>
      </c>
      <c r="C2721" s="6">
        <v>346.73455999999999</v>
      </c>
      <c r="D2721" s="6">
        <v>4.0536599524431699E-2</v>
      </c>
      <c r="E2721" s="4"/>
      <c r="F2721" s="4"/>
    </row>
    <row r="2722" spans="1:6" ht="13.2" x14ac:dyDescent="0.25">
      <c r="A2722" s="5">
        <v>44856.333333333336</v>
      </c>
      <c r="B2722" s="6">
        <v>350.14</v>
      </c>
      <c r="C2722" s="6">
        <v>345.34746000000001</v>
      </c>
      <c r="D2722" s="6">
        <v>1.3877443893752599E-2</v>
      </c>
      <c r="E2722" s="4"/>
      <c r="F2722" s="4"/>
    </row>
    <row r="2723" spans="1:6" ht="13.2" x14ac:dyDescent="0.25">
      <c r="A2723" s="5">
        <v>44856.375</v>
      </c>
      <c r="B2723" s="6">
        <v>351.47</v>
      </c>
      <c r="C2723" s="6">
        <v>340.6497</v>
      </c>
      <c r="D2723" s="6">
        <v>3.1763715042168003E-2</v>
      </c>
      <c r="E2723" s="4"/>
      <c r="F2723" s="4"/>
    </row>
    <row r="2724" spans="1:6" ht="13.2" x14ac:dyDescent="0.25">
      <c r="A2724" s="5">
        <v>44856.416666666664</v>
      </c>
      <c r="B2724" s="6">
        <v>344.75</v>
      </c>
      <c r="C2724" s="6">
        <v>335.62142</v>
      </c>
      <c r="D2724" s="6">
        <v>2.7199038726431701E-2</v>
      </c>
      <c r="E2724" s="4"/>
      <c r="F2724" s="4"/>
    </row>
    <row r="2725" spans="1:6" ht="13.2" x14ac:dyDescent="0.25">
      <c r="A2725" s="5">
        <v>44856.458333333336</v>
      </c>
      <c r="B2725" s="6">
        <v>340.59</v>
      </c>
      <c r="C2725" s="6">
        <v>332.72402</v>
      </c>
      <c r="D2725" s="6">
        <v>2.36411546121616E-2</v>
      </c>
      <c r="E2725" s="4"/>
      <c r="F2725" s="4"/>
    </row>
    <row r="2726" spans="1:6" ht="13.2" x14ac:dyDescent="0.25">
      <c r="A2726" s="5">
        <v>44856.5</v>
      </c>
      <c r="B2726" s="6">
        <v>342.59</v>
      </c>
      <c r="C2726" s="6">
        <v>335.38078999999999</v>
      </c>
      <c r="D2726" s="6">
        <v>2.1495596095411299E-2</v>
      </c>
      <c r="E2726" s="4"/>
      <c r="F2726" s="4"/>
    </row>
    <row r="2727" spans="1:6" ht="13.2" x14ac:dyDescent="0.25">
      <c r="A2727" s="5">
        <v>44856.541666666664</v>
      </c>
      <c r="B2727" s="6">
        <v>348.96</v>
      </c>
      <c r="C2727" s="6">
        <v>336.19411000000002</v>
      </c>
      <c r="D2727" s="6">
        <v>3.7971783622264901E-2</v>
      </c>
      <c r="E2727" s="4"/>
      <c r="F2727" s="4"/>
    </row>
    <row r="2728" spans="1:6" ht="13.2" x14ac:dyDescent="0.25">
      <c r="A2728" s="5">
        <v>44856.583333333336</v>
      </c>
      <c r="B2728" s="6">
        <v>347.56</v>
      </c>
      <c r="C2728" s="6">
        <v>319.45472999999998</v>
      </c>
      <c r="D2728" s="6">
        <v>8.7978882015614601E-2</v>
      </c>
      <c r="E2728" s="4"/>
      <c r="F2728" s="4"/>
    </row>
    <row r="2729" spans="1:6" ht="13.2" x14ac:dyDescent="0.25">
      <c r="A2729" s="5">
        <v>44856.625</v>
      </c>
      <c r="B2729" s="6">
        <v>318.20999999999998</v>
      </c>
      <c r="C2729" s="6">
        <v>281.84125</v>
      </c>
      <c r="D2729" s="6">
        <v>0.12903984069045901</v>
      </c>
      <c r="E2729" s="4"/>
      <c r="F2729" s="4"/>
    </row>
    <row r="2730" spans="1:6" ht="13.2" x14ac:dyDescent="0.25">
      <c r="A2730" s="5">
        <v>44856.666666666664</v>
      </c>
      <c r="B2730" s="6">
        <v>211.75</v>
      </c>
      <c r="C2730" s="6">
        <v>239.82399000000001</v>
      </c>
      <c r="D2730" s="6">
        <v>0.11706080780325601</v>
      </c>
      <c r="E2730" s="4"/>
      <c r="F2730" s="4"/>
    </row>
    <row r="2731" spans="1:6" ht="13.2" x14ac:dyDescent="0.25">
      <c r="A2731" s="5">
        <v>44856.708333333336</v>
      </c>
      <c r="B2731" s="6">
        <v>174.56</v>
      </c>
      <c r="C2731" s="6">
        <v>209.57079999999999</v>
      </c>
      <c r="D2731" s="6">
        <v>0.16705953310289401</v>
      </c>
      <c r="E2731" s="4"/>
      <c r="F2731" s="4"/>
    </row>
    <row r="2732" spans="1:6" ht="13.2" x14ac:dyDescent="0.25">
      <c r="A2732" s="5">
        <v>44856.75</v>
      </c>
      <c r="B2732" s="6">
        <v>163.56</v>
      </c>
      <c r="C2732" s="6">
        <v>199.33235999999999</v>
      </c>
      <c r="D2732" s="6">
        <v>0.17946087629725499</v>
      </c>
      <c r="E2732" s="4"/>
      <c r="F2732" s="4"/>
    </row>
    <row r="2733" spans="1:6" ht="13.2" x14ac:dyDescent="0.25">
      <c r="A2733" s="5">
        <v>44856.791666666664</v>
      </c>
      <c r="B2733" s="6">
        <v>161.13999999999999</v>
      </c>
      <c r="C2733" s="6">
        <v>202.83929000000001</v>
      </c>
      <c r="D2733" s="6">
        <v>0.20557797259100999</v>
      </c>
      <c r="E2733" s="4"/>
      <c r="F2733" s="4"/>
    </row>
    <row r="2734" spans="1:6" ht="13.2" x14ac:dyDescent="0.25">
      <c r="A2734" s="5">
        <v>44856.833333333336</v>
      </c>
      <c r="B2734" s="6">
        <v>159.62</v>
      </c>
      <c r="C2734" s="6">
        <v>206.23641000000001</v>
      </c>
      <c r="D2734" s="6">
        <v>0.226033851151695</v>
      </c>
      <c r="E2734" s="4"/>
      <c r="F2734" s="4"/>
    </row>
    <row r="2735" spans="1:6" ht="13.2" x14ac:dyDescent="0.25">
      <c r="A2735" s="5">
        <v>44856.875</v>
      </c>
      <c r="B2735" s="6">
        <v>151.08000000000001</v>
      </c>
      <c r="C2735" s="6">
        <v>205.36134000000001</v>
      </c>
      <c r="D2735" s="6">
        <v>0.26432112295332699</v>
      </c>
      <c r="E2735" s="4"/>
      <c r="F2735" s="4"/>
    </row>
    <row r="2736" spans="1:6" ht="13.2" x14ac:dyDescent="0.25">
      <c r="A2736" s="5">
        <v>44856.916666666664</v>
      </c>
      <c r="B2736" s="6">
        <v>143.53</v>
      </c>
      <c r="C2736" s="6">
        <v>211.20228</v>
      </c>
      <c r="D2736" s="6">
        <v>0.32041453340371101</v>
      </c>
      <c r="E2736" s="4"/>
      <c r="F2736" s="4"/>
    </row>
    <row r="2737" spans="1:6" ht="13.2" x14ac:dyDescent="0.25">
      <c r="A2737" s="5">
        <v>44856.958333333336</v>
      </c>
      <c r="B2737" s="6">
        <v>156.80000000000001</v>
      </c>
      <c r="C2737" s="6">
        <v>233.1463</v>
      </c>
      <c r="D2737" s="6">
        <v>0.32746091188236698</v>
      </c>
      <c r="E2737" s="4"/>
      <c r="F2737" s="4"/>
    </row>
    <row r="2738" spans="1:6" ht="13.2" x14ac:dyDescent="0.25">
      <c r="A2738" s="5">
        <v>44857</v>
      </c>
      <c r="B2738" s="6">
        <v>206.78</v>
      </c>
      <c r="C2738" s="6">
        <v>190.53629000000001</v>
      </c>
      <c r="D2738" s="6">
        <v>8.5252578393333805E-2</v>
      </c>
      <c r="E2738" s="4"/>
      <c r="F2738" s="4"/>
    </row>
    <row r="2739" spans="1:6" ht="13.2" x14ac:dyDescent="0.25">
      <c r="A2739" s="5">
        <v>44857.041666666664</v>
      </c>
      <c r="B2739" s="6">
        <v>293.06</v>
      </c>
      <c r="C2739" s="6">
        <v>238.67544000000001</v>
      </c>
      <c r="D2739" s="6">
        <v>0.22785989207771001</v>
      </c>
      <c r="E2739" s="4"/>
      <c r="F2739" s="4"/>
    </row>
    <row r="2740" spans="1:6" ht="13.2" x14ac:dyDescent="0.25">
      <c r="A2740" s="5">
        <v>44857.083333333336</v>
      </c>
      <c r="B2740" s="6">
        <v>339.59</v>
      </c>
      <c r="C2740" s="6">
        <v>278.79428000000001</v>
      </c>
      <c r="D2740" s="6">
        <v>0.21806659734912701</v>
      </c>
      <c r="E2740" s="4"/>
      <c r="F2740" s="4"/>
    </row>
    <row r="2741" spans="1:6" ht="13.2" x14ac:dyDescent="0.25">
      <c r="A2741" s="5">
        <v>44857.125</v>
      </c>
      <c r="B2741" s="6">
        <v>331.22</v>
      </c>
      <c r="C2741" s="6">
        <v>304.03634</v>
      </c>
      <c r="D2741" s="6">
        <v>8.9409246276283993E-2</v>
      </c>
      <c r="E2741" s="4"/>
      <c r="F2741" s="4"/>
    </row>
    <row r="2742" spans="1:6" ht="13.2" x14ac:dyDescent="0.25">
      <c r="A2742" s="5">
        <v>44857.166666666664</v>
      </c>
      <c r="B2742" s="6">
        <v>329.01</v>
      </c>
      <c r="C2742" s="6">
        <v>316.66257000000002</v>
      </c>
      <c r="D2742" s="6">
        <v>3.8992388648901401E-2</v>
      </c>
      <c r="E2742" s="4"/>
      <c r="F2742" s="4"/>
    </row>
    <row r="2743" spans="1:6" ht="13.2" x14ac:dyDescent="0.25">
      <c r="A2743" s="5">
        <v>44857.208333333336</v>
      </c>
      <c r="B2743" s="6">
        <v>335.73</v>
      </c>
      <c r="C2743" s="6">
        <v>321.46744999999999</v>
      </c>
      <c r="D2743" s="6">
        <v>4.4367011341272702E-2</v>
      </c>
      <c r="E2743" s="4"/>
      <c r="F2743" s="4"/>
    </row>
    <row r="2744" spans="1:6" ht="13.2" x14ac:dyDescent="0.25">
      <c r="A2744" s="5">
        <v>44857.25</v>
      </c>
      <c r="B2744" s="6">
        <v>347.18</v>
      </c>
      <c r="C2744" s="6">
        <v>321.48887000000002</v>
      </c>
      <c r="D2744" s="6">
        <v>7.9912968682243901E-2</v>
      </c>
      <c r="E2744" s="4"/>
      <c r="F2744" s="4"/>
    </row>
    <row r="2745" spans="1:6" ht="13.2" x14ac:dyDescent="0.25">
      <c r="A2745" s="5">
        <v>44857.291666666664</v>
      </c>
      <c r="B2745" s="6">
        <v>357.24</v>
      </c>
      <c r="C2745" s="6">
        <v>320.81074999999998</v>
      </c>
      <c r="D2745" s="6">
        <v>0.113553707286928</v>
      </c>
      <c r="E2745" s="4"/>
      <c r="F2745" s="4"/>
    </row>
    <row r="2746" spans="1:6" ht="13.2" x14ac:dyDescent="0.25">
      <c r="A2746" s="5">
        <v>44857.333333333336</v>
      </c>
      <c r="B2746" s="6">
        <v>358.35</v>
      </c>
      <c r="C2746" s="6">
        <v>324.29881999999998</v>
      </c>
      <c r="D2746" s="6">
        <v>0.10499939531078099</v>
      </c>
      <c r="E2746" s="4"/>
      <c r="F2746" s="4"/>
    </row>
    <row r="2747" spans="1:6" ht="13.2" x14ac:dyDescent="0.25">
      <c r="A2747" s="5">
        <v>44857.375</v>
      </c>
      <c r="B2747" s="6">
        <v>361.22</v>
      </c>
      <c r="C2747" s="6">
        <v>324.74232000000001</v>
      </c>
      <c r="D2747" s="6">
        <v>0.112328075995761</v>
      </c>
      <c r="E2747" s="4"/>
      <c r="F2747" s="4"/>
    </row>
    <row r="2748" spans="1:6" ht="13.2" x14ac:dyDescent="0.25">
      <c r="A2748" s="5">
        <v>44857.416666666664</v>
      </c>
      <c r="B2748" s="6">
        <v>353.9</v>
      </c>
      <c r="C2748" s="6">
        <v>319.73689000000002</v>
      </c>
      <c r="D2748" s="6">
        <v>0.106847570826125</v>
      </c>
      <c r="E2748" s="4"/>
      <c r="F2748" s="4"/>
    </row>
    <row r="2749" spans="1:6" ht="13.2" x14ac:dyDescent="0.25">
      <c r="A2749" s="5">
        <v>44857.458333333336</v>
      </c>
      <c r="B2749" s="6">
        <v>354.01</v>
      </c>
      <c r="C2749" s="6">
        <v>315.29942999999997</v>
      </c>
      <c r="D2749" s="6">
        <v>0.12277399296281601</v>
      </c>
      <c r="E2749" s="4"/>
      <c r="F2749" s="4"/>
    </row>
    <row r="2750" spans="1:6" ht="13.2" x14ac:dyDescent="0.25">
      <c r="A2750" s="5">
        <v>44857.5</v>
      </c>
      <c r="B2750" s="6">
        <v>352.85</v>
      </c>
      <c r="C2750" s="6">
        <v>322.68624</v>
      </c>
      <c r="D2750" s="6">
        <v>9.3477056846303697E-2</v>
      </c>
      <c r="E2750" s="4"/>
      <c r="F2750" s="4"/>
    </row>
    <row r="2751" spans="1:6" ht="13.2" x14ac:dyDescent="0.25">
      <c r="A2751" s="5">
        <v>44857.541666666664</v>
      </c>
      <c r="B2751" s="6">
        <v>351.71</v>
      </c>
      <c r="C2751" s="6">
        <v>333.15028999999998</v>
      </c>
      <c r="D2751" s="6">
        <v>5.5709721879575701E-2</v>
      </c>
      <c r="E2751" s="4"/>
      <c r="F2751" s="4"/>
    </row>
    <row r="2752" spans="1:6" ht="13.2" x14ac:dyDescent="0.25">
      <c r="A2752" s="5">
        <v>44857.583333333336</v>
      </c>
      <c r="B2752" s="6">
        <v>358.13</v>
      </c>
      <c r="C2752" s="6">
        <v>319.73059000000001</v>
      </c>
      <c r="D2752" s="6">
        <v>0.120099268574833</v>
      </c>
      <c r="E2752" s="4"/>
      <c r="F2752" s="4"/>
    </row>
    <row r="2753" spans="1:6" ht="13.2" x14ac:dyDescent="0.25">
      <c r="A2753" s="5">
        <v>44857.625</v>
      </c>
      <c r="B2753" s="6">
        <v>319.79000000000002</v>
      </c>
      <c r="C2753" s="6">
        <v>269.82916999999998</v>
      </c>
      <c r="D2753" s="6">
        <v>0.18515726079578401</v>
      </c>
      <c r="E2753" s="4"/>
      <c r="F2753" s="4"/>
    </row>
    <row r="2754" spans="1:6" ht="13.2" x14ac:dyDescent="0.25">
      <c r="A2754" s="5">
        <v>44857.666666666664</v>
      </c>
      <c r="B2754" s="6">
        <v>198.09</v>
      </c>
      <c r="C2754" s="6">
        <v>204.96799999999999</v>
      </c>
      <c r="D2754" s="6">
        <v>3.3556457593380301E-2</v>
      </c>
      <c r="E2754" s="4"/>
      <c r="F2754" s="4"/>
    </row>
    <row r="2755" spans="1:6" ht="13.2" x14ac:dyDescent="0.25">
      <c r="A2755" s="5">
        <v>44857.708333333336</v>
      </c>
      <c r="B2755" s="6">
        <v>149.24</v>
      </c>
      <c r="C2755" s="6">
        <v>158.16018</v>
      </c>
      <c r="D2755" s="6">
        <v>5.63996576129338E-2</v>
      </c>
      <c r="E2755" s="4"/>
      <c r="F2755" s="4"/>
    </row>
    <row r="2756" spans="1:6" ht="13.2" x14ac:dyDescent="0.25">
      <c r="A2756" s="5">
        <v>44857.75</v>
      </c>
      <c r="B2756" s="6">
        <v>143.05000000000001</v>
      </c>
      <c r="C2756" s="6">
        <v>140.87481</v>
      </c>
      <c r="D2756" s="6">
        <v>1.5440588704254601E-2</v>
      </c>
      <c r="E2756" s="4"/>
      <c r="F2756" s="4"/>
    </row>
    <row r="2757" spans="1:6" ht="13.2" x14ac:dyDescent="0.25">
      <c r="A2757" s="5">
        <v>44857.791666666664</v>
      </c>
      <c r="B2757" s="6">
        <v>148.38999999999999</v>
      </c>
      <c r="C2757" s="6">
        <v>139.09838999999999</v>
      </c>
      <c r="D2757" s="6">
        <v>6.6798832107258593E-2</v>
      </c>
      <c r="E2757" s="4"/>
      <c r="F2757" s="4"/>
    </row>
    <row r="2758" spans="1:6" ht="13.2" x14ac:dyDescent="0.25">
      <c r="A2758" s="5">
        <v>44857.833333333336</v>
      </c>
      <c r="B2758" s="6">
        <v>138.31</v>
      </c>
      <c r="C2758" s="6">
        <v>138.32863</v>
      </c>
      <c r="D2758" s="6">
        <v>1.3467927789064099E-4</v>
      </c>
      <c r="E2758" s="4"/>
      <c r="F2758" s="4"/>
    </row>
    <row r="2759" spans="1:6" ht="13.2" x14ac:dyDescent="0.25">
      <c r="A2759" s="5">
        <v>44857.875</v>
      </c>
      <c r="B2759" s="6">
        <v>131.41999999999999</v>
      </c>
      <c r="C2759" s="6">
        <v>132.73759999999999</v>
      </c>
      <c r="D2759" s="6">
        <v>9.9263509359819504E-3</v>
      </c>
      <c r="E2759" s="4"/>
      <c r="F2759" s="4"/>
    </row>
    <row r="2760" spans="1:6" ht="13.2" x14ac:dyDescent="0.25">
      <c r="A2760" s="5">
        <v>44857.916666666664</v>
      </c>
      <c r="B2760" s="6">
        <v>130.71</v>
      </c>
      <c r="C2760" s="6">
        <v>133.93616</v>
      </c>
      <c r="D2760" s="6">
        <v>2.40872965149963E-2</v>
      </c>
      <c r="E2760" s="4"/>
      <c r="F2760" s="4"/>
    </row>
    <row r="2761" spans="1:6" ht="13.2" x14ac:dyDescent="0.25">
      <c r="A2761" s="5">
        <v>44857.958333333336</v>
      </c>
      <c r="B2761" s="6">
        <v>145.81</v>
      </c>
      <c r="C2761" s="6">
        <v>154.98479</v>
      </c>
      <c r="D2761" s="6">
        <v>5.9198002591092903E-2</v>
      </c>
      <c r="E2761" s="4"/>
      <c r="F2761" s="4"/>
    </row>
    <row r="2762" spans="1:6" ht="13.2" x14ac:dyDescent="0.25">
      <c r="A2762" s="5">
        <v>44858</v>
      </c>
      <c r="B2762" s="6">
        <v>191</v>
      </c>
      <c r="C2762" s="6">
        <v>212.78962999999999</v>
      </c>
      <c r="D2762" s="6">
        <v>0.102399867888298</v>
      </c>
      <c r="E2762" s="4"/>
      <c r="F2762" s="4"/>
    </row>
    <row r="2763" spans="1:6" ht="13.2" x14ac:dyDescent="0.25">
      <c r="A2763" s="5">
        <v>44858.041666666664</v>
      </c>
      <c r="B2763" s="6">
        <v>299.02</v>
      </c>
      <c r="C2763" s="6">
        <v>277.62878000000001</v>
      </c>
      <c r="D2763" s="6">
        <v>7.7049720853868103E-2</v>
      </c>
      <c r="E2763" s="4"/>
      <c r="F2763" s="4"/>
    </row>
    <row r="2764" spans="1:6" ht="13.2" x14ac:dyDescent="0.25">
      <c r="A2764" s="5">
        <v>44858.083333333336</v>
      </c>
      <c r="B2764" s="6">
        <v>338.22</v>
      </c>
      <c r="C2764" s="6">
        <v>326.97070000000002</v>
      </c>
      <c r="D2764" s="6">
        <v>3.4404611789374401E-2</v>
      </c>
      <c r="E2764" s="4"/>
      <c r="F2764" s="4"/>
    </row>
    <row r="2765" spans="1:6" ht="13.2" x14ac:dyDescent="0.25">
      <c r="A2765" s="5">
        <v>44858.125</v>
      </c>
      <c r="B2765" s="6">
        <v>349.54</v>
      </c>
      <c r="C2765" s="6">
        <v>348.029</v>
      </c>
      <c r="D2765" s="6">
        <v>4.3415922236365997E-3</v>
      </c>
      <c r="E2765" s="4"/>
      <c r="F2765" s="4"/>
    </row>
    <row r="2766" spans="1:6" ht="13.2" x14ac:dyDescent="0.25">
      <c r="A2766" s="5">
        <v>44858.166666666664</v>
      </c>
      <c r="B2766" s="6">
        <v>361.85</v>
      </c>
      <c r="C2766" s="6">
        <v>356.20652000000001</v>
      </c>
      <c r="D2766" s="6">
        <v>1.58432810269728E-2</v>
      </c>
      <c r="E2766" s="4"/>
      <c r="F2766" s="4"/>
    </row>
    <row r="2767" spans="1:6" ht="13.2" x14ac:dyDescent="0.25">
      <c r="A2767" s="5">
        <v>44858.208333333336</v>
      </c>
      <c r="B2767" s="6">
        <v>369.83</v>
      </c>
      <c r="C2767" s="6">
        <v>364.99090999999999</v>
      </c>
      <c r="D2767" s="6">
        <v>1.32581110033671E-2</v>
      </c>
      <c r="E2767" s="4"/>
      <c r="F2767" s="4"/>
    </row>
    <row r="2768" spans="1:6" ht="13.2" x14ac:dyDescent="0.25">
      <c r="A2768" s="5">
        <v>44858.25</v>
      </c>
      <c r="B2768" s="6">
        <v>387.07</v>
      </c>
      <c r="C2768" s="6">
        <v>371.73333000000002</v>
      </c>
      <c r="D2768" s="6">
        <v>4.1257182938102301E-2</v>
      </c>
      <c r="E2768" s="4"/>
      <c r="F2768" s="4"/>
    </row>
    <row r="2769" spans="1:6" ht="13.2" x14ac:dyDescent="0.25">
      <c r="A2769" s="5">
        <v>44858.291666666664</v>
      </c>
      <c r="B2769" s="6">
        <v>383.9</v>
      </c>
      <c r="C2769" s="6">
        <v>373.86595</v>
      </c>
      <c r="D2769" s="6">
        <v>2.6838630263066099E-2</v>
      </c>
      <c r="E2769" s="4"/>
      <c r="F2769" s="4"/>
    </row>
    <row r="2770" spans="1:6" ht="13.2" x14ac:dyDescent="0.25">
      <c r="A2770" s="5">
        <v>44858.333333333336</v>
      </c>
      <c r="B2770" s="6">
        <v>391.91</v>
      </c>
      <c r="C2770" s="6">
        <v>375.89285000000001</v>
      </c>
      <c r="D2770" s="6">
        <v>4.26109461778802E-2</v>
      </c>
      <c r="E2770" s="4"/>
      <c r="F2770" s="4"/>
    </row>
    <row r="2771" spans="1:6" ht="13.2" x14ac:dyDescent="0.25">
      <c r="A2771" s="5">
        <v>44858.375</v>
      </c>
      <c r="B2771" s="6">
        <v>410.84</v>
      </c>
      <c r="C2771" s="6">
        <v>377.99968999999999</v>
      </c>
      <c r="D2771" s="6">
        <v>8.6879198234263003E-2</v>
      </c>
      <c r="E2771" s="4"/>
      <c r="F2771" s="4"/>
    </row>
    <row r="2772" spans="1:6" ht="13.2" x14ac:dyDescent="0.25">
      <c r="A2772" s="5">
        <v>44858.416666666664</v>
      </c>
      <c r="B2772" s="6">
        <v>417.77</v>
      </c>
      <c r="C2772" s="6">
        <v>382.66469000000001</v>
      </c>
      <c r="D2772" s="6">
        <v>9.1739088861321302E-2</v>
      </c>
      <c r="E2772" s="4"/>
      <c r="F2772" s="4"/>
    </row>
    <row r="2773" spans="1:6" ht="13.2" x14ac:dyDescent="0.25">
      <c r="A2773" s="5">
        <v>44858.458333333336</v>
      </c>
      <c r="B2773" s="6">
        <v>418.33</v>
      </c>
      <c r="C2773" s="6">
        <v>387.05038999999999</v>
      </c>
      <c r="D2773" s="6">
        <v>8.0815342932479606E-2</v>
      </c>
      <c r="E2773" s="4"/>
      <c r="F2773" s="4"/>
    </row>
    <row r="2774" spans="1:6" ht="13.2" x14ac:dyDescent="0.25">
      <c r="A2774" s="5">
        <v>44858.5</v>
      </c>
      <c r="B2774" s="6">
        <v>418.91</v>
      </c>
      <c r="C2774" s="6">
        <v>390.89492000000001</v>
      </c>
      <c r="D2774" s="6">
        <v>7.1669081808481902E-2</v>
      </c>
      <c r="E2774" s="4"/>
      <c r="F2774" s="4"/>
    </row>
    <row r="2775" spans="1:6" ht="13.2" x14ac:dyDescent="0.25">
      <c r="A2775" s="5">
        <v>44858.541666666664</v>
      </c>
      <c r="B2775" s="6">
        <v>408.81</v>
      </c>
      <c r="C2775" s="6">
        <v>389.50740000000002</v>
      </c>
      <c r="D2775" s="6">
        <v>4.9556439749283199E-2</v>
      </c>
      <c r="E2775" s="4"/>
      <c r="F2775" s="4"/>
    </row>
    <row r="2776" spans="1:6" ht="13.2" x14ac:dyDescent="0.25">
      <c r="A2776" s="5">
        <v>44858.583333333336</v>
      </c>
      <c r="B2776" s="6">
        <v>402.63</v>
      </c>
      <c r="C2776" s="6">
        <v>372.80457000000001</v>
      </c>
      <c r="D2776" s="6">
        <v>8.0002855115214794E-2</v>
      </c>
      <c r="E2776" s="4"/>
      <c r="F2776" s="4"/>
    </row>
    <row r="2777" spans="1:6" ht="13.2" x14ac:dyDescent="0.25">
      <c r="A2777" s="5">
        <v>44858.625</v>
      </c>
      <c r="B2777" s="6">
        <v>380.26</v>
      </c>
      <c r="C2777" s="6">
        <v>330.49400000000003</v>
      </c>
      <c r="D2777" s="6">
        <v>0.15058064594213499</v>
      </c>
      <c r="E2777" s="4"/>
      <c r="F2777" s="4"/>
    </row>
    <row r="2778" spans="1:6" ht="13.2" x14ac:dyDescent="0.25">
      <c r="A2778" s="5">
        <v>44858.666666666664</v>
      </c>
      <c r="B2778" s="6">
        <v>273.14999999999998</v>
      </c>
      <c r="C2778" s="6">
        <v>265.07632000000001</v>
      </c>
      <c r="D2778" s="6">
        <v>3.04579450929451E-2</v>
      </c>
      <c r="E2778" s="4"/>
      <c r="F2778" s="4"/>
    </row>
    <row r="2779" spans="1:6" ht="13.2" x14ac:dyDescent="0.25">
      <c r="A2779" s="5">
        <v>44858.708333333336</v>
      </c>
      <c r="B2779" s="6">
        <v>221.55</v>
      </c>
      <c r="C2779" s="6">
        <v>198.27349000000001</v>
      </c>
      <c r="D2779" s="6">
        <v>0.11739597663812699</v>
      </c>
      <c r="E2779" s="4"/>
      <c r="F2779" s="4"/>
    </row>
    <row r="2780" spans="1:6" ht="13.2" x14ac:dyDescent="0.25">
      <c r="A2780" s="5">
        <v>44858.75</v>
      </c>
      <c r="B2780" s="6">
        <v>201.11</v>
      </c>
      <c r="C2780" s="6">
        <v>162.53800000000001</v>
      </c>
      <c r="D2780" s="6">
        <v>0.237310659661125</v>
      </c>
      <c r="E2780" s="4"/>
      <c r="F2780" s="4"/>
    </row>
    <row r="2781" spans="1:6" ht="13.2" x14ac:dyDescent="0.25">
      <c r="A2781" s="5">
        <v>44858.791666666664</v>
      </c>
      <c r="B2781" s="6">
        <v>193.68</v>
      </c>
      <c r="C2781" s="6">
        <v>158.44531000000001</v>
      </c>
      <c r="D2781" s="6">
        <v>0.222377614080214</v>
      </c>
      <c r="E2781" s="4"/>
      <c r="F2781" s="4"/>
    </row>
    <row r="2782" spans="1:6" ht="13.2" x14ac:dyDescent="0.25">
      <c r="A2782" s="5">
        <v>44858.833333333336</v>
      </c>
      <c r="B2782" s="6">
        <v>193.87</v>
      </c>
      <c r="C2782" s="6">
        <v>164.0275</v>
      </c>
      <c r="D2782" s="6">
        <v>0.18193595586105901</v>
      </c>
      <c r="E2782" s="4"/>
      <c r="F2782" s="4"/>
    </row>
    <row r="2783" spans="1:6" ht="13.2" x14ac:dyDescent="0.25">
      <c r="A2783" s="5">
        <v>44858.875</v>
      </c>
      <c r="B2783" s="6">
        <v>187.33</v>
      </c>
      <c r="C2783" s="6">
        <v>161.10115999999999</v>
      </c>
      <c r="D2783" s="6">
        <v>0.162809752580304</v>
      </c>
      <c r="E2783" s="4"/>
      <c r="F2783" s="4"/>
    </row>
    <row r="2784" spans="1:6" ht="13.2" x14ac:dyDescent="0.25">
      <c r="A2784" s="5">
        <v>44858.916666666664</v>
      </c>
      <c r="B2784" s="6">
        <v>191.19</v>
      </c>
      <c r="C2784" s="6">
        <v>155.13031000000001</v>
      </c>
      <c r="D2784" s="6">
        <v>0.23244774022562001</v>
      </c>
      <c r="E2784" s="4"/>
      <c r="F2784" s="4"/>
    </row>
    <row r="2785" spans="1:6" ht="13.2" x14ac:dyDescent="0.25">
      <c r="A2785" s="5">
        <v>44858.958333333336</v>
      </c>
      <c r="B2785" s="6">
        <v>208.37</v>
      </c>
      <c r="C2785" s="6">
        <v>167.53895</v>
      </c>
      <c r="D2785" s="6">
        <v>0.24371079083401201</v>
      </c>
      <c r="E2785" s="4"/>
      <c r="F2785" s="4"/>
    </row>
    <row r="2786" spans="1:6" ht="13.2" x14ac:dyDescent="0.25">
      <c r="A2786" s="5">
        <v>44859</v>
      </c>
      <c r="B2786" s="6">
        <v>252.22</v>
      </c>
      <c r="C2786" s="6">
        <v>281.62311</v>
      </c>
      <c r="D2786" s="6">
        <v>0.104405884872161</v>
      </c>
      <c r="E2786" s="4"/>
      <c r="F2786" s="4"/>
    </row>
    <row r="2787" spans="1:6" ht="13.2" x14ac:dyDescent="0.25">
      <c r="A2787" s="5">
        <v>44859.041666666664</v>
      </c>
      <c r="B2787" s="6">
        <v>368.87</v>
      </c>
      <c r="C2787" s="6">
        <v>338.74202000000002</v>
      </c>
      <c r="D2787" s="6">
        <v>8.8940781542248507E-2</v>
      </c>
      <c r="E2787" s="4"/>
      <c r="F2787" s="4"/>
    </row>
    <row r="2788" spans="1:6" ht="13.2" x14ac:dyDescent="0.25">
      <c r="A2788" s="5">
        <v>44859.083333333336</v>
      </c>
      <c r="B2788" s="6">
        <v>403.23</v>
      </c>
      <c r="C2788" s="6">
        <v>375.42009999999999</v>
      </c>
      <c r="D2788" s="6">
        <v>7.4076747622197098E-2</v>
      </c>
      <c r="E2788" s="4"/>
      <c r="F2788" s="4"/>
    </row>
    <row r="2789" spans="1:6" ht="13.2" x14ac:dyDescent="0.25">
      <c r="A2789" s="5">
        <v>44859.125</v>
      </c>
      <c r="B2789" s="6">
        <v>395.34</v>
      </c>
      <c r="C2789" s="6">
        <v>383.90293000000003</v>
      </c>
      <c r="D2789" s="6">
        <v>2.97915673631351E-2</v>
      </c>
      <c r="E2789" s="4"/>
      <c r="F2789" s="4"/>
    </row>
    <row r="2790" spans="1:6" ht="13.2" x14ac:dyDescent="0.25">
      <c r="A2790" s="5">
        <v>44859.166666666664</v>
      </c>
      <c r="B2790" s="6">
        <v>385.72</v>
      </c>
      <c r="C2790" s="6">
        <v>381.69949000000003</v>
      </c>
      <c r="D2790" s="6">
        <v>1.0533181482637001E-2</v>
      </c>
      <c r="E2790" s="4"/>
      <c r="F2790" s="4"/>
    </row>
    <row r="2791" spans="1:6" ht="13.2" x14ac:dyDescent="0.25">
      <c r="A2791" s="5">
        <v>44859.208333333336</v>
      </c>
      <c r="B2791" s="6">
        <v>364.73</v>
      </c>
      <c r="C2791" s="6">
        <v>381.26643000000001</v>
      </c>
      <c r="D2791" s="6">
        <v>4.33723734869602E-2</v>
      </c>
      <c r="E2791" s="4"/>
      <c r="F2791" s="4"/>
    </row>
    <row r="2792" spans="1:6" ht="13.2" x14ac:dyDescent="0.25">
      <c r="A2792" s="5">
        <v>44859.25</v>
      </c>
      <c r="B2792" s="6">
        <v>395.31</v>
      </c>
      <c r="C2792" s="6">
        <v>384.14738</v>
      </c>
      <c r="D2792" s="6">
        <v>2.9058170330356001E-2</v>
      </c>
      <c r="E2792" s="4"/>
      <c r="F2792" s="4"/>
    </row>
    <row r="2793" spans="1:6" ht="13.2" x14ac:dyDescent="0.25">
      <c r="A2793" s="5">
        <v>44859.291666666664</v>
      </c>
      <c r="B2793" s="6">
        <v>388.91</v>
      </c>
      <c r="C2793" s="6">
        <v>386.04548999999997</v>
      </c>
      <c r="D2793" s="6">
        <v>7.4201359016007398E-3</v>
      </c>
      <c r="E2793" s="4"/>
      <c r="F2793" s="4"/>
    </row>
    <row r="2794" spans="1:6" ht="13.2" x14ac:dyDescent="0.25">
      <c r="A2794" s="5">
        <v>44859.333333333336</v>
      </c>
      <c r="B2794" s="6">
        <v>393.95</v>
      </c>
      <c r="C2794" s="6">
        <v>386.80676</v>
      </c>
      <c r="D2794" s="6">
        <v>1.8467205692061801E-2</v>
      </c>
      <c r="E2794" s="4"/>
      <c r="F2794" s="4"/>
    </row>
    <row r="2795" spans="1:6" ht="13.2" x14ac:dyDescent="0.25">
      <c r="A2795" s="5">
        <v>44859.375</v>
      </c>
      <c r="B2795" s="6">
        <v>391.64</v>
      </c>
      <c r="C2795" s="6">
        <v>383.16856999999999</v>
      </c>
      <c r="D2795" s="6">
        <v>2.21088853921395E-2</v>
      </c>
      <c r="E2795" s="4"/>
      <c r="F2795" s="4"/>
    </row>
    <row r="2796" spans="1:6" ht="13.2" x14ac:dyDescent="0.25">
      <c r="A2796" s="5">
        <v>44859.416666666664</v>
      </c>
      <c r="B2796" s="6">
        <v>388.57</v>
      </c>
      <c r="C2796" s="6">
        <v>381.52312000000001</v>
      </c>
      <c r="D2796" s="6">
        <v>1.8470387849627502E-2</v>
      </c>
      <c r="E2796" s="4"/>
      <c r="F2796" s="4"/>
    </row>
    <row r="2797" spans="1:6" ht="13.2" x14ac:dyDescent="0.25">
      <c r="A2797" s="5">
        <v>44859.458333333336</v>
      </c>
      <c r="B2797" s="6">
        <v>406.99</v>
      </c>
      <c r="C2797" s="6">
        <v>384.12896000000001</v>
      </c>
      <c r="D2797" s="6">
        <v>5.9513971557885098E-2</v>
      </c>
      <c r="E2797" s="4"/>
      <c r="F2797" s="4"/>
    </row>
    <row r="2798" spans="1:6" ht="13.2" x14ac:dyDescent="0.25">
      <c r="A2798" s="5">
        <v>44859.5</v>
      </c>
      <c r="B2798" s="6">
        <v>405.97</v>
      </c>
      <c r="C2798" s="6">
        <v>390.04122999999998</v>
      </c>
      <c r="D2798" s="6">
        <v>4.0838682618245303E-2</v>
      </c>
      <c r="E2798" s="4"/>
      <c r="F2798" s="4"/>
    </row>
    <row r="2799" spans="1:6" ht="13.2" x14ac:dyDescent="0.25">
      <c r="A2799" s="5">
        <v>44859.541666666664</v>
      </c>
      <c r="B2799" s="6">
        <v>408.07</v>
      </c>
      <c r="C2799" s="6">
        <v>390.09372000000002</v>
      </c>
      <c r="D2799" s="6">
        <v>4.6081951793532999E-2</v>
      </c>
      <c r="E2799" s="4"/>
      <c r="F2799" s="4"/>
    </row>
    <row r="2800" spans="1:6" ht="13.2" x14ac:dyDescent="0.25">
      <c r="A2800" s="5">
        <v>44859.583333333336</v>
      </c>
      <c r="B2800" s="6">
        <v>414.42</v>
      </c>
      <c r="C2800" s="6">
        <v>369.38130999999998</v>
      </c>
      <c r="D2800" s="6">
        <v>0.12193007274786</v>
      </c>
      <c r="E2800" s="4"/>
      <c r="F2800" s="4"/>
    </row>
    <row r="2801" spans="1:6" ht="13.2" x14ac:dyDescent="0.25">
      <c r="A2801" s="5">
        <v>44859.625</v>
      </c>
      <c r="B2801" s="6">
        <v>388.59</v>
      </c>
      <c r="C2801" s="6">
        <v>323.51850999999999</v>
      </c>
      <c r="D2801" s="6">
        <v>0.20113683758001899</v>
      </c>
      <c r="E2801" s="4"/>
      <c r="F2801" s="4"/>
    </row>
    <row r="2802" spans="1:6" ht="13.2" x14ac:dyDescent="0.25">
      <c r="A2802" s="5">
        <v>44859.666666666664</v>
      </c>
      <c r="B2802" s="6">
        <v>262.63</v>
      </c>
      <c r="C2802" s="6">
        <v>264.84543000000002</v>
      </c>
      <c r="D2802" s="6">
        <v>8.3649923655470491E-3</v>
      </c>
      <c r="E2802" s="4"/>
      <c r="F2802" s="4"/>
    </row>
    <row r="2803" spans="1:6" ht="13.2" x14ac:dyDescent="0.25">
      <c r="A2803" s="5">
        <v>44859.708333333336</v>
      </c>
      <c r="B2803" s="6">
        <v>202.6</v>
      </c>
      <c r="C2803" s="6">
        <v>212.32230000000001</v>
      </c>
      <c r="D2803" s="6">
        <v>4.5790291457845002E-2</v>
      </c>
      <c r="E2803" s="4"/>
      <c r="F2803" s="4"/>
    </row>
    <row r="2804" spans="1:6" ht="13.2" x14ac:dyDescent="0.25">
      <c r="A2804" s="5">
        <v>44859.75</v>
      </c>
      <c r="B2804" s="6">
        <v>197.2</v>
      </c>
      <c r="C2804" s="6">
        <v>187.91505000000001</v>
      </c>
      <c r="D2804" s="6">
        <v>4.9410358563616801E-2</v>
      </c>
      <c r="E2804" s="4"/>
      <c r="F2804" s="4"/>
    </row>
    <row r="2805" spans="1:6" ht="13.2" x14ac:dyDescent="0.25">
      <c r="A2805" s="5">
        <v>44859.791666666664</v>
      </c>
      <c r="B2805" s="6">
        <v>184.87</v>
      </c>
      <c r="C2805" s="6">
        <v>190.35185999999999</v>
      </c>
      <c r="D2805" s="6">
        <v>2.87985628299086E-2</v>
      </c>
      <c r="E2805" s="4"/>
      <c r="F2805" s="4"/>
    </row>
    <row r="2806" spans="1:6" ht="13.2" x14ac:dyDescent="0.25">
      <c r="A2806" s="5">
        <v>44859.833333333336</v>
      </c>
      <c r="B2806" s="6">
        <v>188.55</v>
      </c>
      <c r="C2806" s="6">
        <v>198.17769999999999</v>
      </c>
      <c r="D2806" s="6">
        <v>4.8581147122001997E-2</v>
      </c>
      <c r="E2806" s="4"/>
      <c r="F2806" s="4"/>
    </row>
    <row r="2807" spans="1:6" ht="13.2" x14ac:dyDescent="0.25">
      <c r="A2807" s="5">
        <v>44859.875</v>
      </c>
      <c r="B2807" s="6">
        <v>186.75</v>
      </c>
      <c r="C2807" s="6">
        <v>197.72851</v>
      </c>
      <c r="D2807" s="6">
        <v>5.5523151416050201E-2</v>
      </c>
      <c r="E2807" s="4"/>
      <c r="F2807" s="4"/>
    </row>
    <row r="2808" spans="1:6" ht="13.2" x14ac:dyDescent="0.25">
      <c r="A2808" s="5">
        <v>44859.916666666664</v>
      </c>
      <c r="B2808" s="6">
        <v>189.03</v>
      </c>
      <c r="C2808" s="6">
        <v>199.12871000000001</v>
      </c>
      <c r="D2808" s="6">
        <v>5.07144851186953E-2</v>
      </c>
      <c r="E2808" s="4"/>
      <c r="F2808" s="4"/>
    </row>
    <row r="2809" spans="1:6" ht="13.2" x14ac:dyDescent="0.25">
      <c r="A2809" s="5">
        <v>44859.958333333336</v>
      </c>
      <c r="B2809" s="6">
        <v>209.38</v>
      </c>
      <c r="C2809" s="6">
        <v>220.44828999999999</v>
      </c>
      <c r="D2809" s="6">
        <v>5.0208100956464601E-2</v>
      </c>
      <c r="E2809" s="4"/>
      <c r="F2809" s="4"/>
    </row>
    <row r="2810" spans="1:6" ht="13.2" x14ac:dyDescent="0.25">
      <c r="A2810" s="5">
        <v>44860</v>
      </c>
      <c r="B2810" s="6">
        <v>254.91</v>
      </c>
      <c r="C2810" s="6">
        <v>262.67097000000001</v>
      </c>
      <c r="D2810" s="6">
        <v>2.9546356036222798E-2</v>
      </c>
      <c r="E2810" s="4"/>
      <c r="F2810" s="4"/>
    </row>
    <row r="2811" spans="1:6" ht="13.2" x14ac:dyDescent="0.25">
      <c r="A2811" s="5">
        <v>44860.041666666664</v>
      </c>
      <c r="B2811" s="6">
        <v>358.16</v>
      </c>
      <c r="C2811" s="6">
        <v>318.22055999999998</v>
      </c>
      <c r="D2811" s="6">
        <v>0.12550867234976901</v>
      </c>
      <c r="E2811" s="4"/>
      <c r="F2811" s="4"/>
    </row>
    <row r="2812" spans="1:6" ht="13.2" x14ac:dyDescent="0.25">
      <c r="A2812" s="5">
        <v>44860.083333333336</v>
      </c>
      <c r="B2812" s="6">
        <v>391.53</v>
      </c>
      <c r="C2812" s="6">
        <v>354.65715</v>
      </c>
      <c r="D2812" s="6">
        <v>0.10396759236349799</v>
      </c>
      <c r="E2812" s="4"/>
      <c r="F2812" s="4"/>
    </row>
    <row r="2813" spans="1:6" ht="13.2" x14ac:dyDescent="0.25">
      <c r="A2813" s="5">
        <v>44860.125</v>
      </c>
      <c r="B2813" s="6">
        <v>378.66</v>
      </c>
      <c r="C2813" s="6">
        <v>366.87952000000001</v>
      </c>
      <c r="D2813" s="6">
        <v>3.2109941705113401E-2</v>
      </c>
      <c r="E2813" s="4"/>
      <c r="F2813" s="4"/>
    </row>
    <row r="2814" spans="1:6" ht="13.2" x14ac:dyDescent="0.25">
      <c r="A2814" s="5">
        <v>44860.166666666664</v>
      </c>
      <c r="B2814" s="6">
        <v>383.81</v>
      </c>
      <c r="C2814" s="6">
        <v>367.64758999999998</v>
      </c>
      <c r="D2814" s="6">
        <v>4.3961691684147902E-2</v>
      </c>
      <c r="E2814" s="4"/>
      <c r="F2814" s="4"/>
    </row>
    <row r="2815" spans="1:6" ht="13.2" x14ac:dyDescent="0.25">
      <c r="A2815" s="5">
        <v>44860.208333333336</v>
      </c>
      <c r="B2815" s="6">
        <v>362.42</v>
      </c>
      <c r="C2815" s="6">
        <v>365.95465000000002</v>
      </c>
      <c r="D2815" s="6">
        <v>9.6587104440399897E-3</v>
      </c>
      <c r="E2815" s="4"/>
      <c r="F2815" s="4"/>
    </row>
    <row r="2816" spans="1:6" ht="13.2" x14ac:dyDescent="0.25">
      <c r="A2816" s="5">
        <v>44860.25</v>
      </c>
      <c r="B2816" s="6">
        <v>346.22</v>
      </c>
      <c r="C2816" s="6">
        <v>364.26177999999999</v>
      </c>
      <c r="D2816" s="6">
        <v>4.9529709100965602E-2</v>
      </c>
      <c r="E2816" s="4"/>
      <c r="F2816" s="4"/>
    </row>
    <row r="2817" spans="1:6" ht="13.2" x14ac:dyDescent="0.25">
      <c r="A2817" s="5">
        <v>44860.291666666664</v>
      </c>
      <c r="B2817" s="6">
        <v>341</v>
      </c>
      <c r="C2817" s="6">
        <v>363.30198999999999</v>
      </c>
      <c r="D2817" s="6">
        <v>6.1386919460584201E-2</v>
      </c>
      <c r="E2817" s="4"/>
      <c r="F2817" s="4"/>
    </row>
    <row r="2818" spans="1:6" ht="13.2" x14ac:dyDescent="0.25">
      <c r="A2818" s="5">
        <v>44860.333333333336</v>
      </c>
      <c r="B2818" s="6">
        <v>337.96</v>
      </c>
      <c r="C2818" s="6">
        <v>366.25441999999998</v>
      </c>
      <c r="D2818" s="6">
        <v>7.7253456763743594E-2</v>
      </c>
      <c r="E2818" s="4"/>
      <c r="F2818" s="4"/>
    </row>
    <row r="2819" spans="1:6" ht="13.2" x14ac:dyDescent="0.25">
      <c r="A2819" s="5">
        <v>44860.375</v>
      </c>
      <c r="B2819" s="6">
        <v>335.07</v>
      </c>
      <c r="C2819" s="6">
        <v>365.43297000000001</v>
      </c>
      <c r="D2819" s="6">
        <v>8.3087659003510297E-2</v>
      </c>
      <c r="E2819" s="4"/>
      <c r="F2819" s="4"/>
    </row>
    <row r="2820" spans="1:6" ht="13.2" x14ac:dyDescent="0.25">
      <c r="A2820" s="5">
        <v>44860.416666666664</v>
      </c>
      <c r="B2820" s="6">
        <v>351.36</v>
      </c>
      <c r="C2820" s="6">
        <v>361.21492000000001</v>
      </c>
      <c r="D2820" s="6">
        <v>2.7282704712197299E-2</v>
      </c>
      <c r="E2820" s="4"/>
      <c r="F2820" s="4"/>
    </row>
    <row r="2821" spans="1:6" ht="13.2" x14ac:dyDescent="0.25">
      <c r="A2821" s="5">
        <v>44860.458333333336</v>
      </c>
      <c r="B2821" s="6">
        <v>355.48</v>
      </c>
      <c r="C2821" s="6">
        <v>359.44153</v>
      </c>
      <c r="D2821" s="6">
        <v>1.1021347477571599E-2</v>
      </c>
      <c r="E2821" s="4"/>
      <c r="F2821" s="4"/>
    </row>
    <row r="2822" spans="1:6" ht="13.2" x14ac:dyDescent="0.25">
      <c r="A2822" s="5">
        <v>44860.5</v>
      </c>
      <c r="B2822" s="6">
        <v>365.58</v>
      </c>
      <c r="C2822" s="6">
        <v>368.85187999999999</v>
      </c>
      <c r="D2822" s="6">
        <v>8.8704441468483494E-3</v>
      </c>
      <c r="E2822" s="4"/>
      <c r="F2822" s="4"/>
    </row>
    <row r="2823" spans="1:6" ht="13.2" x14ac:dyDescent="0.25">
      <c r="A2823" s="5">
        <v>44860.541666666664</v>
      </c>
      <c r="B2823" s="6">
        <v>375.13</v>
      </c>
      <c r="C2823" s="6">
        <v>378.91583000000003</v>
      </c>
      <c r="D2823" s="6">
        <v>9.9912162550718202E-3</v>
      </c>
      <c r="E2823" s="4"/>
      <c r="F2823" s="4"/>
    </row>
    <row r="2824" spans="1:6" ht="13.2" x14ac:dyDescent="0.25">
      <c r="A2824" s="5">
        <v>44860.583333333336</v>
      </c>
      <c r="B2824" s="6">
        <v>369.32</v>
      </c>
      <c r="C2824" s="6">
        <v>362.19375000000002</v>
      </c>
      <c r="D2824" s="6">
        <v>1.9675242877603399E-2</v>
      </c>
      <c r="E2824" s="4"/>
      <c r="F2824" s="4"/>
    </row>
    <row r="2825" spans="1:6" ht="13.2" x14ac:dyDescent="0.25">
      <c r="A2825" s="5">
        <v>44860.625</v>
      </c>
      <c r="B2825" s="6">
        <v>330.71</v>
      </c>
      <c r="C2825" s="6">
        <v>307.92043999999999</v>
      </c>
      <c r="D2825" s="6">
        <v>7.4011195879039302E-2</v>
      </c>
      <c r="E2825" s="4"/>
      <c r="F2825" s="4"/>
    </row>
    <row r="2826" spans="1:6" ht="13.2" x14ac:dyDescent="0.25">
      <c r="A2826" s="5">
        <v>44860.666666666664</v>
      </c>
      <c r="B2826" s="6">
        <v>226.25</v>
      </c>
      <c r="C2826" s="6">
        <v>239.29271</v>
      </c>
      <c r="D2826" s="6">
        <v>5.4505254255342701E-2</v>
      </c>
      <c r="E2826" s="4"/>
      <c r="F2826" s="4"/>
    </row>
    <row r="2827" spans="1:6" ht="13.2" x14ac:dyDescent="0.25">
      <c r="A2827" s="5">
        <v>44860.708333333336</v>
      </c>
      <c r="B2827" s="6">
        <v>211.58</v>
      </c>
      <c r="C2827" s="6">
        <v>188.14389</v>
      </c>
      <c r="D2827" s="6">
        <v>0.124564821105803</v>
      </c>
      <c r="E2827" s="4"/>
      <c r="F2827" s="4"/>
    </row>
    <row r="2828" spans="1:6" ht="13.2" x14ac:dyDescent="0.25">
      <c r="A2828" s="5">
        <v>44860.75</v>
      </c>
      <c r="B2828" s="6">
        <v>200.74</v>
      </c>
      <c r="C2828" s="6">
        <v>169.87293</v>
      </c>
      <c r="D2828" s="6">
        <v>0.18170682050400799</v>
      </c>
      <c r="E2828" s="4"/>
      <c r="F2828" s="4"/>
    </row>
    <row r="2829" spans="1:6" ht="13.2" x14ac:dyDescent="0.25">
      <c r="A2829" s="5">
        <v>44860.791666666664</v>
      </c>
      <c r="B2829" s="6">
        <v>186.03</v>
      </c>
      <c r="C2829" s="6">
        <v>172.21449999999999</v>
      </c>
      <c r="D2829" s="6">
        <v>8.0222629337250995E-2</v>
      </c>
      <c r="E2829" s="4"/>
      <c r="F2829" s="4"/>
    </row>
    <row r="2830" spans="1:6" ht="13.2" x14ac:dyDescent="0.25">
      <c r="A2830" s="5">
        <v>44860.833333333336</v>
      </c>
      <c r="B2830" s="6">
        <v>172.22</v>
      </c>
      <c r="C2830" s="6">
        <v>174.6902</v>
      </c>
      <c r="D2830" s="6">
        <v>1.41404612279338E-2</v>
      </c>
      <c r="E2830" s="4"/>
      <c r="F2830" s="4"/>
    </row>
    <row r="2831" spans="1:6" ht="13.2" x14ac:dyDescent="0.25">
      <c r="A2831" s="5">
        <v>44860.875</v>
      </c>
      <c r="B2831" s="6">
        <v>150.12</v>
      </c>
      <c r="C2831" s="6">
        <v>169.92622</v>
      </c>
      <c r="D2831" s="6">
        <v>0.11655776253953</v>
      </c>
      <c r="E2831" s="4"/>
      <c r="F2831" s="4"/>
    </row>
    <row r="2832" spans="1:6" ht="13.2" x14ac:dyDescent="0.25">
      <c r="A2832" s="5">
        <v>44860.916666666664</v>
      </c>
      <c r="B2832" s="6">
        <v>146.62</v>
      </c>
      <c r="C2832" s="6">
        <v>173.87331</v>
      </c>
      <c r="D2832" s="6">
        <v>0.156742343031256</v>
      </c>
      <c r="E2832" s="4"/>
      <c r="F2832" s="4"/>
    </row>
    <row r="2833" spans="1:6" ht="13.2" x14ac:dyDescent="0.25">
      <c r="A2833" s="5">
        <v>44860.958333333336</v>
      </c>
      <c r="B2833" s="6">
        <v>177.36</v>
      </c>
      <c r="C2833" s="6">
        <v>201.78004999999999</v>
      </c>
      <c r="D2833" s="6">
        <v>0.12102311402936</v>
      </c>
      <c r="E2833" s="4"/>
      <c r="F2833" s="4"/>
    </row>
    <row r="2834" spans="1:6" ht="13.2" x14ac:dyDescent="0.25">
      <c r="A2834" s="5">
        <v>44861</v>
      </c>
      <c r="B2834" s="6">
        <v>228.82</v>
      </c>
      <c r="C2834" s="6">
        <v>262.97251999999997</v>
      </c>
      <c r="D2834" s="6">
        <v>0.129871060291774</v>
      </c>
      <c r="E2834" s="4"/>
      <c r="F2834" s="4"/>
    </row>
    <row r="2835" spans="1:6" ht="13.2" x14ac:dyDescent="0.25">
      <c r="A2835" s="5">
        <v>44861.041666666664</v>
      </c>
      <c r="B2835" s="6">
        <v>322.11</v>
      </c>
      <c r="C2835" s="6">
        <v>316.37322999999998</v>
      </c>
      <c r="D2835" s="6">
        <v>1.81329185152613E-2</v>
      </c>
      <c r="E2835" s="4"/>
      <c r="F2835" s="4"/>
    </row>
    <row r="2836" spans="1:6" ht="13.2" x14ac:dyDescent="0.25">
      <c r="A2836" s="5">
        <v>44861.083333333336</v>
      </c>
      <c r="B2836" s="6">
        <v>343.19</v>
      </c>
      <c r="C2836" s="6">
        <v>348.69522999999998</v>
      </c>
      <c r="D2836" s="6">
        <v>1.57880851997888E-2</v>
      </c>
      <c r="E2836" s="4"/>
      <c r="F2836" s="4"/>
    </row>
    <row r="2837" spans="1:6" ht="13.2" x14ac:dyDescent="0.25">
      <c r="A2837" s="5">
        <v>44861.125</v>
      </c>
      <c r="B2837" s="6">
        <v>334.05</v>
      </c>
      <c r="C2837" s="6">
        <v>356.45224999999999</v>
      </c>
      <c r="D2837" s="6">
        <v>6.2847828846640696E-2</v>
      </c>
      <c r="E2837" s="4"/>
      <c r="F2837" s="4"/>
    </row>
    <row r="2838" spans="1:6" ht="13.2" x14ac:dyDescent="0.25">
      <c r="A2838" s="5">
        <v>44861.166666666664</v>
      </c>
      <c r="B2838" s="6">
        <v>327.52999999999997</v>
      </c>
      <c r="C2838" s="6">
        <v>358.4332</v>
      </c>
      <c r="D2838" s="6">
        <v>8.6217459766561796E-2</v>
      </c>
      <c r="E2838" s="4"/>
      <c r="F2838" s="4"/>
    </row>
    <row r="2839" spans="1:6" ht="13.2" x14ac:dyDescent="0.25">
      <c r="A2839" s="5">
        <v>44861.208333333336</v>
      </c>
      <c r="B2839" s="6">
        <v>321.39999999999998</v>
      </c>
      <c r="C2839" s="6">
        <v>364.79872</v>
      </c>
      <c r="D2839" s="6">
        <v>0.118966206898971</v>
      </c>
      <c r="E2839" s="4"/>
      <c r="F2839" s="4"/>
    </row>
    <row r="2840" spans="1:6" ht="13.2" x14ac:dyDescent="0.25">
      <c r="A2840" s="5">
        <v>44861.25</v>
      </c>
      <c r="B2840" s="6">
        <v>318.51</v>
      </c>
      <c r="C2840" s="6">
        <v>373.63303000000002</v>
      </c>
      <c r="D2840" s="6">
        <v>0.147532540150425</v>
      </c>
      <c r="E2840" s="4"/>
      <c r="F2840" s="4"/>
    </row>
    <row r="2841" spans="1:6" ht="13.2" x14ac:dyDescent="0.25">
      <c r="A2841" s="5">
        <v>44861.291666666664</v>
      </c>
      <c r="B2841" s="6">
        <v>313.58999999999997</v>
      </c>
      <c r="C2841" s="6">
        <v>378.10358000000002</v>
      </c>
      <c r="D2841" s="6">
        <v>0.17062409194856001</v>
      </c>
      <c r="E2841" s="4"/>
      <c r="F2841" s="4"/>
    </row>
    <row r="2842" spans="1:6" ht="13.2" x14ac:dyDescent="0.25">
      <c r="A2842" s="5">
        <v>44861.333333333336</v>
      </c>
      <c r="B2842" s="6">
        <v>315.31</v>
      </c>
      <c r="C2842" s="6">
        <v>380.68660999999997</v>
      </c>
      <c r="D2842" s="6">
        <v>0.17173341084941199</v>
      </c>
      <c r="E2842" s="4"/>
      <c r="F2842" s="4"/>
    </row>
    <row r="2843" spans="1:6" ht="13.2" x14ac:dyDescent="0.25">
      <c r="A2843" s="5">
        <v>44861.375</v>
      </c>
      <c r="B2843" s="6">
        <v>304.20999999999998</v>
      </c>
      <c r="C2843" s="6">
        <v>380.52319</v>
      </c>
      <c r="D2843" s="6">
        <v>0.20054806646606699</v>
      </c>
      <c r="E2843" s="4"/>
      <c r="F2843" s="4"/>
    </row>
    <row r="2844" spans="1:6" ht="13.2" x14ac:dyDescent="0.25">
      <c r="A2844" s="5">
        <v>44861.416666666664</v>
      </c>
      <c r="B2844" s="6">
        <v>310.64999999999998</v>
      </c>
      <c r="C2844" s="6">
        <v>381.50810000000001</v>
      </c>
      <c r="D2844" s="6">
        <v>0.18573157424442599</v>
      </c>
      <c r="E2844" s="4"/>
      <c r="F2844" s="4"/>
    </row>
    <row r="2845" spans="1:6" ht="13.2" x14ac:dyDescent="0.25">
      <c r="A2845" s="5">
        <v>44861.458333333336</v>
      </c>
      <c r="B2845" s="6">
        <v>333.52</v>
      </c>
      <c r="C2845" s="6">
        <v>385.26726000000002</v>
      </c>
      <c r="D2845" s="6">
        <v>0.13431522834304599</v>
      </c>
      <c r="E2845" s="4"/>
      <c r="F2845" s="4"/>
    </row>
    <row r="2846" spans="1:6" ht="13.2" x14ac:dyDescent="0.25">
      <c r="A2846" s="5">
        <v>44861.5</v>
      </c>
      <c r="B2846" s="6">
        <v>362.37</v>
      </c>
      <c r="C2846" s="6">
        <v>390.71257000000003</v>
      </c>
      <c r="D2846" s="6">
        <v>7.2540717080077602E-2</v>
      </c>
      <c r="E2846" s="4"/>
      <c r="F2846" s="4"/>
    </row>
    <row r="2847" spans="1:6" ht="13.2" x14ac:dyDescent="0.25">
      <c r="A2847" s="5">
        <v>44861.541666666664</v>
      </c>
      <c r="B2847" s="6">
        <v>387.18</v>
      </c>
      <c r="C2847" s="6">
        <v>390.62232999999998</v>
      </c>
      <c r="D2847" s="6">
        <v>8.8124250346875207E-3</v>
      </c>
      <c r="E2847" s="4"/>
      <c r="F2847" s="4"/>
    </row>
    <row r="2848" spans="1:6" ht="13.2" x14ac:dyDescent="0.25">
      <c r="A2848" s="5">
        <v>44861.583333333336</v>
      </c>
      <c r="B2848" s="6">
        <v>391.1</v>
      </c>
      <c r="C2848" s="6">
        <v>368.60345000000001</v>
      </c>
      <c r="D2848" s="6">
        <v>6.1031848725235698E-2</v>
      </c>
      <c r="E2848" s="4"/>
      <c r="F2848" s="4"/>
    </row>
    <row r="2849" spans="1:6" ht="13.2" x14ac:dyDescent="0.25">
      <c r="A2849" s="5">
        <v>44861.625</v>
      </c>
      <c r="B2849" s="6">
        <v>349.86</v>
      </c>
      <c r="C2849" s="6">
        <v>319.11286999999999</v>
      </c>
      <c r="D2849" s="6">
        <v>9.6351895804139803E-2</v>
      </c>
      <c r="E2849" s="4"/>
      <c r="F2849" s="4"/>
    </row>
    <row r="2850" spans="1:6" ht="13.2" x14ac:dyDescent="0.25">
      <c r="A2850" s="5">
        <v>44861.666666666664</v>
      </c>
      <c r="B2850" s="6">
        <v>250.56</v>
      </c>
      <c r="C2850" s="6">
        <v>257.03003999999999</v>
      </c>
      <c r="D2850" s="6">
        <v>2.5172310598403101E-2</v>
      </c>
      <c r="E2850" s="4"/>
      <c r="F2850" s="4"/>
    </row>
    <row r="2851" spans="1:6" ht="13.2" x14ac:dyDescent="0.25">
      <c r="A2851" s="5">
        <v>44861.708333333336</v>
      </c>
      <c r="B2851" s="6">
        <v>196.17</v>
      </c>
      <c r="C2851" s="6">
        <v>204.51707999999999</v>
      </c>
      <c r="D2851" s="6">
        <v>4.0813608330414197E-2</v>
      </c>
      <c r="E2851" s="4"/>
      <c r="F2851" s="4"/>
    </row>
    <row r="2852" spans="1:6" ht="13.2" x14ac:dyDescent="0.25">
      <c r="A2852" s="5">
        <v>44861.75</v>
      </c>
      <c r="B2852" s="6">
        <v>198.44</v>
      </c>
      <c r="C2852" s="6">
        <v>180.42735999999999</v>
      </c>
      <c r="D2852" s="6">
        <v>9.9833196029692997E-2</v>
      </c>
      <c r="E2852" s="4"/>
      <c r="F2852" s="4"/>
    </row>
    <row r="2853" spans="1:6" ht="13.2" x14ac:dyDescent="0.25">
      <c r="A2853" s="5">
        <v>44861.791666666664</v>
      </c>
      <c r="B2853" s="6">
        <v>205.8</v>
      </c>
      <c r="C2853" s="6">
        <v>180.97223</v>
      </c>
      <c r="D2853" s="6">
        <v>0.137191048593477</v>
      </c>
      <c r="E2853" s="4"/>
      <c r="F2853" s="4"/>
    </row>
    <row r="2854" spans="1:6" ht="13.2" x14ac:dyDescent="0.25">
      <c r="A2854" s="5">
        <v>44861.833333333336</v>
      </c>
      <c r="B2854" s="6">
        <v>204.11</v>
      </c>
      <c r="C2854" s="6">
        <v>187.35002</v>
      </c>
      <c r="D2854" s="6">
        <v>8.9458116951361993E-2</v>
      </c>
      <c r="E2854" s="4"/>
      <c r="F2854" s="4"/>
    </row>
    <row r="2855" spans="1:6" ht="13.2" x14ac:dyDescent="0.25">
      <c r="A2855" s="5">
        <v>44861.875</v>
      </c>
      <c r="B2855" s="6">
        <v>196.14</v>
      </c>
      <c r="C2855" s="6">
        <v>187.23376999999999</v>
      </c>
      <c r="D2855" s="6">
        <v>4.7567434015775997E-2</v>
      </c>
      <c r="E2855" s="4"/>
      <c r="F2855" s="4"/>
    </row>
    <row r="2856" spans="1:6" ht="13.2" x14ac:dyDescent="0.25">
      <c r="A2856" s="5">
        <v>44861.916666666664</v>
      </c>
      <c r="B2856" s="6">
        <v>193.11</v>
      </c>
      <c r="C2856" s="6">
        <v>188.39165</v>
      </c>
      <c r="D2856" s="6">
        <v>2.5045430622854099E-2</v>
      </c>
      <c r="E2856" s="4"/>
      <c r="F2856" s="4"/>
    </row>
    <row r="2857" spans="1:6" ht="13.2" x14ac:dyDescent="0.25">
      <c r="A2857" s="5">
        <v>44861.958333333336</v>
      </c>
      <c r="B2857" s="6">
        <v>201.83</v>
      </c>
      <c r="C2857" s="6">
        <v>209.70864</v>
      </c>
      <c r="D2857" s="6">
        <v>3.7569458273154499E-2</v>
      </c>
      <c r="E2857" s="4"/>
      <c r="F2857" s="4"/>
    </row>
    <row r="2858" spans="1:6" ht="13.2" x14ac:dyDescent="0.25">
      <c r="A2858" s="5">
        <v>44862</v>
      </c>
      <c r="B2858" s="6">
        <v>265.04000000000002</v>
      </c>
      <c r="C2858" s="6">
        <v>293.06475</v>
      </c>
      <c r="D2858" s="6">
        <v>9.5626478448875105E-2</v>
      </c>
      <c r="E2858" s="4"/>
      <c r="F2858" s="4"/>
    </row>
    <row r="2859" spans="1:6" ht="13.2" x14ac:dyDescent="0.25">
      <c r="A2859" s="5">
        <v>44862.041666666664</v>
      </c>
      <c r="B2859" s="6">
        <v>374.23</v>
      </c>
      <c r="C2859" s="6">
        <v>353.31455999999997</v>
      </c>
      <c r="D2859" s="6">
        <v>5.9197786810710598E-2</v>
      </c>
      <c r="E2859" s="4"/>
      <c r="F2859" s="4"/>
    </row>
    <row r="2860" spans="1:6" ht="13.2" x14ac:dyDescent="0.25">
      <c r="A2860" s="5">
        <v>44862.083333333336</v>
      </c>
      <c r="B2860" s="6">
        <v>415.25</v>
      </c>
      <c r="C2860" s="6">
        <v>387.35174000000001</v>
      </c>
      <c r="D2860" s="6">
        <v>7.2023066167199806E-2</v>
      </c>
      <c r="E2860" s="4"/>
      <c r="F2860" s="4"/>
    </row>
    <row r="2861" spans="1:6" ht="13.2" x14ac:dyDescent="0.25">
      <c r="A2861" s="5">
        <v>44862.125</v>
      </c>
      <c r="B2861" s="6">
        <v>412.37</v>
      </c>
      <c r="C2861" s="6">
        <v>390.00571000000002</v>
      </c>
      <c r="D2861" s="6">
        <v>5.7343493765770699E-2</v>
      </c>
      <c r="E2861" s="4"/>
      <c r="F2861" s="4"/>
    </row>
    <row r="2862" spans="1:6" ht="13.2" x14ac:dyDescent="0.25">
      <c r="A2862" s="5">
        <v>44862.166666666664</v>
      </c>
      <c r="B2862" s="6">
        <v>410.61</v>
      </c>
      <c r="C2862" s="6">
        <v>385.52181999999999</v>
      </c>
      <c r="D2862" s="6">
        <v>6.5075901540410902E-2</v>
      </c>
      <c r="E2862" s="4"/>
      <c r="F2862" s="4"/>
    </row>
    <row r="2863" spans="1:6" ht="13.2" x14ac:dyDescent="0.25">
      <c r="A2863" s="5">
        <v>44862.208333333336</v>
      </c>
      <c r="B2863" s="6">
        <v>403.8</v>
      </c>
      <c r="C2863" s="6">
        <v>389.09096</v>
      </c>
      <c r="D2863" s="6">
        <v>3.7803602530369802E-2</v>
      </c>
      <c r="E2863" s="4"/>
      <c r="F2863" s="4"/>
    </row>
    <row r="2864" spans="1:6" ht="13.2" x14ac:dyDescent="0.25">
      <c r="A2864" s="5">
        <v>44862.25</v>
      </c>
      <c r="B2864" s="6">
        <v>405.91</v>
      </c>
      <c r="C2864" s="6">
        <v>398.51808</v>
      </c>
      <c r="D2864" s="6">
        <v>1.85485185515297E-2</v>
      </c>
      <c r="E2864" s="4"/>
      <c r="F2864" s="4"/>
    </row>
    <row r="2865" spans="1:6" ht="13.2" x14ac:dyDescent="0.25">
      <c r="A2865" s="5">
        <v>44862.291666666664</v>
      </c>
      <c r="B2865" s="6">
        <v>402.28</v>
      </c>
      <c r="C2865" s="6">
        <v>402.15926999999999</v>
      </c>
      <c r="D2865" s="6">
        <v>3.0020444387613001E-4</v>
      </c>
      <c r="E2865" s="4"/>
      <c r="F2865" s="4"/>
    </row>
    <row r="2866" spans="1:6" ht="13.2" x14ac:dyDescent="0.25">
      <c r="A2866" s="5">
        <v>44862.333333333336</v>
      </c>
      <c r="B2866" s="6">
        <v>410.58</v>
      </c>
      <c r="C2866" s="6">
        <v>401.55775999999997</v>
      </c>
      <c r="D2866" s="6">
        <v>2.2468100230462501E-2</v>
      </c>
      <c r="E2866" s="4"/>
      <c r="F2866" s="4"/>
    </row>
    <row r="2867" spans="1:6" ht="13.2" x14ac:dyDescent="0.25">
      <c r="A2867" s="5">
        <v>44862.375</v>
      </c>
      <c r="B2867" s="6">
        <v>428.32</v>
      </c>
      <c r="C2867" s="6">
        <v>397.43473999999998</v>
      </c>
      <c r="D2867" s="6">
        <v>7.7711525670856096E-2</v>
      </c>
      <c r="E2867" s="4"/>
      <c r="F2867" s="4"/>
    </row>
    <row r="2868" spans="1:6" ht="13.2" x14ac:dyDescent="0.25">
      <c r="A2868" s="5">
        <v>44862.416666666664</v>
      </c>
      <c r="B2868" s="6">
        <v>429.21</v>
      </c>
      <c r="C2868" s="6">
        <v>397.22564999999997</v>
      </c>
      <c r="D2868" s="6">
        <v>8.0519347126752794E-2</v>
      </c>
      <c r="E2868" s="4"/>
      <c r="F2868" s="4"/>
    </row>
    <row r="2869" spans="1:6" ht="13.2" x14ac:dyDescent="0.25">
      <c r="A2869" s="5">
        <v>44862.458333333336</v>
      </c>
      <c r="B2869" s="6">
        <v>427.43</v>
      </c>
      <c r="C2869" s="6">
        <v>402.90962999999999</v>
      </c>
      <c r="D2869" s="6">
        <v>6.08582376152191E-2</v>
      </c>
      <c r="E2869" s="4"/>
      <c r="F2869" s="4"/>
    </row>
    <row r="2870" spans="1:6" ht="13.2" x14ac:dyDescent="0.25">
      <c r="A2870" s="5">
        <v>44862.5</v>
      </c>
      <c r="B2870" s="6">
        <v>431.11</v>
      </c>
      <c r="C2870" s="6">
        <v>409.65028000000001</v>
      </c>
      <c r="D2870" s="6">
        <v>5.2385464010911903E-2</v>
      </c>
      <c r="E2870" s="4"/>
      <c r="F2870" s="4"/>
    </row>
    <row r="2871" spans="1:6" ht="13.2" x14ac:dyDescent="0.25">
      <c r="A2871" s="5">
        <v>44862.541666666664</v>
      </c>
      <c r="B2871" s="6">
        <v>434.53</v>
      </c>
      <c r="C2871" s="6">
        <v>409.25653</v>
      </c>
      <c r="D2871" s="6">
        <v>6.1754591918178899E-2</v>
      </c>
      <c r="E2871" s="4"/>
      <c r="F2871" s="4"/>
    </row>
    <row r="2872" spans="1:6" ht="13.2" x14ac:dyDescent="0.25">
      <c r="A2872" s="5">
        <v>44862.583333333336</v>
      </c>
      <c r="B2872" s="6">
        <v>423.03</v>
      </c>
      <c r="C2872" s="6">
        <v>387.78393999999997</v>
      </c>
      <c r="D2872" s="6">
        <v>9.0890973978963605E-2</v>
      </c>
      <c r="E2872" s="4"/>
      <c r="F2872" s="4"/>
    </row>
    <row r="2873" spans="1:6" ht="13.2" x14ac:dyDescent="0.25">
      <c r="A2873" s="5">
        <v>44862.625</v>
      </c>
      <c r="B2873" s="6">
        <v>392.95</v>
      </c>
      <c r="C2873" s="6">
        <v>340.53143</v>
      </c>
      <c r="D2873" s="6">
        <v>0.153931664986107</v>
      </c>
      <c r="E2873" s="4"/>
      <c r="F2873" s="4"/>
    </row>
    <row r="2874" spans="1:6" ht="13.2" x14ac:dyDescent="0.25">
      <c r="A2874" s="5">
        <v>44862.666666666664</v>
      </c>
      <c r="B2874" s="6">
        <v>270.83999999999997</v>
      </c>
      <c r="C2874" s="6">
        <v>278.16694000000001</v>
      </c>
      <c r="D2874" s="6">
        <v>2.6340081966606199E-2</v>
      </c>
      <c r="E2874" s="4"/>
      <c r="F2874" s="4"/>
    </row>
    <row r="2875" spans="1:6" ht="13.2" x14ac:dyDescent="0.25">
      <c r="A2875" s="5">
        <v>44862.708333333336</v>
      </c>
      <c r="B2875" s="6">
        <v>211</v>
      </c>
      <c r="C2875" s="6">
        <v>221.64536000000001</v>
      </c>
      <c r="D2875" s="6">
        <v>4.8028796993539603E-2</v>
      </c>
      <c r="E2875" s="4"/>
      <c r="F2875" s="4"/>
    </row>
    <row r="2876" spans="1:6" ht="13.2" x14ac:dyDescent="0.25">
      <c r="A2876" s="5">
        <v>44862.75</v>
      </c>
      <c r="B2876" s="6">
        <v>209.82</v>
      </c>
      <c r="C2876" s="6">
        <v>194.39734000000001</v>
      </c>
      <c r="D2876" s="6">
        <v>7.9335756343167904E-2</v>
      </c>
      <c r="E2876" s="4"/>
      <c r="F2876" s="4"/>
    </row>
    <row r="2877" spans="1:6" ht="13.2" x14ac:dyDescent="0.25">
      <c r="A2877" s="5">
        <v>44862.791666666664</v>
      </c>
      <c r="B2877" s="6">
        <v>218.06</v>
      </c>
      <c r="C2877" s="6">
        <v>195.42581999999999</v>
      </c>
      <c r="D2877" s="6">
        <v>0.115819803135532</v>
      </c>
      <c r="E2877" s="4"/>
      <c r="F2877" s="4"/>
    </row>
    <row r="2878" spans="1:6" ht="13.2" x14ac:dyDescent="0.25">
      <c r="A2878" s="5">
        <v>44862.833333333336</v>
      </c>
      <c r="B2878" s="6">
        <v>214.23</v>
      </c>
      <c r="C2878" s="6">
        <v>202.16032999999999</v>
      </c>
      <c r="D2878" s="6">
        <v>5.9703454184112201E-2</v>
      </c>
      <c r="E2878" s="4"/>
      <c r="F2878" s="4"/>
    </row>
    <row r="2879" spans="1:6" ht="13.2" x14ac:dyDescent="0.25">
      <c r="A2879" s="5">
        <v>44862.875</v>
      </c>
      <c r="B2879" s="6">
        <v>219.12</v>
      </c>
      <c r="C2879" s="6">
        <v>200.80445</v>
      </c>
      <c r="D2879" s="6">
        <v>9.1210877049786504E-2</v>
      </c>
      <c r="E2879" s="4"/>
      <c r="F2879" s="4"/>
    </row>
    <row r="2880" spans="1:6" ht="13.2" x14ac:dyDescent="0.25">
      <c r="A2880" s="5">
        <v>44862.916666666664</v>
      </c>
      <c r="B2880" s="6">
        <v>223.45</v>
      </c>
      <c r="C2880" s="6">
        <v>201.42198999999999</v>
      </c>
      <c r="D2880" s="6">
        <v>0.109362488177184</v>
      </c>
      <c r="E2880" s="4"/>
      <c r="F2880" s="4"/>
    </row>
    <row r="2881" spans="1:6" ht="13.2" x14ac:dyDescent="0.25">
      <c r="A2881" s="5">
        <v>44862.958333333336</v>
      </c>
      <c r="B2881" s="6">
        <v>255.77</v>
      </c>
      <c r="C2881" s="6">
        <v>225.1388</v>
      </c>
      <c r="D2881" s="6">
        <v>0.13605473601174001</v>
      </c>
      <c r="E2881" s="4"/>
      <c r="F2881" s="4"/>
    </row>
    <row r="2882" spans="1:6" ht="13.2" x14ac:dyDescent="0.25">
      <c r="A2882" s="5">
        <v>44863</v>
      </c>
      <c r="B2882" s="6">
        <v>322.77</v>
      </c>
      <c r="C2882" s="6">
        <v>320.51956000000001</v>
      </c>
      <c r="D2882" s="6">
        <v>7.0212251632941498E-3</v>
      </c>
      <c r="E2882" s="4"/>
      <c r="F2882" s="4"/>
    </row>
    <row r="2883" spans="1:6" ht="13.2" x14ac:dyDescent="0.25">
      <c r="A2883" s="5">
        <v>44863.041666666664</v>
      </c>
      <c r="B2883" s="6">
        <v>393.95</v>
      </c>
      <c r="C2883" s="6">
        <v>378.86889000000002</v>
      </c>
      <c r="D2883" s="6">
        <v>3.9805617188573998E-2</v>
      </c>
      <c r="E2883" s="4"/>
      <c r="F2883" s="4"/>
    </row>
    <row r="2884" spans="1:6" ht="13.2" x14ac:dyDescent="0.25">
      <c r="A2884" s="5">
        <v>44863.083333333336</v>
      </c>
      <c r="B2884" s="6">
        <v>425.2</v>
      </c>
      <c r="C2884" s="6">
        <v>412.79374999999999</v>
      </c>
      <c r="D2884" s="6">
        <v>3.0054355231880301E-2</v>
      </c>
      <c r="E2884" s="4"/>
      <c r="F2884" s="4"/>
    </row>
    <row r="2885" spans="1:6" ht="13.2" x14ac:dyDescent="0.25">
      <c r="A2885" s="5">
        <v>44863.125</v>
      </c>
      <c r="B2885" s="6">
        <v>420.81</v>
      </c>
      <c r="C2885" s="6">
        <v>415.62223</v>
      </c>
      <c r="D2885" s="6">
        <v>1.24819358194579E-2</v>
      </c>
      <c r="E2885" s="4"/>
      <c r="F2885" s="4"/>
    </row>
    <row r="2886" spans="1:6" ht="13.2" x14ac:dyDescent="0.25">
      <c r="A2886" s="5">
        <v>44863.166666666664</v>
      </c>
      <c r="B2886" s="6">
        <v>423.9</v>
      </c>
      <c r="C2886" s="6">
        <v>409.07562999999999</v>
      </c>
      <c r="D2886" s="6">
        <v>3.6238702364156897E-2</v>
      </c>
      <c r="E2886" s="4"/>
      <c r="F2886" s="4"/>
    </row>
    <row r="2887" spans="1:6" ht="13.2" x14ac:dyDescent="0.25">
      <c r="A2887" s="5">
        <v>44863.208333333336</v>
      </c>
      <c r="B2887" s="6">
        <v>426.63</v>
      </c>
      <c r="C2887" s="6">
        <v>407.27706000000001</v>
      </c>
      <c r="D2887" s="6">
        <v>4.7517873950474798E-2</v>
      </c>
      <c r="E2887" s="4"/>
      <c r="F2887" s="4"/>
    </row>
    <row r="2888" spans="1:6" ht="13.2" x14ac:dyDescent="0.25">
      <c r="A2888" s="5">
        <v>44863.25</v>
      </c>
      <c r="B2888" s="6">
        <v>421.1</v>
      </c>
      <c r="C2888" s="6">
        <v>411.50734999999997</v>
      </c>
      <c r="D2888" s="6">
        <v>2.3311005259079899E-2</v>
      </c>
      <c r="E2888" s="4"/>
      <c r="F2888" s="4"/>
    </row>
    <row r="2889" spans="1:6" ht="13.2" x14ac:dyDescent="0.25">
      <c r="A2889" s="5">
        <v>44863.291666666664</v>
      </c>
      <c r="B2889" s="6">
        <v>424.14</v>
      </c>
      <c r="C2889" s="6">
        <v>415.34775999999999</v>
      </c>
      <c r="D2889" s="6">
        <v>2.1168381887987E-2</v>
      </c>
      <c r="E2889" s="4"/>
      <c r="F2889" s="4"/>
    </row>
    <row r="2890" spans="1:6" ht="13.2" x14ac:dyDescent="0.25">
      <c r="A2890" s="5">
        <v>44863.333333333336</v>
      </c>
      <c r="B2890" s="6">
        <v>430.97</v>
      </c>
      <c r="C2890" s="6">
        <v>416.83433000000002</v>
      </c>
      <c r="D2890" s="6">
        <v>3.3911962097747501E-2</v>
      </c>
      <c r="E2890" s="4"/>
      <c r="F2890" s="4"/>
    </row>
    <row r="2891" spans="1:6" ht="13.2" x14ac:dyDescent="0.25">
      <c r="A2891" s="5">
        <v>44863.375</v>
      </c>
      <c r="B2891" s="6">
        <v>423.96</v>
      </c>
      <c r="C2891" s="6">
        <v>411.58226000000002</v>
      </c>
      <c r="D2891" s="6">
        <v>3.00735507890936E-2</v>
      </c>
      <c r="E2891" s="4"/>
      <c r="F2891" s="4"/>
    </row>
    <row r="2892" spans="1:6" ht="13.2" x14ac:dyDescent="0.25">
      <c r="A2892" s="5">
        <v>44863.416666666664</v>
      </c>
      <c r="B2892" s="6">
        <v>432.45</v>
      </c>
      <c r="C2892" s="6">
        <v>408.95332000000002</v>
      </c>
      <c r="D2892" s="6">
        <v>5.7455652884783902E-2</v>
      </c>
      <c r="E2892" s="4"/>
      <c r="F2892" s="4"/>
    </row>
    <row r="2893" spans="1:6" ht="13.2" x14ac:dyDescent="0.25">
      <c r="A2893" s="5">
        <v>44863.458333333336</v>
      </c>
      <c r="B2893" s="6">
        <v>429.88</v>
      </c>
      <c r="C2893" s="6">
        <v>413.22246999999999</v>
      </c>
      <c r="D2893" s="6">
        <v>4.0311288009095898E-2</v>
      </c>
      <c r="E2893" s="4"/>
      <c r="F2893" s="4"/>
    </row>
    <row r="2894" spans="1:6" ht="13.2" x14ac:dyDescent="0.25">
      <c r="A2894" s="5">
        <v>44863.5</v>
      </c>
      <c r="B2894" s="6">
        <v>427.12</v>
      </c>
      <c r="C2894" s="6">
        <v>421.15992</v>
      </c>
      <c r="D2894" s="6">
        <v>1.4151584034871999E-2</v>
      </c>
      <c r="E2894" s="4"/>
      <c r="F2894" s="4"/>
    </row>
    <row r="2895" spans="1:6" ht="13.2" x14ac:dyDescent="0.25">
      <c r="A2895" s="5">
        <v>44863.541666666664</v>
      </c>
      <c r="B2895" s="6">
        <v>427.52</v>
      </c>
      <c r="C2895" s="6">
        <v>421.59314999999998</v>
      </c>
      <c r="D2895" s="6">
        <v>1.40582217713926E-2</v>
      </c>
      <c r="E2895" s="4"/>
      <c r="F2895" s="4"/>
    </row>
    <row r="2896" spans="1:6" ht="13.2" x14ac:dyDescent="0.25">
      <c r="A2896" s="5">
        <v>44863.583333333336</v>
      </c>
      <c r="B2896" s="6">
        <v>432.39</v>
      </c>
      <c r="C2896" s="6">
        <v>398.83528999999999</v>
      </c>
      <c r="D2896" s="6">
        <v>8.4131747719716501E-2</v>
      </c>
      <c r="E2896" s="4"/>
      <c r="F2896" s="4"/>
    </row>
    <row r="2897" spans="1:6" ht="13.2" x14ac:dyDescent="0.25">
      <c r="A2897" s="5">
        <v>44863.625</v>
      </c>
      <c r="B2897" s="6">
        <v>392.09</v>
      </c>
      <c r="C2897" s="6">
        <v>349.48777999999999</v>
      </c>
      <c r="D2897" s="6">
        <v>0.12189902605464401</v>
      </c>
      <c r="E2897" s="4"/>
      <c r="F2897" s="4"/>
    </row>
    <row r="2898" spans="1:6" ht="13.2" x14ac:dyDescent="0.25">
      <c r="A2898" s="5">
        <v>44863.666666666664</v>
      </c>
      <c r="B2898" s="6">
        <v>246.87</v>
      </c>
      <c r="C2898" s="6">
        <v>286.98827999999997</v>
      </c>
      <c r="D2898" s="6">
        <v>0.139790656259551</v>
      </c>
      <c r="E2898" s="4"/>
      <c r="F2898" s="4"/>
    </row>
    <row r="2899" spans="1:6" ht="13.2" x14ac:dyDescent="0.25">
      <c r="A2899" s="5">
        <v>44863.708333333336</v>
      </c>
      <c r="B2899" s="6">
        <v>190.16</v>
      </c>
      <c r="C2899" s="6">
        <v>230.96655999999999</v>
      </c>
      <c r="D2899" s="6">
        <v>0.17667735104163901</v>
      </c>
      <c r="E2899" s="4"/>
      <c r="F2899" s="4"/>
    </row>
    <row r="2900" spans="1:6" ht="13.2" x14ac:dyDescent="0.25">
      <c r="A2900" s="5">
        <v>44863.75</v>
      </c>
      <c r="B2900" s="6">
        <v>190.28</v>
      </c>
      <c r="C2900" s="6">
        <v>205.55530999999999</v>
      </c>
      <c r="D2900" s="6">
        <v>7.43124076921194E-2</v>
      </c>
      <c r="E2900" s="4"/>
      <c r="F2900" s="4"/>
    </row>
    <row r="2901" spans="1:6" ht="13.2" x14ac:dyDescent="0.25">
      <c r="A2901" s="5">
        <v>44863.791666666664</v>
      </c>
      <c r="B2901" s="6">
        <v>190.88</v>
      </c>
      <c r="C2901" s="6">
        <v>210.024</v>
      </c>
      <c r="D2901" s="6">
        <v>9.1151487449053395E-2</v>
      </c>
      <c r="E2901" s="4"/>
      <c r="F2901" s="4"/>
    </row>
    <row r="2902" spans="1:6" ht="13.2" x14ac:dyDescent="0.25">
      <c r="A2902" s="5">
        <v>44863.833333333336</v>
      </c>
      <c r="B2902" s="6">
        <v>188.45</v>
      </c>
      <c r="C2902" s="6">
        <v>219.71190999999999</v>
      </c>
      <c r="D2902" s="6">
        <v>0.14228591431388399</v>
      </c>
      <c r="E2902" s="4"/>
      <c r="F2902" s="4"/>
    </row>
    <row r="2903" spans="1:6" ht="13.2" x14ac:dyDescent="0.25">
      <c r="A2903" s="5">
        <v>44863.875</v>
      </c>
      <c r="B2903" s="6">
        <v>178.52</v>
      </c>
      <c r="C2903" s="6">
        <v>220.00905</v>
      </c>
      <c r="D2903" s="6">
        <v>0.18857883346162299</v>
      </c>
      <c r="E2903" s="4"/>
      <c r="F2903" s="4"/>
    </row>
    <row r="2904" spans="1:6" ht="13.2" x14ac:dyDescent="0.25">
      <c r="A2904" s="5">
        <v>44863.916666666664</v>
      </c>
      <c r="B2904" s="6">
        <v>172.32</v>
      </c>
      <c r="C2904" s="6">
        <v>223.20823999999999</v>
      </c>
      <c r="D2904" s="6">
        <v>0.22798549014140301</v>
      </c>
      <c r="E2904" s="4"/>
      <c r="F2904" s="4"/>
    </row>
    <row r="2905" spans="1:6" ht="13.2" x14ac:dyDescent="0.25">
      <c r="A2905" s="5">
        <v>44863.958333333336</v>
      </c>
      <c r="B2905" s="6">
        <v>186.93</v>
      </c>
      <c r="C2905" s="6">
        <v>247.49471</v>
      </c>
      <c r="D2905" s="6">
        <v>0.24471112938131001</v>
      </c>
      <c r="E2905" s="4"/>
      <c r="F2905" s="4"/>
    </row>
    <row r="2906" spans="1:6" ht="13.2" x14ac:dyDescent="0.25">
      <c r="A2906" s="5">
        <v>44864</v>
      </c>
      <c r="B2906" s="6">
        <v>250.76</v>
      </c>
      <c r="C2906" s="6">
        <v>256.27141</v>
      </c>
      <c r="D2906" s="6">
        <v>2.1506144598806402E-2</v>
      </c>
      <c r="E2906" s="4"/>
      <c r="F2906" s="4"/>
    </row>
    <row r="2907" spans="1:6" ht="13.2" x14ac:dyDescent="0.25">
      <c r="A2907" s="5">
        <v>44864.041666666664</v>
      </c>
      <c r="B2907" s="6">
        <v>345.9</v>
      </c>
      <c r="C2907" s="6">
        <v>329.65248000000003</v>
      </c>
      <c r="D2907" s="6">
        <v>4.9286812585180403E-2</v>
      </c>
      <c r="E2907" s="4"/>
      <c r="F2907" s="4"/>
    </row>
    <row r="2908" spans="1:6" ht="13.2" x14ac:dyDescent="0.25">
      <c r="A2908" s="5">
        <v>44864.083333333336</v>
      </c>
      <c r="B2908" s="6">
        <v>375.41</v>
      </c>
      <c r="C2908" s="6">
        <v>377.00821999999999</v>
      </c>
      <c r="D2908" s="6">
        <v>4.2392179141345198E-3</v>
      </c>
      <c r="E2908" s="4"/>
      <c r="F2908" s="4"/>
    </row>
    <row r="2909" spans="1:6" ht="13.2" x14ac:dyDescent="0.25">
      <c r="A2909" s="5">
        <v>44864.125</v>
      </c>
      <c r="B2909" s="6">
        <v>358.24</v>
      </c>
      <c r="C2909" s="6">
        <v>389.09951000000001</v>
      </c>
      <c r="D2909" s="6">
        <v>7.9310071606103996E-2</v>
      </c>
      <c r="E2909" s="4"/>
      <c r="F2909" s="4"/>
    </row>
    <row r="2910" spans="1:6" ht="13.2" x14ac:dyDescent="0.25">
      <c r="A2910" s="5">
        <v>44864.166666666664</v>
      </c>
      <c r="B2910" s="6">
        <v>357.93</v>
      </c>
      <c r="C2910" s="6">
        <v>387.70008000000001</v>
      </c>
      <c r="D2910" s="6">
        <v>7.6786365378103599E-2</v>
      </c>
      <c r="E2910" s="4"/>
      <c r="F2910" s="4"/>
    </row>
    <row r="2911" spans="1:6" ht="13.2" x14ac:dyDescent="0.25">
      <c r="A2911" s="5">
        <v>44864.208333333336</v>
      </c>
      <c r="B2911" s="6">
        <v>380.76</v>
      </c>
      <c r="C2911" s="6">
        <v>388.21967999999998</v>
      </c>
      <c r="D2911" s="6">
        <v>1.92151000691154E-2</v>
      </c>
      <c r="E2911" s="4"/>
      <c r="F2911" s="4"/>
    </row>
    <row r="2912" spans="1:6" ht="13.2" x14ac:dyDescent="0.25">
      <c r="A2912" s="5">
        <v>44864.25</v>
      </c>
      <c r="B2912" s="6">
        <v>401</v>
      </c>
      <c r="C2912" s="6">
        <v>389.72922999999997</v>
      </c>
      <c r="D2912" s="6">
        <v>2.8919488538234599E-2</v>
      </c>
      <c r="E2912" s="4"/>
      <c r="F2912" s="4"/>
    </row>
    <row r="2913" spans="1:6" ht="13.2" x14ac:dyDescent="0.25">
      <c r="A2913" s="5">
        <v>44864.291666666664</v>
      </c>
      <c r="B2913" s="6">
        <v>403.5</v>
      </c>
      <c r="C2913" s="6">
        <v>389.81590999999997</v>
      </c>
      <c r="D2913" s="6">
        <v>3.5103980235183303E-2</v>
      </c>
      <c r="E2913" s="4"/>
      <c r="F2913" s="4"/>
    </row>
    <row r="2914" spans="1:6" ht="13.2" x14ac:dyDescent="0.25">
      <c r="A2914" s="5">
        <v>44864.333333333336</v>
      </c>
      <c r="B2914" s="6">
        <v>415.25</v>
      </c>
      <c r="C2914" s="6">
        <v>392.72809000000001</v>
      </c>
      <c r="D2914" s="6">
        <v>5.7347336677648797E-2</v>
      </c>
      <c r="E2914" s="4"/>
      <c r="F2914" s="4"/>
    </row>
    <row r="2915" spans="1:6" ht="13.2" x14ac:dyDescent="0.25">
      <c r="A2915" s="5">
        <v>44864.375</v>
      </c>
      <c r="B2915" s="6">
        <v>398.02</v>
      </c>
      <c r="C2915" s="6">
        <v>392.09795000000003</v>
      </c>
      <c r="D2915" s="6">
        <v>1.51034964605144E-2</v>
      </c>
      <c r="E2915" s="4"/>
      <c r="F2915" s="4"/>
    </row>
    <row r="2916" spans="1:6" ht="13.2" x14ac:dyDescent="0.25">
      <c r="A2916" s="5">
        <v>44864.416666666664</v>
      </c>
      <c r="B2916" s="6">
        <v>398.9</v>
      </c>
      <c r="C2916" s="6">
        <v>389.86880000000002</v>
      </c>
      <c r="D2916" s="6">
        <v>2.3164715924946899E-2</v>
      </c>
      <c r="E2916" s="4"/>
      <c r="F2916" s="4"/>
    </row>
    <row r="2917" spans="1:6" ht="13.2" x14ac:dyDescent="0.25">
      <c r="A2917" s="5">
        <v>44864.458333333336</v>
      </c>
      <c r="B2917" s="6">
        <v>411.22</v>
      </c>
      <c r="C2917" s="6">
        <v>390.09253000000001</v>
      </c>
      <c r="D2917" s="6">
        <v>5.4160150157194699E-2</v>
      </c>
      <c r="E2917" s="4"/>
      <c r="F2917" s="4"/>
    </row>
    <row r="2918" spans="1:6" ht="13.2" x14ac:dyDescent="0.25">
      <c r="A2918" s="5">
        <v>44864.5</v>
      </c>
      <c r="B2918" s="6">
        <v>414.78</v>
      </c>
      <c r="C2918" s="6">
        <v>399.28372000000002</v>
      </c>
      <c r="D2918" s="6">
        <v>3.8810197420520803E-2</v>
      </c>
      <c r="E2918" s="4"/>
      <c r="F2918" s="4"/>
    </row>
    <row r="2919" spans="1:6" ht="13.2" x14ac:dyDescent="0.25">
      <c r="A2919" s="5">
        <v>44864.541666666664</v>
      </c>
      <c r="B2919" s="6">
        <v>420.87</v>
      </c>
      <c r="C2919" s="6">
        <v>406.51103999999998</v>
      </c>
      <c r="D2919" s="6">
        <v>3.5322435523522301E-2</v>
      </c>
      <c r="E2919" s="4"/>
      <c r="F2919" s="4"/>
    </row>
    <row r="2920" spans="1:6" ht="13.2" x14ac:dyDescent="0.25">
      <c r="A2920" s="5">
        <v>44864.583333333336</v>
      </c>
      <c r="B2920" s="6">
        <v>422.66</v>
      </c>
      <c r="C2920" s="6">
        <v>387.71854999999999</v>
      </c>
      <c r="D2920" s="6">
        <v>9.0120655821084694E-2</v>
      </c>
      <c r="E2920" s="4"/>
      <c r="F2920" s="4"/>
    </row>
    <row r="2921" spans="1:6" ht="13.2" x14ac:dyDescent="0.25">
      <c r="A2921" s="5">
        <v>44864.625</v>
      </c>
      <c r="B2921" s="6">
        <v>402.31</v>
      </c>
      <c r="C2921" s="6">
        <v>330.79494</v>
      </c>
      <c r="D2921" s="6">
        <v>0.216191517318856</v>
      </c>
      <c r="E2921" s="4"/>
      <c r="F2921" s="4"/>
    </row>
    <row r="2922" spans="1:6" ht="13.2" x14ac:dyDescent="0.25">
      <c r="A2922" s="5">
        <v>44864.666666666664</v>
      </c>
      <c r="B2922" s="6">
        <v>263.62</v>
      </c>
      <c r="C2922" s="6">
        <v>252.40685999999999</v>
      </c>
      <c r="D2922" s="6">
        <v>4.4424862303663201E-2</v>
      </c>
      <c r="E2922" s="4"/>
      <c r="F2922" s="4"/>
    </row>
    <row r="2923" spans="1:6" ht="13.2" x14ac:dyDescent="0.25">
      <c r="A2923" s="5">
        <v>44864.708333333336</v>
      </c>
      <c r="B2923" s="6">
        <v>191.03</v>
      </c>
      <c r="C2923" s="6">
        <v>187.31488999999999</v>
      </c>
      <c r="D2923" s="6">
        <v>1.9833500689667501E-2</v>
      </c>
      <c r="E2923" s="4"/>
      <c r="F2923" s="4"/>
    </row>
    <row r="2924" spans="1:6" ht="13.2" x14ac:dyDescent="0.25">
      <c r="A2924" s="5">
        <v>44864.75</v>
      </c>
      <c r="B2924" s="6">
        <v>184.72</v>
      </c>
      <c r="C2924" s="6">
        <v>161.62739999999999</v>
      </c>
      <c r="D2924" s="6">
        <v>0.14287552729302</v>
      </c>
      <c r="E2924" s="4"/>
      <c r="F2924" s="4"/>
    </row>
    <row r="2925" spans="1:6" ht="13.2" x14ac:dyDescent="0.25">
      <c r="A2925" s="5">
        <v>44864.791666666664</v>
      </c>
      <c r="B2925" s="6">
        <v>188.31</v>
      </c>
      <c r="C2925" s="6">
        <v>164.60936000000001</v>
      </c>
      <c r="D2925" s="6">
        <v>0.14398111990715401</v>
      </c>
      <c r="E2925" s="4"/>
      <c r="F2925" s="4"/>
    </row>
    <row r="2926" spans="1:6" ht="13.2" x14ac:dyDescent="0.25">
      <c r="A2926" s="5">
        <v>44864.833333333336</v>
      </c>
      <c r="B2926" s="6">
        <v>186.04</v>
      </c>
      <c r="C2926" s="6">
        <v>167.98961</v>
      </c>
      <c r="D2926" s="6">
        <v>0.107449442855424</v>
      </c>
      <c r="E2926" s="4"/>
      <c r="F2926" s="4"/>
    </row>
    <row r="2927" spans="1:6" ht="13.2" x14ac:dyDescent="0.25">
      <c r="A2927" s="5">
        <v>44864.875</v>
      </c>
      <c r="B2927" s="6">
        <v>182</v>
      </c>
      <c r="C2927" s="6">
        <v>158.45799</v>
      </c>
      <c r="D2927" s="6">
        <v>0.14856940946934899</v>
      </c>
      <c r="E2927" s="4"/>
      <c r="F2927" s="4"/>
    </row>
    <row r="2928" spans="1:6" ht="13.2" x14ac:dyDescent="0.25">
      <c r="A2928" s="5">
        <v>44864.916666666664</v>
      </c>
      <c r="B2928" s="6">
        <v>170.82</v>
      </c>
      <c r="C2928" s="6">
        <v>155.41417000000001</v>
      </c>
      <c r="D2928" s="6">
        <v>9.9127576333612105E-2</v>
      </c>
      <c r="E2928" s="4"/>
      <c r="F2928" s="4"/>
    </row>
    <row r="2929" spans="1:6" ht="13.2" x14ac:dyDescent="0.25">
      <c r="A2929" s="5">
        <v>44864.958333333336</v>
      </c>
      <c r="B2929" s="6">
        <v>188.26</v>
      </c>
      <c r="C2929" s="6">
        <v>182.92913999999999</v>
      </c>
      <c r="D2929" s="6">
        <v>2.91416665491348E-2</v>
      </c>
      <c r="E2929" s="4"/>
      <c r="F2929" s="4"/>
    </row>
    <row r="2930" spans="1:6" ht="13.2" x14ac:dyDescent="0.25">
      <c r="A2930" s="5">
        <v>44865</v>
      </c>
      <c r="B2930" s="6">
        <v>254.84</v>
      </c>
      <c r="C2930" s="6">
        <v>242.61429000000001</v>
      </c>
      <c r="D2930" s="6">
        <v>5.0391549483750402E-2</v>
      </c>
      <c r="E2930" s="4"/>
      <c r="F2930" s="4"/>
    </row>
    <row r="2931" spans="1:6" ht="13.2" x14ac:dyDescent="0.25">
      <c r="A2931" s="5">
        <v>44865.041666666664</v>
      </c>
      <c r="B2931" s="6">
        <v>375.9</v>
      </c>
      <c r="C2931" s="6">
        <v>316.87376999999998</v>
      </c>
      <c r="D2931" s="6">
        <v>0.18627679406850201</v>
      </c>
      <c r="E2931" s="4"/>
      <c r="F2931" s="4"/>
    </row>
    <row r="2932" spans="1:6" ht="13.2" x14ac:dyDescent="0.25">
      <c r="A2932" s="5">
        <v>44865.083333333336</v>
      </c>
      <c r="B2932" s="6">
        <v>404.53</v>
      </c>
      <c r="C2932" s="6">
        <v>370.11192</v>
      </c>
      <c r="D2932" s="6">
        <v>9.2993708497688898E-2</v>
      </c>
      <c r="E2932" s="4"/>
      <c r="F2932" s="4"/>
    </row>
    <row r="2933" spans="1:6" ht="13.2" x14ac:dyDescent="0.25">
      <c r="A2933" s="5">
        <v>44865.125</v>
      </c>
      <c r="B2933" s="6">
        <v>394.2</v>
      </c>
      <c r="C2933" s="6">
        <v>388.10613999999998</v>
      </c>
      <c r="D2933" s="6">
        <v>1.5701529483661301E-2</v>
      </c>
      <c r="E2933" s="4"/>
      <c r="F2933" s="4"/>
    </row>
    <row r="2934" spans="1:6" ht="13.2" x14ac:dyDescent="0.25">
      <c r="A2934" s="5">
        <v>44865.166666666664</v>
      </c>
      <c r="B2934" s="6">
        <v>387.78</v>
      </c>
      <c r="C2934" s="6">
        <v>389.71501000000001</v>
      </c>
      <c r="D2934" s="6">
        <v>4.9651923850714203E-3</v>
      </c>
      <c r="E2934" s="4"/>
      <c r="F2934" s="4"/>
    </row>
    <row r="2935" spans="1:6" ht="13.2" x14ac:dyDescent="0.25">
      <c r="A2935" s="5">
        <v>44865.208333333336</v>
      </c>
      <c r="B2935" s="6">
        <v>380.97</v>
      </c>
      <c r="C2935" s="6">
        <v>391.66145</v>
      </c>
      <c r="D2935" s="6">
        <v>2.7297682730838001E-2</v>
      </c>
      <c r="E2935" s="4"/>
      <c r="F2935" s="4"/>
    </row>
    <row r="2936" spans="1:6" ht="13.2" x14ac:dyDescent="0.25">
      <c r="A2936" s="5">
        <v>44865.25</v>
      </c>
      <c r="B2936" s="6">
        <v>391.85</v>
      </c>
      <c r="C2936" s="6">
        <v>393.50337000000002</v>
      </c>
      <c r="D2936" s="6">
        <v>4.2016666845826299E-3</v>
      </c>
      <c r="E2936" s="4"/>
      <c r="F2936" s="4"/>
    </row>
    <row r="2937" spans="1:6" ht="13.2" x14ac:dyDescent="0.25">
      <c r="A2937" s="5">
        <v>44865.291666666664</v>
      </c>
      <c r="B2937" s="6">
        <v>414.08</v>
      </c>
      <c r="C2937" s="6">
        <v>391.95397000000003</v>
      </c>
      <c r="D2937" s="6">
        <v>5.6450582704902698E-2</v>
      </c>
      <c r="E2937" s="4"/>
      <c r="F2937" s="4"/>
    </row>
    <row r="2938" spans="1:6" ht="13.2" x14ac:dyDescent="0.25">
      <c r="A2938" s="5">
        <v>44865.333333333336</v>
      </c>
      <c r="B2938" s="6">
        <v>429.17</v>
      </c>
      <c r="C2938" s="6">
        <v>391.81885999999997</v>
      </c>
      <c r="D2938" s="6">
        <v>9.5327570500307296E-2</v>
      </c>
      <c r="E2938" s="4"/>
      <c r="F2938" s="4"/>
    </row>
    <row r="2939" spans="1:6" ht="13.2" x14ac:dyDescent="0.25">
      <c r="A2939" s="5">
        <v>44865.375</v>
      </c>
      <c r="B2939" s="6">
        <v>434.63</v>
      </c>
      <c r="C2939" s="6">
        <v>390.70229999999998</v>
      </c>
      <c r="D2939" s="6">
        <v>0.112432662925199</v>
      </c>
      <c r="E2939" s="4"/>
      <c r="F2939" s="4"/>
    </row>
    <row r="2940" spans="1:6" ht="13.2" x14ac:dyDescent="0.25">
      <c r="A2940" s="5">
        <v>44865.416666666664</v>
      </c>
      <c r="B2940" s="6">
        <v>438.9</v>
      </c>
      <c r="C2940" s="6">
        <v>391.17842999999999</v>
      </c>
      <c r="D2940" s="6">
        <v>0.12199437990484201</v>
      </c>
      <c r="E2940" s="4"/>
      <c r="F2940" s="4"/>
    </row>
    <row r="2941" spans="1:6" ht="13.2" x14ac:dyDescent="0.25">
      <c r="A2941" s="5">
        <v>44865.458333333336</v>
      </c>
      <c r="B2941" s="6">
        <v>440.1</v>
      </c>
      <c r="C2941" s="6">
        <v>393.71883000000003</v>
      </c>
      <c r="D2941" s="6">
        <v>0.117802773110953</v>
      </c>
      <c r="E2941" s="4"/>
      <c r="F2941" s="4"/>
    </row>
    <row r="2942" spans="1:6" ht="13.2" x14ac:dyDescent="0.25">
      <c r="A2942" s="5">
        <v>44865.5</v>
      </c>
      <c r="B2942" s="6">
        <v>438.17</v>
      </c>
      <c r="C2942" s="6">
        <v>401.6755</v>
      </c>
      <c r="D2942" s="6">
        <v>9.0855678277614593E-2</v>
      </c>
      <c r="E2942" s="4"/>
      <c r="F2942" s="4"/>
    </row>
    <row r="2943" spans="1:6" ht="13.2" x14ac:dyDescent="0.25">
      <c r="A2943" s="5">
        <v>44865.541666666664</v>
      </c>
      <c r="B2943" s="6">
        <v>441.1</v>
      </c>
      <c r="C2943" s="6">
        <v>408.35955999999999</v>
      </c>
      <c r="D2943" s="6">
        <v>8.0175519828652994E-2</v>
      </c>
      <c r="E2943" s="4"/>
      <c r="F2943" s="4"/>
    </row>
    <row r="2944" spans="1:6" ht="13.2" x14ac:dyDescent="0.25">
      <c r="A2944" s="5">
        <v>44865.583333333336</v>
      </c>
      <c r="B2944" s="6">
        <v>433.28</v>
      </c>
      <c r="C2944" s="6">
        <v>396.25988000000001</v>
      </c>
      <c r="D2944" s="6">
        <v>9.3423840939940606E-2</v>
      </c>
      <c r="E2944" s="4"/>
      <c r="F2944" s="4"/>
    </row>
    <row r="2945" spans="1:6" ht="13.2" x14ac:dyDescent="0.25">
      <c r="A2945" s="5">
        <v>44865.625</v>
      </c>
      <c r="B2945" s="6">
        <v>386.3</v>
      </c>
      <c r="C2945" s="6">
        <v>350.55428999999998</v>
      </c>
      <c r="D2945" s="6">
        <v>0.10196911297248699</v>
      </c>
      <c r="E2945" s="4"/>
      <c r="F2945" s="4"/>
    </row>
    <row r="2946" spans="1:6" ht="13.2" x14ac:dyDescent="0.25">
      <c r="A2946" s="5">
        <v>44865.666666666664</v>
      </c>
      <c r="B2946" s="6">
        <v>281.35000000000002</v>
      </c>
      <c r="C2946" s="6">
        <v>276.38502</v>
      </c>
      <c r="D2946" s="6">
        <v>1.79639981935346E-2</v>
      </c>
      <c r="E2946" s="4"/>
      <c r="F2946" s="4"/>
    </row>
    <row r="2947" spans="1:6" ht="13.2" x14ac:dyDescent="0.25">
      <c r="A2947" s="5">
        <v>44865.708333333336</v>
      </c>
      <c r="B2947" s="6">
        <v>229.86</v>
      </c>
      <c r="C2947" s="6">
        <v>203.77748</v>
      </c>
      <c r="D2947" s="6">
        <v>0.127995105249117</v>
      </c>
      <c r="E2947" s="4"/>
      <c r="F2947" s="4"/>
    </row>
    <row r="2948" spans="1:6" ht="13.2" x14ac:dyDescent="0.25">
      <c r="A2948" s="5">
        <v>44865.75</v>
      </c>
      <c r="B2948" s="6">
        <v>234.93</v>
      </c>
      <c r="C2948" s="6">
        <v>169.18401</v>
      </c>
      <c r="D2948" s="6">
        <v>0.38860640553442299</v>
      </c>
      <c r="E2948" s="4"/>
      <c r="F2948" s="4"/>
    </row>
    <row r="2949" spans="1:6" ht="13.2" x14ac:dyDescent="0.25">
      <c r="A2949" s="5">
        <v>44865.791666666664</v>
      </c>
      <c r="B2949" s="6">
        <v>234.97</v>
      </c>
      <c r="C2949" s="6">
        <v>170.4811</v>
      </c>
      <c r="D2949" s="6">
        <v>0.37827594965072298</v>
      </c>
      <c r="E2949" s="4"/>
      <c r="F2949" s="4"/>
    </row>
    <row r="2950" spans="1:6" ht="13.2" x14ac:dyDescent="0.25">
      <c r="A2950" s="5">
        <v>44865.833333333336</v>
      </c>
      <c r="B2950" s="6">
        <v>234.35</v>
      </c>
      <c r="C2950" s="6">
        <v>176.90466000000001</v>
      </c>
      <c r="D2950" s="6">
        <v>0.32472485461943101</v>
      </c>
      <c r="E2950" s="4"/>
      <c r="F2950" s="4"/>
    </row>
    <row r="2951" spans="1:6" ht="13.2" x14ac:dyDescent="0.25">
      <c r="A2951" s="5">
        <v>44865.875</v>
      </c>
      <c r="B2951" s="6">
        <v>242.6</v>
      </c>
      <c r="C2951" s="6">
        <v>168.64438999999999</v>
      </c>
      <c r="D2951" s="6">
        <v>0.43852991492927801</v>
      </c>
      <c r="E2951" s="4"/>
      <c r="F2951" s="4"/>
    </row>
    <row r="2952" spans="1:6" ht="13.2" x14ac:dyDescent="0.25">
      <c r="A2952" s="5">
        <v>44865.916666666664</v>
      </c>
      <c r="B2952" s="6">
        <v>250.86</v>
      </c>
      <c r="C2952" s="6">
        <v>159.88208</v>
      </c>
      <c r="D2952" s="6">
        <v>0.56903137612420296</v>
      </c>
      <c r="E2952" s="4"/>
      <c r="F2952" s="4"/>
    </row>
    <row r="2953" spans="1:6" ht="13.2" x14ac:dyDescent="0.25">
      <c r="A2953" s="5">
        <v>44865.958333333336</v>
      </c>
      <c r="B2953" s="6">
        <v>282.7</v>
      </c>
      <c r="C2953" s="6">
        <v>177.21440999999999</v>
      </c>
      <c r="D2953" s="6">
        <v>0.59524273449320497</v>
      </c>
      <c r="E2953" s="4"/>
      <c r="F2953" s="4"/>
    </row>
    <row r="2954" spans="1:6" ht="13.2" x14ac:dyDescent="0.25">
      <c r="A2954" s="5">
        <v>44866</v>
      </c>
      <c r="B2954" s="6">
        <v>353.11</v>
      </c>
      <c r="C2954" s="6">
        <v>333.12303000000003</v>
      </c>
      <c r="D2954" s="6">
        <v>5.9998763820081603E-2</v>
      </c>
      <c r="E2954" s="4"/>
      <c r="F2954" s="4"/>
    </row>
    <row r="2955" spans="1:6" ht="13.2" x14ac:dyDescent="0.25">
      <c r="A2955" s="5">
        <v>44866.041666666664</v>
      </c>
      <c r="B2955" s="6">
        <v>386.58</v>
      </c>
      <c r="C2955" s="6">
        <v>374.29500000000002</v>
      </c>
      <c r="D2955" s="6">
        <v>3.2821704805033297E-2</v>
      </c>
      <c r="E2955" s="4"/>
      <c r="F2955" s="4"/>
    </row>
    <row r="2956" spans="1:6" ht="13.2" x14ac:dyDescent="0.25">
      <c r="A2956" s="5">
        <v>44866.083333333336</v>
      </c>
      <c r="B2956" s="6">
        <v>389.83</v>
      </c>
      <c r="C2956" s="6">
        <v>396.64665000000002</v>
      </c>
      <c r="D2956" s="6">
        <v>1.7185699160701399E-2</v>
      </c>
      <c r="E2956" s="4"/>
      <c r="F2956" s="4"/>
    </row>
    <row r="2957" spans="1:6" ht="13.2" x14ac:dyDescent="0.25">
      <c r="A2957" s="5">
        <v>44866.125</v>
      </c>
      <c r="B2957" s="6">
        <v>381.78</v>
      </c>
      <c r="C2957" s="6">
        <v>399.48872</v>
      </c>
      <c r="D2957" s="6">
        <v>4.4328460638388002E-2</v>
      </c>
      <c r="E2957" s="4"/>
      <c r="F2957" s="4"/>
    </row>
    <row r="2958" spans="1:6" ht="13.2" x14ac:dyDescent="0.25">
      <c r="A2958" s="5">
        <v>44866.166666666664</v>
      </c>
      <c r="B2958" s="6">
        <v>379.91</v>
      </c>
      <c r="C2958" s="6">
        <v>394.95155</v>
      </c>
      <c r="D2958" s="6">
        <v>3.8084544800495002E-2</v>
      </c>
      <c r="E2958" s="4"/>
      <c r="F2958" s="4"/>
    </row>
    <row r="2959" spans="1:6" ht="13.2" x14ac:dyDescent="0.25">
      <c r="A2959" s="5">
        <v>44866.208333333336</v>
      </c>
      <c r="B2959" s="6">
        <v>372.92</v>
      </c>
      <c r="C2959" s="6">
        <v>390.02996999999999</v>
      </c>
      <c r="D2959" s="6">
        <v>4.3868346834987998E-2</v>
      </c>
      <c r="E2959" s="4"/>
      <c r="F2959" s="4"/>
    </row>
    <row r="2960" spans="1:6" ht="13.2" x14ac:dyDescent="0.25">
      <c r="A2960" s="5">
        <v>44866.25</v>
      </c>
      <c r="B2960" s="6">
        <v>371.42</v>
      </c>
      <c r="C2960" s="6">
        <v>389.98978</v>
      </c>
      <c r="D2960" s="6">
        <v>4.76160682979948E-2</v>
      </c>
      <c r="E2960" s="4"/>
      <c r="F2960" s="4"/>
    </row>
    <row r="2961" spans="1:6" ht="13.2" x14ac:dyDescent="0.25">
      <c r="A2961" s="5">
        <v>44866.291666666664</v>
      </c>
      <c r="B2961" s="6">
        <v>368.16</v>
      </c>
      <c r="C2961" s="6">
        <v>393.05678999999998</v>
      </c>
      <c r="D2961" s="6">
        <v>6.3341457604637594E-2</v>
      </c>
      <c r="E2961" s="4"/>
      <c r="F2961" s="4"/>
    </row>
    <row r="2962" spans="1:6" ht="13.2" x14ac:dyDescent="0.25">
      <c r="A2962" s="5">
        <v>44866.333333333336</v>
      </c>
      <c r="B2962" s="6">
        <v>384.5</v>
      </c>
      <c r="C2962" s="6">
        <v>397.80183</v>
      </c>
      <c r="D2962" s="6">
        <v>3.3438332850303801E-2</v>
      </c>
      <c r="E2962" s="4"/>
      <c r="F2962" s="4"/>
    </row>
    <row r="2963" spans="1:6" ht="13.2" x14ac:dyDescent="0.25">
      <c r="A2963" s="5">
        <v>44866.375</v>
      </c>
      <c r="B2963" s="6">
        <v>392.15</v>
      </c>
      <c r="C2963" s="6">
        <v>395.43479000000002</v>
      </c>
      <c r="D2963" s="6">
        <v>8.3067804934412598E-3</v>
      </c>
      <c r="E2963" s="4"/>
      <c r="F2963" s="4"/>
    </row>
    <row r="2964" spans="1:6" ht="13.2" x14ac:dyDescent="0.25">
      <c r="A2964" s="5">
        <v>44866.416666666664</v>
      </c>
      <c r="B2964" s="6">
        <v>384.52</v>
      </c>
      <c r="C2964" s="6">
        <v>392.57028000000003</v>
      </c>
      <c r="D2964" s="6">
        <v>2.0506595659763201E-2</v>
      </c>
      <c r="E2964" s="4"/>
      <c r="F2964" s="4"/>
    </row>
    <row r="2965" spans="1:6" ht="13.2" x14ac:dyDescent="0.25">
      <c r="A2965" s="5">
        <v>44866.458333333336</v>
      </c>
      <c r="B2965" s="6">
        <v>387.78</v>
      </c>
      <c r="C2965" s="6">
        <v>395.05219</v>
      </c>
      <c r="D2965" s="6">
        <v>1.8408175385637E-2</v>
      </c>
      <c r="E2965" s="4"/>
      <c r="F2965" s="4"/>
    </row>
    <row r="2966" spans="1:6" ht="13.2" x14ac:dyDescent="0.25">
      <c r="A2966" s="5">
        <v>44866.5</v>
      </c>
      <c r="B2966" s="6">
        <v>402.1</v>
      </c>
      <c r="C2966" s="6">
        <v>402.10361</v>
      </c>
      <c r="D2966" s="7">
        <v>8.9777856010309705E-6</v>
      </c>
      <c r="E2966" s="4"/>
      <c r="F2966" s="4"/>
    </row>
    <row r="2967" spans="1:6" ht="13.2" x14ac:dyDescent="0.25">
      <c r="A2967" s="5">
        <v>44866.541666666664</v>
      </c>
      <c r="B2967" s="6">
        <v>413.15</v>
      </c>
      <c r="C2967" s="6">
        <v>401.45933000000002</v>
      </c>
      <c r="D2967" s="6">
        <v>2.91204341919266E-2</v>
      </c>
      <c r="E2967" s="4"/>
      <c r="F2967" s="4"/>
    </row>
    <row r="2968" spans="1:6" ht="13.2" x14ac:dyDescent="0.25">
      <c r="A2968" s="5">
        <v>44866.583333333336</v>
      </c>
      <c r="B2968" s="6">
        <v>402.84</v>
      </c>
      <c r="C2968" s="6">
        <v>373.13193999999999</v>
      </c>
      <c r="D2968" s="6">
        <v>7.9618110419601096E-2</v>
      </c>
      <c r="E2968" s="4"/>
      <c r="F2968" s="4"/>
    </row>
    <row r="2969" spans="1:6" ht="13.2" x14ac:dyDescent="0.25">
      <c r="A2969" s="5">
        <v>44866.625</v>
      </c>
      <c r="B2969" s="6">
        <v>374.22</v>
      </c>
      <c r="C2969" s="6">
        <v>316.88150000000002</v>
      </c>
      <c r="D2969" s="6">
        <v>0.18094618966395901</v>
      </c>
      <c r="E2969" s="4"/>
      <c r="F2969" s="4"/>
    </row>
    <row r="2970" spans="1:6" ht="13.2" x14ac:dyDescent="0.25">
      <c r="A2970" s="5">
        <v>44866.666666666664</v>
      </c>
      <c r="B2970" s="6">
        <v>309</v>
      </c>
      <c r="C2970" s="6">
        <v>258.73021</v>
      </c>
      <c r="D2970" s="6">
        <v>0.19429424186684599</v>
      </c>
      <c r="E2970" s="4"/>
      <c r="F2970" s="4"/>
    </row>
    <row r="2971" spans="1:6" ht="13.2" x14ac:dyDescent="0.25">
      <c r="A2971" s="5">
        <v>44866.708333333336</v>
      </c>
      <c r="B2971" s="6">
        <v>255.86</v>
      </c>
      <c r="C2971" s="6">
        <v>219.77305999999999</v>
      </c>
      <c r="D2971" s="6">
        <v>0.16420092617357199</v>
      </c>
      <c r="E2971" s="4"/>
      <c r="F2971" s="4"/>
    </row>
    <row r="2972" spans="1:6" ht="13.2" x14ac:dyDescent="0.25">
      <c r="A2972" s="5">
        <v>44866.75</v>
      </c>
      <c r="B2972" s="6">
        <v>234.37</v>
      </c>
      <c r="C2972" s="6">
        <v>207.56029000000001</v>
      </c>
      <c r="D2972" s="6">
        <v>0.129165891992153</v>
      </c>
      <c r="E2972" s="4"/>
      <c r="F2972" s="4"/>
    </row>
    <row r="2973" spans="1:6" ht="13.2" x14ac:dyDescent="0.25">
      <c r="A2973" s="5">
        <v>44866.791666666664</v>
      </c>
      <c r="B2973" s="6">
        <v>220.36</v>
      </c>
      <c r="C2973" s="6">
        <v>212.74401</v>
      </c>
      <c r="D2973" s="6">
        <v>3.5798845758336501E-2</v>
      </c>
      <c r="E2973" s="4"/>
      <c r="F2973" s="4"/>
    </row>
    <row r="2974" spans="1:6" ht="13.2" x14ac:dyDescent="0.25">
      <c r="A2974" s="5">
        <v>44866.833333333336</v>
      </c>
      <c r="B2974" s="6">
        <v>218.34</v>
      </c>
      <c r="C2974" s="6">
        <v>219.53845000000001</v>
      </c>
      <c r="D2974" s="6">
        <v>5.4589526344929898E-3</v>
      </c>
      <c r="E2974" s="4"/>
      <c r="F2974" s="4"/>
    </row>
    <row r="2975" spans="1:6" ht="13.2" x14ac:dyDescent="0.25">
      <c r="A2975" s="5">
        <v>44866.875</v>
      </c>
      <c r="B2975" s="6">
        <v>215.5</v>
      </c>
      <c r="C2975" s="6">
        <v>223.60959</v>
      </c>
      <c r="D2975" s="6">
        <v>3.6266736144903201E-2</v>
      </c>
      <c r="E2975" s="4"/>
      <c r="F2975" s="4"/>
    </row>
    <row r="2976" spans="1:6" ht="13.2" x14ac:dyDescent="0.25">
      <c r="A2976" s="5">
        <v>44866.916666666664</v>
      </c>
      <c r="B2976" s="6">
        <v>214.26</v>
      </c>
      <c r="C2976" s="6">
        <v>236.86697000000001</v>
      </c>
      <c r="D2976" s="6">
        <v>9.5441631224480197E-2</v>
      </c>
      <c r="E2976" s="4"/>
      <c r="F2976" s="4"/>
    </row>
    <row r="2977" spans="1:6" ht="13.2" x14ac:dyDescent="0.25">
      <c r="A2977" s="5">
        <v>44866.958333333336</v>
      </c>
      <c r="B2977" s="6">
        <v>216.38</v>
      </c>
      <c r="C2977" s="6">
        <v>267.07193000000001</v>
      </c>
      <c r="D2977" s="6">
        <v>0.18980628177584899</v>
      </c>
      <c r="E2977" s="4"/>
      <c r="F2977" s="4"/>
    </row>
    <row r="2978" spans="1:6" ht="13.2" x14ac:dyDescent="0.25">
      <c r="A2978" s="5">
        <v>44867</v>
      </c>
      <c r="B2978" s="6">
        <v>257.95</v>
      </c>
      <c r="C2978" s="6">
        <v>257.7978</v>
      </c>
      <c r="D2978" s="6">
        <v>5.9038517784090196E-4</v>
      </c>
      <c r="E2978" s="4"/>
      <c r="F2978" s="4"/>
    </row>
    <row r="2979" spans="1:6" ht="13.2" x14ac:dyDescent="0.25">
      <c r="A2979" s="5">
        <v>44867.041666666664</v>
      </c>
      <c r="B2979" s="6">
        <v>341.75</v>
      </c>
      <c r="C2979" s="6">
        <v>302.85831999999999</v>
      </c>
      <c r="D2979" s="6">
        <v>0.12841542540419501</v>
      </c>
      <c r="E2979" s="4"/>
      <c r="F2979" s="4"/>
    </row>
    <row r="2980" spans="1:6" ht="13.2" x14ac:dyDescent="0.25">
      <c r="A2980" s="5">
        <v>44867.083333333336</v>
      </c>
      <c r="B2980" s="6">
        <v>356.09</v>
      </c>
      <c r="C2980" s="6">
        <v>338.81083000000001</v>
      </c>
      <c r="D2980" s="6">
        <v>5.0999461853093501E-2</v>
      </c>
      <c r="E2980" s="4"/>
      <c r="F2980" s="4"/>
    </row>
    <row r="2981" spans="1:6" ht="13.2" x14ac:dyDescent="0.25">
      <c r="A2981" s="5">
        <v>44867.125</v>
      </c>
      <c r="B2981" s="6">
        <v>353.89</v>
      </c>
      <c r="C2981" s="6">
        <v>354.63078999999999</v>
      </c>
      <c r="D2981" s="6">
        <v>2.0889049143194898E-3</v>
      </c>
      <c r="E2981" s="4"/>
      <c r="F2981" s="4"/>
    </row>
    <row r="2982" spans="1:6" ht="13.2" x14ac:dyDescent="0.25">
      <c r="A2982" s="5">
        <v>44867.166666666664</v>
      </c>
      <c r="B2982" s="6">
        <v>343.97</v>
      </c>
      <c r="C2982" s="6">
        <v>356.82432</v>
      </c>
      <c r="D2982" s="6">
        <v>3.6024226151401197E-2</v>
      </c>
      <c r="E2982" s="4"/>
      <c r="F2982" s="4"/>
    </row>
    <row r="2983" spans="1:6" ht="13.2" x14ac:dyDescent="0.25">
      <c r="A2983" s="5">
        <v>44867.208333333336</v>
      </c>
      <c r="B2983" s="6">
        <v>325.60000000000002</v>
      </c>
      <c r="C2983" s="6">
        <v>355.51107999999999</v>
      </c>
      <c r="D2983" s="6">
        <v>8.4135436791449497E-2</v>
      </c>
      <c r="E2983" s="4"/>
      <c r="F2983" s="4"/>
    </row>
    <row r="2984" spans="1:6" ht="13.2" x14ac:dyDescent="0.25">
      <c r="A2984" s="5">
        <v>44867.25</v>
      </c>
      <c r="B2984" s="6">
        <v>312.98</v>
      </c>
      <c r="C2984" s="6">
        <v>355.29586</v>
      </c>
      <c r="D2984" s="6">
        <v>0.119100346398632</v>
      </c>
      <c r="E2984" s="4"/>
      <c r="F2984" s="4"/>
    </row>
    <row r="2985" spans="1:6" ht="13.2" x14ac:dyDescent="0.25">
      <c r="A2985" s="5">
        <v>44867.291666666664</v>
      </c>
      <c r="B2985" s="6">
        <v>315.10000000000002</v>
      </c>
      <c r="C2985" s="6">
        <v>354.59107999999998</v>
      </c>
      <c r="D2985" s="6">
        <v>0.11137076544621401</v>
      </c>
      <c r="E2985" s="4"/>
      <c r="F2985" s="4"/>
    </row>
    <row r="2986" spans="1:6" ht="13.2" x14ac:dyDescent="0.25">
      <c r="A2986" s="5">
        <v>44867.333333333336</v>
      </c>
      <c r="B2986" s="6">
        <v>300.39999999999998</v>
      </c>
      <c r="C2986" s="6">
        <v>354.06544000000002</v>
      </c>
      <c r="D2986" s="6">
        <v>0.15156926922887401</v>
      </c>
      <c r="E2986" s="4"/>
      <c r="F2986" s="4"/>
    </row>
    <row r="2987" spans="1:6" ht="13.2" x14ac:dyDescent="0.25">
      <c r="A2987" s="5">
        <v>44867.375</v>
      </c>
      <c r="B2987" s="6">
        <v>285.7</v>
      </c>
      <c r="C2987" s="6">
        <v>350.50691</v>
      </c>
      <c r="D2987" s="6">
        <v>0.18489481419924</v>
      </c>
      <c r="E2987" s="4"/>
      <c r="F2987" s="4"/>
    </row>
    <row r="2988" spans="1:6" ht="13.2" x14ac:dyDescent="0.25">
      <c r="A2988" s="5">
        <v>44867.416666666664</v>
      </c>
      <c r="B2988" s="6">
        <v>295.98</v>
      </c>
      <c r="C2988" s="6">
        <v>347.44436000000002</v>
      </c>
      <c r="D2988" s="6">
        <v>0.148122594363022</v>
      </c>
      <c r="E2988" s="4"/>
      <c r="F2988" s="4"/>
    </row>
    <row r="2989" spans="1:6" ht="13.2" x14ac:dyDescent="0.25">
      <c r="A2989" s="5">
        <v>44867.458333333336</v>
      </c>
      <c r="B2989" s="6">
        <v>292.92</v>
      </c>
      <c r="C2989" s="6">
        <v>346.76796000000002</v>
      </c>
      <c r="D2989" s="6">
        <v>0.15528528068163999</v>
      </c>
      <c r="E2989" s="4"/>
      <c r="F2989" s="4"/>
    </row>
    <row r="2990" spans="1:6" ht="13.2" x14ac:dyDescent="0.25">
      <c r="A2990" s="5">
        <v>44867.5</v>
      </c>
      <c r="B2990" s="6">
        <v>290.05</v>
      </c>
      <c r="C2990" s="6">
        <v>350.96271000000002</v>
      </c>
      <c r="D2990" s="6">
        <v>0.17355892311180199</v>
      </c>
      <c r="E2990" s="4"/>
      <c r="F2990" s="4"/>
    </row>
    <row r="2991" spans="1:6" ht="13.2" x14ac:dyDescent="0.25">
      <c r="A2991" s="5">
        <v>44867.541666666664</v>
      </c>
      <c r="B2991" s="6">
        <v>302.11</v>
      </c>
      <c r="C2991" s="6">
        <v>355.44394999999997</v>
      </c>
      <c r="D2991" s="6">
        <v>0.150048833297064</v>
      </c>
      <c r="E2991" s="4"/>
      <c r="F2991" s="4"/>
    </row>
    <row r="2992" spans="1:6" ht="13.2" x14ac:dyDescent="0.25">
      <c r="A2992" s="5">
        <v>44867.583333333336</v>
      </c>
      <c r="B2992" s="6">
        <v>302.54000000000002</v>
      </c>
      <c r="C2992" s="6">
        <v>347.03070000000002</v>
      </c>
      <c r="D2992" s="6">
        <v>0.128203931237207</v>
      </c>
      <c r="E2992" s="4"/>
      <c r="F2992" s="4"/>
    </row>
    <row r="2993" spans="1:6" ht="13.2" x14ac:dyDescent="0.25">
      <c r="A2993" s="5">
        <v>44867.625</v>
      </c>
      <c r="B2993" s="6">
        <v>302.14999999999998</v>
      </c>
      <c r="C2993" s="6">
        <v>317.33519000000001</v>
      </c>
      <c r="D2993" s="6">
        <v>4.7852209520160699E-2</v>
      </c>
      <c r="E2993" s="4"/>
      <c r="F2993" s="4"/>
    </row>
    <row r="2994" spans="1:6" ht="13.2" x14ac:dyDescent="0.25">
      <c r="A2994" s="5">
        <v>44867.666666666664</v>
      </c>
      <c r="B2994" s="6">
        <v>256.08999999999997</v>
      </c>
      <c r="C2994" s="6">
        <v>271.80297000000002</v>
      </c>
      <c r="D2994" s="6">
        <v>5.7810148284987602E-2</v>
      </c>
      <c r="E2994" s="4"/>
      <c r="F2994" s="4"/>
    </row>
    <row r="2995" spans="1:6" ht="13.2" x14ac:dyDescent="0.25">
      <c r="A2995" s="5">
        <v>44867.708333333336</v>
      </c>
      <c r="B2995" s="6">
        <v>218</v>
      </c>
      <c r="C2995" s="6">
        <v>224.98946000000001</v>
      </c>
      <c r="D2995" s="6">
        <v>3.10657219231514E-2</v>
      </c>
      <c r="E2995" s="4"/>
      <c r="F2995" s="4"/>
    </row>
    <row r="2996" spans="1:6" ht="13.2" x14ac:dyDescent="0.25">
      <c r="A2996" s="5">
        <v>44867.75</v>
      </c>
      <c r="B2996" s="6">
        <v>197.25</v>
      </c>
      <c r="C2996" s="6">
        <v>198.01295999999999</v>
      </c>
      <c r="D2996" s="6">
        <v>3.8530811316592199E-3</v>
      </c>
      <c r="E2996" s="4"/>
      <c r="F2996" s="4"/>
    </row>
    <row r="2997" spans="1:6" ht="13.2" x14ac:dyDescent="0.25">
      <c r="A2997" s="5">
        <v>44867.791666666664</v>
      </c>
      <c r="B2997" s="6">
        <v>193.82</v>
      </c>
      <c r="C2997" s="6">
        <v>195.04660000000001</v>
      </c>
      <c r="D2997" s="6">
        <v>6.2887535594059003E-3</v>
      </c>
      <c r="E2997" s="4"/>
      <c r="F2997" s="4"/>
    </row>
    <row r="2998" spans="1:6" ht="13.2" x14ac:dyDescent="0.25">
      <c r="A2998" s="5">
        <v>44867.833333333336</v>
      </c>
      <c r="B2998" s="6">
        <v>196.92</v>
      </c>
      <c r="C2998" s="6">
        <v>201.70686000000001</v>
      </c>
      <c r="D2998" s="6">
        <v>2.37317659895157E-2</v>
      </c>
      <c r="E2998" s="4"/>
      <c r="F2998" s="4"/>
    </row>
    <row r="2999" spans="1:6" ht="13.2" x14ac:dyDescent="0.25">
      <c r="A2999" s="5">
        <v>44867.875</v>
      </c>
      <c r="B2999" s="6">
        <v>198.86</v>
      </c>
      <c r="C2999" s="6">
        <v>204.15588</v>
      </c>
      <c r="D2999" s="6">
        <v>2.5940374580443001E-2</v>
      </c>
      <c r="E2999" s="4"/>
      <c r="F2999" s="4"/>
    </row>
    <row r="3000" spans="1:6" ht="13.2" x14ac:dyDescent="0.25">
      <c r="A3000" s="5">
        <v>44867.916666666664</v>
      </c>
      <c r="B3000" s="6">
        <v>196.1</v>
      </c>
      <c r="C3000" s="6">
        <v>205.64</v>
      </c>
      <c r="D3000" s="6">
        <v>4.6391752577319499E-2</v>
      </c>
      <c r="E3000" s="4"/>
      <c r="F3000" s="4"/>
    </row>
    <row r="3001" spans="1:6" ht="13.2" x14ac:dyDescent="0.25">
      <c r="A3001" s="5">
        <v>44867.958333333336</v>
      </c>
      <c r="B3001" s="6">
        <v>206.8</v>
      </c>
      <c r="C3001" s="6">
        <v>218.87796</v>
      </c>
      <c r="D3001" s="6">
        <v>5.5181252603048701E-2</v>
      </c>
      <c r="E3001" s="4"/>
      <c r="F3001" s="4"/>
    </row>
    <row r="3002" spans="1:6" ht="13.2" x14ac:dyDescent="0.25">
      <c r="A3002" s="5">
        <v>44868</v>
      </c>
      <c r="B3002" s="6">
        <v>255.94</v>
      </c>
      <c r="C3002" s="6">
        <v>231.75637</v>
      </c>
      <c r="D3002" s="6">
        <v>0.10434936480926001</v>
      </c>
      <c r="E3002" s="4"/>
      <c r="F3002" s="4"/>
    </row>
    <row r="3003" spans="1:6" ht="13.2" x14ac:dyDescent="0.25">
      <c r="A3003" s="5">
        <v>44868.041666666664</v>
      </c>
      <c r="B3003" s="6">
        <v>341.21</v>
      </c>
      <c r="C3003" s="6">
        <v>274.87837000000002</v>
      </c>
      <c r="D3003" s="6">
        <v>0.24131265766746199</v>
      </c>
      <c r="E3003" s="4"/>
      <c r="F3003" s="4"/>
    </row>
    <row r="3004" spans="1:6" ht="13.2" x14ac:dyDescent="0.25">
      <c r="A3004" s="5">
        <v>44868.083333333336</v>
      </c>
      <c r="B3004" s="6">
        <v>370.46</v>
      </c>
      <c r="C3004" s="6">
        <v>311.71435000000002</v>
      </c>
      <c r="D3004" s="6">
        <v>0.188459883223213</v>
      </c>
      <c r="E3004" s="4"/>
      <c r="F3004" s="4"/>
    </row>
    <row r="3005" spans="1:6" ht="13.2" x14ac:dyDescent="0.25">
      <c r="A3005" s="5">
        <v>44868.125</v>
      </c>
      <c r="B3005" s="6">
        <v>371.66</v>
      </c>
      <c r="C3005" s="6">
        <v>333.09807000000001</v>
      </c>
      <c r="D3005" s="6">
        <v>0.11576749754208999</v>
      </c>
      <c r="E3005" s="4"/>
      <c r="F3005" s="4"/>
    </row>
    <row r="3006" spans="1:6" ht="13.2" x14ac:dyDescent="0.25">
      <c r="A3006" s="5">
        <v>44868.166666666664</v>
      </c>
      <c r="B3006" s="6">
        <v>362.51</v>
      </c>
      <c r="C3006" s="6">
        <v>338.24007</v>
      </c>
      <c r="D3006" s="6">
        <v>7.1753562491871495E-2</v>
      </c>
      <c r="E3006" s="4"/>
      <c r="F3006" s="4"/>
    </row>
    <row r="3007" spans="1:6" ht="13.2" x14ac:dyDescent="0.25">
      <c r="A3007" s="5">
        <v>44868.208333333336</v>
      </c>
      <c r="B3007" s="6">
        <v>357.78</v>
      </c>
      <c r="C3007" s="6">
        <v>334.51515000000001</v>
      </c>
      <c r="D3007" s="6">
        <v>6.9547971145701298E-2</v>
      </c>
      <c r="E3007" s="4"/>
      <c r="F3007" s="4"/>
    </row>
    <row r="3008" spans="1:6" ht="13.2" x14ac:dyDescent="0.25">
      <c r="A3008" s="5">
        <v>44868.25</v>
      </c>
      <c r="B3008" s="6">
        <v>343.15</v>
      </c>
      <c r="C3008" s="6">
        <v>329.70132000000001</v>
      </c>
      <c r="D3008" s="6">
        <v>4.0790494863653999E-2</v>
      </c>
      <c r="E3008" s="4"/>
      <c r="F3008" s="4"/>
    </row>
    <row r="3009" spans="1:6" ht="13.2" x14ac:dyDescent="0.25">
      <c r="A3009" s="5">
        <v>44868.291666666664</v>
      </c>
      <c r="B3009" s="6">
        <v>341.73</v>
      </c>
      <c r="C3009" s="6">
        <v>323.95756999999998</v>
      </c>
      <c r="D3009" s="6">
        <v>5.4860363349434997E-2</v>
      </c>
      <c r="E3009" s="4"/>
      <c r="F3009" s="4"/>
    </row>
    <row r="3010" spans="1:6" ht="13.2" x14ac:dyDescent="0.25">
      <c r="A3010" s="5">
        <v>44868.333333333336</v>
      </c>
      <c r="B3010" s="6">
        <v>336.04</v>
      </c>
      <c r="C3010" s="6">
        <v>321.22516000000002</v>
      </c>
      <c r="D3010" s="6">
        <v>4.6119799582324102E-2</v>
      </c>
      <c r="E3010" s="4"/>
      <c r="F3010" s="4"/>
    </row>
    <row r="3011" spans="1:6" ht="13.2" x14ac:dyDescent="0.25">
      <c r="A3011" s="5">
        <v>44868.375</v>
      </c>
      <c r="B3011" s="6">
        <v>328.61</v>
      </c>
      <c r="C3011" s="6">
        <v>320.12247000000002</v>
      </c>
      <c r="D3011" s="6">
        <v>2.6513384080786299E-2</v>
      </c>
      <c r="E3011" s="4"/>
      <c r="F3011" s="4"/>
    </row>
    <row r="3012" spans="1:6" ht="13.2" x14ac:dyDescent="0.25">
      <c r="A3012" s="5">
        <v>44868.416666666664</v>
      </c>
      <c r="B3012" s="6">
        <v>313.52999999999997</v>
      </c>
      <c r="C3012" s="6">
        <v>318.88218000000001</v>
      </c>
      <c r="D3012" s="6">
        <v>1.6784192832600499E-2</v>
      </c>
      <c r="E3012" s="4"/>
      <c r="F3012" s="4"/>
    </row>
    <row r="3013" spans="1:6" ht="13.2" x14ac:dyDescent="0.25">
      <c r="A3013" s="5">
        <v>44868.458333333336</v>
      </c>
      <c r="B3013" s="6">
        <v>308.58999999999997</v>
      </c>
      <c r="C3013" s="6">
        <v>313.89751000000001</v>
      </c>
      <c r="D3013" s="6">
        <v>1.69084170180261E-2</v>
      </c>
      <c r="E3013" s="4"/>
      <c r="F3013" s="4"/>
    </row>
    <row r="3014" spans="1:6" ht="13.2" x14ac:dyDescent="0.25">
      <c r="A3014" s="5">
        <v>44868.5</v>
      </c>
      <c r="B3014" s="6">
        <v>316.24</v>
      </c>
      <c r="C3014" s="6">
        <v>310.85966000000002</v>
      </c>
      <c r="D3014" s="6">
        <v>1.7307938894355002E-2</v>
      </c>
      <c r="E3014" s="4"/>
      <c r="F3014" s="4"/>
    </row>
    <row r="3015" spans="1:6" ht="13.2" x14ac:dyDescent="0.25">
      <c r="A3015" s="5">
        <v>44868.541666666664</v>
      </c>
      <c r="B3015" s="6">
        <v>318.27</v>
      </c>
      <c r="C3015" s="6">
        <v>314.89843000000002</v>
      </c>
      <c r="D3015" s="6">
        <v>1.07068491894353E-2</v>
      </c>
      <c r="E3015" s="4"/>
      <c r="F3015" s="4"/>
    </row>
    <row r="3016" spans="1:6" ht="13.2" x14ac:dyDescent="0.25">
      <c r="A3016" s="5">
        <v>44868.583333333336</v>
      </c>
      <c r="B3016" s="6">
        <v>336</v>
      </c>
      <c r="C3016" s="6">
        <v>318.16653000000002</v>
      </c>
      <c r="D3016" s="6">
        <v>5.6050741729496097E-2</v>
      </c>
      <c r="E3016" s="4"/>
      <c r="F3016" s="4"/>
    </row>
    <row r="3017" spans="1:6" ht="13.2" x14ac:dyDescent="0.25">
      <c r="A3017" s="5">
        <v>44868.625</v>
      </c>
      <c r="B3017" s="6">
        <v>323.83</v>
      </c>
      <c r="C3017" s="6">
        <v>305.98182000000003</v>
      </c>
      <c r="D3017" s="6">
        <v>5.8330851159718998E-2</v>
      </c>
      <c r="E3017" s="4"/>
      <c r="F3017" s="4"/>
    </row>
    <row r="3018" spans="1:6" ht="13.2" x14ac:dyDescent="0.25">
      <c r="A3018" s="5">
        <v>44868.666666666664</v>
      </c>
      <c r="B3018" s="6">
        <v>264.27999999999997</v>
      </c>
      <c r="C3018" s="6">
        <v>271.95684999999997</v>
      </c>
      <c r="D3018" s="6">
        <v>2.8228191347267E-2</v>
      </c>
      <c r="E3018" s="4"/>
      <c r="F3018" s="4"/>
    </row>
    <row r="3019" spans="1:6" ht="13.2" x14ac:dyDescent="0.25">
      <c r="A3019" s="5">
        <v>44868.708333333336</v>
      </c>
      <c r="B3019" s="6">
        <v>219.53</v>
      </c>
      <c r="C3019" s="6">
        <v>226.86474999999999</v>
      </c>
      <c r="D3019" s="6">
        <v>3.23309372654852E-2</v>
      </c>
      <c r="E3019" s="4"/>
      <c r="F3019" s="4"/>
    </row>
    <row r="3020" spans="1:6" ht="13.2" x14ac:dyDescent="0.25">
      <c r="A3020" s="5">
        <v>44868.75</v>
      </c>
      <c r="B3020" s="6">
        <v>190.45</v>
      </c>
      <c r="C3020" s="6">
        <v>192.70868999999999</v>
      </c>
      <c r="D3020" s="6">
        <v>1.1720748036842501E-2</v>
      </c>
      <c r="E3020" s="4"/>
      <c r="F3020" s="4"/>
    </row>
    <row r="3021" spans="1:6" ht="13.2" x14ac:dyDescent="0.25">
      <c r="A3021" s="5">
        <v>44868.791666666664</v>
      </c>
      <c r="B3021" s="6">
        <v>192.17</v>
      </c>
      <c r="C3021" s="6">
        <v>179.07059000000001</v>
      </c>
      <c r="D3021" s="6">
        <v>7.3152213325482301E-2</v>
      </c>
      <c r="E3021" s="4"/>
      <c r="F3021" s="4"/>
    </row>
    <row r="3022" spans="1:6" ht="13.2" x14ac:dyDescent="0.25">
      <c r="A3022" s="5">
        <v>44868.833333333336</v>
      </c>
      <c r="B3022" s="6">
        <v>200.05</v>
      </c>
      <c r="C3022" s="6">
        <v>177.47244000000001</v>
      </c>
      <c r="D3022" s="6">
        <v>0.127217273848266</v>
      </c>
      <c r="E3022" s="4"/>
      <c r="F3022" s="4"/>
    </row>
    <row r="3023" spans="1:6" ht="13.2" x14ac:dyDescent="0.25">
      <c r="A3023" s="5">
        <v>44868.875</v>
      </c>
      <c r="B3023" s="6">
        <v>198.07</v>
      </c>
      <c r="C3023" s="6">
        <v>177.37636000000001</v>
      </c>
      <c r="D3023" s="6">
        <v>0.11666515199657899</v>
      </c>
      <c r="E3023" s="4"/>
      <c r="F3023" s="4"/>
    </row>
    <row r="3024" spans="1:6" ht="13.2" x14ac:dyDescent="0.25">
      <c r="A3024" s="5">
        <v>44868.916666666664</v>
      </c>
      <c r="B3024" s="6">
        <v>193.65</v>
      </c>
      <c r="C3024" s="6">
        <v>180.38687999999999</v>
      </c>
      <c r="D3024" s="6">
        <v>7.35259681857129E-2</v>
      </c>
      <c r="E3024" s="4"/>
      <c r="F3024" s="4"/>
    </row>
    <row r="3025" spans="1:6" ht="13.2" x14ac:dyDescent="0.25">
      <c r="A3025" s="5">
        <v>44868.958333333336</v>
      </c>
      <c r="B3025" s="6">
        <v>198.25</v>
      </c>
      <c r="C3025" s="6">
        <v>197.11897999999999</v>
      </c>
      <c r="D3025" s="6">
        <v>5.7377529043626599E-3</v>
      </c>
      <c r="E3025" s="4"/>
      <c r="F3025" s="4"/>
    </row>
    <row r="3026" spans="1:6" ht="13.2" x14ac:dyDescent="0.25">
      <c r="A3026" s="5">
        <v>44869</v>
      </c>
      <c r="B3026" s="6">
        <v>232.59</v>
      </c>
      <c r="C3026" s="6">
        <v>264.7878</v>
      </c>
      <c r="D3026" s="6">
        <v>0.121598502650046</v>
      </c>
      <c r="E3026" s="4"/>
      <c r="F3026" s="4"/>
    </row>
    <row r="3027" spans="1:6" ht="13.2" x14ac:dyDescent="0.25">
      <c r="A3027" s="5">
        <v>44869.041666666664</v>
      </c>
      <c r="B3027" s="6">
        <v>336.03</v>
      </c>
      <c r="C3027" s="6">
        <v>316.54196000000002</v>
      </c>
      <c r="D3027" s="6">
        <v>6.15654240594199E-2</v>
      </c>
      <c r="E3027" s="4"/>
      <c r="F3027" s="4"/>
    </row>
    <row r="3028" spans="1:6" ht="13.2" x14ac:dyDescent="0.25">
      <c r="A3028" s="5">
        <v>44869.083333333336</v>
      </c>
      <c r="B3028" s="6">
        <v>379.4</v>
      </c>
      <c r="C3028" s="6">
        <v>359.77402999999998</v>
      </c>
      <c r="D3028" s="6">
        <v>5.4550824582863797E-2</v>
      </c>
      <c r="E3028" s="4"/>
      <c r="F3028" s="4"/>
    </row>
    <row r="3029" spans="1:6" ht="13.2" x14ac:dyDescent="0.25">
      <c r="A3029" s="5">
        <v>44869.125</v>
      </c>
      <c r="B3029" s="6">
        <v>382.64</v>
      </c>
      <c r="C3029" s="6">
        <v>376.66822999999999</v>
      </c>
      <c r="D3029" s="6">
        <v>1.5854190835261E-2</v>
      </c>
      <c r="E3029" s="4"/>
      <c r="F3029" s="4"/>
    </row>
    <row r="3030" spans="1:6" ht="13.2" x14ac:dyDescent="0.25">
      <c r="A3030" s="5">
        <v>44869.166666666664</v>
      </c>
      <c r="B3030" s="6">
        <v>382.55</v>
      </c>
      <c r="C3030" s="6">
        <v>375.41379999999998</v>
      </c>
      <c r="D3030" s="6">
        <v>1.9008890989089901E-2</v>
      </c>
      <c r="E3030" s="4"/>
      <c r="F3030" s="4"/>
    </row>
    <row r="3031" spans="1:6" ht="13.2" x14ac:dyDescent="0.25">
      <c r="A3031" s="5">
        <v>44869.208333333336</v>
      </c>
      <c r="B3031" s="6">
        <v>383.75</v>
      </c>
      <c r="C3031" s="6">
        <v>372.78190000000001</v>
      </c>
      <c r="D3031" s="6">
        <v>2.9422297595457201E-2</v>
      </c>
      <c r="E3031" s="4"/>
      <c r="F3031" s="4"/>
    </row>
    <row r="3032" spans="1:6" ht="13.2" x14ac:dyDescent="0.25">
      <c r="A3032" s="5">
        <v>44869.25</v>
      </c>
      <c r="B3032" s="6">
        <v>389.47</v>
      </c>
      <c r="C3032" s="6">
        <v>377.88495</v>
      </c>
      <c r="D3032" s="6">
        <v>3.06576115296468E-2</v>
      </c>
      <c r="E3032" s="4"/>
      <c r="F3032" s="4"/>
    </row>
    <row r="3033" spans="1:6" ht="13.2" x14ac:dyDescent="0.25">
      <c r="A3033" s="5">
        <v>44869.291666666664</v>
      </c>
      <c r="B3033" s="6">
        <v>397.71</v>
      </c>
      <c r="C3033" s="6">
        <v>384.80074000000002</v>
      </c>
      <c r="D3033" s="6">
        <v>3.3547908457764203E-2</v>
      </c>
      <c r="E3033" s="4"/>
      <c r="F3033" s="4"/>
    </row>
    <row r="3034" spans="1:6" ht="13.2" x14ac:dyDescent="0.25">
      <c r="A3034" s="5">
        <v>44869.333333333336</v>
      </c>
      <c r="B3034" s="6">
        <v>406.2</v>
      </c>
      <c r="C3034" s="6">
        <v>389.26578000000001</v>
      </c>
      <c r="D3034" s="6">
        <v>4.3502976295527303E-2</v>
      </c>
      <c r="E3034" s="4"/>
      <c r="F3034" s="4"/>
    </row>
    <row r="3035" spans="1:6" ht="13.2" x14ac:dyDescent="0.25">
      <c r="A3035" s="5">
        <v>44869.375</v>
      </c>
      <c r="B3035" s="6">
        <v>406.06</v>
      </c>
      <c r="C3035" s="6">
        <v>388.27578999999997</v>
      </c>
      <c r="D3035" s="6">
        <v>4.5803036032712803E-2</v>
      </c>
      <c r="E3035" s="4"/>
      <c r="F3035" s="4"/>
    </row>
    <row r="3036" spans="1:6" ht="13.2" x14ac:dyDescent="0.25">
      <c r="A3036" s="5">
        <v>44869.416666666664</v>
      </c>
      <c r="B3036" s="6">
        <v>402.95</v>
      </c>
      <c r="C3036" s="6">
        <v>388.57494000000003</v>
      </c>
      <c r="D3036" s="6">
        <v>3.6994305397048899E-2</v>
      </c>
      <c r="E3036" s="4"/>
      <c r="F3036" s="4"/>
    </row>
    <row r="3037" spans="1:6" ht="13.2" x14ac:dyDescent="0.25">
      <c r="A3037" s="5">
        <v>44869.458333333336</v>
      </c>
      <c r="B3037" s="6">
        <v>396.57</v>
      </c>
      <c r="C3037" s="6">
        <v>392.80477000000002</v>
      </c>
      <c r="D3037" s="6">
        <v>9.5854996872873303E-3</v>
      </c>
      <c r="E3037" s="4"/>
      <c r="F3037" s="4"/>
    </row>
    <row r="3038" spans="1:6" ht="13.2" x14ac:dyDescent="0.25">
      <c r="A3038" s="5">
        <v>44869.5</v>
      </c>
      <c r="B3038" s="6">
        <v>393.27</v>
      </c>
      <c r="C3038" s="6">
        <v>395.62702000000002</v>
      </c>
      <c r="D3038" s="6">
        <v>5.9576820612505998E-3</v>
      </c>
      <c r="E3038" s="4"/>
      <c r="F3038" s="4"/>
    </row>
    <row r="3039" spans="1:6" ht="13.2" x14ac:dyDescent="0.25">
      <c r="A3039" s="5">
        <v>44869.541666666664</v>
      </c>
      <c r="B3039" s="6">
        <v>385.82</v>
      </c>
      <c r="C3039" s="6">
        <v>394.709</v>
      </c>
      <c r="D3039" s="6">
        <v>2.25203884380645E-2</v>
      </c>
      <c r="E3039" s="4"/>
      <c r="F3039" s="4"/>
    </row>
    <row r="3040" spans="1:6" ht="13.2" x14ac:dyDescent="0.25">
      <c r="A3040" s="5">
        <v>44869.583333333336</v>
      </c>
      <c r="B3040" s="6">
        <v>383.62</v>
      </c>
      <c r="C3040" s="6">
        <v>386.79547000000002</v>
      </c>
      <c r="D3040" s="6">
        <v>8.2096876677485806E-3</v>
      </c>
      <c r="E3040" s="4"/>
      <c r="F3040" s="4"/>
    </row>
    <row r="3041" spans="1:6" ht="13.2" x14ac:dyDescent="0.25">
      <c r="A3041" s="5">
        <v>44869.625</v>
      </c>
      <c r="B3041" s="6">
        <v>379.83</v>
      </c>
      <c r="C3041" s="6">
        <v>368.04827999999998</v>
      </c>
      <c r="D3041" s="6">
        <v>3.2011343729143299E-2</v>
      </c>
      <c r="E3041" s="4"/>
      <c r="F3041" s="4"/>
    </row>
    <row r="3042" spans="1:6" ht="13.2" x14ac:dyDescent="0.25">
      <c r="A3042" s="5">
        <v>44869.666666666664</v>
      </c>
      <c r="B3042" s="6">
        <v>300.41000000000003</v>
      </c>
      <c r="C3042" s="6">
        <v>332.16944999999998</v>
      </c>
      <c r="D3042" s="6">
        <v>9.5612194318291294E-2</v>
      </c>
      <c r="E3042" s="4"/>
      <c r="F3042" s="4"/>
    </row>
    <row r="3043" spans="1:6" ht="13.2" x14ac:dyDescent="0.25">
      <c r="A3043" s="5">
        <v>44869.708333333336</v>
      </c>
      <c r="B3043" s="6">
        <v>233.23</v>
      </c>
      <c r="C3043" s="6">
        <v>278.38254000000001</v>
      </c>
      <c r="D3043" s="6">
        <v>0.16219601990843199</v>
      </c>
      <c r="E3043" s="4"/>
      <c r="F3043" s="4"/>
    </row>
    <row r="3044" spans="1:6" ht="13.2" x14ac:dyDescent="0.25">
      <c r="A3044" s="5">
        <v>44869.75</v>
      </c>
      <c r="B3044" s="6">
        <v>220.33</v>
      </c>
      <c r="C3044" s="6">
        <v>229.09125</v>
      </c>
      <c r="D3044" s="6">
        <v>3.8243494677339201E-2</v>
      </c>
      <c r="E3044" s="4"/>
      <c r="F3044" s="4"/>
    </row>
    <row r="3045" spans="1:6" ht="13.2" x14ac:dyDescent="0.25">
      <c r="A3045" s="5">
        <v>44869.791666666664</v>
      </c>
      <c r="B3045" s="6">
        <v>207.01</v>
      </c>
      <c r="C3045" s="6">
        <v>205.15582000000001</v>
      </c>
      <c r="D3045" s="6">
        <v>9.0379107938540794E-3</v>
      </c>
      <c r="E3045" s="4"/>
      <c r="F3045" s="4"/>
    </row>
    <row r="3046" spans="1:6" ht="13.2" x14ac:dyDescent="0.25">
      <c r="A3046" s="5">
        <v>44869.833333333336</v>
      </c>
      <c r="B3046" s="6">
        <v>207.24</v>
      </c>
      <c r="C3046" s="6">
        <v>205.21636000000001</v>
      </c>
      <c r="D3046" s="6">
        <v>9.8610071828581294E-3</v>
      </c>
      <c r="E3046" s="4"/>
      <c r="F3046" s="4"/>
    </row>
    <row r="3047" spans="1:6" ht="13.2" x14ac:dyDescent="0.25">
      <c r="A3047" s="5">
        <v>44869.875</v>
      </c>
      <c r="B3047" s="6">
        <v>201.47</v>
      </c>
      <c r="C3047" s="6">
        <v>212.4701</v>
      </c>
      <c r="D3047" s="6">
        <v>5.17724611604174E-2</v>
      </c>
      <c r="E3047" s="4"/>
      <c r="F3047" s="4"/>
    </row>
    <row r="3048" spans="1:6" ht="13.2" x14ac:dyDescent="0.25">
      <c r="A3048" s="5">
        <v>44869.916666666664</v>
      </c>
      <c r="B3048" s="6">
        <v>196.26</v>
      </c>
      <c r="C3048" s="6">
        <v>215.21643</v>
      </c>
      <c r="D3048" s="6">
        <v>8.8080775245644602E-2</v>
      </c>
      <c r="E3048" s="4"/>
      <c r="F3048" s="4"/>
    </row>
    <row r="3049" spans="1:6" ht="13.2" x14ac:dyDescent="0.25">
      <c r="A3049" s="5">
        <v>44869.958333333336</v>
      </c>
      <c r="B3049" s="6">
        <v>220.41</v>
      </c>
      <c r="C3049" s="6">
        <v>224.4648</v>
      </c>
      <c r="D3049" s="6">
        <v>1.8064302287040101E-2</v>
      </c>
      <c r="E3049" s="4"/>
      <c r="F3049" s="4"/>
    </row>
    <row r="3050" spans="1:6" ht="13.2" x14ac:dyDescent="0.25">
      <c r="A3050" s="5">
        <v>44870</v>
      </c>
      <c r="B3050" s="6">
        <v>286.16000000000003</v>
      </c>
      <c r="C3050" s="6">
        <v>286.59746000000001</v>
      </c>
      <c r="D3050" s="6">
        <v>1.52639175518159E-3</v>
      </c>
      <c r="E3050" s="4"/>
      <c r="F3050" s="4"/>
    </row>
    <row r="3051" spans="1:6" ht="13.2" x14ac:dyDescent="0.25">
      <c r="A3051" s="5">
        <v>44870.041666666664</v>
      </c>
      <c r="B3051" s="6">
        <v>367.41</v>
      </c>
      <c r="C3051" s="6">
        <v>331.81434999999999</v>
      </c>
      <c r="D3051" s="6">
        <v>0.10727580045890101</v>
      </c>
      <c r="E3051" s="4"/>
      <c r="F3051" s="4"/>
    </row>
    <row r="3052" spans="1:6" ht="13.2" x14ac:dyDescent="0.25">
      <c r="A3052" s="5">
        <v>44870.083333333336</v>
      </c>
      <c r="B3052" s="6">
        <v>387.29</v>
      </c>
      <c r="C3052" s="6">
        <v>360.09800000000001</v>
      </c>
      <c r="D3052" s="6">
        <v>7.5512777077351101E-2</v>
      </c>
      <c r="E3052" s="4"/>
      <c r="F3052" s="4"/>
    </row>
    <row r="3053" spans="1:6" ht="13.2" x14ac:dyDescent="0.25">
      <c r="A3053" s="5">
        <v>44870.125</v>
      </c>
      <c r="B3053" s="6">
        <v>378.26</v>
      </c>
      <c r="C3053" s="6">
        <v>366.80795000000001</v>
      </c>
      <c r="D3053" s="6">
        <v>3.12208336814945E-2</v>
      </c>
      <c r="E3053" s="4"/>
      <c r="F3053" s="4"/>
    </row>
    <row r="3054" spans="1:6" ht="13.2" x14ac:dyDescent="0.25">
      <c r="A3054" s="5">
        <v>44870.166666666664</v>
      </c>
      <c r="B3054" s="6">
        <v>371.72</v>
      </c>
      <c r="C3054" s="6">
        <v>364.30354999999997</v>
      </c>
      <c r="D3054" s="6">
        <v>2.03578856148946E-2</v>
      </c>
      <c r="E3054" s="4"/>
      <c r="F3054" s="4"/>
    </row>
    <row r="3055" spans="1:6" ht="13.2" x14ac:dyDescent="0.25">
      <c r="A3055" s="5">
        <v>44870.208333333336</v>
      </c>
      <c r="B3055" s="6">
        <v>365.58</v>
      </c>
      <c r="C3055" s="6">
        <v>361.91728999999998</v>
      </c>
      <c r="D3055" s="6">
        <v>1.0120295717289399E-2</v>
      </c>
      <c r="E3055" s="4"/>
      <c r="F3055" s="4"/>
    </row>
    <row r="3056" spans="1:6" ht="13.2" x14ac:dyDescent="0.25">
      <c r="A3056" s="5">
        <v>44870.25</v>
      </c>
      <c r="B3056" s="6">
        <v>355.15</v>
      </c>
      <c r="C3056" s="6">
        <v>361.77348999999998</v>
      </c>
      <c r="D3056" s="6">
        <v>1.8308389594826301E-2</v>
      </c>
      <c r="E3056" s="4"/>
      <c r="F3056" s="4"/>
    </row>
    <row r="3057" spans="1:6" ht="13.2" x14ac:dyDescent="0.25">
      <c r="A3057" s="5">
        <v>44870.291666666664</v>
      </c>
      <c r="B3057" s="6">
        <v>343.36</v>
      </c>
      <c r="C3057" s="6">
        <v>360.05946999999998</v>
      </c>
      <c r="D3057" s="6">
        <v>4.6379754988807698E-2</v>
      </c>
      <c r="E3057" s="4"/>
      <c r="F3057" s="4"/>
    </row>
    <row r="3058" spans="1:6" ht="13.2" x14ac:dyDescent="0.25">
      <c r="A3058" s="5">
        <v>44870.333333333336</v>
      </c>
      <c r="B3058" s="6">
        <v>360.27</v>
      </c>
      <c r="C3058" s="6">
        <v>358.88022000000001</v>
      </c>
      <c r="D3058" s="6">
        <v>3.8725455529423501E-3</v>
      </c>
      <c r="E3058" s="4"/>
      <c r="F3058" s="4"/>
    </row>
    <row r="3059" spans="1:6" ht="13.2" x14ac:dyDescent="0.25">
      <c r="A3059" s="5">
        <v>44870.375</v>
      </c>
      <c r="B3059" s="6">
        <v>369.02</v>
      </c>
      <c r="C3059" s="6">
        <v>355.65132999999997</v>
      </c>
      <c r="D3059" s="6">
        <v>3.7589259120723598E-2</v>
      </c>
      <c r="E3059" s="4"/>
      <c r="F3059" s="4"/>
    </row>
    <row r="3060" spans="1:6" ht="13.2" x14ac:dyDescent="0.25">
      <c r="A3060" s="5">
        <v>44870.416666666664</v>
      </c>
      <c r="B3060" s="6">
        <v>359.8</v>
      </c>
      <c r="C3060" s="6">
        <v>353.66381999999999</v>
      </c>
      <c r="D3060" s="6">
        <v>1.7350318729238399E-2</v>
      </c>
      <c r="E3060" s="4"/>
      <c r="F3060" s="4"/>
    </row>
    <row r="3061" spans="1:6" ht="13.2" x14ac:dyDescent="0.25">
      <c r="A3061" s="5">
        <v>44870.458333333336</v>
      </c>
      <c r="B3061" s="6">
        <v>369.62</v>
      </c>
      <c r="C3061" s="6">
        <v>352.67739</v>
      </c>
      <c r="D3061" s="6">
        <v>4.8039966497426999E-2</v>
      </c>
      <c r="E3061" s="4"/>
      <c r="F3061" s="4"/>
    </row>
    <row r="3062" spans="1:6" ht="13.2" x14ac:dyDescent="0.25">
      <c r="A3062" s="5">
        <v>44870.5</v>
      </c>
      <c r="B3062" s="6">
        <v>348.98</v>
      </c>
      <c r="C3062" s="6">
        <v>354.43488000000002</v>
      </c>
      <c r="D3062" s="6">
        <v>1.5390358872129001E-2</v>
      </c>
      <c r="E3062" s="4"/>
      <c r="F3062" s="4"/>
    </row>
    <row r="3063" spans="1:6" ht="13.2" x14ac:dyDescent="0.25">
      <c r="A3063" s="5">
        <v>44870.541666666664</v>
      </c>
      <c r="B3063" s="6">
        <v>343.56</v>
      </c>
      <c r="C3063" s="6">
        <v>355.59392000000003</v>
      </c>
      <c r="D3063" s="6">
        <v>3.3841748475339502E-2</v>
      </c>
      <c r="E3063" s="4"/>
      <c r="F3063" s="4"/>
    </row>
    <row r="3064" spans="1:6" ht="13.2" x14ac:dyDescent="0.25">
      <c r="A3064" s="5">
        <v>44870.583333333336</v>
      </c>
      <c r="B3064" s="6">
        <v>355.95</v>
      </c>
      <c r="C3064" s="6">
        <v>345.04901999999998</v>
      </c>
      <c r="D3064" s="6">
        <v>3.1592554588330601E-2</v>
      </c>
      <c r="E3064" s="4"/>
      <c r="F3064" s="4"/>
    </row>
    <row r="3065" spans="1:6" ht="13.2" x14ac:dyDescent="0.25">
      <c r="A3065" s="5">
        <v>44870.625</v>
      </c>
      <c r="B3065" s="6">
        <v>326.58999999999997</v>
      </c>
      <c r="C3065" s="6">
        <v>315.27902</v>
      </c>
      <c r="D3065" s="6">
        <v>3.5876094768373598E-2</v>
      </c>
      <c r="E3065" s="4"/>
      <c r="F3065" s="4"/>
    </row>
    <row r="3066" spans="1:6" ht="13.2" x14ac:dyDescent="0.25">
      <c r="A3066" s="5">
        <v>44870.666666666664</v>
      </c>
      <c r="B3066" s="6">
        <v>225.4</v>
      </c>
      <c r="C3066" s="6">
        <v>270.96816000000001</v>
      </c>
      <c r="D3066" s="6">
        <v>0.16816795006468599</v>
      </c>
      <c r="E3066" s="4"/>
      <c r="F3066" s="4"/>
    </row>
    <row r="3067" spans="1:6" ht="13.2" x14ac:dyDescent="0.25">
      <c r="A3067" s="5">
        <v>44870.708333333336</v>
      </c>
      <c r="B3067" s="6">
        <v>155.83000000000001</v>
      </c>
      <c r="C3067" s="6">
        <v>226.35432</v>
      </c>
      <c r="D3067" s="6">
        <v>0.31156604389083398</v>
      </c>
      <c r="E3067" s="4"/>
      <c r="F3067" s="4"/>
    </row>
    <row r="3068" spans="1:6" ht="13.2" x14ac:dyDescent="0.25">
      <c r="A3068" s="5">
        <v>44870.75</v>
      </c>
      <c r="B3068" s="6">
        <v>136.15</v>
      </c>
      <c r="C3068" s="6">
        <v>201.66900000000001</v>
      </c>
      <c r="D3068" s="6">
        <v>0.32488384431915601</v>
      </c>
      <c r="E3068" s="4"/>
      <c r="F3068" s="4"/>
    </row>
    <row r="3069" spans="1:6" ht="13.2" x14ac:dyDescent="0.25">
      <c r="A3069" s="5">
        <v>44870.791666666664</v>
      </c>
      <c r="B3069" s="6">
        <v>136.61000000000001</v>
      </c>
      <c r="C3069" s="6">
        <v>200.39433</v>
      </c>
      <c r="D3069" s="6">
        <v>0.31829408546638999</v>
      </c>
      <c r="E3069" s="4"/>
      <c r="F3069" s="4"/>
    </row>
    <row r="3070" spans="1:6" ht="13.2" x14ac:dyDescent="0.25">
      <c r="A3070" s="5">
        <v>44870.833333333336</v>
      </c>
      <c r="B3070" s="6">
        <v>137.97</v>
      </c>
      <c r="C3070" s="6">
        <v>206.59398999999999</v>
      </c>
      <c r="D3070" s="6">
        <v>0.33216837527558202</v>
      </c>
      <c r="E3070" s="4"/>
      <c r="F3070" s="4"/>
    </row>
    <row r="3071" spans="1:6" ht="13.2" x14ac:dyDescent="0.25">
      <c r="A3071" s="5">
        <v>44870.875</v>
      </c>
      <c r="B3071" s="6">
        <v>134.94</v>
      </c>
      <c r="C3071" s="6">
        <v>208.19006999999999</v>
      </c>
      <c r="D3071" s="6">
        <v>0.35184228527326</v>
      </c>
      <c r="E3071" s="4"/>
      <c r="F3071" s="4"/>
    </row>
    <row r="3072" spans="1:6" ht="13.2" x14ac:dyDescent="0.25">
      <c r="A3072" s="5">
        <v>44870.916666666664</v>
      </c>
      <c r="B3072" s="6">
        <v>145.30000000000001</v>
      </c>
      <c r="C3072" s="6">
        <v>212.49881999999999</v>
      </c>
      <c r="D3072" s="6">
        <v>0.316231497191372</v>
      </c>
      <c r="E3072" s="4"/>
      <c r="F3072" s="4"/>
    </row>
    <row r="3073" spans="1:6" ht="13.2" x14ac:dyDescent="0.25">
      <c r="A3073" s="5">
        <v>44870.958333333336</v>
      </c>
      <c r="B3073" s="6">
        <v>165.03</v>
      </c>
      <c r="C3073" s="6">
        <v>233.14856</v>
      </c>
      <c r="D3073" s="6">
        <v>0.29216804941879099</v>
      </c>
      <c r="E3073" s="4"/>
      <c r="F3073" s="4"/>
    </row>
    <row r="3074" spans="1:6" ht="13.2" x14ac:dyDescent="0.25">
      <c r="A3074" s="5">
        <v>44871</v>
      </c>
      <c r="B3074" s="6">
        <v>213.87</v>
      </c>
      <c r="C3074" s="6">
        <v>236.56876</v>
      </c>
      <c r="D3074" s="6">
        <v>9.5949947068243405E-2</v>
      </c>
      <c r="E3074" s="4"/>
      <c r="F3074" s="4"/>
    </row>
    <row r="3075" spans="1:6" ht="13.2" x14ac:dyDescent="0.25">
      <c r="A3075" s="5">
        <v>44871.041666666664</v>
      </c>
      <c r="B3075" s="6">
        <v>308.38</v>
      </c>
      <c r="C3075" s="6">
        <v>297.99990000000003</v>
      </c>
      <c r="D3075" s="6">
        <v>3.4832562024349499E-2</v>
      </c>
      <c r="E3075" s="4"/>
      <c r="F3075" s="4"/>
    </row>
    <row r="3076" spans="1:6" ht="13.2" x14ac:dyDescent="0.25">
      <c r="A3076" s="5">
        <v>44871.083333333336</v>
      </c>
      <c r="B3076" s="6">
        <v>353.82</v>
      </c>
      <c r="C3076" s="6">
        <v>337.63186000000002</v>
      </c>
      <c r="D3076" s="6">
        <v>4.7946126885063403E-2</v>
      </c>
      <c r="E3076" s="4"/>
      <c r="F3076" s="4"/>
    </row>
    <row r="3077" spans="1:6" ht="13.2" x14ac:dyDescent="0.25">
      <c r="A3077" s="5">
        <v>44871.125</v>
      </c>
      <c r="B3077" s="6">
        <v>345.32</v>
      </c>
      <c r="C3077" s="6">
        <v>349.33616000000001</v>
      </c>
      <c r="D3077" s="6">
        <v>1.14965481958695E-2</v>
      </c>
      <c r="E3077" s="4"/>
      <c r="F3077" s="4"/>
    </row>
    <row r="3078" spans="1:6" ht="13.2" x14ac:dyDescent="0.25">
      <c r="A3078" s="5">
        <v>44871.166666666664</v>
      </c>
      <c r="B3078" s="6">
        <v>350.85</v>
      </c>
      <c r="C3078" s="6">
        <v>351.16548</v>
      </c>
      <c r="D3078" s="6">
        <v>8.9837987492386604E-4</v>
      </c>
      <c r="E3078" s="4"/>
      <c r="F3078" s="4"/>
    </row>
    <row r="3079" spans="1:6" ht="13.2" x14ac:dyDescent="0.25">
      <c r="A3079" s="5">
        <v>44871.208333333336</v>
      </c>
      <c r="B3079" s="6">
        <v>338.17</v>
      </c>
      <c r="C3079" s="6">
        <v>354.44324999999998</v>
      </c>
      <c r="D3079" s="6">
        <v>4.5912145315223099E-2</v>
      </c>
      <c r="E3079" s="4"/>
      <c r="F3079" s="4"/>
    </row>
    <row r="3080" spans="1:6" ht="13.2" x14ac:dyDescent="0.25">
      <c r="A3080" s="5">
        <v>44871.25</v>
      </c>
      <c r="B3080" s="6">
        <v>317.44</v>
      </c>
      <c r="C3080" s="6">
        <v>356.56263999999999</v>
      </c>
      <c r="D3080" s="6">
        <v>0.10972164666494499</v>
      </c>
      <c r="E3080" s="4"/>
      <c r="F3080" s="4"/>
    </row>
    <row r="3081" spans="1:6" ht="13.2" x14ac:dyDescent="0.25">
      <c r="A3081" s="5">
        <v>44871.291666666664</v>
      </c>
      <c r="B3081" s="6">
        <v>311.86</v>
      </c>
      <c r="C3081" s="6">
        <v>354.27967000000001</v>
      </c>
      <c r="D3081" s="6">
        <v>0.119734982252862</v>
      </c>
      <c r="E3081" s="4"/>
      <c r="F3081" s="4"/>
    </row>
    <row r="3082" spans="1:6" ht="13.2" x14ac:dyDescent="0.25">
      <c r="A3082" s="5">
        <v>44871.333333333336</v>
      </c>
      <c r="B3082" s="6">
        <v>345.89</v>
      </c>
      <c r="C3082" s="6">
        <v>354.20884999999998</v>
      </c>
      <c r="D3082" s="6">
        <v>2.3485720359612602E-2</v>
      </c>
      <c r="E3082" s="4"/>
      <c r="F3082" s="4"/>
    </row>
    <row r="3083" spans="1:6" ht="13.2" x14ac:dyDescent="0.25">
      <c r="A3083" s="5">
        <v>44871.375</v>
      </c>
      <c r="B3083" s="6">
        <v>335.32</v>
      </c>
      <c r="C3083" s="6">
        <v>354.85408000000001</v>
      </c>
      <c r="D3083" s="6">
        <v>5.5048204602861001E-2</v>
      </c>
      <c r="E3083" s="4"/>
      <c r="F3083" s="4"/>
    </row>
    <row r="3084" spans="1:6" ht="13.2" x14ac:dyDescent="0.25">
      <c r="A3084" s="5">
        <v>44871.416666666664</v>
      </c>
      <c r="B3084" s="6">
        <v>313.89</v>
      </c>
      <c r="C3084" s="6">
        <v>355.81000999999998</v>
      </c>
      <c r="D3084" s="6">
        <v>0.117815712941859</v>
      </c>
      <c r="E3084" s="4"/>
      <c r="F3084" s="4"/>
    </row>
    <row r="3085" spans="1:6" ht="13.2" x14ac:dyDescent="0.25">
      <c r="A3085" s="5">
        <v>44871.458333333336</v>
      </c>
      <c r="B3085" s="6">
        <v>308.10000000000002</v>
      </c>
      <c r="C3085" s="6">
        <v>354.79899</v>
      </c>
      <c r="D3085" s="6">
        <v>0.13162097783874699</v>
      </c>
      <c r="E3085" s="4"/>
      <c r="F3085" s="4"/>
    </row>
    <row r="3086" spans="1:6" ht="13.2" x14ac:dyDescent="0.25">
      <c r="A3086" s="5">
        <v>44871.5</v>
      </c>
      <c r="B3086" s="6">
        <v>337.57</v>
      </c>
      <c r="C3086" s="6">
        <v>356.58364</v>
      </c>
      <c r="D3086" s="6">
        <v>5.33216835186269E-2</v>
      </c>
      <c r="E3086" s="4"/>
      <c r="F3086" s="4"/>
    </row>
    <row r="3087" spans="1:6" ht="13.2" x14ac:dyDescent="0.25">
      <c r="A3087" s="5">
        <v>44871.541666666664</v>
      </c>
      <c r="B3087" s="6">
        <v>334.78</v>
      </c>
      <c r="C3087" s="6">
        <v>357.50295</v>
      </c>
      <c r="D3087" s="6">
        <v>6.3560174818137902E-2</v>
      </c>
      <c r="E3087" s="4"/>
      <c r="F3087" s="4"/>
    </row>
    <row r="3088" spans="1:6" ht="13.2" x14ac:dyDescent="0.25">
      <c r="A3088" s="5">
        <v>44871.583333333336</v>
      </c>
      <c r="B3088" s="6">
        <v>331</v>
      </c>
      <c r="C3088" s="6">
        <v>343.70470999999998</v>
      </c>
      <c r="D3088" s="6">
        <v>3.6964026474935303E-2</v>
      </c>
      <c r="E3088" s="4"/>
      <c r="F3088" s="4"/>
    </row>
    <row r="3089" spans="1:6" ht="13.2" x14ac:dyDescent="0.25">
      <c r="A3089" s="5">
        <v>44871.625</v>
      </c>
      <c r="B3089" s="6">
        <v>317.01</v>
      </c>
      <c r="C3089" s="6">
        <v>304.27229</v>
      </c>
      <c r="D3089" s="6">
        <v>4.1862865658913499E-2</v>
      </c>
      <c r="E3089" s="4"/>
      <c r="F3089" s="4"/>
    </row>
    <row r="3090" spans="1:6" ht="13.2" x14ac:dyDescent="0.25">
      <c r="A3090" s="5">
        <v>44871.666666666664</v>
      </c>
      <c r="B3090" s="6">
        <v>233.33</v>
      </c>
      <c r="C3090" s="6">
        <v>246.24825999999999</v>
      </c>
      <c r="D3090" s="6">
        <v>5.24603097703105E-2</v>
      </c>
      <c r="E3090" s="4"/>
      <c r="F3090" s="4"/>
    </row>
    <row r="3091" spans="1:6" ht="13.2" x14ac:dyDescent="0.25">
      <c r="A3091" s="5">
        <v>44871.708333333336</v>
      </c>
      <c r="B3091" s="6">
        <v>197.32</v>
      </c>
      <c r="C3091" s="6">
        <v>191.73580000000001</v>
      </c>
      <c r="D3091" s="6">
        <v>2.91244514587259E-2</v>
      </c>
      <c r="E3091" s="4"/>
      <c r="F3091" s="4"/>
    </row>
    <row r="3092" spans="1:6" ht="13.2" x14ac:dyDescent="0.25">
      <c r="A3092" s="5">
        <v>44871.75</v>
      </c>
      <c r="B3092" s="6">
        <v>181.34</v>
      </c>
      <c r="C3092" s="6">
        <v>164.01756</v>
      </c>
      <c r="D3092" s="6">
        <v>0.105613325792677</v>
      </c>
      <c r="E3092" s="4"/>
      <c r="F3092" s="4"/>
    </row>
    <row r="3093" spans="1:6" ht="13.2" x14ac:dyDescent="0.25">
      <c r="A3093" s="5">
        <v>44871.791666666664</v>
      </c>
      <c r="B3093" s="6">
        <v>187.64</v>
      </c>
      <c r="C3093" s="6">
        <v>160.44121000000001</v>
      </c>
      <c r="D3093" s="6">
        <v>0.16952496182246399</v>
      </c>
      <c r="E3093" s="4"/>
      <c r="F3093" s="4"/>
    </row>
    <row r="3094" spans="1:6" ht="13.2" x14ac:dyDescent="0.25">
      <c r="A3094" s="5">
        <v>44871.833333333336</v>
      </c>
      <c r="B3094" s="6">
        <v>189.82</v>
      </c>
      <c r="C3094" s="6">
        <v>161.85342</v>
      </c>
      <c r="D3094" s="6">
        <v>0.17278955242342101</v>
      </c>
      <c r="E3094" s="4"/>
      <c r="F3094" s="4"/>
    </row>
    <row r="3095" spans="1:6" ht="13.2" x14ac:dyDescent="0.25">
      <c r="A3095" s="5">
        <v>44871.875</v>
      </c>
      <c r="B3095" s="6">
        <v>180.36</v>
      </c>
      <c r="C3095" s="6">
        <v>156.08860000000001</v>
      </c>
      <c r="D3095" s="6">
        <v>0.15549758278311099</v>
      </c>
      <c r="E3095" s="4"/>
      <c r="F3095" s="4"/>
    </row>
    <row r="3096" spans="1:6" ht="13.2" x14ac:dyDescent="0.25">
      <c r="A3096" s="5">
        <v>44871.916666666664</v>
      </c>
      <c r="B3096" s="6">
        <v>180.16</v>
      </c>
      <c r="C3096" s="6">
        <v>155.20104000000001</v>
      </c>
      <c r="D3096" s="6">
        <v>0.16081696359766601</v>
      </c>
      <c r="E3096" s="4"/>
      <c r="F3096" s="4"/>
    </row>
    <row r="3097" spans="1:6" ht="13.2" x14ac:dyDescent="0.25">
      <c r="A3097" s="5">
        <v>44871.958333333336</v>
      </c>
      <c r="B3097" s="6">
        <v>187.66</v>
      </c>
      <c r="C3097" s="6">
        <v>179.28339</v>
      </c>
      <c r="D3097" s="6">
        <v>4.67227332102544E-2</v>
      </c>
      <c r="E3097" s="4"/>
      <c r="F3097" s="4"/>
    </row>
    <row r="3098" spans="1:6" ht="13.2" x14ac:dyDescent="0.25">
      <c r="A3098" s="5">
        <v>44872</v>
      </c>
      <c r="B3098" s="6">
        <v>248.82</v>
      </c>
      <c r="C3098" s="6">
        <v>247.71741</v>
      </c>
      <c r="D3098" s="6">
        <v>4.4509992252865496E-3</v>
      </c>
      <c r="E3098" s="4"/>
      <c r="F3098" s="4"/>
    </row>
    <row r="3099" spans="1:6" ht="13.2" x14ac:dyDescent="0.25">
      <c r="A3099" s="5">
        <v>44872.041666666664</v>
      </c>
      <c r="B3099" s="6">
        <v>351.64</v>
      </c>
      <c r="C3099" s="6">
        <v>291.42817000000002</v>
      </c>
      <c r="D3099" s="6">
        <v>0.20660950518269999</v>
      </c>
      <c r="E3099" s="4"/>
      <c r="F3099" s="4"/>
    </row>
    <row r="3100" spans="1:6" ht="13.2" x14ac:dyDescent="0.25">
      <c r="A3100" s="5">
        <v>44872.083333333336</v>
      </c>
      <c r="B3100" s="6">
        <v>380.31</v>
      </c>
      <c r="C3100" s="6">
        <v>324.71089000000001</v>
      </c>
      <c r="D3100" s="6">
        <v>0.17122650244345</v>
      </c>
      <c r="E3100" s="4"/>
      <c r="F3100" s="4"/>
    </row>
    <row r="3101" spans="1:6" ht="13.2" x14ac:dyDescent="0.25">
      <c r="A3101" s="5">
        <v>44872.125</v>
      </c>
      <c r="B3101" s="6">
        <v>376.78</v>
      </c>
      <c r="C3101" s="6">
        <v>339.28487999999999</v>
      </c>
      <c r="D3101" s="6">
        <v>0.110512204375273</v>
      </c>
      <c r="E3101" s="4"/>
      <c r="F3101" s="4"/>
    </row>
    <row r="3102" spans="1:6" ht="13.2" x14ac:dyDescent="0.25">
      <c r="A3102" s="5">
        <v>44872.166666666664</v>
      </c>
      <c r="B3102" s="6">
        <v>379.29</v>
      </c>
      <c r="C3102" s="6">
        <v>341.25459000000001</v>
      </c>
      <c r="D3102" s="6">
        <v>0.11145757775741499</v>
      </c>
      <c r="E3102" s="4"/>
      <c r="F3102" s="4"/>
    </row>
    <row r="3103" spans="1:6" ht="13.2" x14ac:dyDescent="0.25">
      <c r="A3103" s="5">
        <v>44872.208333333336</v>
      </c>
      <c r="B3103" s="6">
        <v>381.66</v>
      </c>
      <c r="C3103" s="6">
        <v>339.49569000000002</v>
      </c>
      <c r="D3103" s="6">
        <v>0.12419689333905801</v>
      </c>
      <c r="E3103" s="4"/>
      <c r="F3103" s="4"/>
    </row>
    <row r="3104" spans="1:6" ht="13.2" x14ac:dyDescent="0.25">
      <c r="A3104" s="5">
        <v>44872.25</v>
      </c>
      <c r="B3104" s="6">
        <v>369.58</v>
      </c>
      <c r="C3104" s="6">
        <v>339.40616</v>
      </c>
      <c r="D3104" s="6">
        <v>8.8901863183626306E-2</v>
      </c>
      <c r="E3104" s="4"/>
      <c r="F3104" s="4"/>
    </row>
    <row r="3105" spans="1:6" ht="13.2" x14ac:dyDescent="0.25">
      <c r="A3105" s="5">
        <v>44872.291666666664</v>
      </c>
      <c r="B3105" s="6">
        <v>346.57</v>
      </c>
      <c r="C3105" s="6">
        <v>339.13681000000003</v>
      </c>
      <c r="D3105" s="6">
        <v>2.19179687395183E-2</v>
      </c>
      <c r="E3105" s="4"/>
      <c r="F3105" s="4"/>
    </row>
    <row r="3106" spans="1:6" ht="13.2" x14ac:dyDescent="0.25">
      <c r="A3106" s="5">
        <v>44872.333333333336</v>
      </c>
      <c r="B3106" s="6">
        <v>331.65</v>
      </c>
      <c r="C3106" s="6">
        <v>338.72991000000002</v>
      </c>
      <c r="D3106" s="6">
        <v>2.0901342901782801E-2</v>
      </c>
      <c r="E3106" s="4"/>
      <c r="F3106" s="4"/>
    </row>
    <row r="3107" spans="1:6" ht="13.2" x14ac:dyDescent="0.25">
      <c r="A3107" s="5">
        <v>44872.375</v>
      </c>
      <c r="B3107" s="6">
        <v>339.18</v>
      </c>
      <c r="C3107" s="6">
        <v>336.28528999999997</v>
      </c>
      <c r="D3107" s="6">
        <v>8.6078995605190795E-3</v>
      </c>
      <c r="E3107" s="4"/>
      <c r="F3107" s="4"/>
    </row>
    <row r="3108" spans="1:6" ht="13.2" x14ac:dyDescent="0.25">
      <c r="A3108" s="5">
        <v>44872.416666666664</v>
      </c>
      <c r="B3108" s="6">
        <v>360.27</v>
      </c>
      <c r="C3108" s="6">
        <v>334.57871999999998</v>
      </c>
      <c r="D3108" s="6">
        <v>7.6786951662676003E-2</v>
      </c>
      <c r="E3108" s="4"/>
      <c r="F3108" s="4"/>
    </row>
    <row r="3109" spans="1:6" ht="13.2" x14ac:dyDescent="0.25">
      <c r="A3109" s="5">
        <v>44872.458333333336</v>
      </c>
      <c r="B3109" s="6">
        <v>371.19</v>
      </c>
      <c r="C3109" s="6">
        <v>334.04102999999998</v>
      </c>
      <c r="D3109" s="6">
        <v>0.111210799463766</v>
      </c>
      <c r="E3109" s="4"/>
      <c r="F3109" s="4"/>
    </row>
    <row r="3110" spans="1:6" ht="13.2" x14ac:dyDescent="0.25">
      <c r="A3110" s="5">
        <v>44872.5</v>
      </c>
      <c r="B3110" s="6">
        <v>374.02</v>
      </c>
      <c r="C3110" s="6">
        <v>335.16338000000002</v>
      </c>
      <c r="D3110" s="6">
        <v>0.115933369570386</v>
      </c>
      <c r="E3110" s="4"/>
      <c r="F3110" s="4"/>
    </row>
    <row r="3111" spans="1:6" ht="13.2" x14ac:dyDescent="0.25">
      <c r="A3111" s="5">
        <v>44872.541666666664</v>
      </c>
      <c r="B3111" s="6">
        <v>365.5</v>
      </c>
      <c r="C3111" s="6">
        <v>334.71262999999999</v>
      </c>
      <c r="D3111" s="6">
        <v>9.19815006682001E-2</v>
      </c>
      <c r="E3111" s="4"/>
      <c r="F3111" s="4"/>
    </row>
    <row r="3112" spans="1:6" ht="13.2" x14ac:dyDescent="0.25">
      <c r="A3112" s="5">
        <v>44872.583333333336</v>
      </c>
      <c r="B3112" s="6">
        <v>371.52</v>
      </c>
      <c r="C3112" s="6">
        <v>322.33163000000002</v>
      </c>
      <c r="D3112" s="6">
        <v>0.15260174746114699</v>
      </c>
      <c r="E3112" s="4"/>
      <c r="F3112" s="4"/>
    </row>
    <row r="3113" spans="1:6" ht="13.2" x14ac:dyDescent="0.25">
      <c r="A3113" s="5">
        <v>44872.625</v>
      </c>
      <c r="B3113" s="6">
        <v>370.19</v>
      </c>
      <c r="C3113" s="6">
        <v>292.65607</v>
      </c>
      <c r="D3113" s="6">
        <v>0.264931904539003</v>
      </c>
      <c r="E3113" s="4"/>
      <c r="F3113" s="4"/>
    </row>
    <row r="3114" spans="1:6" ht="13.2" x14ac:dyDescent="0.25">
      <c r="A3114" s="5">
        <v>44872.666666666664</v>
      </c>
      <c r="B3114" s="6">
        <v>312.7</v>
      </c>
      <c r="C3114" s="6">
        <v>252.8715</v>
      </c>
      <c r="D3114" s="6">
        <v>0.23659645313924199</v>
      </c>
      <c r="E3114" s="4"/>
      <c r="F3114" s="4"/>
    </row>
    <row r="3115" spans="1:6" ht="13.2" x14ac:dyDescent="0.25">
      <c r="A3115" s="5">
        <v>44872.708333333336</v>
      </c>
      <c r="B3115" s="6">
        <v>274.25</v>
      </c>
      <c r="C3115" s="6">
        <v>213.64383000000001</v>
      </c>
      <c r="D3115" s="6">
        <v>0.28367854105592399</v>
      </c>
      <c r="E3115" s="4"/>
      <c r="F3115" s="4"/>
    </row>
    <row r="3116" spans="1:6" ht="13.2" x14ac:dyDescent="0.25">
      <c r="A3116" s="5">
        <v>44872.75</v>
      </c>
      <c r="B3116" s="6">
        <v>273.45999999999998</v>
      </c>
      <c r="C3116" s="6">
        <v>189.16255000000001</v>
      </c>
      <c r="D3116" s="6">
        <v>0.44563498430318199</v>
      </c>
      <c r="E3116" s="4"/>
      <c r="F3116" s="4"/>
    </row>
    <row r="3117" spans="1:6" ht="13.2" x14ac:dyDescent="0.25">
      <c r="A3117" s="5">
        <v>44872.791666666664</v>
      </c>
      <c r="B3117" s="6">
        <v>268.08999999999997</v>
      </c>
      <c r="C3117" s="6">
        <v>183.03385</v>
      </c>
      <c r="D3117" s="6">
        <v>0.46470174779146001</v>
      </c>
      <c r="E3117" s="4"/>
      <c r="F3117" s="4"/>
    </row>
    <row r="3118" spans="1:6" ht="13.2" x14ac:dyDescent="0.25">
      <c r="A3118" s="5">
        <v>44872.833333333336</v>
      </c>
      <c r="B3118" s="6">
        <v>267.24</v>
      </c>
      <c r="C3118" s="6">
        <v>187.10049000000001</v>
      </c>
      <c r="D3118" s="6">
        <v>0.42832335714353198</v>
      </c>
      <c r="E3118" s="4"/>
      <c r="F3118" s="4"/>
    </row>
    <row r="3119" spans="1:6" ht="13.2" x14ac:dyDescent="0.25">
      <c r="A3119" s="5">
        <v>44872.875</v>
      </c>
      <c r="B3119" s="6">
        <v>260.35000000000002</v>
      </c>
      <c r="C3119" s="6">
        <v>190.90111999999999</v>
      </c>
      <c r="D3119" s="6">
        <v>0.36379503692801801</v>
      </c>
      <c r="E3119" s="4"/>
      <c r="F3119" s="4"/>
    </row>
    <row r="3120" spans="1:6" ht="13.2" x14ac:dyDescent="0.25">
      <c r="A3120" s="5">
        <v>44872.916666666664</v>
      </c>
      <c r="B3120" s="6">
        <v>265.05</v>
      </c>
      <c r="C3120" s="6">
        <v>195.54574</v>
      </c>
      <c r="D3120" s="6">
        <v>0.35543735189526499</v>
      </c>
      <c r="E3120" s="4"/>
      <c r="F3120" s="4"/>
    </row>
    <row r="3121" spans="1:6" ht="13.2" x14ac:dyDescent="0.25">
      <c r="A3121" s="5">
        <v>44872.958333333336</v>
      </c>
      <c r="B3121" s="6">
        <v>270.58999999999997</v>
      </c>
      <c r="C3121" s="6">
        <v>212.48445000000001</v>
      </c>
      <c r="D3121" s="6">
        <v>0.273457893036407</v>
      </c>
      <c r="E3121" s="4"/>
      <c r="F3121" s="4"/>
    </row>
    <row r="3122" spans="1:6" ht="13.2" x14ac:dyDescent="0.25">
      <c r="A3122" s="5">
        <v>44873</v>
      </c>
      <c r="B3122" s="6">
        <v>302.86</v>
      </c>
      <c r="C3122" s="6">
        <v>348.98665</v>
      </c>
      <c r="D3122" s="6">
        <v>0.13217310748133199</v>
      </c>
      <c r="E3122" s="4"/>
      <c r="F3122" s="4"/>
    </row>
    <row r="3123" spans="1:6" ht="13.2" x14ac:dyDescent="0.25">
      <c r="A3123" s="5">
        <v>44873.041666666664</v>
      </c>
      <c r="B3123" s="6">
        <v>362.77</v>
      </c>
      <c r="C3123" s="6">
        <v>375.01918000000001</v>
      </c>
      <c r="D3123" s="6">
        <v>3.26628094061749E-2</v>
      </c>
      <c r="E3123" s="4"/>
      <c r="F3123" s="4"/>
    </row>
    <row r="3124" spans="1:6" ht="13.2" x14ac:dyDescent="0.25">
      <c r="A3124" s="5">
        <v>44873.083333333336</v>
      </c>
      <c r="B3124" s="6">
        <v>394.29</v>
      </c>
      <c r="C3124" s="6">
        <v>382.55865999999997</v>
      </c>
      <c r="D3124" s="6">
        <v>3.0665467094641199E-2</v>
      </c>
      <c r="E3124" s="4"/>
      <c r="F3124" s="4"/>
    </row>
    <row r="3125" spans="1:6" ht="13.2" x14ac:dyDescent="0.25">
      <c r="A3125" s="5">
        <v>44873.125</v>
      </c>
      <c r="B3125" s="6">
        <v>395.29</v>
      </c>
      <c r="C3125" s="6">
        <v>377.72456</v>
      </c>
      <c r="D3125" s="6">
        <v>4.6503303888950201E-2</v>
      </c>
      <c r="E3125" s="4"/>
      <c r="F3125" s="4"/>
    </row>
    <row r="3126" spans="1:6" ht="13.2" x14ac:dyDescent="0.25">
      <c r="A3126" s="5">
        <v>44873.166666666664</v>
      </c>
      <c r="B3126" s="6">
        <v>392.5</v>
      </c>
      <c r="C3126" s="6">
        <v>371.54829999999998</v>
      </c>
      <c r="D3126" s="6">
        <v>5.6390245898043402E-2</v>
      </c>
      <c r="E3126" s="4"/>
      <c r="F3126" s="4"/>
    </row>
    <row r="3127" spans="1:6" ht="13.2" x14ac:dyDescent="0.25">
      <c r="A3127" s="5">
        <v>44873.208333333336</v>
      </c>
      <c r="B3127" s="6">
        <v>379.04</v>
      </c>
      <c r="C3127" s="6">
        <v>367.36408999999998</v>
      </c>
      <c r="D3127" s="6">
        <v>3.1782937738960897E-2</v>
      </c>
      <c r="E3127" s="4"/>
      <c r="F3127" s="4"/>
    </row>
    <row r="3128" spans="1:6" ht="13.2" x14ac:dyDescent="0.25">
      <c r="A3128" s="5">
        <v>44873.25</v>
      </c>
      <c r="B3128" s="6">
        <v>376.24</v>
      </c>
      <c r="C3128" s="6">
        <v>366.56349999999998</v>
      </c>
      <c r="D3128" s="6">
        <v>2.63978819495122E-2</v>
      </c>
      <c r="E3128" s="4"/>
      <c r="F3128" s="4"/>
    </row>
    <row r="3129" spans="1:6" ht="13.2" x14ac:dyDescent="0.25">
      <c r="A3129" s="5">
        <v>44873.291666666664</v>
      </c>
      <c r="B3129" s="6">
        <v>377.67</v>
      </c>
      <c r="C3129" s="6">
        <v>363.43394999999998</v>
      </c>
      <c r="D3129" s="6">
        <v>3.9170941514957598E-2</v>
      </c>
      <c r="E3129" s="4"/>
      <c r="F3129" s="4"/>
    </row>
    <row r="3130" spans="1:6" ht="13.2" x14ac:dyDescent="0.25">
      <c r="A3130" s="5">
        <v>44873.333333333336</v>
      </c>
      <c r="B3130" s="6">
        <v>379.43</v>
      </c>
      <c r="C3130" s="6">
        <v>360.38672000000003</v>
      </c>
      <c r="D3130" s="6">
        <v>5.28412367692127E-2</v>
      </c>
      <c r="E3130" s="4"/>
      <c r="F3130" s="4"/>
    </row>
    <row r="3131" spans="1:6" ht="13.2" x14ac:dyDescent="0.25">
      <c r="A3131" s="5">
        <v>44873.375</v>
      </c>
      <c r="B3131" s="6">
        <v>379.37</v>
      </c>
      <c r="C3131" s="6">
        <v>356.63272999999998</v>
      </c>
      <c r="D3131" s="6">
        <v>6.3755421438744603E-2</v>
      </c>
      <c r="E3131" s="4"/>
      <c r="F3131" s="4"/>
    </row>
    <row r="3132" spans="1:6" ht="13.2" x14ac:dyDescent="0.25">
      <c r="A3132" s="5">
        <v>44873.416666666664</v>
      </c>
      <c r="B3132" s="6">
        <v>383.74</v>
      </c>
      <c r="C3132" s="6">
        <v>356.64344</v>
      </c>
      <c r="D3132" s="6">
        <v>7.5976611261937096E-2</v>
      </c>
      <c r="E3132" s="4"/>
      <c r="F3132" s="4"/>
    </row>
    <row r="3133" spans="1:6" ht="13.2" x14ac:dyDescent="0.25">
      <c r="A3133" s="5">
        <v>44873.458333333336</v>
      </c>
      <c r="B3133" s="6">
        <v>386.32</v>
      </c>
      <c r="C3133" s="6">
        <v>359.32713999999999</v>
      </c>
      <c r="D3133" s="6">
        <v>7.5120571187581295E-2</v>
      </c>
      <c r="E3133" s="4"/>
      <c r="F3133" s="4"/>
    </row>
    <row r="3134" spans="1:6" ht="13.2" x14ac:dyDescent="0.25">
      <c r="A3134" s="5">
        <v>44873.5</v>
      </c>
      <c r="B3134" s="6">
        <v>391.86</v>
      </c>
      <c r="C3134" s="6">
        <v>358.10856999999999</v>
      </c>
      <c r="D3134" s="6">
        <v>9.4249154662788506E-2</v>
      </c>
      <c r="E3134" s="4"/>
      <c r="F3134" s="4"/>
    </row>
    <row r="3135" spans="1:6" ht="13.2" x14ac:dyDescent="0.25">
      <c r="A3135" s="5">
        <v>44873.541666666664</v>
      </c>
      <c r="B3135" s="6">
        <v>399.71</v>
      </c>
      <c r="C3135" s="6">
        <v>352.30466000000001</v>
      </c>
      <c r="D3135" s="6">
        <v>0.134557800058619</v>
      </c>
      <c r="E3135" s="4"/>
      <c r="F3135" s="4"/>
    </row>
    <row r="3136" spans="1:6" ht="13.2" x14ac:dyDescent="0.25">
      <c r="A3136" s="5">
        <v>44873.583333333336</v>
      </c>
      <c r="B3136" s="6">
        <v>399.67</v>
      </c>
      <c r="C3136" s="6">
        <v>339.27895999999998</v>
      </c>
      <c r="D3136" s="6">
        <v>0.17799818768602599</v>
      </c>
      <c r="E3136" s="4"/>
      <c r="F3136" s="4"/>
    </row>
    <row r="3137" spans="1:6" ht="13.2" x14ac:dyDescent="0.25">
      <c r="A3137" s="5">
        <v>44873.625</v>
      </c>
      <c r="B3137" s="6">
        <v>381.97</v>
      </c>
      <c r="C3137" s="6">
        <v>318.68498</v>
      </c>
      <c r="D3137" s="6">
        <v>0.19858174677702101</v>
      </c>
      <c r="E3137" s="4"/>
      <c r="F3137" s="4"/>
    </row>
    <row r="3138" spans="1:6" ht="13.2" x14ac:dyDescent="0.25">
      <c r="A3138" s="5">
        <v>44873.666666666664</v>
      </c>
      <c r="B3138" s="6">
        <v>332.73</v>
      </c>
      <c r="C3138" s="6">
        <v>292.80721</v>
      </c>
      <c r="D3138" s="6">
        <v>0.136344969101</v>
      </c>
      <c r="E3138" s="4"/>
      <c r="F3138" s="4"/>
    </row>
    <row r="3139" spans="1:6" ht="13.2" x14ac:dyDescent="0.25">
      <c r="A3139" s="5">
        <v>44873.708333333336</v>
      </c>
      <c r="B3139" s="6">
        <v>292.76</v>
      </c>
      <c r="C3139" s="6">
        <v>265.67851000000002</v>
      </c>
      <c r="D3139" s="6">
        <v>0.101933310300482</v>
      </c>
      <c r="E3139" s="4"/>
      <c r="F3139" s="4"/>
    </row>
    <row r="3140" spans="1:6" ht="13.2" x14ac:dyDescent="0.25">
      <c r="A3140" s="5">
        <v>44873.75</v>
      </c>
      <c r="B3140" s="6">
        <v>278.58</v>
      </c>
      <c r="C3140" s="6">
        <v>246.28560999999999</v>
      </c>
      <c r="D3140" s="6">
        <v>0.13112576898016801</v>
      </c>
      <c r="E3140" s="4"/>
      <c r="F3140" s="4"/>
    </row>
    <row r="3141" spans="1:6" ht="13.2" x14ac:dyDescent="0.25">
      <c r="A3141" s="5">
        <v>44873.791666666664</v>
      </c>
      <c r="B3141" s="6">
        <v>276.31</v>
      </c>
      <c r="C3141" s="6">
        <v>242.23719</v>
      </c>
      <c r="D3141" s="6">
        <v>0.14065887240518199</v>
      </c>
      <c r="E3141" s="4"/>
      <c r="F3141" s="4"/>
    </row>
    <row r="3142" spans="1:6" ht="13.2" x14ac:dyDescent="0.25">
      <c r="A3142" s="5">
        <v>44873.833333333336</v>
      </c>
      <c r="B3142" s="6">
        <v>268.18</v>
      </c>
      <c r="C3142" s="6">
        <v>248.7396</v>
      </c>
      <c r="D3142" s="6">
        <v>7.8155629421290396E-2</v>
      </c>
      <c r="E3142" s="4"/>
      <c r="F3142" s="4"/>
    </row>
    <row r="3143" spans="1:6" ht="13.2" x14ac:dyDescent="0.25">
      <c r="A3143" s="5">
        <v>44873.875</v>
      </c>
      <c r="B3143" s="6">
        <v>266.05</v>
      </c>
      <c r="C3143" s="6">
        <v>258.58271999999999</v>
      </c>
      <c r="D3143" s="6">
        <v>2.8877722378355401E-2</v>
      </c>
      <c r="E3143" s="4"/>
      <c r="F3143" s="4"/>
    </row>
    <row r="3144" spans="1:6" ht="13.2" x14ac:dyDescent="0.25">
      <c r="A3144" s="5">
        <v>44873.916666666664</v>
      </c>
      <c r="B3144" s="6">
        <v>260.23</v>
      </c>
      <c r="C3144" s="6">
        <v>271.85804000000002</v>
      </c>
      <c r="D3144" s="6">
        <v>4.2772470514390502E-2</v>
      </c>
      <c r="E3144" s="4"/>
      <c r="F3144" s="4"/>
    </row>
    <row r="3145" spans="1:6" ht="13.2" x14ac:dyDescent="0.25">
      <c r="A3145" s="5">
        <v>44873.958333333336</v>
      </c>
      <c r="B3145" s="6">
        <v>282.83999999999997</v>
      </c>
      <c r="C3145" s="6">
        <v>294.85397999999998</v>
      </c>
      <c r="D3145" s="6">
        <v>4.0745524276117898E-2</v>
      </c>
      <c r="E3145" s="4"/>
      <c r="F3145" s="4"/>
    </row>
    <row r="3146" spans="1:6" ht="13.2" x14ac:dyDescent="0.25">
      <c r="A3146" s="5">
        <v>44874</v>
      </c>
      <c r="B3146" s="6">
        <v>296.77999999999997</v>
      </c>
      <c r="C3146" s="6">
        <v>298.92509999999999</v>
      </c>
      <c r="D3146" s="6">
        <v>7.1760451029372002E-3</v>
      </c>
      <c r="E3146" s="4"/>
      <c r="F3146" s="4"/>
    </row>
    <row r="3147" spans="1:6" ht="13.2" x14ac:dyDescent="0.25">
      <c r="A3147" s="5">
        <v>44874.041666666664</v>
      </c>
      <c r="B3147" s="6">
        <v>350.34</v>
      </c>
      <c r="C3147" s="6">
        <v>333.93659000000002</v>
      </c>
      <c r="D3147" s="6">
        <v>4.9121331687551603E-2</v>
      </c>
      <c r="E3147" s="4"/>
      <c r="F3147" s="4"/>
    </row>
    <row r="3148" spans="1:6" ht="13.2" x14ac:dyDescent="0.25">
      <c r="A3148" s="5">
        <v>44874.083333333336</v>
      </c>
      <c r="B3148" s="6">
        <v>367.56</v>
      </c>
      <c r="C3148" s="6">
        <v>355.94560000000001</v>
      </c>
      <c r="D3148" s="6">
        <v>3.2629705213380801E-2</v>
      </c>
      <c r="E3148" s="4"/>
      <c r="F3148" s="4"/>
    </row>
    <row r="3149" spans="1:6" ht="13.2" x14ac:dyDescent="0.25">
      <c r="A3149" s="5">
        <v>44874.125</v>
      </c>
      <c r="B3149" s="6">
        <v>370.71</v>
      </c>
      <c r="C3149" s="6">
        <v>361.46215000000001</v>
      </c>
      <c r="D3149" s="6">
        <v>2.5584559821823501E-2</v>
      </c>
      <c r="E3149" s="4"/>
      <c r="F3149" s="4"/>
    </row>
    <row r="3150" spans="1:6" ht="13.2" x14ac:dyDescent="0.25">
      <c r="A3150" s="5">
        <v>44874.166666666664</v>
      </c>
      <c r="B3150" s="6">
        <v>360.65</v>
      </c>
      <c r="C3150" s="6">
        <v>359.76373000000001</v>
      </c>
      <c r="D3150" s="6">
        <v>2.4634779053462801E-3</v>
      </c>
      <c r="E3150" s="4"/>
      <c r="F3150" s="4"/>
    </row>
    <row r="3151" spans="1:6" ht="13.2" x14ac:dyDescent="0.25">
      <c r="A3151" s="5">
        <v>44874.208333333336</v>
      </c>
      <c r="B3151" s="6">
        <v>358.1</v>
      </c>
      <c r="C3151" s="6">
        <v>357.64305999999999</v>
      </c>
      <c r="D3151" s="6">
        <v>1.2776425746945301E-3</v>
      </c>
      <c r="E3151" s="4"/>
      <c r="F3151" s="4"/>
    </row>
    <row r="3152" spans="1:6" ht="13.2" x14ac:dyDescent="0.25">
      <c r="A3152" s="5">
        <v>44874.25</v>
      </c>
      <c r="B3152" s="6">
        <v>369.5</v>
      </c>
      <c r="C3152" s="6">
        <v>357.56475</v>
      </c>
      <c r="D3152" s="6">
        <v>3.33792690694482E-2</v>
      </c>
      <c r="E3152" s="4"/>
      <c r="F3152" s="4"/>
    </row>
    <row r="3153" spans="1:6" ht="13.2" x14ac:dyDescent="0.25">
      <c r="A3153" s="5">
        <v>44874.291666666664</v>
      </c>
      <c r="B3153" s="6">
        <v>372.38</v>
      </c>
      <c r="C3153" s="6">
        <v>355.46942000000001</v>
      </c>
      <c r="D3153" s="6">
        <v>4.7572530992961298E-2</v>
      </c>
      <c r="E3153" s="4"/>
      <c r="F3153" s="4"/>
    </row>
    <row r="3154" spans="1:6" ht="13.2" x14ac:dyDescent="0.25">
      <c r="A3154" s="5">
        <v>44874.333333333336</v>
      </c>
      <c r="B3154" s="6">
        <v>375.98</v>
      </c>
      <c r="C3154" s="6">
        <v>353.17140999999998</v>
      </c>
      <c r="D3154" s="6">
        <v>6.4582209528228907E-2</v>
      </c>
      <c r="E3154" s="4"/>
      <c r="F3154" s="4"/>
    </row>
    <row r="3155" spans="1:6" ht="13.2" x14ac:dyDescent="0.25">
      <c r="A3155" s="5">
        <v>44874.375</v>
      </c>
      <c r="B3155" s="6">
        <v>376.21</v>
      </c>
      <c r="C3155" s="6">
        <v>349.40884999999997</v>
      </c>
      <c r="D3155" s="6">
        <v>7.6704267794018399E-2</v>
      </c>
      <c r="E3155" s="4"/>
      <c r="F3155" s="4"/>
    </row>
    <row r="3156" spans="1:6" ht="13.2" x14ac:dyDescent="0.25">
      <c r="A3156" s="5">
        <v>44874.416666666664</v>
      </c>
      <c r="B3156" s="6">
        <v>375.69</v>
      </c>
      <c r="C3156" s="6">
        <v>347.21042999999997</v>
      </c>
      <c r="D3156" s="6">
        <v>8.2023947264487404E-2</v>
      </c>
      <c r="E3156" s="4"/>
      <c r="F3156" s="4"/>
    </row>
    <row r="3157" spans="1:6" ht="13.2" x14ac:dyDescent="0.25">
      <c r="A3157" s="5">
        <v>44874.458333333336</v>
      </c>
      <c r="B3157" s="6">
        <v>378.68</v>
      </c>
      <c r="C3157" s="6">
        <v>346.88936999999999</v>
      </c>
      <c r="D3157" s="6">
        <v>9.1644866488702195E-2</v>
      </c>
      <c r="E3157" s="4"/>
      <c r="F3157" s="4"/>
    </row>
    <row r="3158" spans="1:6" ht="13.2" x14ac:dyDescent="0.25">
      <c r="A3158" s="5">
        <v>44874.5</v>
      </c>
      <c r="B3158" s="6">
        <v>385.09</v>
      </c>
      <c r="C3158" s="6">
        <v>348.08981</v>
      </c>
      <c r="D3158" s="6">
        <v>0.106294953018015</v>
      </c>
      <c r="E3158" s="4"/>
      <c r="F3158" s="4"/>
    </row>
    <row r="3159" spans="1:6" ht="13.2" x14ac:dyDescent="0.25">
      <c r="A3159" s="5">
        <v>44874.541666666664</v>
      </c>
      <c r="B3159" s="6">
        <v>379.73</v>
      </c>
      <c r="C3159" s="6">
        <v>348.57173</v>
      </c>
      <c r="D3159" s="6">
        <v>8.93884022092096E-2</v>
      </c>
      <c r="E3159" s="4"/>
      <c r="F3159" s="4"/>
    </row>
    <row r="3160" spans="1:6" ht="13.2" x14ac:dyDescent="0.25">
      <c r="A3160" s="5">
        <v>44874.583333333336</v>
      </c>
      <c r="B3160" s="6">
        <v>376.02</v>
      </c>
      <c r="C3160" s="6">
        <v>340.69628</v>
      </c>
      <c r="D3160" s="6">
        <v>0.10368096769357101</v>
      </c>
      <c r="E3160" s="4"/>
      <c r="F3160" s="4"/>
    </row>
    <row r="3161" spans="1:6" ht="13.2" x14ac:dyDescent="0.25">
      <c r="A3161" s="5">
        <v>44874.625</v>
      </c>
      <c r="B3161" s="6">
        <v>369.77</v>
      </c>
      <c r="C3161" s="6">
        <v>319.48417999999998</v>
      </c>
      <c r="D3161" s="6">
        <v>0.15739690146785901</v>
      </c>
      <c r="E3161" s="4"/>
      <c r="F3161" s="4"/>
    </row>
    <row r="3162" spans="1:6" ht="13.2" x14ac:dyDescent="0.25">
      <c r="A3162" s="5">
        <v>44874.666666666664</v>
      </c>
      <c r="B3162" s="6">
        <v>312.14</v>
      </c>
      <c r="C3162" s="6">
        <v>287.16262</v>
      </c>
      <c r="D3162" s="6">
        <v>8.6979914029200495E-2</v>
      </c>
      <c r="E3162" s="4"/>
      <c r="F3162" s="4"/>
    </row>
    <row r="3163" spans="1:6" ht="13.2" x14ac:dyDescent="0.25">
      <c r="A3163" s="5">
        <v>44874.708333333336</v>
      </c>
      <c r="B3163" s="6">
        <v>252.04</v>
      </c>
      <c r="C3163" s="6">
        <v>250.87440000000001</v>
      </c>
      <c r="D3163" s="6">
        <v>4.6461496270643098E-3</v>
      </c>
      <c r="E3163" s="4"/>
      <c r="F3163" s="4"/>
    </row>
    <row r="3164" spans="1:6" ht="13.2" x14ac:dyDescent="0.25">
      <c r="A3164" s="5">
        <v>44874.75</v>
      </c>
      <c r="B3164" s="6">
        <v>219.57</v>
      </c>
      <c r="C3164" s="6">
        <v>225.57826</v>
      </c>
      <c r="D3164" s="6">
        <v>2.6634924837171801E-2</v>
      </c>
      <c r="E3164" s="4"/>
      <c r="F3164" s="4"/>
    </row>
    <row r="3165" spans="1:6" ht="13.2" x14ac:dyDescent="0.25">
      <c r="A3165" s="5">
        <v>44874.791666666664</v>
      </c>
      <c r="B3165" s="6">
        <v>203.14</v>
      </c>
      <c r="C3165" s="6">
        <v>220.02387999999999</v>
      </c>
      <c r="D3165" s="6">
        <v>7.6736579683987005E-2</v>
      </c>
      <c r="E3165" s="4"/>
      <c r="F3165" s="4"/>
    </row>
    <row r="3166" spans="1:6" ht="13.2" x14ac:dyDescent="0.25">
      <c r="A3166" s="5">
        <v>44874.833333333336</v>
      </c>
      <c r="B3166" s="6">
        <v>210.09</v>
      </c>
      <c r="C3166" s="6">
        <v>227.02715000000001</v>
      </c>
      <c r="D3166" s="6">
        <v>7.4604072684698694E-2</v>
      </c>
      <c r="E3166" s="4"/>
      <c r="F3166" s="4"/>
    </row>
    <row r="3167" spans="1:6" ht="13.2" x14ac:dyDescent="0.25">
      <c r="A3167" s="5">
        <v>44874.875</v>
      </c>
      <c r="B3167" s="6">
        <v>217.43</v>
      </c>
      <c r="C3167" s="6">
        <v>234.33976000000001</v>
      </c>
      <c r="D3167" s="6">
        <v>7.2159158992054898E-2</v>
      </c>
      <c r="E3167" s="4"/>
      <c r="F3167" s="4"/>
    </row>
    <row r="3168" spans="1:6" ht="13.2" x14ac:dyDescent="0.25">
      <c r="A3168" s="5">
        <v>44874.916666666664</v>
      </c>
      <c r="B3168" s="6">
        <v>212.94</v>
      </c>
      <c r="C3168" s="6">
        <v>241.05932999999999</v>
      </c>
      <c r="D3168" s="6">
        <v>0.116649000891191</v>
      </c>
      <c r="E3168" s="4"/>
      <c r="F3168" s="4"/>
    </row>
    <row r="3169" spans="1:6" ht="13.2" x14ac:dyDescent="0.25">
      <c r="A3169" s="5">
        <v>44874.958333333336</v>
      </c>
      <c r="B3169" s="6">
        <v>211.71</v>
      </c>
      <c r="C3169" s="6">
        <v>256.57326</v>
      </c>
      <c r="D3169" s="6">
        <v>0.174855555875152</v>
      </c>
      <c r="E3169" s="4"/>
      <c r="F3169" s="4"/>
    </row>
    <row r="3170" spans="1:6" ht="13.2" x14ac:dyDescent="0.25">
      <c r="A3170" s="5">
        <v>44875</v>
      </c>
      <c r="B3170" s="6">
        <v>257.72000000000003</v>
      </c>
      <c r="C3170" s="6">
        <v>270.26560999999998</v>
      </c>
      <c r="D3170" s="6">
        <v>4.6419557412428203E-2</v>
      </c>
      <c r="E3170" s="4"/>
      <c r="F3170" s="4"/>
    </row>
    <row r="3171" spans="1:6" ht="13.2" x14ac:dyDescent="0.25">
      <c r="A3171" s="5">
        <v>44875.041666666664</v>
      </c>
      <c r="B3171" s="6">
        <v>359.06</v>
      </c>
      <c r="C3171" s="6">
        <v>326.03802000000002</v>
      </c>
      <c r="D3171" s="6">
        <v>0.10128260501643301</v>
      </c>
      <c r="E3171" s="4"/>
      <c r="F3171" s="4"/>
    </row>
    <row r="3172" spans="1:6" ht="13.2" x14ac:dyDescent="0.25">
      <c r="A3172" s="5">
        <v>44875.083333333336</v>
      </c>
      <c r="B3172" s="6">
        <v>381.41</v>
      </c>
      <c r="C3172" s="6">
        <v>368.09888999999998</v>
      </c>
      <c r="D3172" s="6">
        <v>3.6161777070286803E-2</v>
      </c>
      <c r="E3172" s="4"/>
      <c r="F3172" s="4"/>
    </row>
    <row r="3173" spans="1:6" ht="13.2" x14ac:dyDescent="0.25">
      <c r="A3173" s="5">
        <v>44875.125</v>
      </c>
      <c r="B3173" s="6">
        <v>376.39</v>
      </c>
      <c r="C3173" s="6">
        <v>380.24475000000001</v>
      </c>
      <c r="D3173" s="6">
        <v>1.0137549565115599E-2</v>
      </c>
      <c r="E3173" s="4"/>
      <c r="F3173" s="4"/>
    </row>
    <row r="3174" spans="1:6" ht="13.2" x14ac:dyDescent="0.25">
      <c r="A3174" s="5">
        <v>44875.166666666664</v>
      </c>
      <c r="B3174" s="6">
        <v>363.78</v>
      </c>
      <c r="C3174" s="6">
        <v>375.83413000000002</v>
      </c>
      <c r="D3174" s="6">
        <v>3.2073005184494602E-2</v>
      </c>
      <c r="E3174" s="4"/>
      <c r="F3174" s="4"/>
    </row>
    <row r="3175" spans="1:6" ht="13.2" x14ac:dyDescent="0.25">
      <c r="A3175" s="5">
        <v>44875.208333333336</v>
      </c>
      <c r="B3175" s="6">
        <v>362.48</v>
      </c>
      <c r="C3175" s="6">
        <v>373.80212999999998</v>
      </c>
      <c r="D3175" s="6">
        <v>3.0289099743760001E-2</v>
      </c>
      <c r="E3175" s="4"/>
      <c r="F3175" s="4"/>
    </row>
    <row r="3176" spans="1:6" ht="13.2" x14ac:dyDescent="0.25">
      <c r="A3176" s="5">
        <v>44875.25</v>
      </c>
      <c r="B3176" s="6">
        <v>377.78</v>
      </c>
      <c r="C3176" s="6">
        <v>380.00261999999998</v>
      </c>
      <c r="D3176" s="6">
        <v>5.84895967296227E-3</v>
      </c>
      <c r="E3176" s="4"/>
      <c r="F3176" s="4"/>
    </row>
    <row r="3177" spans="1:6" ht="13.2" x14ac:dyDescent="0.25">
      <c r="A3177" s="5">
        <v>44875.291666666664</v>
      </c>
      <c r="B3177" s="6">
        <v>384.9</v>
      </c>
      <c r="C3177" s="6">
        <v>386.54457000000002</v>
      </c>
      <c r="D3177" s="6">
        <v>4.2545417207646803E-3</v>
      </c>
      <c r="E3177" s="4"/>
      <c r="F3177" s="4"/>
    </row>
    <row r="3178" spans="1:6" ht="13.2" x14ac:dyDescent="0.25">
      <c r="A3178" s="5">
        <v>44875.333333333336</v>
      </c>
      <c r="B3178" s="6">
        <v>389.05</v>
      </c>
      <c r="C3178" s="6">
        <v>387.76781</v>
      </c>
      <c r="D3178" s="6">
        <v>3.3065921588489098E-3</v>
      </c>
      <c r="E3178" s="4"/>
      <c r="F3178" s="4"/>
    </row>
    <row r="3179" spans="1:6" ht="13.2" x14ac:dyDescent="0.25">
      <c r="A3179" s="5">
        <v>44875.375</v>
      </c>
      <c r="B3179" s="6">
        <v>404.31</v>
      </c>
      <c r="C3179" s="6">
        <v>382.81756000000001</v>
      </c>
      <c r="D3179" s="6">
        <v>5.61427746417901E-2</v>
      </c>
      <c r="E3179" s="4"/>
      <c r="F3179" s="4"/>
    </row>
    <row r="3180" spans="1:6" ht="13.2" x14ac:dyDescent="0.25">
      <c r="A3180" s="5">
        <v>44875.416666666664</v>
      </c>
      <c r="B3180" s="6">
        <v>403.21</v>
      </c>
      <c r="C3180" s="6">
        <v>381.11711000000003</v>
      </c>
      <c r="D3180" s="6">
        <v>5.7968769756886397E-2</v>
      </c>
      <c r="E3180" s="4"/>
      <c r="F3180" s="4"/>
    </row>
    <row r="3181" spans="1:6" ht="13.2" x14ac:dyDescent="0.25">
      <c r="A3181" s="5">
        <v>44875.458333333336</v>
      </c>
      <c r="B3181" s="6">
        <v>408.06</v>
      </c>
      <c r="C3181" s="6">
        <v>383.17201</v>
      </c>
      <c r="D3181" s="6">
        <v>6.4952526151375201E-2</v>
      </c>
      <c r="E3181" s="4"/>
      <c r="F3181" s="4"/>
    </row>
    <row r="3182" spans="1:6" ht="13.2" x14ac:dyDescent="0.25">
      <c r="A3182" s="5">
        <v>44875.5</v>
      </c>
      <c r="B3182" s="6">
        <v>429.52</v>
      </c>
      <c r="C3182" s="6">
        <v>384.34949999999998</v>
      </c>
      <c r="D3182" s="6">
        <v>0.117524544717763</v>
      </c>
      <c r="E3182" s="4"/>
      <c r="F3182" s="4"/>
    </row>
    <row r="3183" spans="1:6" ht="13.2" x14ac:dyDescent="0.25">
      <c r="A3183" s="5">
        <v>44875.541666666664</v>
      </c>
      <c r="B3183" s="6">
        <v>427.35</v>
      </c>
      <c r="C3183" s="6">
        <v>383.78505999999999</v>
      </c>
      <c r="D3183" s="6">
        <v>0.11351390280799301</v>
      </c>
      <c r="E3183" s="4"/>
      <c r="F3183" s="4"/>
    </row>
    <row r="3184" spans="1:6" ht="13.2" x14ac:dyDescent="0.25">
      <c r="A3184" s="5">
        <v>44875.583333333336</v>
      </c>
      <c r="B3184" s="6">
        <v>424.75</v>
      </c>
      <c r="C3184" s="6">
        <v>379.18248</v>
      </c>
      <c r="D3184" s="6">
        <v>0.120173062848262</v>
      </c>
      <c r="E3184" s="4"/>
      <c r="F3184" s="4"/>
    </row>
    <row r="3185" spans="1:6" ht="13.2" x14ac:dyDescent="0.25">
      <c r="A3185" s="5">
        <v>44875.625</v>
      </c>
      <c r="B3185" s="6">
        <v>418.17</v>
      </c>
      <c r="C3185" s="6">
        <v>363.43585000000002</v>
      </c>
      <c r="D3185" s="6">
        <v>0.150601956301228</v>
      </c>
      <c r="E3185" s="4"/>
      <c r="F3185" s="4"/>
    </row>
    <row r="3186" spans="1:6" ht="13.2" x14ac:dyDescent="0.25">
      <c r="A3186" s="5">
        <v>44875.666666666664</v>
      </c>
      <c r="B3186" s="6">
        <v>325.87</v>
      </c>
      <c r="C3186" s="6">
        <v>325.40282000000002</v>
      </c>
      <c r="D3186" s="6">
        <v>1.4356974533901801E-3</v>
      </c>
      <c r="E3186" s="4"/>
      <c r="F3186" s="4"/>
    </row>
    <row r="3187" spans="1:6" ht="13.2" x14ac:dyDescent="0.25">
      <c r="A3187" s="5">
        <v>44875.708333333336</v>
      </c>
      <c r="B3187" s="6">
        <v>232.49</v>
      </c>
      <c r="C3187" s="6">
        <v>266.28787</v>
      </c>
      <c r="D3187" s="6">
        <v>0.12692230404636901</v>
      </c>
      <c r="E3187" s="4"/>
      <c r="F3187" s="4"/>
    </row>
    <row r="3188" spans="1:6" ht="13.2" x14ac:dyDescent="0.25">
      <c r="A3188" s="5">
        <v>44875.75</v>
      </c>
      <c r="B3188" s="6">
        <v>209.86</v>
      </c>
      <c r="C3188" s="6">
        <v>217.81048999999999</v>
      </c>
      <c r="D3188" s="6">
        <v>3.6501869124852399E-2</v>
      </c>
      <c r="E3188" s="4"/>
      <c r="F3188" s="4"/>
    </row>
    <row r="3189" spans="1:6" ht="13.2" x14ac:dyDescent="0.25">
      <c r="A3189" s="5">
        <v>44875.791666666664</v>
      </c>
      <c r="B3189" s="6">
        <v>213.67</v>
      </c>
      <c r="C3189" s="6">
        <v>201.78225</v>
      </c>
      <c r="D3189" s="6">
        <v>5.89137548025159E-2</v>
      </c>
      <c r="E3189" s="4"/>
      <c r="F3189" s="4"/>
    </row>
    <row r="3190" spans="1:6" ht="13.2" x14ac:dyDescent="0.25">
      <c r="A3190" s="5">
        <v>44875.833333333336</v>
      </c>
      <c r="B3190" s="6">
        <v>214.57</v>
      </c>
      <c r="C3190" s="6">
        <v>207.42415</v>
      </c>
      <c r="D3190" s="6">
        <v>3.4450424408151097E-2</v>
      </c>
      <c r="E3190" s="4"/>
      <c r="F3190" s="4"/>
    </row>
    <row r="3191" spans="1:6" ht="13.2" x14ac:dyDescent="0.25">
      <c r="A3191" s="5">
        <v>44875.875</v>
      </c>
      <c r="B3191" s="6">
        <v>214.54</v>
      </c>
      <c r="C3191" s="6">
        <v>213.52760000000001</v>
      </c>
      <c r="D3191" s="6">
        <v>4.7413074469060904E-3</v>
      </c>
      <c r="E3191" s="4"/>
      <c r="F3191" s="4"/>
    </row>
    <row r="3192" spans="1:6" ht="13.2" x14ac:dyDescent="0.25">
      <c r="A3192" s="5">
        <v>44875.916666666664</v>
      </c>
      <c r="B3192" s="6">
        <v>206.42</v>
      </c>
      <c r="C3192" s="6">
        <v>213.88636</v>
      </c>
      <c r="D3192" s="6">
        <v>3.4908069874114503E-2</v>
      </c>
      <c r="E3192" s="4"/>
      <c r="F3192" s="4"/>
    </row>
    <row r="3193" spans="1:6" ht="13.2" x14ac:dyDescent="0.25">
      <c r="A3193" s="5">
        <v>44875.958333333336</v>
      </c>
      <c r="B3193" s="6">
        <v>217.05</v>
      </c>
      <c r="C3193" s="6">
        <v>224.57001</v>
      </c>
      <c r="D3193" s="6">
        <v>3.3486261144130398E-2</v>
      </c>
      <c r="E3193" s="4"/>
      <c r="F3193" s="4"/>
    </row>
    <row r="3194" spans="1:6" ht="13.2" x14ac:dyDescent="0.25">
      <c r="A3194" s="5">
        <v>44876</v>
      </c>
      <c r="B3194" s="6">
        <v>295.25</v>
      </c>
      <c r="C3194" s="6">
        <v>290.53296999999998</v>
      </c>
      <c r="D3194" s="6">
        <v>1.62357821213889E-2</v>
      </c>
      <c r="E3194" s="4"/>
      <c r="F3194" s="4"/>
    </row>
    <row r="3195" spans="1:6" ht="13.2" x14ac:dyDescent="0.25">
      <c r="A3195" s="5">
        <v>44876.041666666664</v>
      </c>
      <c r="B3195" s="6">
        <v>402.55</v>
      </c>
      <c r="C3195" s="6">
        <v>357.86002999999999</v>
      </c>
      <c r="D3195" s="6">
        <v>0.124881144172485</v>
      </c>
      <c r="E3195" s="4"/>
      <c r="F3195" s="4"/>
    </row>
    <row r="3196" spans="1:6" ht="13.2" x14ac:dyDescent="0.25">
      <c r="A3196" s="5">
        <v>44876.083333333336</v>
      </c>
      <c r="B3196" s="6">
        <v>418.19</v>
      </c>
      <c r="C3196" s="6">
        <v>400.52355</v>
      </c>
      <c r="D3196" s="6">
        <v>4.4108392627599503E-2</v>
      </c>
      <c r="E3196" s="4"/>
      <c r="F3196" s="4"/>
    </row>
    <row r="3197" spans="1:6" ht="13.2" x14ac:dyDescent="0.25">
      <c r="A3197" s="5">
        <v>44876.125</v>
      </c>
      <c r="B3197" s="6">
        <v>420.51</v>
      </c>
      <c r="C3197" s="6">
        <v>405.74675000000002</v>
      </c>
      <c r="D3197" s="6">
        <v>3.6385380782470701E-2</v>
      </c>
      <c r="E3197" s="4"/>
      <c r="F3197" s="4"/>
    </row>
    <row r="3198" spans="1:6" ht="13.2" x14ac:dyDescent="0.25">
      <c r="A3198" s="5">
        <v>44876.166666666664</v>
      </c>
      <c r="B3198" s="6">
        <v>419.2</v>
      </c>
      <c r="C3198" s="6">
        <v>398.44835999999998</v>
      </c>
      <c r="D3198" s="6">
        <v>5.2081127903249501E-2</v>
      </c>
      <c r="E3198" s="4"/>
      <c r="F3198" s="4"/>
    </row>
    <row r="3199" spans="1:6" ht="13.2" x14ac:dyDescent="0.25">
      <c r="A3199" s="5">
        <v>44876.208333333336</v>
      </c>
      <c r="B3199" s="6">
        <v>413.11</v>
      </c>
      <c r="C3199" s="6">
        <v>398.50292000000002</v>
      </c>
      <c r="D3199" s="6">
        <v>3.6654888250254203E-2</v>
      </c>
      <c r="E3199" s="4"/>
      <c r="F3199" s="4"/>
    </row>
    <row r="3200" spans="1:6" ht="13.2" x14ac:dyDescent="0.25">
      <c r="A3200" s="5">
        <v>44876.25</v>
      </c>
      <c r="B3200" s="6">
        <v>405.97</v>
      </c>
      <c r="C3200" s="6">
        <v>403.91174999999998</v>
      </c>
      <c r="D3200" s="6">
        <v>5.0957913455105999E-3</v>
      </c>
      <c r="E3200" s="4"/>
      <c r="F3200" s="4"/>
    </row>
    <row r="3201" spans="1:6" ht="13.2" x14ac:dyDescent="0.25">
      <c r="A3201" s="5">
        <v>44876.291666666664</v>
      </c>
      <c r="B3201" s="6">
        <v>403.56</v>
      </c>
      <c r="C3201" s="6">
        <v>405.15460000000002</v>
      </c>
      <c r="D3201" s="6">
        <v>3.9357815510425199E-3</v>
      </c>
      <c r="E3201" s="4"/>
      <c r="F3201" s="4"/>
    </row>
    <row r="3202" spans="1:6" ht="13.2" x14ac:dyDescent="0.25">
      <c r="A3202" s="5">
        <v>44876.333333333336</v>
      </c>
      <c r="B3202" s="6">
        <v>404.31</v>
      </c>
      <c r="C3202" s="6">
        <v>401.70844</v>
      </c>
      <c r="D3202" s="6">
        <v>6.4762393341798001E-3</v>
      </c>
      <c r="E3202" s="4"/>
      <c r="F3202" s="4"/>
    </row>
    <row r="3203" spans="1:6" ht="13.2" x14ac:dyDescent="0.25">
      <c r="A3203" s="5">
        <v>44876.375</v>
      </c>
      <c r="B3203" s="6">
        <v>417.91</v>
      </c>
      <c r="C3203" s="6">
        <v>395.25033999999999</v>
      </c>
      <c r="D3203" s="6">
        <v>5.7329893757966197E-2</v>
      </c>
      <c r="E3203" s="4"/>
      <c r="F3203" s="4"/>
    </row>
    <row r="3204" spans="1:6" ht="13.2" x14ac:dyDescent="0.25">
      <c r="A3204" s="5">
        <v>44876.416666666664</v>
      </c>
      <c r="B3204" s="6">
        <v>419.03</v>
      </c>
      <c r="C3204" s="6">
        <v>394.39134000000001</v>
      </c>
      <c r="D3204" s="6">
        <v>6.2472619201019798E-2</v>
      </c>
      <c r="E3204" s="4"/>
      <c r="F3204" s="4"/>
    </row>
    <row r="3205" spans="1:6" ht="13.2" x14ac:dyDescent="0.25">
      <c r="A3205" s="5">
        <v>44876.458333333336</v>
      </c>
      <c r="B3205" s="6">
        <v>414.98</v>
      </c>
      <c r="C3205" s="6">
        <v>398.30450999999999</v>
      </c>
      <c r="D3205" s="6">
        <v>4.1866184241800303E-2</v>
      </c>
      <c r="E3205" s="4"/>
      <c r="F3205" s="4"/>
    </row>
    <row r="3206" spans="1:6" ht="13.2" x14ac:dyDescent="0.25">
      <c r="A3206" s="5">
        <v>44876.5</v>
      </c>
      <c r="B3206" s="6">
        <v>415.61</v>
      </c>
      <c r="C3206" s="6">
        <v>403.02620000000002</v>
      </c>
      <c r="D3206" s="6">
        <v>3.12232802730938E-2</v>
      </c>
      <c r="E3206" s="4"/>
      <c r="F3206" s="4"/>
    </row>
    <row r="3207" spans="1:6" ht="13.2" x14ac:dyDescent="0.25">
      <c r="A3207" s="5">
        <v>44876.541666666664</v>
      </c>
      <c r="B3207" s="6">
        <v>416.57</v>
      </c>
      <c r="C3207" s="6">
        <v>403.64089999999999</v>
      </c>
      <c r="D3207" s="6">
        <v>3.2031194063832397E-2</v>
      </c>
      <c r="E3207" s="4"/>
      <c r="F3207" s="4"/>
    </row>
    <row r="3208" spans="1:6" ht="13.2" x14ac:dyDescent="0.25">
      <c r="A3208" s="5">
        <v>44876.583333333336</v>
      </c>
      <c r="B3208" s="6">
        <v>418.25</v>
      </c>
      <c r="C3208" s="6">
        <v>393.70920000000001</v>
      </c>
      <c r="D3208" s="6">
        <v>6.2332300083411701E-2</v>
      </c>
      <c r="E3208" s="4"/>
      <c r="F3208" s="4"/>
    </row>
    <row r="3209" spans="1:6" ht="13.2" x14ac:dyDescent="0.25">
      <c r="A3209" s="5">
        <v>44876.625</v>
      </c>
      <c r="B3209" s="6">
        <v>402.25</v>
      </c>
      <c r="C3209" s="6">
        <v>365.47967</v>
      </c>
      <c r="D3209" s="6">
        <v>0.100608414142433</v>
      </c>
      <c r="E3209" s="4"/>
      <c r="F3209" s="4"/>
    </row>
    <row r="3210" spans="1:6" ht="13.2" x14ac:dyDescent="0.25">
      <c r="A3210" s="5">
        <v>44876.666666666664</v>
      </c>
      <c r="B3210" s="6">
        <v>323.32</v>
      </c>
      <c r="C3210" s="6">
        <v>313.11381999999998</v>
      </c>
      <c r="D3210" s="6">
        <v>3.2595750644286499E-2</v>
      </c>
      <c r="E3210" s="4"/>
      <c r="F3210" s="4"/>
    </row>
    <row r="3211" spans="1:6" ht="13.2" x14ac:dyDescent="0.25">
      <c r="A3211" s="5">
        <v>44876.708333333336</v>
      </c>
      <c r="B3211" s="6">
        <v>248.05</v>
      </c>
      <c r="C3211" s="6">
        <v>248.1095</v>
      </c>
      <c r="D3211" s="6">
        <v>2.3981346945596801E-4</v>
      </c>
      <c r="E3211" s="4"/>
      <c r="F3211" s="4"/>
    </row>
    <row r="3212" spans="1:6" ht="13.2" x14ac:dyDescent="0.25">
      <c r="A3212" s="5">
        <v>44876.75</v>
      </c>
      <c r="B3212" s="6">
        <v>232.37</v>
      </c>
      <c r="C3212" s="6">
        <v>207.89479</v>
      </c>
      <c r="D3212" s="6">
        <v>0.11772882812503301</v>
      </c>
      <c r="E3212" s="4"/>
      <c r="F3212" s="4"/>
    </row>
    <row r="3213" spans="1:6" ht="13.2" x14ac:dyDescent="0.25">
      <c r="A3213" s="5">
        <v>44876.791666666664</v>
      </c>
      <c r="B3213" s="6">
        <v>229.61</v>
      </c>
      <c r="C3213" s="6">
        <v>204.37397999999999</v>
      </c>
      <c r="D3213" s="6">
        <v>0.123479613207121</v>
      </c>
      <c r="E3213" s="4"/>
      <c r="F3213" s="4"/>
    </row>
    <row r="3214" spans="1:6" ht="13.2" x14ac:dyDescent="0.25">
      <c r="A3214" s="5">
        <v>44876.833333333336</v>
      </c>
      <c r="B3214" s="6">
        <v>234.88</v>
      </c>
      <c r="C3214" s="6">
        <v>212.23759999999999</v>
      </c>
      <c r="D3214" s="6">
        <v>0.106684206756955</v>
      </c>
      <c r="E3214" s="4"/>
      <c r="F3214" s="4"/>
    </row>
    <row r="3215" spans="1:6" ht="13.2" x14ac:dyDescent="0.25">
      <c r="A3215" s="5">
        <v>44876.875</v>
      </c>
      <c r="B3215" s="6">
        <v>234.65</v>
      </c>
      <c r="C3215" s="6">
        <v>210.08711</v>
      </c>
      <c r="D3215" s="6">
        <v>0.11691764430478301</v>
      </c>
      <c r="E3215" s="4"/>
      <c r="F3215" s="4"/>
    </row>
    <row r="3216" spans="1:6" ht="13.2" x14ac:dyDescent="0.25">
      <c r="A3216" s="5">
        <v>44876.916666666664</v>
      </c>
      <c r="B3216" s="6">
        <v>233.68</v>
      </c>
      <c r="C3216" s="6">
        <v>206.10786999999999</v>
      </c>
      <c r="D3216" s="6">
        <v>0.13377524109098801</v>
      </c>
      <c r="E3216" s="4"/>
      <c r="F3216" s="4"/>
    </row>
    <row r="3217" spans="1:6" ht="13.2" x14ac:dyDescent="0.25">
      <c r="A3217" s="5">
        <v>44876.958333333336</v>
      </c>
      <c r="B3217" s="6">
        <v>255.03</v>
      </c>
      <c r="C3217" s="6">
        <v>223.20283000000001</v>
      </c>
      <c r="D3217" s="6">
        <v>0.14259303970294601</v>
      </c>
      <c r="E3217" s="4"/>
      <c r="F3217" s="4"/>
    </row>
    <row r="3218" spans="1:6" ht="13.2" x14ac:dyDescent="0.25">
      <c r="A3218" s="5">
        <v>44877</v>
      </c>
      <c r="B3218" s="6">
        <v>331.88</v>
      </c>
      <c r="C3218" s="6">
        <v>303.87443999999999</v>
      </c>
      <c r="D3218" s="6">
        <v>9.2161617805038107E-2</v>
      </c>
      <c r="E3218" s="4"/>
      <c r="F3218" s="4"/>
    </row>
    <row r="3219" spans="1:6" ht="13.2" x14ac:dyDescent="0.25">
      <c r="A3219" s="5">
        <v>44877.041666666664</v>
      </c>
      <c r="B3219" s="6">
        <v>405.49</v>
      </c>
      <c r="C3219" s="6">
        <v>358.63542000000001</v>
      </c>
      <c r="D3219" s="6">
        <v>0.130646827912312</v>
      </c>
      <c r="E3219" s="4"/>
      <c r="F3219" s="4"/>
    </row>
    <row r="3220" spans="1:6" ht="13.2" x14ac:dyDescent="0.25">
      <c r="A3220" s="5">
        <v>44877.083333333336</v>
      </c>
      <c r="B3220" s="6">
        <v>418.4</v>
      </c>
      <c r="C3220" s="6">
        <v>391.012</v>
      </c>
      <c r="D3220" s="6">
        <v>7.0043886121141999E-2</v>
      </c>
      <c r="E3220" s="4"/>
      <c r="F3220" s="4"/>
    </row>
    <row r="3221" spans="1:6" ht="13.2" x14ac:dyDescent="0.25">
      <c r="A3221" s="5">
        <v>44877.125</v>
      </c>
      <c r="B3221" s="6">
        <v>415.73</v>
      </c>
      <c r="C3221" s="6">
        <v>394.07434999999998</v>
      </c>
      <c r="D3221" s="6">
        <v>5.4953208702875497E-2</v>
      </c>
      <c r="E3221" s="4"/>
      <c r="F3221" s="4"/>
    </row>
    <row r="3222" spans="1:6" ht="13.2" x14ac:dyDescent="0.25">
      <c r="A3222" s="5">
        <v>44877.166666666664</v>
      </c>
      <c r="B3222" s="6">
        <v>415.69</v>
      </c>
      <c r="C3222" s="6">
        <v>387.90908000000002</v>
      </c>
      <c r="D3222" s="6">
        <v>7.1617091303972494E-2</v>
      </c>
      <c r="E3222" s="4"/>
      <c r="F3222" s="4"/>
    </row>
    <row r="3223" spans="1:6" ht="13.2" x14ac:dyDescent="0.25">
      <c r="A3223" s="5">
        <v>44877.208333333336</v>
      </c>
      <c r="B3223" s="6">
        <v>415.1</v>
      </c>
      <c r="C3223" s="6">
        <v>386.73273</v>
      </c>
      <c r="D3223" s="6">
        <v>7.3351097022483699E-2</v>
      </c>
      <c r="E3223" s="4"/>
      <c r="F3223" s="4"/>
    </row>
    <row r="3224" spans="1:6" ht="13.2" x14ac:dyDescent="0.25">
      <c r="A3224" s="5">
        <v>44877.25</v>
      </c>
      <c r="B3224" s="6">
        <v>418.63</v>
      </c>
      <c r="C3224" s="6">
        <v>390.81270999999998</v>
      </c>
      <c r="D3224" s="6">
        <v>7.1178058666515706E-2</v>
      </c>
      <c r="E3224" s="4"/>
      <c r="F3224" s="4"/>
    </row>
    <row r="3225" spans="1:6" ht="13.2" x14ac:dyDescent="0.25">
      <c r="A3225" s="5">
        <v>44877.291666666664</v>
      </c>
      <c r="B3225" s="6">
        <v>417.61</v>
      </c>
      <c r="C3225" s="6">
        <v>391.93281000000002</v>
      </c>
      <c r="D3225" s="6">
        <v>6.5514265059870805E-2</v>
      </c>
      <c r="E3225" s="4"/>
      <c r="F3225" s="4"/>
    </row>
    <row r="3226" spans="1:6" ht="13.2" x14ac:dyDescent="0.25">
      <c r="A3226" s="5">
        <v>44877.333333333336</v>
      </c>
      <c r="B3226" s="6">
        <v>413.61</v>
      </c>
      <c r="C3226" s="6">
        <v>389.81927000000002</v>
      </c>
      <c r="D3226" s="6">
        <v>6.10301537940902E-2</v>
      </c>
      <c r="E3226" s="4"/>
      <c r="F3226" s="4"/>
    </row>
    <row r="3227" spans="1:6" ht="13.2" x14ac:dyDescent="0.25">
      <c r="A3227" s="5">
        <v>44877.375</v>
      </c>
      <c r="B3227" s="6">
        <v>429.25</v>
      </c>
      <c r="C3227" s="6">
        <v>384.72698000000003</v>
      </c>
      <c r="D3227" s="6">
        <v>0.115726274252977</v>
      </c>
      <c r="E3227" s="4"/>
      <c r="F3227" s="4"/>
    </row>
    <row r="3228" spans="1:6" ht="13.2" x14ac:dyDescent="0.25">
      <c r="A3228" s="5">
        <v>44877.416666666664</v>
      </c>
      <c r="B3228" s="6">
        <v>419.67</v>
      </c>
      <c r="C3228" s="6">
        <v>383.98502000000002</v>
      </c>
      <c r="D3228" s="6">
        <v>9.2933260781891902E-2</v>
      </c>
      <c r="E3228" s="4"/>
      <c r="F3228" s="4"/>
    </row>
    <row r="3229" spans="1:6" ht="13.2" x14ac:dyDescent="0.25">
      <c r="A3229" s="5">
        <v>44877.458333333336</v>
      </c>
      <c r="B3229" s="6">
        <v>426.07</v>
      </c>
      <c r="C3229" s="6">
        <v>387.59962000000002</v>
      </c>
      <c r="D3229" s="6">
        <v>9.9252883684457602E-2</v>
      </c>
      <c r="E3229" s="4"/>
      <c r="F3229" s="4"/>
    </row>
    <row r="3230" spans="1:6" ht="13.2" x14ac:dyDescent="0.25">
      <c r="A3230" s="5">
        <v>44877.5</v>
      </c>
      <c r="B3230" s="6">
        <v>432.78</v>
      </c>
      <c r="C3230" s="6">
        <v>391.72075999999998</v>
      </c>
      <c r="D3230" s="6">
        <v>0.104817625698469</v>
      </c>
      <c r="E3230" s="4"/>
      <c r="F3230" s="4"/>
    </row>
    <row r="3231" spans="1:6" ht="13.2" x14ac:dyDescent="0.25">
      <c r="A3231" s="5">
        <v>44877.541666666664</v>
      </c>
      <c r="B3231" s="6">
        <v>431.63</v>
      </c>
      <c r="C3231" s="6">
        <v>391.69454000000002</v>
      </c>
      <c r="D3231" s="6">
        <v>0.101955620826371</v>
      </c>
      <c r="E3231" s="4"/>
      <c r="F3231" s="4"/>
    </row>
    <row r="3232" spans="1:6" ht="13.2" x14ac:dyDescent="0.25">
      <c r="A3232" s="5">
        <v>44877.583333333336</v>
      </c>
      <c r="B3232" s="6">
        <v>419.88</v>
      </c>
      <c r="C3232" s="6">
        <v>379.10942999999997</v>
      </c>
      <c r="D3232" s="6">
        <v>0.107543012053274</v>
      </c>
      <c r="E3232" s="4"/>
      <c r="F3232" s="4"/>
    </row>
    <row r="3233" spans="1:6" ht="13.2" x14ac:dyDescent="0.25">
      <c r="A3233" s="5">
        <v>44877.625</v>
      </c>
      <c r="B3233" s="6">
        <v>408.65</v>
      </c>
      <c r="C3233" s="6">
        <v>348.18957</v>
      </c>
      <c r="D3233" s="6">
        <v>0.17364227768224</v>
      </c>
      <c r="E3233" s="4"/>
      <c r="F3233" s="4"/>
    </row>
    <row r="3234" spans="1:6" ht="13.2" x14ac:dyDescent="0.25">
      <c r="A3234" s="5">
        <v>44877.666666666664</v>
      </c>
      <c r="B3234" s="6">
        <v>302.08999999999997</v>
      </c>
      <c r="C3234" s="6">
        <v>299.78397999999999</v>
      </c>
      <c r="D3234" s="6">
        <v>7.6922722821946296E-3</v>
      </c>
      <c r="E3234" s="4"/>
      <c r="F3234" s="4"/>
    </row>
    <row r="3235" spans="1:6" ht="13.2" x14ac:dyDescent="0.25">
      <c r="A3235" s="5">
        <v>44877.708333333336</v>
      </c>
      <c r="B3235" s="6">
        <v>212.26</v>
      </c>
      <c r="C3235" s="6">
        <v>245.21169</v>
      </c>
      <c r="D3235" s="6">
        <v>0.134380583568426</v>
      </c>
      <c r="E3235" s="4"/>
      <c r="F3235" s="4"/>
    </row>
    <row r="3236" spans="1:6" ht="13.2" x14ac:dyDescent="0.25">
      <c r="A3236" s="5">
        <v>44877.75</v>
      </c>
      <c r="B3236" s="6">
        <v>190.73</v>
      </c>
      <c r="C3236" s="6">
        <v>212.14653999999999</v>
      </c>
      <c r="D3236" s="6">
        <v>0.10095163465781699</v>
      </c>
      <c r="E3236" s="4"/>
      <c r="F3236" s="4"/>
    </row>
    <row r="3237" spans="1:6" ht="13.2" x14ac:dyDescent="0.25">
      <c r="A3237" s="5">
        <v>44877.791666666664</v>
      </c>
      <c r="B3237" s="6">
        <v>187.5</v>
      </c>
      <c r="C3237" s="6">
        <v>209.37936999999999</v>
      </c>
      <c r="D3237" s="6">
        <v>0.104496302572693</v>
      </c>
      <c r="E3237" s="4"/>
      <c r="F3237" s="4"/>
    </row>
    <row r="3238" spans="1:6" ht="13.2" x14ac:dyDescent="0.25">
      <c r="A3238" s="5">
        <v>44877.833333333336</v>
      </c>
      <c r="B3238" s="6">
        <v>188.17</v>
      </c>
      <c r="C3238" s="6">
        <v>217.20559</v>
      </c>
      <c r="D3238" s="6">
        <v>0.13367791316972999</v>
      </c>
      <c r="E3238" s="4"/>
      <c r="F3238" s="4"/>
    </row>
    <row r="3239" spans="1:6" ht="13.2" x14ac:dyDescent="0.25">
      <c r="A3239" s="5">
        <v>44877.875</v>
      </c>
      <c r="B3239" s="6">
        <v>179.97</v>
      </c>
      <c r="C3239" s="6">
        <v>219.00518</v>
      </c>
      <c r="D3239" s="6">
        <v>0.17823861517796</v>
      </c>
      <c r="E3239" s="4"/>
      <c r="F3239" s="4"/>
    </row>
    <row r="3240" spans="1:6" ht="13.2" x14ac:dyDescent="0.25">
      <c r="A3240" s="5">
        <v>44877.916666666664</v>
      </c>
      <c r="B3240" s="6">
        <v>174.83</v>
      </c>
      <c r="C3240" s="6">
        <v>220.81220999999999</v>
      </c>
      <c r="D3240" s="6">
        <v>0.20824124716653999</v>
      </c>
      <c r="E3240" s="4"/>
      <c r="F3240" s="4"/>
    </row>
    <row r="3241" spans="1:6" ht="13.2" x14ac:dyDescent="0.25">
      <c r="A3241" s="5">
        <v>44877.958333333336</v>
      </c>
      <c r="B3241" s="6">
        <v>193.45</v>
      </c>
      <c r="C3241" s="6">
        <v>240.46073999999999</v>
      </c>
      <c r="D3241" s="6">
        <v>0.195502766896583</v>
      </c>
      <c r="E3241" s="4"/>
      <c r="F3241" s="4"/>
    </row>
    <row r="3242" spans="1:6" ht="13.2" x14ac:dyDescent="0.25">
      <c r="A3242" s="5">
        <v>44878</v>
      </c>
      <c r="B3242" s="6">
        <v>258.11</v>
      </c>
      <c r="C3242" s="6">
        <v>247.49813</v>
      </c>
      <c r="D3242" s="6">
        <v>4.2876566380521702E-2</v>
      </c>
      <c r="E3242" s="4"/>
      <c r="F3242" s="4"/>
    </row>
    <row r="3243" spans="1:6" ht="13.2" x14ac:dyDescent="0.25">
      <c r="A3243" s="5">
        <v>44878.041666666664</v>
      </c>
      <c r="B3243" s="6">
        <v>356.68</v>
      </c>
      <c r="C3243" s="6">
        <v>309.38378</v>
      </c>
      <c r="D3243" s="6">
        <v>0.152872332221165</v>
      </c>
      <c r="E3243" s="4"/>
      <c r="F3243" s="4"/>
    </row>
    <row r="3244" spans="1:6" ht="13.2" x14ac:dyDescent="0.25">
      <c r="A3244" s="5">
        <v>44878.083333333336</v>
      </c>
      <c r="B3244" s="6">
        <v>360.4</v>
      </c>
      <c r="C3244" s="6">
        <v>351.28949</v>
      </c>
      <c r="D3244" s="6">
        <v>2.5934479280891501E-2</v>
      </c>
      <c r="E3244" s="4"/>
      <c r="F3244" s="4"/>
    </row>
    <row r="3245" spans="1:6" ht="13.2" x14ac:dyDescent="0.25">
      <c r="A3245" s="5">
        <v>44878.125</v>
      </c>
      <c r="B3245" s="6">
        <v>357.27</v>
      </c>
      <c r="C3245" s="6">
        <v>364.26632999999998</v>
      </c>
      <c r="D3245" s="6">
        <v>1.9206633783583501E-2</v>
      </c>
      <c r="E3245" s="4"/>
      <c r="F3245" s="4"/>
    </row>
    <row r="3246" spans="1:6" ht="13.2" x14ac:dyDescent="0.25">
      <c r="A3246" s="5">
        <v>44878.166666666664</v>
      </c>
      <c r="B3246" s="6">
        <v>355.89</v>
      </c>
      <c r="C3246" s="6">
        <v>365.01855999999998</v>
      </c>
      <c r="D3246" s="6">
        <v>2.5008481760489001E-2</v>
      </c>
      <c r="E3246" s="4"/>
      <c r="F3246" s="4"/>
    </row>
    <row r="3247" spans="1:6" ht="13.2" x14ac:dyDescent="0.25">
      <c r="A3247" s="5">
        <v>44878.208333333336</v>
      </c>
      <c r="B3247" s="6">
        <v>346.02</v>
      </c>
      <c r="C3247" s="6">
        <v>366.41883000000001</v>
      </c>
      <c r="D3247" s="6">
        <v>5.5670801634293797E-2</v>
      </c>
      <c r="E3247" s="4"/>
      <c r="F3247" s="4"/>
    </row>
    <row r="3248" spans="1:6" ht="13.2" x14ac:dyDescent="0.25">
      <c r="A3248" s="5">
        <v>44878.25</v>
      </c>
      <c r="B3248" s="6">
        <v>341.41</v>
      </c>
      <c r="C3248" s="6">
        <v>367.60692</v>
      </c>
      <c r="D3248" s="6">
        <v>7.1263402767281894E-2</v>
      </c>
      <c r="E3248" s="4"/>
      <c r="F3248" s="4"/>
    </row>
    <row r="3249" spans="1:6" ht="13.2" x14ac:dyDescent="0.25">
      <c r="A3249" s="5">
        <v>44878.291666666664</v>
      </c>
      <c r="B3249" s="6">
        <v>339.18</v>
      </c>
      <c r="C3249" s="6">
        <v>365.35628000000003</v>
      </c>
      <c r="D3249" s="6">
        <v>7.1645901365100406E-2</v>
      </c>
      <c r="E3249" s="4"/>
      <c r="F3249" s="4"/>
    </row>
    <row r="3250" spans="1:6" ht="13.2" x14ac:dyDescent="0.25">
      <c r="A3250" s="5">
        <v>44878.333333333336</v>
      </c>
      <c r="B3250" s="6">
        <v>349.93</v>
      </c>
      <c r="C3250" s="6">
        <v>364.16316999999998</v>
      </c>
      <c r="D3250" s="6">
        <v>3.9084594963296103E-2</v>
      </c>
      <c r="E3250" s="4"/>
      <c r="F3250" s="4"/>
    </row>
    <row r="3251" spans="1:6" ht="13.2" x14ac:dyDescent="0.25">
      <c r="A3251" s="5">
        <v>44878.375</v>
      </c>
      <c r="B3251" s="6">
        <v>375.15</v>
      </c>
      <c r="C3251" s="6">
        <v>362.38848000000002</v>
      </c>
      <c r="D3251" s="6">
        <v>3.5215026702835397E-2</v>
      </c>
      <c r="E3251" s="4"/>
      <c r="F3251" s="4"/>
    </row>
    <row r="3252" spans="1:6" ht="13.2" x14ac:dyDescent="0.25">
      <c r="A3252" s="5">
        <v>44878.416666666664</v>
      </c>
      <c r="B3252" s="6">
        <v>374.02</v>
      </c>
      <c r="C3252" s="6">
        <v>361.55824000000001</v>
      </c>
      <c r="D3252" s="6">
        <v>3.4466812317705597E-2</v>
      </c>
      <c r="E3252" s="4"/>
      <c r="F3252" s="4"/>
    </row>
    <row r="3253" spans="1:6" ht="13.2" x14ac:dyDescent="0.25">
      <c r="A3253" s="5">
        <v>44878.458333333336</v>
      </c>
      <c r="B3253" s="6">
        <v>376.15</v>
      </c>
      <c r="C3253" s="6">
        <v>361.20983999999999</v>
      </c>
      <c r="D3253" s="6">
        <v>4.13614424236061E-2</v>
      </c>
      <c r="E3253" s="4"/>
      <c r="F3253" s="4"/>
    </row>
    <row r="3254" spans="1:6" ht="13.2" x14ac:dyDescent="0.25">
      <c r="A3254" s="5">
        <v>44878.5</v>
      </c>
      <c r="B3254" s="6">
        <v>373.23</v>
      </c>
      <c r="C3254" s="6">
        <v>365.68342999999999</v>
      </c>
      <c r="D3254" s="6">
        <v>2.06368935010263E-2</v>
      </c>
      <c r="E3254" s="4"/>
      <c r="F3254" s="4"/>
    </row>
    <row r="3255" spans="1:6" ht="13.2" x14ac:dyDescent="0.25">
      <c r="A3255" s="5">
        <v>44878.541666666664</v>
      </c>
      <c r="B3255" s="6">
        <v>375.48</v>
      </c>
      <c r="C3255" s="6">
        <v>369.91642000000002</v>
      </c>
      <c r="D3255" s="6">
        <v>1.5040100139377399E-2</v>
      </c>
      <c r="E3255" s="4"/>
      <c r="F3255" s="4"/>
    </row>
    <row r="3256" spans="1:6" ht="13.2" x14ac:dyDescent="0.25">
      <c r="A3256" s="5">
        <v>44878.583333333336</v>
      </c>
      <c r="B3256" s="6">
        <v>372.95</v>
      </c>
      <c r="C3256" s="6">
        <v>358.19153999999997</v>
      </c>
      <c r="D3256" s="6">
        <v>4.1202704005795301E-2</v>
      </c>
      <c r="E3256" s="4"/>
      <c r="F3256" s="4"/>
    </row>
    <row r="3257" spans="1:6" ht="13.2" x14ac:dyDescent="0.25">
      <c r="A3257" s="5">
        <v>44878.625</v>
      </c>
      <c r="B3257" s="6">
        <v>346.85</v>
      </c>
      <c r="C3257" s="6">
        <v>318.91248999999999</v>
      </c>
      <c r="D3257" s="6">
        <v>8.7602432880568598E-2</v>
      </c>
      <c r="E3257" s="4"/>
      <c r="F3257" s="4"/>
    </row>
    <row r="3258" spans="1:6" ht="13.2" x14ac:dyDescent="0.25">
      <c r="A3258" s="5">
        <v>44878.666666666664</v>
      </c>
      <c r="B3258" s="6">
        <v>242.87</v>
      </c>
      <c r="C3258" s="6">
        <v>258.87761</v>
      </c>
      <c r="D3258" s="6">
        <v>6.1834663878424997E-2</v>
      </c>
      <c r="E3258" s="4"/>
      <c r="F3258" s="4"/>
    </row>
    <row r="3259" spans="1:6" ht="13.2" x14ac:dyDescent="0.25">
      <c r="A3259" s="5">
        <v>44878.708333333336</v>
      </c>
      <c r="B3259" s="6">
        <v>177.61</v>
      </c>
      <c r="C3259" s="6">
        <v>201.23154</v>
      </c>
      <c r="D3259" s="6">
        <v>0.117384879129782</v>
      </c>
      <c r="E3259" s="4"/>
      <c r="F3259" s="4"/>
    </row>
    <row r="3260" spans="1:6" ht="13.2" x14ac:dyDescent="0.25">
      <c r="A3260" s="5">
        <v>44878.75</v>
      </c>
      <c r="B3260" s="6">
        <v>171.3</v>
      </c>
      <c r="C3260" s="6">
        <v>172.80652000000001</v>
      </c>
      <c r="D3260" s="6">
        <v>8.7179580955625592E-3</v>
      </c>
      <c r="E3260" s="4"/>
      <c r="F3260" s="4"/>
    </row>
    <row r="3261" spans="1:6" ht="13.2" x14ac:dyDescent="0.25">
      <c r="A3261" s="5">
        <v>44878.791666666664</v>
      </c>
      <c r="B3261" s="6">
        <v>177.76</v>
      </c>
      <c r="C3261" s="6">
        <v>172.04911000000001</v>
      </c>
      <c r="D3261" s="6">
        <v>3.3193371357747602E-2</v>
      </c>
      <c r="E3261" s="4"/>
      <c r="F3261" s="4"/>
    </row>
    <row r="3262" spans="1:6" ht="13.2" x14ac:dyDescent="0.25">
      <c r="A3262" s="5">
        <v>44878.833333333336</v>
      </c>
      <c r="B3262" s="6">
        <v>181.46</v>
      </c>
      <c r="C3262" s="6">
        <v>176.20079999999999</v>
      </c>
      <c r="D3262" s="6">
        <v>2.9847764595847499E-2</v>
      </c>
      <c r="E3262" s="4"/>
      <c r="F3262" s="4"/>
    </row>
    <row r="3263" spans="1:6" ht="13.2" x14ac:dyDescent="0.25">
      <c r="A3263" s="5">
        <v>44878.875</v>
      </c>
      <c r="B3263" s="6">
        <v>184.4</v>
      </c>
      <c r="C3263" s="6">
        <v>170.89510999999999</v>
      </c>
      <c r="D3263" s="6">
        <v>7.9024437855477594E-2</v>
      </c>
      <c r="E3263" s="4"/>
      <c r="F3263" s="4"/>
    </row>
    <row r="3264" spans="1:6" ht="13.2" x14ac:dyDescent="0.25">
      <c r="A3264" s="5">
        <v>44878.916666666664</v>
      </c>
      <c r="B3264" s="6">
        <v>187.29</v>
      </c>
      <c r="C3264" s="6">
        <v>168.57452000000001</v>
      </c>
      <c r="D3264" s="6">
        <v>0.11102199786776699</v>
      </c>
      <c r="E3264" s="4"/>
      <c r="F3264" s="4"/>
    </row>
    <row r="3265" spans="1:6" ht="13.2" x14ac:dyDescent="0.25">
      <c r="A3265" s="5">
        <v>44878.958333333336</v>
      </c>
      <c r="B3265" s="6">
        <v>191.08</v>
      </c>
      <c r="C3265" s="6">
        <v>189.56837999999999</v>
      </c>
      <c r="D3265" s="6">
        <v>7.9740091675627595E-3</v>
      </c>
      <c r="E3265" s="4"/>
      <c r="F3265" s="4"/>
    </row>
    <row r="3266" spans="1:6" ht="13.2" x14ac:dyDescent="0.25">
      <c r="A3266" s="5">
        <v>44879</v>
      </c>
      <c r="B3266" s="6">
        <v>253.6</v>
      </c>
      <c r="C3266" s="6">
        <v>271.10163</v>
      </c>
      <c r="D3266" s="6">
        <v>6.4557450281652703E-2</v>
      </c>
      <c r="E3266" s="4"/>
      <c r="F3266" s="4"/>
    </row>
    <row r="3267" spans="1:6" ht="13.2" x14ac:dyDescent="0.25">
      <c r="A3267" s="5">
        <v>44879.041666666664</v>
      </c>
      <c r="B3267" s="6">
        <v>386.74</v>
      </c>
      <c r="C3267" s="6">
        <v>332.61590999999999</v>
      </c>
      <c r="D3267" s="6">
        <v>0.162722492739448</v>
      </c>
      <c r="E3267" s="4"/>
      <c r="F3267" s="4"/>
    </row>
    <row r="3268" spans="1:6" ht="13.2" x14ac:dyDescent="0.25">
      <c r="A3268" s="5">
        <v>44879.083333333336</v>
      </c>
      <c r="B3268" s="6">
        <v>414.11</v>
      </c>
      <c r="C3268" s="6">
        <v>372.62043999999997</v>
      </c>
      <c r="D3268" s="6">
        <v>0.111345367956733</v>
      </c>
      <c r="E3268" s="4"/>
      <c r="F3268" s="4"/>
    </row>
    <row r="3269" spans="1:6" ht="13.2" x14ac:dyDescent="0.25">
      <c r="A3269" s="5">
        <v>44879.125</v>
      </c>
      <c r="B3269" s="6">
        <v>406.66</v>
      </c>
      <c r="C3269" s="6">
        <v>381.25499000000002</v>
      </c>
      <c r="D3269" s="6">
        <v>6.6635219646567698E-2</v>
      </c>
      <c r="E3269" s="4"/>
      <c r="F3269" s="4"/>
    </row>
    <row r="3270" spans="1:6" ht="13.2" x14ac:dyDescent="0.25">
      <c r="A3270" s="5">
        <v>44879.166666666664</v>
      </c>
      <c r="B3270" s="6">
        <v>392.38</v>
      </c>
      <c r="C3270" s="6">
        <v>380.93493000000001</v>
      </c>
      <c r="D3270" s="6">
        <v>3.00446850594666E-2</v>
      </c>
      <c r="E3270" s="4"/>
      <c r="F3270" s="4"/>
    </row>
    <row r="3271" spans="1:6" ht="13.2" x14ac:dyDescent="0.25">
      <c r="A3271" s="5">
        <v>44879.208333333336</v>
      </c>
      <c r="B3271" s="6">
        <v>385.3</v>
      </c>
      <c r="C3271" s="6">
        <v>387.24578000000002</v>
      </c>
      <c r="D3271" s="6">
        <v>5.0246641809757403E-3</v>
      </c>
      <c r="E3271" s="4"/>
      <c r="F3271" s="4"/>
    </row>
    <row r="3272" spans="1:6" ht="13.2" x14ac:dyDescent="0.25">
      <c r="A3272" s="5">
        <v>44879.25</v>
      </c>
      <c r="B3272" s="6">
        <v>422.97</v>
      </c>
      <c r="C3272" s="6">
        <v>395.21429000000001</v>
      </c>
      <c r="D3272" s="6">
        <v>7.0229520293914494E-2</v>
      </c>
      <c r="E3272" s="4"/>
      <c r="F3272" s="4"/>
    </row>
    <row r="3273" spans="1:6" ht="13.2" x14ac:dyDescent="0.25">
      <c r="A3273" s="5">
        <v>44879.291666666664</v>
      </c>
      <c r="B3273" s="6">
        <v>426.64</v>
      </c>
      <c r="C3273" s="6">
        <v>397.67101000000002</v>
      </c>
      <c r="D3273" s="6">
        <v>7.2846622639150704E-2</v>
      </c>
      <c r="E3273" s="4"/>
      <c r="F3273" s="4"/>
    </row>
    <row r="3274" spans="1:6" ht="13.2" x14ac:dyDescent="0.25">
      <c r="A3274" s="5">
        <v>44879.333333333336</v>
      </c>
      <c r="B3274" s="6">
        <v>425.65</v>
      </c>
      <c r="C3274" s="6">
        <v>395.33314999999999</v>
      </c>
      <c r="D3274" s="6">
        <v>7.6686839947522706E-2</v>
      </c>
      <c r="E3274" s="4"/>
      <c r="F3274" s="4"/>
    </row>
    <row r="3275" spans="1:6" ht="13.2" x14ac:dyDescent="0.25">
      <c r="A3275" s="5">
        <v>44879.375</v>
      </c>
      <c r="B3275" s="6">
        <v>417.4</v>
      </c>
      <c r="C3275" s="6">
        <v>392.32517000000001</v>
      </c>
      <c r="D3275" s="6">
        <v>6.3913385929329894E-2</v>
      </c>
      <c r="E3275" s="4"/>
      <c r="F3275" s="4"/>
    </row>
    <row r="3276" spans="1:6" ht="13.2" x14ac:dyDescent="0.25">
      <c r="A3276" s="5">
        <v>44879.416666666664</v>
      </c>
      <c r="B3276" s="6">
        <v>415.44</v>
      </c>
      <c r="C3276" s="6">
        <v>396.07423</v>
      </c>
      <c r="D3276" s="6">
        <v>4.8894294385171101E-2</v>
      </c>
      <c r="E3276" s="4"/>
      <c r="F3276" s="4"/>
    </row>
    <row r="3277" spans="1:6" ht="13.2" x14ac:dyDescent="0.25">
      <c r="A3277" s="5">
        <v>44879.458333333336</v>
      </c>
      <c r="B3277" s="6">
        <v>413.59</v>
      </c>
      <c r="C3277" s="6">
        <v>403.18452000000002</v>
      </c>
      <c r="D3277" s="6">
        <v>2.5808232915291301E-2</v>
      </c>
      <c r="E3277" s="4"/>
      <c r="F3277" s="4"/>
    </row>
    <row r="3278" spans="1:6" ht="13.2" x14ac:dyDescent="0.25">
      <c r="A3278" s="5">
        <v>44879.5</v>
      </c>
      <c r="B3278" s="6">
        <v>411.79</v>
      </c>
      <c r="C3278" s="6">
        <v>407.21839</v>
      </c>
      <c r="D3278" s="6">
        <v>1.1226433069488799E-2</v>
      </c>
      <c r="E3278" s="4"/>
      <c r="F3278" s="4"/>
    </row>
    <row r="3279" spans="1:6" ht="13.2" x14ac:dyDescent="0.25">
      <c r="A3279" s="5">
        <v>44879.541666666664</v>
      </c>
      <c r="B3279" s="6">
        <v>412.22</v>
      </c>
      <c r="C3279" s="6">
        <v>402.86743999999999</v>
      </c>
      <c r="D3279" s="6">
        <v>2.3214981086582799E-2</v>
      </c>
      <c r="E3279" s="4"/>
      <c r="F3279" s="4"/>
    </row>
    <row r="3280" spans="1:6" ht="13.2" x14ac:dyDescent="0.25">
      <c r="A3280" s="5">
        <v>44879.583333333336</v>
      </c>
      <c r="B3280" s="6">
        <v>414.79</v>
      </c>
      <c r="C3280" s="6">
        <v>385.68768</v>
      </c>
      <c r="D3280" s="6">
        <v>7.5455664023284297E-2</v>
      </c>
      <c r="E3280" s="4"/>
      <c r="F3280" s="4"/>
    </row>
    <row r="3281" spans="1:6" ht="13.2" x14ac:dyDescent="0.25">
      <c r="A3281" s="5">
        <v>44879.625</v>
      </c>
      <c r="B3281" s="6">
        <v>419.29</v>
      </c>
      <c r="C3281" s="6">
        <v>351.56668000000002</v>
      </c>
      <c r="D3281" s="6">
        <v>0.192632930970591</v>
      </c>
      <c r="E3281" s="4"/>
      <c r="F3281" s="4"/>
    </row>
    <row r="3282" spans="1:6" ht="13.2" x14ac:dyDescent="0.25">
      <c r="A3282" s="5">
        <v>44879.666666666664</v>
      </c>
      <c r="B3282" s="6">
        <v>316.73</v>
      </c>
      <c r="C3282" s="6">
        <v>298.22701000000001</v>
      </c>
      <c r="D3282" s="6">
        <v>6.2043307210839102E-2</v>
      </c>
      <c r="E3282" s="4"/>
      <c r="F3282" s="4"/>
    </row>
    <row r="3283" spans="1:6" ht="13.2" x14ac:dyDescent="0.25">
      <c r="A3283" s="5">
        <v>44879.708333333336</v>
      </c>
      <c r="B3283" s="6">
        <v>233.66</v>
      </c>
      <c r="C3283" s="6">
        <v>236.19725</v>
      </c>
      <c r="D3283" s="6">
        <v>1.0742081036083101E-2</v>
      </c>
      <c r="E3283" s="4"/>
      <c r="F3283" s="4"/>
    </row>
    <row r="3284" spans="1:6" ht="13.2" x14ac:dyDescent="0.25">
      <c r="A3284" s="5">
        <v>44879.75</v>
      </c>
      <c r="B3284" s="6">
        <v>218.82</v>
      </c>
      <c r="C3284" s="6">
        <v>199.60472999999999</v>
      </c>
      <c r="D3284" s="6">
        <v>9.6266606507771593E-2</v>
      </c>
      <c r="E3284" s="4"/>
      <c r="F3284" s="4"/>
    </row>
    <row r="3285" spans="1:6" ht="13.2" x14ac:dyDescent="0.25">
      <c r="A3285" s="5">
        <v>44879.791666666664</v>
      </c>
      <c r="B3285" s="6">
        <v>217.61</v>
      </c>
      <c r="C3285" s="6">
        <v>196.22181</v>
      </c>
      <c r="D3285" s="6">
        <v>0.109000064773635</v>
      </c>
      <c r="E3285" s="4"/>
      <c r="F3285" s="4"/>
    </row>
    <row r="3286" spans="1:6" ht="13.2" x14ac:dyDescent="0.25">
      <c r="A3286" s="5">
        <v>44879.833333333336</v>
      </c>
      <c r="B3286" s="6">
        <v>219.88</v>
      </c>
      <c r="C3286" s="6">
        <v>202.88363000000001</v>
      </c>
      <c r="D3286" s="6">
        <v>8.3773984130705706E-2</v>
      </c>
      <c r="E3286" s="4"/>
      <c r="F3286" s="4"/>
    </row>
    <row r="3287" spans="1:6" ht="13.2" x14ac:dyDescent="0.25">
      <c r="A3287" s="5">
        <v>44879.875</v>
      </c>
      <c r="B3287" s="6">
        <v>222.41</v>
      </c>
      <c r="C3287" s="6">
        <v>201.74952999999999</v>
      </c>
      <c r="D3287" s="6">
        <v>0.102406533487339</v>
      </c>
      <c r="E3287" s="4"/>
      <c r="F3287" s="4"/>
    </row>
    <row r="3288" spans="1:6" ht="13.2" x14ac:dyDescent="0.25">
      <c r="A3288" s="5">
        <v>44879.916666666664</v>
      </c>
      <c r="B3288" s="6">
        <v>219.35</v>
      </c>
      <c r="C3288" s="6">
        <v>199.40603999999999</v>
      </c>
      <c r="D3288" s="6">
        <v>0.100016829981679</v>
      </c>
      <c r="E3288" s="4"/>
      <c r="F3288" s="4"/>
    </row>
    <row r="3289" spans="1:6" ht="13.2" x14ac:dyDescent="0.25">
      <c r="A3289" s="5">
        <v>44879.958333333336</v>
      </c>
      <c r="B3289" s="6">
        <v>231.43</v>
      </c>
      <c r="C3289" s="6">
        <v>215.06392</v>
      </c>
      <c r="D3289" s="6">
        <v>7.6098678011634904E-2</v>
      </c>
      <c r="E3289" s="4"/>
      <c r="F3289" s="4"/>
    </row>
    <row r="3290" spans="1:6" ht="13.2" x14ac:dyDescent="0.25">
      <c r="A3290" s="5">
        <v>44880</v>
      </c>
      <c r="B3290" s="6">
        <v>295.82</v>
      </c>
      <c r="C3290" s="6">
        <v>283.98899999999998</v>
      </c>
      <c r="D3290" s="6">
        <v>4.1660064298265097E-2</v>
      </c>
      <c r="E3290" s="4"/>
      <c r="F3290" s="4"/>
    </row>
    <row r="3291" spans="1:6" ht="13.2" x14ac:dyDescent="0.25">
      <c r="A3291" s="5">
        <v>44880.041666666664</v>
      </c>
      <c r="B3291" s="6">
        <v>405.83</v>
      </c>
      <c r="C3291" s="6">
        <v>346.55642999999998</v>
      </c>
      <c r="D3291" s="6">
        <v>0.171035839675518</v>
      </c>
      <c r="E3291" s="4"/>
      <c r="F3291" s="4"/>
    </row>
    <row r="3292" spans="1:6" ht="13.2" x14ac:dyDescent="0.25">
      <c r="A3292" s="5">
        <v>44880.083333333336</v>
      </c>
      <c r="B3292" s="6">
        <v>418.18</v>
      </c>
      <c r="C3292" s="6">
        <v>385.40793000000002</v>
      </c>
      <c r="D3292" s="6">
        <v>8.5032163193943494E-2</v>
      </c>
      <c r="E3292" s="4"/>
      <c r="F3292" s="4"/>
    </row>
    <row r="3293" spans="1:6" ht="13.2" x14ac:dyDescent="0.25">
      <c r="A3293" s="5">
        <v>44880.125</v>
      </c>
      <c r="B3293" s="6">
        <v>414.26</v>
      </c>
      <c r="C3293" s="6">
        <v>391.4409</v>
      </c>
      <c r="D3293" s="6">
        <v>5.8295134718932003E-2</v>
      </c>
      <c r="E3293" s="4"/>
      <c r="F3293" s="4"/>
    </row>
    <row r="3294" spans="1:6" ht="13.2" x14ac:dyDescent="0.25">
      <c r="A3294" s="5">
        <v>44880.166666666664</v>
      </c>
      <c r="B3294" s="6">
        <v>412.88</v>
      </c>
      <c r="C3294" s="6">
        <v>386.65967999999998</v>
      </c>
      <c r="D3294" s="6">
        <v>6.7812397713668995E-2</v>
      </c>
      <c r="E3294" s="4"/>
      <c r="F3294" s="4"/>
    </row>
    <row r="3295" spans="1:6" ht="13.2" x14ac:dyDescent="0.25">
      <c r="A3295" s="5">
        <v>44880.208333333336</v>
      </c>
      <c r="B3295" s="6">
        <v>413.95</v>
      </c>
      <c r="C3295" s="6">
        <v>386.20969000000002</v>
      </c>
      <c r="D3295" s="6">
        <v>7.1827068865102595E-2</v>
      </c>
      <c r="E3295" s="4"/>
      <c r="F3295" s="4"/>
    </row>
    <row r="3296" spans="1:6" ht="13.2" x14ac:dyDescent="0.25">
      <c r="A3296" s="5">
        <v>44880.25</v>
      </c>
      <c r="B3296" s="6">
        <v>417.44</v>
      </c>
      <c r="C3296" s="6">
        <v>388.19956000000002</v>
      </c>
      <c r="D3296" s="6">
        <v>7.5323217780050994E-2</v>
      </c>
      <c r="E3296" s="4"/>
      <c r="F3296" s="4"/>
    </row>
    <row r="3297" spans="1:6" ht="13.2" x14ac:dyDescent="0.25">
      <c r="A3297" s="5">
        <v>44880.291666666664</v>
      </c>
      <c r="B3297" s="6">
        <v>420</v>
      </c>
      <c r="C3297" s="6">
        <v>386.01931000000002</v>
      </c>
      <c r="D3297" s="6">
        <v>8.8028471943540798E-2</v>
      </c>
      <c r="E3297" s="4"/>
      <c r="F3297" s="4"/>
    </row>
    <row r="3298" spans="1:6" ht="13.2" x14ac:dyDescent="0.25">
      <c r="A3298" s="5">
        <v>44880.333333333336</v>
      </c>
      <c r="B3298" s="6">
        <v>418.38</v>
      </c>
      <c r="C3298" s="6">
        <v>383.51087000000001</v>
      </c>
      <c r="D3298" s="6">
        <v>9.0920838827853706E-2</v>
      </c>
      <c r="E3298" s="4"/>
      <c r="F3298" s="4"/>
    </row>
    <row r="3299" spans="1:6" ht="13.2" x14ac:dyDescent="0.25">
      <c r="A3299" s="5">
        <v>44880.375</v>
      </c>
      <c r="B3299" s="6">
        <v>420.73</v>
      </c>
      <c r="C3299" s="6">
        <v>380.73070999999999</v>
      </c>
      <c r="D3299" s="6">
        <v>0.105059268793946</v>
      </c>
      <c r="E3299" s="4"/>
      <c r="F3299" s="4"/>
    </row>
    <row r="3300" spans="1:6" ht="13.2" x14ac:dyDescent="0.25">
      <c r="A3300" s="5">
        <v>44880.416666666664</v>
      </c>
      <c r="B3300" s="6">
        <v>422.9</v>
      </c>
      <c r="C3300" s="6">
        <v>381.29534999999998</v>
      </c>
      <c r="D3300" s="6">
        <v>0.10911397162330901</v>
      </c>
      <c r="E3300" s="4"/>
      <c r="F3300" s="4"/>
    </row>
    <row r="3301" spans="1:6" ht="13.2" x14ac:dyDescent="0.25">
      <c r="A3301" s="5">
        <v>44880.458333333336</v>
      </c>
      <c r="B3301" s="6">
        <v>430.26</v>
      </c>
      <c r="C3301" s="6">
        <v>383.79016000000001</v>
      </c>
      <c r="D3301" s="6">
        <v>0.121081374259308</v>
      </c>
      <c r="E3301" s="4"/>
      <c r="F3301" s="4"/>
    </row>
    <row r="3302" spans="1:6" ht="13.2" x14ac:dyDescent="0.25">
      <c r="A3302" s="5">
        <v>44880.5</v>
      </c>
      <c r="B3302" s="6">
        <v>425.33</v>
      </c>
      <c r="C3302" s="6">
        <v>388.16737000000001</v>
      </c>
      <c r="D3302" s="6">
        <v>9.5738675819144595E-2</v>
      </c>
      <c r="E3302" s="4"/>
      <c r="F3302" s="4"/>
    </row>
    <row r="3303" spans="1:6" ht="13.2" x14ac:dyDescent="0.25">
      <c r="A3303" s="5">
        <v>44880.541666666664</v>
      </c>
      <c r="B3303" s="6">
        <v>425.7</v>
      </c>
      <c r="C3303" s="6">
        <v>390.35057999999998</v>
      </c>
      <c r="D3303" s="6">
        <v>9.0558133665383594E-2</v>
      </c>
      <c r="E3303" s="4"/>
      <c r="F3303" s="4"/>
    </row>
    <row r="3304" spans="1:6" ht="13.2" x14ac:dyDescent="0.25">
      <c r="A3304" s="5">
        <v>44880.583333333336</v>
      </c>
      <c r="B3304" s="6">
        <v>416.52</v>
      </c>
      <c r="C3304" s="6">
        <v>379.89064000000002</v>
      </c>
      <c r="D3304" s="6">
        <v>9.6420801523301403E-2</v>
      </c>
      <c r="E3304" s="4"/>
      <c r="F3304" s="4"/>
    </row>
    <row r="3305" spans="1:6" ht="13.2" x14ac:dyDescent="0.25">
      <c r="A3305" s="5">
        <v>44880.625</v>
      </c>
      <c r="B3305" s="6">
        <v>413.41</v>
      </c>
      <c r="C3305" s="6">
        <v>347.16816999999998</v>
      </c>
      <c r="D3305" s="6">
        <v>0.190806173273316</v>
      </c>
      <c r="E3305" s="4"/>
      <c r="F3305" s="4"/>
    </row>
    <row r="3306" spans="1:6" ht="13.2" x14ac:dyDescent="0.25">
      <c r="A3306" s="5">
        <v>44880.666666666664</v>
      </c>
      <c r="B3306" s="6">
        <v>327.86</v>
      </c>
      <c r="C3306" s="6">
        <v>292.60300000000001</v>
      </c>
      <c r="D3306" s="6">
        <v>0.120494321657672</v>
      </c>
      <c r="E3306" s="4"/>
      <c r="F3306" s="4"/>
    </row>
    <row r="3307" spans="1:6" ht="13.2" x14ac:dyDescent="0.25">
      <c r="A3307" s="5">
        <v>44880.708333333336</v>
      </c>
      <c r="B3307" s="6">
        <v>244.76</v>
      </c>
      <c r="C3307" s="6">
        <v>232.52682999999999</v>
      </c>
      <c r="D3307" s="6">
        <v>5.2609713898391801E-2</v>
      </c>
      <c r="E3307" s="4"/>
      <c r="F3307" s="4"/>
    </row>
    <row r="3308" spans="1:6" ht="13.2" x14ac:dyDescent="0.25">
      <c r="A3308" s="5">
        <v>44880.75</v>
      </c>
      <c r="B3308" s="6">
        <v>215.3</v>
      </c>
      <c r="C3308" s="6">
        <v>198.18883</v>
      </c>
      <c r="D3308" s="6">
        <v>8.6337711363450698E-2</v>
      </c>
      <c r="E3308" s="4"/>
      <c r="F3308" s="4"/>
    </row>
    <row r="3309" spans="1:6" ht="13.2" x14ac:dyDescent="0.25">
      <c r="A3309" s="5">
        <v>44880.791666666664</v>
      </c>
      <c r="B3309" s="6">
        <v>211.12</v>
      </c>
      <c r="C3309" s="6">
        <v>195.44869</v>
      </c>
      <c r="D3309" s="6">
        <v>8.0181197428337805E-2</v>
      </c>
      <c r="E3309" s="4"/>
      <c r="F3309" s="4"/>
    </row>
    <row r="3310" spans="1:6" ht="13.2" x14ac:dyDescent="0.25">
      <c r="A3310" s="5">
        <v>44880.833333333336</v>
      </c>
      <c r="B3310" s="6">
        <v>215.89</v>
      </c>
      <c r="C3310" s="6">
        <v>201.48571000000001</v>
      </c>
      <c r="D3310" s="6">
        <v>7.1490380136635806E-2</v>
      </c>
      <c r="E3310" s="4"/>
      <c r="F3310" s="4"/>
    </row>
    <row r="3311" spans="1:6" ht="13.2" x14ac:dyDescent="0.25">
      <c r="A3311" s="5">
        <v>44880.875</v>
      </c>
      <c r="B3311" s="6">
        <v>213.82</v>
      </c>
      <c r="C3311" s="6">
        <v>198.97602000000001</v>
      </c>
      <c r="D3311" s="6">
        <v>7.4601854032460696E-2</v>
      </c>
      <c r="E3311" s="4"/>
      <c r="F3311" s="4"/>
    </row>
    <row r="3312" spans="1:6" ht="13.2" x14ac:dyDescent="0.25">
      <c r="A3312" s="5">
        <v>44880.916666666664</v>
      </c>
      <c r="B3312" s="6">
        <v>209.25</v>
      </c>
      <c r="C3312" s="6">
        <v>197.85721000000001</v>
      </c>
      <c r="D3312" s="6">
        <v>5.7580868546564398E-2</v>
      </c>
      <c r="E3312" s="4"/>
      <c r="F3312" s="4"/>
    </row>
    <row r="3313" spans="1:6" ht="13.2" x14ac:dyDescent="0.25">
      <c r="A3313" s="5">
        <v>44880.958333333336</v>
      </c>
      <c r="B3313" s="6">
        <v>222.38</v>
      </c>
      <c r="C3313" s="6">
        <v>218.59493000000001</v>
      </c>
      <c r="D3313" s="6">
        <v>1.73154519183038E-2</v>
      </c>
      <c r="E3313" s="4"/>
      <c r="F3313" s="4"/>
    </row>
    <row r="3314" spans="1:6" ht="13.2" x14ac:dyDescent="0.25">
      <c r="A3314" s="5">
        <v>44881</v>
      </c>
      <c r="B3314" s="6">
        <v>288.12</v>
      </c>
      <c r="C3314" s="6">
        <v>291.06659999999999</v>
      </c>
      <c r="D3314" s="6">
        <v>1.0123456281139699E-2</v>
      </c>
      <c r="E3314" s="4"/>
      <c r="F3314" s="4"/>
    </row>
    <row r="3315" spans="1:6" ht="13.2" x14ac:dyDescent="0.25">
      <c r="A3315" s="5">
        <v>44881.041666666664</v>
      </c>
      <c r="B3315" s="6">
        <v>368.69</v>
      </c>
      <c r="C3315" s="6">
        <v>351.93196</v>
      </c>
      <c r="D3315" s="6">
        <v>4.7617272384127801E-2</v>
      </c>
      <c r="E3315" s="4"/>
      <c r="F3315" s="4"/>
    </row>
    <row r="3316" spans="1:6" ht="13.2" x14ac:dyDescent="0.25">
      <c r="A3316" s="5">
        <v>44881.083333333336</v>
      </c>
      <c r="B3316" s="6">
        <v>385.02</v>
      </c>
      <c r="C3316" s="6">
        <v>391.60322000000002</v>
      </c>
      <c r="D3316" s="6">
        <v>1.6810944506534E-2</v>
      </c>
      <c r="E3316" s="4"/>
      <c r="F3316" s="4"/>
    </row>
    <row r="3317" spans="1:6" ht="13.2" x14ac:dyDescent="0.25">
      <c r="A3317" s="5">
        <v>44881.125</v>
      </c>
      <c r="B3317" s="6">
        <v>393.2</v>
      </c>
      <c r="C3317" s="6">
        <v>397.97298000000001</v>
      </c>
      <c r="D3317" s="6">
        <v>1.19932262738038E-2</v>
      </c>
      <c r="E3317" s="4"/>
      <c r="F3317" s="4"/>
    </row>
    <row r="3318" spans="1:6" ht="13.2" x14ac:dyDescent="0.25">
      <c r="A3318" s="5">
        <v>44881.166666666664</v>
      </c>
      <c r="B3318" s="6">
        <v>386.26</v>
      </c>
      <c r="C3318" s="6">
        <v>391.63781</v>
      </c>
      <c r="D3318" s="6">
        <v>1.3731590420240599E-2</v>
      </c>
      <c r="E3318" s="4"/>
      <c r="F3318" s="4"/>
    </row>
    <row r="3319" spans="1:6" ht="13.2" x14ac:dyDescent="0.25">
      <c r="A3319" s="5">
        <v>44881.208333333336</v>
      </c>
      <c r="B3319" s="6">
        <v>376.65</v>
      </c>
      <c r="C3319" s="6">
        <v>390.47507999999999</v>
      </c>
      <c r="D3319" s="6">
        <v>3.5405793373548898E-2</v>
      </c>
      <c r="E3319" s="4"/>
      <c r="F3319" s="4"/>
    </row>
    <row r="3320" spans="1:6" ht="13.2" x14ac:dyDescent="0.25">
      <c r="A3320" s="5">
        <v>44881.25</v>
      </c>
      <c r="B3320" s="6">
        <v>371.49</v>
      </c>
      <c r="C3320" s="6">
        <v>394.84967</v>
      </c>
      <c r="D3320" s="6">
        <v>5.9160920661273403E-2</v>
      </c>
      <c r="E3320" s="4"/>
      <c r="F3320" s="4"/>
    </row>
    <row r="3321" spans="1:6" ht="13.2" x14ac:dyDescent="0.25">
      <c r="A3321" s="5">
        <v>44881.291666666664</v>
      </c>
      <c r="B3321" s="6">
        <v>370.26</v>
      </c>
      <c r="C3321" s="6">
        <v>396.83447999999999</v>
      </c>
      <c r="D3321" s="6">
        <v>6.6966156771457896E-2</v>
      </c>
      <c r="E3321" s="4"/>
      <c r="F3321" s="4"/>
    </row>
    <row r="3322" spans="1:6" ht="13.2" x14ac:dyDescent="0.25">
      <c r="A3322" s="5">
        <v>44881.333333333336</v>
      </c>
      <c r="B3322" s="6">
        <v>372.94</v>
      </c>
      <c r="C3322" s="6">
        <v>394.67241999999999</v>
      </c>
      <c r="D3322" s="6">
        <v>5.5064450665186997E-2</v>
      </c>
      <c r="E3322" s="4"/>
      <c r="F3322" s="4"/>
    </row>
    <row r="3323" spans="1:6" ht="13.2" x14ac:dyDescent="0.25">
      <c r="A3323" s="5">
        <v>44881.375</v>
      </c>
      <c r="B3323" s="6">
        <v>382.48</v>
      </c>
      <c r="C3323" s="6">
        <v>388.65618000000001</v>
      </c>
      <c r="D3323" s="6">
        <v>1.5891114866615399E-2</v>
      </c>
      <c r="E3323" s="4"/>
      <c r="F3323" s="4"/>
    </row>
    <row r="3324" spans="1:6" ht="13.2" x14ac:dyDescent="0.25">
      <c r="A3324" s="5">
        <v>44881.416666666664</v>
      </c>
      <c r="B3324" s="6">
        <v>388.16</v>
      </c>
      <c r="C3324" s="6">
        <v>387.04140000000001</v>
      </c>
      <c r="D3324" s="6">
        <v>2.89013009977747E-3</v>
      </c>
      <c r="E3324" s="4"/>
      <c r="F3324" s="4"/>
    </row>
    <row r="3325" spans="1:6" ht="13.2" x14ac:dyDescent="0.25">
      <c r="A3325" s="5">
        <v>44881.458333333336</v>
      </c>
      <c r="B3325" s="6">
        <v>397.71</v>
      </c>
      <c r="C3325" s="6">
        <v>389.83314000000001</v>
      </c>
      <c r="D3325" s="6">
        <v>2.0205721863461801E-2</v>
      </c>
      <c r="E3325" s="4"/>
      <c r="F3325" s="4"/>
    </row>
    <row r="3326" spans="1:6" ht="13.2" x14ac:dyDescent="0.25">
      <c r="A3326" s="5">
        <v>44881.5</v>
      </c>
      <c r="B3326" s="6">
        <v>397.99</v>
      </c>
      <c r="C3326" s="6">
        <v>394.14053000000001</v>
      </c>
      <c r="D3326" s="6">
        <v>9.7667448714294693E-3</v>
      </c>
      <c r="E3326" s="4"/>
      <c r="F3326" s="4"/>
    </row>
    <row r="3327" spans="1:6" ht="13.2" x14ac:dyDescent="0.25">
      <c r="A3327" s="5">
        <v>44881.541666666664</v>
      </c>
      <c r="B3327" s="6">
        <v>401.63</v>
      </c>
      <c r="C3327" s="6">
        <v>395.92786000000001</v>
      </c>
      <c r="D3327" s="6">
        <v>1.4401967065414301E-2</v>
      </c>
      <c r="E3327" s="4"/>
      <c r="F3327" s="4"/>
    </row>
    <row r="3328" spans="1:6" ht="13.2" x14ac:dyDescent="0.25">
      <c r="A3328" s="5">
        <v>44881.583333333336</v>
      </c>
      <c r="B3328" s="6">
        <v>400.68</v>
      </c>
      <c r="C3328" s="6">
        <v>387.99459000000002</v>
      </c>
      <c r="D3328" s="6">
        <v>3.2694811543635099E-2</v>
      </c>
      <c r="E3328" s="4"/>
      <c r="F3328" s="4"/>
    </row>
    <row r="3329" spans="1:6" ht="13.2" x14ac:dyDescent="0.25">
      <c r="A3329" s="5">
        <v>44881.625</v>
      </c>
      <c r="B3329" s="6">
        <v>404.53</v>
      </c>
      <c r="C3329" s="6">
        <v>362.17045000000002</v>
      </c>
      <c r="D3329" s="6">
        <v>0.116960260010169</v>
      </c>
      <c r="E3329" s="4"/>
      <c r="F3329" s="4"/>
    </row>
    <row r="3330" spans="1:6" ht="13.2" x14ac:dyDescent="0.25">
      <c r="A3330" s="5">
        <v>44881.666666666664</v>
      </c>
      <c r="B3330" s="6">
        <v>316.31</v>
      </c>
      <c r="C3330" s="6">
        <v>313.25454999999999</v>
      </c>
      <c r="D3330" s="6">
        <v>9.7538886506197808E-3</v>
      </c>
      <c r="E3330" s="4"/>
      <c r="F3330" s="4"/>
    </row>
    <row r="3331" spans="1:6" ht="13.2" x14ac:dyDescent="0.25">
      <c r="A3331" s="5">
        <v>44881.708333333336</v>
      </c>
      <c r="B3331" s="6">
        <v>224.01</v>
      </c>
      <c r="C3331" s="6">
        <v>251.35531</v>
      </c>
      <c r="D3331" s="6">
        <v>0.10879145541027101</v>
      </c>
      <c r="E3331" s="4"/>
      <c r="F3331" s="4"/>
    </row>
    <row r="3332" spans="1:6" ht="13.2" x14ac:dyDescent="0.25">
      <c r="A3332" s="5">
        <v>44881.75</v>
      </c>
      <c r="B3332" s="6">
        <v>216.05</v>
      </c>
      <c r="C3332" s="6">
        <v>211.32444000000001</v>
      </c>
      <c r="D3332" s="6">
        <v>2.2361635029057601E-2</v>
      </c>
      <c r="E3332" s="4"/>
      <c r="F3332" s="4"/>
    </row>
    <row r="3333" spans="1:6" ht="13.2" x14ac:dyDescent="0.25">
      <c r="A3333" s="5">
        <v>44881.791666666664</v>
      </c>
      <c r="B3333" s="6">
        <v>212.87</v>
      </c>
      <c r="C3333" s="6">
        <v>206.45005</v>
      </c>
      <c r="D3333" s="6">
        <v>3.1096868225510201E-2</v>
      </c>
      <c r="E3333" s="4"/>
      <c r="F3333" s="4"/>
    </row>
    <row r="3334" spans="1:6" ht="13.2" x14ac:dyDescent="0.25">
      <c r="A3334" s="5">
        <v>44881.833333333336</v>
      </c>
      <c r="B3334" s="6">
        <v>205.42</v>
      </c>
      <c r="C3334" s="6">
        <v>214.78936999999999</v>
      </c>
      <c r="D3334" s="6">
        <v>4.3621199689723902E-2</v>
      </c>
      <c r="E3334" s="4"/>
      <c r="F3334" s="4"/>
    </row>
    <row r="3335" spans="1:6" ht="13.2" x14ac:dyDescent="0.25">
      <c r="A3335" s="5">
        <v>44881.875</v>
      </c>
      <c r="B3335" s="6">
        <v>214.18</v>
      </c>
      <c r="C3335" s="6">
        <v>215.53101000000001</v>
      </c>
      <c r="D3335" s="6">
        <v>6.2682859417770099E-3</v>
      </c>
      <c r="E3335" s="4"/>
      <c r="F3335" s="4"/>
    </row>
    <row r="3336" spans="1:6" ht="13.2" x14ac:dyDescent="0.25">
      <c r="A3336" s="5">
        <v>44881.916666666664</v>
      </c>
      <c r="B3336" s="6">
        <v>212.49</v>
      </c>
      <c r="C3336" s="6">
        <v>213.84305000000001</v>
      </c>
      <c r="D3336" s="6">
        <v>6.3273040671651204E-3</v>
      </c>
      <c r="E3336" s="4"/>
      <c r="F3336" s="4"/>
    </row>
    <row r="3337" spans="1:6" ht="13.2" x14ac:dyDescent="0.25">
      <c r="A3337" s="5">
        <v>44881.958333333336</v>
      </c>
      <c r="B3337" s="6">
        <v>215.65</v>
      </c>
      <c r="C3337" s="6">
        <v>229.74420000000001</v>
      </c>
      <c r="D3337" s="6">
        <v>6.1347359367505197E-2</v>
      </c>
      <c r="E3337" s="4"/>
      <c r="F3337" s="4"/>
    </row>
    <row r="3338" spans="1:6" ht="13.2" x14ac:dyDescent="0.25">
      <c r="A3338" s="5">
        <v>44882</v>
      </c>
      <c r="B3338" s="6">
        <v>295.23</v>
      </c>
      <c r="C3338" s="6">
        <v>293.80457000000001</v>
      </c>
      <c r="D3338" s="6">
        <v>4.8516263719111099E-3</v>
      </c>
      <c r="E3338" s="4"/>
      <c r="F3338" s="4"/>
    </row>
    <row r="3339" spans="1:6" ht="13.2" x14ac:dyDescent="0.25">
      <c r="A3339" s="5">
        <v>44882.041666666664</v>
      </c>
      <c r="B3339" s="6">
        <v>397.78</v>
      </c>
      <c r="C3339" s="6">
        <v>359.31508000000002</v>
      </c>
      <c r="D3339" s="6">
        <v>0.10705066984664199</v>
      </c>
      <c r="E3339" s="4"/>
      <c r="F3339" s="4"/>
    </row>
    <row r="3340" spans="1:6" ht="13.2" x14ac:dyDescent="0.25">
      <c r="A3340" s="5">
        <v>44882.083333333336</v>
      </c>
      <c r="B3340" s="6">
        <v>401.95</v>
      </c>
      <c r="C3340" s="6">
        <v>400.73548</v>
      </c>
      <c r="D3340" s="6">
        <v>3.0307274015267901E-3</v>
      </c>
      <c r="E3340" s="4"/>
      <c r="F3340" s="4"/>
    </row>
    <row r="3341" spans="1:6" ht="13.2" x14ac:dyDescent="0.25">
      <c r="A3341" s="5">
        <v>44882.125</v>
      </c>
      <c r="B3341" s="6">
        <v>404.21</v>
      </c>
      <c r="C3341" s="6">
        <v>404.9375</v>
      </c>
      <c r="D3341" s="6">
        <v>1.7965735453002499E-3</v>
      </c>
      <c r="E3341" s="4"/>
      <c r="F3341" s="4"/>
    </row>
    <row r="3342" spans="1:6" ht="13.2" x14ac:dyDescent="0.25">
      <c r="A3342" s="5">
        <v>44882.166666666664</v>
      </c>
      <c r="B3342" s="6">
        <v>401.65</v>
      </c>
      <c r="C3342" s="6">
        <v>396.09374000000003</v>
      </c>
      <c r="D3342" s="6">
        <v>1.4027639012926399E-2</v>
      </c>
      <c r="E3342" s="4"/>
      <c r="F3342" s="4"/>
    </row>
    <row r="3343" spans="1:6" ht="13.2" x14ac:dyDescent="0.25">
      <c r="A3343" s="5">
        <v>44882.208333333336</v>
      </c>
      <c r="B3343" s="6">
        <v>405.45</v>
      </c>
      <c r="C3343" s="6">
        <v>395.00328000000002</v>
      </c>
      <c r="D3343" s="6">
        <v>2.6447172793096701E-2</v>
      </c>
      <c r="E3343" s="4"/>
      <c r="F3343" s="4"/>
    </row>
    <row r="3344" spans="1:6" ht="13.2" x14ac:dyDescent="0.25">
      <c r="A3344" s="5">
        <v>44882.25</v>
      </c>
      <c r="B3344" s="6">
        <v>405.82</v>
      </c>
      <c r="C3344" s="6">
        <v>401.30061000000001</v>
      </c>
      <c r="D3344" s="6">
        <v>1.1261856791097201E-2</v>
      </c>
      <c r="E3344" s="4"/>
      <c r="F3344" s="4"/>
    </row>
    <row r="3345" spans="1:6" ht="13.2" x14ac:dyDescent="0.25">
      <c r="A3345" s="5">
        <v>44882.291666666664</v>
      </c>
      <c r="B3345" s="6">
        <v>396.25</v>
      </c>
      <c r="C3345" s="6">
        <v>404.53665000000001</v>
      </c>
      <c r="D3345" s="6">
        <v>2.04842997538047E-2</v>
      </c>
      <c r="E3345" s="4"/>
      <c r="F3345" s="4"/>
    </row>
    <row r="3346" spans="1:6" ht="13.2" x14ac:dyDescent="0.25">
      <c r="A3346" s="5">
        <v>44882.333333333336</v>
      </c>
      <c r="B3346" s="6">
        <v>396.34</v>
      </c>
      <c r="C3346" s="6">
        <v>402.16701</v>
      </c>
      <c r="D3346" s="6">
        <v>1.4489030316037099E-2</v>
      </c>
      <c r="E3346" s="4"/>
      <c r="F3346" s="4"/>
    </row>
    <row r="3347" spans="1:6" ht="13.2" x14ac:dyDescent="0.25">
      <c r="A3347" s="5">
        <v>44882.375</v>
      </c>
      <c r="B3347" s="6">
        <v>407.84</v>
      </c>
      <c r="C3347" s="6">
        <v>395.63330999999999</v>
      </c>
      <c r="D3347" s="6">
        <v>3.0853544662354002E-2</v>
      </c>
      <c r="E3347" s="4"/>
      <c r="F3347" s="4"/>
    </row>
    <row r="3348" spans="1:6" ht="13.2" x14ac:dyDescent="0.25">
      <c r="A3348" s="5">
        <v>44882.416666666664</v>
      </c>
      <c r="B3348" s="6">
        <v>423.17</v>
      </c>
      <c r="C3348" s="6">
        <v>394.45841000000001</v>
      </c>
      <c r="D3348" s="6">
        <v>7.2787369395926907E-2</v>
      </c>
      <c r="E3348" s="4"/>
      <c r="F3348" s="4"/>
    </row>
    <row r="3349" spans="1:6" ht="13.2" x14ac:dyDescent="0.25">
      <c r="A3349" s="5">
        <v>44882.458333333336</v>
      </c>
      <c r="B3349" s="6">
        <v>413.75</v>
      </c>
      <c r="C3349" s="6">
        <v>398.69470999999999</v>
      </c>
      <c r="D3349" s="6">
        <v>3.7761449104754902E-2</v>
      </c>
      <c r="E3349" s="4"/>
      <c r="F3349" s="4"/>
    </row>
    <row r="3350" spans="1:6" ht="13.2" x14ac:dyDescent="0.25">
      <c r="A3350" s="5">
        <v>44882.5</v>
      </c>
      <c r="B3350" s="6">
        <v>412.24</v>
      </c>
      <c r="C3350" s="6">
        <v>403.30536999999998</v>
      </c>
      <c r="D3350" s="6">
        <v>2.2153511122353801E-2</v>
      </c>
      <c r="E3350" s="4"/>
      <c r="F3350" s="4"/>
    </row>
    <row r="3351" spans="1:6" ht="13.2" x14ac:dyDescent="0.25">
      <c r="A3351" s="5">
        <v>44882.541666666664</v>
      </c>
      <c r="B3351" s="6">
        <v>418.63</v>
      </c>
      <c r="C3351" s="6">
        <v>404.53404999999998</v>
      </c>
      <c r="D3351" s="6">
        <v>3.48449036613852E-2</v>
      </c>
      <c r="E3351" s="4"/>
      <c r="F3351" s="4"/>
    </row>
    <row r="3352" spans="1:6" ht="13.2" x14ac:dyDescent="0.25">
      <c r="A3352" s="5">
        <v>44882.583333333336</v>
      </c>
      <c r="B3352" s="6">
        <v>427.35</v>
      </c>
      <c r="C3352" s="6">
        <v>397.51738</v>
      </c>
      <c r="D3352" s="6">
        <v>7.5047335037275606E-2</v>
      </c>
      <c r="E3352" s="4"/>
      <c r="F3352" s="4"/>
    </row>
    <row r="3353" spans="1:6" ht="13.2" x14ac:dyDescent="0.25">
      <c r="A3353" s="5">
        <v>44882.625</v>
      </c>
      <c r="B3353" s="6">
        <v>416.88</v>
      </c>
      <c r="C3353" s="6">
        <v>374.62479000000002</v>
      </c>
      <c r="D3353" s="6">
        <v>0.11279341658089399</v>
      </c>
      <c r="E3353" s="4"/>
      <c r="F3353" s="4"/>
    </row>
    <row r="3354" spans="1:6" ht="13.2" x14ac:dyDescent="0.25">
      <c r="A3354" s="5">
        <v>44882.666666666664</v>
      </c>
      <c r="B3354" s="6">
        <v>320.05</v>
      </c>
      <c r="C3354" s="6">
        <v>326.82366999999999</v>
      </c>
      <c r="D3354" s="6">
        <v>2.0725763222718699E-2</v>
      </c>
      <c r="E3354" s="4"/>
      <c r="F3354" s="4"/>
    </row>
    <row r="3355" spans="1:6" ht="13.2" x14ac:dyDescent="0.25">
      <c r="A3355" s="5">
        <v>44882.708333333336</v>
      </c>
      <c r="B3355" s="6">
        <v>234.92</v>
      </c>
      <c r="C3355" s="6">
        <v>261.83814000000001</v>
      </c>
      <c r="D3355" s="6">
        <v>0.10280450357614</v>
      </c>
      <c r="E3355" s="4"/>
      <c r="F3355" s="4"/>
    </row>
    <row r="3356" spans="1:6" ht="13.2" x14ac:dyDescent="0.25">
      <c r="A3356" s="5">
        <v>44882.75</v>
      </c>
      <c r="B3356" s="6">
        <v>233.69</v>
      </c>
      <c r="C3356" s="6">
        <v>216.85301000000001</v>
      </c>
      <c r="D3356" s="6">
        <v>7.7642408560526704E-2</v>
      </c>
      <c r="E3356" s="4"/>
      <c r="F3356" s="4"/>
    </row>
    <row r="3357" spans="1:6" ht="13.2" x14ac:dyDescent="0.25">
      <c r="A3357" s="5">
        <v>44882.791666666664</v>
      </c>
      <c r="B3357" s="6">
        <v>229.9</v>
      </c>
      <c r="C3357" s="6">
        <v>208.44215</v>
      </c>
      <c r="D3357" s="6">
        <v>0.102943910336752</v>
      </c>
      <c r="E3357" s="4"/>
      <c r="F3357" s="4"/>
    </row>
    <row r="3358" spans="1:6" ht="13.2" x14ac:dyDescent="0.25">
      <c r="A3358" s="5">
        <v>44882.833333333336</v>
      </c>
      <c r="B3358" s="6">
        <v>225.85</v>
      </c>
      <c r="C3358" s="6">
        <v>215.10883000000001</v>
      </c>
      <c r="D3358" s="6">
        <v>4.9933654513392003E-2</v>
      </c>
      <c r="E3358" s="4"/>
      <c r="F3358" s="4"/>
    </row>
    <row r="3359" spans="1:6" ht="13.2" x14ac:dyDescent="0.25">
      <c r="A3359" s="5">
        <v>44882.875</v>
      </c>
      <c r="B3359" s="6">
        <v>231.99</v>
      </c>
      <c r="C3359" s="6">
        <v>214.91349</v>
      </c>
      <c r="D3359" s="6">
        <v>7.9457599427565001E-2</v>
      </c>
      <c r="E3359" s="4"/>
      <c r="F3359" s="4"/>
    </row>
    <row r="3360" spans="1:6" ht="13.2" x14ac:dyDescent="0.25">
      <c r="A3360" s="5">
        <v>44882.916666666664</v>
      </c>
      <c r="B3360" s="6">
        <v>227.24</v>
      </c>
      <c r="C3360" s="6">
        <v>212.02081000000001</v>
      </c>
      <c r="D3360" s="6">
        <v>7.1781585967905598E-2</v>
      </c>
      <c r="E3360" s="4"/>
      <c r="F3360" s="4"/>
    </row>
    <row r="3361" spans="1:6" ht="13.2" x14ac:dyDescent="0.25">
      <c r="A3361" s="5">
        <v>44882.958333333336</v>
      </c>
      <c r="B3361" s="6">
        <v>251.54</v>
      </c>
      <c r="C3361" s="6">
        <v>228.22856999999999</v>
      </c>
      <c r="D3361" s="6">
        <v>0.102140717965327</v>
      </c>
      <c r="E3361" s="4"/>
      <c r="F3361" s="4"/>
    </row>
    <row r="3362" spans="1:6" ht="13.2" x14ac:dyDescent="0.25">
      <c r="A3362" s="5">
        <v>44883</v>
      </c>
      <c r="B3362" s="6">
        <v>332.27</v>
      </c>
      <c r="C3362" s="6">
        <v>300.04577</v>
      </c>
      <c r="D3362" s="6">
        <v>0.10739771468866199</v>
      </c>
      <c r="E3362" s="4"/>
      <c r="F3362" s="4"/>
    </row>
    <row r="3363" spans="1:6" ht="13.2" x14ac:dyDescent="0.25">
      <c r="A3363" s="5">
        <v>44883.041666666664</v>
      </c>
      <c r="B3363" s="6">
        <v>406.87</v>
      </c>
      <c r="C3363" s="6">
        <v>359.43779000000001</v>
      </c>
      <c r="D3363" s="6">
        <v>0.13196222356029899</v>
      </c>
      <c r="E3363" s="4"/>
      <c r="F3363" s="4"/>
    </row>
    <row r="3364" spans="1:6" ht="13.2" x14ac:dyDescent="0.25">
      <c r="A3364" s="5">
        <v>44883.083333333336</v>
      </c>
      <c r="B3364" s="6">
        <v>409.56</v>
      </c>
      <c r="C3364" s="6">
        <v>391.81869</v>
      </c>
      <c r="D3364" s="6">
        <v>4.5279386749008797E-2</v>
      </c>
      <c r="E3364" s="4"/>
      <c r="F3364" s="4"/>
    </row>
    <row r="3365" spans="1:6" ht="13.2" x14ac:dyDescent="0.25">
      <c r="A3365" s="5">
        <v>44883.125</v>
      </c>
      <c r="B3365" s="6">
        <v>410.61</v>
      </c>
      <c r="C3365" s="6">
        <v>393.03863000000001</v>
      </c>
      <c r="D3365" s="6">
        <v>4.4706470710016398E-2</v>
      </c>
      <c r="E3365" s="4"/>
      <c r="F3365" s="4"/>
    </row>
    <row r="3366" spans="1:6" ht="13.2" x14ac:dyDescent="0.25">
      <c r="A3366" s="5">
        <v>44883.166666666664</v>
      </c>
      <c r="B3366" s="6">
        <v>395.61</v>
      </c>
      <c r="C3366" s="6">
        <v>386.39915000000002</v>
      </c>
      <c r="D3366" s="6">
        <v>2.3837655957576399E-2</v>
      </c>
      <c r="E3366" s="4"/>
      <c r="F3366" s="4"/>
    </row>
    <row r="3367" spans="1:6" ht="13.2" x14ac:dyDescent="0.25">
      <c r="A3367" s="5">
        <v>44883.208333333336</v>
      </c>
      <c r="B3367" s="6">
        <v>394.85</v>
      </c>
      <c r="C3367" s="6">
        <v>385.19635</v>
      </c>
      <c r="D3367" s="6">
        <v>2.5061634150998598E-2</v>
      </c>
      <c r="E3367" s="4"/>
      <c r="F3367" s="4"/>
    </row>
    <row r="3368" spans="1:6" ht="13.2" x14ac:dyDescent="0.25">
      <c r="A3368" s="5">
        <v>44883.25</v>
      </c>
      <c r="B3368" s="6">
        <v>391.31</v>
      </c>
      <c r="C3368" s="6">
        <v>386.5874</v>
      </c>
      <c r="D3368" s="6">
        <v>1.2216124995279199E-2</v>
      </c>
      <c r="E3368" s="4"/>
      <c r="F3368" s="4"/>
    </row>
    <row r="3369" spans="1:6" ht="13.2" x14ac:dyDescent="0.25">
      <c r="A3369" s="5">
        <v>44883.291666666664</v>
      </c>
      <c r="B3369" s="6">
        <v>393.51</v>
      </c>
      <c r="C3369" s="6">
        <v>383.93470000000002</v>
      </c>
      <c r="D3369" s="6">
        <v>2.4939918168375898E-2</v>
      </c>
      <c r="E3369" s="4"/>
      <c r="F3369" s="4"/>
    </row>
    <row r="3370" spans="1:6" ht="13.2" x14ac:dyDescent="0.25">
      <c r="A3370" s="5">
        <v>44883.333333333336</v>
      </c>
      <c r="B3370" s="6">
        <v>397.24</v>
      </c>
      <c r="C3370" s="6">
        <v>381.41203000000002</v>
      </c>
      <c r="D3370" s="6">
        <v>4.1498350222461497E-2</v>
      </c>
      <c r="E3370" s="4"/>
      <c r="F3370" s="4"/>
    </row>
    <row r="3371" spans="1:6" ht="13.2" x14ac:dyDescent="0.25">
      <c r="A3371" s="5">
        <v>44883.375</v>
      </c>
      <c r="B3371" s="6">
        <v>414.05</v>
      </c>
      <c r="C3371" s="6">
        <v>378.30639000000002</v>
      </c>
      <c r="D3371" s="6">
        <v>9.4483230907096094E-2</v>
      </c>
      <c r="E3371" s="4"/>
      <c r="F3371" s="4"/>
    </row>
    <row r="3372" spans="1:6" ht="13.2" x14ac:dyDescent="0.25">
      <c r="A3372" s="5">
        <v>44883.416666666664</v>
      </c>
      <c r="B3372" s="6">
        <v>408.73</v>
      </c>
      <c r="C3372" s="6">
        <v>377.91332</v>
      </c>
      <c r="D3372" s="6">
        <v>8.1544307567671906E-2</v>
      </c>
      <c r="E3372" s="4"/>
      <c r="F3372" s="4"/>
    </row>
    <row r="3373" spans="1:6" ht="13.2" x14ac:dyDescent="0.25">
      <c r="A3373" s="5">
        <v>44883.458333333336</v>
      </c>
      <c r="B3373" s="6">
        <v>403.86</v>
      </c>
      <c r="C3373" s="6">
        <v>379.63024000000001</v>
      </c>
      <c r="D3373" s="6">
        <v>6.3824631040983404E-2</v>
      </c>
      <c r="E3373" s="4"/>
      <c r="F3373" s="4"/>
    </row>
    <row r="3374" spans="1:6" ht="13.2" x14ac:dyDescent="0.25">
      <c r="A3374" s="5">
        <v>44883.5</v>
      </c>
      <c r="B3374" s="6">
        <v>418.53</v>
      </c>
      <c r="C3374" s="6">
        <v>384.69636000000003</v>
      </c>
      <c r="D3374" s="6">
        <v>8.7948947580372E-2</v>
      </c>
      <c r="E3374" s="4"/>
      <c r="F3374" s="4"/>
    </row>
    <row r="3375" spans="1:6" ht="13.2" x14ac:dyDescent="0.25">
      <c r="A3375" s="5">
        <v>44883.541666666664</v>
      </c>
      <c r="B3375" s="6">
        <v>424.45</v>
      </c>
      <c r="C3375" s="6">
        <v>388.37313999999998</v>
      </c>
      <c r="D3375" s="6">
        <v>9.2892263352712806E-2</v>
      </c>
      <c r="E3375" s="4"/>
      <c r="F3375" s="4"/>
    </row>
    <row r="3376" spans="1:6" ht="13.2" x14ac:dyDescent="0.25">
      <c r="A3376" s="5">
        <v>44883.583333333336</v>
      </c>
      <c r="B3376" s="6">
        <v>413.13</v>
      </c>
      <c r="C3376" s="6">
        <v>377.40356000000003</v>
      </c>
      <c r="D3376" s="6">
        <v>9.4663759928496599E-2</v>
      </c>
      <c r="E3376" s="4"/>
      <c r="F3376" s="4"/>
    </row>
    <row r="3377" spans="1:6" ht="13.2" x14ac:dyDescent="0.25">
      <c r="A3377" s="5">
        <v>44883.625</v>
      </c>
      <c r="B3377" s="6">
        <v>395.99</v>
      </c>
      <c r="C3377" s="6">
        <v>341.81391000000002</v>
      </c>
      <c r="D3377" s="6">
        <v>0.15849586109588101</v>
      </c>
      <c r="E3377" s="4"/>
      <c r="F3377" s="4"/>
    </row>
    <row r="3378" spans="1:6" ht="13.2" x14ac:dyDescent="0.25">
      <c r="A3378" s="5">
        <v>44883.666666666664</v>
      </c>
      <c r="B3378" s="6">
        <v>336.81</v>
      </c>
      <c r="C3378" s="6">
        <v>285.79998999999998</v>
      </c>
      <c r="D3378" s="6">
        <v>0.178481496797813</v>
      </c>
      <c r="E3378" s="4"/>
      <c r="F3378" s="4"/>
    </row>
    <row r="3379" spans="1:6" ht="13.2" x14ac:dyDescent="0.25">
      <c r="A3379" s="5">
        <v>44883.708333333336</v>
      </c>
      <c r="B3379" s="6">
        <v>269.73</v>
      </c>
      <c r="C3379" s="6">
        <v>228.95641000000001</v>
      </c>
      <c r="D3379" s="6">
        <v>0.178084509623469</v>
      </c>
      <c r="E3379" s="4"/>
      <c r="F3379" s="4"/>
    </row>
    <row r="3380" spans="1:6" ht="13.2" x14ac:dyDescent="0.25">
      <c r="A3380" s="5">
        <v>44883.75</v>
      </c>
      <c r="B3380" s="6">
        <v>247.46</v>
      </c>
      <c r="C3380" s="6">
        <v>199.45493999999999</v>
      </c>
      <c r="D3380" s="6">
        <v>0.240681228552173</v>
      </c>
      <c r="E3380" s="4"/>
      <c r="F3380" s="4"/>
    </row>
    <row r="3381" spans="1:6" ht="13.2" x14ac:dyDescent="0.25">
      <c r="A3381" s="5">
        <v>44883.791666666664</v>
      </c>
      <c r="B3381" s="6">
        <v>256.64</v>
      </c>
      <c r="C3381" s="6">
        <v>199.29675</v>
      </c>
      <c r="D3381" s="6">
        <v>0.28772797348677198</v>
      </c>
      <c r="E3381" s="4"/>
      <c r="F3381" s="4"/>
    </row>
    <row r="3382" spans="1:6" ht="13.2" x14ac:dyDescent="0.25">
      <c r="A3382" s="5">
        <v>44883.833333333336</v>
      </c>
      <c r="B3382" s="6">
        <v>257.55</v>
      </c>
      <c r="C3382" s="6">
        <v>204.56970999999999</v>
      </c>
      <c r="D3382" s="6">
        <v>0.25898404020810301</v>
      </c>
      <c r="E3382" s="4"/>
      <c r="F3382" s="4"/>
    </row>
    <row r="3383" spans="1:6" ht="13.2" x14ac:dyDescent="0.25">
      <c r="A3383" s="5">
        <v>44883.875</v>
      </c>
      <c r="B3383" s="6">
        <v>243.28</v>
      </c>
      <c r="C3383" s="6">
        <v>200.79237000000001</v>
      </c>
      <c r="D3383" s="6">
        <v>0.211599823240295</v>
      </c>
      <c r="E3383" s="4"/>
      <c r="F3383" s="4"/>
    </row>
    <row r="3384" spans="1:6" ht="13.2" x14ac:dyDescent="0.25">
      <c r="A3384" s="5">
        <v>44883.916666666664</v>
      </c>
      <c r="B3384" s="6">
        <v>237.67</v>
      </c>
      <c r="C3384" s="6">
        <v>202.07306</v>
      </c>
      <c r="D3384" s="6">
        <v>0.17615876158850599</v>
      </c>
      <c r="E3384" s="4"/>
      <c r="F3384" s="4"/>
    </row>
    <row r="3385" spans="1:6" ht="13.2" x14ac:dyDescent="0.25">
      <c r="A3385" s="5">
        <v>44883.958333333336</v>
      </c>
      <c r="B3385" s="6">
        <v>244.07</v>
      </c>
      <c r="C3385" s="6">
        <v>227.93292</v>
      </c>
      <c r="D3385" s="6">
        <v>7.0797496035236995E-2</v>
      </c>
      <c r="E3385" s="4"/>
      <c r="F3385" s="4"/>
    </row>
    <row r="3386" spans="1:6" ht="13.2" x14ac:dyDescent="0.25">
      <c r="A3386" s="5">
        <v>44884</v>
      </c>
      <c r="B3386" s="6">
        <v>299.77999999999997</v>
      </c>
      <c r="C3386" s="6">
        <v>319.11820999999998</v>
      </c>
      <c r="D3386" s="6">
        <v>6.0598892178544098E-2</v>
      </c>
      <c r="E3386" s="4"/>
      <c r="F3386" s="4"/>
    </row>
    <row r="3387" spans="1:6" ht="13.2" x14ac:dyDescent="0.25">
      <c r="A3387" s="5">
        <v>44884.041666666664</v>
      </c>
      <c r="B3387" s="6">
        <v>387.22</v>
      </c>
      <c r="C3387" s="6">
        <v>370.56414999999998</v>
      </c>
      <c r="D3387" s="6">
        <v>4.49472783592261E-2</v>
      </c>
      <c r="E3387" s="4"/>
      <c r="F3387" s="4"/>
    </row>
    <row r="3388" spans="1:6" ht="13.2" x14ac:dyDescent="0.25">
      <c r="A3388" s="5">
        <v>44884.083333333336</v>
      </c>
      <c r="B3388" s="6">
        <v>402.95</v>
      </c>
      <c r="C3388" s="6">
        <v>401.34820999999999</v>
      </c>
      <c r="D3388" s="6">
        <v>3.99102315667483E-3</v>
      </c>
      <c r="E3388" s="4"/>
      <c r="F3388" s="4"/>
    </row>
    <row r="3389" spans="1:6" ht="13.2" x14ac:dyDescent="0.25">
      <c r="A3389" s="5">
        <v>44884.125</v>
      </c>
      <c r="B3389" s="6">
        <v>400.24</v>
      </c>
      <c r="C3389" s="6">
        <v>402.80270999999999</v>
      </c>
      <c r="D3389" s="6">
        <v>6.3621965204751999E-3</v>
      </c>
      <c r="E3389" s="4"/>
      <c r="F3389" s="4"/>
    </row>
    <row r="3390" spans="1:6" ht="13.2" x14ac:dyDescent="0.25">
      <c r="A3390" s="5">
        <v>44884.166666666664</v>
      </c>
      <c r="B3390" s="6">
        <v>387.47</v>
      </c>
      <c r="C3390" s="6">
        <v>394.00281999999999</v>
      </c>
      <c r="D3390" s="6">
        <v>1.6580642747683699E-2</v>
      </c>
      <c r="E3390" s="4"/>
      <c r="F3390" s="4"/>
    </row>
    <row r="3391" spans="1:6" ht="13.2" x14ac:dyDescent="0.25">
      <c r="A3391" s="5">
        <v>44884.208333333336</v>
      </c>
      <c r="B3391" s="6">
        <v>376</v>
      </c>
      <c r="C3391" s="6">
        <v>390.81398999999999</v>
      </c>
      <c r="D3391" s="6">
        <v>3.7905475185266498E-2</v>
      </c>
      <c r="E3391" s="4"/>
      <c r="F3391" s="4"/>
    </row>
    <row r="3392" spans="1:6" ht="13.2" x14ac:dyDescent="0.25">
      <c r="A3392" s="5">
        <v>44884.25</v>
      </c>
      <c r="B3392" s="6">
        <v>376.34</v>
      </c>
      <c r="C3392" s="6">
        <v>396.35174999999998</v>
      </c>
      <c r="D3392" s="6">
        <v>5.0489874208957002E-2</v>
      </c>
      <c r="E3392" s="4"/>
      <c r="F3392" s="4"/>
    </row>
    <row r="3393" spans="1:6" ht="13.2" x14ac:dyDescent="0.25">
      <c r="A3393" s="5">
        <v>44884.291666666664</v>
      </c>
      <c r="B3393" s="6">
        <v>381.56</v>
      </c>
      <c r="C3393" s="6">
        <v>401.79872</v>
      </c>
      <c r="D3393" s="6">
        <v>5.0370294858082101E-2</v>
      </c>
      <c r="E3393" s="4"/>
      <c r="F3393" s="4"/>
    </row>
    <row r="3394" spans="1:6" ht="13.2" x14ac:dyDescent="0.25">
      <c r="A3394" s="5">
        <v>44884.333333333336</v>
      </c>
      <c r="B3394" s="6">
        <v>381.79</v>
      </c>
      <c r="C3394" s="6">
        <v>401.76182999999997</v>
      </c>
      <c r="D3394" s="6">
        <v>4.9710620842203797E-2</v>
      </c>
      <c r="E3394" s="4"/>
      <c r="F3394" s="4"/>
    </row>
    <row r="3395" spans="1:6" ht="13.2" x14ac:dyDescent="0.25">
      <c r="A3395" s="5">
        <v>44884.375</v>
      </c>
      <c r="B3395" s="6">
        <v>386.51</v>
      </c>
      <c r="C3395" s="6">
        <v>394.80228</v>
      </c>
      <c r="D3395" s="6">
        <v>2.10036274359915E-2</v>
      </c>
      <c r="E3395" s="4"/>
      <c r="F3395" s="4"/>
    </row>
    <row r="3396" spans="1:6" ht="13.2" x14ac:dyDescent="0.25">
      <c r="A3396" s="5">
        <v>44884.416666666664</v>
      </c>
      <c r="B3396" s="6">
        <v>374.49</v>
      </c>
      <c r="C3396" s="6">
        <v>392.20031999999998</v>
      </c>
      <c r="D3396" s="6">
        <v>4.5156311958133903E-2</v>
      </c>
      <c r="E3396" s="4"/>
      <c r="F3396" s="4"/>
    </row>
    <row r="3397" spans="1:6" ht="13.2" x14ac:dyDescent="0.25">
      <c r="A3397" s="5">
        <v>44884.458333333336</v>
      </c>
      <c r="B3397" s="6">
        <v>382</v>
      </c>
      <c r="C3397" s="6">
        <v>396.23205999999999</v>
      </c>
      <c r="D3397" s="6">
        <v>3.5918496852576698E-2</v>
      </c>
      <c r="E3397" s="4"/>
      <c r="F3397" s="4"/>
    </row>
    <row r="3398" spans="1:6" ht="13.2" x14ac:dyDescent="0.25">
      <c r="A3398" s="5">
        <v>44884.5</v>
      </c>
      <c r="B3398" s="6">
        <v>386.82</v>
      </c>
      <c r="C3398" s="6">
        <v>400.49270999999999</v>
      </c>
      <c r="D3398" s="6">
        <v>3.4139722543264202E-2</v>
      </c>
      <c r="E3398" s="4"/>
      <c r="F3398" s="4"/>
    </row>
    <row r="3399" spans="1:6" ht="13.2" x14ac:dyDescent="0.25">
      <c r="A3399" s="5">
        <v>44884.541666666664</v>
      </c>
      <c r="B3399" s="6">
        <v>395.1</v>
      </c>
      <c r="C3399" s="6">
        <v>399.00277999999997</v>
      </c>
      <c r="D3399" s="6">
        <v>9.7813353581144204E-3</v>
      </c>
      <c r="E3399" s="4"/>
      <c r="F3399" s="4"/>
    </row>
    <row r="3400" spans="1:6" ht="13.2" x14ac:dyDescent="0.25">
      <c r="A3400" s="5">
        <v>44884.583333333336</v>
      </c>
      <c r="B3400" s="6">
        <v>399.61</v>
      </c>
      <c r="C3400" s="6">
        <v>385.29244</v>
      </c>
      <c r="D3400" s="6">
        <v>3.7160241192378402E-2</v>
      </c>
      <c r="E3400" s="4"/>
      <c r="F3400" s="4"/>
    </row>
    <row r="3401" spans="1:6" ht="13.2" x14ac:dyDescent="0.25">
      <c r="A3401" s="5">
        <v>44884.625</v>
      </c>
      <c r="B3401" s="6">
        <v>392</v>
      </c>
      <c r="C3401" s="6">
        <v>356.91564</v>
      </c>
      <c r="D3401" s="6">
        <v>9.8298746448880703E-2</v>
      </c>
      <c r="E3401" s="4"/>
      <c r="F3401" s="4"/>
    </row>
    <row r="3402" spans="1:6" ht="13.2" x14ac:dyDescent="0.25">
      <c r="A3402" s="5">
        <v>44884.666666666664</v>
      </c>
      <c r="B3402" s="6">
        <v>307.89999999999998</v>
      </c>
      <c r="C3402" s="6">
        <v>313.94096000000002</v>
      </c>
      <c r="D3402" s="6">
        <v>1.9242344165603699E-2</v>
      </c>
      <c r="E3402" s="4"/>
      <c r="F3402" s="4"/>
    </row>
    <row r="3403" spans="1:6" ht="13.2" x14ac:dyDescent="0.25">
      <c r="A3403" s="5">
        <v>44884.708333333336</v>
      </c>
      <c r="B3403" s="6">
        <v>211.62</v>
      </c>
      <c r="C3403" s="6">
        <v>261.60377</v>
      </c>
      <c r="D3403" s="6">
        <v>0.19106670366409401</v>
      </c>
      <c r="E3403" s="4"/>
      <c r="F3403" s="4"/>
    </row>
    <row r="3404" spans="1:6" ht="13.2" x14ac:dyDescent="0.25">
      <c r="A3404" s="5">
        <v>44884.75</v>
      </c>
      <c r="B3404" s="6">
        <v>202.15</v>
      </c>
      <c r="C3404" s="6">
        <v>226.03241</v>
      </c>
      <c r="D3404" s="6">
        <v>0.10565922824961201</v>
      </c>
      <c r="E3404" s="4"/>
      <c r="F3404" s="4"/>
    </row>
    <row r="3405" spans="1:6" ht="13.2" x14ac:dyDescent="0.25">
      <c r="A3405" s="5">
        <v>44884.791666666664</v>
      </c>
      <c r="B3405" s="6">
        <v>202.83</v>
      </c>
      <c r="C3405" s="6">
        <v>220.71573000000001</v>
      </c>
      <c r="D3405" s="6">
        <v>8.1035139634134695E-2</v>
      </c>
      <c r="E3405" s="4"/>
      <c r="F3405" s="4"/>
    </row>
    <row r="3406" spans="1:6" ht="13.2" x14ac:dyDescent="0.25">
      <c r="A3406" s="5">
        <v>44884.833333333336</v>
      </c>
      <c r="B3406" s="6">
        <v>210.92</v>
      </c>
      <c r="C3406" s="6">
        <v>229.87880000000001</v>
      </c>
      <c r="D3406" s="6">
        <v>8.2473024915738297E-2</v>
      </c>
      <c r="E3406" s="4"/>
      <c r="F3406" s="4"/>
    </row>
    <row r="3407" spans="1:6" ht="13.2" x14ac:dyDescent="0.25">
      <c r="A3407" s="5">
        <v>44884.875</v>
      </c>
      <c r="B3407" s="6">
        <v>212.55</v>
      </c>
      <c r="C3407" s="6">
        <v>236.09425999999999</v>
      </c>
      <c r="D3407" s="6">
        <v>9.9723983124367199E-2</v>
      </c>
      <c r="E3407" s="4"/>
      <c r="F3407" s="4"/>
    </row>
    <row r="3408" spans="1:6" ht="13.2" x14ac:dyDescent="0.25">
      <c r="A3408" s="5">
        <v>44884.916666666664</v>
      </c>
      <c r="B3408" s="6">
        <v>213.18</v>
      </c>
      <c r="C3408" s="6">
        <v>240.53616</v>
      </c>
      <c r="D3408" s="6">
        <v>0.113729927342317</v>
      </c>
      <c r="E3408" s="4"/>
      <c r="F3408" s="4"/>
    </row>
    <row r="3409" spans="1:6" ht="13.2" x14ac:dyDescent="0.25">
      <c r="A3409" s="5">
        <v>44884.958333333336</v>
      </c>
      <c r="B3409" s="6">
        <v>222.73</v>
      </c>
      <c r="C3409" s="6">
        <v>258.38760000000002</v>
      </c>
      <c r="D3409" s="6">
        <v>0.13800043036120899</v>
      </c>
      <c r="E3409" s="4"/>
      <c r="F3409" s="4"/>
    </row>
    <row r="3410" spans="1:6" ht="13.2" x14ac:dyDescent="0.25">
      <c r="A3410" s="5">
        <v>44885</v>
      </c>
      <c r="B3410" s="6">
        <v>282.39</v>
      </c>
      <c r="C3410" s="6">
        <v>297.73869999999999</v>
      </c>
      <c r="D3410" s="6">
        <v>5.1550906885802897E-2</v>
      </c>
      <c r="E3410" s="4"/>
      <c r="F3410" s="4"/>
    </row>
    <row r="3411" spans="1:6" ht="13.2" x14ac:dyDescent="0.25">
      <c r="A3411" s="5">
        <v>44885.041666666664</v>
      </c>
      <c r="B3411" s="6">
        <v>387.86</v>
      </c>
      <c r="C3411" s="6">
        <v>362.29489999999998</v>
      </c>
      <c r="D3411" s="6">
        <v>7.0564338609237998E-2</v>
      </c>
      <c r="E3411" s="4"/>
      <c r="F3411" s="4"/>
    </row>
    <row r="3412" spans="1:6" ht="13.2" x14ac:dyDescent="0.25">
      <c r="A3412" s="5">
        <v>44885.083333333336</v>
      </c>
      <c r="B3412" s="6">
        <v>404.04</v>
      </c>
      <c r="C3412" s="6">
        <v>406.59143</v>
      </c>
      <c r="D3412" s="6">
        <v>6.2751691544506499E-3</v>
      </c>
      <c r="E3412" s="4"/>
      <c r="F3412" s="4"/>
    </row>
    <row r="3413" spans="1:6" ht="13.2" x14ac:dyDescent="0.25">
      <c r="A3413" s="5">
        <v>44885.125</v>
      </c>
      <c r="B3413" s="6">
        <v>406.12</v>
      </c>
      <c r="C3413" s="6">
        <v>415.35897999999997</v>
      </c>
      <c r="D3413" s="6">
        <v>2.2243361633832899E-2</v>
      </c>
      <c r="E3413" s="4"/>
      <c r="F3413" s="4"/>
    </row>
    <row r="3414" spans="1:6" ht="13.2" x14ac:dyDescent="0.25">
      <c r="A3414" s="5">
        <v>44885.166666666664</v>
      </c>
      <c r="B3414" s="6">
        <v>421.26</v>
      </c>
      <c r="C3414" s="6">
        <v>409.11239</v>
      </c>
      <c r="D3414" s="6">
        <v>2.96925986524142E-2</v>
      </c>
      <c r="E3414" s="4"/>
      <c r="F3414" s="4"/>
    </row>
    <row r="3415" spans="1:6" ht="13.2" x14ac:dyDescent="0.25">
      <c r="A3415" s="5">
        <v>44885.208333333336</v>
      </c>
      <c r="B3415" s="6">
        <v>422.43</v>
      </c>
      <c r="C3415" s="6">
        <v>407.06787000000003</v>
      </c>
      <c r="D3415" s="6">
        <v>3.7738498005258803E-2</v>
      </c>
      <c r="E3415" s="4"/>
      <c r="F3415" s="4"/>
    </row>
    <row r="3416" spans="1:6" ht="13.2" x14ac:dyDescent="0.25">
      <c r="A3416" s="5">
        <v>44885.25</v>
      </c>
      <c r="B3416" s="6">
        <v>426.31</v>
      </c>
      <c r="C3416" s="6">
        <v>411.77014000000003</v>
      </c>
      <c r="D3416" s="6">
        <v>3.5310622572098001E-2</v>
      </c>
      <c r="E3416" s="4"/>
      <c r="F3416" s="4"/>
    </row>
    <row r="3417" spans="1:6" ht="13.2" x14ac:dyDescent="0.25">
      <c r="A3417" s="5">
        <v>44885.291666666664</v>
      </c>
      <c r="B3417" s="6">
        <v>422.32</v>
      </c>
      <c r="C3417" s="6">
        <v>414.91933999999998</v>
      </c>
      <c r="D3417" s="6">
        <v>1.7836382367715099E-2</v>
      </c>
      <c r="E3417" s="4"/>
      <c r="F3417" s="4"/>
    </row>
    <row r="3418" spans="1:6" ht="13.2" x14ac:dyDescent="0.25">
      <c r="A3418" s="5">
        <v>44885.333333333336</v>
      </c>
      <c r="B3418" s="6">
        <v>405.98</v>
      </c>
      <c r="C3418" s="6">
        <v>413.31724000000003</v>
      </c>
      <c r="D3418" s="6">
        <v>1.7752078282531801E-2</v>
      </c>
      <c r="E3418" s="4"/>
      <c r="F3418" s="4"/>
    </row>
    <row r="3419" spans="1:6" ht="13.2" x14ac:dyDescent="0.25">
      <c r="A3419" s="5">
        <v>44885.375</v>
      </c>
      <c r="B3419" s="6">
        <v>413.61</v>
      </c>
      <c r="C3419" s="6">
        <v>407.71334000000002</v>
      </c>
      <c r="D3419" s="6">
        <v>1.4462759545714099E-2</v>
      </c>
      <c r="E3419" s="4"/>
      <c r="F3419" s="4"/>
    </row>
    <row r="3420" spans="1:6" ht="13.2" x14ac:dyDescent="0.25">
      <c r="A3420" s="5">
        <v>44885.416666666664</v>
      </c>
      <c r="B3420" s="6">
        <v>413.26</v>
      </c>
      <c r="C3420" s="6">
        <v>408.18018999999998</v>
      </c>
      <c r="D3420" s="6">
        <v>1.2445018461087001E-2</v>
      </c>
      <c r="E3420" s="4"/>
      <c r="F3420" s="4"/>
    </row>
    <row r="3421" spans="1:6" ht="13.2" x14ac:dyDescent="0.25">
      <c r="A3421" s="5">
        <v>44885.458333333336</v>
      </c>
      <c r="B3421" s="6">
        <v>409.48</v>
      </c>
      <c r="C3421" s="6">
        <v>415.45274999999998</v>
      </c>
      <c r="D3421" s="6">
        <v>1.43764844497959E-2</v>
      </c>
      <c r="E3421" s="4"/>
      <c r="F3421" s="4"/>
    </row>
    <row r="3422" spans="1:6" ht="13.2" x14ac:dyDescent="0.25">
      <c r="A3422" s="5">
        <v>44885.5</v>
      </c>
      <c r="B3422" s="6">
        <v>417.39</v>
      </c>
      <c r="C3422" s="6">
        <v>421.91045000000003</v>
      </c>
      <c r="D3422" s="6">
        <v>1.07142404270859E-2</v>
      </c>
      <c r="E3422" s="4"/>
      <c r="F3422" s="4"/>
    </row>
    <row r="3423" spans="1:6" ht="13.2" x14ac:dyDescent="0.25">
      <c r="A3423" s="5">
        <v>44885.541666666664</v>
      </c>
      <c r="B3423" s="6">
        <v>415.86</v>
      </c>
      <c r="C3423" s="6">
        <v>422.39087000000001</v>
      </c>
      <c r="D3423" s="6">
        <v>1.5461674159765701E-2</v>
      </c>
      <c r="E3423" s="4"/>
      <c r="F3423" s="4"/>
    </row>
    <row r="3424" spans="1:6" ht="13.2" x14ac:dyDescent="0.25">
      <c r="A3424" s="5">
        <v>44885.583333333336</v>
      </c>
      <c r="B3424" s="6">
        <v>416.23</v>
      </c>
      <c r="C3424" s="6">
        <v>412.70533999999998</v>
      </c>
      <c r="D3424" s="6">
        <v>8.5403789541468895E-3</v>
      </c>
      <c r="E3424" s="4"/>
      <c r="F3424" s="4"/>
    </row>
    <row r="3425" spans="1:6" ht="13.2" x14ac:dyDescent="0.25">
      <c r="A3425" s="5">
        <v>44885.625</v>
      </c>
      <c r="B3425" s="6">
        <v>398.72</v>
      </c>
      <c r="C3425" s="6">
        <v>387.97197</v>
      </c>
      <c r="D3425" s="6">
        <v>2.7703109582890802E-2</v>
      </c>
      <c r="E3425" s="4"/>
      <c r="F3425" s="4"/>
    </row>
    <row r="3426" spans="1:6" ht="13.2" x14ac:dyDescent="0.25">
      <c r="A3426" s="5">
        <v>44885.666666666664</v>
      </c>
      <c r="B3426" s="6">
        <v>307.86</v>
      </c>
      <c r="C3426" s="6">
        <v>340.68556999999998</v>
      </c>
      <c r="D3426" s="6">
        <v>9.6351512627904798E-2</v>
      </c>
      <c r="E3426" s="4"/>
      <c r="F3426" s="4"/>
    </row>
    <row r="3427" spans="1:6" ht="13.2" x14ac:dyDescent="0.25">
      <c r="A3427" s="5">
        <v>44885.708333333336</v>
      </c>
      <c r="B3427" s="6">
        <v>215.23</v>
      </c>
      <c r="C3427" s="6">
        <v>275.03845999999999</v>
      </c>
      <c r="D3427" s="6">
        <v>0.21745489703512699</v>
      </c>
      <c r="E3427" s="4"/>
      <c r="F3427" s="4"/>
    </row>
    <row r="3428" spans="1:6" ht="13.2" x14ac:dyDescent="0.25">
      <c r="A3428" s="5">
        <v>44885.75</v>
      </c>
      <c r="B3428" s="6">
        <v>203.69</v>
      </c>
      <c r="C3428" s="6">
        <v>226.12831</v>
      </c>
      <c r="D3428" s="6">
        <v>9.9228221358042198E-2</v>
      </c>
      <c r="E3428" s="4"/>
      <c r="F3428" s="4"/>
    </row>
    <row r="3429" spans="1:6" ht="13.2" x14ac:dyDescent="0.25">
      <c r="A3429" s="5">
        <v>44885.791666666664</v>
      </c>
      <c r="B3429" s="6">
        <v>204.96</v>
      </c>
      <c r="C3429" s="6">
        <v>212.78745000000001</v>
      </c>
      <c r="D3429" s="6">
        <v>3.6785299133008001E-2</v>
      </c>
      <c r="E3429" s="4"/>
      <c r="F3429" s="4"/>
    </row>
    <row r="3430" spans="1:6" ht="13.2" x14ac:dyDescent="0.25">
      <c r="A3430" s="5">
        <v>44885.833333333336</v>
      </c>
      <c r="B3430" s="6">
        <v>205.07</v>
      </c>
      <c r="C3430" s="6">
        <v>217.31056000000001</v>
      </c>
      <c r="D3430" s="6">
        <v>5.6327497384388497E-2</v>
      </c>
      <c r="E3430" s="4"/>
      <c r="F3430" s="4"/>
    </row>
    <row r="3431" spans="1:6" ht="13.2" x14ac:dyDescent="0.25">
      <c r="A3431" s="5">
        <v>44885.875</v>
      </c>
      <c r="B3431" s="6">
        <v>201.71</v>
      </c>
      <c r="C3431" s="6">
        <v>218.75990999999999</v>
      </c>
      <c r="D3431" s="6">
        <v>7.7938914858759895E-2</v>
      </c>
      <c r="E3431" s="4"/>
      <c r="F3431" s="4"/>
    </row>
    <row r="3432" spans="1:6" ht="13.2" x14ac:dyDescent="0.25">
      <c r="A3432" s="5">
        <v>44885.916666666664</v>
      </c>
      <c r="B3432" s="6">
        <v>202.11</v>
      </c>
      <c r="C3432" s="6">
        <v>217.53412</v>
      </c>
      <c r="D3432" s="6">
        <v>7.0904371231510596E-2</v>
      </c>
      <c r="E3432" s="4"/>
      <c r="F3432" s="4"/>
    </row>
    <row r="3433" spans="1:6" ht="13.2" x14ac:dyDescent="0.25">
      <c r="A3433" s="5">
        <v>44885.958333333336</v>
      </c>
      <c r="B3433" s="6">
        <v>215.58</v>
      </c>
      <c r="C3433" s="6">
        <v>232.18279000000001</v>
      </c>
      <c r="D3433" s="6">
        <v>7.1507410174543901E-2</v>
      </c>
      <c r="E3433" s="4"/>
      <c r="F3433" s="4"/>
    </row>
    <row r="3434" spans="1:6" ht="13.2" x14ac:dyDescent="0.25">
      <c r="A3434" s="5">
        <v>44886</v>
      </c>
      <c r="B3434" s="6">
        <v>302.25</v>
      </c>
      <c r="C3434" s="6">
        <v>292.51119999999997</v>
      </c>
      <c r="D3434" s="6">
        <v>3.3293767896750703E-2</v>
      </c>
      <c r="E3434" s="4"/>
      <c r="F3434" s="4"/>
    </row>
    <row r="3435" spans="1:6" ht="13.2" x14ac:dyDescent="0.25">
      <c r="A3435" s="5">
        <v>44886.041666666664</v>
      </c>
      <c r="B3435" s="6">
        <v>402.45</v>
      </c>
      <c r="C3435" s="6">
        <v>357.93777</v>
      </c>
      <c r="D3435" s="6">
        <v>0.124357454649169</v>
      </c>
      <c r="E3435" s="4"/>
      <c r="F3435" s="4"/>
    </row>
    <row r="3436" spans="1:6" ht="13.2" x14ac:dyDescent="0.25">
      <c r="A3436" s="5">
        <v>44886.083333333336</v>
      </c>
      <c r="B3436" s="6">
        <v>406.17</v>
      </c>
      <c r="C3436" s="6">
        <v>401.60966999999999</v>
      </c>
      <c r="D3436" s="6">
        <v>1.13551299698536E-2</v>
      </c>
      <c r="E3436" s="4"/>
      <c r="F3436" s="4"/>
    </row>
    <row r="3437" spans="1:6" ht="13.2" x14ac:dyDescent="0.25">
      <c r="A3437" s="5">
        <v>44886.125</v>
      </c>
      <c r="B3437" s="6">
        <v>410.87</v>
      </c>
      <c r="C3437" s="6">
        <v>409.62088</v>
      </c>
      <c r="D3437" s="6">
        <v>3.0494539243214398E-3</v>
      </c>
      <c r="E3437" s="4"/>
      <c r="F3437" s="4"/>
    </row>
    <row r="3438" spans="1:6" ht="13.2" x14ac:dyDescent="0.25">
      <c r="A3438" s="5">
        <v>44886.166666666664</v>
      </c>
      <c r="B3438" s="6">
        <v>418.06</v>
      </c>
      <c r="C3438" s="6">
        <v>404.08600999999999</v>
      </c>
      <c r="D3438" s="6">
        <v>3.4581721846792E-2</v>
      </c>
      <c r="E3438" s="4"/>
      <c r="F3438" s="4"/>
    </row>
    <row r="3439" spans="1:6" ht="13.2" x14ac:dyDescent="0.25">
      <c r="A3439" s="5">
        <v>44886.208333333336</v>
      </c>
      <c r="B3439" s="6">
        <v>406.91</v>
      </c>
      <c r="C3439" s="6">
        <v>404.40098</v>
      </c>
      <c r="D3439" s="6">
        <v>6.2042876355047896E-3</v>
      </c>
      <c r="E3439" s="4"/>
      <c r="F3439" s="4"/>
    </row>
    <row r="3440" spans="1:6" ht="13.2" x14ac:dyDescent="0.25">
      <c r="A3440" s="5">
        <v>44886.25</v>
      </c>
      <c r="B3440" s="6">
        <v>411.25</v>
      </c>
      <c r="C3440" s="6">
        <v>410.66732999999999</v>
      </c>
      <c r="D3440" s="6">
        <v>1.4188369939240201E-3</v>
      </c>
      <c r="E3440" s="4"/>
      <c r="F3440" s="4"/>
    </row>
    <row r="3441" spans="1:6" ht="13.2" x14ac:dyDescent="0.25">
      <c r="A3441" s="5">
        <v>44886.291666666664</v>
      </c>
      <c r="B3441" s="6">
        <v>410.77</v>
      </c>
      <c r="C3441" s="6">
        <v>413.94062000000002</v>
      </c>
      <c r="D3441" s="6">
        <v>7.6596010316649799E-3</v>
      </c>
      <c r="E3441" s="4"/>
      <c r="F3441" s="4"/>
    </row>
    <row r="3442" spans="1:6" ht="13.2" x14ac:dyDescent="0.25">
      <c r="A3442" s="5">
        <v>44886.333333333336</v>
      </c>
      <c r="B3442" s="6">
        <v>406.71</v>
      </c>
      <c r="C3442" s="6">
        <v>411.13189</v>
      </c>
      <c r="D3442" s="6">
        <v>1.07554050355958E-2</v>
      </c>
      <c r="E3442" s="4"/>
      <c r="F3442" s="4"/>
    </row>
    <row r="3443" spans="1:6" ht="13.2" x14ac:dyDescent="0.25">
      <c r="A3443" s="5">
        <v>44886.375</v>
      </c>
      <c r="B3443" s="6">
        <v>400.52</v>
      </c>
      <c r="C3443" s="6">
        <v>404.71821</v>
      </c>
      <c r="D3443" s="6">
        <v>1.0373168037089301E-2</v>
      </c>
      <c r="E3443" s="4"/>
      <c r="F3443" s="4"/>
    </row>
    <row r="3444" spans="1:6" ht="13.2" x14ac:dyDescent="0.25">
      <c r="A3444" s="5">
        <v>44886.416666666664</v>
      </c>
      <c r="B3444" s="6">
        <v>403.65</v>
      </c>
      <c r="C3444" s="6">
        <v>405.58620000000002</v>
      </c>
      <c r="D3444" s="6">
        <v>4.7738310622995597E-3</v>
      </c>
      <c r="E3444" s="4"/>
      <c r="F3444" s="4"/>
    </row>
    <row r="3445" spans="1:6" ht="13.2" x14ac:dyDescent="0.25">
      <c r="A3445" s="5">
        <v>44886.458333333336</v>
      </c>
      <c r="B3445" s="6">
        <v>407.89</v>
      </c>
      <c r="C3445" s="6">
        <v>413.29833000000002</v>
      </c>
      <c r="D3445" s="6">
        <v>1.30857775302407E-2</v>
      </c>
      <c r="E3445" s="4"/>
      <c r="F3445" s="4"/>
    </row>
    <row r="3446" spans="1:6" ht="13.2" x14ac:dyDescent="0.25">
      <c r="A3446" s="5">
        <v>44886.5</v>
      </c>
      <c r="B3446" s="6">
        <v>418.84</v>
      </c>
      <c r="C3446" s="6">
        <v>419.45477</v>
      </c>
      <c r="D3446" s="6">
        <v>1.4656407411936701E-3</v>
      </c>
      <c r="E3446" s="4"/>
      <c r="F3446" s="4"/>
    </row>
    <row r="3447" spans="1:6" ht="13.2" x14ac:dyDescent="0.25">
      <c r="A3447" s="5">
        <v>44886.541666666664</v>
      </c>
      <c r="B3447" s="6">
        <v>422.89</v>
      </c>
      <c r="C3447" s="6">
        <v>418.44213999999999</v>
      </c>
      <c r="D3447" s="6">
        <v>1.06295699567925E-2</v>
      </c>
      <c r="E3447" s="4"/>
      <c r="F3447" s="4"/>
    </row>
    <row r="3448" spans="1:6" ht="13.2" x14ac:dyDescent="0.25">
      <c r="A3448" s="5">
        <v>44886.583333333336</v>
      </c>
      <c r="B3448" s="6">
        <v>417.58</v>
      </c>
      <c r="C3448" s="6">
        <v>406.38616999999999</v>
      </c>
      <c r="D3448" s="6">
        <v>2.75448103954915E-2</v>
      </c>
      <c r="E3448" s="4"/>
      <c r="F3448" s="4"/>
    </row>
    <row r="3449" spans="1:6" ht="13.2" x14ac:dyDescent="0.25">
      <c r="A3449" s="5">
        <v>44886.625</v>
      </c>
      <c r="B3449" s="6">
        <v>410.58</v>
      </c>
      <c r="C3449" s="6">
        <v>378.61810000000003</v>
      </c>
      <c r="D3449" s="6">
        <v>8.4417253163543801E-2</v>
      </c>
      <c r="E3449" s="4"/>
      <c r="F3449" s="4"/>
    </row>
    <row r="3450" spans="1:6" ht="13.2" x14ac:dyDescent="0.25">
      <c r="A3450" s="5">
        <v>44886.666666666664</v>
      </c>
      <c r="B3450" s="6">
        <v>338.36</v>
      </c>
      <c r="C3450" s="6">
        <v>328.00929000000002</v>
      </c>
      <c r="D3450" s="6">
        <v>3.1556148912733499E-2</v>
      </c>
      <c r="E3450" s="4"/>
      <c r="F3450" s="4"/>
    </row>
    <row r="3451" spans="1:6" ht="13.2" x14ac:dyDescent="0.25">
      <c r="A3451" s="5">
        <v>44886.708333333336</v>
      </c>
      <c r="B3451" s="6">
        <v>257.45</v>
      </c>
      <c r="C3451" s="6">
        <v>261.41932000000003</v>
      </c>
      <c r="D3451" s="6">
        <v>1.5183728578285699E-2</v>
      </c>
      <c r="E3451" s="4"/>
      <c r="F3451" s="4"/>
    </row>
    <row r="3452" spans="1:6" ht="13.2" x14ac:dyDescent="0.25">
      <c r="A3452" s="5">
        <v>44886.75</v>
      </c>
      <c r="B3452" s="6">
        <v>246.83</v>
      </c>
      <c r="C3452" s="6">
        <v>216.33922000000001</v>
      </c>
      <c r="D3452" s="6">
        <v>0.140939677974248</v>
      </c>
      <c r="E3452" s="4"/>
      <c r="F3452" s="4"/>
    </row>
    <row r="3453" spans="1:6" ht="13.2" x14ac:dyDescent="0.25">
      <c r="A3453" s="5">
        <v>44886.791666666664</v>
      </c>
      <c r="B3453" s="6">
        <v>243.73</v>
      </c>
      <c r="C3453" s="6">
        <v>208.51392999999999</v>
      </c>
      <c r="D3453" s="6">
        <v>0.168890730705617</v>
      </c>
      <c r="E3453" s="4"/>
      <c r="F3453" s="4"/>
    </row>
    <row r="3454" spans="1:6" ht="13.2" x14ac:dyDescent="0.25">
      <c r="A3454" s="5">
        <v>44886.833333333336</v>
      </c>
      <c r="B3454" s="6">
        <v>253.46</v>
      </c>
      <c r="C3454" s="6">
        <v>215.40286</v>
      </c>
      <c r="D3454" s="6">
        <v>0.17667889832103401</v>
      </c>
      <c r="E3454" s="4"/>
      <c r="F3454" s="4"/>
    </row>
    <row r="3455" spans="1:6" ht="13.2" x14ac:dyDescent="0.25">
      <c r="A3455" s="5">
        <v>44886.875</v>
      </c>
      <c r="B3455" s="6">
        <v>251.08</v>
      </c>
      <c r="C3455" s="6">
        <v>215.69081</v>
      </c>
      <c r="D3455" s="6">
        <v>0.16407370346469499</v>
      </c>
      <c r="E3455" s="4"/>
      <c r="F3455" s="4"/>
    </row>
    <row r="3456" spans="1:6" ht="13.2" x14ac:dyDescent="0.25">
      <c r="A3456" s="5">
        <v>44886.916666666664</v>
      </c>
      <c r="B3456" s="6">
        <v>261.35000000000002</v>
      </c>
      <c r="C3456" s="6">
        <v>212.79138</v>
      </c>
      <c r="D3456" s="6">
        <v>0.22819824750419801</v>
      </c>
      <c r="E3456" s="4"/>
      <c r="F3456" s="4"/>
    </row>
    <row r="3457" spans="1:6" ht="13.2" x14ac:dyDescent="0.25">
      <c r="A3457" s="5">
        <v>44886.958333333336</v>
      </c>
      <c r="B3457" s="6">
        <v>301.62</v>
      </c>
      <c r="C3457" s="6">
        <v>227.34809999999999</v>
      </c>
      <c r="D3457" s="6">
        <v>0.32668801718598001</v>
      </c>
      <c r="E3457" s="4"/>
      <c r="F3457" s="4"/>
    </row>
    <row r="3458" spans="1:6" ht="13.2" x14ac:dyDescent="0.25">
      <c r="A3458" s="5">
        <v>44887</v>
      </c>
      <c r="B3458" s="6">
        <v>367.09</v>
      </c>
      <c r="C3458" s="6">
        <v>345.88531</v>
      </c>
      <c r="D3458" s="6">
        <v>6.1305552409843499E-2</v>
      </c>
      <c r="E3458" s="4"/>
      <c r="F3458" s="4"/>
    </row>
    <row r="3459" spans="1:6" ht="13.2" x14ac:dyDescent="0.25">
      <c r="A3459" s="5">
        <v>44887.041666666664</v>
      </c>
      <c r="B3459" s="6">
        <v>396.37</v>
      </c>
      <c r="C3459" s="6">
        <v>398.49297999999999</v>
      </c>
      <c r="D3459" s="6">
        <v>5.3275217043973599E-3</v>
      </c>
      <c r="E3459" s="4"/>
      <c r="F3459" s="4"/>
    </row>
    <row r="3460" spans="1:6" ht="13.2" x14ac:dyDescent="0.25">
      <c r="A3460" s="5">
        <v>44887.083333333336</v>
      </c>
      <c r="B3460" s="6">
        <v>400.94</v>
      </c>
      <c r="C3460" s="6">
        <v>428.40785</v>
      </c>
      <c r="D3460" s="6">
        <v>6.4116122055186395E-2</v>
      </c>
      <c r="E3460" s="4"/>
      <c r="F3460" s="4"/>
    </row>
    <row r="3461" spans="1:6" ht="13.2" x14ac:dyDescent="0.25">
      <c r="A3461" s="5">
        <v>44887.125</v>
      </c>
      <c r="B3461" s="6">
        <v>400.44</v>
      </c>
      <c r="C3461" s="6">
        <v>426.78313000000003</v>
      </c>
      <c r="D3461" s="6">
        <v>6.1724862461175603E-2</v>
      </c>
      <c r="E3461" s="4"/>
      <c r="F3461" s="4"/>
    </row>
    <row r="3462" spans="1:6" ht="13.2" x14ac:dyDescent="0.25">
      <c r="A3462" s="5">
        <v>44887.166666666664</v>
      </c>
      <c r="B3462" s="6">
        <v>408.52</v>
      </c>
      <c r="C3462" s="6">
        <v>414.44934999999998</v>
      </c>
      <c r="D3462" s="6">
        <v>1.43065732881472E-2</v>
      </c>
      <c r="E3462" s="4"/>
      <c r="F3462" s="4"/>
    </row>
    <row r="3463" spans="1:6" ht="13.2" x14ac:dyDescent="0.25">
      <c r="A3463" s="5">
        <v>44887.208333333336</v>
      </c>
      <c r="B3463" s="6">
        <v>404.07</v>
      </c>
      <c r="C3463" s="6">
        <v>408.86027999999999</v>
      </c>
      <c r="D3463" s="6">
        <v>1.1716178446093999E-2</v>
      </c>
      <c r="E3463" s="4"/>
      <c r="F3463" s="4"/>
    </row>
    <row r="3464" spans="1:6" ht="13.2" x14ac:dyDescent="0.25">
      <c r="A3464" s="5">
        <v>44887.25</v>
      </c>
      <c r="B3464" s="6">
        <v>408.51</v>
      </c>
      <c r="C3464" s="6">
        <v>414.45312999999999</v>
      </c>
      <c r="D3464" s="6">
        <v>1.4339691438691699E-2</v>
      </c>
      <c r="E3464" s="4"/>
      <c r="F3464" s="4"/>
    </row>
    <row r="3465" spans="1:6" ht="13.2" x14ac:dyDescent="0.25">
      <c r="A3465" s="5">
        <v>44887.291666666664</v>
      </c>
      <c r="B3465" s="6">
        <v>413.08</v>
      </c>
      <c r="C3465" s="6">
        <v>420.29843</v>
      </c>
      <c r="D3465" s="6">
        <v>1.71745347704487E-2</v>
      </c>
      <c r="E3465" s="4"/>
      <c r="F3465" s="4"/>
    </row>
    <row r="3466" spans="1:6" ht="13.2" x14ac:dyDescent="0.25">
      <c r="A3466" s="5">
        <v>44887.333333333336</v>
      </c>
      <c r="B3466" s="6">
        <v>407.87</v>
      </c>
      <c r="C3466" s="6">
        <v>419.72877</v>
      </c>
      <c r="D3466" s="6">
        <v>2.82534123167206E-2</v>
      </c>
      <c r="E3466" s="4"/>
      <c r="F3466" s="4"/>
    </row>
    <row r="3467" spans="1:6" ht="13.2" x14ac:dyDescent="0.25">
      <c r="A3467" s="5">
        <v>44887.375</v>
      </c>
      <c r="B3467" s="6">
        <v>418.66</v>
      </c>
      <c r="C3467" s="6">
        <v>410.62130000000002</v>
      </c>
      <c r="D3467" s="6">
        <v>1.9576919171022E-2</v>
      </c>
      <c r="E3467" s="4"/>
      <c r="F3467" s="4"/>
    </row>
    <row r="3468" spans="1:6" ht="13.2" x14ac:dyDescent="0.25">
      <c r="A3468" s="5">
        <v>44887.416666666664</v>
      </c>
      <c r="B3468" s="6">
        <v>423.43</v>
      </c>
      <c r="C3468" s="6">
        <v>406.64017999999999</v>
      </c>
      <c r="D3468" s="6">
        <v>4.1289131831488003E-2</v>
      </c>
      <c r="E3468" s="4"/>
      <c r="F3468" s="4"/>
    </row>
    <row r="3469" spans="1:6" ht="13.2" x14ac:dyDescent="0.25">
      <c r="A3469" s="5">
        <v>44887.458333333336</v>
      </c>
      <c r="B3469" s="6">
        <v>426.24</v>
      </c>
      <c r="C3469" s="6">
        <v>411.65730000000002</v>
      </c>
      <c r="D3469" s="6">
        <v>3.5424368764989597E-2</v>
      </c>
      <c r="E3469" s="4"/>
      <c r="F3469" s="4"/>
    </row>
    <row r="3470" spans="1:6" ht="13.2" x14ac:dyDescent="0.25">
      <c r="A3470" s="5">
        <v>44887.5</v>
      </c>
      <c r="B3470" s="6">
        <v>426.23</v>
      </c>
      <c r="C3470" s="6">
        <v>417.31434999999999</v>
      </c>
      <c r="D3470" s="6">
        <v>2.13643503991655E-2</v>
      </c>
      <c r="E3470" s="4"/>
      <c r="F3470" s="4"/>
    </row>
    <row r="3471" spans="1:6" ht="13.2" x14ac:dyDescent="0.25">
      <c r="A3471" s="5">
        <v>44887.541666666664</v>
      </c>
      <c r="B3471" s="6">
        <v>417.79</v>
      </c>
      <c r="C3471" s="6">
        <v>416.59598</v>
      </c>
      <c r="D3471" s="6">
        <v>2.8661342339405698E-3</v>
      </c>
      <c r="E3471" s="4"/>
      <c r="F3471" s="4"/>
    </row>
    <row r="3472" spans="1:6" ht="13.2" x14ac:dyDescent="0.25">
      <c r="A3472" s="5">
        <v>44887.583333333336</v>
      </c>
      <c r="B3472" s="6">
        <v>411.26</v>
      </c>
      <c r="C3472" s="6">
        <v>403.32553999999999</v>
      </c>
      <c r="D3472" s="6">
        <v>1.96725949960917E-2</v>
      </c>
      <c r="E3472" s="4"/>
      <c r="F3472" s="4"/>
    </row>
    <row r="3473" spans="1:6" ht="13.2" x14ac:dyDescent="0.25">
      <c r="A3473" s="5">
        <v>44887.625</v>
      </c>
      <c r="B3473" s="6">
        <v>416.54</v>
      </c>
      <c r="C3473" s="6">
        <v>376.18497000000002</v>
      </c>
      <c r="D3473" s="6">
        <v>0.10727443470163001</v>
      </c>
      <c r="E3473" s="4"/>
      <c r="F3473" s="4"/>
    </row>
    <row r="3474" spans="1:6" ht="13.2" x14ac:dyDescent="0.25">
      <c r="A3474" s="5">
        <v>44887.666666666664</v>
      </c>
      <c r="B3474" s="6">
        <v>347.16</v>
      </c>
      <c r="C3474" s="6">
        <v>334.56063</v>
      </c>
      <c r="D3474" s="6">
        <v>3.7659452040128001E-2</v>
      </c>
      <c r="E3474" s="4"/>
      <c r="F3474" s="4"/>
    </row>
    <row r="3475" spans="1:6" ht="13.2" x14ac:dyDescent="0.25">
      <c r="A3475" s="5">
        <v>44887.708333333336</v>
      </c>
      <c r="B3475" s="6">
        <v>271.01</v>
      </c>
      <c r="C3475" s="6">
        <v>281.53339999999997</v>
      </c>
      <c r="D3475" s="6">
        <v>3.7378868723923903E-2</v>
      </c>
      <c r="E3475" s="4"/>
      <c r="F3475" s="4"/>
    </row>
    <row r="3476" spans="1:6" ht="13.2" x14ac:dyDescent="0.25">
      <c r="A3476" s="5">
        <v>44887.75</v>
      </c>
      <c r="B3476" s="6">
        <v>230.86</v>
      </c>
      <c r="C3476" s="6">
        <v>243.07231999999999</v>
      </c>
      <c r="D3476" s="6">
        <v>5.0241508370841903E-2</v>
      </c>
      <c r="E3476" s="4"/>
      <c r="F3476" s="4"/>
    </row>
    <row r="3477" spans="1:6" ht="13.2" x14ac:dyDescent="0.25">
      <c r="A3477" s="5">
        <v>44887.791666666664</v>
      </c>
      <c r="B3477" s="6">
        <v>226.41</v>
      </c>
      <c r="C3477" s="6">
        <v>234.99651</v>
      </c>
      <c r="D3477" s="6">
        <v>3.6538883066816602E-2</v>
      </c>
      <c r="E3477" s="4"/>
      <c r="F3477" s="4"/>
    </row>
    <row r="3478" spans="1:6" ht="13.2" x14ac:dyDescent="0.25">
      <c r="A3478" s="5">
        <v>44887.833333333336</v>
      </c>
      <c r="B3478" s="6">
        <v>227.97</v>
      </c>
      <c r="C3478" s="6">
        <v>241.98195999999999</v>
      </c>
      <c r="D3478" s="6">
        <v>5.7904977709908503E-2</v>
      </c>
      <c r="E3478" s="4"/>
      <c r="F3478" s="4"/>
    </row>
    <row r="3479" spans="1:6" ht="13.2" x14ac:dyDescent="0.25">
      <c r="A3479" s="5">
        <v>44887.875</v>
      </c>
      <c r="B3479" s="6">
        <v>221.33</v>
      </c>
      <c r="C3479" s="6">
        <v>247.42089000000001</v>
      </c>
      <c r="D3479" s="6">
        <v>0.105451443489674</v>
      </c>
      <c r="E3479" s="4"/>
      <c r="F3479" s="4"/>
    </row>
    <row r="3480" spans="1:6" ht="13.2" x14ac:dyDescent="0.25">
      <c r="A3480" s="5">
        <v>44887.916666666664</v>
      </c>
      <c r="B3480" s="6">
        <v>225.14</v>
      </c>
      <c r="C3480" s="6">
        <v>253.44654</v>
      </c>
      <c r="D3480" s="6">
        <v>0.111686432965311</v>
      </c>
      <c r="E3480" s="4"/>
      <c r="F3480" s="4"/>
    </row>
    <row r="3481" spans="1:6" ht="13.2" x14ac:dyDescent="0.25">
      <c r="A3481" s="5">
        <v>44887.958333333336</v>
      </c>
      <c r="B3481" s="6">
        <v>234.42</v>
      </c>
      <c r="C3481" s="6">
        <v>274.10768999999999</v>
      </c>
      <c r="D3481" s="6">
        <v>0.144788677763838</v>
      </c>
      <c r="E3481" s="4"/>
      <c r="F3481" s="4"/>
    </row>
    <row r="3482" spans="1:6" ht="13.2" x14ac:dyDescent="0.25">
      <c r="A3482" s="5">
        <v>44888</v>
      </c>
      <c r="B3482" s="6">
        <v>321.26</v>
      </c>
      <c r="C3482" s="6">
        <v>301.46699999999998</v>
      </c>
      <c r="D3482" s="6">
        <v>6.5655610730196004E-2</v>
      </c>
      <c r="E3482" s="4"/>
      <c r="F3482" s="4"/>
    </row>
    <row r="3483" spans="1:6" ht="13.2" x14ac:dyDescent="0.25">
      <c r="A3483" s="5">
        <v>44888.041666666664</v>
      </c>
      <c r="B3483" s="6">
        <v>388.68</v>
      </c>
      <c r="C3483" s="6">
        <v>357.22514000000001</v>
      </c>
      <c r="D3483" s="6">
        <v>8.8053321219217606E-2</v>
      </c>
      <c r="E3483" s="4"/>
      <c r="F3483" s="4"/>
    </row>
    <row r="3484" spans="1:6" ht="13.2" x14ac:dyDescent="0.25">
      <c r="A3484" s="5">
        <v>44888.083333333336</v>
      </c>
      <c r="B3484" s="6">
        <v>387.25</v>
      </c>
      <c r="C3484" s="6">
        <v>391.64157</v>
      </c>
      <c r="D3484" s="6">
        <v>1.12132376550323E-2</v>
      </c>
      <c r="E3484" s="4"/>
      <c r="F3484" s="4"/>
    </row>
    <row r="3485" spans="1:6" ht="13.2" x14ac:dyDescent="0.25">
      <c r="A3485" s="5">
        <v>44888.125</v>
      </c>
      <c r="B3485" s="6">
        <v>389.31</v>
      </c>
      <c r="C3485" s="6">
        <v>395.96364999999997</v>
      </c>
      <c r="D3485" s="6">
        <v>1.6803688924475601E-2</v>
      </c>
      <c r="E3485" s="4"/>
      <c r="F3485" s="4"/>
    </row>
    <row r="3486" spans="1:6" ht="13.2" x14ac:dyDescent="0.25">
      <c r="A3486" s="5">
        <v>44888.166666666664</v>
      </c>
      <c r="B3486" s="6">
        <v>388.6</v>
      </c>
      <c r="C3486" s="6">
        <v>389.44799999999998</v>
      </c>
      <c r="D3486" s="6">
        <v>2.1774408906964598E-3</v>
      </c>
      <c r="E3486" s="4"/>
      <c r="F3486" s="4"/>
    </row>
    <row r="3487" spans="1:6" ht="13.2" x14ac:dyDescent="0.25">
      <c r="A3487" s="5">
        <v>44888.208333333336</v>
      </c>
      <c r="B3487" s="6">
        <v>396.92</v>
      </c>
      <c r="C3487" s="6">
        <v>387.37376999999998</v>
      </c>
      <c r="D3487" s="6">
        <v>2.4643459984397001E-2</v>
      </c>
      <c r="E3487" s="4"/>
      <c r="F3487" s="4"/>
    </row>
    <row r="3488" spans="1:6" ht="13.2" x14ac:dyDescent="0.25">
      <c r="A3488" s="5">
        <v>44888.25</v>
      </c>
      <c r="B3488" s="6">
        <v>397.45</v>
      </c>
      <c r="C3488" s="6">
        <v>390.94233000000003</v>
      </c>
      <c r="D3488" s="6">
        <v>1.66461124841609E-2</v>
      </c>
      <c r="E3488" s="4"/>
      <c r="F3488" s="4"/>
    </row>
    <row r="3489" spans="1:6" ht="13.2" x14ac:dyDescent="0.25">
      <c r="A3489" s="5">
        <v>44888.291666666664</v>
      </c>
      <c r="B3489" s="6">
        <v>404.07</v>
      </c>
      <c r="C3489" s="6">
        <v>391.88558</v>
      </c>
      <c r="D3489" s="6">
        <v>3.1091779391321201E-2</v>
      </c>
      <c r="E3489" s="4"/>
      <c r="F3489" s="4"/>
    </row>
    <row r="3490" spans="1:6" ht="13.2" x14ac:dyDescent="0.25">
      <c r="A3490" s="5">
        <v>44888.333333333336</v>
      </c>
      <c r="B3490" s="6">
        <v>409.6</v>
      </c>
      <c r="C3490" s="6">
        <v>389.78883000000002</v>
      </c>
      <c r="D3490" s="6">
        <v>5.0825391789703099E-2</v>
      </c>
      <c r="E3490" s="4"/>
      <c r="F3490" s="4"/>
    </row>
    <row r="3491" spans="1:6" ht="13.2" x14ac:dyDescent="0.25">
      <c r="A3491" s="5">
        <v>44888.375</v>
      </c>
      <c r="B3491" s="6">
        <v>408.7</v>
      </c>
      <c r="C3491" s="6">
        <v>384.59930000000003</v>
      </c>
      <c r="D3491" s="6">
        <v>6.2664440626906903E-2</v>
      </c>
      <c r="E3491" s="4"/>
      <c r="F3491" s="4"/>
    </row>
    <row r="3492" spans="1:6" ht="13.2" x14ac:dyDescent="0.25">
      <c r="A3492" s="5">
        <v>44888.416666666664</v>
      </c>
      <c r="B3492" s="6">
        <v>401.46</v>
      </c>
      <c r="C3492" s="6">
        <v>383.40705000000003</v>
      </c>
      <c r="D3492" s="6">
        <v>4.70855974088112E-2</v>
      </c>
      <c r="E3492" s="4"/>
      <c r="F3492" s="4"/>
    </row>
    <row r="3493" spans="1:6" ht="13.2" x14ac:dyDescent="0.25">
      <c r="A3493" s="5">
        <v>44888.458333333336</v>
      </c>
      <c r="B3493" s="6">
        <v>405.87</v>
      </c>
      <c r="C3493" s="6">
        <v>385.62011999999999</v>
      </c>
      <c r="D3493" s="6">
        <v>5.2512508942738803E-2</v>
      </c>
      <c r="E3493" s="4"/>
      <c r="F3493" s="4"/>
    </row>
    <row r="3494" spans="1:6" ht="13.2" x14ac:dyDescent="0.25">
      <c r="A3494" s="5">
        <v>44888.5</v>
      </c>
      <c r="B3494" s="6">
        <v>407.63</v>
      </c>
      <c r="C3494" s="6">
        <v>388.53557000000001</v>
      </c>
      <c r="D3494" s="6">
        <v>4.9144612422486703E-2</v>
      </c>
      <c r="E3494" s="4"/>
      <c r="F3494" s="4"/>
    </row>
    <row r="3495" spans="1:6" ht="13.2" x14ac:dyDescent="0.25">
      <c r="A3495" s="5">
        <v>44888.541666666664</v>
      </c>
      <c r="B3495" s="6">
        <v>409.16</v>
      </c>
      <c r="C3495" s="6">
        <v>389.7473</v>
      </c>
      <c r="D3495" s="6">
        <v>4.9808427152670497E-2</v>
      </c>
      <c r="E3495" s="4"/>
      <c r="F3495" s="4"/>
    </row>
    <row r="3496" spans="1:6" ht="13.2" x14ac:dyDescent="0.25">
      <c r="A3496" s="5">
        <v>44888.583333333336</v>
      </c>
      <c r="B3496" s="6">
        <v>412.36</v>
      </c>
      <c r="C3496" s="6">
        <v>382.49822</v>
      </c>
      <c r="D3496" s="6">
        <v>7.8070376379790696E-2</v>
      </c>
      <c r="E3496" s="4"/>
      <c r="F3496" s="4"/>
    </row>
    <row r="3497" spans="1:6" ht="13.2" x14ac:dyDescent="0.25">
      <c r="A3497" s="5">
        <v>44888.625</v>
      </c>
      <c r="B3497" s="6">
        <v>400.96</v>
      </c>
      <c r="C3497" s="6">
        <v>358.49731000000003</v>
      </c>
      <c r="D3497" s="6">
        <v>0.11844632809099701</v>
      </c>
      <c r="E3497" s="4"/>
      <c r="F3497" s="4"/>
    </row>
    <row r="3498" spans="1:6" ht="13.2" x14ac:dyDescent="0.25">
      <c r="A3498" s="5">
        <v>44888.666666666664</v>
      </c>
      <c r="B3498" s="6">
        <v>332.03</v>
      </c>
      <c r="C3498" s="6">
        <v>313.08978000000002</v>
      </c>
      <c r="D3498" s="6">
        <v>6.0494532910016899E-2</v>
      </c>
      <c r="E3498" s="4"/>
      <c r="F3498" s="4"/>
    </row>
    <row r="3499" spans="1:6" ht="13.2" x14ac:dyDescent="0.25">
      <c r="A3499" s="5">
        <v>44888.708333333336</v>
      </c>
      <c r="B3499" s="6">
        <v>218.89</v>
      </c>
      <c r="C3499" s="6">
        <v>255.49280999999999</v>
      </c>
      <c r="D3499" s="6">
        <v>0.14326356189827799</v>
      </c>
      <c r="E3499" s="4"/>
      <c r="F3499" s="4"/>
    </row>
    <row r="3500" spans="1:6" ht="13.2" x14ac:dyDescent="0.25">
      <c r="A3500" s="5">
        <v>44888.75</v>
      </c>
      <c r="B3500" s="6">
        <v>203.91</v>
      </c>
      <c r="C3500" s="6">
        <v>216.70822999999999</v>
      </c>
      <c r="D3500" s="6">
        <v>5.9057424814922703E-2</v>
      </c>
      <c r="E3500" s="4"/>
      <c r="F3500" s="4"/>
    </row>
    <row r="3501" spans="1:6" ht="13.2" x14ac:dyDescent="0.25">
      <c r="A3501" s="5">
        <v>44888.791666666664</v>
      </c>
      <c r="B3501" s="6">
        <v>206.54</v>
      </c>
      <c r="C3501" s="6">
        <v>210.38945000000001</v>
      </c>
      <c r="D3501" s="6">
        <v>1.8296782466991599E-2</v>
      </c>
      <c r="E3501" s="4"/>
      <c r="F3501" s="4"/>
    </row>
    <row r="3502" spans="1:6" ht="13.2" x14ac:dyDescent="0.25">
      <c r="A3502" s="5">
        <v>44888.833333333336</v>
      </c>
      <c r="B3502" s="6">
        <v>218.07</v>
      </c>
      <c r="C3502" s="6">
        <v>217.68265</v>
      </c>
      <c r="D3502" s="6">
        <v>1.7794252320981799E-3</v>
      </c>
      <c r="E3502" s="4"/>
      <c r="F3502" s="4"/>
    </row>
    <row r="3503" spans="1:6" ht="13.2" x14ac:dyDescent="0.25">
      <c r="A3503" s="5">
        <v>44888.875</v>
      </c>
      <c r="B3503" s="6">
        <v>217.15</v>
      </c>
      <c r="C3503" s="6">
        <v>219.58860999999999</v>
      </c>
      <c r="D3503" s="6">
        <v>1.11053574226822E-2</v>
      </c>
      <c r="E3503" s="4"/>
      <c r="F3503" s="4"/>
    </row>
    <row r="3504" spans="1:6" ht="13.2" x14ac:dyDescent="0.25">
      <c r="A3504" s="5">
        <v>44888.916666666664</v>
      </c>
      <c r="B3504" s="6">
        <v>207.18</v>
      </c>
      <c r="C3504" s="6">
        <v>220.27676</v>
      </c>
      <c r="D3504" s="6">
        <v>5.94559317106352E-2</v>
      </c>
      <c r="E3504" s="4"/>
      <c r="F3504" s="4"/>
    </row>
    <row r="3505" spans="1:6" ht="13.2" x14ac:dyDescent="0.25">
      <c r="A3505" s="5">
        <v>44888.958333333336</v>
      </c>
      <c r="B3505" s="6">
        <v>213.73</v>
      </c>
      <c r="C3505" s="6">
        <v>238.16867999999999</v>
      </c>
      <c r="D3505" s="6">
        <v>0.10261080508150699</v>
      </c>
      <c r="E3505" s="4"/>
      <c r="F3505" s="4"/>
    </row>
    <row r="3506" spans="1:6" ht="13.2" x14ac:dyDescent="0.25">
      <c r="A3506" s="5">
        <v>44889</v>
      </c>
      <c r="B3506" s="6">
        <v>291.99</v>
      </c>
      <c r="C3506" s="6">
        <v>291.99878000000001</v>
      </c>
      <c r="D3506" s="7">
        <v>3.00686187798509E-5</v>
      </c>
      <c r="E3506" s="4"/>
      <c r="F3506" s="4"/>
    </row>
    <row r="3507" spans="1:6" ht="13.2" x14ac:dyDescent="0.25">
      <c r="A3507" s="5">
        <v>44889.041666666664</v>
      </c>
      <c r="B3507" s="6">
        <v>371.13</v>
      </c>
      <c r="C3507" s="6">
        <v>358.35162000000003</v>
      </c>
      <c r="D3507" s="6">
        <v>3.5658775590298598E-2</v>
      </c>
      <c r="E3507" s="4"/>
      <c r="F3507" s="4"/>
    </row>
    <row r="3508" spans="1:6" ht="13.2" x14ac:dyDescent="0.25">
      <c r="A3508" s="5">
        <v>44889.083333333336</v>
      </c>
      <c r="B3508" s="6">
        <v>378.45</v>
      </c>
      <c r="C3508" s="6">
        <v>401.42829</v>
      </c>
      <c r="D3508" s="6">
        <v>5.7241331944990703E-2</v>
      </c>
      <c r="E3508" s="4"/>
      <c r="F3508" s="4"/>
    </row>
    <row r="3509" spans="1:6" ht="13.2" x14ac:dyDescent="0.25">
      <c r="A3509" s="5">
        <v>44889.125</v>
      </c>
      <c r="B3509" s="6">
        <v>375.04</v>
      </c>
      <c r="C3509" s="6">
        <v>407.35244999999998</v>
      </c>
      <c r="D3509" s="6">
        <v>7.9323077595335301E-2</v>
      </c>
      <c r="E3509" s="4"/>
      <c r="F3509" s="4"/>
    </row>
    <row r="3510" spans="1:6" ht="13.2" x14ac:dyDescent="0.25">
      <c r="A3510" s="5">
        <v>44889.166666666664</v>
      </c>
      <c r="B3510" s="6">
        <v>372.56</v>
      </c>
      <c r="C3510" s="6">
        <v>399.63450999999998</v>
      </c>
      <c r="D3510" s="6">
        <v>6.7748178204129497E-2</v>
      </c>
      <c r="E3510" s="4"/>
      <c r="F3510" s="4"/>
    </row>
    <row r="3511" spans="1:6" ht="13.2" x14ac:dyDescent="0.25">
      <c r="A3511" s="5">
        <v>44889.208333333336</v>
      </c>
      <c r="B3511" s="6">
        <v>362.85</v>
      </c>
      <c r="C3511" s="6">
        <v>398.18308000000002</v>
      </c>
      <c r="D3511" s="6">
        <v>8.8735764462919905E-2</v>
      </c>
      <c r="E3511" s="4"/>
      <c r="F3511" s="4"/>
    </row>
    <row r="3512" spans="1:6" ht="13.2" x14ac:dyDescent="0.25">
      <c r="A3512" s="5">
        <v>44889.25</v>
      </c>
      <c r="B3512" s="6">
        <v>392.91</v>
      </c>
      <c r="C3512" s="6">
        <v>402.47026</v>
      </c>
      <c r="D3512" s="6">
        <v>2.3753953894630499E-2</v>
      </c>
      <c r="E3512" s="4"/>
      <c r="F3512" s="4"/>
    </row>
    <row r="3513" spans="1:6" ht="13.2" x14ac:dyDescent="0.25">
      <c r="A3513" s="5">
        <v>44889.291666666664</v>
      </c>
      <c r="B3513" s="6">
        <v>401.11</v>
      </c>
      <c r="C3513" s="6">
        <v>403.51488000000001</v>
      </c>
      <c r="D3513" s="6">
        <v>5.9598297837244298E-3</v>
      </c>
      <c r="E3513" s="4"/>
      <c r="F3513" s="4"/>
    </row>
    <row r="3514" spans="1:6" ht="13.2" x14ac:dyDescent="0.25">
      <c r="A3514" s="5">
        <v>44889.333333333336</v>
      </c>
      <c r="B3514" s="6">
        <v>396.29</v>
      </c>
      <c r="C3514" s="6">
        <v>400.39048000000003</v>
      </c>
      <c r="D3514" s="6">
        <v>1.0241202538082301E-2</v>
      </c>
      <c r="E3514" s="4"/>
      <c r="F3514" s="4"/>
    </row>
    <row r="3515" spans="1:6" ht="13.2" x14ac:dyDescent="0.25">
      <c r="A3515" s="5">
        <v>44889.375</v>
      </c>
      <c r="B3515" s="6">
        <v>401.13</v>
      </c>
      <c r="C3515" s="6">
        <v>393.89492999999999</v>
      </c>
      <c r="D3515" s="6">
        <v>1.8368020121508E-2</v>
      </c>
      <c r="E3515" s="4"/>
      <c r="F3515" s="4"/>
    </row>
    <row r="3516" spans="1:6" ht="13.2" x14ac:dyDescent="0.25">
      <c r="A3516" s="5">
        <v>44889.416666666664</v>
      </c>
      <c r="B3516" s="6">
        <v>391.68</v>
      </c>
      <c r="C3516" s="6">
        <v>392.44184999999999</v>
      </c>
      <c r="D3516" s="6">
        <v>1.94130671843479E-3</v>
      </c>
      <c r="E3516" s="4"/>
      <c r="F3516" s="4"/>
    </row>
    <row r="3517" spans="1:6" ht="13.2" x14ac:dyDescent="0.25">
      <c r="A3517" s="5">
        <v>44889.458333333336</v>
      </c>
      <c r="B3517" s="6">
        <v>383.87</v>
      </c>
      <c r="C3517" s="6">
        <v>395.40929999999997</v>
      </c>
      <c r="D3517" s="6">
        <v>2.91831780385538E-2</v>
      </c>
      <c r="E3517" s="4"/>
      <c r="F3517" s="4"/>
    </row>
    <row r="3518" spans="1:6" ht="13.2" x14ac:dyDescent="0.25">
      <c r="A3518" s="5">
        <v>44889.5</v>
      </c>
      <c r="B3518" s="6">
        <v>381.26</v>
      </c>
      <c r="C3518" s="6">
        <v>399.65974</v>
      </c>
      <c r="D3518" s="6">
        <v>4.6038512660794902E-2</v>
      </c>
      <c r="E3518" s="4"/>
      <c r="F3518" s="4"/>
    </row>
    <row r="3519" spans="1:6" ht="13.2" x14ac:dyDescent="0.25">
      <c r="A3519" s="5">
        <v>44889.541666666664</v>
      </c>
      <c r="B3519" s="6">
        <v>377.58</v>
      </c>
      <c r="C3519" s="6">
        <v>401.22647999999998</v>
      </c>
      <c r="D3519" s="6">
        <v>5.8935491994446601E-2</v>
      </c>
      <c r="E3519" s="4"/>
      <c r="F3519" s="4"/>
    </row>
    <row r="3520" spans="1:6" ht="13.2" x14ac:dyDescent="0.25">
      <c r="A3520" s="5">
        <v>44889.583333333336</v>
      </c>
      <c r="B3520" s="6">
        <v>376.86</v>
      </c>
      <c r="C3520" s="6">
        <v>394.04275999999999</v>
      </c>
      <c r="D3520" s="6">
        <v>4.3606333485228799E-2</v>
      </c>
      <c r="E3520" s="4"/>
      <c r="F3520" s="4"/>
    </row>
    <row r="3521" spans="1:6" ht="13.2" x14ac:dyDescent="0.25">
      <c r="A3521" s="5">
        <v>44889.625</v>
      </c>
      <c r="B3521" s="6">
        <v>365.22</v>
      </c>
      <c r="C3521" s="6">
        <v>369.42066999999997</v>
      </c>
      <c r="D3521" s="6">
        <v>1.1370966329523301E-2</v>
      </c>
      <c r="E3521" s="4"/>
      <c r="F3521" s="4"/>
    </row>
    <row r="3522" spans="1:6" ht="13.2" x14ac:dyDescent="0.25">
      <c r="A3522" s="5">
        <v>44889.666666666664</v>
      </c>
      <c r="B3522" s="6">
        <v>268.49</v>
      </c>
      <c r="C3522" s="6">
        <v>319.82814000000002</v>
      </c>
      <c r="D3522" s="6">
        <v>0.16051789564232799</v>
      </c>
      <c r="E3522" s="4"/>
      <c r="F3522" s="4"/>
    </row>
    <row r="3523" spans="1:6" ht="13.2" x14ac:dyDescent="0.25">
      <c r="A3523" s="5">
        <v>44889.708333333336</v>
      </c>
      <c r="B3523" s="6">
        <v>154.09</v>
      </c>
      <c r="C3523" s="6">
        <v>254.96563</v>
      </c>
      <c r="D3523" s="6">
        <v>0.39564403249175101</v>
      </c>
      <c r="E3523" s="4"/>
      <c r="F3523" s="4"/>
    </row>
    <row r="3524" spans="1:6" ht="13.2" x14ac:dyDescent="0.25">
      <c r="A3524" s="5">
        <v>44889.75</v>
      </c>
      <c r="B3524" s="6">
        <v>152.37</v>
      </c>
      <c r="C3524" s="6">
        <v>212.35344000000001</v>
      </c>
      <c r="D3524" s="6">
        <v>0.28246982954455502</v>
      </c>
      <c r="E3524" s="4"/>
      <c r="F3524" s="4"/>
    </row>
    <row r="3525" spans="1:6" ht="13.2" x14ac:dyDescent="0.25">
      <c r="A3525" s="5">
        <v>44889.791666666664</v>
      </c>
      <c r="B3525" s="6">
        <v>148.6</v>
      </c>
      <c r="C3525" s="6">
        <v>206.53735</v>
      </c>
      <c r="D3525" s="6">
        <v>0.28051754319497102</v>
      </c>
      <c r="E3525" s="4"/>
      <c r="F3525" s="4"/>
    </row>
    <row r="3526" spans="1:6" ht="13.2" x14ac:dyDescent="0.25">
      <c r="A3526" s="5">
        <v>44889.833333333336</v>
      </c>
      <c r="B3526" s="6">
        <v>143.72999999999999</v>
      </c>
      <c r="C3526" s="6">
        <v>214.22371000000001</v>
      </c>
      <c r="D3526" s="6">
        <v>0.32906586297100299</v>
      </c>
      <c r="E3526" s="4"/>
      <c r="F3526" s="4"/>
    </row>
    <row r="3527" spans="1:6" ht="13.2" x14ac:dyDescent="0.25">
      <c r="A3527" s="5">
        <v>44889.875</v>
      </c>
      <c r="B3527" s="6">
        <v>139.32</v>
      </c>
      <c r="C3527" s="6">
        <v>213.22342</v>
      </c>
      <c r="D3527" s="6">
        <v>0.34660085651004002</v>
      </c>
      <c r="E3527" s="4"/>
      <c r="F3527" s="4"/>
    </row>
    <row r="3528" spans="1:6" ht="13.2" x14ac:dyDescent="0.25">
      <c r="A3528" s="5">
        <v>44889.916666666664</v>
      </c>
      <c r="B3528" s="6">
        <v>146.25</v>
      </c>
      <c r="C3528" s="6">
        <v>209.79334</v>
      </c>
      <c r="D3528" s="6">
        <v>0.302885401414553</v>
      </c>
      <c r="E3528" s="4"/>
      <c r="F3528" s="4"/>
    </row>
    <row r="3529" spans="1:6" ht="13.2" x14ac:dyDescent="0.25">
      <c r="A3529" s="5">
        <v>44889.958333333336</v>
      </c>
      <c r="B3529" s="6">
        <v>163.63999999999999</v>
      </c>
      <c r="C3529" s="6">
        <v>225.98934</v>
      </c>
      <c r="D3529" s="6">
        <v>0.27589504885495902</v>
      </c>
      <c r="E3529" s="4"/>
      <c r="F3529" s="4"/>
    </row>
    <row r="3530" spans="1:6" ht="13.2" x14ac:dyDescent="0.25">
      <c r="A3530" s="5">
        <v>44890</v>
      </c>
      <c r="B3530" s="6">
        <v>250.68</v>
      </c>
      <c r="C3530" s="6">
        <v>270.05795999999998</v>
      </c>
      <c r="D3530" s="6">
        <v>7.1754818854441293E-2</v>
      </c>
      <c r="E3530" s="4"/>
      <c r="F3530" s="4"/>
    </row>
    <row r="3531" spans="1:6" ht="13.2" x14ac:dyDescent="0.25">
      <c r="A3531" s="5">
        <v>44890.041666666664</v>
      </c>
      <c r="B3531" s="6">
        <v>357.27</v>
      </c>
      <c r="C3531" s="6">
        <v>335.61405999999999</v>
      </c>
      <c r="D3531" s="6">
        <v>6.4526319308553307E-2</v>
      </c>
      <c r="E3531" s="4"/>
      <c r="F3531" s="4"/>
    </row>
    <row r="3532" spans="1:6" ht="13.2" x14ac:dyDescent="0.25">
      <c r="A3532" s="5">
        <v>44890.083333333336</v>
      </c>
      <c r="B3532" s="6">
        <v>340.91</v>
      </c>
      <c r="C3532" s="6">
        <v>380.57510000000002</v>
      </c>
      <c r="D3532" s="6">
        <v>0.104224107147314</v>
      </c>
      <c r="E3532" s="4"/>
      <c r="F3532" s="4"/>
    </row>
    <row r="3533" spans="1:6" ht="13.2" x14ac:dyDescent="0.25">
      <c r="A3533" s="5">
        <v>44890.125</v>
      </c>
      <c r="B3533" s="6">
        <v>346.31</v>
      </c>
      <c r="C3533" s="6">
        <v>390.13922000000002</v>
      </c>
      <c r="D3533" s="6">
        <v>0.112342511988412</v>
      </c>
      <c r="E3533" s="4"/>
      <c r="F3533" s="4"/>
    </row>
    <row r="3534" spans="1:6" ht="13.2" x14ac:dyDescent="0.25">
      <c r="A3534" s="5">
        <v>44890.166666666664</v>
      </c>
      <c r="B3534" s="6">
        <v>351.41</v>
      </c>
      <c r="C3534" s="6">
        <v>386.29527999999999</v>
      </c>
      <c r="D3534" s="6">
        <v>9.0307290319467395E-2</v>
      </c>
      <c r="E3534" s="4"/>
      <c r="F3534" s="4"/>
    </row>
    <row r="3535" spans="1:6" ht="13.2" x14ac:dyDescent="0.25">
      <c r="A3535" s="5">
        <v>44890.208333333336</v>
      </c>
      <c r="B3535" s="6">
        <v>343.34</v>
      </c>
      <c r="C3535" s="6">
        <v>388.01110999999997</v>
      </c>
      <c r="D3535" s="6">
        <v>0.115128430214279</v>
      </c>
      <c r="E3535" s="4"/>
      <c r="F3535" s="4"/>
    </row>
    <row r="3536" spans="1:6" ht="13.2" x14ac:dyDescent="0.25">
      <c r="A3536" s="5">
        <v>44890.25</v>
      </c>
      <c r="B3536" s="6">
        <v>360.46</v>
      </c>
      <c r="C3536" s="6">
        <v>393.13168000000002</v>
      </c>
      <c r="D3536" s="6">
        <v>8.3106199937893602E-2</v>
      </c>
      <c r="E3536" s="4"/>
      <c r="F3536" s="4"/>
    </row>
    <row r="3537" spans="1:6" ht="13.2" x14ac:dyDescent="0.25">
      <c r="A3537" s="5">
        <v>44890.291666666664</v>
      </c>
      <c r="B3537" s="6">
        <v>379.47</v>
      </c>
      <c r="C3537" s="6">
        <v>394.69891999999999</v>
      </c>
      <c r="D3537" s="6">
        <v>3.8583637370986301E-2</v>
      </c>
      <c r="E3537" s="4"/>
      <c r="F3537" s="4"/>
    </row>
    <row r="3538" spans="1:6" ht="13.2" x14ac:dyDescent="0.25">
      <c r="A3538" s="5">
        <v>44890.333333333336</v>
      </c>
      <c r="B3538" s="6">
        <v>373.53</v>
      </c>
      <c r="C3538" s="6">
        <v>392.19817</v>
      </c>
      <c r="D3538" s="6">
        <v>4.7598819749719898E-2</v>
      </c>
      <c r="E3538" s="4"/>
      <c r="F3538" s="4"/>
    </row>
    <row r="3539" spans="1:6" ht="13.2" x14ac:dyDescent="0.25">
      <c r="A3539" s="5">
        <v>44890.375</v>
      </c>
      <c r="B3539" s="6">
        <v>370.55</v>
      </c>
      <c r="C3539" s="6">
        <v>387.97868</v>
      </c>
      <c r="D3539" s="6">
        <v>4.4921746731031602E-2</v>
      </c>
      <c r="E3539" s="4"/>
      <c r="F3539" s="4"/>
    </row>
    <row r="3540" spans="1:6" ht="13.2" x14ac:dyDescent="0.25">
      <c r="A3540" s="5">
        <v>44890.416666666664</v>
      </c>
      <c r="B3540" s="6">
        <v>383.93</v>
      </c>
      <c r="C3540" s="6">
        <v>389.37079999999997</v>
      </c>
      <c r="D3540" s="6">
        <v>1.39733128421544E-2</v>
      </c>
      <c r="E3540" s="4"/>
      <c r="F3540" s="4"/>
    </row>
    <row r="3541" spans="1:6" ht="13.2" x14ac:dyDescent="0.25">
      <c r="A3541" s="5">
        <v>44890.458333333336</v>
      </c>
      <c r="B3541" s="6">
        <v>384.77</v>
      </c>
      <c r="C3541" s="6">
        <v>394.46557000000001</v>
      </c>
      <c r="D3541" s="6">
        <v>2.4579001913905999E-2</v>
      </c>
      <c r="E3541" s="4"/>
      <c r="F3541" s="4"/>
    </row>
    <row r="3542" spans="1:6" ht="13.2" x14ac:dyDescent="0.25">
      <c r="A3542" s="5">
        <v>44890.5</v>
      </c>
      <c r="B3542" s="6">
        <v>384.74</v>
      </c>
      <c r="C3542" s="6">
        <v>398.49961000000002</v>
      </c>
      <c r="D3542" s="6">
        <v>3.4528540692925602E-2</v>
      </c>
      <c r="E3542" s="4"/>
      <c r="F3542" s="4"/>
    </row>
    <row r="3543" spans="1:6" ht="13.2" x14ac:dyDescent="0.25">
      <c r="A3543" s="5">
        <v>44890.541666666664</v>
      </c>
      <c r="B3543" s="6">
        <v>382.07</v>
      </c>
      <c r="C3543" s="6">
        <v>397.48867999999999</v>
      </c>
      <c r="D3543" s="6">
        <v>3.8790236743345703E-2</v>
      </c>
      <c r="E3543" s="4"/>
      <c r="F3543" s="4"/>
    </row>
    <row r="3544" spans="1:6" ht="13.2" x14ac:dyDescent="0.25">
      <c r="A3544" s="5">
        <v>44890.583333333336</v>
      </c>
      <c r="B3544" s="6">
        <v>396.51</v>
      </c>
      <c r="C3544" s="6">
        <v>388.19011</v>
      </c>
      <c r="D3544" s="6">
        <v>2.14325140844005E-2</v>
      </c>
      <c r="E3544" s="4"/>
      <c r="F3544" s="4"/>
    </row>
    <row r="3545" spans="1:6" ht="13.2" x14ac:dyDescent="0.25">
      <c r="A3545" s="5">
        <v>44890.625</v>
      </c>
      <c r="B3545" s="6">
        <v>373.08</v>
      </c>
      <c r="C3545" s="6">
        <v>363.89595000000003</v>
      </c>
      <c r="D3545" s="6">
        <v>2.5238120951881798E-2</v>
      </c>
      <c r="E3545" s="4"/>
      <c r="F3545" s="4"/>
    </row>
    <row r="3546" spans="1:6" ht="13.2" x14ac:dyDescent="0.25">
      <c r="A3546" s="5">
        <v>44890.666666666664</v>
      </c>
      <c r="B3546" s="6">
        <v>285.58999999999997</v>
      </c>
      <c r="C3546" s="6">
        <v>315.90786000000003</v>
      </c>
      <c r="D3546" s="6">
        <v>9.5970578256584199E-2</v>
      </c>
      <c r="E3546" s="4"/>
      <c r="F3546" s="4"/>
    </row>
    <row r="3547" spans="1:6" ht="13.2" x14ac:dyDescent="0.25">
      <c r="A3547" s="5">
        <v>44890.708333333336</v>
      </c>
      <c r="B3547" s="6">
        <v>191.96</v>
      </c>
      <c r="C3547" s="6">
        <v>251.47227000000001</v>
      </c>
      <c r="D3547" s="6">
        <v>0.23665539743208999</v>
      </c>
      <c r="E3547" s="4"/>
      <c r="F3547" s="4"/>
    </row>
    <row r="3548" spans="1:6" ht="13.2" x14ac:dyDescent="0.25">
      <c r="A3548" s="5">
        <v>44890.75</v>
      </c>
      <c r="B3548" s="6">
        <v>176.35</v>
      </c>
      <c r="C3548" s="6">
        <v>207.96211</v>
      </c>
      <c r="D3548" s="6">
        <v>0.15200898856046399</v>
      </c>
      <c r="E3548" s="4"/>
      <c r="F3548" s="4"/>
    </row>
    <row r="3549" spans="1:6" ht="13.2" x14ac:dyDescent="0.25">
      <c r="A3549" s="5">
        <v>44890.791666666664</v>
      </c>
      <c r="B3549" s="6">
        <v>178.03</v>
      </c>
      <c r="C3549" s="6">
        <v>199.76442</v>
      </c>
      <c r="D3549" s="6">
        <v>0.108800255821331</v>
      </c>
      <c r="E3549" s="4"/>
      <c r="F3549" s="4"/>
    </row>
    <row r="3550" spans="1:6" ht="13.2" x14ac:dyDescent="0.25">
      <c r="A3550" s="5">
        <v>44890.833333333336</v>
      </c>
      <c r="B3550" s="6">
        <v>175.51</v>
      </c>
      <c r="C3550" s="6">
        <v>206.19669999999999</v>
      </c>
      <c r="D3550" s="6">
        <v>0.148822459331308</v>
      </c>
      <c r="E3550" s="4"/>
      <c r="F3550" s="4"/>
    </row>
    <row r="3551" spans="1:6" ht="13.2" x14ac:dyDescent="0.25">
      <c r="A3551" s="5">
        <v>44890.875</v>
      </c>
      <c r="B3551" s="6">
        <v>175.83</v>
      </c>
      <c r="C3551" s="6">
        <v>205.88896</v>
      </c>
      <c r="D3551" s="6">
        <v>0.14599597763765401</v>
      </c>
      <c r="E3551" s="4"/>
      <c r="F3551" s="4"/>
    </row>
    <row r="3552" spans="1:6" ht="13.2" x14ac:dyDescent="0.25">
      <c r="A3552" s="5">
        <v>44890.916666666664</v>
      </c>
      <c r="B3552" s="6">
        <v>175.73</v>
      </c>
      <c r="C3552" s="6">
        <v>201.89149</v>
      </c>
      <c r="D3552" s="6">
        <v>0.12958193532575299</v>
      </c>
      <c r="E3552" s="4"/>
      <c r="F3552" s="4"/>
    </row>
    <row r="3553" spans="1:6" ht="13.2" x14ac:dyDescent="0.25">
      <c r="A3553" s="5">
        <v>44890.958333333336</v>
      </c>
      <c r="B3553" s="6">
        <v>199.51</v>
      </c>
      <c r="C3553" s="6">
        <v>214.78006999999999</v>
      </c>
      <c r="D3553" s="6">
        <v>7.1096307958182503E-2</v>
      </c>
      <c r="E3553" s="4"/>
      <c r="F3553" s="4"/>
    </row>
    <row r="3554" spans="1:6" ht="13.2" x14ac:dyDescent="0.25">
      <c r="A3554" s="5">
        <v>44891</v>
      </c>
      <c r="B3554" s="6">
        <v>297.67</v>
      </c>
      <c r="C3554" s="6">
        <v>269.25745999999998</v>
      </c>
      <c r="D3554" s="6">
        <v>0.105521830295806</v>
      </c>
      <c r="E3554" s="4"/>
      <c r="F3554" s="4"/>
    </row>
    <row r="3555" spans="1:6" ht="13.2" x14ac:dyDescent="0.25">
      <c r="A3555" s="5">
        <v>44891.041666666664</v>
      </c>
      <c r="B3555" s="6">
        <v>388.75</v>
      </c>
      <c r="C3555" s="6">
        <v>337.08744999999999</v>
      </c>
      <c r="D3555" s="6">
        <v>0.153261564617727</v>
      </c>
      <c r="E3555" s="4"/>
      <c r="F3555" s="4"/>
    </row>
    <row r="3556" spans="1:6" ht="13.2" x14ac:dyDescent="0.25">
      <c r="A3556" s="5">
        <v>44891.083333333336</v>
      </c>
      <c r="B3556" s="6">
        <v>394.39</v>
      </c>
      <c r="C3556" s="6">
        <v>381.36279000000002</v>
      </c>
      <c r="D3556" s="6">
        <v>3.4159625274400703E-2</v>
      </c>
      <c r="E3556" s="4"/>
      <c r="F3556" s="4"/>
    </row>
    <row r="3557" spans="1:6" ht="13.2" x14ac:dyDescent="0.25">
      <c r="A3557" s="5">
        <v>44891.125</v>
      </c>
      <c r="B3557" s="6">
        <v>364.76</v>
      </c>
      <c r="C3557" s="6">
        <v>389.90284000000003</v>
      </c>
      <c r="D3557" s="6">
        <v>6.4484885516607193E-2</v>
      </c>
      <c r="E3557" s="4"/>
      <c r="F3557" s="4"/>
    </row>
    <row r="3558" spans="1:6" ht="13.2" x14ac:dyDescent="0.25">
      <c r="A3558" s="5">
        <v>44891.166666666664</v>
      </c>
      <c r="B3558" s="6">
        <v>339.52</v>
      </c>
      <c r="C3558" s="6">
        <v>386.35845999999998</v>
      </c>
      <c r="D3558" s="6">
        <v>0.121230579498634</v>
      </c>
      <c r="E3558" s="4"/>
      <c r="F3558" s="4"/>
    </row>
    <row r="3559" spans="1:6" ht="13.2" x14ac:dyDescent="0.25">
      <c r="A3559" s="5">
        <v>44891.208333333336</v>
      </c>
      <c r="B3559" s="6">
        <v>325.60000000000002</v>
      </c>
      <c r="C3559" s="6">
        <v>388.65611999999999</v>
      </c>
      <c r="D3559" s="6">
        <v>0.16224141794036301</v>
      </c>
      <c r="E3559" s="4"/>
      <c r="F3559" s="4"/>
    </row>
    <row r="3560" spans="1:6" ht="13.2" x14ac:dyDescent="0.25">
      <c r="A3560" s="5">
        <v>44891.25</v>
      </c>
      <c r="B3560" s="6">
        <v>328.59</v>
      </c>
      <c r="C3560" s="6">
        <v>393.42966999999999</v>
      </c>
      <c r="D3560" s="6">
        <v>0.16480625368188401</v>
      </c>
      <c r="E3560" s="4"/>
      <c r="F3560" s="4"/>
    </row>
    <row r="3561" spans="1:6" ht="13.2" x14ac:dyDescent="0.25">
      <c r="A3561" s="5">
        <v>44891.291666666664</v>
      </c>
      <c r="B3561" s="6">
        <v>364.04</v>
      </c>
      <c r="C3561" s="6">
        <v>392.62641000000002</v>
      </c>
      <c r="D3561" s="6">
        <v>7.2808168966524603E-2</v>
      </c>
      <c r="E3561" s="4"/>
      <c r="F3561" s="4"/>
    </row>
    <row r="3562" spans="1:6" ht="13.2" x14ac:dyDescent="0.25">
      <c r="A3562" s="5">
        <v>44891.333333333336</v>
      </c>
      <c r="B3562" s="6">
        <v>375.31</v>
      </c>
      <c r="C3562" s="6">
        <v>389.16271</v>
      </c>
      <c r="D3562" s="6">
        <v>3.55961906010984E-2</v>
      </c>
      <c r="E3562" s="4"/>
      <c r="F3562" s="4"/>
    </row>
    <row r="3563" spans="1:6" ht="13.2" x14ac:dyDescent="0.25">
      <c r="A3563" s="5">
        <v>44891.375</v>
      </c>
      <c r="B3563" s="6">
        <v>389.84</v>
      </c>
      <c r="C3563" s="6">
        <v>385.58818000000002</v>
      </c>
      <c r="D3563" s="6">
        <v>1.1026842160981E-2</v>
      </c>
      <c r="E3563" s="4"/>
      <c r="F3563" s="4"/>
    </row>
    <row r="3564" spans="1:6" ht="13.2" x14ac:dyDescent="0.25">
      <c r="A3564" s="5">
        <v>44891.416666666664</v>
      </c>
      <c r="B3564" s="6">
        <v>389.47</v>
      </c>
      <c r="C3564" s="6">
        <v>387.52809000000002</v>
      </c>
      <c r="D3564" s="6">
        <v>5.0110173948938897E-3</v>
      </c>
      <c r="E3564" s="4"/>
      <c r="F3564" s="4"/>
    </row>
    <row r="3565" spans="1:6" ht="13.2" x14ac:dyDescent="0.25">
      <c r="A3565" s="5">
        <v>44891.458333333336</v>
      </c>
      <c r="B3565" s="6">
        <v>382.1</v>
      </c>
      <c r="C3565" s="6">
        <v>392.05784</v>
      </c>
      <c r="D3565" s="6">
        <v>2.5398905426811402E-2</v>
      </c>
      <c r="E3565" s="4"/>
      <c r="F3565" s="4"/>
    </row>
    <row r="3566" spans="1:6" ht="13.2" x14ac:dyDescent="0.25">
      <c r="A3566" s="5">
        <v>44891.5</v>
      </c>
      <c r="B3566" s="6">
        <v>375.88</v>
      </c>
      <c r="C3566" s="6">
        <v>395.90908999999999</v>
      </c>
      <c r="D3566" s="6">
        <v>5.0590124111573098E-2</v>
      </c>
      <c r="E3566" s="4"/>
      <c r="F3566" s="4"/>
    </row>
    <row r="3567" spans="1:6" ht="13.2" x14ac:dyDescent="0.25">
      <c r="A3567" s="5">
        <v>44891.541666666664</v>
      </c>
      <c r="B3567" s="6">
        <v>361.87</v>
      </c>
      <c r="C3567" s="6">
        <v>395.05281000000002</v>
      </c>
      <c r="D3567" s="6">
        <v>8.3995883993332396E-2</v>
      </c>
      <c r="E3567" s="4"/>
      <c r="F3567" s="4"/>
    </row>
    <row r="3568" spans="1:6" ht="13.2" x14ac:dyDescent="0.25">
      <c r="A3568" s="5">
        <v>44891.583333333336</v>
      </c>
      <c r="B3568" s="6">
        <v>350.68</v>
      </c>
      <c r="C3568" s="6">
        <v>383.48829999999998</v>
      </c>
      <c r="D3568" s="6">
        <v>8.5552284124443795E-2</v>
      </c>
      <c r="E3568" s="4"/>
      <c r="F3568" s="4"/>
    </row>
    <row r="3569" spans="1:6" ht="13.2" x14ac:dyDescent="0.25">
      <c r="A3569" s="5">
        <v>44891.625</v>
      </c>
      <c r="B3569" s="6">
        <v>327.55</v>
      </c>
      <c r="C3569" s="6">
        <v>352.94117</v>
      </c>
      <c r="D3569" s="6">
        <v>7.1941649652263504E-2</v>
      </c>
      <c r="E3569" s="4"/>
      <c r="F3569" s="4"/>
    </row>
    <row r="3570" spans="1:6" ht="13.2" x14ac:dyDescent="0.25">
      <c r="A3570" s="5">
        <v>44891.666666666664</v>
      </c>
      <c r="B3570" s="6">
        <v>253.84</v>
      </c>
      <c r="C3570" s="6">
        <v>298.51254</v>
      </c>
      <c r="D3570" s="6">
        <v>0.14965046359526399</v>
      </c>
      <c r="E3570" s="4"/>
      <c r="F3570" s="4"/>
    </row>
    <row r="3571" spans="1:6" ht="13.2" x14ac:dyDescent="0.25">
      <c r="A3571" s="5">
        <v>44891.708333333336</v>
      </c>
      <c r="B3571" s="6">
        <v>164.42</v>
      </c>
      <c r="C3571" s="6">
        <v>233.87943999999999</v>
      </c>
      <c r="D3571" s="6">
        <v>0.296988226070662</v>
      </c>
      <c r="E3571" s="4"/>
      <c r="F3571" s="4"/>
    </row>
    <row r="3572" spans="1:6" ht="13.2" x14ac:dyDescent="0.25">
      <c r="A3572" s="5">
        <v>44891.75</v>
      </c>
      <c r="B3572" s="6">
        <v>149.76</v>
      </c>
      <c r="C3572" s="6">
        <v>195.37200999999999</v>
      </c>
      <c r="D3572" s="6">
        <v>0.233462357274207</v>
      </c>
      <c r="E3572" s="4"/>
      <c r="F3572" s="4"/>
    </row>
    <row r="3573" spans="1:6" ht="13.2" x14ac:dyDescent="0.25">
      <c r="A3573" s="5">
        <v>44891.791666666664</v>
      </c>
      <c r="B3573" s="6">
        <v>146.69999999999999</v>
      </c>
      <c r="C3573" s="6">
        <v>191.66995</v>
      </c>
      <c r="D3573" s="6">
        <v>0.23462180691339399</v>
      </c>
      <c r="E3573" s="4"/>
      <c r="F3573" s="4"/>
    </row>
    <row r="3574" spans="1:6" ht="13.2" x14ac:dyDescent="0.25">
      <c r="A3574" s="5">
        <v>44891.833333333336</v>
      </c>
      <c r="B3574" s="6">
        <v>139.26</v>
      </c>
      <c r="C3574" s="6">
        <v>197.95056</v>
      </c>
      <c r="D3574" s="6">
        <v>0.29649100260186101</v>
      </c>
      <c r="E3574" s="4"/>
      <c r="F3574" s="4"/>
    </row>
    <row r="3575" spans="1:6" ht="13.2" x14ac:dyDescent="0.25">
      <c r="A3575" s="5">
        <v>44891.875</v>
      </c>
      <c r="B3575" s="6">
        <v>130.04</v>
      </c>
      <c r="C3575" s="6">
        <v>194.29288</v>
      </c>
      <c r="D3575" s="6">
        <v>0.330701155904426</v>
      </c>
      <c r="E3575" s="4"/>
      <c r="F3575" s="4"/>
    </row>
    <row r="3576" spans="1:6" ht="13.2" x14ac:dyDescent="0.25">
      <c r="A3576" s="5">
        <v>44891.916666666664</v>
      </c>
      <c r="B3576" s="6">
        <v>128.15</v>
      </c>
      <c r="C3576" s="6">
        <v>189.21754999999999</v>
      </c>
      <c r="D3576" s="6">
        <v>0.32273724081090699</v>
      </c>
      <c r="E3576" s="4"/>
      <c r="F3576" s="4"/>
    </row>
    <row r="3577" spans="1:6" ht="13.2" x14ac:dyDescent="0.25">
      <c r="A3577" s="5">
        <v>44891.958333333336</v>
      </c>
      <c r="B3577" s="6">
        <v>145.16</v>
      </c>
      <c r="C3577" s="6">
        <v>205.93713</v>
      </c>
      <c r="D3577" s="6">
        <v>0.29512468198425401</v>
      </c>
      <c r="E3577" s="4"/>
      <c r="F3577" s="4"/>
    </row>
    <row r="3578" spans="1:6" ht="13.2" x14ac:dyDescent="0.25">
      <c r="A3578" s="5">
        <v>44892</v>
      </c>
      <c r="B3578" s="6">
        <v>243.63</v>
      </c>
      <c r="C3578" s="6">
        <v>216.78802999999999</v>
      </c>
      <c r="D3578" s="6">
        <v>0.12381666091066</v>
      </c>
      <c r="E3578" s="4"/>
      <c r="F3578" s="4"/>
    </row>
    <row r="3579" spans="1:6" ht="13.2" x14ac:dyDescent="0.25">
      <c r="A3579" s="5">
        <v>44892.041666666664</v>
      </c>
      <c r="B3579" s="6">
        <v>307.97000000000003</v>
      </c>
      <c r="C3579" s="6">
        <v>277.08791000000002</v>
      </c>
      <c r="D3579" s="6">
        <v>0.11145231850786901</v>
      </c>
      <c r="E3579" s="4"/>
      <c r="F3579" s="4"/>
    </row>
    <row r="3580" spans="1:6" ht="13.2" x14ac:dyDescent="0.25">
      <c r="A3580" s="5">
        <v>44892.083333333336</v>
      </c>
      <c r="B3580" s="6">
        <v>307.32</v>
      </c>
      <c r="C3580" s="6">
        <v>326.84967</v>
      </c>
      <c r="D3580" s="6">
        <v>5.9751230588667902E-2</v>
      </c>
      <c r="E3580" s="4"/>
      <c r="F3580" s="4"/>
    </row>
    <row r="3581" spans="1:6" ht="13.2" x14ac:dyDescent="0.25">
      <c r="A3581" s="5">
        <v>44892.125</v>
      </c>
      <c r="B3581" s="6">
        <v>321.54000000000002</v>
      </c>
      <c r="C3581" s="6">
        <v>348.73486000000003</v>
      </c>
      <c r="D3581" s="6">
        <v>7.7981478536444507E-2</v>
      </c>
      <c r="E3581" s="4"/>
      <c r="F3581" s="4"/>
    </row>
    <row r="3582" spans="1:6" ht="13.2" x14ac:dyDescent="0.25">
      <c r="A3582" s="5">
        <v>44892.166666666664</v>
      </c>
      <c r="B3582" s="6">
        <v>325.37</v>
      </c>
      <c r="C3582" s="6">
        <v>354.12283000000002</v>
      </c>
      <c r="D3582" s="6">
        <v>8.1194510955421906E-2</v>
      </c>
      <c r="E3582" s="4"/>
      <c r="F3582" s="4"/>
    </row>
    <row r="3583" spans="1:6" ht="13.2" x14ac:dyDescent="0.25">
      <c r="A3583" s="5">
        <v>44892.208333333336</v>
      </c>
      <c r="B3583" s="6">
        <v>331.9</v>
      </c>
      <c r="C3583" s="6">
        <v>359.79592000000002</v>
      </c>
      <c r="D3583" s="6">
        <v>7.7532619046930901E-2</v>
      </c>
      <c r="E3583" s="4"/>
      <c r="F3583" s="4"/>
    </row>
    <row r="3584" spans="1:6" ht="13.2" x14ac:dyDescent="0.25">
      <c r="A3584" s="5">
        <v>44892.25</v>
      </c>
      <c r="B3584" s="6">
        <v>327.68</v>
      </c>
      <c r="C3584" s="6">
        <v>366.38252</v>
      </c>
      <c r="D3584" s="6">
        <v>0.105634188006567</v>
      </c>
      <c r="E3584" s="4"/>
      <c r="F3584" s="4"/>
    </row>
    <row r="3585" spans="1:6" ht="13.2" x14ac:dyDescent="0.25">
      <c r="A3585" s="5">
        <v>44892.291666666664</v>
      </c>
      <c r="B3585" s="6">
        <v>318.63</v>
      </c>
      <c r="C3585" s="6">
        <v>369.74675000000002</v>
      </c>
      <c r="D3585" s="6">
        <v>0.138248003532147</v>
      </c>
      <c r="E3585" s="4"/>
      <c r="F3585" s="4"/>
    </row>
    <row r="3586" spans="1:6" ht="13.2" x14ac:dyDescent="0.25">
      <c r="A3586" s="5">
        <v>44892.333333333336</v>
      </c>
      <c r="B3586" s="6">
        <v>324.89999999999998</v>
      </c>
      <c r="C3586" s="6">
        <v>369.52733000000001</v>
      </c>
      <c r="D3586" s="6">
        <v>0.12076868576946601</v>
      </c>
      <c r="E3586" s="4"/>
      <c r="F3586" s="4"/>
    </row>
    <row r="3587" spans="1:6" ht="13.2" x14ac:dyDescent="0.25">
      <c r="A3587" s="5">
        <v>44892.375</v>
      </c>
      <c r="B3587" s="6">
        <v>324.36</v>
      </c>
      <c r="C3587" s="6">
        <v>366.71832999999998</v>
      </c>
      <c r="D3587" s="6">
        <v>0.115506443323953</v>
      </c>
      <c r="E3587" s="4"/>
      <c r="F3587" s="4"/>
    </row>
    <row r="3588" spans="1:6" ht="13.2" x14ac:dyDescent="0.25">
      <c r="A3588" s="5">
        <v>44892.416666666664</v>
      </c>
      <c r="B3588" s="6">
        <v>330.42</v>
      </c>
      <c r="C3588" s="6">
        <v>367.44447000000002</v>
      </c>
      <c r="D3588" s="6">
        <v>0.10076208249915899</v>
      </c>
      <c r="E3588" s="4"/>
      <c r="F3588" s="4"/>
    </row>
    <row r="3589" spans="1:6" ht="13.2" x14ac:dyDescent="0.25">
      <c r="A3589" s="5">
        <v>44892.458333333336</v>
      </c>
      <c r="B3589" s="6">
        <v>340.13</v>
      </c>
      <c r="C3589" s="6">
        <v>368.48928999999998</v>
      </c>
      <c r="D3589" s="6">
        <v>7.6960961334859898E-2</v>
      </c>
      <c r="E3589" s="4"/>
      <c r="F3589" s="4"/>
    </row>
    <row r="3590" spans="1:6" ht="13.2" x14ac:dyDescent="0.25">
      <c r="A3590" s="5">
        <v>44892.5</v>
      </c>
      <c r="B3590" s="6">
        <v>352.22</v>
      </c>
      <c r="C3590" s="6">
        <v>368.32853999999998</v>
      </c>
      <c r="D3590" s="6">
        <v>4.37341618979619E-2</v>
      </c>
      <c r="E3590" s="4"/>
      <c r="F3590" s="4"/>
    </row>
    <row r="3591" spans="1:6" ht="13.2" x14ac:dyDescent="0.25">
      <c r="A3591" s="5">
        <v>44892.541666666664</v>
      </c>
      <c r="B3591" s="6">
        <v>351.37</v>
      </c>
      <c r="C3591" s="6">
        <v>365.51999000000001</v>
      </c>
      <c r="D3591" s="6">
        <v>3.8711945685925397E-2</v>
      </c>
      <c r="E3591" s="4"/>
      <c r="F3591" s="4"/>
    </row>
    <row r="3592" spans="1:6" ht="13.2" x14ac:dyDescent="0.25">
      <c r="A3592" s="5">
        <v>44892.583333333336</v>
      </c>
      <c r="B3592" s="6">
        <v>349.99</v>
      </c>
      <c r="C3592" s="6">
        <v>356.45740000000001</v>
      </c>
      <c r="D3592" s="6">
        <v>1.8143542538322899E-2</v>
      </c>
      <c r="E3592" s="4"/>
      <c r="F3592" s="4"/>
    </row>
    <row r="3593" spans="1:6" ht="13.2" x14ac:dyDescent="0.25">
      <c r="A3593" s="5">
        <v>44892.625</v>
      </c>
      <c r="B3593" s="6">
        <v>341.87</v>
      </c>
      <c r="C3593" s="6">
        <v>331.48943000000003</v>
      </c>
      <c r="D3593" s="6">
        <v>3.1314935139862402E-2</v>
      </c>
      <c r="E3593" s="4"/>
      <c r="F3593" s="4"/>
    </row>
    <row r="3594" spans="1:6" ht="13.2" x14ac:dyDescent="0.25">
      <c r="A3594" s="5">
        <v>44892.666666666664</v>
      </c>
      <c r="B3594" s="6">
        <v>265.51</v>
      </c>
      <c r="C3594" s="6">
        <v>282.44150000000002</v>
      </c>
      <c r="D3594" s="6">
        <v>5.9946927062772298E-2</v>
      </c>
      <c r="E3594" s="4"/>
      <c r="F3594" s="4"/>
    </row>
    <row r="3595" spans="1:6" ht="13.2" x14ac:dyDescent="0.25">
      <c r="A3595" s="5">
        <v>44892.708333333336</v>
      </c>
      <c r="B3595" s="6">
        <v>157.68</v>
      </c>
      <c r="C3595" s="6">
        <v>219.78102999999999</v>
      </c>
      <c r="D3595" s="6">
        <v>0.282558644847555</v>
      </c>
      <c r="E3595" s="4"/>
      <c r="F3595" s="4"/>
    </row>
    <row r="3596" spans="1:6" ht="13.2" x14ac:dyDescent="0.25">
      <c r="A3596" s="5">
        <v>44892.75</v>
      </c>
      <c r="B3596" s="6">
        <v>155.97</v>
      </c>
      <c r="C3596" s="6">
        <v>178.33099999999999</v>
      </c>
      <c r="D3596" s="6">
        <v>0.12539042566912001</v>
      </c>
      <c r="E3596" s="4"/>
      <c r="F3596" s="4"/>
    </row>
    <row r="3597" spans="1:6" ht="13.2" x14ac:dyDescent="0.25">
      <c r="A3597" s="5">
        <v>44892.791666666664</v>
      </c>
      <c r="B3597" s="6">
        <v>147.86000000000001</v>
      </c>
      <c r="C3597" s="6">
        <v>169.38095000000001</v>
      </c>
      <c r="D3597" s="6">
        <v>0.12705649602272201</v>
      </c>
      <c r="E3597" s="4"/>
      <c r="F3597" s="4"/>
    </row>
    <row r="3598" spans="1:6" ht="13.2" x14ac:dyDescent="0.25">
      <c r="A3598" s="5">
        <v>44892.833333333336</v>
      </c>
      <c r="B3598" s="6">
        <v>151.18</v>
      </c>
      <c r="C3598" s="6">
        <v>175.48741999999999</v>
      </c>
      <c r="D3598" s="6">
        <v>0.13851374645544301</v>
      </c>
      <c r="E3598" s="4"/>
      <c r="F3598" s="4"/>
    </row>
    <row r="3599" spans="1:6" ht="13.2" x14ac:dyDescent="0.25">
      <c r="A3599" s="5">
        <v>44892.875</v>
      </c>
      <c r="B3599" s="6">
        <v>155.68</v>
      </c>
      <c r="C3599" s="6">
        <v>176.34961000000001</v>
      </c>
      <c r="D3599" s="6">
        <v>0.117208141259853</v>
      </c>
      <c r="E3599" s="4"/>
      <c r="F3599" s="4"/>
    </row>
    <row r="3600" spans="1:6" ht="13.2" x14ac:dyDescent="0.25">
      <c r="A3600" s="5">
        <v>44892.916666666664</v>
      </c>
      <c r="B3600" s="6">
        <v>147.21</v>
      </c>
      <c r="C3600" s="6">
        <v>172.00693999999999</v>
      </c>
      <c r="D3600" s="6">
        <v>0.14416243902716899</v>
      </c>
      <c r="E3600" s="4"/>
      <c r="F3600" s="4"/>
    </row>
    <row r="3601" spans="1:6" ht="13.2" x14ac:dyDescent="0.25">
      <c r="A3601" s="5">
        <v>44892.958333333336</v>
      </c>
      <c r="B3601" s="6">
        <v>154.76</v>
      </c>
      <c r="C3601" s="6">
        <v>180.73415</v>
      </c>
      <c r="D3601" s="6">
        <v>0.14371467705466801</v>
      </c>
      <c r="E3601" s="4"/>
      <c r="F3601" s="4"/>
    </row>
    <row r="3602" spans="1:6" ht="13.2" x14ac:dyDescent="0.25">
      <c r="A3602" s="5">
        <v>44893</v>
      </c>
      <c r="B3602" s="6">
        <v>261.08</v>
      </c>
      <c r="C3602" s="6">
        <v>212.0548</v>
      </c>
      <c r="D3602" s="6">
        <v>0.231191182656558</v>
      </c>
      <c r="E3602" s="4"/>
      <c r="F3602" s="4"/>
    </row>
    <row r="3603" spans="1:6" ht="13.2" x14ac:dyDescent="0.25">
      <c r="A3603" s="5">
        <v>44893.041666666664</v>
      </c>
      <c r="B3603" s="6">
        <v>332.61</v>
      </c>
      <c r="C3603" s="6">
        <v>259.76623000000001</v>
      </c>
      <c r="D3603" s="6">
        <v>0.28042047651844498</v>
      </c>
      <c r="E3603" s="4"/>
      <c r="F3603" s="4"/>
    </row>
    <row r="3604" spans="1:6" ht="13.2" x14ac:dyDescent="0.25">
      <c r="A3604" s="5">
        <v>44893.083333333336</v>
      </c>
      <c r="B3604" s="6">
        <v>338.77</v>
      </c>
      <c r="C3604" s="6">
        <v>297.25592999999998</v>
      </c>
      <c r="D3604" s="6">
        <v>0.13965766805728599</v>
      </c>
      <c r="E3604" s="4"/>
      <c r="F3604" s="4"/>
    </row>
    <row r="3605" spans="1:6" ht="13.2" x14ac:dyDescent="0.25">
      <c r="A3605" s="5">
        <v>44893.125</v>
      </c>
      <c r="B3605" s="6">
        <v>333.37</v>
      </c>
      <c r="C3605" s="6">
        <v>316.69247999999999</v>
      </c>
      <c r="D3605" s="6">
        <v>5.2661559882950203E-2</v>
      </c>
      <c r="E3605" s="4"/>
      <c r="F3605" s="4"/>
    </row>
    <row r="3606" spans="1:6" ht="13.2" x14ac:dyDescent="0.25">
      <c r="A3606" s="5">
        <v>44893.166666666664</v>
      </c>
      <c r="B3606" s="6">
        <v>317.51</v>
      </c>
      <c r="C3606" s="6">
        <v>322.46924999999999</v>
      </c>
      <c r="D3606" s="6">
        <v>1.53789857482535E-2</v>
      </c>
      <c r="E3606" s="4"/>
      <c r="F3606" s="4"/>
    </row>
    <row r="3607" spans="1:6" ht="13.2" x14ac:dyDescent="0.25">
      <c r="A3607" s="5">
        <v>44893.208333333336</v>
      </c>
      <c r="B3607" s="6">
        <v>299.85000000000002</v>
      </c>
      <c r="C3607" s="6">
        <v>323.24128000000002</v>
      </c>
      <c r="D3607" s="6">
        <v>7.2364767272298805E-2</v>
      </c>
      <c r="E3607" s="4"/>
      <c r="F3607" s="4"/>
    </row>
    <row r="3608" spans="1:6" ht="13.2" x14ac:dyDescent="0.25">
      <c r="A3608" s="5">
        <v>44893.25</v>
      </c>
      <c r="B3608" s="6">
        <v>332.22</v>
      </c>
      <c r="C3608" s="6">
        <v>321.34384999999997</v>
      </c>
      <c r="D3608" s="6">
        <v>3.3845832120328503E-2</v>
      </c>
      <c r="E3608" s="4"/>
      <c r="F3608" s="4"/>
    </row>
    <row r="3609" spans="1:6" ht="13.2" x14ac:dyDescent="0.25">
      <c r="A3609" s="5">
        <v>44893.291666666664</v>
      </c>
      <c r="B3609" s="6">
        <v>302.85000000000002</v>
      </c>
      <c r="C3609" s="6">
        <v>316.76621</v>
      </c>
      <c r="D3609" s="6">
        <v>4.3932116370619098E-2</v>
      </c>
      <c r="E3609" s="4"/>
      <c r="F3609" s="4"/>
    </row>
    <row r="3610" spans="1:6" ht="13.2" x14ac:dyDescent="0.25">
      <c r="A3610" s="5">
        <v>44893.333333333336</v>
      </c>
      <c r="B3610" s="6">
        <v>296.77999999999997</v>
      </c>
      <c r="C3610" s="6">
        <v>315.64154000000002</v>
      </c>
      <c r="D3610" s="6">
        <v>5.9756203191759998E-2</v>
      </c>
      <c r="E3610" s="4"/>
      <c r="F3610" s="4"/>
    </row>
    <row r="3611" spans="1:6" ht="13.2" x14ac:dyDescent="0.25">
      <c r="A3611" s="5">
        <v>44893.375</v>
      </c>
      <c r="B3611" s="6">
        <v>306.52999999999997</v>
      </c>
      <c r="C3611" s="6">
        <v>315.35383999999999</v>
      </c>
      <c r="D3611" s="6">
        <v>2.7980759644468001E-2</v>
      </c>
      <c r="E3611" s="4"/>
      <c r="F3611" s="4"/>
    </row>
    <row r="3612" spans="1:6" ht="13.2" x14ac:dyDescent="0.25">
      <c r="A3612" s="5">
        <v>44893.416666666664</v>
      </c>
      <c r="B3612" s="6">
        <v>304.57</v>
      </c>
      <c r="C3612" s="6">
        <v>313.37110000000001</v>
      </c>
      <c r="D3612" s="6">
        <v>2.8085231854501E-2</v>
      </c>
      <c r="E3612" s="4"/>
      <c r="F3612" s="4"/>
    </row>
    <row r="3613" spans="1:6" ht="13.2" x14ac:dyDescent="0.25">
      <c r="A3613" s="5">
        <v>44893.458333333336</v>
      </c>
      <c r="B3613" s="6">
        <v>298.43</v>
      </c>
      <c r="C3613" s="6">
        <v>308.60818999999998</v>
      </c>
      <c r="D3613" s="6">
        <v>3.2980945839447599E-2</v>
      </c>
      <c r="E3613" s="4"/>
      <c r="F3613" s="4"/>
    </row>
    <row r="3614" spans="1:6" ht="13.2" x14ac:dyDescent="0.25">
      <c r="A3614" s="5">
        <v>44893.5</v>
      </c>
      <c r="B3614" s="6">
        <v>290.41000000000003</v>
      </c>
      <c r="C3614" s="6">
        <v>309.65008999999998</v>
      </c>
      <c r="D3614" s="6">
        <v>6.2134940764912903E-2</v>
      </c>
      <c r="E3614" s="4"/>
      <c r="F3614" s="4"/>
    </row>
    <row r="3615" spans="1:6" ht="13.2" x14ac:dyDescent="0.25">
      <c r="A3615" s="5">
        <v>44893.541666666664</v>
      </c>
      <c r="B3615" s="6">
        <v>283.61</v>
      </c>
      <c r="C3615" s="6">
        <v>316.45184999999998</v>
      </c>
      <c r="D3615" s="6">
        <v>0.10378150736044001</v>
      </c>
      <c r="E3615" s="4"/>
      <c r="F3615" s="4"/>
    </row>
    <row r="3616" spans="1:6" ht="13.2" x14ac:dyDescent="0.25">
      <c r="A3616" s="5">
        <v>44893.583333333336</v>
      </c>
      <c r="B3616" s="6">
        <v>271.29000000000002</v>
      </c>
      <c r="C3616" s="6">
        <v>314.63042999999999</v>
      </c>
      <c r="D3616" s="6">
        <v>0.137750280543429</v>
      </c>
      <c r="E3616" s="4"/>
      <c r="F3616" s="4"/>
    </row>
    <row r="3617" spans="1:6" ht="13.2" x14ac:dyDescent="0.25">
      <c r="A3617" s="5">
        <v>44893.625</v>
      </c>
      <c r="B3617" s="6">
        <v>313.94</v>
      </c>
      <c r="C3617" s="6">
        <v>288.22870999999998</v>
      </c>
      <c r="D3617" s="6">
        <v>8.9204472378896602E-2</v>
      </c>
      <c r="E3617" s="4"/>
      <c r="F3617" s="4"/>
    </row>
    <row r="3618" spans="1:6" ht="13.2" x14ac:dyDescent="0.25">
      <c r="A3618" s="5">
        <v>44893.666666666664</v>
      </c>
      <c r="B3618" s="6">
        <v>284.16000000000003</v>
      </c>
      <c r="C3618" s="6">
        <v>237.98898</v>
      </c>
      <c r="D3618" s="6">
        <v>0.19400486526729099</v>
      </c>
      <c r="E3618" s="4"/>
      <c r="F3618" s="4"/>
    </row>
    <row r="3619" spans="1:6" ht="13.2" x14ac:dyDescent="0.25">
      <c r="A3619" s="5">
        <v>44893.708333333336</v>
      </c>
      <c r="B3619" s="6">
        <v>216.66</v>
      </c>
      <c r="C3619" s="6">
        <v>187.11893000000001</v>
      </c>
      <c r="D3619" s="6">
        <v>0.15787323067740899</v>
      </c>
      <c r="E3619" s="4"/>
      <c r="F3619" s="4"/>
    </row>
    <row r="3620" spans="1:6" ht="13.2" x14ac:dyDescent="0.25">
      <c r="A3620" s="5">
        <v>44893.75</v>
      </c>
      <c r="B3620" s="6">
        <v>195.02</v>
      </c>
      <c r="C3620" s="6">
        <v>159.90512000000001</v>
      </c>
      <c r="D3620" s="6">
        <v>0.21959822174549501</v>
      </c>
      <c r="E3620" s="4"/>
      <c r="F3620" s="4"/>
    </row>
    <row r="3621" spans="1:6" ht="13.2" x14ac:dyDescent="0.25">
      <c r="A3621" s="5">
        <v>44893.791666666664</v>
      </c>
      <c r="B3621" s="6">
        <v>180.13</v>
      </c>
      <c r="C3621" s="6">
        <v>155.81765999999999</v>
      </c>
      <c r="D3621" s="6">
        <v>0.15603070922769599</v>
      </c>
      <c r="E3621" s="4"/>
      <c r="F3621" s="4"/>
    </row>
    <row r="3622" spans="1:6" ht="13.2" x14ac:dyDescent="0.25">
      <c r="A3622" s="5">
        <v>44893.833333333336</v>
      </c>
      <c r="B3622" s="6">
        <v>175.92</v>
      </c>
      <c r="C3622" s="6">
        <v>157.81638000000001</v>
      </c>
      <c r="D3622" s="6">
        <v>0.114713187566461</v>
      </c>
      <c r="E3622" s="4"/>
      <c r="F3622" s="4"/>
    </row>
    <row r="3623" spans="1:6" ht="13.2" x14ac:dyDescent="0.25">
      <c r="A3623" s="5">
        <v>44893.875</v>
      </c>
      <c r="B3623" s="6">
        <v>168.02</v>
      </c>
      <c r="C3623" s="6">
        <v>154.39955</v>
      </c>
      <c r="D3623" s="6">
        <v>8.8215606846004394E-2</v>
      </c>
      <c r="E3623" s="4"/>
      <c r="F3623" s="4"/>
    </row>
    <row r="3624" spans="1:6" ht="13.2" x14ac:dyDescent="0.25">
      <c r="A3624" s="5">
        <v>44893.916666666664</v>
      </c>
      <c r="B3624" s="6">
        <v>168.1</v>
      </c>
      <c r="C3624" s="6">
        <v>154.7492</v>
      </c>
      <c r="D3624" s="6">
        <v>8.6273790106830797E-2</v>
      </c>
      <c r="E3624" s="4"/>
      <c r="F3624" s="4"/>
    </row>
    <row r="3625" spans="1:6" ht="13.2" x14ac:dyDescent="0.25">
      <c r="A3625" s="5">
        <v>44893.958333333336</v>
      </c>
      <c r="B3625" s="6">
        <v>177.95</v>
      </c>
      <c r="C3625" s="6">
        <v>173.56818999999999</v>
      </c>
      <c r="D3625" s="6">
        <v>2.52454669257079E-2</v>
      </c>
      <c r="E3625" s="4"/>
      <c r="F3625" s="4"/>
    </row>
    <row r="3626" spans="1:6" ht="13.2" x14ac:dyDescent="0.25">
      <c r="A3626" s="5">
        <v>44894</v>
      </c>
      <c r="B3626" s="6">
        <v>251.81</v>
      </c>
      <c r="C3626" s="6">
        <v>229.94898000000001</v>
      </c>
      <c r="D3626" s="6">
        <v>9.5069001828144595E-2</v>
      </c>
      <c r="E3626" s="4"/>
      <c r="F3626" s="4"/>
    </row>
    <row r="3627" spans="1:6" ht="13.2" x14ac:dyDescent="0.25">
      <c r="A3627" s="5">
        <v>44894.041666666664</v>
      </c>
      <c r="B3627" s="6">
        <v>314.06</v>
      </c>
      <c r="C3627" s="6">
        <v>275.67676999999998</v>
      </c>
      <c r="D3627" s="6">
        <v>0.13923273259477001</v>
      </c>
      <c r="E3627" s="4"/>
      <c r="F3627" s="4"/>
    </row>
    <row r="3628" spans="1:6" ht="13.2" x14ac:dyDescent="0.25">
      <c r="A3628" s="5">
        <v>44894.083333333336</v>
      </c>
      <c r="B3628" s="6">
        <v>328.94</v>
      </c>
      <c r="C3628" s="6">
        <v>317.09775999999999</v>
      </c>
      <c r="D3628" s="6">
        <v>3.7345706888626401E-2</v>
      </c>
      <c r="E3628" s="4"/>
      <c r="F3628" s="4"/>
    </row>
    <row r="3629" spans="1:6" ht="13.2" x14ac:dyDescent="0.25">
      <c r="A3629" s="5">
        <v>44894.125</v>
      </c>
      <c r="B3629" s="6">
        <v>336.98</v>
      </c>
      <c r="C3629" s="6">
        <v>339.69161000000003</v>
      </c>
      <c r="D3629" s="6">
        <v>7.9825639496954506E-3</v>
      </c>
      <c r="E3629" s="4"/>
      <c r="F3629" s="4"/>
    </row>
    <row r="3630" spans="1:6" ht="13.2" x14ac:dyDescent="0.25">
      <c r="A3630" s="5">
        <v>44894.166666666664</v>
      </c>
      <c r="B3630" s="6">
        <v>340.54</v>
      </c>
      <c r="C3630" s="6">
        <v>341.79869000000002</v>
      </c>
      <c r="D3630" s="6">
        <v>3.6825477593258201E-3</v>
      </c>
      <c r="E3630" s="4"/>
      <c r="F3630" s="4"/>
    </row>
    <row r="3631" spans="1:6" ht="13.2" x14ac:dyDescent="0.25">
      <c r="A3631" s="5">
        <v>44894.208333333336</v>
      </c>
      <c r="B3631" s="6">
        <v>330.38</v>
      </c>
      <c r="C3631" s="6">
        <v>334.82213999999999</v>
      </c>
      <c r="D3631" s="6">
        <v>1.3267163276598101E-2</v>
      </c>
      <c r="E3631" s="4"/>
      <c r="F3631" s="4"/>
    </row>
    <row r="3632" spans="1:6" ht="13.2" x14ac:dyDescent="0.25">
      <c r="A3632" s="5">
        <v>44894.25</v>
      </c>
      <c r="B3632" s="6">
        <v>321.27999999999997</v>
      </c>
      <c r="C3632" s="6">
        <v>331.61036999999999</v>
      </c>
      <c r="D3632" s="6">
        <v>3.1152131943280301E-2</v>
      </c>
      <c r="E3632" s="4"/>
      <c r="F3632" s="4"/>
    </row>
    <row r="3633" spans="1:6" ht="13.2" x14ac:dyDescent="0.25">
      <c r="A3633" s="5">
        <v>44894.291666666664</v>
      </c>
      <c r="B3633" s="6">
        <v>306.23</v>
      </c>
      <c r="C3633" s="6">
        <v>330.53579999999999</v>
      </c>
      <c r="D3633" s="6">
        <v>7.3534546031019804E-2</v>
      </c>
      <c r="E3633" s="4"/>
      <c r="F3633" s="4"/>
    </row>
    <row r="3634" spans="1:6" ht="13.2" x14ac:dyDescent="0.25">
      <c r="A3634" s="5">
        <v>44894.333333333336</v>
      </c>
      <c r="B3634" s="6">
        <v>297.83999999999997</v>
      </c>
      <c r="C3634" s="6">
        <v>329.37155999999999</v>
      </c>
      <c r="D3634" s="6">
        <v>9.57324912934195E-2</v>
      </c>
      <c r="E3634" s="4"/>
      <c r="F3634" s="4"/>
    </row>
    <row r="3635" spans="1:6" ht="13.2" x14ac:dyDescent="0.25">
      <c r="A3635" s="5">
        <v>44894.375</v>
      </c>
      <c r="B3635" s="6">
        <v>299.92</v>
      </c>
      <c r="C3635" s="6">
        <v>326.50675000000001</v>
      </c>
      <c r="D3635" s="6">
        <v>8.1427872471242904E-2</v>
      </c>
      <c r="E3635" s="4"/>
      <c r="F3635" s="4"/>
    </row>
    <row r="3636" spans="1:6" ht="13.2" x14ac:dyDescent="0.25">
      <c r="A3636" s="5">
        <v>44894.416666666664</v>
      </c>
      <c r="B3636" s="6">
        <v>313.26</v>
      </c>
      <c r="C3636" s="6">
        <v>325.71303</v>
      </c>
      <c r="D3636" s="6">
        <v>3.8233134240899101E-2</v>
      </c>
      <c r="E3636" s="4"/>
      <c r="F3636" s="4"/>
    </row>
    <row r="3637" spans="1:6" ht="13.2" x14ac:dyDescent="0.25">
      <c r="A3637" s="5">
        <v>44894.458333333336</v>
      </c>
      <c r="B3637" s="6">
        <v>313.89</v>
      </c>
      <c r="C3637" s="6">
        <v>322.63666999999998</v>
      </c>
      <c r="D3637" s="6">
        <v>2.7109968621979601E-2</v>
      </c>
      <c r="E3637" s="4"/>
      <c r="F3637" s="4"/>
    </row>
    <row r="3638" spans="1:6" ht="13.2" x14ac:dyDescent="0.25">
      <c r="A3638" s="5">
        <v>44894.5</v>
      </c>
      <c r="B3638" s="6">
        <v>301.85000000000002</v>
      </c>
      <c r="C3638" s="6">
        <v>316.10665</v>
      </c>
      <c r="D3638" s="6">
        <v>4.5100759506324702E-2</v>
      </c>
      <c r="E3638" s="4"/>
      <c r="F3638" s="4"/>
    </row>
    <row r="3639" spans="1:6" ht="13.2" x14ac:dyDescent="0.25">
      <c r="A3639" s="5">
        <v>44894.541666666664</v>
      </c>
      <c r="B3639" s="6">
        <v>305.08</v>
      </c>
      <c r="C3639" s="6">
        <v>313.12112999999999</v>
      </c>
      <c r="D3639" s="6">
        <v>2.5680572882449699E-2</v>
      </c>
      <c r="E3639" s="4"/>
      <c r="F3639" s="4"/>
    </row>
    <row r="3640" spans="1:6" ht="13.2" x14ac:dyDescent="0.25">
      <c r="A3640" s="5">
        <v>44894.583333333336</v>
      </c>
      <c r="B3640" s="6">
        <v>331.18</v>
      </c>
      <c r="C3640" s="6">
        <v>318.36487</v>
      </c>
      <c r="D3640" s="6">
        <v>4.0252965096306E-2</v>
      </c>
      <c r="E3640" s="4"/>
      <c r="F3640" s="4"/>
    </row>
    <row r="3641" spans="1:6" ht="13.2" x14ac:dyDescent="0.25">
      <c r="A3641" s="5">
        <v>44894.625</v>
      </c>
      <c r="B3641" s="6">
        <v>358.71</v>
      </c>
      <c r="C3641" s="6">
        <v>322.67750000000001</v>
      </c>
      <c r="D3641" s="6">
        <v>0.111667221916619</v>
      </c>
      <c r="E3641" s="4"/>
      <c r="F3641" s="4"/>
    </row>
    <row r="3642" spans="1:6" ht="13.2" x14ac:dyDescent="0.25">
      <c r="A3642" s="5">
        <v>44894.666666666664</v>
      </c>
      <c r="B3642" s="6">
        <v>309.89999999999998</v>
      </c>
      <c r="C3642" s="6">
        <v>308.33548999999999</v>
      </c>
      <c r="D3642" s="6">
        <v>5.0740509955567604E-3</v>
      </c>
      <c r="E3642" s="4"/>
      <c r="F3642" s="4"/>
    </row>
    <row r="3643" spans="1:6" ht="13.2" x14ac:dyDescent="0.25">
      <c r="A3643" s="5">
        <v>44894.708333333336</v>
      </c>
      <c r="B3643" s="6">
        <v>228.58</v>
      </c>
      <c r="C3643" s="6">
        <v>268.04933</v>
      </c>
      <c r="D3643" s="6">
        <v>0.14724651615432099</v>
      </c>
      <c r="E3643" s="4"/>
      <c r="F3643" s="4"/>
    </row>
    <row r="3644" spans="1:6" ht="13.2" x14ac:dyDescent="0.25">
      <c r="A3644" s="5">
        <v>44894.75</v>
      </c>
      <c r="B3644" s="6">
        <v>222.15</v>
      </c>
      <c r="C3644" s="6">
        <v>222.03730999999999</v>
      </c>
      <c r="D3644" s="6">
        <v>5.0752731601736096E-4</v>
      </c>
      <c r="E3644" s="4"/>
      <c r="F3644" s="4"/>
    </row>
    <row r="3645" spans="1:6" ht="13.2" x14ac:dyDescent="0.25">
      <c r="A3645" s="5">
        <v>44894.791666666664</v>
      </c>
      <c r="B3645" s="6">
        <v>226.7</v>
      </c>
      <c r="C3645" s="6">
        <v>193.73187999999999</v>
      </c>
      <c r="D3645" s="6">
        <v>0.17017395381699699</v>
      </c>
      <c r="E3645" s="4"/>
      <c r="F3645" s="4"/>
    </row>
    <row r="3646" spans="1:6" ht="13.2" x14ac:dyDescent="0.25">
      <c r="A3646" s="5">
        <v>44894.833333333336</v>
      </c>
      <c r="B3646" s="6">
        <v>226.18</v>
      </c>
      <c r="C3646" s="6">
        <v>186.28396000000001</v>
      </c>
      <c r="D3646" s="6">
        <v>0.214167875752694</v>
      </c>
      <c r="E3646" s="4"/>
      <c r="F3646" s="4"/>
    </row>
    <row r="3647" spans="1:6" ht="13.2" x14ac:dyDescent="0.25">
      <c r="A3647" s="5">
        <v>44894.875</v>
      </c>
      <c r="B3647" s="6">
        <v>220.58</v>
      </c>
      <c r="C3647" s="6">
        <v>187.27133000000001</v>
      </c>
      <c r="D3647" s="6">
        <v>0.17786315716345899</v>
      </c>
      <c r="E3647" s="4"/>
      <c r="F3647" s="4"/>
    </row>
    <row r="3648" spans="1:6" ht="13.2" x14ac:dyDescent="0.25">
      <c r="A3648" s="5">
        <v>44894.916666666664</v>
      </c>
      <c r="B3648" s="6">
        <v>217.89</v>
      </c>
      <c r="C3648" s="6">
        <v>188.13583</v>
      </c>
      <c r="D3648" s="6">
        <v>0.15815259645119101</v>
      </c>
      <c r="E3648" s="4"/>
      <c r="F3648" s="4"/>
    </row>
    <row r="3649" spans="1:6" ht="13.2" x14ac:dyDescent="0.25">
      <c r="A3649" s="5">
        <v>44894.958333333336</v>
      </c>
      <c r="B3649" s="6">
        <v>226.51</v>
      </c>
      <c r="C3649" s="6">
        <v>199.26455999999999</v>
      </c>
      <c r="D3649" s="6">
        <v>0.13672998349530799</v>
      </c>
      <c r="E3649" s="4"/>
      <c r="F3649" s="4"/>
    </row>
    <row r="3650" spans="1:6" ht="13.2" x14ac:dyDescent="0.25">
      <c r="A3650" s="5">
        <v>44895</v>
      </c>
      <c r="B3650" s="6">
        <v>320.63</v>
      </c>
      <c r="C3650" s="6">
        <v>291.52902999999998</v>
      </c>
      <c r="D3650" s="6">
        <v>9.9821859936212898E-2</v>
      </c>
      <c r="E3650" s="4"/>
      <c r="F3650" s="4"/>
    </row>
    <row r="3651" spans="1:6" ht="13.2" x14ac:dyDescent="0.25">
      <c r="A3651" s="5">
        <v>44895.041666666664</v>
      </c>
      <c r="B3651" s="6">
        <v>413.4</v>
      </c>
      <c r="C3651" s="6">
        <v>342.53823999999997</v>
      </c>
      <c r="D3651" s="6">
        <v>0.206872552390063</v>
      </c>
      <c r="E3651" s="4"/>
      <c r="F3651" s="4"/>
    </row>
    <row r="3652" spans="1:6" ht="13.2" x14ac:dyDescent="0.25">
      <c r="A3652" s="5">
        <v>44895.083333333336</v>
      </c>
      <c r="B3652" s="6">
        <v>418.2</v>
      </c>
      <c r="C3652" s="6">
        <v>374.37657999999999</v>
      </c>
      <c r="D3652" s="6">
        <v>0.117057055224982</v>
      </c>
      <c r="E3652" s="4"/>
      <c r="F3652" s="4"/>
    </row>
    <row r="3653" spans="1:6" ht="13.2" x14ac:dyDescent="0.25">
      <c r="A3653" s="5">
        <v>44895.125</v>
      </c>
      <c r="B3653" s="6">
        <v>417.35</v>
      </c>
      <c r="C3653" s="6">
        <v>381.16883999999999</v>
      </c>
      <c r="D3653" s="6">
        <v>9.4921610066552198E-2</v>
      </c>
      <c r="E3653" s="4"/>
      <c r="F3653" s="4"/>
    </row>
    <row r="3654" spans="1:6" ht="13.2" x14ac:dyDescent="0.25">
      <c r="A3654" s="5">
        <v>44895.166666666664</v>
      </c>
      <c r="B3654" s="6">
        <v>412.99</v>
      </c>
      <c r="C3654" s="6">
        <v>378.45477</v>
      </c>
      <c r="D3654" s="6">
        <v>9.1253255970323702E-2</v>
      </c>
      <c r="E3654" s="4"/>
      <c r="F3654" s="4"/>
    </row>
    <row r="3655" spans="1:6" ht="13.2" x14ac:dyDescent="0.25">
      <c r="A3655" s="5">
        <v>44895.208333333336</v>
      </c>
      <c r="B3655" s="6">
        <v>411.5</v>
      </c>
      <c r="C3655" s="6">
        <v>377.65320000000003</v>
      </c>
      <c r="D3655" s="6">
        <v>8.9624025428620593E-2</v>
      </c>
      <c r="E3655" s="4"/>
      <c r="F3655" s="4"/>
    </row>
    <row r="3656" spans="1:6" ht="13.2" x14ac:dyDescent="0.25">
      <c r="A3656" s="5">
        <v>44895.25</v>
      </c>
      <c r="B3656" s="6">
        <v>398.43</v>
      </c>
      <c r="C3656" s="6">
        <v>380.92487999999997</v>
      </c>
      <c r="D3656" s="6">
        <v>4.5954257437844502E-2</v>
      </c>
      <c r="E3656" s="4"/>
      <c r="F3656" s="4"/>
    </row>
    <row r="3657" spans="1:6" ht="13.2" x14ac:dyDescent="0.25">
      <c r="A3657" s="5">
        <v>44895.291666666664</v>
      </c>
      <c r="B3657" s="6">
        <v>395.71</v>
      </c>
      <c r="C3657" s="6">
        <v>379.16160000000002</v>
      </c>
      <c r="D3657" s="6">
        <v>4.3644715076632097E-2</v>
      </c>
      <c r="E3657" s="4"/>
      <c r="F3657" s="4"/>
    </row>
    <row r="3658" spans="1:6" ht="13.2" x14ac:dyDescent="0.25">
      <c r="A3658" s="5">
        <v>44895.333333333336</v>
      </c>
      <c r="B3658" s="6">
        <v>391.71</v>
      </c>
      <c r="C3658" s="6">
        <v>375.27066000000002</v>
      </c>
      <c r="D3658" s="6">
        <v>4.3806622132409601E-2</v>
      </c>
      <c r="E3658" s="4"/>
      <c r="F3658" s="4"/>
    </row>
    <row r="3659" spans="1:6" ht="13.2" x14ac:dyDescent="0.25">
      <c r="A3659" s="5">
        <v>44895.375</v>
      </c>
      <c r="B3659" s="6">
        <v>391.51</v>
      </c>
      <c r="C3659" s="6">
        <v>371.76805000000002</v>
      </c>
      <c r="D3659" s="6">
        <v>5.3102868845238203E-2</v>
      </c>
      <c r="E3659" s="4"/>
      <c r="F3659" s="4"/>
    </row>
    <row r="3660" spans="1:6" ht="13.2" x14ac:dyDescent="0.25">
      <c r="A3660" s="5">
        <v>44895.416666666664</v>
      </c>
      <c r="B3660" s="6">
        <v>387.09</v>
      </c>
      <c r="C3660" s="6">
        <v>373.30049000000002</v>
      </c>
      <c r="D3660" s="6">
        <v>3.6939437181022501E-2</v>
      </c>
      <c r="E3660" s="4"/>
      <c r="F3660" s="4"/>
    </row>
    <row r="3661" spans="1:6" ht="13.2" x14ac:dyDescent="0.25">
      <c r="A3661" s="5">
        <v>44895.458333333336</v>
      </c>
      <c r="B3661" s="6">
        <v>391.88</v>
      </c>
      <c r="C3661" s="6">
        <v>377.23703</v>
      </c>
      <c r="D3661" s="6">
        <v>3.8816364342599101E-2</v>
      </c>
      <c r="E3661" s="4"/>
      <c r="F3661" s="4"/>
    </row>
    <row r="3662" spans="1:6" ht="13.2" x14ac:dyDescent="0.25">
      <c r="A3662" s="5">
        <v>44895.5</v>
      </c>
      <c r="B3662" s="6">
        <v>391.44</v>
      </c>
      <c r="C3662" s="6">
        <v>377.59893</v>
      </c>
      <c r="D3662" s="6">
        <v>3.6655479929458397E-2</v>
      </c>
      <c r="E3662" s="4"/>
      <c r="F3662" s="4"/>
    </row>
    <row r="3663" spans="1:6" ht="13.2" x14ac:dyDescent="0.25">
      <c r="A3663" s="5">
        <v>44895.541666666664</v>
      </c>
      <c r="B3663" s="6">
        <v>387.88</v>
      </c>
      <c r="C3663" s="6">
        <v>374.43412999999998</v>
      </c>
      <c r="D3663" s="6">
        <v>3.5909840804309097E-2</v>
      </c>
      <c r="E3663" s="4"/>
      <c r="F3663" s="4"/>
    </row>
    <row r="3664" spans="1:6" ht="13.2" x14ac:dyDescent="0.25">
      <c r="A3664" s="5">
        <v>44895.583333333336</v>
      </c>
      <c r="B3664" s="6">
        <v>385.44</v>
      </c>
      <c r="C3664" s="6">
        <v>365.01591000000002</v>
      </c>
      <c r="D3664" s="6">
        <v>5.5953971978919902E-2</v>
      </c>
      <c r="E3664" s="4"/>
      <c r="F3664" s="4"/>
    </row>
    <row r="3665" spans="1:6" ht="13.2" x14ac:dyDescent="0.25">
      <c r="A3665" s="5">
        <v>44895.625</v>
      </c>
      <c r="B3665" s="6">
        <v>389.9</v>
      </c>
      <c r="C3665" s="6">
        <v>344.16048999999998</v>
      </c>
      <c r="D3665" s="6">
        <v>0.13290168781431</v>
      </c>
      <c r="E3665" s="4"/>
      <c r="F3665" s="4"/>
    </row>
    <row r="3666" spans="1:6" ht="13.2" x14ac:dyDescent="0.25">
      <c r="A3666" s="5">
        <v>44895.666666666664</v>
      </c>
      <c r="B3666" s="6">
        <v>334.21</v>
      </c>
      <c r="C3666" s="6">
        <v>307.77512999999999</v>
      </c>
      <c r="D3666" s="6">
        <v>8.5890208217928393E-2</v>
      </c>
      <c r="E3666" s="4"/>
      <c r="F3666" s="4"/>
    </row>
    <row r="3667" spans="1:6" ht="13.2" x14ac:dyDescent="0.25">
      <c r="A3667" s="5">
        <v>44895.708333333336</v>
      </c>
      <c r="B3667" s="6">
        <v>250.66</v>
      </c>
      <c r="C3667" s="6">
        <v>260.52188000000001</v>
      </c>
      <c r="D3667" s="6">
        <v>3.7854325325765298E-2</v>
      </c>
      <c r="E3667" s="4"/>
      <c r="F3667" s="4"/>
    </row>
    <row r="3668" spans="1:6" ht="13.2" x14ac:dyDescent="0.25">
      <c r="A3668" s="5">
        <v>44895.75</v>
      </c>
      <c r="B3668" s="6">
        <v>221.21</v>
      </c>
      <c r="C3668" s="6">
        <v>223.6559</v>
      </c>
      <c r="D3668" s="6">
        <v>1.0935995875807399E-2</v>
      </c>
      <c r="E3668" s="4"/>
      <c r="F3668" s="4"/>
    </row>
    <row r="3669" spans="1:6" ht="13.2" x14ac:dyDescent="0.25">
      <c r="A3669" s="5">
        <v>44895.791666666664</v>
      </c>
      <c r="B3669" s="6">
        <v>217.97</v>
      </c>
      <c r="C3669" s="6">
        <v>210.18332000000001</v>
      </c>
      <c r="D3669" s="6">
        <v>3.7047088227552899E-2</v>
      </c>
      <c r="E3669" s="4"/>
      <c r="F3669" s="4"/>
    </row>
    <row r="3670" spans="1:6" ht="13.2" x14ac:dyDescent="0.25">
      <c r="A3670" s="5">
        <v>44895.833333333336</v>
      </c>
      <c r="B3670" s="6">
        <v>211.74</v>
      </c>
      <c r="C3670" s="6">
        <v>210.6259</v>
      </c>
      <c r="D3670" s="6">
        <v>5.2894729470592504E-3</v>
      </c>
      <c r="E3670" s="4"/>
      <c r="F3670" s="4"/>
    </row>
    <row r="3671" spans="1:6" ht="13.2" x14ac:dyDescent="0.25">
      <c r="A3671" s="5">
        <v>44895.875</v>
      </c>
      <c r="B3671" s="6">
        <v>213.3</v>
      </c>
      <c r="C3671" s="6">
        <v>211.98147</v>
      </c>
      <c r="D3671" s="6">
        <v>6.2200247974504999E-3</v>
      </c>
      <c r="E3671" s="4"/>
      <c r="F3671" s="4"/>
    </row>
    <row r="3672" spans="1:6" ht="13.2" x14ac:dyDescent="0.25">
      <c r="A3672" s="5">
        <v>44895.916666666664</v>
      </c>
      <c r="B3672" s="6">
        <v>212.51</v>
      </c>
      <c r="C3672" s="6">
        <v>214.27880999999999</v>
      </c>
      <c r="D3672" s="6">
        <v>8.2547126335077194E-3</v>
      </c>
      <c r="E3672" s="4"/>
      <c r="F3672" s="4"/>
    </row>
    <row r="3673" spans="1:6" ht="13.2" x14ac:dyDescent="0.25">
      <c r="A3673" s="5">
        <v>44895.958333333336</v>
      </c>
      <c r="B3673" s="6">
        <v>218.98</v>
      </c>
      <c r="C3673" s="6">
        <v>233.15316999999999</v>
      </c>
      <c r="D3673" s="6">
        <v>6.0789094139273303E-2</v>
      </c>
      <c r="E3673" s="4"/>
      <c r="F3673" s="4"/>
    </row>
    <row r="3674" spans="1:6" ht="13.2" x14ac:dyDescent="0.25">
      <c r="A3674" s="5">
        <v>44896</v>
      </c>
      <c r="B3674" s="6">
        <v>309.86</v>
      </c>
      <c r="C3674" s="6">
        <v>317.46132</v>
      </c>
      <c r="D3674" s="6">
        <v>2.39440823845877E-2</v>
      </c>
      <c r="E3674" s="4"/>
      <c r="F3674" s="4"/>
    </row>
    <row r="3675" spans="1:6" ht="13.2" x14ac:dyDescent="0.25">
      <c r="A3675" s="5">
        <v>44896.041666666664</v>
      </c>
      <c r="B3675" s="6">
        <v>383.59</v>
      </c>
      <c r="C3675" s="6">
        <v>355.26578999999998</v>
      </c>
      <c r="D3675" s="6">
        <v>7.9726815238810297E-2</v>
      </c>
      <c r="E3675" s="4"/>
      <c r="F3675" s="4"/>
    </row>
    <row r="3676" spans="1:6" ht="13.2" x14ac:dyDescent="0.25">
      <c r="A3676" s="5">
        <v>44896.083333333336</v>
      </c>
      <c r="B3676" s="6">
        <v>386.87</v>
      </c>
      <c r="C3676" s="6">
        <v>375.03318999999999</v>
      </c>
      <c r="D3676" s="6">
        <v>3.1562033216313498E-2</v>
      </c>
      <c r="E3676" s="4"/>
      <c r="F3676" s="4"/>
    </row>
    <row r="3677" spans="1:6" ht="13.2" x14ac:dyDescent="0.25">
      <c r="A3677" s="5">
        <v>44896.125</v>
      </c>
      <c r="B3677" s="6">
        <v>389.26</v>
      </c>
      <c r="C3677" s="6">
        <v>375.85574000000003</v>
      </c>
      <c r="D3677" s="6">
        <v>3.5663310609543801E-2</v>
      </c>
      <c r="E3677" s="4"/>
      <c r="F3677" s="4"/>
    </row>
    <row r="3678" spans="1:6" ht="13.2" x14ac:dyDescent="0.25">
      <c r="A3678" s="5">
        <v>44896.166666666664</v>
      </c>
      <c r="B3678" s="6">
        <v>381.62</v>
      </c>
      <c r="C3678" s="6">
        <v>370.22122000000002</v>
      </c>
      <c r="D3678" s="6">
        <v>3.0789104957300899E-2</v>
      </c>
      <c r="E3678" s="4"/>
      <c r="F3678" s="4"/>
    </row>
    <row r="3679" spans="1:6" ht="13.2" x14ac:dyDescent="0.25">
      <c r="A3679" s="5">
        <v>44896.208333333336</v>
      </c>
      <c r="B3679" s="6">
        <v>367.87</v>
      </c>
      <c r="C3679" s="6">
        <v>365.86855000000003</v>
      </c>
      <c r="D3679" s="6">
        <v>5.4704073361866602E-3</v>
      </c>
      <c r="E3679" s="4"/>
      <c r="F3679" s="4"/>
    </row>
    <row r="3680" spans="1:6" ht="13.2" x14ac:dyDescent="0.25">
      <c r="A3680" s="5">
        <v>44896.25</v>
      </c>
      <c r="B3680" s="6">
        <v>363.49</v>
      </c>
      <c r="C3680" s="6">
        <v>364.95659999999998</v>
      </c>
      <c r="D3680" s="6">
        <v>4.0185600150811603E-3</v>
      </c>
      <c r="E3680" s="4"/>
      <c r="F3680" s="4"/>
    </row>
    <row r="3681" spans="1:6" ht="13.2" x14ac:dyDescent="0.25">
      <c r="A3681" s="5">
        <v>44896.291666666664</v>
      </c>
      <c r="B3681" s="6">
        <v>349.94</v>
      </c>
      <c r="C3681" s="6">
        <v>361.48291</v>
      </c>
      <c r="D3681" s="6">
        <v>3.1932104342083503E-2</v>
      </c>
      <c r="E3681" s="4"/>
      <c r="F3681" s="4"/>
    </row>
    <row r="3682" spans="1:6" ht="13.2" x14ac:dyDescent="0.25">
      <c r="A3682" s="5">
        <v>44896.333333333336</v>
      </c>
      <c r="B3682" s="6">
        <v>343.31</v>
      </c>
      <c r="C3682" s="6">
        <v>358.18758000000003</v>
      </c>
      <c r="D3682" s="6">
        <v>4.1535722707079899E-2</v>
      </c>
      <c r="E3682" s="4"/>
      <c r="F3682" s="4"/>
    </row>
    <row r="3683" spans="1:6" ht="13.2" x14ac:dyDescent="0.25">
      <c r="A3683" s="5">
        <v>44896.375</v>
      </c>
      <c r="B3683" s="6">
        <v>335.21</v>
      </c>
      <c r="C3683" s="6">
        <v>354.62067999999999</v>
      </c>
      <c r="D3683" s="6">
        <v>5.4736458121957203E-2</v>
      </c>
      <c r="E3683" s="4"/>
      <c r="F3683" s="4"/>
    </row>
    <row r="3684" spans="1:6" ht="13.2" x14ac:dyDescent="0.25">
      <c r="A3684" s="5">
        <v>44896.416666666664</v>
      </c>
      <c r="B3684" s="6">
        <v>338.29</v>
      </c>
      <c r="C3684" s="6">
        <v>353.77656999999999</v>
      </c>
      <c r="D3684" s="6">
        <v>4.3775001832371097E-2</v>
      </c>
      <c r="E3684" s="4"/>
      <c r="F3684" s="4"/>
    </row>
    <row r="3685" spans="1:6" ht="13.2" x14ac:dyDescent="0.25">
      <c r="A3685" s="5">
        <v>44896.458333333336</v>
      </c>
      <c r="B3685" s="6">
        <v>327.02999999999997</v>
      </c>
      <c r="C3685" s="6">
        <v>353.35115999999999</v>
      </c>
      <c r="D3685" s="6">
        <v>7.4490090820700905E-2</v>
      </c>
      <c r="E3685" s="4"/>
      <c r="F3685" s="4"/>
    </row>
    <row r="3686" spans="1:6" ht="13.2" x14ac:dyDescent="0.25">
      <c r="A3686" s="5">
        <v>44896.5</v>
      </c>
      <c r="B3686" s="6">
        <v>330.12</v>
      </c>
      <c r="C3686" s="6">
        <v>352.74757</v>
      </c>
      <c r="D3686" s="6">
        <v>6.4146636077464597E-2</v>
      </c>
      <c r="E3686" s="4"/>
      <c r="F3686" s="4"/>
    </row>
    <row r="3687" spans="1:6" ht="13.2" x14ac:dyDescent="0.25">
      <c r="A3687" s="5">
        <v>44896.541666666664</v>
      </c>
      <c r="B3687" s="6">
        <v>329.93</v>
      </c>
      <c r="C3687" s="6">
        <v>352.99117999999999</v>
      </c>
      <c r="D3687" s="6">
        <v>6.5330754156520204E-2</v>
      </c>
      <c r="E3687" s="4"/>
      <c r="F3687" s="4"/>
    </row>
    <row r="3688" spans="1:6" ht="13.2" x14ac:dyDescent="0.25">
      <c r="A3688" s="5">
        <v>44896.583333333336</v>
      </c>
      <c r="B3688" s="6">
        <v>322.91000000000003</v>
      </c>
      <c r="C3688" s="6">
        <v>347.85766999999998</v>
      </c>
      <c r="D3688" s="6">
        <v>7.1718039162396399E-2</v>
      </c>
      <c r="E3688" s="4"/>
      <c r="F3688" s="4"/>
    </row>
    <row r="3689" spans="1:6" ht="13.2" x14ac:dyDescent="0.25">
      <c r="A3689" s="5">
        <v>44896.625</v>
      </c>
      <c r="B3689" s="6">
        <v>337.41</v>
      </c>
      <c r="C3689" s="6">
        <v>329.31992000000002</v>
      </c>
      <c r="D3689" s="6">
        <v>2.4566020786109699E-2</v>
      </c>
      <c r="E3689" s="4"/>
      <c r="F3689" s="4"/>
    </row>
    <row r="3690" spans="1:6" ht="13.2" x14ac:dyDescent="0.25">
      <c r="A3690" s="5">
        <v>44896.666666666664</v>
      </c>
      <c r="B3690" s="6">
        <v>323.52</v>
      </c>
      <c r="C3690" s="6">
        <v>294.83341999999999</v>
      </c>
      <c r="D3690" s="6">
        <v>9.7297585870692593E-2</v>
      </c>
      <c r="E3690" s="4"/>
      <c r="F3690" s="4"/>
    </row>
    <row r="3691" spans="1:6" ht="13.2" x14ac:dyDescent="0.25">
      <c r="A3691" s="5">
        <v>44896.708333333336</v>
      </c>
      <c r="B3691" s="6">
        <v>316.66000000000003</v>
      </c>
      <c r="C3691" s="6">
        <v>252.21977999999999</v>
      </c>
      <c r="D3691" s="6">
        <v>0.25549233291695</v>
      </c>
      <c r="E3691" s="4"/>
      <c r="F3691" s="4"/>
    </row>
    <row r="3692" spans="1:6" ht="13.2" x14ac:dyDescent="0.25">
      <c r="A3692" s="5">
        <v>44896.75</v>
      </c>
      <c r="B3692" s="6">
        <v>293.38</v>
      </c>
      <c r="C3692" s="6">
        <v>223.31118000000001</v>
      </c>
      <c r="D3692" s="6">
        <v>0.31377210939461198</v>
      </c>
      <c r="E3692" s="4"/>
      <c r="F3692" s="4"/>
    </row>
    <row r="3693" spans="1:6" ht="13.2" x14ac:dyDescent="0.25">
      <c r="A3693" s="5">
        <v>44896.791666666664</v>
      </c>
      <c r="B3693" s="6">
        <v>276.89</v>
      </c>
      <c r="C3693" s="6">
        <v>219.75963999999999</v>
      </c>
      <c r="D3693" s="6">
        <v>0.25996748083497001</v>
      </c>
      <c r="E3693" s="4"/>
      <c r="F3693" s="4"/>
    </row>
    <row r="3694" spans="1:6" ht="13.2" x14ac:dyDescent="0.25">
      <c r="A3694" s="5">
        <v>44896.833333333336</v>
      </c>
      <c r="B3694" s="6">
        <v>270.14</v>
      </c>
      <c r="C3694" s="6">
        <v>227.68493000000001</v>
      </c>
      <c r="D3694" s="6">
        <v>0.18646411951814201</v>
      </c>
      <c r="E3694" s="4"/>
      <c r="F3694" s="4"/>
    </row>
    <row r="3695" spans="1:6" ht="13.2" x14ac:dyDescent="0.25">
      <c r="A3695" s="5">
        <v>44896.875</v>
      </c>
      <c r="B3695" s="6">
        <v>260.25</v>
      </c>
      <c r="C3695" s="6">
        <v>233.17023</v>
      </c>
      <c r="D3695" s="6">
        <v>0.11613733880178401</v>
      </c>
      <c r="E3695" s="4"/>
      <c r="F3695" s="4"/>
    </row>
    <row r="3696" spans="1:6" ht="13.2" x14ac:dyDescent="0.25">
      <c r="A3696" s="5">
        <v>44896.916666666664</v>
      </c>
      <c r="B3696" s="6">
        <v>260.61</v>
      </c>
      <c r="C3696" s="6">
        <v>239.69618</v>
      </c>
      <c r="D3696" s="6">
        <v>8.7251369629670394E-2</v>
      </c>
      <c r="E3696" s="4"/>
      <c r="F3696" s="4"/>
    </row>
    <row r="3697" spans="1:6" ht="13.2" x14ac:dyDescent="0.25">
      <c r="A3697" s="5">
        <v>44896.958333333336</v>
      </c>
      <c r="B3697" s="6">
        <v>287</v>
      </c>
      <c r="C3697" s="6">
        <v>259.82812999999999</v>
      </c>
      <c r="D3697" s="6">
        <v>0.104576321278223</v>
      </c>
      <c r="E3697" s="4"/>
      <c r="F3697" s="4"/>
    </row>
    <row r="3698" spans="1:6" ht="13.2" x14ac:dyDescent="0.25">
      <c r="A3698" s="5">
        <v>44897</v>
      </c>
      <c r="B3698" s="6">
        <v>337.63</v>
      </c>
      <c r="C3698" s="6">
        <v>303.14598000000001</v>
      </c>
      <c r="D3698" s="6">
        <v>0.113753842290766</v>
      </c>
      <c r="E3698" s="4"/>
      <c r="F3698" s="4"/>
    </row>
    <row r="3699" spans="1:6" ht="13.2" x14ac:dyDescent="0.25">
      <c r="A3699" s="5">
        <v>44897.041666666664</v>
      </c>
      <c r="B3699" s="6">
        <v>358.86</v>
      </c>
      <c r="C3699" s="6">
        <v>332.07724000000002</v>
      </c>
      <c r="D3699" s="6">
        <v>8.0652200072489105E-2</v>
      </c>
      <c r="E3699" s="4"/>
      <c r="F3699" s="4"/>
    </row>
    <row r="3700" spans="1:6" ht="13.2" x14ac:dyDescent="0.25">
      <c r="A3700" s="5">
        <v>44897.083333333336</v>
      </c>
      <c r="B3700" s="6">
        <v>359.49</v>
      </c>
      <c r="C3700" s="6">
        <v>349.06723</v>
      </c>
      <c r="D3700" s="6">
        <v>2.9858918581386201E-2</v>
      </c>
      <c r="E3700" s="4"/>
      <c r="F3700" s="4"/>
    </row>
    <row r="3701" spans="1:6" ht="13.2" x14ac:dyDescent="0.25">
      <c r="A3701" s="5">
        <v>44897.125</v>
      </c>
      <c r="B3701" s="6">
        <v>342.01</v>
      </c>
      <c r="C3701" s="6">
        <v>353.92307</v>
      </c>
      <c r="D3701" s="6">
        <v>3.3660054994437E-2</v>
      </c>
      <c r="E3701" s="4"/>
      <c r="F3701" s="4"/>
    </row>
    <row r="3702" spans="1:6" ht="13.2" x14ac:dyDescent="0.25">
      <c r="A3702" s="5">
        <v>44897.166666666664</v>
      </c>
      <c r="B3702" s="6">
        <v>343.98</v>
      </c>
      <c r="C3702" s="6">
        <v>351.81369000000001</v>
      </c>
      <c r="D3702" s="6">
        <v>2.2266586612931301E-2</v>
      </c>
      <c r="E3702" s="4"/>
      <c r="F3702" s="4"/>
    </row>
    <row r="3703" spans="1:6" ht="13.2" x14ac:dyDescent="0.25">
      <c r="A3703" s="5">
        <v>44897.208333333336</v>
      </c>
      <c r="B3703" s="6">
        <v>353.58</v>
      </c>
      <c r="C3703" s="6">
        <v>346.94096999999999</v>
      </c>
      <c r="D3703" s="6">
        <v>1.9135906606821299E-2</v>
      </c>
      <c r="E3703" s="4"/>
      <c r="F3703" s="4"/>
    </row>
    <row r="3704" spans="1:6" ht="13.2" x14ac:dyDescent="0.25">
      <c r="A3704" s="5">
        <v>44897.25</v>
      </c>
      <c r="B3704" s="6">
        <v>343.66</v>
      </c>
      <c r="C3704" s="6">
        <v>345.54225000000002</v>
      </c>
      <c r="D3704" s="6">
        <v>5.4472354683110296E-3</v>
      </c>
      <c r="E3704" s="4"/>
      <c r="F3704" s="4"/>
    </row>
    <row r="3705" spans="1:6" ht="13.2" x14ac:dyDescent="0.25">
      <c r="A3705" s="5">
        <v>44897.291666666664</v>
      </c>
      <c r="B3705" s="6">
        <v>337.42</v>
      </c>
      <c r="C3705" s="6">
        <v>344.17074000000002</v>
      </c>
      <c r="D3705" s="6">
        <v>1.9614508775499001E-2</v>
      </c>
      <c r="E3705" s="4"/>
      <c r="F3705" s="4"/>
    </row>
    <row r="3706" spans="1:6" ht="13.2" x14ac:dyDescent="0.25">
      <c r="A3706" s="5">
        <v>44897.333333333336</v>
      </c>
      <c r="B3706" s="6">
        <v>339</v>
      </c>
      <c r="C3706" s="6">
        <v>341.20024999999998</v>
      </c>
      <c r="D3706" s="6">
        <v>6.4485591672338496E-3</v>
      </c>
      <c r="E3706" s="4"/>
      <c r="F3706" s="4"/>
    </row>
    <row r="3707" spans="1:6" ht="13.2" x14ac:dyDescent="0.25">
      <c r="A3707" s="5">
        <v>44897.375</v>
      </c>
      <c r="B3707" s="6">
        <v>329.9</v>
      </c>
      <c r="C3707" s="6">
        <v>335.81304999999998</v>
      </c>
      <c r="D3707" s="6">
        <v>1.7608160254641601E-2</v>
      </c>
      <c r="E3707" s="4"/>
      <c r="F3707" s="4"/>
    </row>
    <row r="3708" spans="1:6" ht="13.2" x14ac:dyDescent="0.25">
      <c r="A3708" s="5">
        <v>44897.416666666664</v>
      </c>
      <c r="B3708" s="6">
        <v>340.29</v>
      </c>
      <c r="C3708" s="6">
        <v>333.42061000000001</v>
      </c>
      <c r="D3708" s="6">
        <v>2.0602775575271098E-2</v>
      </c>
      <c r="E3708" s="4"/>
      <c r="F3708" s="4"/>
    </row>
    <row r="3709" spans="1:6" ht="13.2" x14ac:dyDescent="0.25">
      <c r="A3709" s="5">
        <v>44897.458333333336</v>
      </c>
      <c r="B3709" s="6">
        <v>341.32</v>
      </c>
      <c r="C3709" s="6">
        <v>334.71981</v>
      </c>
      <c r="D3709" s="6">
        <v>1.9718552062992601E-2</v>
      </c>
      <c r="E3709" s="4"/>
      <c r="F3709" s="4"/>
    </row>
    <row r="3710" spans="1:6" ht="13.2" x14ac:dyDescent="0.25">
      <c r="A3710" s="5">
        <v>44897.5</v>
      </c>
      <c r="B3710" s="6">
        <v>336.13</v>
      </c>
      <c r="C3710" s="6">
        <v>334.42892999999998</v>
      </c>
      <c r="D3710" s="6">
        <v>5.0864917697162598E-3</v>
      </c>
      <c r="E3710" s="4"/>
      <c r="F3710" s="4"/>
    </row>
    <row r="3711" spans="1:6" ht="13.2" x14ac:dyDescent="0.25">
      <c r="A3711" s="5">
        <v>44897.541666666664</v>
      </c>
      <c r="B3711" s="6">
        <v>341.8</v>
      </c>
      <c r="C3711" s="6">
        <v>332.28014000000002</v>
      </c>
      <c r="D3711" s="6">
        <v>2.8650102290194001E-2</v>
      </c>
      <c r="E3711" s="4"/>
      <c r="F3711" s="4"/>
    </row>
    <row r="3712" spans="1:6" ht="13.2" x14ac:dyDescent="0.25">
      <c r="A3712" s="5">
        <v>44897.583333333336</v>
      </c>
      <c r="B3712" s="6">
        <v>340.81</v>
      </c>
      <c r="C3712" s="6">
        <v>326.92498000000001</v>
      </c>
      <c r="D3712" s="6">
        <v>4.2471578647798602E-2</v>
      </c>
      <c r="E3712" s="4"/>
      <c r="F3712" s="4"/>
    </row>
    <row r="3713" spans="1:6" ht="13.2" x14ac:dyDescent="0.25">
      <c r="A3713" s="5">
        <v>44897.625</v>
      </c>
      <c r="B3713" s="6">
        <v>371.81</v>
      </c>
      <c r="C3713" s="6">
        <v>318.60376000000002</v>
      </c>
      <c r="D3713" s="6">
        <v>0.166998154698488</v>
      </c>
      <c r="E3713" s="4"/>
      <c r="F3713" s="4"/>
    </row>
    <row r="3714" spans="1:6" ht="13.2" x14ac:dyDescent="0.25">
      <c r="A3714" s="5">
        <v>44897.666666666664</v>
      </c>
      <c r="B3714" s="6">
        <v>349.89</v>
      </c>
      <c r="C3714" s="6">
        <v>308.01911999999999</v>
      </c>
      <c r="D3714" s="6">
        <v>0.13593597696143001</v>
      </c>
      <c r="E3714" s="4"/>
      <c r="F3714" s="4"/>
    </row>
    <row r="3715" spans="1:6" ht="13.2" x14ac:dyDescent="0.25">
      <c r="A3715" s="5">
        <v>44897.708333333336</v>
      </c>
      <c r="B3715" s="6">
        <v>286.95</v>
      </c>
      <c r="C3715" s="6">
        <v>290.20281</v>
      </c>
      <c r="D3715" s="6">
        <v>1.12087474273595E-2</v>
      </c>
      <c r="E3715" s="4"/>
      <c r="F3715" s="4"/>
    </row>
    <row r="3716" spans="1:6" ht="13.2" x14ac:dyDescent="0.25">
      <c r="A3716" s="5">
        <v>44897.75</v>
      </c>
      <c r="B3716" s="6">
        <v>268.45</v>
      </c>
      <c r="C3716" s="6">
        <v>266.85264999999998</v>
      </c>
      <c r="D3716" s="6">
        <v>5.9858877174350901E-3</v>
      </c>
      <c r="E3716" s="4"/>
      <c r="F3716" s="4"/>
    </row>
    <row r="3717" spans="1:6" ht="13.2" x14ac:dyDescent="0.25">
      <c r="A3717" s="5">
        <v>44897.791666666664</v>
      </c>
      <c r="B3717" s="6">
        <v>268.17</v>
      </c>
      <c r="C3717" s="6">
        <v>247.15492</v>
      </c>
      <c r="D3717" s="6">
        <v>8.5027965455836393E-2</v>
      </c>
      <c r="E3717" s="4"/>
      <c r="F3717" s="4"/>
    </row>
    <row r="3718" spans="1:6" ht="13.2" x14ac:dyDescent="0.25">
      <c r="A3718" s="5">
        <v>44897.833333333336</v>
      </c>
      <c r="B3718" s="6">
        <v>280.05</v>
      </c>
      <c r="C3718" s="6">
        <v>238.07089999999999</v>
      </c>
      <c r="D3718" s="6">
        <v>0.17633024447758999</v>
      </c>
      <c r="E3718" s="4"/>
      <c r="F3718" s="4"/>
    </row>
    <row r="3719" spans="1:6" ht="13.2" x14ac:dyDescent="0.25">
      <c r="A3719" s="5">
        <v>44897.875</v>
      </c>
      <c r="B3719" s="6">
        <v>297.01</v>
      </c>
      <c r="C3719" s="6">
        <v>238.82579999999999</v>
      </c>
      <c r="D3719" s="6">
        <v>0.24362610739710699</v>
      </c>
      <c r="E3719" s="4"/>
      <c r="F3719" s="4"/>
    </row>
    <row r="3720" spans="1:6" ht="13.2" x14ac:dyDescent="0.25">
      <c r="A3720" s="5">
        <v>44897.916666666664</v>
      </c>
      <c r="B3720" s="6">
        <v>328.54</v>
      </c>
      <c r="C3720" s="6">
        <v>246.39590000000001</v>
      </c>
      <c r="D3720" s="6">
        <v>0.33338257657696402</v>
      </c>
      <c r="E3720" s="4"/>
      <c r="F3720" s="4"/>
    </row>
    <row r="3721" spans="1:6" ht="13.2" x14ac:dyDescent="0.25">
      <c r="A3721" s="5">
        <v>44897.958333333336</v>
      </c>
      <c r="B3721" s="6">
        <v>351.05</v>
      </c>
      <c r="C3721" s="6">
        <v>263.22818999999998</v>
      </c>
      <c r="D3721" s="6">
        <v>0.33363375708353998</v>
      </c>
      <c r="E3721" s="4"/>
      <c r="F3721" s="4"/>
    </row>
    <row r="3722" spans="1:6" ht="13.2" x14ac:dyDescent="0.25">
      <c r="A3722" s="5">
        <v>44898</v>
      </c>
      <c r="B3722" s="6">
        <v>390.03</v>
      </c>
      <c r="C3722" s="6">
        <v>370.40408000000002</v>
      </c>
      <c r="D3722" s="6">
        <v>5.2985161502540498E-2</v>
      </c>
      <c r="E3722" s="4"/>
      <c r="F3722" s="4"/>
    </row>
    <row r="3723" spans="1:6" ht="13.2" x14ac:dyDescent="0.25">
      <c r="A3723" s="5">
        <v>44898.041666666664</v>
      </c>
      <c r="B3723" s="6">
        <v>407.61</v>
      </c>
      <c r="C3723" s="6">
        <v>400.65775000000002</v>
      </c>
      <c r="D3723" s="6">
        <v>1.73520916542859E-2</v>
      </c>
      <c r="E3723" s="4"/>
      <c r="F3723" s="4"/>
    </row>
    <row r="3724" spans="1:6" ht="13.2" x14ac:dyDescent="0.25">
      <c r="A3724" s="5">
        <v>44898.083333333336</v>
      </c>
      <c r="B3724" s="6">
        <v>409.7</v>
      </c>
      <c r="C3724" s="6">
        <v>410.20085999999998</v>
      </c>
      <c r="D3724" s="6">
        <v>1.22101157954663E-3</v>
      </c>
      <c r="E3724" s="4"/>
      <c r="F3724" s="4"/>
    </row>
    <row r="3725" spans="1:6" ht="13.2" x14ac:dyDescent="0.25">
      <c r="A3725" s="5">
        <v>44898.125</v>
      </c>
      <c r="B3725" s="6">
        <v>402.53</v>
      </c>
      <c r="C3725" s="6">
        <v>402.46014000000002</v>
      </c>
      <c r="D3725" s="6">
        <v>1.7358240744027101E-4</v>
      </c>
      <c r="E3725" s="4"/>
      <c r="F3725" s="4"/>
    </row>
    <row r="3726" spans="1:6" ht="13.2" x14ac:dyDescent="0.25">
      <c r="A3726" s="5">
        <v>44898.166666666664</v>
      </c>
      <c r="B3726" s="6">
        <v>402.64</v>
      </c>
      <c r="C3726" s="6">
        <v>392.19436999999999</v>
      </c>
      <c r="D3726" s="6">
        <v>2.6633809149274601E-2</v>
      </c>
      <c r="E3726" s="4"/>
      <c r="F3726" s="4"/>
    </row>
    <row r="3727" spans="1:6" ht="13.2" x14ac:dyDescent="0.25">
      <c r="A3727" s="5">
        <v>44898.208333333336</v>
      </c>
      <c r="B3727" s="6">
        <v>400.31</v>
      </c>
      <c r="C3727" s="6">
        <v>386.61214000000001</v>
      </c>
      <c r="D3727" s="6">
        <v>3.54304963108504E-2</v>
      </c>
      <c r="E3727" s="4"/>
      <c r="F3727" s="4"/>
    </row>
    <row r="3728" spans="1:6" ht="13.2" x14ac:dyDescent="0.25">
      <c r="A3728" s="5">
        <v>44898.25</v>
      </c>
      <c r="B3728" s="6">
        <v>396.88</v>
      </c>
      <c r="C3728" s="6">
        <v>389.00644</v>
      </c>
      <c r="D3728" s="6">
        <v>2.0240179057189799E-2</v>
      </c>
      <c r="E3728" s="4"/>
      <c r="F3728" s="4"/>
    </row>
    <row r="3729" spans="1:6" ht="13.2" x14ac:dyDescent="0.25">
      <c r="A3729" s="5">
        <v>44898.291666666664</v>
      </c>
      <c r="B3729" s="6">
        <v>389.04</v>
      </c>
      <c r="C3729" s="6">
        <v>390.48302999999999</v>
      </c>
      <c r="D3729" s="6">
        <v>3.6954999043107301E-3</v>
      </c>
      <c r="E3729" s="4"/>
      <c r="F3729" s="4"/>
    </row>
    <row r="3730" spans="1:6" ht="13.2" x14ac:dyDescent="0.25">
      <c r="A3730" s="5">
        <v>44898.333333333336</v>
      </c>
      <c r="B3730" s="6">
        <v>386.04</v>
      </c>
      <c r="C3730" s="6">
        <v>389.31540000000001</v>
      </c>
      <c r="D3730" s="6">
        <v>8.4132299929568395E-3</v>
      </c>
      <c r="E3730" s="4"/>
      <c r="F3730" s="4"/>
    </row>
    <row r="3731" spans="1:6" ht="13.2" x14ac:dyDescent="0.25">
      <c r="A3731" s="5">
        <v>44898.375</v>
      </c>
      <c r="B3731" s="6">
        <v>388.87</v>
      </c>
      <c r="C3731" s="6">
        <v>381.73081000000002</v>
      </c>
      <c r="D3731" s="6">
        <v>1.8702158204101899E-2</v>
      </c>
      <c r="E3731" s="4"/>
      <c r="F3731" s="4"/>
    </row>
    <row r="3732" spans="1:6" ht="13.2" x14ac:dyDescent="0.25">
      <c r="A3732" s="5">
        <v>44898.416666666664</v>
      </c>
      <c r="B3732" s="6">
        <v>390.81</v>
      </c>
      <c r="C3732" s="6">
        <v>377.66766999999999</v>
      </c>
      <c r="D3732" s="6">
        <v>3.4798663067982502E-2</v>
      </c>
      <c r="E3732" s="4"/>
      <c r="F3732" s="4"/>
    </row>
    <row r="3733" spans="1:6" ht="13.2" x14ac:dyDescent="0.25">
      <c r="A3733" s="5">
        <v>44898.458333333336</v>
      </c>
      <c r="B3733" s="6">
        <v>403.51</v>
      </c>
      <c r="C3733" s="6">
        <v>379.92702000000003</v>
      </c>
      <c r="D3733" s="6">
        <v>6.20723948509899E-2</v>
      </c>
      <c r="E3733" s="4"/>
      <c r="F3733" s="4"/>
    </row>
    <row r="3734" spans="1:6" ht="13.2" x14ac:dyDescent="0.25">
      <c r="A3734" s="5">
        <v>44898.5</v>
      </c>
      <c r="B3734" s="6">
        <v>411.13</v>
      </c>
      <c r="C3734" s="6">
        <v>381.08105</v>
      </c>
      <c r="D3734" s="6">
        <v>7.8851861041109195E-2</v>
      </c>
      <c r="E3734" s="4"/>
      <c r="F3734" s="4"/>
    </row>
    <row r="3735" spans="1:6" ht="13.2" x14ac:dyDescent="0.25">
      <c r="A3735" s="5">
        <v>44898.541666666664</v>
      </c>
      <c r="B3735" s="6">
        <v>413.86</v>
      </c>
      <c r="C3735" s="6">
        <v>378.1968</v>
      </c>
      <c r="D3735" s="6">
        <v>9.4297995117885697E-2</v>
      </c>
      <c r="E3735" s="4"/>
      <c r="F3735" s="4"/>
    </row>
    <row r="3736" spans="1:6" ht="13.2" x14ac:dyDescent="0.25">
      <c r="A3736" s="5">
        <v>44898.583333333336</v>
      </c>
      <c r="B3736" s="6">
        <v>401.87</v>
      </c>
      <c r="C3736" s="6">
        <v>367.80941999999999</v>
      </c>
      <c r="D3736" s="6">
        <v>9.2603881651535699E-2</v>
      </c>
      <c r="E3736" s="4"/>
      <c r="F3736" s="4"/>
    </row>
    <row r="3737" spans="1:6" ht="13.2" x14ac:dyDescent="0.25">
      <c r="A3737" s="5">
        <v>44898.625</v>
      </c>
      <c r="B3737" s="6">
        <v>393.17</v>
      </c>
      <c r="C3737" s="6">
        <v>350.05552</v>
      </c>
      <c r="D3737" s="6">
        <v>0.123164691132423</v>
      </c>
      <c r="E3737" s="4"/>
      <c r="F3737" s="4"/>
    </row>
    <row r="3738" spans="1:6" ht="13.2" x14ac:dyDescent="0.25">
      <c r="A3738" s="5">
        <v>44898.666666666664</v>
      </c>
      <c r="B3738" s="6">
        <v>390.85</v>
      </c>
      <c r="C3738" s="6">
        <v>326.25373000000002</v>
      </c>
      <c r="D3738" s="6">
        <v>0.19799396622990301</v>
      </c>
      <c r="E3738" s="4"/>
      <c r="F3738" s="4"/>
    </row>
    <row r="3739" spans="1:6" ht="13.2" x14ac:dyDescent="0.25">
      <c r="A3739" s="5">
        <v>44898.708333333336</v>
      </c>
      <c r="B3739" s="6">
        <v>367.6</v>
      </c>
      <c r="C3739" s="6">
        <v>296.80822999999998</v>
      </c>
      <c r="D3739" s="6">
        <v>0.23851013160922099</v>
      </c>
      <c r="E3739" s="4"/>
      <c r="F3739" s="4"/>
    </row>
    <row r="3740" spans="1:6" ht="13.2" x14ac:dyDescent="0.25">
      <c r="A3740" s="5">
        <v>44898.75</v>
      </c>
      <c r="B3740" s="6">
        <v>346.25</v>
      </c>
      <c r="C3740" s="6">
        <v>271.43077</v>
      </c>
      <c r="D3740" s="6">
        <v>0.27564756199159002</v>
      </c>
      <c r="E3740" s="4"/>
      <c r="F3740" s="4"/>
    </row>
    <row r="3741" spans="1:6" ht="13.2" x14ac:dyDescent="0.25">
      <c r="A3741" s="5">
        <v>44898.791666666664</v>
      </c>
      <c r="B3741" s="6">
        <v>331.28</v>
      </c>
      <c r="C3741" s="6">
        <v>261.23045999999999</v>
      </c>
      <c r="D3741" s="6">
        <v>0.26815226677623999</v>
      </c>
      <c r="E3741" s="4"/>
      <c r="F3741" s="4"/>
    </row>
    <row r="3742" spans="1:6" ht="13.2" x14ac:dyDescent="0.25">
      <c r="A3742" s="5">
        <v>44898.833333333336</v>
      </c>
      <c r="B3742" s="6">
        <v>324.83</v>
      </c>
      <c r="C3742" s="6">
        <v>262.88040000000001</v>
      </c>
      <c r="D3742" s="6">
        <v>0.23565697556759599</v>
      </c>
      <c r="E3742" s="4"/>
      <c r="F3742" s="4"/>
    </row>
    <row r="3743" spans="1:6" ht="13.2" x14ac:dyDescent="0.25">
      <c r="A3743" s="5">
        <v>44898.875</v>
      </c>
      <c r="B3743" s="6">
        <v>321.5</v>
      </c>
      <c r="C3743" s="6">
        <v>269.48156</v>
      </c>
      <c r="D3743" s="6">
        <v>0.19303153803918899</v>
      </c>
      <c r="E3743" s="4"/>
      <c r="F3743" s="4"/>
    </row>
    <row r="3744" spans="1:6" ht="13.2" x14ac:dyDescent="0.25">
      <c r="A3744" s="5">
        <v>44898.916666666664</v>
      </c>
      <c r="B3744" s="6">
        <v>333.73</v>
      </c>
      <c r="C3744" s="6">
        <v>281.62383999999997</v>
      </c>
      <c r="D3744" s="6">
        <v>0.18502041588524601</v>
      </c>
      <c r="E3744" s="4"/>
      <c r="F3744" s="4"/>
    </row>
    <row r="3745" spans="1:6" ht="13.2" x14ac:dyDescent="0.25">
      <c r="A3745" s="5">
        <v>44898.958333333336</v>
      </c>
      <c r="B3745" s="6">
        <v>340.29</v>
      </c>
      <c r="C3745" s="6">
        <v>305.38310999999999</v>
      </c>
      <c r="D3745" s="6">
        <v>0.114305241046238</v>
      </c>
      <c r="E3745" s="4"/>
      <c r="F3745" s="4"/>
    </row>
    <row r="3746" spans="1:6" ht="13.2" x14ac:dyDescent="0.25">
      <c r="A3746" s="5">
        <v>44899</v>
      </c>
      <c r="B3746" s="6">
        <v>366.85</v>
      </c>
      <c r="C3746" s="6">
        <v>335.21386000000001</v>
      </c>
      <c r="D3746" s="6">
        <v>9.4375990300639701E-2</v>
      </c>
      <c r="E3746" s="4"/>
      <c r="F3746" s="4"/>
    </row>
    <row r="3747" spans="1:6" ht="13.2" x14ac:dyDescent="0.25">
      <c r="A3747" s="5">
        <v>44899.041666666664</v>
      </c>
      <c r="B3747" s="6">
        <v>382.64</v>
      </c>
      <c r="C3747" s="6">
        <v>362.21519999999998</v>
      </c>
      <c r="D3747" s="6">
        <v>5.6388577839913898E-2</v>
      </c>
      <c r="E3747" s="4"/>
      <c r="F3747" s="4"/>
    </row>
    <row r="3748" spans="1:6" ht="13.2" x14ac:dyDescent="0.25">
      <c r="A3748" s="5">
        <v>44899.083333333336</v>
      </c>
      <c r="B3748" s="6">
        <v>384</v>
      </c>
      <c r="C3748" s="6">
        <v>378.12646000000001</v>
      </c>
      <c r="D3748" s="6">
        <v>1.55332689492292E-2</v>
      </c>
      <c r="E3748" s="4"/>
      <c r="F3748" s="4"/>
    </row>
    <row r="3749" spans="1:6" ht="13.2" x14ac:dyDescent="0.25">
      <c r="A3749" s="5">
        <v>44899.125</v>
      </c>
      <c r="B3749" s="6">
        <v>389.73</v>
      </c>
      <c r="C3749" s="6">
        <v>380.00474000000003</v>
      </c>
      <c r="D3749" s="6">
        <v>2.5592470241292201E-2</v>
      </c>
      <c r="E3749" s="4"/>
      <c r="F3749" s="4"/>
    </row>
    <row r="3750" spans="1:6" ht="13.2" x14ac:dyDescent="0.25">
      <c r="A3750" s="5">
        <v>44899.166666666664</v>
      </c>
      <c r="B3750" s="6">
        <v>394.1</v>
      </c>
      <c r="C3750" s="6">
        <v>376.30434000000002</v>
      </c>
      <c r="D3750" s="6">
        <v>4.7290605258498999E-2</v>
      </c>
      <c r="E3750" s="4"/>
      <c r="F3750" s="4"/>
    </row>
    <row r="3751" spans="1:6" ht="13.2" x14ac:dyDescent="0.25">
      <c r="A3751" s="5">
        <v>44899.208333333336</v>
      </c>
      <c r="B3751" s="6">
        <v>386.34</v>
      </c>
      <c r="C3751" s="6">
        <v>372.34780999999998</v>
      </c>
      <c r="D3751" s="6">
        <v>3.7578279297520202E-2</v>
      </c>
      <c r="E3751" s="4"/>
      <c r="F3751" s="4"/>
    </row>
    <row r="3752" spans="1:6" ht="13.2" x14ac:dyDescent="0.25">
      <c r="A3752" s="5">
        <v>44899.25</v>
      </c>
      <c r="B3752" s="6">
        <v>376.04</v>
      </c>
      <c r="C3752" s="6">
        <v>370.87157000000002</v>
      </c>
      <c r="D3752" s="6">
        <v>1.3935902393381E-2</v>
      </c>
      <c r="E3752" s="4"/>
      <c r="F3752" s="4"/>
    </row>
    <row r="3753" spans="1:6" ht="13.2" x14ac:dyDescent="0.25">
      <c r="A3753" s="5">
        <v>44899.291666666664</v>
      </c>
      <c r="B3753" s="6">
        <v>376.97</v>
      </c>
      <c r="C3753" s="6">
        <v>369.67872999999997</v>
      </c>
      <c r="D3753" s="6">
        <v>1.97232607891724E-2</v>
      </c>
      <c r="E3753" s="4"/>
      <c r="F3753" s="4"/>
    </row>
    <row r="3754" spans="1:6" ht="13.2" x14ac:dyDescent="0.25">
      <c r="A3754" s="5">
        <v>44899.333333333336</v>
      </c>
      <c r="B3754" s="6">
        <v>376.75</v>
      </c>
      <c r="C3754" s="6">
        <v>369.40465999999998</v>
      </c>
      <c r="D3754" s="6">
        <v>1.9884264589407199E-2</v>
      </c>
      <c r="E3754" s="4"/>
      <c r="F3754" s="4"/>
    </row>
    <row r="3755" spans="1:6" ht="13.2" x14ac:dyDescent="0.25">
      <c r="A3755" s="5">
        <v>44899.375</v>
      </c>
      <c r="B3755" s="6">
        <v>391.19</v>
      </c>
      <c r="C3755" s="6">
        <v>364.41188</v>
      </c>
      <c r="D3755" s="6">
        <v>7.3483114765632698E-2</v>
      </c>
      <c r="E3755" s="4"/>
      <c r="F3755" s="4"/>
    </row>
    <row r="3756" spans="1:6" ht="13.2" x14ac:dyDescent="0.25">
      <c r="A3756" s="5">
        <v>44899.416666666664</v>
      </c>
      <c r="B3756" s="6">
        <v>391.52</v>
      </c>
      <c r="C3756" s="6">
        <v>360.00232999999997</v>
      </c>
      <c r="D3756" s="6">
        <v>8.7548516699877996E-2</v>
      </c>
      <c r="E3756" s="4"/>
      <c r="F3756" s="4"/>
    </row>
    <row r="3757" spans="1:6" ht="13.2" x14ac:dyDescent="0.25">
      <c r="A3757" s="5">
        <v>44899.458333333336</v>
      </c>
      <c r="B3757" s="6">
        <v>389.54</v>
      </c>
      <c r="C3757" s="6">
        <v>361.03930000000003</v>
      </c>
      <c r="D3757" s="6">
        <v>7.8940713656380307E-2</v>
      </c>
      <c r="E3757" s="4"/>
      <c r="F3757" s="4"/>
    </row>
    <row r="3758" spans="1:6" ht="13.2" x14ac:dyDescent="0.25">
      <c r="A3758" s="5">
        <v>44899.5</v>
      </c>
      <c r="B3758" s="6">
        <v>386.83</v>
      </c>
      <c r="C3758" s="6">
        <v>364.18356</v>
      </c>
      <c r="D3758" s="6">
        <v>6.2184135934087698E-2</v>
      </c>
      <c r="E3758" s="4"/>
      <c r="F3758" s="4"/>
    </row>
    <row r="3759" spans="1:6" ht="13.2" x14ac:dyDescent="0.25">
      <c r="A3759" s="5">
        <v>44899.541666666664</v>
      </c>
      <c r="B3759" s="6">
        <v>386.88</v>
      </c>
      <c r="C3759" s="6">
        <v>363.54613000000001</v>
      </c>
      <c r="D3759" s="6">
        <v>6.4184069295415105E-2</v>
      </c>
      <c r="E3759" s="4"/>
      <c r="F3759" s="4"/>
    </row>
    <row r="3760" spans="1:6" ht="13.2" x14ac:dyDescent="0.25">
      <c r="A3760" s="5">
        <v>44899.583333333336</v>
      </c>
      <c r="B3760" s="6">
        <v>378.95</v>
      </c>
      <c r="C3760" s="6">
        <v>352.40586000000002</v>
      </c>
      <c r="D3760" s="6">
        <v>7.53226407756101E-2</v>
      </c>
      <c r="E3760" s="4"/>
      <c r="F3760" s="4"/>
    </row>
    <row r="3761" spans="1:6" ht="13.2" x14ac:dyDescent="0.25">
      <c r="A3761" s="5">
        <v>44899.625</v>
      </c>
      <c r="B3761" s="6">
        <v>398.31</v>
      </c>
      <c r="C3761" s="6">
        <v>332.53978999999998</v>
      </c>
      <c r="D3761" s="6">
        <v>0.197781474511666</v>
      </c>
      <c r="E3761" s="4"/>
      <c r="F3761" s="4"/>
    </row>
    <row r="3762" spans="1:6" ht="13.2" x14ac:dyDescent="0.25">
      <c r="A3762" s="5">
        <v>44899.666666666664</v>
      </c>
      <c r="B3762" s="6">
        <v>378.55</v>
      </c>
      <c r="C3762" s="6">
        <v>310.47505000000001</v>
      </c>
      <c r="D3762" s="6">
        <v>0.21926061369504499</v>
      </c>
      <c r="E3762" s="4"/>
      <c r="F3762" s="4"/>
    </row>
    <row r="3763" spans="1:6" ht="13.2" x14ac:dyDescent="0.25">
      <c r="A3763" s="5">
        <v>44899.708333333336</v>
      </c>
      <c r="B3763" s="6">
        <v>342.81</v>
      </c>
      <c r="C3763" s="6">
        <v>287.81763000000001</v>
      </c>
      <c r="D3763" s="6">
        <v>0.1910667181854</v>
      </c>
      <c r="E3763" s="4"/>
      <c r="F3763" s="4"/>
    </row>
    <row r="3764" spans="1:6" ht="13.2" x14ac:dyDescent="0.25">
      <c r="A3764" s="5">
        <v>44899.75</v>
      </c>
      <c r="B3764" s="6">
        <v>301.05</v>
      </c>
      <c r="C3764" s="6">
        <v>268.47457000000003</v>
      </c>
      <c r="D3764" s="6">
        <v>0.12133525346553201</v>
      </c>
      <c r="E3764" s="4"/>
      <c r="F3764" s="4"/>
    </row>
    <row r="3765" spans="1:6" ht="13.2" x14ac:dyDescent="0.25">
      <c r="A3765" s="5">
        <v>44899.791666666664</v>
      </c>
      <c r="B3765" s="6">
        <v>272.8</v>
      </c>
      <c r="C3765" s="6">
        <v>259.65454</v>
      </c>
      <c r="D3765" s="6">
        <v>5.0626728883692899E-2</v>
      </c>
      <c r="E3765" s="4"/>
      <c r="F3765" s="4"/>
    </row>
    <row r="3766" spans="1:6" ht="13.2" x14ac:dyDescent="0.25">
      <c r="A3766" s="5">
        <v>44899.833333333336</v>
      </c>
      <c r="B3766" s="6">
        <v>263.8</v>
      </c>
      <c r="C3766" s="6">
        <v>262.94267000000002</v>
      </c>
      <c r="D3766" s="6">
        <v>3.2605206298391598E-3</v>
      </c>
      <c r="E3766" s="4"/>
      <c r="F3766" s="4"/>
    </row>
    <row r="3767" spans="1:6" ht="13.2" x14ac:dyDescent="0.25">
      <c r="A3767" s="5">
        <v>44899.875</v>
      </c>
      <c r="B3767" s="6">
        <v>257.61</v>
      </c>
      <c r="C3767" s="6">
        <v>271.11398000000003</v>
      </c>
      <c r="D3767" s="6">
        <v>4.9809235215387999E-2</v>
      </c>
      <c r="E3767" s="4"/>
      <c r="F3767" s="4"/>
    </row>
    <row r="3768" spans="1:6" ht="13.2" x14ac:dyDescent="0.25">
      <c r="A3768" s="5">
        <v>44899.916666666664</v>
      </c>
      <c r="B3768" s="6">
        <v>241.78</v>
      </c>
      <c r="C3768" s="6">
        <v>280.43051000000003</v>
      </c>
      <c r="D3768" s="6">
        <v>0.137825623895203</v>
      </c>
      <c r="E3768" s="4"/>
      <c r="F3768" s="4"/>
    </row>
    <row r="3769" spans="1:6" ht="13.2" x14ac:dyDescent="0.25">
      <c r="A3769" s="5">
        <v>44899.958333333336</v>
      </c>
      <c r="B3769" s="6">
        <v>251.42</v>
      </c>
      <c r="C3769" s="6">
        <v>294.32405999999997</v>
      </c>
      <c r="D3769" s="6">
        <v>0.145771500977527</v>
      </c>
      <c r="E3769" s="4"/>
      <c r="F3769" s="4"/>
    </row>
    <row r="3770" spans="1:6" ht="13.2" x14ac:dyDescent="0.25">
      <c r="A3770" s="5">
        <v>44900</v>
      </c>
      <c r="B3770" s="6">
        <v>307.95</v>
      </c>
      <c r="C3770" s="6">
        <v>280.46888000000001</v>
      </c>
      <c r="D3770" s="6">
        <v>9.7982777982355704E-2</v>
      </c>
      <c r="E3770" s="4"/>
      <c r="F3770" s="4"/>
    </row>
    <row r="3771" spans="1:6" ht="13.2" x14ac:dyDescent="0.25">
      <c r="A3771" s="5">
        <v>44900.041666666664</v>
      </c>
      <c r="B3771" s="6">
        <v>363.23</v>
      </c>
      <c r="C3771" s="6">
        <v>319.70330999999999</v>
      </c>
      <c r="D3771" s="6">
        <v>0.136147135917986</v>
      </c>
      <c r="E3771" s="4"/>
      <c r="F3771" s="4"/>
    </row>
    <row r="3772" spans="1:6" ht="13.2" x14ac:dyDescent="0.25">
      <c r="A3772" s="5">
        <v>44900.083333333336</v>
      </c>
      <c r="B3772" s="6">
        <v>374.28</v>
      </c>
      <c r="C3772" s="6">
        <v>354.15564000000001</v>
      </c>
      <c r="D3772" s="6">
        <v>5.6823491502210603E-2</v>
      </c>
      <c r="E3772" s="4"/>
      <c r="F3772" s="4"/>
    </row>
    <row r="3773" spans="1:6" ht="13.2" x14ac:dyDescent="0.25">
      <c r="A3773" s="5">
        <v>44900.125</v>
      </c>
      <c r="B3773" s="6">
        <v>376.38</v>
      </c>
      <c r="C3773" s="6">
        <v>370.98782999999997</v>
      </c>
      <c r="D3773" s="6">
        <v>1.45346277261979E-2</v>
      </c>
      <c r="E3773" s="4"/>
      <c r="F3773" s="4"/>
    </row>
    <row r="3774" spans="1:6" ht="13.2" x14ac:dyDescent="0.25">
      <c r="A3774" s="5">
        <v>44900.166666666664</v>
      </c>
      <c r="B3774" s="6">
        <v>375.46</v>
      </c>
      <c r="C3774" s="6">
        <v>371.77184999999997</v>
      </c>
      <c r="D3774" s="6">
        <v>9.9204660062347499E-3</v>
      </c>
      <c r="E3774" s="4"/>
      <c r="F3774" s="4"/>
    </row>
    <row r="3775" spans="1:6" ht="13.2" x14ac:dyDescent="0.25">
      <c r="A3775" s="5">
        <v>44900.208333333336</v>
      </c>
      <c r="B3775" s="6">
        <v>381.1</v>
      </c>
      <c r="C3775" s="6">
        <v>365.18731000000002</v>
      </c>
      <c r="D3775" s="6">
        <v>4.3574049711639702E-2</v>
      </c>
      <c r="E3775" s="4"/>
      <c r="F3775" s="4"/>
    </row>
    <row r="3776" spans="1:6" ht="13.2" x14ac:dyDescent="0.25">
      <c r="A3776" s="5">
        <v>44900.25</v>
      </c>
      <c r="B3776" s="6">
        <v>379.89</v>
      </c>
      <c r="C3776" s="6">
        <v>362.01798000000002</v>
      </c>
      <c r="D3776" s="6">
        <v>4.9367768971032698E-2</v>
      </c>
      <c r="E3776" s="4"/>
      <c r="F3776" s="4"/>
    </row>
    <row r="3777" spans="1:6" ht="13.2" x14ac:dyDescent="0.25">
      <c r="A3777" s="5">
        <v>44900.291666666664</v>
      </c>
      <c r="B3777" s="6">
        <v>371.3</v>
      </c>
      <c r="C3777" s="6">
        <v>361.50720999999999</v>
      </c>
      <c r="D3777" s="6">
        <v>2.7088781991374399E-2</v>
      </c>
      <c r="E3777" s="4"/>
      <c r="F3777" s="4"/>
    </row>
    <row r="3778" spans="1:6" ht="13.2" x14ac:dyDescent="0.25">
      <c r="A3778" s="5">
        <v>44900.333333333336</v>
      </c>
      <c r="B3778" s="6">
        <v>369.11</v>
      </c>
      <c r="C3778" s="6">
        <v>360.95195999999999</v>
      </c>
      <c r="D3778" s="6">
        <v>2.26014564375825E-2</v>
      </c>
      <c r="E3778" s="4"/>
      <c r="F3778" s="4"/>
    </row>
    <row r="3779" spans="1:6" ht="13.2" x14ac:dyDescent="0.25">
      <c r="A3779" s="5">
        <v>44900.375</v>
      </c>
      <c r="B3779" s="6">
        <v>350.13</v>
      </c>
      <c r="C3779" s="6">
        <v>355.72151000000002</v>
      </c>
      <c r="D3779" s="6">
        <v>1.5718785181137899E-2</v>
      </c>
      <c r="E3779" s="4"/>
      <c r="F3779" s="4"/>
    </row>
    <row r="3780" spans="1:6" ht="13.2" x14ac:dyDescent="0.25">
      <c r="A3780" s="5">
        <v>44900.416666666664</v>
      </c>
      <c r="B3780" s="6">
        <v>350.19</v>
      </c>
      <c r="C3780" s="6">
        <v>350.66023000000001</v>
      </c>
      <c r="D3780" s="6">
        <v>1.3409846905080001E-3</v>
      </c>
      <c r="E3780" s="4"/>
      <c r="F3780" s="4"/>
    </row>
    <row r="3781" spans="1:6" ht="13.2" x14ac:dyDescent="0.25">
      <c r="A3781" s="5">
        <v>44900.458333333336</v>
      </c>
      <c r="B3781" s="6">
        <v>352.36</v>
      </c>
      <c r="C3781" s="6">
        <v>347.76803000000001</v>
      </c>
      <c r="D3781" s="6">
        <v>1.32041176988005E-2</v>
      </c>
      <c r="E3781" s="4"/>
      <c r="F3781" s="4"/>
    </row>
    <row r="3782" spans="1:6" ht="13.2" x14ac:dyDescent="0.25">
      <c r="A3782" s="5">
        <v>44900.5</v>
      </c>
      <c r="B3782" s="6">
        <v>350.95</v>
      </c>
      <c r="C3782" s="6">
        <v>346.9975</v>
      </c>
      <c r="D3782" s="6">
        <v>1.1390571978184201E-2</v>
      </c>
      <c r="E3782" s="4"/>
      <c r="F3782" s="4"/>
    </row>
    <row r="3783" spans="1:6" ht="13.2" x14ac:dyDescent="0.25">
      <c r="A3783" s="5">
        <v>44900.541666666664</v>
      </c>
      <c r="B3783" s="6">
        <v>343.31</v>
      </c>
      <c r="C3783" s="6">
        <v>348.38497999999998</v>
      </c>
      <c r="D3783" s="6">
        <v>1.45671607312117E-2</v>
      </c>
      <c r="E3783" s="4"/>
      <c r="F3783" s="4"/>
    </row>
    <row r="3784" spans="1:6" ht="13.2" x14ac:dyDescent="0.25">
      <c r="A3784" s="5">
        <v>44900.583333333336</v>
      </c>
      <c r="B3784" s="6">
        <v>332.63</v>
      </c>
      <c r="C3784" s="6">
        <v>348.38646</v>
      </c>
      <c r="D3784" s="6">
        <v>4.5226958590755803E-2</v>
      </c>
      <c r="E3784" s="4"/>
      <c r="F3784" s="4"/>
    </row>
    <row r="3785" spans="1:6" ht="13.2" x14ac:dyDescent="0.25">
      <c r="A3785" s="5">
        <v>44900.625</v>
      </c>
      <c r="B3785" s="6">
        <v>350.75</v>
      </c>
      <c r="C3785" s="6">
        <v>342.23352999999997</v>
      </c>
      <c r="D3785" s="6">
        <v>2.4884966706798201E-2</v>
      </c>
      <c r="E3785" s="4"/>
      <c r="F3785" s="4"/>
    </row>
    <row r="3786" spans="1:6" ht="13.2" x14ac:dyDescent="0.25">
      <c r="A3786" s="5">
        <v>44900.666666666664</v>
      </c>
      <c r="B3786" s="6">
        <v>325.18</v>
      </c>
      <c r="C3786" s="6">
        <v>324.38470999999998</v>
      </c>
      <c r="D3786" s="6">
        <v>2.4516876889789899E-3</v>
      </c>
      <c r="E3786" s="4"/>
      <c r="F3786" s="4"/>
    </row>
    <row r="3787" spans="1:6" ht="13.2" x14ac:dyDescent="0.25">
      <c r="A3787" s="5">
        <v>44900.708333333336</v>
      </c>
      <c r="B3787" s="6">
        <v>262.07</v>
      </c>
      <c r="C3787" s="6">
        <v>288.84588000000002</v>
      </c>
      <c r="D3787" s="6">
        <v>9.26995392837177E-2</v>
      </c>
      <c r="E3787" s="4"/>
      <c r="F3787" s="4"/>
    </row>
    <row r="3788" spans="1:6" ht="13.2" x14ac:dyDescent="0.25">
      <c r="A3788" s="5">
        <v>44900.75</v>
      </c>
      <c r="B3788" s="6">
        <v>245.38</v>
      </c>
      <c r="C3788" s="6">
        <v>248.72062</v>
      </c>
      <c r="D3788" s="6">
        <v>1.34312145088734E-2</v>
      </c>
      <c r="E3788" s="4"/>
      <c r="F3788" s="4"/>
    </row>
    <row r="3789" spans="1:6" ht="13.2" x14ac:dyDescent="0.25">
      <c r="A3789" s="5">
        <v>44900.791666666664</v>
      </c>
      <c r="B3789" s="6">
        <v>244.24</v>
      </c>
      <c r="C3789" s="6">
        <v>225.23539</v>
      </c>
      <c r="D3789" s="6">
        <v>8.4376660346315899E-2</v>
      </c>
      <c r="E3789" s="4"/>
      <c r="F3789" s="4"/>
    </row>
    <row r="3790" spans="1:6" ht="13.2" x14ac:dyDescent="0.25">
      <c r="A3790" s="5">
        <v>44900.833333333336</v>
      </c>
      <c r="B3790" s="6">
        <v>239.63</v>
      </c>
      <c r="C3790" s="6">
        <v>223.17269999999999</v>
      </c>
      <c r="D3790" s="6">
        <v>7.3742442512009704E-2</v>
      </c>
      <c r="E3790" s="4"/>
      <c r="F3790" s="4"/>
    </row>
    <row r="3791" spans="1:6" ht="13.2" x14ac:dyDescent="0.25">
      <c r="A3791" s="5">
        <v>44900.875</v>
      </c>
      <c r="B3791" s="6">
        <v>236.22</v>
      </c>
      <c r="C3791" s="6">
        <v>229.66777999999999</v>
      </c>
      <c r="D3791" s="6">
        <v>2.8529121498888501E-2</v>
      </c>
      <c r="E3791" s="4"/>
      <c r="F3791" s="4"/>
    </row>
    <row r="3792" spans="1:6" ht="13.2" x14ac:dyDescent="0.25">
      <c r="A3792" s="5">
        <v>44900.916666666664</v>
      </c>
      <c r="B3792" s="6">
        <v>236.77</v>
      </c>
      <c r="C3792" s="6">
        <v>234.5975</v>
      </c>
      <c r="D3792" s="6">
        <v>9.2605419921355202E-3</v>
      </c>
      <c r="E3792" s="4"/>
      <c r="F3792" s="4"/>
    </row>
    <row r="3793" spans="1:6" ht="13.2" x14ac:dyDescent="0.25">
      <c r="A3793" s="5">
        <v>44900.958333333336</v>
      </c>
      <c r="B3793" s="6">
        <v>241.68</v>
      </c>
      <c r="C3793" s="6">
        <v>244.79203000000001</v>
      </c>
      <c r="D3793" s="6">
        <v>1.2712954747750501E-2</v>
      </c>
      <c r="E3793" s="4"/>
      <c r="F3793" s="4"/>
    </row>
    <row r="3794" spans="1:6" ht="13.2" x14ac:dyDescent="0.25">
      <c r="A3794" s="5">
        <v>44901</v>
      </c>
      <c r="B3794" s="6">
        <v>276.57</v>
      </c>
      <c r="C3794" s="6">
        <v>290.02370000000002</v>
      </c>
      <c r="D3794" s="6">
        <v>4.6388277923493898E-2</v>
      </c>
      <c r="E3794" s="4"/>
      <c r="F3794" s="4"/>
    </row>
    <row r="3795" spans="1:6" ht="13.2" x14ac:dyDescent="0.25">
      <c r="A3795" s="5">
        <v>44901.041666666664</v>
      </c>
      <c r="B3795" s="6">
        <v>331.17</v>
      </c>
      <c r="C3795" s="6">
        <v>336.12067999999999</v>
      </c>
      <c r="D3795" s="6">
        <v>1.47288765451741E-2</v>
      </c>
      <c r="E3795" s="4"/>
      <c r="F3795" s="4"/>
    </row>
    <row r="3796" spans="1:6" ht="13.2" x14ac:dyDescent="0.25">
      <c r="A3796" s="5">
        <v>44901.083333333336</v>
      </c>
      <c r="B3796" s="6">
        <v>343.66</v>
      </c>
      <c r="C3796" s="6">
        <v>371.54302000000001</v>
      </c>
      <c r="D3796" s="6">
        <v>7.5046545081105198E-2</v>
      </c>
      <c r="E3796" s="4"/>
      <c r="F3796" s="4"/>
    </row>
    <row r="3797" spans="1:6" ht="13.2" x14ac:dyDescent="0.25">
      <c r="A3797" s="5">
        <v>44901.125</v>
      </c>
      <c r="B3797" s="6">
        <v>344.28</v>
      </c>
      <c r="C3797" s="6">
        <v>384.94965000000002</v>
      </c>
      <c r="D3797" s="6">
        <v>0.105649271274827</v>
      </c>
      <c r="E3797" s="4"/>
      <c r="F3797" s="4"/>
    </row>
    <row r="3798" spans="1:6" ht="13.2" x14ac:dyDescent="0.25">
      <c r="A3798" s="5">
        <v>44901.166666666664</v>
      </c>
      <c r="B3798" s="6">
        <v>337.39</v>
      </c>
      <c r="C3798" s="6">
        <v>381.46264000000002</v>
      </c>
      <c r="D3798" s="6">
        <v>0.115535927712344</v>
      </c>
      <c r="E3798" s="4"/>
      <c r="F3798" s="4"/>
    </row>
    <row r="3799" spans="1:6" ht="13.2" x14ac:dyDescent="0.25">
      <c r="A3799" s="5">
        <v>44901.208333333336</v>
      </c>
      <c r="B3799" s="6">
        <v>326.73</v>
      </c>
      <c r="C3799" s="6">
        <v>373.66890999999998</v>
      </c>
      <c r="D3799" s="6">
        <v>0.12561631097433201</v>
      </c>
      <c r="E3799" s="4"/>
      <c r="F3799" s="4"/>
    </row>
    <row r="3800" spans="1:6" ht="13.2" x14ac:dyDescent="0.25">
      <c r="A3800" s="5">
        <v>44901.25</v>
      </c>
      <c r="B3800" s="6">
        <v>316.81</v>
      </c>
      <c r="C3800" s="6">
        <v>372.98243000000002</v>
      </c>
      <c r="D3800" s="6">
        <v>0.150603421185282</v>
      </c>
      <c r="E3800" s="4"/>
      <c r="F3800" s="4"/>
    </row>
    <row r="3801" spans="1:6" ht="13.2" x14ac:dyDescent="0.25">
      <c r="A3801" s="5">
        <v>44901.291666666664</v>
      </c>
      <c r="B3801" s="6">
        <v>322.83999999999997</v>
      </c>
      <c r="C3801" s="6">
        <v>373.93770000000001</v>
      </c>
      <c r="D3801" s="6">
        <v>0.13664762873601599</v>
      </c>
      <c r="E3801" s="4"/>
      <c r="F3801" s="4"/>
    </row>
    <row r="3802" spans="1:6" ht="13.2" x14ac:dyDescent="0.25">
      <c r="A3802" s="5">
        <v>44901.333333333336</v>
      </c>
      <c r="B3802" s="6">
        <v>332.99</v>
      </c>
      <c r="C3802" s="6">
        <v>372.54602</v>
      </c>
      <c r="D3802" s="6">
        <v>0.106177540160004</v>
      </c>
      <c r="E3802" s="4"/>
      <c r="F3802" s="4"/>
    </row>
    <row r="3803" spans="1:6" ht="13.2" x14ac:dyDescent="0.25">
      <c r="A3803" s="5">
        <v>44901.375</v>
      </c>
      <c r="B3803" s="6">
        <v>343.38</v>
      </c>
      <c r="C3803" s="6">
        <v>366.80185</v>
      </c>
      <c r="D3803" s="6">
        <v>6.3854230833350498E-2</v>
      </c>
      <c r="E3803" s="4"/>
      <c r="F3803" s="4"/>
    </row>
    <row r="3804" spans="1:6" ht="13.2" x14ac:dyDescent="0.25">
      <c r="A3804" s="5">
        <v>44901.416666666664</v>
      </c>
      <c r="B3804" s="6">
        <v>345.07</v>
      </c>
      <c r="C3804" s="6">
        <v>364.02668</v>
      </c>
      <c r="D3804" s="6">
        <v>5.2074974284851798E-2</v>
      </c>
      <c r="E3804" s="4"/>
      <c r="F3804" s="4"/>
    </row>
    <row r="3805" spans="1:6" ht="13.2" x14ac:dyDescent="0.25">
      <c r="A3805" s="5">
        <v>44901.458333333336</v>
      </c>
      <c r="B3805" s="6">
        <v>348.87</v>
      </c>
      <c r="C3805" s="6">
        <v>364.40859</v>
      </c>
      <c r="D3805" s="6">
        <v>4.2640570026079697E-2</v>
      </c>
      <c r="E3805" s="4"/>
      <c r="F3805" s="4"/>
    </row>
    <row r="3806" spans="1:6" ht="13.2" x14ac:dyDescent="0.25">
      <c r="A3806" s="5">
        <v>44901.5</v>
      </c>
      <c r="B3806" s="6">
        <v>354.73</v>
      </c>
      <c r="C3806" s="6">
        <v>362.8965</v>
      </c>
      <c r="D3806" s="6">
        <v>2.2503661512304401E-2</v>
      </c>
      <c r="E3806" s="4"/>
      <c r="F3806" s="4"/>
    </row>
    <row r="3807" spans="1:6" ht="13.2" x14ac:dyDescent="0.25">
      <c r="A3807" s="5">
        <v>44901.541666666664</v>
      </c>
      <c r="B3807" s="6">
        <v>352.29</v>
      </c>
      <c r="C3807" s="6">
        <v>361.70033000000001</v>
      </c>
      <c r="D3807" s="6">
        <v>2.6016924009994599E-2</v>
      </c>
      <c r="E3807" s="4"/>
      <c r="F3807" s="4"/>
    </row>
    <row r="3808" spans="1:6" ht="13.2" x14ac:dyDescent="0.25">
      <c r="A3808" s="5">
        <v>44901.583333333336</v>
      </c>
      <c r="B3808" s="6">
        <v>351.31</v>
      </c>
      <c r="C3808" s="6">
        <v>360.74558999999999</v>
      </c>
      <c r="D3808" s="6">
        <v>2.6155801377918401E-2</v>
      </c>
      <c r="E3808" s="4"/>
      <c r="F3808" s="4"/>
    </row>
    <row r="3809" spans="1:6" ht="13.2" x14ac:dyDescent="0.25">
      <c r="A3809" s="5">
        <v>44901.625</v>
      </c>
      <c r="B3809" s="6">
        <v>359.99</v>
      </c>
      <c r="C3809" s="6">
        <v>354.60636</v>
      </c>
      <c r="D3809" s="6">
        <v>1.5182017603970799E-2</v>
      </c>
      <c r="E3809" s="4"/>
      <c r="F3809" s="4"/>
    </row>
    <row r="3810" spans="1:6" ht="13.2" x14ac:dyDescent="0.25">
      <c r="A3810" s="5">
        <v>44901.666666666664</v>
      </c>
      <c r="B3810" s="6">
        <v>314.86</v>
      </c>
      <c r="C3810" s="6">
        <v>332.71275000000003</v>
      </c>
      <c r="D3810" s="6">
        <v>5.3658148057145402E-2</v>
      </c>
      <c r="E3810" s="4"/>
      <c r="F3810" s="4"/>
    </row>
    <row r="3811" spans="1:6" ht="13.2" x14ac:dyDescent="0.25">
      <c r="A3811" s="5">
        <v>44901.708333333336</v>
      </c>
      <c r="B3811" s="6">
        <v>252.05</v>
      </c>
      <c r="C3811" s="6">
        <v>289.91753999999997</v>
      </c>
      <c r="D3811" s="6">
        <v>0.13061486379885801</v>
      </c>
      <c r="E3811" s="4"/>
      <c r="F3811" s="4"/>
    </row>
    <row r="3812" spans="1:6" ht="13.2" x14ac:dyDescent="0.25">
      <c r="A3812" s="5">
        <v>44901.75</v>
      </c>
      <c r="B3812" s="6">
        <v>223.64</v>
      </c>
      <c r="C3812" s="6">
        <v>244.4845</v>
      </c>
      <c r="D3812" s="6">
        <v>8.5258983698353094E-2</v>
      </c>
      <c r="E3812" s="4"/>
      <c r="F3812" s="4"/>
    </row>
    <row r="3813" spans="1:6" ht="13.2" x14ac:dyDescent="0.25">
      <c r="A3813" s="5">
        <v>44901.791666666664</v>
      </c>
      <c r="B3813" s="6">
        <v>236.07</v>
      </c>
      <c r="C3813" s="6">
        <v>219.25743</v>
      </c>
      <c r="D3813" s="6">
        <v>7.6679590744085493E-2</v>
      </c>
      <c r="E3813" s="4"/>
      <c r="F3813" s="4"/>
    </row>
    <row r="3814" spans="1:6" ht="13.2" x14ac:dyDescent="0.25">
      <c r="A3814" s="5">
        <v>44901.833333333336</v>
      </c>
      <c r="B3814" s="6">
        <v>246.01</v>
      </c>
      <c r="C3814" s="6">
        <v>215.87016</v>
      </c>
      <c r="D3814" s="6">
        <v>0.13962022356401599</v>
      </c>
      <c r="E3814" s="4"/>
      <c r="F3814" s="4"/>
    </row>
    <row r="3815" spans="1:6" ht="13.2" x14ac:dyDescent="0.25">
      <c r="A3815" s="5">
        <v>44901.875</v>
      </c>
      <c r="B3815" s="6">
        <v>246.11</v>
      </c>
      <c r="C3815" s="6">
        <v>221.44712000000001</v>
      </c>
      <c r="D3815" s="6">
        <v>0.11137141905480601</v>
      </c>
      <c r="E3815" s="4"/>
      <c r="F3815" s="4"/>
    </row>
    <row r="3816" spans="1:6" ht="13.2" x14ac:dyDescent="0.25">
      <c r="A3816" s="5">
        <v>44901.916666666664</v>
      </c>
      <c r="B3816" s="6">
        <v>257.08</v>
      </c>
      <c r="C3816" s="6">
        <v>227.05710999999999</v>
      </c>
      <c r="D3816" s="6">
        <v>0.13222616107463001</v>
      </c>
      <c r="E3816" s="4"/>
      <c r="F3816" s="4"/>
    </row>
    <row r="3817" spans="1:6" ht="13.2" x14ac:dyDescent="0.25">
      <c r="A3817" s="5">
        <v>44901.958333333336</v>
      </c>
      <c r="B3817" s="6">
        <v>267.13</v>
      </c>
      <c r="C3817" s="6">
        <v>242.25810999999999</v>
      </c>
      <c r="D3817" s="6">
        <v>0.102666903493963</v>
      </c>
      <c r="E3817" s="4"/>
      <c r="F3817" s="4"/>
    </row>
    <row r="3818" spans="1:6" ht="13.2" x14ac:dyDescent="0.25">
      <c r="A3818" s="5">
        <v>44902</v>
      </c>
      <c r="B3818" s="6">
        <v>309.83999999999997</v>
      </c>
      <c r="C3818" s="6">
        <v>312.46247</v>
      </c>
      <c r="D3818" s="6">
        <v>8.3929119551542294E-3</v>
      </c>
      <c r="E3818" s="4"/>
      <c r="F3818" s="4"/>
    </row>
    <row r="3819" spans="1:6" ht="13.2" x14ac:dyDescent="0.25">
      <c r="A3819" s="5">
        <v>44902.041666666664</v>
      </c>
      <c r="B3819" s="6">
        <v>373.28</v>
      </c>
      <c r="C3819" s="6">
        <v>360.82065</v>
      </c>
      <c r="D3819" s="6">
        <v>3.4530590197650701E-2</v>
      </c>
      <c r="E3819" s="4"/>
      <c r="F3819" s="4"/>
    </row>
    <row r="3820" spans="1:6" ht="13.2" x14ac:dyDescent="0.25">
      <c r="A3820" s="5">
        <v>44902.083333333336</v>
      </c>
      <c r="B3820" s="6">
        <v>379.52</v>
      </c>
      <c r="C3820" s="6">
        <v>388.95612</v>
      </c>
      <c r="D3820" s="6">
        <v>2.4260114482836801E-2</v>
      </c>
      <c r="E3820" s="4"/>
      <c r="F3820" s="4"/>
    </row>
    <row r="3821" spans="1:6" ht="13.2" x14ac:dyDescent="0.25">
      <c r="A3821" s="5">
        <v>44902.125</v>
      </c>
      <c r="B3821" s="6">
        <v>382.15</v>
      </c>
      <c r="C3821" s="6">
        <v>391.36032</v>
      </c>
      <c r="D3821" s="6">
        <v>2.3534118124188E-2</v>
      </c>
      <c r="E3821" s="4"/>
      <c r="F3821" s="4"/>
    </row>
    <row r="3822" spans="1:6" ht="13.2" x14ac:dyDescent="0.25">
      <c r="A3822" s="5">
        <v>44902.166666666664</v>
      </c>
      <c r="B3822" s="6">
        <v>375.23</v>
      </c>
      <c r="C3822" s="6">
        <v>383.71494000000001</v>
      </c>
      <c r="D3822" s="6">
        <v>2.2112613076780301E-2</v>
      </c>
      <c r="E3822" s="4"/>
      <c r="F3822" s="4"/>
    </row>
    <row r="3823" spans="1:6" ht="13.2" x14ac:dyDescent="0.25">
      <c r="A3823" s="5">
        <v>44902.208333333336</v>
      </c>
      <c r="B3823" s="6">
        <v>362.7</v>
      </c>
      <c r="C3823" s="6">
        <v>378.53870999999998</v>
      </c>
      <c r="D3823" s="6">
        <v>4.1841718116490602E-2</v>
      </c>
      <c r="E3823" s="4"/>
      <c r="F3823" s="4"/>
    </row>
    <row r="3824" spans="1:6" ht="13.2" x14ac:dyDescent="0.25">
      <c r="A3824" s="5">
        <v>44902.25</v>
      </c>
      <c r="B3824" s="6">
        <v>363.59</v>
      </c>
      <c r="C3824" s="6">
        <v>379.83683000000002</v>
      </c>
      <c r="D3824" s="6">
        <v>4.27731823688609E-2</v>
      </c>
      <c r="E3824" s="4"/>
      <c r="F3824" s="4"/>
    </row>
    <row r="3825" spans="1:6" ht="13.2" x14ac:dyDescent="0.25">
      <c r="A3825" s="5">
        <v>44902.291666666664</v>
      </c>
      <c r="B3825" s="6">
        <v>356.3</v>
      </c>
      <c r="C3825" s="6">
        <v>379.90633000000003</v>
      </c>
      <c r="D3825" s="6">
        <v>6.2137237881769398E-2</v>
      </c>
      <c r="E3825" s="4"/>
      <c r="F3825" s="4"/>
    </row>
    <row r="3826" spans="1:6" ht="13.2" x14ac:dyDescent="0.25">
      <c r="A3826" s="5">
        <v>44902.333333333336</v>
      </c>
      <c r="B3826" s="6">
        <v>357.42</v>
      </c>
      <c r="C3826" s="6">
        <v>377.58046000000002</v>
      </c>
      <c r="D3826" s="6">
        <v>5.3393811745448903E-2</v>
      </c>
      <c r="E3826" s="4"/>
      <c r="F3826" s="4"/>
    </row>
    <row r="3827" spans="1:6" ht="13.2" x14ac:dyDescent="0.25">
      <c r="A3827" s="5">
        <v>44902.375</v>
      </c>
      <c r="B3827" s="6">
        <v>376.25</v>
      </c>
      <c r="C3827" s="6">
        <v>372.14800000000002</v>
      </c>
      <c r="D3827" s="6">
        <v>1.1022496426152901E-2</v>
      </c>
      <c r="E3827" s="4"/>
      <c r="F3827" s="4"/>
    </row>
    <row r="3828" spans="1:6" ht="13.2" x14ac:dyDescent="0.25">
      <c r="A3828" s="5">
        <v>44902.416666666664</v>
      </c>
      <c r="B3828" s="6">
        <v>380.39</v>
      </c>
      <c r="C3828" s="6">
        <v>370.41923000000003</v>
      </c>
      <c r="D3828" s="6">
        <v>2.69175280127869E-2</v>
      </c>
      <c r="E3828" s="4"/>
      <c r="F3828" s="4"/>
    </row>
    <row r="3829" spans="1:6" ht="13.2" x14ac:dyDescent="0.25">
      <c r="A3829" s="5">
        <v>44902.458333333336</v>
      </c>
      <c r="B3829" s="6">
        <v>389.08</v>
      </c>
      <c r="C3829" s="6">
        <v>371.74274000000003</v>
      </c>
      <c r="D3829" s="6">
        <v>4.6637790424635998E-2</v>
      </c>
      <c r="E3829" s="4"/>
      <c r="F3829" s="4"/>
    </row>
    <row r="3830" spans="1:6" ht="13.2" x14ac:dyDescent="0.25">
      <c r="A3830" s="5">
        <v>44902.5</v>
      </c>
      <c r="B3830" s="6">
        <v>383.25</v>
      </c>
      <c r="C3830" s="6">
        <v>372.37473999999997</v>
      </c>
      <c r="D3830" s="6">
        <v>2.92051496296446E-2</v>
      </c>
      <c r="E3830" s="4"/>
      <c r="F3830" s="4"/>
    </row>
    <row r="3831" spans="1:6" ht="13.2" x14ac:dyDescent="0.25">
      <c r="A3831" s="5">
        <v>44902.541666666664</v>
      </c>
      <c r="B3831" s="6">
        <v>377.02</v>
      </c>
      <c r="C3831" s="6">
        <v>372.21055999999999</v>
      </c>
      <c r="D3831" s="6">
        <v>1.2921288423412799E-2</v>
      </c>
      <c r="E3831" s="4"/>
      <c r="F3831" s="4"/>
    </row>
    <row r="3832" spans="1:6" ht="13.2" x14ac:dyDescent="0.25">
      <c r="A3832" s="5">
        <v>44902.583333333336</v>
      </c>
      <c r="B3832" s="6">
        <v>383.97</v>
      </c>
      <c r="C3832" s="6">
        <v>367.33515</v>
      </c>
      <c r="D3832" s="6">
        <v>4.52852116112493E-2</v>
      </c>
      <c r="E3832" s="4"/>
      <c r="F3832" s="4"/>
    </row>
    <row r="3833" spans="1:6" ht="13.2" x14ac:dyDescent="0.25">
      <c r="A3833" s="5">
        <v>44902.625</v>
      </c>
      <c r="B3833" s="6">
        <v>377.98</v>
      </c>
      <c r="C3833" s="6">
        <v>351.01468999999997</v>
      </c>
      <c r="D3833" s="6">
        <v>7.6821029911882097E-2</v>
      </c>
      <c r="E3833" s="4"/>
      <c r="F3833" s="4"/>
    </row>
    <row r="3834" spans="1:6" ht="13.2" x14ac:dyDescent="0.25">
      <c r="A3834" s="5">
        <v>44902.666666666664</v>
      </c>
      <c r="B3834" s="6">
        <v>335.1</v>
      </c>
      <c r="C3834" s="6">
        <v>317.84213</v>
      </c>
      <c r="D3834" s="6">
        <v>5.4296986997916297E-2</v>
      </c>
      <c r="E3834" s="4"/>
      <c r="F3834" s="4"/>
    </row>
    <row r="3835" spans="1:6" ht="13.2" x14ac:dyDescent="0.25">
      <c r="A3835" s="5">
        <v>44902.708333333336</v>
      </c>
      <c r="B3835" s="6">
        <v>272.26</v>
      </c>
      <c r="C3835" s="6">
        <v>270.82440000000003</v>
      </c>
      <c r="D3835" s="6">
        <v>5.3008517696336204E-3</v>
      </c>
      <c r="E3835" s="4"/>
      <c r="F3835" s="4"/>
    </row>
    <row r="3836" spans="1:6" ht="13.2" x14ac:dyDescent="0.25">
      <c r="A3836" s="5">
        <v>44902.75</v>
      </c>
      <c r="B3836" s="6">
        <v>246.64</v>
      </c>
      <c r="C3836" s="6">
        <v>232.75058999999999</v>
      </c>
      <c r="D3836" s="6">
        <v>5.9675079663600403E-2</v>
      </c>
      <c r="E3836" s="4"/>
      <c r="F3836" s="4"/>
    </row>
    <row r="3837" spans="1:6" ht="13.2" x14ac:dyDescent="0.25">
      <c r="A3837" s="5">
        <v>44902.791666666664</v>
      </c>
      <c r="B3837" s="6">
        <v>244.38</v>
      </c>
      <c r="C3837" s="6">
        <v>219.86735999999999</v>
      </c>
      <c r="D3837" s="6">
        <v>0.111488308223649</v>
      </c>
      <c r="E3837" s="4"/>
      <c r="F3837" s="4"/>
    </row>
    <row r="3838" spans="1:6" ht="13.2" x14ac:dyDescent="0.25">
      <c r="A3838" s="5">
        <v>44902.833333333336</v>
      </c>
      <c r="B3838" s="6">
        <v>233.02</v>
      </c>
      <c r="C3838" s="6">
        <v>222.92500000000001</v>
      </c>
      <c r="D3838" s="6">
        <v>4.5284288437815401E-2</v>
      </c>
      <c r="E3838" s="4"/>
      <c r="F3838" s="4"/>
    </row>
    <row r="3839" spans="1:6" ht="13.2" x14ac:dyDescent="0.25">
      <c r="A3839" s="5">
        <v>44902.875</v>
      </c>
      <c r="B3839" s="6">
        <v>239.96</v>
      </c>
      <c r="C3839" s="6">
        <v>226.96817999999999</v>
      </c>
      <c r="D3839" s="6">
        <v>5.7240711010679998E-2</v>
      </c>
      <c r="E3839" s="4"/>
      <c r="F3839" s="4"/>
    </row>
    <row r="3840" spans="1:6" ht="13.2" x14ac:dyDescent="0.25">
      <c r="A3840" s="5">
        <v>44902.916666666664</v>
      </c>
      <c r="B3840" s="6">
        <v>237.78</v>
      </c>
      <c r="C3840" s="6">
        <v>231.94689</v>
      </c>
      <c r="D3840" s="6">
        <v>2.5148472566284399E-2</v>
      </c>
      <c r="E3840" s="4"/>
      <c r="F3840" s="4"/>
    </row>
    <row r="3841" spans="1:6" ht="13.2" x14ac:dyDescent="0.25">
      <c r="A3841" s="5">
        <v>44902.958333333336</v>
      </c>
      <c r="B3841" s="6">
        <v>243.84</v>
      </c>
      <c r="C3841" s="6">
        <v>251.95386999999999</v>
      </c>
      <c r="D3841" s="6">
        <v>3.2203791908415498E-2</v>
      </c>
      <c r="E3841" s="4"/>
      <c r="F3841" s="4"/>
    </row>
    <row r="3842" spans="1:6" ht="13.2" x14ac:dyDescent="0.25">
      <c r="A3842" s="5">
        <v>44903</v>
      </c>
      <c r="B3842" s="6">
        <v>292.27999999999997</v>
      </c>
      <c r="C3842" s="6">
        <v>318.97444999999999</v>
      </c>
      <c r="D3842" s="6">
        <v>8.3688364381535901E-2</v>
      </c>
      <c r="E3842" s="4"/>
      <c r="F3842" s="4"/>
    </row>
    <row r="3843" spans="1:6" ht="13.2" x14ac:dyDescent="0.25">
      <c r="A3843" s="5">
        <v>44903.041666666664</v>
      </c>
      <c r="B3843" s="6">
        <v>361.33</v>
      </c>
      <c r="C3843" s="6">
        <v>367.37574999999998</v>
      </c>
      <c r="D3843" s="6">
        <v>1.6456584300950702E-2</v>
      </c>
      <c r="E3843" s="4"/>
      <c r="F3843" s="4"/>
    </row>
    <row r="3844" spans="1:6" ht="13.2" x14ac:dyDescent="0.25">
      <c r="A3844" s="5">
        <v>44903.083333333336</v>
      </c>
      <c r="B3844" s="6">
        <v>356.62</v>
      </c>
      <c r="C3844" s="6">
        <v>394.59712999999999</v>
      </c>
      <c r="D3844" s="6">
        <v>9.6242793250929007E-2</v>
      </c>
      <c r="E3844" s="4"/>
      <c r="F3844" s="4"/>
    </row>
    <row r="3845" spans="1:6" ht="13.2" x14ac:dyDescent="0.25">
      <c r="A3845" s="5">
        <v>44903.125</v>
      </c>
      <c r="B3845" s="6">
        <v>372.42</v>
      </c>
      <c r="C3845" s="6">
        <v>395.76940999999999</v>
      </c>
      <c r="D3845" s="6">
        <v>5.8997510696948398E-2</v>
      </c>
      <c r="E3845" s="4"/>
      <c r="F3845" s="4"/>
    </row>
    <row r="3846" spans="1:6" ht="13.2" x14ac:dyDescent="0.25">
      <c r="A3846" s="5">
        <v>44903.166666666664</v>
      </c>
      <c r="B3846" s="6">
        <v>385.67</v>
      </c>
      <c r="C3846" s="6">
        <v>387.95765</v>
      </c>
      <c r="D3846" s="6">
        <v>5.8966487708129603E-3</v>
      </c>
      <c r="E3846" s="4"/>
      <c r="F3846" s="4"/>
    </row>
    <row r="3847" spans="1:6" ht="13.2" x14ac:dyDescent="0.25">
      <c r="A3847" s="5">
        <v>44903.208333333336</v>
      </c>
      <c r="B3847" s="6">
        <v>397.98</v>
      </c>
      <c r="C3847" s="6">
        <v>383.84269</v>
      </c>
      <c r="D3847" s="6">
        <v>3.6830999699382E-2</v>
      </c>
      <c r="E3847" s="4"/>
      <c r="F3847" s="4"/>
    </row>
    <row r="3848" spans="1:6" ht="13.2" x14ac:dyDescent="0.25">
      <c r="A3848" s="5">
        <v>44903.25</v>
      </c>
      <c r="B3848" s="6">
        <v>398.59</v>
      </c>
      <c r="C3848" s="6">
        <v>386.46064999999999</v>
      </c>
      <c r="D3848" s="6">
        <v>3.1385730992275603E-2</v>
      </c>
      <c r="E3848" s="4"/>
      <c r="F3848" s="4"/>
    </row>
    <row r="3849" spans="1:6" ht="13.2" x14ac:dyDescent="0.25">
      <c r="A3849" s="5">
        <v>44903.291666666664</v>
      </c>
      <c r="B3849" s="6">
        <v>386.56</v>
      </c>
      <c r="C3849" s="6">
        <v>387.28602000000001</v>
      </c>
      <c r="D3849" s="6">
        <v>1.87463518564394E-3</v>
      </c>
      <c r="E3849" s="4"/>
      <c r="F3849" s="4"/>
    </row>
    <row r="3850" spans="1:6" ht="13.2" x14ac:dyDescent="0.25">
      <c r="A3850" s="5">
        <v>44903.333333333336</v>
      </c>
      <c r="B3850" s="6">
        <v>383.07</v>
      </c>
      <c r="C3850" s="6">
        <v>385.04120999999998</v>
      </c>
      <c r="D3850" s="6">
        <v>5.1194779904207696E-3</v>
      </c>
      <c r="E3850" s="4"/>
      <c r="F3850" s="4"/>
    </row>
    <row r="3851" spans="1:6" ht="13.2" x14ac:dyDescent="0.25">
      <c r="A3851" s="5">
        <v>44903.375</v>
      </c>
      <c r="B3851" s="6">
        <v>388.94</v>
      </c>
      <c r="C3851" s="6">
        <v>379.27855</v>
      </c>
      <c r="D3851" s="6">
        <v>2.5473230690214298E-2</v>
      </c>
      <c r="E3851" s="4"/>
      <c r="F3851" s="4"/>
    </row>
    <row r="3852" spans="1:6" ht="13.2" x14ac:dyDescent="0.25">
      <c r="A3852" s="5">
        <v>44903.416666666664</v>
      </c>
      <c r="B3852" s="6">
        <v>392.08</v>
      </c>
      <c r="C3852" s="6">
        <v>377.61358000000001</v>
      </c>
      <c r="D3852" s="6">
        <v>3.8310115859710198E-2</v>
      </c>
      <c r="E3852" s="4"/>
      <c r="F3852" s="4"/>
    </row>
    <row r="3853" spans="1:6" ht="13.2" x14ac:dyDescent="0.25">
      <c r="A3853" s="5">
        <v>44903.458333333336</v>
      </c>
      <c r="B3853" s="6">
        <v>394.71</v>
      </c>
      <c r="C3853" s="6">
        <v>379.88281999999998</v>
      </c>
      <c r="D3853" s="6">
        <v>3.9030930643296699E-2</v>
      </c>
      <c r="E3853" s="4"/>
      <c r="F3853" s="4"/>
    </row>
    <row r="3854" spans="1:6" ht="13.2" x14ac:dyDescent="0.25">
      <c r="A3854" s="5">
        <v>44903.5</v>
      </c>
      <c r="B3854" s="6">
        <v>395.44</v>
      </c>
      <c r="C3854" s="6">
        <v>381.55953</v>
      </c>
      <c r="D3854" s="6">
        <v>3.6378255314445898E-2</v>
      </c>
      <c r="E3854" s="4"/>
      <c r="F3854" s="4"/>
    </row>
    <row r="3855" spans="1:6" ht="13.2" x14ac:dyDescent="0.25">
      <c r="A3855" s="5">
        <v>44903.541666666664</v>
      </c>
      <c r="B3855" s="6">
        <v>391.81</v>
      </c>
      <c r="C3855" s="6">
        <v>381.02742000000001</v>
      </c>
      <c r="D3855" s="6">
        <v>2.8298698293156899E-2</v>
      </c>
      <c r="E3855" s="4"/>
      <c r="F3855" s="4"/>
    </row>
    <row r="3856" spans="1:6" ht="13.2" x14ac:dyDescent="0.25">
      <c r="A3856" s="5">
        <v>44903.583333333336</v>
      </c>
      <c r="B3856" s="6">
        <v>400.08</v>
      </c>
      <c r="C3856" s="6">
        <v>373.19524999999999</v>
      </c>
      <c r="D3856" s="6">
        <v>7.2039368132365E-2</v>
      </c>
      <c r="E3856" s="4"/>
      <c r="F3856" s="4"/>
    </row>
    <row r="3857" spans="1:6" ht="13.2" x14ac:dyDescent="0.25">
      <c r="A3857" s="5">
        <v>44903.625</v>
      </c>
      <c r="B3857" s="6">
        <v>398</v>
      </c>
      <c r="C3857" s="6">
        <v>352.22876000000002</v>
      </c>
      <c r="D3857" s="6">
        <v>0.129947480722471</v>
      </c>
      <c r="E3857" s="4"/>
      <c r="F3857" s="4"/>
    </row>
    <row r="3858" spans="1:6" ht="13.2" x14ac:dyDescent="0.25">
      <c r="A3858" s="5">
        <v>44903.666666666664</v>
      </c>
      <c r="B3858" s="6">
        <v>352</v>
      </c>
      <c r="C3858" s="6">
        <v>314.79845</v>
      </c>
      <c r="D3858" s="6">
        <v>0.11817577246647799</v>
      </c>
      <c r="E3858" s="4"/>
      <c r="F3858" s="4"/>
    </row>
    <row r="3859" spans="1:6" ht="13.2" x14ac:dyDescent="0.25">
      <c r="A3859" s="5">
        <v>44903.708333333336</v>
      </c>
      <c r="B3859" s="6">
        <v>265.83</v>
      </c>
      <c r="C3859" s="6">
        <v>266.19452000000001</v>
      </c>
      <c r="D3859" s="6">
        <v>1.3693745461027E-3</v>
      </c>
      <c r="E3859" s="4"/>
      <c r="F3859" s="4"/>
    </row>
    <row r="3860" spans="1:6" ht="13.2" x14ac:dyDescent="0.25">
      <c r="A3860" s="5">
        <v>44903.75</v>
      </c>
      <c r="B3860" s="6">
        <v>236.54</v>
      </c>
      <c r="C3860" s="6">
        <v>230.24959000000001</v>
      </c>
      <c r="D3860" s="6">
        <v>2.73199617858167E-2</v>
      </c>
      <c r="E3860" s="4"/>
      <c r="F3860" s="4"/>
    </row>
    <row r="3861" spans="1:6" ht="13.2" x14ac:dyDescent="0.25">
      <c r="A3861" s="5">
        <v>44903.791666666664</v>
      </c>
      <c r="B3861" s="6">
        <v>239.74</v>
      </c>
      <c r="C3861" s="6">
        <v>221.25720000000001</v>
      </c>
      <c r="D3861" s="6">
        <v>8.3535360657189903E-2</v>
      </c>
      <c r="E3861" s="4"/>
      <c r="F3861" s="4"/>
    </row>
    <row r="3862" spans="1:6" ht="13.2" x14ac:dyDescent="0.25">
      <c r="A3862" s="5">
        <v>44903.833333333336</v>
      </c>
      <c r="B3862" s="6">
        <v>237.47</v>
      </c>
      <c r="C3862" s="6">
        <v>226.60399000000001</v>
      </c>
      <c r="D3862" s="6">
        <v>4.7951538717389698E-2</v>
      </c>
      <c r="E3862" s="4"/>
      <c r="F3862" s="4"/>
    </row>
    <row r="3863" spans="1:6" ht="13.2" x14ac:dyDescent="0.25">
      <c r="A3863" s="5">
        <v>44903.875</v>
      </c>
      <c r="B3863" s="6">
        <v>238.98</v>
      </c>
      <c r="C3863" s="6">
        <v>230.89314999999999</v>
      </c>
      <c r="D3863" s="6">
        <v>3.5024209250036201E-2</v>
      </c>
      <c r="E3863" s="4"/>
      <c r="F3863" s="4"/>
    </row>
    <row r="3864" spans="1:6" ht="13.2" x14ac:dyDescent="0.25">
      <c r="A3864" s="5">
        <v>44903.916666666664</v>
      </c>
      <c r="B3864" s="6">
        <v>242.8</v>
      </c>
      <c r="C3864" s="6">
        <v>235.6876</v>
      </c>
      <c r="D3864" s="6">
        <v>3.01772346105607E-2</v>
      </c>
      <c r="E3864" s="4"/>
      <c r="F3864" s="4"/>
    </row>
    <row r="3865" spans="1:6" ht="13.2" x14ac:dyDescent="0.25">
      <c r="A3865" s="5">
        <v>44903.958333333336</v>
      </c>
      <c r="B3865" s="6">
        <v>254.12</v>
      </c>
      <c r="C3865" s="6">
        <v>255.86903000000001</v>
      </c>
      <c r="D3865" s="6">
        <v>6.8356455644514799E-3</v>
      </c>
      <c r="E3865" s="4"/>
      <c r="F3865" s="4"/>
    </row>
    <row r="3866" spans="1:6" ht="13.2" x14ac:dyDescent="0.25">
      <c r="A3866" s="5">
        <v>44904</v>
      </c>
      <c r="B3866" s="6">
        <v>331.31</v>
      </c>
      <c r="C3866" s="6">
        <v>312.86133000000001</v>
      </c>
      <c r="D3866" s="6">
        <v>5.8967562402167002E-2</v>
      </c>
      <c r="E3866" s="4"/>
      <c r="F3866" s="4"/>
    </row>
    <row r="3867" spans="1:6" ht="13.2" x14ac:dyDescent="0.25">
      <c r="A3867" s="5">
        <v>44904.041666666664</v>
      </c>
      <c r="B3867" s="6">
        <v>396.3</v>
      </c>
      <c r="C3867" s="6">
        <v>363.98081999999999</v>
      </c>
      <c r="D3867" s="6">
        <v>8.8793634785481301E-2</v>
      </c>
      <c r="E3867" s="4"/>
      <c r="F3867" s="4"/>
    </row>
    <row r="3868" spans="1:6" ht="13.2" x14ac:dyDescent="0.25">
      <c r="A3868" s="5">
        <v>44904.083333333336</v>
      </c>
      <c r="B3868" s="6">
        <v>392.7</v>
      </c>
      <c r="C3868" s="6">
        <v>392.45956999999999</v>
      </c>
      <c r="D3868" s="6">
        <v>6.1262361368842003E-4</v>
      </c>
      <c r="E3868" s="4"/>
      <c r="F3868" s="4"/>
    </row>
    <row r="3869" spans="1:6" ht="13.2" x14ac:dyDescent="0.25">
      <c r="A3869" s="5">
        <v>44904.125</v>
      </c>
      <c r="B3869" s="6">
        <v>399.46</v>
      </c>
      <c r="C3869" s="6">
        <v>393.36716000000001</v>
      </c>
      <c r="D3869" s="6">
        <v>1.54889391376747E-2</v>
      </c>
      <c r="E3869" s="4"/>
      <c r="F3869" s="4"/>
    </row>
    <row r="3870" spans="1:6" ht="13.2" x14ac:dyDescent="0.25">
      <c r="A3870" s="5">
        <v>44904.166666666664</v>
      </c>
      <c r="B3870" s="6">
        <v>397.24</v>
      </c>
      <c r="C3870" s="6">
        <v>385.38672000000003</v>
      </c>
      <c r="D3870" s="6">
        <v>3.07568460065255E-2</v>
      </c>
      <c r="E3870" s="4"/>
      <c r="F3870" s="4"/>
    </row>
    <row r="3871" spans="1:6" ht="13.2" x14ac:dyDescent="0.25">
      <c r="A3871" s="5">
        <v>44904.208333333336</v>
      </c>
      <c r="B3871" s="6">
        <v>385.96</v>
      </c>
      <c r="C3871" s="6">
        <v>381.54586999999998</v>
      </c>
      <c r="D3871" s="6">
        <v>1.15690676982036E-2</v>
      </c>
      <c r="E3871" s="4"/>
      <c r="F3871" s="4"/>
    </row>
    <row r="3872" spans="1:6" ht="13.2" x14ac:dyDescent="0.25">
      <c r="A3872" s="5">
        <v>44904.25</v>
      </c>
      <c r="B3872" s="6">
        <v>385.5</v>
      </c>
      <c r="C3872" s="6">
        <v>383.40528</v>
      </c>
      <c r="D3872" s="6">
        <v>5.4634615360539497E-3</v>
      </c>
      <c r="E3872" s="4"/>
      <c r="F3872" s="4"/>
    </row>
    <row r="3873" spans="1:6" ht="13.2" x14ac:dyDescent="0.25">
      <c r="A3873" s="5">
        <v>44904.291666666664</v>
      </c>
      <c r="B3873" s="6">
        <v>371.75</v>
      </c>
      <c r="C3873" s="6">
        <v>382.47816</v>
      </c>
      <c r="D3873" s="6">
        <v>2.80490786715769E-2</v>
      </c>
      <c r="E3873" s="4"/>
      <c r="F3873" s="4"/>
    </row>
    <row r="3874" spans="1:6" ht="13.2" x14ac:dyDescent="0.25">
      <c r="A3874" s="5">
        <v>44904.333333333336</v>
      </c>
      <c r="B3874" s="6">
        <v>363.74</v>
      </c>
      <c r="C3874" s="6">
        <v>379.43322000000001</v>
      </c>
      <c r="D3874" s="6">
        <v>4.1359636354455102E-2</v>
      </c>
      <c r="E3874" s="4"/>
      <c r="F3874" s="4"/>
    </row>
    <row r="3875" spans="1:6" ht="13.2" x14ac:dyDescent="0.25">
      <c r="A3875" s="5">
        <v>44904.375</v>
      </c>
      <c r="B3875" s="6">
        <v>337.84</v>
      </c>
      <c r="C3875" s="6">
        <v>374.43141000000003</v>
      </c>
      <c r="D3875" s="6">
        <v>9.7725268294131695E-2</v>
      </c>
      <c r="E3875" s="4"/>
      <c r="F3875" s="4"/>
    </row>
    <row r="3876" spans="1:6" ht="13.2" x14ac:dyDescent="0.25">
      <c r="A3876" s="5">
        <v>44904.416666666664</v>
      </c>
      <c r="B3876" s="6">
        <v>334.89</v>
      </c>
      <c r="C3876" s="6">
        <v>373.41615000000002</v>
      </c>
      <c r="D3876" s="6">
        <v>0.10317215792621701</v>
      </c>
      <c r="E3876" s="4"/>
      <c r="F3876" s="4"/>
    </row>
    <row r="3877" spans="1:6" ht="13.2" x14ac:dyDescent="0.25">
      <c r="A3877" s="5">
        <v>44904.458333333336</v>
      </c>
      <c r="B3877" s="6">
        <v>340.29</v>
      </c>
      <c r="C3877" s="6">
        <v>374.62043999999997</v>
      </c>
      <c r="D3877" s="6">
        <v>9.1640594944578893E-2</v>
      </c>
      <c r="E3877" s="4"/>
      <c r="F3877" s="4"/>
    </row>
    <row r="3878" spans="1:6" ht="13.2" x14ac:dyDescent="0.25">
      <c r="A3878" s="5">
        <v>44904.5</v>
      </c>
      <c r="B3878" s="6">
        <v>350.6</v>
      </c>
      <c r="C3878" s="6">
        <v>375.54408999999998</v>
      </c>
      <c r="D3878" s="6">
        <v>6.6421202368009399E-2</v>
      </c>
      <c r="E3878" s="4"/>
      <c r="F3878" s="4"/>
    </row>
    <row r="3879" spans="1:6" ht="13.2" x14ac:dyDescent="0.25">
      <c r="A3879" s="5">
        <v>44904.541666666664</v>
      </c>
      <c r="B3879" s="6">
        <v>366.25</v>
      </c>
      <c r="C3879" s="6">
        <v>376.32008999999999</v>
      </c>
      <c r="D3879" s="6">
        <v>2.6759373914903101E-2</v>
      </c>
      <c r="E3879" s="4"/>
      <c r="F3879" s="4"/>
    </row>
    <row r="3880" spans="1:6" ht="13.2" x14ac:dyDescent="0.25">
      <c r="A3880" s="5">
        <v>44904.583333333336</v>
      </c>
      <c r="B3880" s="6">
        <v>369.99</v>
      </c>
      <c r="C3880" s="6">
        <v>372.06276000000003</v>
      </c>
      <c r="D3880" s="6">
        <v>5.5709956029999204E-3</v>
      </c>
      <c r="E3880" s="4"/>
      <c r="F3880" s="4"/>
    </row>
    <row r="3881" spans="1:6" ht="13.2" x14ac:dyDescent="0.25">
      <c r="A3881" s="5">
        <v>44904.625</v>
      </c>
      <c r="B3881" s="6">
        <v>360.91</v>
      </c>
      <c r="C3881" s="6">
        <v>353.98236000000003</v>
      </c>
      <c r="D3881" s="6">
        <v>1.9570579731713101E-2</v>
      </c>
      <c r="E3881" s="4"/>
      <c r="F3881" s="4"/>
    </row>
    <row r="3882" spans="1:6" ht="13.2" x14ac:dyDescent="0.25">
      <c r="A3882" s="5">
        <v>44904.666666666664</v>
      </c>
      <c r="B3882" s="6">
        <v>320.10000000000002</v>
      </c>
      <c r="C3882" s="6">
        <v>315.81022000000002</v>
      </c>
      <c r="D3882" s="6">
        <v>1.3583410948512E-2</v>
      </c>
      <c r="E3882" s="4"/>
      <c r="F3882" s="4"/>
    </row>
    <row r="3883" spans="1:6" ht="13.2" x14ac:dyDescent="0.25">
      <c r="A3883" s="5">
        <v>44904.708333333336</v>
      </c>
      <c r="B3883" s="6">
        <v>251.01</v>
      </c>
      <c r="C3883" s="6">
        <v>263.98930999999999</v>
      </c>
      <c r="D3883" s="6">
        <v>4.91660438826102E-2</v>
      </c>
      <c r="E3883" s="4"/>
      <c r="F3883" s="4"/>
    </row>
    <row r="3884" spans="1:6" ht="13.2" x14ac:dyDescent="0.25">
      <c r="A3884" s="5">
        <v>44904.75</v>
      </c>
      <c r="B3884" s="6">
        <v>217.47</v>
      </c>
      <c r="C3884" s="6">
        <v>225.91490999999999</v>
      </c>
      <c r="D3884" s="6">
        <v>3.7380932493565798E-2</v>
      </c>
      <c r="E3884" s="4"/>
      <c r="F3884" s="4"/>
    </row>
    <row r="3885" spans="1:6" ht="13.2" x14ac:dyDescent="0.25">
      <c r="A3885" s="5">
        <v>44904.791666666664</v>
      </c>
      <c r="B3885" s="6">
        <v>217.04</v>
      </c>
      <c r="C3885" s="6">
        <v>216.74868000000001</v>
      </c>
      <c r="D3885" s="6">
        <v>1.3440450940692399E-3</v>
      </c>
      <c r="E3885" s="4"/>
      <c r="F3885" s="4"/>
    </row>
    <row r="3886" spans="1:6" ht="13.2" x14ac:dyDescent="0.25">
      <c r="A3886" s="5">
        <v>44904.833333333336</v>
      </c>
      <c r="B3886" s="6">
        <v>217.06</v>
      </c>
      <c r="C3886" s="6">
        <v>221.73258000000001</v>
      </c>
      <c r="D3886" s="6">
        <v>2.1073042130299501E-2</v>
      </c>
      <c r="E3886" s="4"/>
      <c r="F3886" s="4"/>
    </row>
    <row r="3887" spans="1:6" ht="13.2" x14ac:dyDescent="0.25">
      <c r="A3887" s="5">
        <v>44904.875</v>
      </c>
      <c r="B3887" s="6">
        <v>215.61</v>
      </c>
      <c r="C3887" s="6">
        <v>224.01756</v>
      </c>
      <c r="D3887" s="6">
        <v>3.7530807852741398E-2</v>
      </c>
      <c r="E3887" s="4"/>
      <c r="F3887" s="4"/>
    </row>
    <row r="3888" spans="1:6" ht="13.2" x14ac:dyDescent="0.25">
      <c r="A3888" s="5">
        <v>44904.916666666664</v>
      </c>
      <c r="B3888" s="6">
        <v>214.96</v>
      </c>
      <c r="C3888" s="6">
        <v>227.02878000000001</v>
      </c>
      <c r="D3888" s="6">
        <v>5.3159691912188403E-2</v>
      </c>
      <c r="E3888" s="4"/>
      <c r="F3888" s="4"/>
    </row>
    <row r="3889" spans="1:6" ht="13.2" x14ac:dyDescent="0.25">
      <c r="A3889" s="5">
        <v>44904.958333333336</v>
      </c>
      <c r="B3889" s="6">
        <v>227.06</v>
      </c>
      <c r="C3889" s="6">
        <v>247.5138</v>
      </c>
      <c r="D3889" s="6">
        <v>8.2637008522353103E-2</v>
      </c>
      <c r="E3889" s="4"/>
      <c r="F3889" s="4"/>
    </row>
    <row r="3890" spans="1:6" ht="13.2" x14ac:dyDescent="0.25">
      <c r="A3890" s="5">
        <v>44905</v>
      </c>
      <c r="B3890" s="6">
        <v>280.79000000000002</v>
      </c>
      <c r="C3890" s="6">
        <v>319.15024</v>
      </c>
      <c r="D3890" s="6">
        <v>0.120194927630322</v>
      </c>
      <c r="E3890" s="4"/>
      <c r="F3890" s="4"/>
    </row>
    <row r="3891" spans="1:6" ht="13.2" x14ac:dyDescent="0.25">
      <c r="A3891" s="5">
        <v>44905.041666666664</v>
      </c>
      <c r="B3891" s="6">
        <v>360.16</v>
      </c>
      <c r="C3891" s="6">
        <v>360.49659000000003</v>
      </c>
      <c r="D3891" s="6">
        <v>9.3368428256145497E-4</v>
      </c>
      <c r="E3891" s="4"/>
      <c r="F3891" s="4"/>
    </row>
    <row r="3892" spans="1:6" ht="13.2" x14ac:dyDescent="0.25">
      <c r="A3892" s="5">
        <v>44905.083333333336</v>
      </c>
      <c r="B3892" s="6">
        <v>382.03</v>
      </c>
      <c r="C3892" s="6">
        <v>384.24387000000002</v>
      </c>
      <c r="D3892" s="6">
        <v>5.7616273748232897E-3</v>
      </c>
      <c r="E3892" s="4"/>
      <c r="F3892" s="4"/>
    </row>
    <row r="3893" spans="1:6" ht="13.2" x14ac:dyDescent="0.25">
      <c r="A3893" s="5">
        <v>44905.125</v>
      </c>
      <c r="B3893" s="6">
        <v>388.66</v>
      </c>
      <c r="C3893" s="6">
        <v>387.65875</v>
      </c>
      <c r="D3893" s="6">
        <v>2.5828128476399E-3</v>
      </c>
      <c r="E3893" s="4"/>
      <c r="F3893" s="4"/>
    </row>
    <row r="3894" spans="1:6" ht="13.2" x14ac:dyDescent="0.25">
      <c r="A3894" s="5">
        <v>44905.166666666664</v>
      </c>
      <c r="B3894" s="6">
        <v>394.85</v>
      </c>
      <c r="C3894" s="6">
        <v>382.59870999999998</v>
      </c>
      <c r="D3894" s="6">
        <v>3.2021252763763997E-2</v>
      </c>
      <c r="E3894" s="4"/>
      <c r="F3894" s="4"/>
    </row>
    <row r="3895" spans="1:6" ht="13.2" x14ac:dyDescent="0.25">
      <c r="A3895" s="5">
        <v>44905.208333333336</v>
      </c>
      <c r="B3895" s="6">
        <v>400.43</v>
      </c>
      <c r="C3895" s="6">
        <v>377.12455</v>
      </c>
      <c r="D3895" s="6">
        <v>6.1797753553832498E-2</v>
      </c>
      <c r="E3895" s="4"/>
      <c r="F3895" s="4"/>
    </row>
    <row r="3896" spans="1:6" ht="13.2" x14ac:dyDescent="0.25">
      <c r="A3896" s="5">
        <v>44905.25</v>
      </c>
      <c r="B3896" s="6">
        <v>396.81</v>
      </c>
      <c r="C3896" s="6">
        <v>375.88029999999998</v>
      </c>
      <c r="D3896" s="6">
        <v>5.5681822111986197E-2</v>
      </c>
      <c r="E3896" s="4"/>
      <c r="F3896" s="4"/>
    </row>
    <row r="3897" spans="1:6" ht="13.2" x14ac:dyDescent="0.25">
      <c r="A3897" s="5">
        <v>44905.291666666664</v>
      </c>
      <c r="B3897" s="6">
        <v>388.85</v>
      </c>
      <c r="C3897" s="6">
        <v>373.28082999999998</v>
      </c>
      <c r="D3897" s="6">
        <v>4.1708999629046097E-2</v>
      </c>
      <c r="E3897" s="4"/>
      <c r="F3897" s="4"/>
    </row>
    <row r="3898" spans="1:6" ht="13.2" x14ac:dyDescent="0.25">
      <c r="A3898" s="5">
        <v>44905.333333333336</v>
      </c>
      <c r="B3898" s="6">
        <v>376.23</v>
      </c>
      <c r="C3898" s="6">
        <v>370.84978999999998</v>
      </c>
      <c r="D3898" s="6">
        <v>1.4507787640920601E-2</v>
      </c>
      <c r="E3898" s="4"/>
      <c r="F3898" s="4"/>
    </row>
    <row r="3899" spans="1:6" ht="13.2" x14ac:dyDescent="0.25">
      <c r="A3899" s="5">
        <v>44905.375</v>
      </c>
      <c r="B3899" s="6">
        <v>360.65</v>
      </c>
      <c r="C3899" s="6">
        <v>367.21447000000001</v>
      </c>
      <c r="D3899" s="6">
        <v>1.7876392507081802E-2</v>
      </c>
      <c r="E3899" s="4"/>
      <c r="F3899" s="4"/>
    </row>
    <row r="3900" spans="1:6" ht="13.2" x14ac:dyDescent="0.25">
      <c r="A3900" s="5">
        <v>44905.416666666664</v>
      </c>
      <c r="B3900" s="6">
        <v>369.18</v>
      </c>
      <c r="C3900" s="6">
        <v>365.98737</v>
      </c>
      <c r="D3900" s="6">
        <v>8.7233338134045605E-3</v>
      </c>
      <c r="E3900" s="4"/>
      <c r="F3900" s="4"/>
    </row>
    <row r="3901" spans="1:6" ht="13.2" x14ac:dyDescent="0.25">
      <c r="A3901" s="5">
        <v>44905.458333333336</v>
      </c>
      <c r="B3901" s="6">
        <v>370.76</v>
      </c>
      <c r="C3901" s="6">
        <v>365.47302000000002</v>
      </c>
      <c r="D3901" s="6">
        <v>1.4466129401289199E-2</v>
      </c>
      <c r="E3901" s="4"/>
      <c r="F3901" s="4"/>
    </row>
    <row r="3902" spans="1:6" ht="13.2" x14ac:dyDescent="0.25">
      <c r="A3902" s="5">
        <v>44905.5</v>
      </c>
      <c r="B3902" s="6">
        <v>365.84</v>
      </c>
      <c r="C3902" s="6">
        <v>364.52730000000003</v>
      </c>
      <c r="D3902" s="6">
        <v>3.6011020299438401E-3</v>
      </c>
      <c r="E3902" s="4"/>
      <c r="F3902" s="4"/>
    </row>
    <row r="3903" spans="1:6" ht="13.2" x14ac:dyDescent="0.25">
      <c r="A3903" s="5">
        <v>44905.541666666664</v>
      </c>
      <c r="B3903" s="6">
        <v>345.45</v>
      </c>
      <c r="C3903" s="6">
        <v>365.47309000000001</v>
      </c>
      <c r="D3903" s="6">
        <v>5.47867696633971E-2</v>
      </c>
      <c r="E3903" s="4"/>
      <c r="F3903" s="4"/>
    </row>
    <row r="3904" spans="1:6" ht="13.2" x14ac:dyDescent="0.25">
      <c r="A3904" s="5">
        <v>44905.583333333336</v>
      </c>
      <c r="B3904" s="6">
        <v>327.58999999999997</v>
      </c>
      <c r="C3904" s="6">
        <v>363.57202000000001</v>
      </c>
      <c r="D3904" s="6">
        <v>9.8968066904598501E-2</v>
      </c>
      <c r="E3904" s="4"/>
      <c r="F3904" s="4"/>
    </row>
    <row r="3905" spans="1:6" ht="13.2" x14ac:dyDescent="0.25">
      <c r="A3905" s="5">
        <v>44905.625</v>
      </c>
      <c r="B3905" s="6">
        <v>336.5</v>
      </c>
      <c r="C3905" s="6">
        <v>350.17257000000001</v>
      </c>
      <c r="D3905" s="6">
        <v>3.9045234182677399E-2</v>
      </c>
      <c r="E3905" s="4"/>
      <c r="F3905" s="4"/>
    </row>
    <row r="3906" spans="1:6" ht="13.2" x14ac:dyDescent="0.25">
      <c r="A3906" s="5">
        <v>44905.666666666664</v>
      </c>
      <c r="B3906" s="6">
        <v>302.14999999999998</v>
      </c>
      <c r="C3906" s="6">
        <v>319.41388999999998</v>
      </c>
      <c r="D3906" s="6">
        <v>5.4048651422140701E-2</v>
      </c>
      <c r="E3906" s="4"/>
      <c r="F3906" s="4"/>
    </row>
    <row r="3907" spans="1:6" ht="13.2" x14ac:dyDescent="0.25">
      <c r="A3907" s="5">
        <v>44905.708333333336</v>
      </c>
      <c r="B3907" s="6">
        <v>263.95</v>
      </c>
      <c r="C3907" s="6">
        <v>274.45042000000001</v>
      </c>
      <c r="D3907" s="6">
        <v>3.8259806634655599E-2</v>
      </c>
      <c r="E3907" s="4"/>
      <c r="F3907" s="4"/>
    </row>
    <row r="3908" spans="1:6" ht="13.2" x14ac:dyDescent="0.25">
      <c r="A3908" s="5">
        <v>44905.75</v>
      </c>
      <c r="B3908" s="6">
        <v>236.47</v>
      </c>
      <c r="C3908" s="6">
        <v>236.80718999999999</v>
      </c>
      <c r="D3908" s="6">
        <v>1.42390102259983E-3</v>
      </c>
      <c r="E3908" s="4"/>
      <c r="F3908" s="4"/>
    </row>
    <row r="3909" spans="1:6" ht="13.2" x14ac:dyDescent="0.25">
      <c r="A3909" s="5">
        <v>44905.791666666664</v>
      </c>
      <c r="B3909" s="6">
        <v>225.55</v>
      </c>
      <c r="C3909" s="6">
        <v>223.98650000000001</v>
      </c>
      <c r="D3909" s="6">
        <v>6.9803314039015903E-3</v>
      </c>
      <c r="E3909" s="4"/>
      <c r="F3909" s="4"/>
    </row>
    <row r="3910" spans="1:6" ht="13.2" x14ac:dyDescent="0.25">
      <c r="A3910" s="5">
        <v>44905.833333333336</v>
      </c>
      <c r="B3910" s="6">
        <v>229.89</v>
      </c>
      <c r="C3910" s="6">
        <v>227.77655999999999</v>
      </c>
      <c r="D3910" s="6">
        <v>9.2785666795564704E-3</v>
      </c>
      <c r="E3910" s="4"/>
      <c r="F3910" s="4"/>
    </row>
    <row r="3911" spans="1:6" ht="13.2" x14ac:dyDescent="0.25">
      <c r="A3911" s="5">
        <v>44905.875</v>
      </c>
      <c r="B3911" s="6">
        <v>233.92</v>
      </c>
      <c r="C3911" s="6">
        <v>233.45398</v>
      </c>
      <c r="D3911" s="6">
        <v>1.99619642380903E-3</v>
      </c>
      <c r="E3911" s="4"/>
      <c r="F3911" s="4"/>
    </row>
    <row r="3912" spans="1:6" ht="13.2" x14ac:dyDescent="0.25">
      <c r="A3912" s="5">
        <v>44905.916666666664</v>
      </c>
      <c r="B3912" s="6">
        <v>242.3</v>
      </c>
      <c r="C3912" s="6">
        <v>239.89597000000001</v>
      </c>
      <c r="D3912" s="6">
        <v>1.00211354113201E-2</v>
      </c>
      <c r="E3912" s="4"/>
      <c r="F3912" s="4"/>
    </row>
    <row r="3913" spans="1:6" ht="13.2" x14ac:dyDescent="0.25">
      <c r="A3913" s="5">
        <v>44905.958333333336</v>
      </c>
      <c r="B3913" s="6">
        <v>247.77</v>
      </c>
      <c r="C3913" s="6">
        <v>259.46982000000003</v>
      </c>
      <c r="D3913" s="6">
        <v>4.5091255699795899E-2</v>
      </c>
      <c r="E3913" s="4"/>
      <c r="F3913" s="4"/>
    </row>
    <row r="3914" spans="1:6" ht="13.2" x14ac:dyDescent="0.25">
      <c r="A3914" s="5">
        <v>44906</v>
      </c>
      <c r="B3914" s="6">
        <v>291.27999999999997</v>
      </c>
      <c r="C3914" s="6">
        <v>310.26763999999997</v>
      </c>
      <c r="D3914" s="6">
        <v>6.1197616354705803E-2</v>
      </c>
      <c r="E3914" s="4"/>
      <c r="F3914" s="4"/>
    </row>
    <row r="3915" spans="1:6" ht="13.2" x14ac:dyDescent="0.25">
      <c r="A3915" s="5">
        <v>44906.041666666664</v>
      </c>
      <c r="B3915" s="6">
        <v>332.67</v>
      </c>
      <c r="C3915" s="6">
        <v>336.08064999999999</v>
      </c>
      <c r="D3915" s="6">
        <v>1.0148308151629599E-2</v>
      </c>
      <c r="E3915" s="4"/>
      <c r="F3915" s="4"/>
    </row>
    <row r="3916" spans="1:6" ht="13.2" x14ac:dyDescent="0.25">
      <c r="A3916" s="5">
        <v>44906.083333333336</v>
      </c>
      <c r="B3916" s="6">
        <v>338.28</v>
      </c>
      <c r="C3916" s="6">
        <v>354.19477999999998</v>
      </c>
      <c r="D3916" s="6">
        <v>4.4932282740022297E-2</v>
      </c>
      <c r="E3916" s="4"/>
      <c r="F3916" s="4"/>
    </row>
    <row r="3917" spans="1:6" ht="13.2" x14ac:dyDescent="0.25">
      <c r="A3917" s="5">
        <v>44906.125</v>
      </c>
      <c r="B3917" s="6">
        <v>345.87</v>
      </c>
      <c r="C3917" s="6">
        <v>362.61025999999998</v>
      </c>
      <c r="D3917" s="6">
        <v>4.6165985485352702E-2</v>
      </c>
      <c r="E3917" s="4"/>
      <c r="F3917" s="4"/>
    </row>
    <row r="3918" spans="1:6" ht="13.2" x14ac:dyDescent="0.25">
      <c r="A3918" s="5">
        <v>44906.166666666664</v>
      </c>
      <c r="B3918" s="6">
        <v>353.2</v>
      </c>
      <c r="C3918" s="6">
        <v>362.08827000000002</v>
      </c>
      <c r="D3918" s="6">
        <v>2.4547246449049601E-2</v>
      </c>
      <c r="E3918" s="4"/>
      <c r="F3918" s="4"/>
    </row>
    <row r="3919" spans="1:6" ht="13.2" x14ac:dyDescent="0.25">
      <c r="A3919" s="5">
        <v>44906.208333333336</v>
      </c>
      <c r="B3919" s="6">
        <v>335.36</v>
      </c>
      <c r="C3919" s="6">
        <v>356.49558999999999</v>
      </c>
      <c r="D3919" s="6">
        <v>5.9287100858666897E-2</v>
      </c>
      <c r="E3919" s="4"/>
      <c r="F3919" s="4"/>
    </row>
    <row r="3920" spans="1:6" ht="13.2" x14ac:dyDescent="0.25">
      <c r="A3920" s="5">
        <v>44906.25</v>
      </c>
      <c r="B3920" s="6">
        <v>324.36</v>
      </c>
      <c r="C3920" s="6">
        <v>352.55817000000002</v>
      </c>
      <c r="D3920" s="6">
        <v>7.9981609843277707E-2</v>
      </c>
      <c r="E3920" s="4"/>
      <c r="F3920" s="4"/>
    </row>
    <row r="3921" spans="1:6" ht="13.2" x14ac:dyDescent="0.25">
      <c r="A3921" s="5">
        <v>44906.291666666664</v>
      </c>
      <c r="B3921" s="6">
        <v>326.74</v>
      </c>
      <c r="C3921" s="6">
        <v>346.53129000000001</v>
      </c>
      <c r="D3921" s="6">
        <v>5.7112562620246998E-2</v>
      </c>
      <c r="E3921" s="4"/>
      <c r="F3921" s="4"/>
    </row>
    <row r="3922" spans="1:6" ht="13.2" x14ac:dyDescent="0.25">
      <c r="A3922" s="5">
        <v>44906.333333333336</v>
      </c>
      <c r="B3922" s="6">
        <v>329.2</v>
      </c>
      <c r="C3922" s="6">
        <v>340.10246000000001</v>
      </c>
      <c r="D3922" s="6">
        <v>3.2056398533547803E-2</v>
      </c>
      <c r="E3922" s="4"/>
      <c r="F3922" s="4"/>
    </row>
    <row r="3923" spans="1:6" ht="13.2" x14ac:dyDescent="0.25">
      <c r="A3923" s="5">
        <v>44906.375</v>
      </c>
      <c r="B3923" s="6">
        <v>312.52</v>
      </c>
      <c r="C3923" s="6">
        <v>334.27062999999998</v>
      </c>
      <c r="D3923" s="6">
        <v>6.5068923345135005E-2</v>
      </c>
      <c r="E3923" s="4"/>
      <c r="F3923" s="4"/>
    </row>
    <row r="3924" spans="1:6" ht="13.2" x14ac:dyDescent="0.25">
      <c r="A3924" s="5">
        <v>44906.416666666664</v>
      </c>
      <c r="B3924" s="6">
        <v>301.68</v>
      </c>
      <c r="C3924" s="6">
        <v>333.49578000000002</v>
      </c>
      <c r="D3924" s="6">
        <v>9.5400847351051907E-2</v>
      </c>
      <c r="E3924" s="4"/>
      <c r="F3924" s="4"/>
    </row>
    <row r="3925" spans="1:6" ht="13.2" x14ac:dyDescent="0.25">
      <c r="A3925" s="5">
        <v>44906.458333333336</v>
      </c>
      <c r="B3925" s="6">
        <v>299.14</v>
      </c>
      <c r="C3925" s="6">
        <v>334.34077000000002</v>
      </c>
      <c r="D3925" s="6">
        <v>0.10528410878517699</v>
      </c>
      <c r="E3925" s="4"/>
      <c r="F3925" s="4"/>
    </row>
    <row r="3926" spans="1:6" ht="13.2" x14ac:dyDescent="0.25">
      <c r="A3926" s="5">
        <v>44906.5</v>
      </c>
      <c r="B3926" s="6">
        <v>306.43</v>
      </c>
      <c r="C3926" s="6">
        <v>328.22131000000002</v>
      </c>
      <c r="D3926" s="6">
        <v>6.63921242651795E-2</v>
      </c>
      <c r="E3926" s="4"/>
      <c r="F3926" s="4"/>
    </row>
    <row r="3927" spans="1:6" ht="13.2" x14ac:dyDescent="0.25">
      <c r="A3927" s="5">
        <v>44906.541666666664</v>
      </c>
      <c r="B3927" s="6">
        <v>312.24</v>
      </c>
      <c r="C3927" s="6">
        <v>315.64181000000002</v>
      </c>
      <c r="D3927" s="6">
        <v>1.0777437881249E-2</v>
      </c>
      <c r="E3927" s="4"/>
      <c r="F3927" s="4"/>
    </row>
    <row r="3928" spans="1:6" ht="13.2" x14ac:dyDescent="0.25">
      <c r="A3928" s="5">
        <v>44906.583333333336</v>
      </c>
      <c r="B3928" s="6">
        <v>320.63</v>
      </c>
      <c r="C3928" s="6">
        <v>299.01924000000002</v>
      </c>
      <c r="D3928" s="6">
        <v>7.2272138742644002E-2</v>
      </c>
      <c r="E3928" s="4"/>
      <c r="F3928" s="4"/>
    </row>
    <row r="3929" spans="1:6" ht="13.2" x14ac:dyDescent="0.25">
      <c r="A3929" s="5">
        <v>44906.625</v>
      </c>
      <c r="B3929" s="6">
        <v>310.47000000000003</v>
      </c>
      <c r="C3929" s="6">
        <v>280.97620000000001</v>
      </c>
      <c r="D3929" s="6">
        <v>0.104969032964357</v>
      </c>
      <c r="E3929" s="4"/>
      <c r="F3929" s="4"/>
    </row>
    <row r="3930" spans="1:6" ht="13.2" x14ac:dyDescent="0.25">
      <c r="A3930" s="5">
        <v>44906.666666666664</v>
      </c>
      <c r="B3930" s="6">
        <v>269.61</v>
      </c>
      <c r="C3930" s="6">
        <v>261.50283999999999</v>
      </c>
      <c r="D3930" s="6">
        <v>3.1002187203779501E-2</v>
      </c>
      <c r="E3930" s="4"/>
      <c r="F3930" s="4"/>
    </row>
    <row r="3931" spans="1:6" ht="13.2" x14ac:dyDescent="0.25">
      <c r="A3931" s="5">
        <v>44906.708333333336</v>
      </c>
      <c r="B3931" s="6">
        <v>212.3</v>
      </c>
      <c r="C3931" s="6">
        <v>238.82979</v>
      </c>
      <c r="D3931" s="6">
        <v>0.111082415640025</v>
      </c>
      <c r="E3931" s="4"/>
      <c r="F3931" s="4"/>
    </row>
    <row r="3932" spans="1:6" ht="13.2" x14ac:dyDescent="0.25">
      <c r="A3932" s="5">
        <v>44906.75</v>
      </c>
      <c r="B3932" s="6">
        <v>205.06</v>
      </c>
      <c r="C3932" s="6">
        <v>219.27519000000001</v>
      </c>
      <c r="D3932" s="6">
        <v>6.4828082009642796E-2</v>
      </c>
      <c r="E3932" s="4"/>
      <c r="F3932" s="4"/>
    </row>
    <row r="3933" spans="1:6" ht="13.2" x14ac:dyDescent="0.25">
      <c r="A3933" s="5">
        <v>44906.791666666664</v>
      </c>
      <c r="B3933" s="6">
        <v>212.55</v>
      </c>
      <c r="C3933" s="6">
        <v>214.84225000000001</v>
      </c>
      <c r="D3933" s="6">
        <v>1.0669456310385799E-2</v>
      </c>
      <c r="E3933" s="4"/>
      <c r="F3933" s="4"/>
    </row>
    <row r="3934" spans="1:6" ht="13.2" x14ac:dyDescent="0.25">
      <c r="A3934" s="5">
        <v>44906.833333333336</v>
      </c>
      <c r="B3934" s="6">
        <v>216.95</v>
      </c>
      <c r="C3934" s="6">
        <v>225.60061999999999</v>
      </c>
      <c r="D3934" s="6">
        <v>3.8344841428184E-2</v>
      </c>
      <c r="E3934" s="4"/>
      <c r="F3934" s="4"/>
    </row>
    <row r="3935" spans="1:6" ht="13.2" x14ac:dyDescent="0.25">
      <c r="A3935" s="5">
        <v>44906.875</v>
      </c>
      <c r="B3935" s="6">
        <v>218.38</v>
      </c>
      <c r="C3935" s="6">
        <v>241.81343000000001</v>
      </c>
      <c r="D3935" s="6">
        <v>9.6907065914411797E-2</v>
      </c>
      <c r="E3935" s="4"/>
      <c r="F3935" s="4"/>
    </row>
    <row r="3936" spans="1:6" ht="13.2" x14ac:dyDescent="0.25">
      <c r="A3936" s="5">
        <v>44906.916666666664</v>
      </c>
      <c r="B3936" s="6">
        <v>223.65</v>
      </c>
      <c r="C3936" s="6">
        <v>255.81482</v>
      </c>
      <c r="D3936" s="6">
        <v>0.12573477955655499</v>
      </c>
      <c r="E3936" s="4"/>
      <c r="F3936" s="4"/>
    </row>
    <row r="3937" spans="1:6" ht="13.2" x14ac:dyDescent="0.25">
      <c r="A3937" s="5">
        <v>44906.958333333336</v>
      </c>
      <c r="B3937" s="6">
        <v>231.33</v>
      </c>
      <c r="C3937" s="6">
        <v>272.96690999999998</v>
      </c>
      <c r="D3937" s="6">
        <v>0.15253464238577399</v>
      </c>
      <c r="E3937" s="4"/>
      <c r="F3937" s="4"/>
    </row>
    <row r="3938" spans="1:6" ht="13.2" x14ac:dyDescent="0.25">
      <c r="A3938" s="5">
        <v>44907</v>
      </c>
      <c r="B3938" s="6">
        <v>284.01</v>
      </c>
      <c r="C3938" s="6">
        <v>246.96483000000001</v>
      </c>
      <c r="D3938" s="6">
        <v>0.15000180390057899</v>
      </c>
      <c r="E3938" s="4"/>
      <c r="F3938" s="4"/>
    </row>
    <row r="3939" spans="1:6" ht="13.2" x14ac:dyDescent="0.25">
      <c r="A3939" s="5">
        <v>44907.041666666664</v>
      </c>
      <c r="B3939" s="6">
        <v>316.22000000000003</v>
      </c>
      <c r="C3939" s="6">
        <v>290.06017000000003</v>
      </c>
      <c r="D3939" s="6">
        <v>9.0187597973206704E-2</v>
      </c>
      <c r="E3939" s="4"/>
      <c r="F3939" s="4"/>
    </row>
    <row r="3940" spans="1:6" ht="13.2" x14ac:dyDescent="0.25">
      <c r="A3940" s="5">
        <v>44907.083333333336</v>
      </c>
      <c r="B3940" s="6">
        <v>328.34</v>
      </c>
      <c r="C3940" s="6">
        <v>326.86257000000001</v>
      </c>
      <c r="D3940" s="6">
        <v>4.5200342149912401E-3</v>
      </c>
      <c r="E3940" s="4"/>
      <c r="F3940" s="4"/>
    </row>
    <row r="3941" spans="1:6" ht="13.2" x14ac:dyDescent="0.25">
      <c r="A3941" s="5">
        <v>44907.125</v>
      </c>
      <c r="B3941" s="6">
        <v>332.52</v>
      </c>
      <c r="C3941" s="6">
        <v>346.75027</v>
      </c>
      <c r="D3941" s="6">
        <v>4.1038958671899502E-2</v>
      </c>
      <c r="E3941" s="4"/>
      <c r="F3941" s="4"/>
    </row>
    <row r="3942" spans="1:6" ht="13.2" x14ac:dyDescent="0.25">
      <c r="A3942" s="5">
        <v>44907.166666666664</v>
      </c>
      <c r="B3942" s="6">
        <v>340.08</v>
      </c>
      <c r="C3942" s="6">
        <v>349.80466000000001</v>
      </c>
      <c r="D3942" s="6">
        <v>2.7800258578602199E-2</v>
      </c>
      <c r="E3942" s="4"/>
      <c r="F3942" s="4"/>
    </row>
    <row r="3943" spans="1:6" ht="13.2" x14ac:dyDescent="0.25">
      <c r="A3943" s="5">
        <v>44907.208333333336</v>
      </c>
      <c r="B3943" s="6">
        <v>343.75</v>
      </c>
      <c r="C3943" s="6">
        <v>344.67982999999998</v>
      </c>
      <c r="D3943" s="6">
        <v>2.6976629296816702E-3</v>
      </c>
      <c r="E3943" s="4"/>
      <c r="F3943" s="4"/>
    </row>
    <row r="3944" spans="1:6" ht="13.2" x14ac:dyDescent="0.25">
      <c r="A3944" s="5">
        <v>44907.25</v>
      </c>
      <c r="B3944" s="6">
        <v>323.45</v>
      </c>
      <c r="C3944" s="6">
        <v>340.41923000000003</v>
      </c>
      <c r="D3944" s="6">
        <v>4.9848035905609697E-2</v>
      </c>
      <c r="E3944" s="4"/>
      <c r="F3944" s="4"/>
    </row>
    <row r="3945" spans="1:6" ht="13.2" x14ac:dyDescent="0.25">
      <c r="A3945" s="5">
        <v>44907.291666666664</v>
      </c>
      <c r="B3945" s="6">
        <v>319.64</v>
      </c>
      <c r="C3945" s="6">
        <v>335.84906000000001</v>
      </c>
      <c r="D3945" s="6">
        <v>4.8262930972622103E-2</v>
      </c>
      <c r="E3945" s="4"/>
      <c r="F3945" s="4"/>
    </row>
    <row r="3946" spans="1:6" ht="13.2" x14ac:dyDescent="0.25">
      <c r="A3946" s="5">
        <v>44907.333333333336</v>
      </c>
      <c r="B3946" s="6">
        <v>311.86</v>
      </c>
      <c r="C3946" s="6">
        <v>332.86914999999999</v>
      </c>
      <c r="D3946" s="6">
        <v>6.3115341268483297E-2</v>
      </c>
      <c r="E3946" s="4"/>
      <c r="F3946" s="4"/>
    </row>
    <row r="3947" spans="1:6" ht="13.2" x14ac:dyDescent="0.25">
      <c r="A3947" s="5">
        <v>44907.375</v>
      </c>
      <c r="B3947" s="6">
        <v>320.06</v>
      </c>
      <c r="C3947" s="6">
        <v>330.49329999999998</v>
      </c>
      <c r="D3947" s="6">
        <v>3.1568869928679202E-2</v>
      </c>
      <c r="E3947" s="4"/>
      <c r="F3947" s="4"/>
    </row>
    <row r="3948" spans="1:6" ht="13.2" x14ac:dyDescent="0.25">
      <c r="A3948" s="5">
        <v>44907.416666666664</v>
      </c>
      <c r="B3948" s="6">
        <v>340.79</v>
      </c>
      <c r="C3948" s="6">
        <v>329.31711000000001</v>
      </c>
      <c r="D3948" s="6">
        <v>3.4838426706708302E-2</v>
      </c>
      <c r="E3948" s="4"/>
      <c r="F3948" s="4"/>
    </row>
    <row r="3949" spans="1:6" ht="13.2" x14ac:dyDescent="0.25">
      <c r="A3949" s="5">
        <v>44907.458333333336</v>
      </c>
      <c r="B3949" s="6">
        <v>360.41</v>
      </c>
      <c r="C3949" s="6">
        <v>325.43266</v>
      </c>
      <c r="D3949" s="6">
        <v>0.107479501289145</v>
      </c>
      <c r="E3949" s="4"/>
      <c r="F3949" s="4"/>
    </row>
    <row r="3950" spans="1:6" ht="13.2" x14ac:dyDescent="0.25">
      <c r="A3950" s="5">
        <v>44907.5</v>
      </c>
      <c r="B3950" s="6">
        <v>353.47</v>
      </c>
      <c r="C3950" s="6">
        <v>321.12461000000002</v>
      </c>
      <c r="D3950" s="6">
        <v>0.100725353936591</v>
      </c>
      <c r="E3950" s="4"/>
      <c r="F3950" s="4"/>
    </row>
    <row r="3951" spans="1:6" ht="13.2" x14ac:dyDescent="0.25">
      <c r="A3951" s="5">
        <v>44907.541666666664</v>
      </c>
      <c r="B3951" s="6">
        <v>354.73</v>
      </c>
      <c r="C3951" s="6">
        <v>322.49801000000002</v>
      </c>
      <c r="D3951" s="6">
        <v>9.9944771752234901E-2</v>
      </c>
      <c r="E3951" s="4"/>
      <c r="F3951" s="4"/>
    </row>
    <row r="3952" spans="1:6" ht="13.2" x14ac:dyDescent="0.25">
      <c r="A3952" s="5">
        <v>44907.583333333336</v>
      </c>
      <c r="B3952" s="6">
        <v>350.31</v>
      </c>
      <c r="C3952" s="6">
        <v>327.08879999999999</v>
      </c>
      <c r="D3952" s="6">
        <v>7.0993565050224902E-2</v>
      </c>
      <c r="E3952" s="4"/>
      <c r="F3952" s="4"/>
    </row>
    <row r="3953" spans="1:6" ht="13.2" x14ac:dyDescent="0.25">
      <c r="A3953" s="5">
        <v>44907.625</v>
      </c>
      <c r="B3953" s="6">
        <v>376.63</v>
      </c>
      <c r="C3953" s="6">
        <v>322.47302999999999</v>
      </c>
      <c r="D3953" s="6">
        <v>0.16794263383824601</v>
      </c>
      <c r="E3953" s="4"/>
      <c r="F3953" s="4"/>
    </row>
    <row r="3954" spans="1:6" ht="13.2" x14ac:dyDescent="0.25">
      <c r="A3954" s="5">
        <v>44907.666666666664</v>
      </c>
      <c r="B3954" s="6">
        <v>349.26</v>
      </c>
      <c r="C3954" s="6">
        <v>296.67230999999998</v>
      </c>
      <c r="D3954" s="6">
        <v>0.17725850450957101</v>
      </c>
      <c r="E3954" s="4"/>
      <c r="F3954" s="4"/>
    </row>
    <row r="3955" spans="1:6" ht="13.2" x14ac:dyDescent="0.25">
      <c r="A3955" s="5">
        <v>44907.708333333336</v>
      </c>
      <c r="B3955" s="6">
        <v>294.93</v>
      </c>
      <c r="C3955" s="6">
        <v>252.3211</v>
      </c>
      <c r="D3955" s="6">
        <v>0.16886776413070401</v>
      </c>
      <c r="E3955" s="4"/>
      <c r="F3955" s="4"/>
    </row>
    <row r="3956" spans="1:6" ht="13.2" x14ac:dyDescent="0.25">
      <c r="A3956" s="5">
        <v>44907.75</v>
      </c>
      <c r="B3956" s="6">
        <v>274.43</v>
      </c>
      <c r="C3956" s="6">
        <v>212.25178</v>
      </c>
      <c r="D3956" s="6">
        <v>0.29294557623968998</v>
      </c>
      <c r="E3956" s="4"/>
      <c r="F3956" s="4"/>
    </row>
    <row r="3957" spans="1:6" ht="13.2" x14ac:dyDescent="0.25">
      <c r="A3957" s="5">
        <v>44907.791666666664</v>
      </c>
      <c r="B3957" s="6">
        <v>270.31</v>
      </c>
      <c r="C3957" s="6">
        <v>193.78501</v>
      </c>
      <c r="D3957" s="6">
        <v>0.39489633382891598</v>
      </c>
      <c r="E3957" s="4"/>
      <c r="F3957" s="4"/>
    </row>
    <row r="3958" spans="1:6" ht="13.2" x14ac:dyDescent="0.25">
      <c r="A3958" s="5">
        <v>44907.833333333336</v>
      </c>
      <c r="B3958" s="6">
        <v>270.73</v>
      </c>
      <c r="C3958" s="6">
        <v>192.18234000000001</v>
      </c>
      <c r="D3958" s="6">
        <v>0.40871424502376202</v>
      </c>
      <c r="E3958" s="4"/>
      <c r="F3958" s="4"/>
    </row>
    <row r="3959" spans="1:6" ht="13.2" x14ac:dyDescent="0.25">
      <c r="A3959" s="5">
        <v>44907.875</v>
      </c>
      <c r="B3959" s="6">
        <v>275.08999999999997</v>
      </c>
      <c r="C3959" s="6">
        <v>194.32306</v>
      </c>
      <c r="D3959" s="6">
        <v>0.41563229809164098</v>
      </c>
      <c r="E3959" s="4"/>
      <c r="F3959" s="4"/>
    </row>
    <row r="3960" spans="1:6" ht="13.2" x14ac:dyDescent="0.25">
      <c r="A3960" s="5">
        <v>44907.916666666664</v>
      </c>
      <c r="B3960" s="6">
        <v>265.45</v>
      </c>
      <c r="C3960" s="6">
        <v>196.97506999999999</v>
      </c>
      <c r="D3960" s="6">
        <v>0.34763246942874498</v>
      </c>
      <c r="E3960" s="4"/>
      <c r="F3960" s="4"/>
    </row>
    <row r="3961" spans="1:6" ht="13.2" x14ac:dyDescent="0.25">
      <c r="A3961" s="5">
        <v>44907.958333333336</v>
      </c>
      <c r="B3961" s="6">
        <v>256.16000000000003</v>
      </c>
      <c r="C3961" s="6">
        <v>210.94130999999999</v>
      </c>
      <c r="D3961" s="6">
        <v>0.214366213995732</v>
      </c>
      <c r="E3961" s="4"/>
      <c r="F3961" s="4"/>
    </row>
    <row r="3962" spans="1:6" ht="13.2" x14ac:dyDescent="0.25">
      <c r="A3962" s="5">
        <v>44908</v>
      </c>
      <c r="B3962" s="6">
        <v>303.13</v>
      </c>
      <c r="C3962" s="6">
        <v>300.553</v>
      </c>
      <c r="D3962" s="6">
        <v>8.5741949007329694E-3</v>
      </c>
      <c r="E3962" s="4"/>
      <c r="F3962" s="4"/>
    </row>
    <row r="3963" spans="1:6" ht="13.2" x14ac:dyDescent="0.25">
      <c r="A3963" s="5">
        <v>44908.041666666664</v>
      </c>
      <c r="B3963" s="6">
        <v>349.47</v>
      </c>
      <c r="C3963" s="6">
        <v>342.32114000000001</v>
      </c>
      <c r="D3963" s="6">
        <v>2.0883489696254202E-2</v>
      </c>
      <c r="E3963" s="4"/>
      <c r="F3963" s="4"/>
    </row>
    <row r="3964" spans="1:6" ht="13.2" x14ac:dyDescent="0.25">
      <c r="A3964" s="5">
        <v>44908.083333333336</v>
      </c>
      <c r="B3964" s="6">
        <v>359.43</v>
      </c>
      <c r="C3964" s="6">
        <v>368.74149</v>
      </c>
      <c r="D3964" s="6">
        <v>2.5252081071755601E-2</v>
      </c>
      <c r="E3964" s="4"/>
      <c r="F3964" s="4"/>
    </row>
    <row r="3965" spans="1:6" ht="13.2" x14ac:dyDescent="0.25">
      <c r="A3965" s="5">
        <v>44908.125</v>
      </c>
      <c r="B3965" s="6">
        <v>360.06</v>
      </c>
      <c r="C3965" s="6">
        <v>375.25880000000001</v>
      </c>
      <c r="D3965" s="6">
        <v>4.0502181427857199E-2</v>
      </c>
      <c r="E3965" s="4"/>
      <c r="F3965" s="4"/>
    </row>
    <row r="3966" spans="1:6" ht="13.2" x14ac:dyDescent="0.25">
      <c r="A3966" s="5">
        <v>44908.166666666664</v>
      </c>
      <c r="B3966" s="6">
        <v>359.32</v>
      </c>
      <c r="C3966" s="6">
        <v>370.17174</v>
      </c>
      <c r="D3966" s="6">
        <v>2.9315419918332999E-2</v>
      </c>
      <c r="E3966" s="4"/>
      <c r="F3966" s="4"/>
    </row>
    <row r="3967" spans="1:6" ht="13.2" x14ac:dyDescent="0.25">
      <c r="A3967" s="5">
        <v>44908.208333333336</v>
      </c>
      <c r="B3967" s="6">
        <v>354.49</v>
      </c>
      <c r="C3967" s="6">
        <v>363.25351999999998</v>
      </c>
      <c r="D3967" s="6">
        <v>2.4125079366058001E-2</v>
      </c>
      <c r="E3967" s="4"/>
      <c r="F3967" s="4"/>
    </row>
    <row r="3968" spans="1:6" ht="13.2" x14ac:dyDescent="0.25">
      <c r="A3968" s="5">
        <v>44908.25</v>
      </c>
      <c r="B3968" s="6">
        <v>352.48</v>
      </c>
      <c r="C3968" s="6">
        <v>362.23610000000002</v>
      </c>
      <c r="D3968" s="6">
        <v>2.6932986524534599E-2</v>
      </c>
      <c r="E3968" s="4"/>
      <c r="F3968" s="4"/>
    </row>
    <row r="3969" spans="1:6" ht="13.2" x14ac:dyDescent="0.25">
      <c r="A3969" s="5">
        <v>44908.291666666664</v>
      </c>
      <c r="B3969" s="6">
        <v>341.33</v>
      </c>
      <c r="C3969" s="6">
        <v>361.56831</v>
      </c>
      <c r="D3969" s="6">
        <v>5.5973683091861702E-2</v>
      </c>
      <c r="E3969" s="4"/>
      <c r="F3969" s="4"/>
    </row>
    <row r="3970" spans="1:6" ht="13.2" x14ac:dyDescent="0.25">
      <c r="A3970" s="5">
        <v>44908.333333333336</v>
      </c>
      <c r="B3970" s="6">
        <v>329.26</v>
      </c>
      <c r="C3970" s="6">
        <v>358.56313999999998</v>
      </c>
      <c r="D3970" s="6">
        <v>8.1723793471911194E-2</v>
      </c>
      <c r="E3970" s="4"/>
      <c r="F3970" s="4"/>
    </row>
    <row r="3971" spans="1:6" ht="13.2" x14ac:dyDescent="0.25">
      <c r="A3971" s="5">
        <v>44908.375</v>
      </c>
      <c r="B3971" s="6">
        <v>330.08</v>
      </c>
      <c r="C3971" s="6">
        <v>353.16735</v>
      </c>
      <c r="D3971" s="6">
        <v>6.5372266150877198E-2</v>
      </c>
      <c r="E3971" s="4"/>
      <c r="F3971" s="4"/>
    </row>
    <row r="3972" spans="1:6" ht="13.2" x14ac:dyDescent="0.25">
      <c r="A3972" s="5">
        <v>44908.416666666664</v>
      </c>
      <c r="B3972" s="6">
        <v>348.8</v>
      </c>
      <c r="C3972" s="6">
        <v>352.22618</v>
      </c>
      <c r="D3972" s="6">
        <v>9.7272156203720792E-3</v>
      </c>
      <c r="E3972" s="4"/>
      <c r="F3972" s="4"/>
    </row>
    <row r="3973" spans="1:6" ht="13.2" x14ac:dyDescent="0.25">
      <c r="A3973" s="5">
        <v>44908.458333333336</v>
      </c>
      <c r="B3973" s="6">
        <v>359.42</v>
      </c>
      <c r="C3973" s="6">
        <v>354.35144000000003</v>
      </c>
      <c r="D3973" s="6">
        <v>1.4303765775581401E-2</v>
      </c>
      <c r="E3973" s="4"/>
      <c r="F3973" s="4"/>
    </row>
    <row r="3974" spans="1:6" ht="13.2" x14ac:dyDescent="0.25">
      <c r="A3974" s="5">
        <v>44908.5</v>
      </c>
      <c r="B3974" s="6">
        <v>363.84</v>
      </c>
      <c r="C3974" s="6">
        <v>353.75027999999998</v>
      </c>
      <c r="D3974" s="6">
        <v>2.85221541026059E-2</v>
      </c>
      <c r="E3974" s="4"/>
      <c r="F3974" s="4"/>
    </row>
    <row r="3975" spans="1:6" ht="13.2" x14ac:dyDescent="0.25">
      <c r="A3975" s="5">
        <v>44908.541666666664</v>
      </c>
      <c r="B3975" s="6">
        <v>366.29</v>
      </c>
      <c r="C3975" s="6">
        <v>352.76038</v>
      </c>
      <c r="D3975" s="6">
        <v>3.8353570205361502E-2</v>
      </c>
      <c r="E3975" s="4"/>
      <c r="F3975" s="4"/>
    </row>
    <row r="3976" spans="1:6" ht="13.2" x14ac:dyDescent="0.25">
      <c r="A3976" s="5">
        <v>44908.583333333336</v>
      </c>
      <c r="B3976" s="6">
        <v>387.71</v>
      </c>
      <c r="C3976" s="6">
        <v>351.84161</v>
      </c>
      <c r="D3976" s="6">
        <v>0.101944707449468</v>
      </c>
      <c r="E3976" s="4"/>
      <c r="F3976" s="4"/>
    </row>
    <row r="3977" spans="1:6" ht="13.2" x14ac:dyDescent="0.25">
      <c r="A3977" s="5">
        <v>44908.625</v>
      </c>
      <c r="B3977" s="6">
        <v>394.51</v>
      </c>
      <c r="C3977" s="6">
        <v>345.68749000000003</v>
      </c>
      <c r="D3977" s="6">
        <v>0.14123308309479099</v>
      </c>
      <c r="E3977" s="4"/>
      <c r="F3977" s="4"/>
    </row>
    <row r="3978" spans="1:6" ht="13.2" x14ac:dyDescent="0.25">
      <c r="A3978" s="5">
        <v>44908.666666666664</v>
      </c>
      <c r="B3978" s="6">
        <v>364.28</v>
      </c>
      <c r="C3978" s="6">
        <v>324.81814000000003</v>
      </c>
      <c r="D3978" s="6">
        <v>0.121489089248525</v>
      </c>
      <c r="E3978" s="4"/>
      <c r="F3978" s="4"/>
    </row>
    <row r="3979" spans="1:6" ht="13.2" x14ac:dyDescent="0.25">
      <c r="A3979" s="5">
        <v>44908.708333333336</v>
      </c>
      <c r="B3979" s="6">
        <v>294.25</v>
      </c>
      <c r="C3979" s="6">
        <v>285.76504</v>
      </c>
      <c r="D3979" s="6">
        <v>2.9692085497932098E-2</v>
      </c>
      <c r="E3979" s="4"/>
      <c r="F3979" s="4"/>
    </row>
    <row r="3980" spans="1:6" ht="13.2" x14ac:dyDescent="0.25">
      <c r="A3980" s="5">
        <v>44908.75</v>
      </c>
      <c r="B3980" s="6">
        <v>271.55</v>
      </c>
      <c r="C3980" s="6">
        <v>246.02583999999999</v>
      </c>
      <c r="D3980" s="6">
        <v>0.103745850435873</v>
      </c>
      <c r="E3980" s="4"/>
      <c r="F3980" s="4"/>
    </row>
    <row r="3981" spans="1:6" ht="13.2" x14ac:dyDescent="0.25">
      <c r="A3981" s="5">
        <v>44908.791666666664</v>
      </c>
      <c r="B3981" s="6">
        <v>266.74</v>
      </c>
      <c r="C3981" s="6">
        <v>225.02248</v>
      </c>
      <c r="D3981" s="6">
        <v>0.185392677211627</v>
      </c>
      <c r="E3981" s="4"/>
      <c r="F3981" s="4"/>
    </row>
    <row r="3982" spans="1:6" ht="13.2" x14ac:dyDescent="0.25">
      <c r="A3982" s="5">
        <v>44908.833333333336</v>
      </c>
      <c r="B3982" s="6">
        <v>265.52999999999997</v>
      </c>
      <c r="C3982" s="6">
        <v>222.5506</v>
      </c>
      <c r="D3982" s="6">
        <v>0.19312192373329901</v>
      </c>
      <c r="E3982" s="4"/>
      <c r="F3982" s="4"/>
    </row>
    <row r="3983" spans="1:6" ht="13.2" x14ac:dyDescent="0.25">
      <c r="A3983" s="5">
        <v>44908.875</v>
      </c>
      <c r="B3983" s="6">
        <v>257.63</v>
      </c>
      <c r="C3983" s="6">
        <v>227.26566</v>
      </c>
      <c r="D3983" s="6">
        <v>0.13360725065106599</v>
      </c>
      <c r="E3983" s="4"/>
      <c r="F3983" s="4"/>
    </row>
    <row r="3984" spans="1:6" ht="13.2" x14ac:dyDescent="0.25">
      <c r="A3984" s="5">
        <v>44908.916666666664</v>
      </c>
      <c r="B3984" s="6">
        <v>254.72</v>
      </c>
      <c r="C3984" s="6">
        <v>233.37341000000001</v>
      </c>
      <c r="D3984" s="6">
        <v>9.1469675144224799E-2</v>
      </c>
      <c r="E3984" s="4"/>
      <c r="F3984" s="4"/>
    </row>
    <row r="3985" spans="1:6" ht="13.2" x14ac:dyDescent="0.25">
      <c r="A3985" s="5">
        <v>44908.958333333336</v>
      </c>
      <c r="B3985" s="6">
        <v>260.64999999999998</v>
      </c>
      <c r="C3985" s="6">
        <v>250.83445</v>
      </c>
      <c r="D3985" s="6">
        <v>3.9131586590278801E-2</v>
      </c>
      <c r="E3985" s="4"/>
      <c r="F3985" s="4"/>
    </row>
    <row r="3986" spans="1:6" ht="13.2" x14ac:dyDescent="0.25">
      <c r="A3986" s="5">
        <v>44909</v>
      </c>
      <c r="B3986" s="6">
        <v>321.14999999999998</v>
      </c>
      <c r="C3986" s="6">
        <v>320.36926</v>
      </c>
      <c r="D3986" s="6">
        <v>2.4370003539040501E-3</v>
      </c>
      <c r="E3986" s="4"/>
      <c r="F3986" s="4"/>
    </row>
    <row r="3987" spans="1:6" ht="13.2" x14ac:dyDescent="0.25">
      <c r="A3987" s="5">
        <v>44909.041666666664</v>
      </c>
      <c r="B3987" s="6">
        <v>398.91</v>
      </c>
      <c r="C3987" s="6">
        <v>372.10619000000003</v>
      </c>
      <c r="D3987" s="6">
        <v>7.2032690453227799E-2</v>
      </c>
      <c r="E3987" s="4"/>
      <c r="F3987" s="4"/>
    </row>
    <row r="3988" spans="1:6" ht="13.2" x14ac:dyDescent="0.25">
      <c r="A3988" s="5">
        <v>44909.083333333336</v>
      </c>
      <c r="B3988" s="6">
        <v>415.28</v>
      </c>
      <c r="C3988" s="6">
        <v>402.93624999999997</v>
      </c>
      <c r="D3988" s="6">
        <v>3.06344986334686E-2</v>
      </c>
      <c r="E3988" s="4"/>
      <c r="F3988" s="4"/>
    </row>
    <row r="3989" spans="1:6" ht="13.2" x14ac:dyDescent="0.25">
      <c r="A3989" s="5">
        <v>44909.125</v>
      </c>
      <c r="B3989" s="6">
        <v>413.35</v>
      </c>
      <c r="C3989" s="6">
        <v>406.71681000000001</v>
      </c>
      <c r="D3989" s="6">
        <v>1.6309111983839501E-2</v>
      </c>
      <c r="E3989" s="4"/>
      <c r="F3989" s="4"/>
    </row>
    <row r="3990" spans="1:6" ht="13.2" x14ac:dyDescent="0.25">
      <c r="A3990" s="5">
        <v>44909.166666666664</v>
      </c>
      <c r="B3990" s="6">
        <v>412.94</v>
      </c>
      <c r="C3990" s="6">
        <v>399.22766000000001</v>
      </c>
      <c r="D3990" s="6">
        <v>3.4347169231711001E-2</v>
      </c>
      <c r="E3990" s="4"/>
      <c r="F3990" s="4"/>
    </row>
    <row r="3991" spans="1:6" ht="13.2" x14ac:dyDescent="0.25">
      <c r="A3991" s="5">
        <v>44909.208333333336</v>
      </c>
      <c r="B3991" s="6">
        <v>406.8</v>
      </c>
      <c r="C3991" s="6">
        <v>393.37365</v>
      </c>
      <c r="D3991" s="6">
        <v>3.4131289678401198E-2</v>
      </c>
      <c r="E3991" s="4"/>
      <c r="F3991" s="4"/>
    </row>
    <row r="3992" spans="1:6" ht="13.2" x14ac:dyDescent="0.25">
      <c r="A3992" s="5">
        <v>44909.25</v>
      </c>
      <c r="B3992" s="6">
        <v>399.9</v>
      </c>
      <c r="C3992" s="6">
        <v>395.21570000000003</v>
      </c>
      <c r="D3992" s="6">
        <v>1.1852514968408201E-2</v>
      </c>
      <c r="E3992" s="4"/>
      <c r="F3992" s="4"/>
    </row>
    <row r="3993" spans="1:6" ht="13.2" x14ac:dyDescent="0.25">
      <c r="A3993" s="5">
        <v>44909.291666666664</v>
      </c>
      <c r="B3993" s="6">
        <v>402.88</v>
      </c>
      <c r="C3993" s="6">
        <v>395.71418</v>
      </c>
      <c r="D3993" s="6">
        <v>1.81085752347818E-2</v>
      </c>
      <c r="E3993" s="4"/>
      <c r="F3993" s="4"/>
    </row>
    <row r="3994" spans="1:6" ht="13.2" x14ac:dyDescent="0.25">
      <c r="A3994" s="5">
        <v>44909.333333333336</v>
      </c>
      <c r="B3994" s="6">
        <v>407.96</v>
      </c>
      <c r="C3994" s="6">
        <v>393.22838999999999</v>
      </c>
      <c r="D3994" s="6">
        <v>3.7463241145940601E-2</v>
      </c>
      <c r="E3994" s="4"/>
      <c r="F3994" s="4"/>
    </row>
    <row r="3995" spans="1:6" ht="13.2" x14ac:dyDescent="0.25">
      <c r="A3995" s="5">
        <v>44909.375</v>
      </c>
      <c r="B3995" s="6">
        <v>401.26</v>
      </c>
      <c r="C3995" s="6">
        <v>386.95285999999999</v>
      </c>
      <c r="D3995" s="6">
        <v>3.6973857745876297E-2</v>
      </c>
      <c r="E3995" s="4"/>
      <c r="F3995" s="4"/>
    </row>
    <row r="3996" spans="1:6" ht="13.2" x14ac:dyDescent="0.25">
      <c r="A3996" s="5">
        <v>44909.416666666664</v>
      </c>
      <c r="B3996" s="6">
        <v>405.35</v>
      </c>
      <c r="C3996" s="6">
        <v>384.78215999999998</v>
      </c>
      <c r="D3996" s="6">
        <v>5.3453205834698897E-2</v>
      </c>
      <c r="E3996" s="4"/>
      <c r="F3996" s="4"/>
    </row>
    <row r="3997" spans="1:6" ht="13.2" x14ac:dyDescent="0.25">
      <c r="A3997" s="5">
        <v>44909.458333333336</v>
      </c>
      <c r="B3997" s="6">
        <v>408.5</v>
      </c>
      <c r="C3997" s="6">
        <v>386.84611999999998</v>
      </c>
      <c r="D3997" s="6">
        <v>5.5975435400515298E-2</v>
      </c>
      <c r="E3997" s="4"/>
      <c r="F3997" s="4"/>
    </row>
    <row r="3998" spans="1:6" ht="13.2" x14ac:dyDescent="0.25">
      <c r="A3998" s="5">
        <v>44909.5</v>
      </c>
      <c r="B3998" s="6">
        <v>408.66</v>
      </c>
      <c r="C3998" s="6">
        <v>387.51510000000002</v>
      </c>
      <c r="D3998" s="6">
        <v>5.4565357582194801E-2</v>
      </c>
      <c r="E3998" s="4"/>
      <c r="F3998" s="4"/>
    </row>
    <row r="3999" spans="1:6" ht="13.2" x14ac:dyDescent="0.25">
      <c r="A3999" s="5">
        <v>44909.541666666664</v>
      </c>
      <c r="B3999" s="6">
        <v>398.8</v>
      </c>
      <c r="C3999" s="6">
        <v>387.06781999999998</v>
      </c>
      <c r="D3999" s="6">
        <v>3.0310398833982101E-2</v>
      </c>
      <c r="E3999" s="4"/>
      <c r="F3999" s="4"/>
    </row>
    <row r="4000" spans="1:6" ht="13.2" x14ac:dyDescent="0.25">
      <c r="A4000" s="5">
        <v>44909.583333333336</v>
      </c>
      <c r="B4000" s="6">
        <v>403.15</v>
      </c>
      <c r="C4000" s="6">
        <v>382.72775999999999</v>
      </c>
      <c r="D4000" s="6">
        <v>5.3359704036101199E-2</v>
      </c>
      <c r="E4000" s="4"/>
      <c r="F4000" s="4"/>
    </row>
    <row r="4001" spans="1:6" ht="13.2" x14ac:dyDescent="0.25">
      <c r="A4001" s="5">
        <v>44909.625</v>
      </c>
      <c r="B4001" s="6">
        <v>405.6</v>
      </c>
      <c r="C4001" s="6">
        <v>368.52731</v>
      </c>
      <c r="D4001" s="6">
        <v>0.10059685942949501</v>
      </c>
      <c r="E4001" s="4"/>
      <c r="F4001" s="4"/>
    </row>
    <row r="4002" spans="1:6" ht="13.2" x14ac:dyDescent="0.25">
      <c r="A4002" s="5">
        <v>44909.666666666664</v>
      </c>
      <c r="B4002" s="6">
        <v>364.84</v>
      </c>
      <c r="C4002" s="6">
        <v>337.01148000000001</v>
      </c>
      <c r="D4002" s="6">
        <v>8.2574397762355006E-2</v>
      </c>
      <c r="E4002" s="4"/>
      <c r="F4002" s="4"/>
    </row>
    <row r="4003" spans="1:6" ht="13.2" x14ac:dyDescent="0.25">
      <c r="A4003" s="5">
        <v>44909.708333333336</v>
      </c>
      <c r="B4003" s="6">
        <v>286.14999999999998</v>
      </c>
      <c r="C4003" s="6">
        <v>288.12936999999999</v>
      </c>
      <c r="D4003" s="6">
        <v>6.86972660926589E-3</v>
      </c>
      <c r="E4003" s="4"/>
      <c r="F4003" s="4"/>
    </row>
    <row r="4004" spans="1:6" ht="13.2" x14ac:dyDescent="0.25">
      <c r="A4004" s="5">
        <v>44909.75</v>
      </c>
      <c r="B4004" s="6">
        <v>256.95999999999998</v>
      </c>
      <c r="C4004" s="6">
        <v>243.61915999999999</v>
      </c>
      <c r="D4004" s="6">
        <v>5.4761045888180399E-2</v>
      </c>
      <c r="E4004" s="4"/>
      <c r="F4004" s="4"/>
    </row>
    <row r="4005" spans="1:6" ht="13.2" x14ac:dyDescent="0.25">
      <c r="A4005" s="5">
        <v>44909.791666666664</v>
      </c>
      <c r="B4005" s="6">
        <v>257.31</v>
      </c>
      <c r="C4005" s="6">
        <v>223.65485000000001</v>
      </c>
      <c r="D4005" s="6">
        <v>0.15047806922139101</v>
      </c>
      <c r="E4005" s="4"/>
      <c r="F4005" s="4"/>
    </row>
    <row r="4006" spans="1:6" ht="13.2" x14ac:dyDescent="0.25">
      <c r="A4006" s="5">
        <v>44909.833333333336</v>
      </c>
      <c r="B4006" s="6">
        <v>257.26</v>
      </c>
      <c r="C4006" s="6">
        <v>222.43341000000001</v>
      </c>
      <c r="D4006" s="6">
        <v>0.15657085866731901</v>
      </c>
      <c r="E4006" s="4"/>
      <c r="F4006" s="4"/>
    </row>
    <row r="4007" spans="1:6" ht="13.2" x14ac:dyDescent="0.25">
      <c r="A4007" s="5">
        <v>44909.875</v>
      </c>
      <c r="B4007" s="6">
        <v>242.58</v>
      </c>
      <c r="C4007" s="6">
        <v>225.57614000000001</v>
      </c>
      <c r="D4007" s="6">
        <v>7.5379692196169301E-2</v>
      </c>
      <c r="E4007" s="4"/>
      <c r="F4007" s="4"/>
    </row>
    <row r="4008" spans="1:6" ht="13.2" x14ac:dyDescent="0.25">
      <c r="A4008" s="5">
        <v>44909.916666666664</v>
      </c>
      <c r="B4008" s="6">
        <v>241.85</v>
      </c>
      <c r="C4008" s="6">
        <v>230.85374999999999</v>
      </c>
      <c r="D4008" s="6">
        <v>4.7632971091004603E-2</v>
      </c>
      <c r="E4008" s="4"/>
      <c r="F4008" s="4"/>
    </row>
    <row r="4009" spans="1:6" ht="13.2" x14ac:dyDescent="0.25">
      <c r="A4009" s="5">
        <v>44909.958333333336</v>
      </c>
      <c r="B4009" s="6">
        <v>255.72</v>
      </c>
      <c r="C4009" s="6">
        <v>252.40701999999999</v>
      </c>
      <c r="D4009" s="6">
        <v>1.3125546191227201E-2</v>
      </c>
      <c r="E4009" s="4"/>
      <c r="F4009" s="4"/>
    </row>
    <row r="4010" spans="1:6" ht="13.2" x14ac:dyDescent="0.25">
      <c r="A4010" s="5">
        <v>44910</v>
      </c>
      <c r="B4010" s="6">
        <v>316.8</v>
      </c>
      <c r="C4010" s="6">
        <v>307.30306999999999</v>
      </c>
      <c r="D4010" s="6">
        <v>3.0904116903225198E-2</v>
      </c>
      <c r="E4010" s="4"/>
      <c r="F4010" s="4"/>
    </row>
    <row r="4011" spans="1:6" ht="13.2" x14ac:dyDescent="0.25">
      <c r="A4011" s="5">
        <v>44910.041666666664</v>
      </c>
      <c r="B4011" s="6">
        <v>395.33</v>
      </c>
      <c r="C4011" s="6">
        <v>360.40039000000002</v>
      </c>
      <c r="D4011" s="6">
        <v>9.69189017803226E-2</v>
      </c>
      <c r="E4011" s="4"/>
      <c r="F4011" s="4"/>
    </row>
    <row r="4012" spans="1:6" ht="13.2" x14ac:dyDescent="0.25">
      <c r="A4012" s="5">
        <v>44910.083333333336</v>
      </c>
      <c r="B4012" s="6">
        <v>415.77</v>
      </c>
      <c r="C4012" s="6">
        <v>393.76506999999998</v>
      </c>
      <c r="D4012" s="6">
        <v>5.5883397681770003E-2</v>
      </c>
      <c r="E4012" s="4"/>
      <c r="F4012" s="4"/>
    </row>
    <row r="4013" spans="1:6" ht="13.2" x14ac:dyDescent="0.25">
      <c r="A4013" s="5">
        <v>44910.125</v>
      </c>
      <c r="B4013" s="6">
        <v>411.78</v>
      </c>
      <c r="C4013" s="6">
        <v>398.28980000000001</v>
      </c>
      <c r="D4013" s="6">
        <v>3.38703125211842E-2</v>
      </c>
      <c r="E4013" s="4"/>
      <c r="F4013" s="4"/>
    </row>
    <row r="4014" spans="1:6" ht="13.2" x14ac:dyDescent="0.25">
      <c r="A4014" s="5">
        <v>44910.166666666664</v>
      </c>
      <c r="B4014" s="6">
        <v>419.09</v>
      </c>
      <c r="C4014" s="6">
        <v>390.67482000000001</v>
      </c>
      <c r="D4014" s="6">
        <v>7.2733584416830199E-2</v>
      </c>
      <c r="E4014" s="4"/>
      <c r="F4014" s="4"/>
    </row>
    <row r="4015" spans="1:6" ht="13.2" x14ac:dyDescent="0.25">
      <c r="A4015" s="5">
        <v>44910.208333333336</v>
      </c>
      <c r="B4015" s="6">
        <v>411.63</v>
      </c>
      <c r="C4015" s="6">
        <v>385.71951000000001</v>
      </c>
      <c r="D4015" s="6">
        <v>6.7174434604046804E-2</v>
      </c>
      <c r="E4015" s="4"/>
      <c r="F4015" s="4"/>
    </row>
    <row r="4016" spans="1:6" ht="13.2" x14ac:dyDescent="0.25">
      <c r="A4016" s="5">
        <v>44910.25</v>
      </c>
      <c r="B4016" s="6">
        <v>403.89</v>
      </c>
      <c r="C4016" s="6">
        <v>387.63272999999998</v>
      </c>
      <c r="D4016" s="6">
        <v>4.1939879534940203E-2</v>
      </c>
      <c r="E4016" s="4"/>
      <c r="F4016" s="4"/>
    </row>
    <row r="4017" spans="1:6" ht="13.2" x14ac:dyDescent="0.25">
      <c r="A4017" s="5">
        <v>44910.291666666664</v>
      </c>
      <c r="B4017" s="6">
        <v>393.93</v>
      </c>
      <c r="C4017" s="6">
        <v>388.49196999999998</v>
      </c>
      <c r="D4017" s="6">
        <v>1.39977925412461E-2</v>
      </c>
      <c r="E4017" s="4"/>
      <c r="F4017" s="4"/>
    </row>
    <row r="4018" spans="1:6" ht="13.2" x14ac:dyDescent="0.25">
      <c r="A4018" s="5">
        <v>44910.333333333336</v>
      </c>
      <c r="B4018" s="6">
        <v>382.71</v>
      </c>
      <c r="C4018" s="6">
        <v>386.88267999999999</v>
      </c>
      <c r="D4018" s="6">
        <v>1.0785388480042599E-2</v>
      </c>
      <c r="E4018" s="4"/>
      <c r="F4018" s="4"/>
    </row>
    <row r="4019" spans="1:6" ht="13.2" x14ac:dyDescent="0.25">
      <c r="A4019" s="5">
        <v>44910.375</v>
      </c>
      <c r="B4019" s="6">
        <v>397.18</v>
      </c>
      <c r="C4019" s="6">
        <v>381.58882</v>
      </c>
      <c r="D4019" s="6">
        <v>4.0858586999482797E-2</v>
      </c>
      <c r="E4019" s="4"/>
      <c r="F4019" s="4"/>
    </row>
    <row r="4020" spans="1:6" ht="13.2" x14ac:dyDescent="0.25">
      <c r="A4020" s="5">
        <v>44910.416666666664</v>
      </c>
      <c r="B4020" s="6">
        <v>397.35</v>
      </c>
      <c r="C4020" s="6">
        <v>379.65447999999998</v>
      </c>
      <c r="D4020" s="6">
        <v>4.66095382306565E-2</v>
      </c>
      <c r="E4020" s="4"/>
      <c r="F4020" s="4"/>
    </row>
    <row r="4021" spans="1:6" ht="13.2" x14ac:dyDescent="0.25">
      <c r="A4021" s="5">
        <v>44910.458333333336</v>
      </c>
      <c r="B4021" s="6">
        <v>394.48</v>
      </c>
      <c r="C4021" s="6">
        <v>380.90105999999997</v>
      </c>
      <c r="D4021" s="6">
        <v>3.5649520114226098E-2</v>
      </c>
      <c r="E4021" s="4"/>
      <c r="F4021" s="4"/>
    </row>
    <row r="4022" spans="1:6" ht="13.2" x14ac:dyDescent="0.25">
      <c r="A4022" s="5">
        <v>44910.5</v>
      </c>
      <c r="B4022" s="6">
        <v>395.94</v>
      </c>
      <c r="C4022" s="6">
        <v>382.32071000000002</v>
      </c>
      <c r="D4022" s="6">
        <v>3.5622684421149901E-2</v>
      </c>
      <c r="E4022" s="4"/>
      <c r="F4022" s="4"/>
    </row>
    <row r="4023" spans="1:6" ht="13.2" x14ac:dyDescent="0.25">
      <c r="A4023" s="5">
        <v>44910.541666666664</v>
      </c>
      <c r="B4023" s="6">
        <v>396.47</v>
      </c>
      <c r="C4023" s="6">
        <v>383.38350000000003</v>
      </c>
      <c r="D4023" s="6">
        <v>3.4134228520528401E-2</v>
      </c>
      <c r="E4023" s="4"/>
      <c r="F4023" s="4"/>
    </row>
    <row r="4024" spans="1:6" ht="13.2" x14ac:dyDescent="0.25">
      <c r="A4024" s="5">
        <v>44910.583333333336</v>
      </c>
      <c r="B4024" s="6">
        <v>397.37</v>
      </c>
      <c r="C4024" s="6">
        <v>379.67732000000001</v>
      </c>
      <c r="D4024" s="6">
        <v>4.6599254335233903E-2</v>
      </c>
      <c r="E4024" s="4"/>
      <c r="F4024" s="4"/>
    </row>
    <row r="4025" spans="1:6" ht="13.2" x14ac:dyDescent="0.25">
      <c r="A4025" s="5">
        <v>44910.625</v>
      </c>
      <c r="B4025" s="6">
        <v>402.84</v>
      </c>
      <c r="C4025" s="6">
        <v>363.32844999999998</v>
      </c>
      <c r="D4025" s="6">
        <v>0.108748846945511</v>
      </c>
      <c r="E4025" s="4"/>
      <c r="F4025" s="4"/>
    </row>
    <row r="4026" spans="1:6" ht="13.2" x14ac:dyDescent="0.25">
      <c r="A4026" s="5">
        <v>44910.666666666664</v>
      </c>
      <c r="B4026" s="6">
        <v>375.59</v>
      </c>
      <c r="C4026" s="6">
        <v>326.91699999999997</v>
      </c>
      <c r="D4026" s="6">
        <v>0.14888488515433501</v>
      </c>
      <c r="E4026" s="4"/>
      <c r="F4026" s="4"/>
    </row>
    <row r="4027" spans="1:6" ht="13.2" x14ac:dyDescent="0.25">
      <c r="A4027" s="5">
        <v>44910.708333333336</v>
      </c>
      <c r="B4027" s="6">
        <v>318.27999999999997</v>
      </c>
      <c r="C4027" s="6">
        <v>273.78501999999997</v>
      </c>
      <c r="D4027" s="6">
        <v>0.162517949301974</v>
      </c>
      <c r="E4027" s="4"/>
      <c r="F4027" s="4"/>
    </row>
    <row r="4028" spans="1:6" ht="13.2" x14ac:dyDescent="0.25">
      <c r="A4028" s="5">
        <v>44910.75</v>
      </c>
      <c r="B4028" s="6">
        <v>281.08</v>
      </c>
      <c r="C4028" s="6">
        <v>230.98007999999999</v>
      </c>
      <c r="D4028" s="6">
        <v>0.216901474793843</v>
      </c>
      <c r="E4028" s="4"/>
      <c r="F4028" s="4"/>
    </row>
    <row r="4029" spans="1:6" ht="13.2" x14ac:dyDescent="0.25">
      <c r="A4029" s="5">
        <v>44910.791666666664</v>
      </c>
      <c r="B4029" s="6">
        <v>266.61</v>
      </c>
      <c r="C4029" s="6">
        <v>217.04446999999999</v>
      </c>
      <c r="D4029" s="6">
        <v>0.228365781445618</v>
      </c>
      <c r="E4029" s="4"/>
      <c r="F4029" s="4"/>
    </row>
    <row r="4030" spans="1:6" ht="13.2" x14ac:dyDescent="0.25">
      <c r="A4030" s="5">
        <v>44910.833333333336</v>
      </c>
      <c r="B4030" s="6">
        <v>265.36</v>
      </c>
      <c r="C4030" s="6">
        <v>220.70258999999999</v>
      </c>
      <c r="D4030" s="6">
        <v>0.20234202960644901</v>
      </c>
      <c r="E4030" s="4"/>
      <c r="F4030" s="4"/>
    </row>
    <row r="4031" spans="1:6" ht="13.2" x14ac:dyDescent="0.25">
      <c r="A4031" s="5">
        <v>44910.875</v>
      </c>
      <c r="B4031" s="6">
        <v>262.43</v>
      </c>
      <c r="C4031" s="6">
        <v>224.20875000000001</v>
      </c>
      <c r="D4031" s="6">
        <v>0.170471714417925</v>
      </c>
      <c r="E4031" s="4"/>
      <c r="F4031" s="4"/>
    </row>
    <row r="4032" spans="1:6" ht="13.2" x14ac:dyDescent="0.25">
      <c r="A4032" s="5">
        <v>44910.916666666664</v>
      </c>
      <c r="B4032" s="6">
        <v>272.77999999999997</v>
      </c>
      <c r="C4032" s="6">
        <v>227.18671000000001</v>
      </c>
      <c r="D4032" s="6">
        <v>0.20068643099765801</v>
      </c>
      <c r="E4032" s="4"/>
      <c r="F4032" s="4"/>
    </row>
    <row r="4033" spans="1:6" ht="13.2" x14ac:dyDescent="0.25">
      <c r="A4033" s="5">
        <v>44910.958333333336</v>
      </c>
      <c r="B4033" s="6">
        <v>300.43</v>
      </c>
      <c r="C4033" s="6">
        <v>245.34321</v>
      </c>
      <c r="D4033" s="6">
        <v>0.22452950705258901</v>
      </c>
      <c r="E4033" s="4"/>
      <c r="F4033" s="4"/>
    </row>
    <row r="4034" spans="1:6" ht="13.2" x14ac:dyDescent="0.25">
      <c r="A4034" s="5">
        <v>44911</v>
      </c>
      <c r="B4034" s="6">
        <v>362.36</v>
      </c>
      <c r="C4034" s="6">
        <v>326.77564999999998</v>
      </c>
      <c r="D4034" s="6">
        <v>0.10889535373887201</v>
      </c>
      <c r="E4034" s="4"/>
      <c r="F4034" s="4"/>
    </row>
    <row r="4035" spans="1:6" ht="13.2" x14ac:dyDescent="0.25">
      <c r="A4035" s="5">
        <v>44911.041666666664</v>
      </c>
      <c r="B4035" s="6">
        <v>394.63</v>
      </c>
      <c r="C4035" s="6">
        <v>370.54311999999999</v>
      </c>
      <c r="D4035" s="6">
        <v>6.5004256454687395E-2</v>
      </c>
      <c r="E4035" s="4"/>
      <c r="F4035" s="4"/>
    </row>
    <row r="4036" spans="1:6" ht="13.2" x14ac:dyDescent="0.25">
      <c r="A4036" s="5">
        <v>44911.083333333336</v>
      </c>
      <c r="B4036" s="6">
        <v>393.81</v>
      </c>
      <c r="C4036" s="6">
        <v>395.79640000000001</v>
      </c>
      <c r="D4036" s="6">
        <v>5.0187419592497597E-3</v>
      </c>
      <c r="E4036" s="4"/>
      <c r="F4036" s="4"/>
    </row>
    <row r="4037" spans="1:6" ht="13.2" x14ac:dyDescent="0.25">
      <c r="A4037" s="5">
        <v>44911.125</v>
      </c>
      <c r="B4037" s="6">
        <v>397.74</v>
      </c>
      <c r="C4037" s="6">
        <v>398.26038</v>
      </c>
      <c r="D4037" s="6">
        <v>1.3066326105549001E-3</v>
      </c>
      <c r="E4037" s="4"/>
      <c r="F4037" s="4"/>
    </row>
    <row r="4038" spans="1:6" ht="13.2" x14ac:dyDescent="0.25">
      <c r="A4038" s="5">
        <v>44911.166666666664</v>
      </c>
      <c r="B4038" s="6">
        <v>404.88</v>
      </c>
      <c r="C4038" s="6">
        <v>390.33503000000002</v>
      </c>
      <c r="D4038" s="6">
        <v>3.7262784229229802E-2</v>
      </c>
      <c r="E4038" s="4"/>
      <c r="F4038" s="4"/>
    </row>
    <row r="4039" spans="1:6" ht="13.2" x14ac:dyDescent="0.25">
      <c r="A4039" s="5">
        <v>44911.208333333336</v>
      </c>
      <c r="B4039" s="6">
        <v>407.15</v>
      </c>
      <c r="C4039" s="6">
        <v>382.50916000000001</v>
      </c>
      <c r="D4039" s="6">
        <v>6.4418954045440194E-2</v>
      </c>
      <c r="E4039" s="4"/>
      <c r="F4039" s="4"/>
    </row>
    <row r="4040" spans="1:6" ht="13.2" x14ac:dyDescent="0.25">
      <c r="A4040" s="5">
        <v>44911.25</v>
      </c>
      <c r="B4040" s="6">
        <v>400.76</v>
      </c>
      <c r="C4040" s="6">
        <v>381.57929999999999</v>
      </c>
      <c r="D4040" s="6">
        <v>5.02666156156793E-2</v>
      </c>
      <c r="E4040" s="4"/>
      <c r="F4040" s="4"/>
    </row>
    <row r="4041" spans="1:6" ht="13.2" x14ac:dyDescent="0.25">
      <c r="A4041" s="5">
        <v>44911.291666666664</v>
      </c>
      <c r="B4041" s="6">
        <v>393.66</v>
      </c>
      <c r="C4041" s="6">
        <v>381.01341000000002</v>
      </c>
      <c r="D4041" s="6">
        <v>3.31919813530972E-2</v>
      </c>
      <c r="E4041" s="4"/>
      <c r="F4041" s="4"/>
    </row>
    <row r="4042" spans="1:6" ht="13.2" x14ac:dyDescent="0.25">
      <c r="A4042" s="5">
        <v>44911.333333333336</v>
      </c>
      <c r="B4042" s="6">
        <v>386.07</v>
      </c>
      <c r="C4042" s="6">
        <v>378.62866000000002</v>
      </c>
      <c r="D4042" s="6">
        <v>1.9653398662425499E-2</v>
      </c>
      <c r="E4042" s="4"/>
      <c r="F4042" s="4"/>
    </row>
    <row r="4043" spans="1:6" ht="13.2" x14ac:dyDescent="0.25">
      <c r="A4043" s="5">
        <v>44911.375</v>
      </c>
      <c r="B4043" s="6">
        <v>384.85</v>
      </c>
      <c r="C4043" s="6">
        <v>372.85235</v>
      </c>
      <c r="D4043" s="6">
        <v>3.2178018993309299E-2</v>
      </c>
      <c r="E4043" s="4"/>
      <c r="F4043" s="4"/>
    </row>
    <row r="4044" spans="1:6" ht="13.2" x14ac:dyDescent="0.25">
      <c r="A4044" s="5">
        <v>44911.416666666664</v>
      </c>
      <c r="B4044" s="6">
        <v>383.41</v>
      </c>
      <c r="C4044" s="6">
        <v>370.88481000000002</v>
      </c>
      <c r="D4044" s="6">
        <v>3.37711053736603E-2</v>
      </c>
      <c r="E4044" s="4"/>
      <c r="F4044" s="4"/>
    </row>
    <row r="4045" spans="1:6" ht="13.2" x14ac:dyDescent="0.25">
      <c r="A4045" s="5">
        <v>44911.458333333336</v>
      </c>
      <c r="B4045" s="6">
        <v>383.68</v>
      </c>
      <c r="C4045" s="6">
        <v>372.38515999999998</v>
      </c>
      <c r="D4045" s="6">
        <v>3.0331069046897599E-2</v>
      </c>
      <c r="E4045" s="4"/>
      <c r="F4045" s="4"/>
    </row>
    <row r="4046" spans="1:6" ht="13.2" x14ac:dyDescent="0.25">
      <c r="A4046" s="5">
        <v>44911.5</v>
      </c>
      <c r="B4046" s="6">
        <v>384.96</v>
      </c>
      <c r="C4046" s="6">
        <v>372.46235000000001</v>
      </c>
      <c r="D4046" s="6">
        <v>3.3554129699283598E-2</v>
      </c>
      <c r="E4046" s="4"/>
      <c r="F4046" s="4"/>
    </row>
    <row r="4047" spans="1:6" ht="13.2" x14ac:dyDescent="0.25">
      <c r="A4047" s="5">
        <v>44911.541666666664</v>
      </c>
      <c r="B4047" s="6">
        <v>374.77</v>
      </c>
      <c r="C4047" s="6">
        <v>372.49385000000001</v>
      </c>
      <c r="D4047" s="6">
        <v>6.1105706845897504E-3</v>
      </c>
      <c r="E4047" s="4"/>
      <c r="F4047" s="4"/>
    </row>
    <row r="4048" spans="1:6" ht="13.2" x14ac:dyDescent="0.25">
      <c r="A4048" s="5">
        <v>44911.583333333336</v>
      </c>
      <c r="B4048" s="6">
        <v>378.87</v>
      </c>
      <c r="C4048" s="6">
        <v>370.70325000000003</v>
      </c>
      <c r="D4048" s="6">
        <v>2.2030424605125401E-2</v>
      </c>
      <c r="E4048" s="4"/>
      <c r="F4048" s="4"/>
    </row>
    <row r="4049" spans="1:6" ht="13.2" x14ac:dyDescent="0.25">
      <c r="A4049" s="5">
        <v>44911.625</v>
      </c>
      <c r="B4049" s="6">
        <v>399.24</v>
      </c>
      <c r="C4049" s="6">
        <v>361.29390999999998</v>
      </c>
      <c r="D4049" s="6">
        <v>0.10502831337511299</v>
      </c>
      <c r="E4049" s="4"/>
      <c r="F4049" s="4"/>
    </row>
    <row r="4050" spans="1:6" ht="13.2" x14ac:dyDescent="0.25">
      <c r="A4050" s="5">
        <v>44911.666666666664</v>
      </c>
      <c r="B4050" s="6">
        <v>388.65</v>
      </c>
      <c r="C4050" s="6">
        <v>336.27659</v>
      </c>
      <c r="D4050" s="6">
        <v>0.155745037143382</v>
      </c>
      <c r="E4050" s="4"/>
      <c r="F4050" s="4"/>
    </row>
    <row r="4051" spans="1:6" ht="13.2" x14ac:dyDescent="0.25">
      <c r="A4051" s="5">
        <v>44911.708333333336</v>
      </c>
      <c r="B4051" s="6">
        <v>329.32</v>
      </c>
      <c r="C4051" s="6">
        <v>293.03133000000003</v>
      </c>
      <c r="D4051" s="6">
        <v>0.123838874157244</v>
      </c>
      <c r="E4051" s="4"/>
      <c r="F4051" s="4"/>
    </row>
    <row r="4052" spans="1:6" ht="13.2" x14ac:dyDescent="0.25">
      <c r="A4052" s="5">
        <v>44911.75</v>
      </c>
      <c r="B4052" s="6">
        <v>283.08999999999997</v>
      </c>
      <c r="C4052" s="6">
        <v>251.21198999999999</v>
      </c>
      <c r="D4052" s="6">
        <v>0.12689684915118801</v>
      </c>
      <c r="E4052" s="4"/>
      <c r="F4052" s="4"/>
    </row>
    <row r="4053" spans="1:6" ht="13.2" x14ac:dyDescent="0.25">
      <c r="A4053" s="5">
        <v>44911.791666666664</v>
      </c>
      <c r="B4053" s="6">
        <v>243.73</v>
      </c>
      <c r="C4053" s="6">
        <v>231.91873000000001</v>
      </c>
      <c r="D4053" s="6">
        <v>5.0928486888488798E-2</v>
      </c>
      <c r="E4053" s="4"/>
      <c r="F4053" s="4"/>
    </row>
    <row r="4054" spans="1:6" ht="13.2" x14ac:dyDescent="0.25">
      <c r="A4054" s="5">
        <v>44911.833333333336</v>
      </c>
      <c r="B4054" s="6">
        <v>233.15</v>
      </c>
      <c r="C4054" s="6">
        <v>231.91334000000001</v>
      </c>
      <c r="D4054" s="6">
        <v>5.3324228783044499E-3</v>
      </c>
      <c r="E4054" s="4"/>
      <c r="F4054" s="4"/>
    </row>
    <row r="4055" spans="1:6" ht="13.2" x14ac:dyDescent="0.25">
      <c r="A4055" s="5">
        <v>44911.875</v>
      </c>
      <c r="B4055" s="6">
        <v>239.74</v>
      </c>
      <c r="C4055" s="6">
        <v>237.64207999999999</v>
      </c>
      <c r="D4055" s="6">
        <v>8.8280661404748495E-3</v>
      </c>
      <c r="E4055" s="4"/>
      <c r="F4055" s="4"/>
    </row>
    <row r="4056" spans="1:6" ht="13.2" x14ac:dyDescent="0.25">
      <c r="A4056" s="5">
        <v>44911.916666666664</v>
      </c>
      <c r="B4056" s="6">
        <v>242.8</v>
      </c>
      <c r="C4056" s="6">
        <v>245.07364000000001</v>
      </c>
      <c r="D4056" s="6">
        <v>9.2773747515236607E-3</v>
      </c>
      <c r="E4056" s="4"/>
      <c r="F4056" s="4"/>
    </row>
    <row r="4057" spans="1:6" ht="13.2" x14ac:dyDescent="0.25">
      <c r="A4057" s="5">
        <v>44911.958333333336</v>
      </c>
      <c r="B4057" s="6">
        <v>243.74</v>
      </c>
      <c r="C4057" s="6">
        <v>265.12367999999998</v>
      </c>
      <c r="D4057" s="6">
        <v>8.0655488789232094E-2</v>
      </c>
      <c r="E4057" s="4"/>
      <c r="F4057" s="4"/>
    </row>
    <row r="4058" spans="1:6" ht="13.2" x14ac:dyDescent="0.25">
      <c r="A4058" s="5">
        <v>44912</v>
      </c>
      <c r="B4058" s="6">
        <v>304.69</v>
      </c>
      <c r="C4058" s="6">
        <v>300.93439000000001</v>
      </c>
      <c r="D4058" s="6">
        <v>1.2479829905781E-2</v>
      </c>
      <c r="E4058" s="4"/>
      <c r="F4058" s="4"/>
    </row>
    <row r="4059" spans="1:6" ht="13.2" x14ac:dyDescent="0.25">
      <c r="A4059" s="5">
        <v>44912.041666666664</v>
      </c>
      <c r="B4059" s="6">
        <v>385.01</v>
      </c>
      <c r="C4059" s="6">
        <v>351.55342000000002</v>
      </c>
      <c r="D4059" s="6">
        <v>9.5167841063813194E-2</v>
      </c>
      <c r="E4059" s="4"/>
      <c r="F4059" s="4"/>
    </row>
    <row r="4060" spans="1:6" ht="13.2" x14ac:dyDescent="0.25">
      <c r="A4060" s="5">
        <v>44912.083333333336</v>
      </c>
      <c r="B4060" s="6">
        <v>392.53</v>
      </c>
      <c r="C4060" s="6">
        <v>392.01974999999999</v>
      </c>
      <c r="D4060" s="6">
        <v>1.3015925855775999E-3</v>
      </c>
      <c r="E4060" s="4"/>
      <c r="F4060" s="4"/>
    </row>
    <row r="4061" spans="1:6" ht="13.2" x14ac:dyDescent="0.25">
      <c r="A4061" s="5">
        <v>44912.125</v>
      </c>
      <c r="B4061" s="6">
        <v>398.06</v>
      </c>
      <c r="C4061" s="6">
        <v>407.15564999999998</v>
      </c>
      <c r="D4061" s="6">
        <v>2.2339491052131899E-2</v>
      </c>
      <c r="E4061" s="4"/>
      <c r="F4061" s="4"/>
    </row>
    <row r="4062" spans="1:6" ht="13.2" x14ac:dyDescent="0.25">
      <c r="A4062" s="5">
        <v>44912.166666666664</v>
      </c>
      <c r="B4062" s="6">
        <v>400.31</v>
      </c>
      <c r="C4062" s="6">
        <v>402.52634</v>
      </c>
      <c r="D4062" s="6">
        <v>5.5060744596241804E-3</v>
      </c>
      <c r="E4062" s="4"/>
      <c r="F4062" s="4"/>
    </row>
    <row r="4063" spans="1:6" ht="13.2" x14ac:dyDescent="0.25">
      <c r="A4063" s="5">
        <v>44912.208333333336</v>
      </c>
      <c r="B4063" s="6">
        <v>394.98</v>
      </c>
      <c r="C4063" s="6">
        <v>392.00848999999999</v>
      </c>
      <c r="D4063" s="6">
        <v>7.5802184794518598E-3</v>
      </c>
      <c r="E4063" s="4"/>
      <c r="F4063" s="4"/>
    </row>
    <row r="4064" spans="1:6" ht="13.2" x14ac:dyDescent="0.25">
      <c r="A4064" s="5">
        <v>44912.25</v>
      </c>
      <c r="B4064" s="6">
        <v>389.26</v>
      </c>
      <c r="C4064" s="6">
        <v>389.80784999999997</v>
      </c>
      <c r="D4064" s="6">
        <v>1.4054360372680601E-3</v>
      </c>
      <c r="E4064" s="4"/>
      <c r="F4064" s="4"/>
    </row>
    <row r="4065" spans="1:6" ht="13.2" x14ac:dyDescent="0.25">
      <c r="A4065" s="5">
        <v>44912.291666666664</v>
      </c>
      <c r="B4065" s="6">
        <v>384.78</v>
      </c>
      <c r="C4065" s="6">
        <v>391.06166000000002</v>
      </c>
      <c r="D4065" s="6">
        <v>1.60630934773816E-2</v>
      </c>
      <c r="E4065" s="4"/>
      <c r="F4065" s="4"/>
    </row>
    <row r="4066" spans="1:6" ht="13.2" x14ac:dyDescent="0.25">
      <c r="A4066" s="5">
        <v>44912.333333333336</v>
      </c>
      <c r="B4066" s="6">
        <v>377.62</v>
      </c>
      <c r="C4066" s="6">
        <v>391.65438</v>
      </c>
      <c r="D4066" s="6">
        <v>3.5833583681612297E-2</v>
      </c>
      <c r="E4066" s="4"/>
      <c r="F4066" s="4"/>
    </row>
    <row r="4067" spans="1:6" ht="13.2" x14ac:dyDescent="0.25">
      <c r="A4067" s="5">
        <v>44912.375</v>
      </c>
      <c r="B4067" s="6">
        <v>390.82</v>
      </c>
      <c r="C4067" s="6">
        <v>387.03667000000002</v>
      </c>
      <c r="D4067" s="6">
        <v>9.7751202747790693E-3</v>
      </c>
      <c r="E4067" s="4"/>
      <c r="F4067" s="4"/>
    </row>
    <row r="4068" spans="1:6" ht="13.2" x14ac:dyDescent="0.25">
      <c r="A4068" s="5">
        <v>44912.416666666664</v>
      </c>
      <c r="B4068" s="6">
        <v>389.91</v>
      </c>
      <c r="C4068" s="6">
        <v>384.20141000000001</v>
      </c>
      <c r="D4068" s="6">
        <v>1.4858326522018701E-2</v>
      </c>
      <c r="E4068" s="4"/>
      <c r="F4068" s="4"/>
    </row>
    <row r="4069" spans="1:6" ht="13.2" x14ac:dyDescent="0.25">
      <c r="A4069" s="5">
        <v>44912.458333333336</v>
      </c>
      <c r="B4069" s="6">
        <v>388.74</v>
      </c>
      <c r="C4069" s="6">
        <v>384.48372000000001</v>
      </c>
      <c r="D4069" s="6">
        <v>1.10701176112216E-2</v>
      </c>
      <c r="E4069" s="4"/>
      <c r="F4069" s="4"/>
    </row>
    <row r="4070" spans="1:6" ht="13.2" x14ac:dyDescent="0.25">
      <c r="A4070" s="5">
        <v>44912.5</v>
      </c>
      <c r="B4070" s="6">
        <v>394.32</v>
      </c>
      <c r="C4070" s="6">
        <v>382.93556000000001</v>
      </c>
      <c r="D4070" s="6">
        <v>2.9729388411982301E-2</v>
      </c>
      <c r="E4070" s="4"/>
      <c r="F4070" s="4"/>
    </row>
    <row r="4071" spans="1:6" ht="13.2" x14ac:dyDescent="0.25">
      <c r="A4071" s="5">
        <v>44912.541666666664</v>
      </c>
      <c r="B4071" s="6">
        <v>384.48</v>
      </c>
      <c r="C4071" s="6">
        <v>381.87042000000002</v>
      </c>
      <c r="D4071" s="6">
        <v>6.83367934075646E-3</v>
      </c>
      <c r="E4071" s="4"/>
      <c r="F4071" s="4"/>
    </row>
    <row r="4072" spans="1:6" ht="13.2" x14ac:dyDescent="0.25">
      <c r="A4072" s="5">
        <v>44912.583333333336</v>
      </c>
      <c r="B4072" s="6">
        <v>379.77</v>
      </c>
      <c r="C4072" s="6">
        <v>382.39695999999998</v>
      </c>
      <c r="D4072" s="6">
        <v>6.8697198848024204E-3</v>
      </c>
      <c r="E4072" s="4"/>
      <c r="F4072" s="4"/>
    </row>
    <row r="4073" spans="1:6" ht="13.2" x14ac:dyDescent="0.25">
      <c r="A4073" s="5">
        <v>44912.625</v>
      </c>
      <c r="B4073" s="6">
        <v>385.29</v>
      </c>
      <c r="C4073" s="6">
        <v>380.09742999999997</v>
      </c>
      <c r="D4073" s="6">
        <v>1.3661155246432501E-2</v>
      </c>
      <c r="E4073" s="4"/>
      <c r="F4073" s="4"/>
    </row>
    <row r="4074" spans="1:6" ht="13.2" x14ac:dyDescent="0.25">
      <c r="A4074" s="5">
        <v>44912.666666666664</v>
      </c>
      <c r="B4074" s="6">
        <v>334.74</v>
      </c>
      <c r="C4074" s="6">
        <v>361.96310999999997</v>
      </c>
      <c r="D4074" s="6">
        <v>7.5209625643894898E-2</v>
      </c>
      <c r="E4074" s="4"/>
      <c r="F4074" s="4"/>
    </row>
    <row r="4075" spans="1:6" ht="13.2" x14ac:dyDescent="0.25">
      <c r="A4075" s="5">
        <v>44912.708333333336</v>
      </c>
      <c r="B4075" s="6">
        <v>287.61</v>
      </c>
      <c r="C4075" s="6">
        <v>316.56992000000002</v>
      </c>
      <c r="D4075" s="6">
        <v>9.1480327631886196E-2</v>
      </c>
      <c r="E4075" s="4"/>
      <c r="F4075" s="4"/>
    </row>
    <row r="4076" spans="1:6" ht="13.2" x14ac:dyDescent="0.25">
      <c r="A4076" s="5">
        <v>44912.75</v>
      </c>
      <c r="B4076" s="6">
        <v>263.17</v>
      </c>
      <c r="C4076" s="6">
        <v>260.91741999999999</v>
      </c>
      <c r="D4076" s="6">
        <v>8.6333062775188502E-3</v>
      </c>
      <c r="E4076" s="4"/>
      <c r="F4076" s="4"/>
    </row>
    <row r="4077" spans="1:6" ht="13.2" x14ac:dyDescent="0.25">
      <c r="A4077" s="5">
        <v>44912.791666666664</v>
      </c>
      <c r="B4077" s="6">
        <v>265.05</v>
      </c>
      <c r="C4077" s="6">
        <v>225.1729</v>
      </c>
      <c r="D4077" s="6">
        <v>0.17709546752739699</v>
      </c>
      <c r="E4077" s="4"/>
      <c r="F4077" s="4"/>
    </row>
    <row r="4078" spans="1:6" ht="13.2" x14ac:dyDescent="0.25">
      <c r="A4078" s="5">
        <v>44912.833333333336</v>
      </c>
      <c r="B4078" s="6">
        <v>250.96</v>
      </c>
      <c r="C4078" s="6">
        <v>216.88498000000001</v>
      </c>
      <c r="D4078" s="6">
        <v>0.15711101801517</v>
      </c>
      <c r="E4078" s="4"/>
      <c r="F4078" s="4"/>
    </row>
    <row r="4079" spans="1:6" ht="13.2" x14ac:dyDescent="0.25">
      <c r="A4079" s="5">
        <v>44912.875</v>
      </c>
      <c r="B4079" s="6">
        <v>252.42</v>
      </c>
      <c r="C4079" s="6">
        <v>222.38381000000001</v>
      </c>
      <c r="D4079" s="6">
        <v>0.13506464341985999</v>
      </c>
      <c r="E4079" s="4"/>
      <c r="F4079" s="4"/>
    </row>
    <row r="4080" spans="1:6" ht="13.2" x14ac:dyDescent="0.25">
      <c r="A4080" s="5">
        <v>44912.916666666664</v>
      </c>
      <c r="B4080" s="6">
        <v>260.87</v>
      </c>
      <c r="C4080" s="6">
        <v>229.04987</v>
      </c>
      <c r="D4080" s="6">
        <v>0.13892227923988701</v>
      </c>
      <c r="E4080" s="4"/>
      <c r="F4080" s="4"/>
    </row>
    <row r="4081" spans="1:6" ht="13.2" x14ac:dyDescent="0.25">
      <c r="A4081" s="5">
        <v>44912.958333333336</v>
      </c>
      <c r="B4081" s="6">
        <v>279.76</v>
      </c>
      <c r="C4081" s="6">
        <v>245.18391</v>
      </c>
      <c r="D4081" s="6">
        <v>0.141021040083747</v>
      </c>
      <c r="E4081" s="4"/>
      <c r="F4081" s="4"/>
    </row>
    <row r="4082" spans="1:6" ht="13.2" x14ac:dyDescent="0.25">
      <c r="A4082" s="5">
        <v>44913</v>
      </c>
      <c r="B4082" s="6">
        <v>340.24</v>
      </c>
      <c r="C4082" s="6">
        <v>311.42079000000001</v>
      </c>
      <c r="D4082" s="6">
        <v>9.2541059959420094E-2</v>
      </c>
      <c r="E4082" s="4"/>
      <c r="F4082" s="4"/>
    </row>
    <row r="4083" spans="1:6" ht="13.2" x14ac:dyDescent="0.25">
      <c r="A4083" s="5">
        <v>44913.041666666664</v>
      </c>
      <c r="B4083" s="6">
        <v>379.57</v>
      </c>
      <c r="C4083" s="6">
        <v>358.00837000000001</v>
      </c>
      <c r="D4083" s="6">
        <v>6.0226608668395E-2</v>
      </c>
      <c r="E4083" s="4"/>
      <c r="F4083" s="4"/>
    </row>
    <row r="4084" spans="1:6" ht="13.2" x14ac:dyDescent="0.25">
      <c r="A4084" s="5">
        <v>44913.083333333336</v>
      </c>
      <c r="B4084" s="6">
        <v>384.43</v>
      </c>
      <c r="C4084" s="6">
        <v>388.46116999999998</v>
      </c>
      <c r="D4084" s="6">
        <v>1.0377279149934001E-2</v>
      </c>
      <c r="E4084" s="4"/>
      <c r="F4084" s="4"/>
    </row>
    <row r="4085" spans="1:6" ht="13.2" x14ac:dyDescent="0.25">
      <c r="A4085" s="5">
        <v>44913.125</v>
      </c>
      <c r="B4085" s="6">
        <v>379.23</v>
      </c>
      <c r="C4085" s="6">
        <v>394.62696</v>
      </c>
      <c r="D4085" s="6">
        <v>3.9016492943107502E-2</v>
      </c>
      <c r="E4085" s="4"/>
      <c r="F4085" s="4"/>
    </row>
    <row r="4086" spans="1:6" ht="13.2" x14ac:dyDescent="0.25">
      <c r="A4086" s="5">
        <v>44913.166666666664</v>
      </c>
      <c r="B4086" s="6">
        <v>382.06</v>
      </c>
      <c r="C4086" s="6">
        <v>388.18756999999999</v>
      </c>
      <c r="D4086" s="6">
        <v>1.5785075240817101E-2</v>
      </c>
      <c r="E4086" s="4"/>
      <c r="F4086" s="4"/>
    </row>
    <row r="4087" spans="1:6" ht="13.2" x14ac:dyDescent="0.25">
      <c r="A4087" s="5">
        <v>44913.208333333336</v>
      </c>
      <c r="B4087" s="6">
        <v>397.04</v>
      </c>
      <c r="C4087" s="6">
        <v>382.34717000000001</v>
      </c>
      <c r="D4087" s="6">
        <v>3.8427981564503298E-2</v>
      </c>
      <c r="E4087" s="4"/>
      <c r="F4087" s="4"/>
    </row>
    <row r="4088" spans="1:6" ht="13.2" x14ac:dyDescent="0.25">
      <c r="A4088" s="5">
        <v>44913.25</v>
      </c>
      <c r="B4088" s="6">
        <v>383.4</v>
      </c>
      <c r="C4088" s="6">
        <v>384.50209999999998</v>
      </c>
      <c r="D4088" s="6">
        <v>2.86630424125123E-3</v>
      </c>
      <c r="E4088" s="4"/>
      <c r="F4088" s="4"/>
    </row>
    <row r="4089" spans="1:6" ht="13.2" x14ac:dyDescent="0.25">
      <c r="A4089" s="5">
        <v>44913.291666666664</v>
      </c>
      <c r="B4089" s="6">
        <v>378.83</v>
      </c>
      <c r="C4089" s="6">
        <v>387.36034000000001</v>
      </c>
      <c r="D4089" s="6">
        <v>2.2021717556319799E-2</v>
      </c>
      <c r="E4089" s="4"/>
      <c r="F4089" s="4"/>
    </row>
    <row r="4090" spans="1:6" ht="13.2" x14ac:dyDescent="0.25">
      <c r="A4090" s="5">
        <v>44913.333333333336</v>
      </c>
      <c r="B4090" s="6">
        <v>376.62</v>
      </c>
      <c r="C4090" s="6">
        <v>386.85581999999999</v>
      </c>
      <c r="D4090" s="6">
        <v>2.64590048044255E-2</v>
      </c>
      <c r="E4090" s="4"/>
      <c r="F4090" s="4"/>
    </row>
    <row r="4091" spans="1:6" ht="13.2" x14ac:dyDescent="0.25">
      <c r="A4091" s="5">
        <v>44913.375</v>
      </c>
      <c r="B4091" s="6">
        <v>370.5</v>
      </c>
      <c r="C4091" s="6">
        <v>381.39146</v>
      </c>
      <c r="D4091" s="6">
        <v>2.8557168007904501E-2</v>
      </c>
      <c r="E4091" s="4"/>
      <c r="F4091" s="4"/>
    </row>
    <row r="4092" spans="1:6" ht="13.2" x14ac:dyDescent="0.25">
      <c r="A4092" s="5">
        <v>44913.416666666664</v>
      </c>
      <c r="B4092" s="6">
        <v>367.99</v>
      </c>
      <c r="C4092" s="6">
        <v>379.40717999999998</v>
      </c>
      <c r="D4092" s="6">
        <v>3.0092155873275701E-2</v>
      </c>
      <c r="E4092" s="4"/>
      <c r="F4092" s="4"/>
    </row>
    <row r="4093" spans="1:6" ht="13.2" x14ac:dyDescent="0.25">
      <c r="A4093" s="5">
        <v>44913.458333333336</v>
      </c>
      <c r="B4093" s="6">
        <v>370.71</v>
      </c>
      <c r="C4093" s="6">
        <v>382.18812000000003</v>
      </c>
      <c r="D4093" s="6">
        <v>3.00326446567728E-2</v>
      </c>
      <c r="E4093" s="4"/>
      <c r="F4093" s="4"/>
    </row>
    <row r="4094" spans="1:6" ht="13.2" x14ac:dyDescent="0.25">
      <c r="A4094" s="5">
        <v>44913.5</v>
      </c>
      <c r="B4094" s="6">
        <v>368.51</v>
      </c>
      <c r="C4094" s="6">
        <v>383.83476000000002</v>
      </c>
      <c r="D4094" s="6">
        <v>3.9925409569471999E-2</v>
      </c>
      <c r="E4094" s="4"/>
      <c r="F4094" s="4"/>
    </row>
    <row r="4095" spans="1:6" ht="13.2" x14ac:dyDescent="0.25">
      <c r="A4095" s="5">
        <v>44913.541666666664</v>
      </c>
      <c r="B4095" s="6">
        <v>368.11</v>
      </c>
      <c r="C4095" s="6">
        <v>383.12245999999999</v>
      </c>
      <c r="D4095" s="6">
        <v>3.91844946913317E-2</v>
      </c>
      <c r="E4095" s="4"/>
      <c r="F4095" s="4"/>
    </row>
    <row r="4096" spans="1:6" ht="13.2" x14ac:dyDescent="0.25">
      <c r="A4096" s="5">
        <v>44913.583333333336</v>
      </c>
      <c r="B4096" s="6">
        <v>371.44</v>
      </c>
      <c r="C4096" s="6">
        <v>376.33372000000003</v>
      </c>
      <c r="D4096" s="6">
        <v>1.30036713159799E-2</v>
      </c>
      <c r="E4096" s="4"/>
      <c r="F4096" s="4"/>
    </row>
    <row r="4097" spans="1:6" ht="13.2" x14ac:dyDescent="0.25">
      <c r="A4097" s="5">
        <v>44913.625</v>
      </c>
      <c r="B4097" s="6">
        <v>388.75</v>
      </c>
      <c r="C4097" s="6">
        <v>358.98383999999999</v>
      </c>
      <c r="D4097" s="6">
        <v>8.2917827164587704E-2</v>
      </c>
      <c r="E4097" s="4"/>
      <c r="F4097" s="4"/>
    </row>
    <row r="4098" spans="1:6" ht="13.2" x14ac:dyDescent="0.25">
      <c r="A4098" s="5">
        <v>44913.666666666664</v>
      </c>
      <c r="B4098" s="6">
        <v>360.06</v>
      </c>
      <c r="C4098" s="6">
        <v>325.85978999999998</v>
      </c>
      <c r="D4098" s="6">
        <v>0.104953759406768</v>
      </c>
      <c r="E4098" s="4"/>
      <c r="F4098" s="4"/>
    </row>
    <row r="4099" spans="1:6" ht="13.2" x14ac:dyDescent="0.25">
      <c r="A4099" s="5">
        <v>44913.708333333336</v>
      </c>
      <c r="B4099" s="6">
        <v>270.25</v>
      </c>
      <c r="C4099" s="6">
        <v>277.86174</v>
      </c>
      <c r="D4099" s="6">
        <v>2.7393983784885199E-2</v>
      </c>
      <c r="E4099" s="4"/>
      <c r="F4099" s="4"/>
    </row>
    <row r="4100" spans="1:6" ht="13.2" x14ac:dyDescent="0.25">
      <c r="A4100" s="5">
        <v>44913.75</v>
      </c>
      <c r="B4100" s="6">
        <v>240.5</v>
      </c>
      <c r="C4100" s="6">
        <v>236.82746</v>
      </c>
      <c r="D4100" s="6">
        <v>1.5507238898732401E-2</v>
      </c>
      <c r="E4100" s="4"/>
      <c r="F4100" s="4"/>
    </row>
    <row r="4101" spans="1:6" ht="13.2" x14ac:dyDescent="0.25">
      <c r="A4101" s="5">
        <v>44913.791666666664</v>
      </c>
      <c r="B4101" s="6">
        <v>230.1</v>
      </c>
      <c r="C4101" s="6">
        <v>221.31958</v>
      </c>
      <c r="D4101" s="6">
        <v>3.9673037514349099E-2</v>
      </c>
      <c r="E4101" s="4"/>
      <c r="F4101" s="4"/>
    </row>
    <row r="4102" spans="1:6" ht="13.2" x14ac:dyDescent="0.25">
      <c r="A4102" s="5">
        <v>44913.833333333336</v>
      </c>
      <c r="B4102" s="6">
        <v>212.85</v>
      </c>
      <c r="C4102" s="6">
        <v>224.70614</v>
      </c>
      <c r="D4102" s="6">
        <v>5.2762866203833997E-2</v>
      </c>
      <c r="E4102" s="4"/>
      <c r="F4102" s="4"/>
    </row>
    <row r="4103" spans="1:6" ht="13.2" x14ac:dyDescent="0.25">
      <c r="A4103" s="5">
        <v>44913.875</v>
      </c>
      <c r="B4103" s="6">
        <v>218.04</v>
      </c>
      <c r="C4103" s="6">
        <v>231.88498000000001</v>
      </c>
      <c r="D4103" s="6">
        <v>5.9706238843067798E-2</v>
      </c>
      <c r="E4103" s="4"/>
      <c r="F4103" s="4"/>
    </row>
    <row r="4104" spans="1:6" ht="13.2" x14ac:dyDescent="0.25">
      <c r="A4104" s="5">
        <v>44913.916666666664</v>
      </c>
      <c r="B4104" s="6">
        <v>222.22</v>
      </c>
      <c r="C4104" s="6">
        <v>238.19093000000001</v>
      </c>
      <c r="D4104" s="6">
        <v>6.7050957817747295E-2</v>
      </c>
      <c r="E4104" s="4"/>
      <c r="F4104" s="4"/>
    </row>
    <row r="4105" spans="1:6" ht="13.2" x14ac:dyDescent="0.25">
      <c r="A4105" s="5">
        <v>44913.958333333336</v>
      </c>
      <c r="B4105" s="6">
        <v>227.71</v>
      </c>
      <c r="C4105" s="6">
        <v>255.52179000000001</v>
      </c>
      <c r="D4105" s="6">
        <v>0.108843124494392</v>
      </c>
      <c r="E4105" s="4"/>
      <c r="F4105" s="4"/>
    </row>
    <row r="4106" spans="1:6" ht="13.2" x14ac:dyDescent="0.25">
      <c r="A4106" s="5">
        <v>44914</v>
      </c>
      <c r="B4106" s="6">
        <v>266.01</v>
      </c>
      <c r="C4106" s="6">
        <v>275.61124999999998</v>
      </c>
      <c r="D4106" s="6">
        <v>3.4836204980747298E-2</v>
      </c>
      <c r="E4106" s="4"/>
      <c r="F4106" s="4"/>
    </row>
    <row r="4107" spans="1:6" ht="13.2" x14ac:dyDescent="0.25">
      <c r="A4107" s="5">
        <v>44914.041666666664</v>
      </c>
      <c r="B4107" s="6">
        <v>348.39</v>
      </c>
      <c r="C4107" s="6">
        <v>333.74333999999999</v>
      </c>
      <c r="D4107" s="6">
        <v>4.3885999343087997E-2</v>
      </c>
      <c r="E4107" s="4"/>
      <c r="F4107" s="4"/>
    </row>
    <row r="4108" spans="1:6" ht="13.2" x14ac:dyDescent="0.25">
      <c r="A4108" s="5">
        <v>44914.083333333336</v>
      </c>
      <c r="B4108" s="6">
        <v>368.03</v>
      </c>
      <c r="C4108" s="6">
        <v>379.90404999999998</v>
      </c>
      <c r="D4108" s="6">
        <v>3.1255391986476602E-2</v>
      </c>
      <c r="E4108" s="4"/>
      <c r="F4108" s="4"/>
    </row>
    <row r="4109" spans="1:6" ht="13.2" x14ac:dyDescent="0.25">
      <c r="A4109" s="5">
        <v>44914.125</v>
      </c>
      <c r="B4109" s="6">
        <v>369.39</v>
      </c>
      <c r="C4109" s="6">
        <v>396.80847999999997</v>
      </c>
      <c r="D4109" s="6">
        <v>6.9097515254714206E-2</v>
      </c>
      <c r="E4109" s="4"/>
      <c r="F4109" s="4"/>
    </row>
    <row r="4110" spans="1:6" ht="13.2" x14ac:dyDescent="0.25">
      <c r="A4110" s="5">
        <v>44914.166666666664</v>
      </c>
      <c r="B4110" s="6">
        <v>379.69</v>
      </c>
      <c r="C4110" s="6">
        <v>393.51497999999998</v>
      </c>
      <c r="D4110" s="6">
        <v>3.51320297895647E-2</v>
      </c>
      <c r="E4110" s="4"/>
      <c r="F4110" s="4"/>
    </row>
    <row r="4111" spans="1:6" ht="13.2" x14ac:dyDescent="0.25">
      <c r="A4111" s="5">
        <v>44914.208333333336</v>
      </c>
      <c r="B4111" s="6">
        <v>366.4</v>
      </c>
      <c r="C4111" s="6">
        <v>387.13896999999997</v>
      </c>
      <c r="D4111" s="6">
        <v>5.3569833075704003E-2</v>
      </c>
      <c r="E4111" s="4"/>
      <c r="F4111" s="4"/>
    </row>
    <row r="4112" spans="1:6" ht="13.2" x14ac:dyDescent="0.25">
      <c r="A4112" s="5">
        <v>44914.25</v>
      </c>
      <c r="B4112" s="6">
        <v>351.24</v>
      </c>
      <c r="C4112" s="6">
        <v>387.62007</v>
      </c>
      <c r="D4112" s="6">
        <v>9.3854969893586701E-2</v>
      </c>
      <c r="E4112" s="4"/>
      <c r="F4112" s="4"/>
    </row>
    <row r="4113" spans="1:6" ht="13.2" x14ac:dyDescent="0.25">
      <c r="A4113" s="5">
        <v>44914.291666666664</v>
      </c>
      <c r="B4113" s="6">
        <v>362.69</v>
      </c>
      <c r="C4113" s="6">
        <v>388.70377000000002</v>
      </c>
      <c r="D4113" s="6">
        <v>6.6924408785641598E-2</v>
      </c>
      <c r="E4113" s="4"/>
      <c r="F4113" s="4"/>
    </row>
    <row r="4114" spans="1:6" ht="13.2" x14ac:dyDescent="0.25">
      <c r="A4114" s="5">
        <v>44914.333333333336</v>
      </c>
      <c r="B4114" s="6">
        <v>364.82</v>
      </c>
      <c r="C4114" s="6">
        <v>387.41789999999997</v>
      </c>
      <c r="D4114" s="6">
        <v>5.83295196220927E-2</v>
      </c>
      <c r="E4114" s="4"/>
      <c r="F4114" s="4"/>
    </row>
    <row r="4115" spans="1:6" ht="13.2" x14ac:dyDescent="0.25">
      <c r="A4115" s="5">
        <v>44914.375</v>
      </c>
      <c r="B4115" s="6">
        <v>361.56</v>
      </c>
      <c r="C4115" s="6">
        <v>382.32499000000001</v>
      </c>
      <c r="D4115" s="6">
        <v>5.4312405788593601E-2</v>
      </c>
      <c r="E4115" s="4"/>
      <c r="F4115" s="4"/>
    </row>
    <row r="4116" spans="1:6" ht="13.2" x14ac:dyDescent="0.25">
      <c r="A4116" s="5">
        <v>44914.416666666664</v>
      </c>
      <c r="B4116" s="6">
        <v>375.3</v>
      </c>
      <c r="C4116" s="6">
        <v>380.31452999999999</v>
      </c>
      <c r="D4116" s="6">
        <v>1.3185218035187799E-2</v>
      </c>
      <c r="E4116" s="4"/>
      <c r="F4116" s="4"/>
    </row>
    <row r="4117" spans="1:6" ht="13.2" x14ac:dyDescent="0.25">
      <c r="A4117" s="5">
        <v>44914.458333333336</v>
      </c>
      <c r="B4117" s="6">
        <v>384.36</v>
      </c>
      <c r="C4117" s="6">
        <v>380.55399</v>
      </c>
      <c r="D4117" s="6">
        <v>1.00012353043519E-2</v>
      </c>
      <c r="E4117" s="4"/>
      <c r="F4117" s="4"/>
    </row>
    <row r="4118" spans="1:6" ht="13.2" x14ac:dyDescent="0.25">
      <c r="A4118" s="5">
        <v>44914.5</v>
      </c>
      <c r="B4118" s="6">
        <v>385.78</v>
      </c>
      <c r="C4118" s="6">
        <v>379.63092999999998</v>
      </c>
      <c r="D4118" s="6">
        <v>1.6197494761556901E-2</v>
      </c>
      <c r="E4118" s="4"/>
      <c r="F4118" s="4"/>
    </row>
    <row r="4119" spans="1:6" ht="13.2" x14ac:dyDescent="0.25">
      <c r="A4119" s="5">
        <v>44914.541666666664</v>
      </c>
      <c r="B4119" s="6">
        <v>384.5</v>
      </c>
      <c r="C4119" s="6">
        <v>380.47300000000001</v>
      </c>
      <c r="D4119" s="6">
        <v>1.0584193884979901E-2</v>
      </c>
      <c r="E4119" s="4"/>
      <c r="F4119" s="4"/>
    </row>
    <row r="4120" spans="1:6" ht="13.2" x14ac:dyDescent="0.25">
      <c r="A4120" s="5">
        <v>44914.583333333336</v>
      </c>
      <c r="B4120" s="6">
        <v>384.8</v>
      </c>
      <c r="C4120" s="6">
        <v>382.67068</v>
      </c>
      <c r="D4120" s="6">
        <v>5.5643667291155E-3</v>
      </c>
      <c r="E4120" s="4"/>
      <c r="F4120" s="4"/>
    </row>
    <row r="4121" spans="1:6" ht="13.2" x14ac:dyDescent="0.25">
      <c r="A4121" s="5">
        <v>44914.625</v>
      </c>
      <c r="B4121" s="6">
        <v>402.66</v>
      </c>
      <c r="C4121" s="6">
        <v>376.70404000000002</v>
      </c>
      <c r="D4121" s="6">
        <v>6.8902791698225496E-2</v>
      </c>
      <c r="E4121" s="4"/>
      <c r="F4121" s="4"/>
    </row>
    <row r="4122" spans="1:6" ht="13.2" x14ac:dyDescent="0.25">
      <c r="A4122" s="5">
        <v>44914.666666666664</v>
      </c>
      <c r="B4122" s="6">
        <v>357.28</v>
      </c>
      <c r="C4122" s="6">
        <v>346.20585999999997</v>
      </c>
      <c r="D4122" s="6">
        <v>3.1987153539226598E-2</v>
      </c>
      <c r="E4122" s="4"/>
      <c r="F4122" s="4"/>
    </row>
    <row r="4123" spans="1:6" ht="13.2" x14ac:dyDescent="0.25">
      <c r="A4123" s="5">
        <v>44914.708333333336</v>
      </c>
      <c r="B4123" s="6">
        <v>279.02</v>
      </c>
      <c r="C4123" s="6">
        <v>288.04403000000002</v>
      </c>
      <c r="D4123" s="6">
        <v>3.1328647915390001E-2</v>
      </c>
      <c r="E4123" s="4"/>
      <c r="F4123" s="4"/>
    </row>
    <row r="4124" spans="1:6" ht="13.2" x14ac:dyDescent="0.25">
      <c r="A4124" s="5">
        <v>44914.75</v>
      </c>
      <c r="B4124" s="6">
        <v>254.52</v>
      </c>
      <c r="C4124" s="6">
        <v>231.72772000000001</v>
      </c>
      <c r="D4124" s="6">
        <v>9.8358021215588703E-2</v>
      </c>
      <c r="E4124" s="4"/>
      <c r="F4124" s="4"/>
    </row>
    <row r="4125" spans="1:6" ht="13.2" x14ac:dyDescent="0.25">
      <c r="A4125" s="5">
        <v>44914.791666666664</v>
      </c>
      <c r="B4125" s="6">
        <v>257.32</v>
      </c>
      <c r="C4125" s="6">
        <v>205.01643000000001</v>
      </c>
      <c r="D4125" s="6">
        <v>0.25511891900566203</v>
      </c>
      <c r="E4125" s="4"/>
      <c r="F4125" s="4"/>
    </row>
    <row r="4126" spans="1:6" ht="13.2" x14ac:dyDescent="0.25">
      <c r="A4126" s="5">
        <v>44914.833333333336</v>
      </c>
      <c r="B4126" s="6">
        <v>254.67</v>
      </c>
      <c r="C4126" s="6">
        <v>203.40226999999999</v>
      </c>
      <c r="D4126" s="6">
        <v>0.25205092352214098</v>
      </c>
      <c r="E4126" s="4"/>
      <c r="F4126" s="4"/>
    </row>
    <row r="4127" spans="1:6" ht="13.2" x14ac:dyDescent="0.25">
      <c r="A4127" s="5">
        <v>44914.875</v>
      </c>
      <c r="B4127" s="6">
        <v>253.72</v>
      </c>
      <c r="C4127" s="6">
        <v>207.27847</v>
      </c>
      <c r="D4127" s="6">
        <v>0.224053805491713</v>
      </c>
      <c r="E4127" s="4"/>
      <c r="F4127" s="4"/>
    </row>
    <row r="4128" spans="1:6" ht="13.2" x14ac:dyDescent="0.25">
      <c r="A4128" s="5">
        <v>44914.916666666664</v>
      </c>
      <c r="B4128" s="6">
        <v>256.45999999999998</v>
      </c>
      <c r="C4128" s="6">
        <v>208.65255999999999</v>
      </c>
      <c r="D4128" s="6">
        <v>0.22912462708341499</v>
      </c>
      <c r="E4128" s="4"/>
      <c r="F4128" s="4"/>
    </row>
    <row r="4129" spans="1:6" ht="13.2" x14ac:dyDescent="0.25">
      <c r="A4129" s="5">
        <v>44914.958333333336</v>
      </c>
      <c r="B4129" s="6">
        <v>265.77999999999997</v>
      </c>
      <c r="C4129" s="6">
        <v>222.12511000000001</v>
      </c>
      <c r="D4129" s="6">
        <v>0.19653289085596801</v>
      </c>
      <c r="E4129" s="4"/>
      <c r="F4129" s="4"/>
    </row>
    <row r="4130" spans="1:6" ht="13.2" x14ac:dyDescent="0.25">
      <c r="A4130" s="5">
        <v>44915</v>
      </c>
      <c r="B4130" s="6">
        <v>318.95</v>
      </c>
      <c r="C4130" s="6">
        <v>312.98721999999998</v>
      </c>
      <c r="D4130" s="6">
        <v>1.90511932084639E-2</v>
      </c>
      <c r="E4130" s="4"/>
      <c r="F4130" s="4"/>
    </row>
    <row r="4131" spans="1:6" ht="13.2" x14ac:dyDescent="0.25">
      <c r="A4131" s="5">
        <v>44915.041666666664</v>
      </c>
      <c r="B4131" s="6">
        <v>389.55</v>
      </c>
      <c r="C4131" s="6">
        <v>365.18565000000001</v>
      </c>
      <c r="D4131" s="6">
        <v>6.6717709198047606E-2</v>
      </c>
      <c r="E4131" s="4"/>
      <c r="F4131" s="4"/>
    </row>
    <row r="4132" spans="1:6" ht="13.2" x14ac:dyDescent="0.25">
      <c r="A4132" s="5">
        <v>44915.083333333336</v>
      </c>
      <c r="B4132" s="6">
        <v>401.56</v>
      </c>
      <c r="C4132" s="6">
        <v>397.99628999999999</v>
      </c>
      <c r="D4132" s="6">
        <v>8.9541286930086995E-3</v>
      </c>
      <c r="E4132" s="4"/>
      <c r="F4132" s="4"/>
    </row>
    <row r="4133" spans="1:6" ht="13.2" x14ac:dyDescent="0.25">
      <c r="A4133" s="5">
        <v>44915.125</v>
      </c>
      <c r="B4133" s="6">
        <v>402.64</v>
      </c>
      <c r="C4133" s="6">
        <v>402.81661000000003</v>
      </c>
      <c r="D4133" s="6">
        <v>4.3843772976501401E-4</v>
      </c>
      <c r="E4133" s="4"/>
      <c r="F4133" s="4"/>
    </row>
    <row r="4134" spans="1:6" ht="13.2" x14ac:dyDescent="0.25">
      <c r="A4134" s="5">
        <v>44915.166666666664</v>
      </c>
      <c r="B4134" s="6">
        <v>401.36</v>
      </c>
      <c r="C4134" s="6">
        <v>395.15690000000001</v>
      </c>
      <c r="D4134" s="6">
        <v>1.56978152222573E-2</v>
      </c>
      <c r="E4134" s="4"/>
      <c r="F4134" s="4"/>
    </row>
    <row r="4135" spans="1:6" ht="13.2" x14ac:dyDescent="0.25">
      <c r="A4135" s="5">
        <v>44915.208333333336</v>
      </c>
      <c r="B4135" s="6">
        <v>401.64</v>
      </c>
      <c r="C4135" s="6">
        <v>388.97967</v>
      </c>
      <c r="D4135" s="6">
        <v>3.2547536481790901E-2</v>
      </c>
      <c r="E4135" s="4"/>
      <c r="F4135" s="4"/>
    </row>
    <row r="4136" spans="1:6" ht="13.2" x14ac:dyDescent="0.25">
      <c r="A4136" s="5">
        <v>44915.25</v>
      </c>
      <c r="B4136" s="6">
        <v>392.18</v>
      </c>
      <c r="C4136" s="6">
        <v>389.91313000000002</v>
      </c>
      <c r="D4136" s="6">
        <v>5.8137821621959303E-3</v>
      </c>
      <c r="E4136" s="4"/>
      <c r="F4136" s="4"/>
    </row>
    <row r="4137" spans="1:6" ht="13.2" x14ac:dyDescent="0.25">
      <c r="A4137" s="5">
        <v>44915.291666666664</v>
      </c>
      <c r="B4137" s="6">
        <v>379.9</v>
      </c>
      <c r="C4137" s="6">
        <v>390.79566999999997</v>
      </c>
      <c r="D4137" s="6">
        <v>2.7880733683666399E-2</v>
      </c>
      <c r="E4137" s="4"/>
      <c r="F4137" s="4"/>
    </row>
    <row r="4138" spans="1:6" ht="13.2" x14ac:dyDescent="0.25">
      <c r="A4138" s="5">
        <v>44915.333333333336</v>
      </c>
      <c r="B4138" s="6">
        <v>374.96</v>
      </c>
      <c r="C4138" s="6">
        <v>389.52197999999999</v>
      </c>
      <c r="D4138" s="6">
        <v>3.7384231821783201E-2</v>
      </c>
      <c r="E4138" s="4"/>
      <c r="F4138" s="4"/>
    </row>
    <row r="4139" spans="1:6" ht="13.2" x14ac:dyDescent="0.25">
      <c r="A4139" s="5">
        <v>44915.375</v>
      </c>
      <c r="B4139" s="6">
        <v>390.3</v>
      </c>
      <c r="C4139" s="6">
        <v>384.36482999999998</v>
      </c>
      <c r="D4139" s="6">
        <v>1.54415012424524E-2</v>
      </c>
      <c r="E4139" s="4"/>
      <c r="F4139" s="4"/>
    </row>
    <row r="4140" spans="1:6" ht="13.2" x14ac:dyDescent="0.25">
      <c r="A4140" s="5">
        <v>44915.416666666664</v>
      </c>
      <c r="B4140" s="6">
        <v>385.51</v>
      </c>
      <c r="C4140" s="6">
        <v>382.41829999999999</v>
      </c>
      <c r="D4140" s="6">
        <v>8.0846026458461905E-3</v>
      </c>
      <c r="E4140" s="4"/>
      <c r="F4140" s="4"/>
    </row>
    <row r="4141" spans="1:6" ht="13.2" x14ac:dyDescent="0.25">
      <c r="A4141" s="5">
        <v>44915.458333333336</v>
      </c>
      <c r="B4141" s="6">
        <v>394.27</v>
      </c>
      <c r="C4141" s="6">
        <v>384.07756999999998</v>
      </c>
      <c r="D4141" s="6">
        <v>2.6537425760113999E-2</v>
      </c>
      <c r="E4141" s="4"/>
      <c r="F4141" s="4"/>
    </row>
    <row r="4142" spans="1:6" ht="13.2" x14ac:dyDescent="0.25">
      <c r="A4142" s="5">
        <v>44915.5</v>
      </c>
      <c r="B4142" s="6">
        <v>395.07</v>
      </c>
      <c r="C4142" s="6">
        <v>385.81986000000001</v>
      </c>
      <c r="D4142" s="6">
        <v>2.3975282143329699E-2</v>
      </c>
      <c r="E4142" s="4"/>
      <c r="F4142" s="4"/>
    </row>
    <row r="4143" spans="1:6" ht="13.2" x14ac:dyDescent="0.25">
      <c r="A4143" s="5">
        <v>44915.541666666664</v>
      </c>
      <c r="B4143" s="6">
        <v>400.43</v>
      </c>
      <c r="C4143" s="6">
        <v>387.54068000000001</v>
      </c>
      <c r="D4143" s="6">
        <v>3.3259269710730698E-2</v>
      </c>
      <c r="E4143" s="4"/>
      <c r="F4143" s="4"/>
    </row>
    <row r="4144" spans="1:6" ht="13.2" x14ac:dyDescent="0.25">
      <c r="A4144" s="5">
        <v>44915.583333333336</v>
      </c>
      <c r="B4144" s="6">
        <v>388.36</v>
      </c>
      <c r="C4144" s="6">
        <v>385.21674000000002</v>
      </c>
      <c r="D4144" s="6">
        <v>8.1597180849409499E-3</v>
      </c>
      <c r="E4144" s="4"/>
      <c r="F4144" s="4"/>
    </row>
    <row r="4145" spans="1:6" ht="13.2" x14ac:dyDescent="0.25">
      <c r="A4145" s="5">
        <v>44915.625</v>
      </c>
      <c r="B4145" s="6">
        <v>383.79</v>
      </c>
      <c r="C4145" s="6">
        <v>371.24405999999999</v>
      </c>
      <c r="D4145" s="6">
        <v>3.3794318486873601E-2</v>
      </c>
      <c r="E4145" s="4"/>
      <c r="F4145" s="4"/>
    </row>
    <row r="4146" spans="1:6" ht="13.2" x14ac:dyDescent="0.25">
      <c r="A4146" s="5">
        <v>44915.666666666664</v>
      </c>
      <c r="B4146" s="6">
        <v>359.01</v>
      </c>
      <c r="C4146" s="6">
        <v>337.29046</v>
      </c>
      <c r="D4146" s="6">
        <v>6.4394172310713996E-2</v>
      </c>
      <c r="E4146" s="4"/>
      <c r="F4146" s="4"/>
    </row>
    <row r="4147" spans="1:6" ht="13.2" x14ac:dyDescent="0.25">
      <c r="A4147" s="5">
        <v>44915.708333333336</v>
      </c>
      <c r="B4147" s="6">
        <v>330.9</v>
      </c>
      <c r="C4147" s="6">
        <v>284.53323</v>
      </c>
      <c r="D4147" s="6">
        <v>0.16295731082095299</v>
      </c>
      <c r="E4147" s="4"/>
      <c r="F4147" s="4"/>
    </row>
    <row r="4148" spans="1:6" ht="13.2" x14ac:dyDescent="0.25">
      <c r="A4148" s="5">
        <v>44915.75</v>
      </c>
      <c r="B4148" s="6">
        <v>305.3</v>
      </c>
      <c r="C4148" s="6">
        <v>238.89279999999999</v>
      </c>
      <c r="D4148" s="6">
        <v>0.27797907680767198</v>
      </c>
      <c r="E4148" s="4"/>
      <c r="F4148" s="4"/>
    </row>
    <row r="4149" spans="1:6" ht="13.2" x14ac:dyDescent="0.25">
      <c r="A4149" s="5">
        <v>44915.791666666664</v>
      </c>
      <c r="B4149" s="6">
        <v>284.5</v>
      </c>
      <c r="C4149" s="6">
        <v>221.20634999999999</v>
      </c>
      <c r="D4149" s="6">
        <v>0.28612944429488502</v>
      </c>
      <c r="E4149" s="4"/>
      <c r="F4149" s="4"/>
    </row>
    <row r="4150" spans="1:6" ht="13.2" x14ac:dyDescent="0.25">
      <c r="A4150" s="5">
        <v>44915.833333333336</v>
      </c>
      <c r="B4150" s="6">
        <v>271.43</v>
      </c>
      <c r="C4150" s="6">
        <v>222.9648</v>
      </c>
      <c r="D4150" s="6">
        <v>0.21736704627815601</v>
      </c>
      <c r="E4150" s="4"/>
      <c r="F4150" s="4"/>
    </row>
    <row r="4151" spans="1:6" ht="13.2" x14ac:dyDescent="0.25">
      <c r="A4151" s="5">
        <v>44915.875</v>
      </c>
      <c r="B4151" s="6">
        <v>253.32</v>
      </c>
      <c r="C4151" s="6">
        <v>226.98474999999999</v>
      </c>
      <c r="D4151" s="6">
        <v>0.11602211161763</v>
      </c>
      <c r="E4151" s="4"/>
      <c r="F4151" s="4"/>
    </row>
    <row r="4152" spans="1:6" ht="13.2" x14ac:dyDescent="0.25">
      <c r="A4152" s="5">
        <v>44915.916666666664</v>
      </c>
      <c r="B4152" s="6">
        <v>239.25</v>
      </c>
      <c r="C4152" s="6">
        <v>231.08367000000001</v>
      </c>
      <c r="D4152" s="6">
        <v>3.5339277760301997E-2</v>
      </c>
      <c r="E4152" s="4"/>
      <c r="F4152" s="4"/>
    </row>
    <row r="4153" spans="1:6" ht="13.2" x14ac:dyDescent="0.25">
      <c r="A4153" s="5">
        <v>44915.958333333336</v>
      </c>
      <c r="B4153" s="6">
        <v>246.03</v>
      </c>
      <c r="C4153" s="6">
        <v>249.74909</v>
      </c>
      <c r="D4153" s="6">
        <v>1.4891305509861801E-2</v>
      </c>
      <c r="E4153" s="4"/>
      <c r="F4153" s="4"/>
    </row>
    <row r="4154" spans="1:6" ht="13.2" x14ac:dyDescent="0.25">
      <c r="A4154" s="5">
        <v>44916</v>
      </c>
      <c r="B4154" s="6">
        <v>293.07</v>
      </c>
      <c r="C4154" s="6">
        <v>292.76002</v>
      </c>
      <c r="D4154" s="6">
        <v>1.0588194385285101E-3</v>
      </c>
      <c r="E4154" s="4"/>
      <c r="F4154" s="4"/>
    </row>
    <row r="4155" spans="1:6" ht="13.2" x14ac:dyDescent="0.25">
      <c r="A4155" s="5">
        <v>44916.041666666664</v>
      </c>
      <c r="B4155" s="6">
        <v>376.26</v>
      </c>
      <c r="C4155" s="6">
        <v>329.48</v>
      </c>
      <c r="D4155" s="6">
        <v>0.141981303872769</v>
      </c>
      <c r="E4155" s="4"/>
      <c r="F4155" s="4"/>
    </row>
    <row r="4156" spans="1:6" ht="13.2" x14ac:dyDescent="0.25">
      <c r="A4156" s="5">
        <v>44916.083333333336</v>
      </c>
      <c r="B4156" s="6">
        <v>396.27</v>
      </c>
      <c r="C4156" s="6">
        <v>354.60417999999999</v>
      </c>
      <c r="D4156" s="6">
        <v>0.11749951734917501</v>
      </c>
      <c r="E4156" s="4"/>
      <c r="F4156" s="4"/>
    </row>
    <row r="4157" spans="1:6" ht="13.2" x14ac:dyDescent="0.25">
      <c r="A4157" s="5">
        <v>44916.125</v>
      </c>
      <c r="B4157" s="6">
        <v>391.59</v>
      </c>
      <c r="C4157" s="6">
        <v>362.85561000000001</v>
      </c>
      <c r="D4157" s="6">
        <v>7.9189598308814793E-2</v>
      </c>
      <c r="E4157" s="4"/>
      <c r="F4157" s="4"/>
    </row>
    <row r="4158" spans="1:6" ht="13.2" x14ac:dyDescent="0.25">
      <c r="A4158" s="5">
        <v>44916.166666666664</v>
      </c>
      <c r="B4158" s="6">
        <v>383.7</v>
      </c>
      <c r="C4158" s="6">
        <v>361.89947000000001</v>
      </c>
      <c r="D4158" s="6">
        <v>6.0239187418539099E-2</v>
      </c>
      <c r="E4158" s="4"/>
      <c r="F4158" s="4"/>
    </row>
    <row r="4159" spans="1:6" ht="13.2" x14ac:dyDescent="0.25">
      <c r="A4159" s="5">
        <v>44916.208333333336</v>
      </c>
      <c r="B4159" s="6">
        <v>383.88</v>
      </c>
      <c r="C4159" s="6">
        <v>358.51891000000001</v>
      </c>
      <c r="D4159" s="6">
        <v>7.0738500236988799E-2</v>
      </c>
      <c r="E4159" s="4"/>
      <c r="F4159" s="4"/>
    </row>
    <row r="4160" spans="1:6" ht="13.2" x14ac:dyDescent="0.25">
      <c r="A4160" s="5">
        <v>44916.25</v>
      </c>
      <c r="B4160" s="6">
        <v>376.12</v>
      </c>
      <c r="C4160" s="6">
        <v>357.42320000000001</v>
      </c>
      <c r="D4160" s="6">
        <v>5.23099787590732E-2</v>
      </c>
      <c r="E4160" s="4"/>
      <c r="F4160" s="4"/>
    </row>
    <row r="4161" spans="1:6" ht="13.2" x14ac:dyDescent="0.25">
      <c r="A4161" s="5">
        <v>44916.291666666664</v>
      </c>
      <c r="B4161" s="6">
        <v>379.11</v>
      </c>
      <c r="C4161" s="6">
        <v>355.27516000000003</v>
      </c>
      <c r="D4161" s="6">
        <v>6.7088394246307498E-2</v>
      </c>
      <c r="E4161" s="4"/>
      <c r="F4161" s="4"/>
    </row>
    <row r="4162" spans="1:6" ht="13.2" x14ac:dyDescent="0.25">
      <c r="A4162" s="5">
        <v>44916.333333333336</v>
      </c>
      <c r="B4162" s="6">
        <v>381.74</v>
      </c>
      <c r="C4162" s="6">
        <v>352.78528</v>
      </c>
      <c r="D4162" s="6">
        <v>8.2074626242908996E-2</v>
      </c>
      <c r="E4162" s="4"/>
      <c r="F4162" s="4"/>
    </row>
    <row r="4163" spans="1:6" ht="13.2" x14ac:dyDescent="0.25">
      <c r="A4163" s="5">
        <v>44916.375</v>
      </c>
      <c r="B4163" s="6">
        <v>390.82</v>
      </c>
      <c r="C4163" s="6">
        <v>348.54174999999998</v>
      </c>
      <c r="D4163" s="6">
        <v>0.121300389408155</v>
      </c>
      <c r="E4163" s="4"/>
      <c r="F4163" s="4"/>
    </row>
    <row r="4164" spans="1:6" ht="13.2" x14ac:dyDescent="0.25">
      <c r="A4164" s="5">
        <v>44916.416666666664</v>
      </c>
      <c r="B4164" s="6">
        <v>399.58</v>
      </c>
      <c r="C4164" s="6">
        <v>345.77524</v>
      </c>
      <c r="D4164" s="6">
        <v>0.15560616775220801</v>
      </c>
      <c r="E4164" s="4"/>
      <c r="F4164" s="4"/>
    </row>
    <row r="4165" spans="1:6" ht="13.2" x14ac:dyDescent="0.25">
      <c r="A4165" s="5">
        <v>44916.458333333336</v>
      </c>
      <c r="B4165" s="6">
        <v>400.81</v>
      </c>
      <c r="C4165" s="6">
        <v>344.24587000000002</v>
      </c>
      <c r="D4165" s="6">
        <v>0.164313169537807</v>
      </c>
      <c r="E4165" s="4"/>
      <c r="F4165" s="4"/>
    </row>
    <row r="4166" spans="1:6" ht="13.2" x14ac:dyDescent="0.25">
      <c r="A4166" s="5">
        <v>44916.5</v>
      </c>
      <c r="B4166" s="6">
        <v>397.56</v>
      </c>
      <c r="C4166" s="6">
        <v>343.50229999999999</v>
      </c>
      <c r="D4166" s="6">
        <v>0.157372163155821</v>
      </c>
      <c r="E4166" s="4"/>
      <c r="F4166" s="4"/>
    </row>
    <row r="4167" spans="1:6" ht="13.2" x14ac:dyDescent="0.25">
      <c r="A4167" s="5">
        <v>44916.541666666664</v>
      </c>
      <c r="B4167" s="6">
        <v>390.76</v>
      </c>
      <c r="C4167" s="6">
        <v>343.55880999999999</v>
      </c>
      <c r="D4167" s="6">
        <v>0.137388966971913</v>
      </c>
      <c r="E4167" s="4"/>
      <c r="F4167" s="4"/>
    </row>
    <row r="4168" spans="1:6" ht="13.2" x14ac:dyDescent="0.25">
      <c r="A4168" s="5">
        <v>44916.583333333336</v>
      </c>
      <c r="B4168" s="6">
        <v>400.18</v>
      </c>
      <c r="C4168" s="6">
        <v>339.98590999999999</v>
      </c>
      <c r="D4168" s="6">
        <v>0.17704877828613499</v>
      </c>
      <c r="E4168" s="4"/>
      <c r="F4168" s="4"/>
    </row>
    <row r="4169" spans="1:6" ht="13.2" x14ac:dyDescent="0.25">
      <c r="A4169" s="5">
        <v>44916.625</v>
      </c>
      <c r="B4169" s="6">
        <v>408.21</v>
      </c>
      <c r="C4169" s="6">
        <v>327.35171000000003</v>
      </c>
      <c r="D4169" s="6">
        <v>0.24700738542040801</v>
      </c>
      <c r="E4169" s="4"/>
      <c r="F4169" s="4"/>
    </row>
    <row r="4170" spans="1:6" ht="13.2" x14ac:dyDescent="0.25">
      <c r="A4170" s="5">
        <v>44916.666666666664</v>
      </c>
      <c r="B4170" s="6">
        <v>361.12</v>
      </c>
      <c r="C4170" s="6">
        <v>302.42363</v>
      </c>
      <c r="D4170" s="6">
        <v>0.19408658642183399</v>
      </c>
      <c r="E4170" s="4"/>
      <c r="F4170" s="4"/>
    </row>
    <row r="4171" spans="1:6" ht="13.2" x14ac:dyDescent="0.25">
      <c r="A4171" s="5">
        <v>44916.708333333336</v>
      </c>
      <c r="B4171" s="6">
        <v>310.47000000000003</v>
      </c>
      <c r="C4171" s="6">
        <v>266.29111999999998</v>
      </c>
      <c r="D4171" s="6">
        <v>0.165904443227397</v>
      </c>
      <c r="E4171" s="4"/>
      <c r="F4171" s="4"/>
    </row>
    <row r="4172" spans="1:6" ht="13.2" x14ac:dyDescent="0.25">
      <c r="A4172" s="5">
        <v>44916.75</v>
      </c>
      <c r="B4172" s="6">
        <v>288.42</v>
      </c>
      <c r="C4172" s="6">
        <v>234.35176000000001</v>
      </c>
      <c r="D4172" s="6">
        <v>0.23071403432173901</v>
      </c>
      <c r="E4172" s="4"/>
      <c r="F4172" s="4"/>
    </row>
    <row r="4173" spans="1:6" ht="13.2" x14ac:dyDescent="0.25">
      <c r="A4173" s="5">
        <v>44916.791666666664</v>
      </c>
      <c r="B4173" s="6">
        <v>281.11</v>
      </c>
      <c r="C4173" s="6">
        <v>221.67141000000001</v>
      </c>
      <c r="D4173" s="6">
        <v>0.268138277281675</v>
      </c>
      <c r="E4173" s="4"/>
      <c r="F4173" s="4"/>
    </row>
    <row r="4174" spans="1:6" ht="13.2" x14ac:dyDescent="0.25">
      <c r="A4174" s="5">
        <v>44916.833333333336</v>
      </c>
      <c r="B4174" s="6">
        <v>278.32</v>
      </c>
      <c r="C4174" s="6">
        <v>225.50483</v>
      </c>
      <c r="D4174" s="6">
        <v>0.23420859766063501</v>
      </c>
      <c r="E4174" s="4"/>
      <c r="F4174" s="4"/>
    </row>
    <row r="4175" spans="1:6" ht="13.2" x14ac:dyDescent="0.25">
      <c r="A4175" s="5">
        <v>44916.875</v>
      </c>
      <c r="B4175" s="6">
        <v>270.11</v>
      </c>
      <c r="C4175" s="6">
        <v>232.52429000000001</v>
      </c>
      <c r="D4175" s="6">
        <v>0.16164208048974099</v>
      </c>
      <c r="E4175" s="4"/>
      <c r="F4175" s="4"/>
    </row>
    <row r="4176" spans="1:6" ht="13.2" x14ac:dyDescent="0.25">
      <c r="A4176" s="5">
        <v>44916.916666666664</v>
      </c>
      <c r="B4176" s="6">
        <v>268.32</v>
      </c>
      <c r="C4176" s="6">
        <v>237.99385000000001</v>
      </c>
      <c r="D4176" s="6">
        <v>0.12742409100067001</v>
      </c>
      <c r="E4176" s="4"/>
      <c r="F4176" s="4"/>
    </row>
    <row r="4177" spans="1:6" ht="13.2" x14ac:dyDescent="0.25">
      <c r="A4177" s="5">
        <v>44916.958333333336</v>
      </c>
      <c r="B4177" s="6">
        <v>277.33999999999997</v>
      </c>
      <c r="C4177" s="6">
        <v>251.63065</v>
      </c>
      <c r="D4177" s="6">
        <v>0.102170979568665</v>
      </c>
      <c r="E4177" s="4"/>
      <c r="F4177" s="4"/>
    </row>
    <row r="4178" spans="1:6" ht="13.2" x14ac:dyDescent="0.25">
      <c r="A4178" s="5">
        <v>44917</v>
      </c>
      <c r="B4178" s="6">
        <v>321.94</v>
      </c>
      <c r="C4178" s="6">
        <v>312.91678000000002</v>
      </c>
      <c r="D4178" s="6">
        <v>2.88358457478693E-2</v>
      </c>
      <c r="E4178" s="4"/>
      <c r="F4178" s="4"/>
    </row>
    <row r="4179" spans="1:6" ht="13.2" x14ac:dyDescent="0.25">
      <c r="A4179" s="5">
        <v>44917.041666666664</v>
      </c>
      <c r="B4179" s="6">
        <v>378.45</v>
      </c>
      <c r="C4179" s="6">
        <v>352.09890000000001</v>
      </c>
      <c r="D4179" s="6">
        <v>7.4840052042196001E-2</v>
      </c>
      <c r="E4179" s="4"/>
      <c r="F4179" s="4"/>
    </row>
    <row r="4180" spans="1:6" ht="13.2" x14ac:dyDescent="0.25">
      <c r="A4180" s="5">
        <v>44917.083333333336</v>
      </c>
      <c r="B4180" s="6">
        <v>380.69</v>
      </c>
      <c r="C4180" s="6">
        <v>377.40239000000003</v>
      </c>
      <c r="D4180" s="6">
        <v>8.7111531010706407E-3</v>
      </c>
      <c r="E4180" s="4"/>
      <c r="F4180" s="4"/>
    </row>
    <row r="4181" spans="1:6" ht="13.2" x14ac:dyDescent="0.25">
      <c r="A4181" s="5">
        <v>44917.125</v>
      </c>
      <c r="B4181" s="6">
        <v>375.67</v>
      </c>
      <c r="C4181" s="6">
        <v>382.96917999999999</v>
      </c>
      <c r="D4181" s="6">
        <v>1.9059444940190601E-2</v>
      </c>
      <c r="E4181" s="4"/>
      <c r="F4181" s="4"/>
    </row>
    <row r="4182" spans="1:6" ht="13.2" x14ac:dyDescent="0.25">
      <c r="A4182" s="5">
        <v>44917.166666666664</v>
      </c>
      <c r="B4182" s="6">
        <v>380.86</v>
      </c>
      <c r="C4182" s="6">
        <v>377.97018000000003</v>
      </c>
      <c r="D4182" s="6">
        <v>7.6456296102512204E-3</v>
      </c>
      <c r="E4182" s="4"/>
      <c r="F4182" s="4"/>
    </row>
    <row r="4183" spans="1:6" ht="13.2" x14ac:dyDescent="0.25">
      <c r="A4183" s="5">
        <v>44917.208333333336</v>
      </c>
      <c r="B4183" s="6">
        <v>384.96</v>
      </c>
      <c r="C4183" s="6">
        <v>371.98484999999999</v>
      </c>
      <c r="D4183" s="6">
        <v>3.4880856034862601E-2</v>
      </c>
      <c r="E4183" s="4"/>
      <c r="F4183" s="4"/>
    </row>
    <row r="4184" spans="1:6" ht="13.2" x14ac:dyDescent="0.25">
      <c r="A4184" s="5">
        <v>44917.25</v>
      </c>
      <c r="B4184" s="6">
        <v>385.55</v>
      </c>
      <c r="C4184" s="6">
        <v>369.86617000000001</v>
      </c>
      <c r="D4184" s="6">
        <v>4.2404067395512203E-2</v>
      </c>
      <c r="E4184" s="4"/>
      <c r="F4184" s="4"/>
    </row>
    <row r="4185" spans="1:6" ht="13.2" x14ac:dyDescent="0.25">
      <c r="A4185" s="5">
        <v>44917.291666666664</v>
      </c>
      <c r="B4185" s="6">
        <v>374.06</v>
      </c>
      <c r="C4185" s="6">
        <v>367.65183000000002</v>
      </c>
      <c r="D4185" s="6">
        <v>1.7429996200481201E-2</v>
      </c>
      <c r="E4185" s="4"/>
      <c r="F4185" s="4"/>
    </row>
    <row r="4186" spans="1:6" ht="13.2" x14ac:dyDescent="0.25">
      <c r="A4186" s="5">
        <v>44917.333333333336</v>
      </c>
      <c r="B4186" s="6">
        <v>374.55</v>
      </c>
      <c r="C4186" s="6">
        <v>365.04811999999998</v>
      </c>
      <c r="D4186" s="6">
        <v>2.60291163806021E-2</v>
      </c>
      <c r="E4186" s="4"/>
      <c r="F4186" s="4"/>
    </row>
    <row r="4187" spans="1:6" ht="13.2" x14ac:dyDescent="0.25">
      <c r="A4187" s="5">
        <v>44917.375</v>
      </c>
      <c r="B4187" s="6">
        <v>380.19</v>
      </c>
      <c r="C4187" s="6">
        <v>360.75447000000003</v>
      </c>
      <c r="D4187" s="6">
        <v>5.3874675482191402E-2</v>
      </c>
      <c r="E4187" s="4"/>
      <c r="F4187" s="4"/>
    </row>
    <row r="4188" spans="1:6" ht="13.2" x14ac:dyDescent="0.25">
      <c r="A4188" s="5">
        <v>44917.416666666664</v>
      </c>
      <c r="B4188" s="6">
        <v>381.82</v>
      </c>
      <c r="C4188" s="6">
        <v>360.52111000000002</v>
      </c>
      <c r="D4188" s="6">
        <v>5.9078066191463698E-2</v>
      </c>
      <c r="E4188" s="4"/>
      <c r="F4188" s="4"/>
    </row>
    <row r="4189" spans="1:6" ht="13.2" x14ac:dyDescent="0.25">
      <c r="A4189" s="5">
        <v>44917.458333333336</v>
      </c>
      <c r="B4189" s="6">
        <v>389.73</v>
      </c>
      <c r="C4189" s="6">
        <v>364.10487000000001</v>
      </c>
      <c r="D4189" s="6">
        <v>7.0378432455462603E-2</v>
      </c>
      <c r="E4189" s="4"/>
      <c r="F4189" s="4"/>
    </row>
    <row r="4190" spans="1:6" ht="13.2" x14ac:dyDescent="0.25">
      <c r="A4190" s="5">
        <v>44917.5</v>
      </c>
      <c r="B4190" s="6">
        <v>391.72</v>
      </c>
      <c r="C4190" s="6">
        <v>367.67484999999999</v>
      </c>
      <c r="D4190" s="6">
        <v>6.5397864444630999E-2</v>
      </c>
      <c r="E4190" s="4"/>
      <c r="F4190" s="4"/>
    </row>
    <row r="4191" spans="1:6" ht="13.2" x14ac:dyDescent="0.25">
      <c r="A4191" s="5">
        <v>44917.541666666664</v>
      </c>
      <c r="B4191" s="6">
        <v>388.23</v>
      </c>
      <c r="C4191" s="6">
        <v>370.45155</v>
      </c>
      <c r="D4191" s="6">
        <v>4.7991296027780198E-2</v>
      </c>
      <c r="E4191" s="4"/>
      <c r="F4191" s="4"/>
    </row>
    <row r="4192" spans="1:6" ht="13.2" x14ac:dyDescent="0.25">
      <c r="A4192" s="5">
        <v>44917.583333333336</v>
      </c>
      <c r="B4192" s="6">
        <v>390.05</v>
      </c>
      <c r="C4192" s="6">
        <v>368.89855</v>
      </c>
      <c r="D4192" s="6">
        <v>5.7336766436192302E-2</v>
      </c>
      <c r="E4192" s="4"/>
      <c r="F4192" s="4"/>
    </row>
    <row r="4193" spans="1:6" ht="13.2" x14ac:dyDescent="0.25">
      <c r="A4193" s="5">
        <v>44917.625</v>
      </c>
      <c r="B4193" s="6">
        <v>398.89</v>
      </c>
      <c r="C4193" s="6">
        <v>357.24374</v>
      </c>
      <c r="D4193" s="6">
        <v>0.11657659837510299</v>
      </c>
      <c r="E4193" s="4"/>
      <c r="F4193" s="4"/>
    </row>
    <row r="4194" spans="1:6" ht="13.2" x14ac:dyDescent="0.25">
      <c r="A4194" s="5">
        <v>44917.666666666664</v>
      </c>
      <c r="B4194" s="6">
        <v>359.66</v>
      </c>
      <c r="C4194" s="6">
        <v>328.77375999999998</v>
      </c>
      <c r="D4194" s="6">
        <v>9.3943750255494896E-2</v>
      </c>
      <c r="E4194" s="4"/>
      <c r="F4194" s="4"/>
    </row>
    <row r="4195" spans="1:6" ht="13.2" x14ac:dyDescent="0.25">
      <c r="A4195" s="5">
        <v>44917.708333333336</v>
      </c>
      <c r="B4195" s="6">
        <v>316.45</v>
      </c>
      <c r="C4195" s="6">
        <v>284.49311999999998</v>
      </c>
      <c r="D4195" s="6">
        <v>0.11232918391840201</v>
      </c>
      <c r="E4195" s="4"/>
      <c r="F4195" s="4"/>
    </row>
    <row r="4196" spans="1:6" ht="13.2" x14ac:dyDescent="0.25">
      <c r="A4196" s="5">
        <v>44917.75</v>
      </c>
      <c r="B4196" s="6">
        <v>283.67</v>
      </c>
      <c r="C4196" s="6">
        <v>245.12450000000001</v>
      </c>
      <c r="D4196" s="6">
        <v>0.157248663434295</v>
      </c>
      <c r="E4196" s="4"/>
      <c r="F4196" s="4"/>
    </row>
    <row r="4197" spans="1:6" ht="13.2" x14ac:dyDescent="0.25">
      <c r="A4197" s="5">
        <v>44917.791666666664</v>
      </c>
      <c r="B4197" s="6">
        <v>282.87</v>
      </c>
      <c r="C4197" s="6">
        <v>229.04382000000001</v>
      </c>
      <c r="D4197" s="6">
        <v>0.235003852101314</v>
      </c>
      <c r="E4197" s="4"/>
      <c r="F4197" s="4"/>
    </row>
    <row r="4198" spans="1:6" ht="13.2" x14ac:dyDescent="0.25">
      <c r="A4198" s="5">
        <v>44917.833333333336</v>
      </c>
      <c r="B4198" s="6">
        <v>290.85000000000002</v>
      </c>
      <c r="C4198" s="6">
        <v>231.99384000000001</v>
      </c>
      <c r="D4198" s="6">
        <v>0.25369708092249299</v>
      </c>
      <c r="E4198" s="4"/>
      <c r="F4198" s="4"/>
    </row>
    <row r="4199" spans="1:6" ht="13.2" x14ac:dyDescent="0.25">
      <c r="A4199" s="5">
        <v>44917.875</v>
      </c>
      <c r="B4199" s="6">
        <v>287.61</v>
      </c>
      <c r="C4199" s="6">
        <v>239.7792</v>
      </c>
      <c r="D4199" s="6">
        <v>0.19947852023861901</v>
      </c>
      <c r="E4199" s="4"/>
      <c r="F4199" s="4"/>
    </row>
    <row r="4200" spans="1:6" ht="13.2" x14ac:dyDescent="0.25">
      <c r="A4200" s="5">
        <v>44917.916666666664</v>
      </c>
      <c r="B4200" s="6">
        <v>288.89999999999998</v>
      </c>
      <c r="C4200" s="6">
        <v>247.51536999999999</v>
      </c>
      <c r="D4200" s="6">
        <v>0.16720024295864899</v>
      </c>
      <c r="E4200" s="4"/>
      <c r="F4200" s="4"/>
    </row>
    <row r="4201" spans="1:6" ht="13.2" x14ac:dyDescent="0.25">
      <c r="A4201" s="5">
        <v>44917.958333333336</v>
      </c>
      <c r="B4201" s="6">
        <v>302.45999999999998</v>
      </c>
      <c r="C4201" s="6">
        <v>263.57571999999999</v>
      </c>
      <c r="D4201" s="6">
        <v>0.147526031608677</v>
      </c>
      <c r="E4201" s="4"/>
      <c r="F4201" s="4"/>
    </row>
    <row r="4202" spans="1:6" ht="13.2" x14ac:dyDescent="0.25">
      <c r="A4202" s="5">
        <v>44918</v>
      </c>
      <c r="B4202" s="6">
        <v>342.12</v>
      </c>
      <c r="C4202" s="6">
        <v>331.41178000000002</v>
      </c>
      <c r="D4202" s="6">
        <v>3.2310921476599197E-2</v>
      </c>
      <c r="E4202" s="4"/>
      <c r="F4202" s="4"/>
    </row>
    <row r="4203" spans="1:6" ht="13.2" x14ac:dyDescent="0.25">
      <c r="A4203" s="5">
        <v>44918.041666666664</v>
      </c>
      <c r="B4203" s="6">
        <v>378.69</v>
      </c>
      <c r="C4203" s="6">
        <v>365.6377</v>
      </c>
      <c r="D4203" s="6">
        <v>3.5697358341330698E-2</v>
      </c>
      <c r="E4203" s="4"/>
      <c r="F4203" s="4"/>
    </row>
    <row r="4204" spans="1:6" ht="13.2" x14ac:dyDescent="0.25">
      <c r="A4204" s="5">
        <v>44918.083333333336</v>
      </c>
      <c r="B4204" s="6">
        <v>389.38</v>
      </c>
      <c r="C4204" s="6">
        <v>380.44092999999998</v>
      </c>
      <c r="D4204" s="6">
        <v>2.3496604321727399E-2</v>
      </c>
      <c r="E4204" s="4"/>
      <c r="F4204" s="4"/>
    </row>
    <row r="4205" spans="1:6" ht="13.2" x14ac:dyDescent="0.25">
      <c r="A4205" s="5">
        <v>44918.125</v>
      </c>
      <c r="B4205" s="6">
        <v>385.08</v>
      </c>
      <c r="C4205" s="6">
        <v>377.73182000000003</v>
      </c>
      <c r="D4205" s="6">
        <v>1.9453431273012502E-2</v>
      </c>
      <c r="E4205" s="4"/>
      <c r="F4205" s="4"/>
    </row>
    <row r="4206" spans="1:6" ht="13.2" x14ac:dyDescent="0.25">
      <c r="A4206" s="5">
        <v>44918.166666666664</v>
      </c>
      <c r="B4206" s="6">
        <v>381.92</v>
      </c>
      <c r="C4206" s="6">
        <v>370.84818000000001</v>
      </c>
      <c r="D4206" s="6">
        <v>2.9855397969055699E-2</v>
      </c>
      <c r="E4206" s="4"/>
      <c r="F4206" s="4"/>
    </row>
    <row r="4207" spans="1:6" ht="13.2" x14ac:dyDescent="0.25">
      <c r="A4207" s="5">
        <v>44918.208333333336</v>
      </c>
      <c r="B4207" s="6">
        <v>384.33</v>
      </c>
      <c r="C4207" s="6">
        <v>366.21089999999998</v>
      </c>
      <c r="D4207" s="6">
        <v>4.9477227466468099E-2</v>
      </c>
      <c r="E4207" s="4"/>
      <c r="F4207" s="4"/>
    </row>
    <row r="4208" spans="1:6" ht="13.2" x14ac:dyDescent="0.25">
      <c r="A4208" s="5">
        <v>44918.25</v>
      </c>
      <c r="B4208" s="6">
        <v>373.6</v>
      </c>
      <c r="C4208" s="6">
        <v>365.56369999999998</v>
      </c>
      <c r="D4208" s="6">
        <v>2.1983309611977399E-2</v>
      </c>
      <c r="E4208" s="4"/>
      <c r="F4208" s="4"/>
    </row>
    <row r="4209" spans="1:6" ht="13.2" x14ac:dyDescent="0.25">
      <c r="A4209" s="5">
        <v>44918.291666666664</v>
      </c>
      <c r="B4209" s="6">
        <v>379.82</v>
      </c>
      <c r="C4209" s="6">
        <v>363.15357</v>
      </c>
      <c r="D4209" s="6">
        <v>4.5893614649031203E-2</v>
      </c>
      <c r="E4209" s="4"/>
      <c r="F4209" s="4"/>
    </row>
    <row r="4210" spans="1:6" ht="13.2" x14ac:dyDescent="0.25">
      <c r="A4210" s="5">
        <v>44918.333333333336</v>
      </c>
      <c r="B4210" s="6">
        <v>374.18</v>
      </c>
      <c r="C4210" s="6">
        <v>360.49297000000001</v>
      </c>
      <c r="D4210" s="6">
        <v>3.79675365097965E-2</v>
      </c>
      <c r="E4210" s="4"/>
      <c r="F4210" s="4"/>
    </row>
    <row r="4211" spans="1:6" ht="13.2" x14ac:dyDescent="0.25">
      <c r="A4211" s="5">
        <v>44918.375</v>
      </c>
      <c r="B4211" s="6">
        <v>383.7</v>
      </c>
      <c r="C4211" s="6">
        <v>356.55432999999999</v>
      </c>
      <c r="D4211" s="6">
        <v>7.6133334294383598E-2</v>
      </c>
      <c r="E4211" s="4"/>
      <c r="F4211" s="4"/>
    </row>
    <row r="4212" spans="1:6" ht="13.2" x14ac:dyDescent="0.25">
      <c r="A4212" s="5">
        <v>44918.416666666664</v>
      </c>
      <c r="B4212" s="6">
        <v>381.02</v>
      </c>
      <c r="C4212" s="6">
        <v>355.56698999999998</v>
      </c>
      <c r="D4212" s="6">
        <v>7.1584288519021405E-2</v>
      </c>
      <c r="E4212" s="4"/>
      <c r="F4212" s="4"/>
    </row>
    <row r="4213" spans="1:6" ht="13.2" x14ac:dyDescent="0.25">
      <c r="A4213" s="5">
        <v>44918.458333333336</v>
      </c>
      <c r="B4213" s="6">
        <v>375.99</v>
      </c>
      <c r="C4213" s="6">
        <v>356.88272000000001</v>
      </c>
      <c r="D4213" s="6">
        <v>5.3539381228656799E-2</v>
      </c>
      <c r="E4213" s="4"/>
      <c r="F4213" s="4"/>
    </row>
    <row r="4214" spans="1:6" ht="13.2" x14ac:dyDescent="0.25">
      <c r="A4214" s="5">
        <v>44918.5</v>
      </c>
      <c r="B4214" s="6">
        <v>384</v>
      </c>
      <c r="C4214" s="6">
        <v>357.69319000000002</v>
      </c>
      <c r="D4214" s="6">
        <v>7.3545739017284506E-2</v>
      </c>
      <c r="E4214" s="4"/>
      <c r="F4214" s="4"/>
    </row>
    <row r="4215" spans="1:6" ht="13.2" x14ac:dyDescent="0.25">
      <c r="A4215" s="5">
        <v>44918.541666666664</v>
      </c>
      <c r="B4215" s="6">
        <v>381.75</v>
      </c>
      <c r="C4215" s="6">
        <v>358.15354000000002</v>
      </c>
      <c r="D4215" s="6">
        <v>6.5883643087821894E-2</v>
      </c>
      <c r="E4215" s="4"/>
      <c r="F4215" s="4"/>
    </row>
    <row r="4216" spans="1:6" ht="13.2" x14ac:dyDescent="0.25">
      <c r="A4216" s="5">
        <v>44918.583333333336</v>
      </c>
      <c r="B4216" s="6">
        <v>383.58</v>
      </c>
      <c r="C4216" s="6">
        <v>353.30234000000002</v>
      </c>
      <c r="D4216" s="6">
        <v>8.5699007824290005E-2</v>
      </c>
      <c r="E4216" s="4"/>
      <c r="F4216" s="4"/>
    </row>
    <row r="4217" spans="1:6" ht="13.2" x14ac:dyDescent="0.25">
      <c r="A4217" s="5">
        <v>44918.625</v>
      </c>
      <c r="B4217" s="6">
        <v>378.64</v>
      </c>
      <c r="C4217" s="6">
        <v>337.69576999999998</v>
      </c>
      <c r="D4217" s="6">
        <v>0.121245907225903</v>
      </c>
      <c r="E4217" s="4"/>
      <c r="F4217" s="4"/>
    </row>
    <row r="4218" spans="1:6" ht="13.2" x14ac:dyDescent="0.25">
      <c r="A4218" s="5">
        <v>44918.666666666664</v>
      </c>
      <c r="B4218" s="6">
        <v>334.02</v>
      </c>
      <c r="C4218" s="6">
        <v>310.19788</v>
      </c>
      <c r="D4218" s="6">
        <v>7.6796527429523295E-2</v>
      </c>
      <c r="E4218" s="4"/>
      <c r="F4218" s="4"/>
    </row>
    <row r="4219" spans="1:6" ht="13.2" x14ac:dyDescent="0.25">
      <c r="A4219" s="5">
        <v>44918.708333333336</v>
      </c>
      <c r="B4219" s="6">
        <v>287.79000000000002</v>
      </c>
      <c r="C4219" s="6">
        <v>274.54854</v>
      </c>
      <c r="D4219" s="6">
        <v>4.8229941415823999E-2</v>
      </c>
      <c r="E4219" s="4"/>
      <c r="F4219" s="4"/>
    </row>
    <row r="4220" spans="1:6" ht="13.2" x14ac:dyDescent="0.25">
      <c r="A4220" s="5">
        <v>44918.75</v>
      </c>
      <c r="B4220" s="6">
        <v>256.18</v>
      </c>
      <c r="C4220" s="6">
        <v>245.50229999999999</v>
      </c>
      <c r="D4220" s="6">
        <v>4.3493278881704997E-2</v>
      </c>
      <c r="E4220" s="4"/>
      <c r="F4220" s="4"/>
    </row>
    <row r="4221" spans="1:6" ht="13.2" x14ac:dyDescent="0.25">
      <c r="A4221" s="5">
        <v>44918.791666666664</v>
      </c>
      <c r="B4221" s="6">
        <v>260.67</v>
      </c>
      <c r="C4221" s="6">
        <v>235.15058999999999</v>
      </c>
      <c r="D4221" s="6">
        <v>0.108523691137666</v>
      </c>
      <c r="E4221" s="4"/>
      <c r="F4221" s="4"/>
    </row>
    <row r="4222" spans="1:6" ht="13.2" x14ac:dyDescent="0.25">
      <c r="A4222" s="5">
        <v>44918.833333333336</v>
      </c>
      <c r="B4222" s="6">
        <v>262.2</v>
      </c>
      <c r="C4222" s="6">
        <v>238.50889000000001</v>
      </c>
      <c r="D4222" s="6">
        <v>9.9330092056526598E-2</v>
      </c>
      <c r="E4222" s="4"/>
      <c r="F4222" s="4"/>
    </row>
    <row r="4223" spans="1:6" ht="13.2" x14ac:dyDescent="0.25">
      <c r="A4223" s="5">
        <v>44918.875</v>
      </c>
      <c r="B4223" s="6">
        <v>256.81</v>
      </c>
      <c r="C4223" s="6">
        <v>245.06523999999999</v>
      </c>
      <c r="D4223" s="6">
        <v>4.7925034166412202E-2</v>
      </c>
      <c r="E4223" s="4"/>
      <c r="F4223" s="4"/>
    </row>
    <row r="4224" spans="1:6" ht="13.2" x14ac:dyDescent="0.25">
      <c r="A4224" s="5">
        <v>44918.916666666664</v>
      </c>
      <c r="B4224" s="6">
        <v>258.93</v>
      </c>
      <c r="C4224" s="6">
        <v>254.54346000000001</v>
      </c>
      <c r="D4224" s="6">
        <v>1.7232970746920699E-2</v>
      </c>
      <c r="E4224" s="4"/>
      <c r="F4224" s="4"/>
    </row>
    <row r="4225" spans="1:6" ht="13.2" x14ac:dyDescent="0.25">
      <c r="A4225" s="5">
        <v>44918.958333333336</v>
      </c>
      <c r="B4225" s="6">
        <v>263.14999999999998</v>
      </c>
      <c r="C4225" s="6">
        <v>275.64798999999999</v>
      </c>
      <c r="D4225" s="6">
        <v>4.5340399543635397E-2</v>
      </c>
      <c r="E4225" s="4"/>
      <c r="F4225" s="4"/>
    </row>
    <row r="4226" spans="1:6" ht="13.2" x14ac:dyDescent="0.25">
      <c r="A4226" s="5">
        <v>44919</v>
      </c>
      <c r="B4226" s="6">
        <v>306.10000000000002</v>
      </c>
      <c r="C4226" s="6">
        <v>317.69337999999999</v>
      </c>
      <c r="D4226" s="6">
        <v>3.64923562461388E-2</v>
      </c>
      <c r="E4226" s="4"/>
      <c r="F4226" s="4"/>
    </row>
    <row r="4227" spans="1:6" ht="13.2" x14ac:dyDescent="0.25">
      <c r="A4227" s="5">
        <v>44919.041666666664</v>
      </c>
      <c r="B4227" s="6">
        <v>379.97</v>
      </c>
      <c r="C4227" s="6">
        <v>357.49367000000001</v>
      </c>
      <c r="D4227" s="6">
        <v>6.2871966376355698E-2</v>
      </c>
      <c r="E4227" s="4"/>
      <c r="F4227" s="4"/>
    </row>
    <row r="4228" spans="1:6" ht="13.2" x14ac:dyDescent="0.25">
      <c r="A4228" s="5">
        <v>44919.083333333336</v>
      </c>
      <c r="B4228" s="6">
        <v>385.99</v>
      </c>
      <c r="C4228" s="6">
        <v>378.86962</v>
      </c>
      <c r="D4228" s="6">
        <v>1.8793747569414501E-2</v>
      </c>
      <c r="E4228" s="4"/>
      <c r="F4228" s="4"/>
    </row>
    <row r="4229" spans="1:6" ht="13.2" x14ac:dyDescent="0.25">
      <c r="A4229" s="5">
        <v>44919.125</v>
      </c>
      <c r="B4229" s="6">
        <v>377.19</v>
      </c>
      <c r="C4229" s="6">
        <v>379.37628000000001</v>
      </c>
      <c r="D4229" s="6">
        <v>5.7628273438708596E-3</v>
      </c>
      <c r="E4229" s="4"/>
      <c r="F4229" s="4"/>
    </row>
    <row r="4230" spans="1:6" ht="13.2" x14ac:dyDescent="0.25">
      <c r="A4230" s="5">
        <v>44919.166666666664</v>
      </c>
      <c r="B4230" s="6">
        <v>376.58</v>
      </c>
      <c r="C4230" s="6">
        <v>373.06006000000002</v>
      </c>
      <c r="D4230" s="6">
        <v>9.4353171979867298E-3</v>
      </c>
      <c r="E4230" s="4"/>
      <c r="F4230" s="4"/>
    </row>
    <row r="4231" spans="1:6" ht="13.2" x14ac:dyDescent="0.25">
      <c r="A4231" s="5">
        <v>44919.208333333336</v>
      </c>
      <c r="B4231" s="6">
        <v>385.2</v>
      </c>
      <c r="C4231" s="6">
        <v>368.99074000000002</v>
      </c>
      <c r="D4231" s="6">
        <v>4.3928636257917902E-2</v>
      </c>
      <c r="E4231" s="4"/>
      <c r="F4231" s="4"/>
    </row>
    <row r="4232" spans="1:6" ht="13.2" x14ac:dyDescent="0.25">
      <c r="A4232" s="5">
        <v>44919.25</v>
      </c>
      <c r="B4232" s="6">
        <v>374.22</v>
      </c>
      <c r="C4232" s="6">
        <v>369.18572</v>
      </c>
      <c r="D4232" s="6">
        <v>1.3636172059959401E-2</v>
      </c>
      <c r="E4232" s="4"/>
      <c r="F4232" s="4"/>
    </row>
    <row r="4233" spans="1:6" ht="13.2" x14ac:dyDescent="0.25">
      <c r="A4233" s="5">
        <v>44919.291666666664</v>
      </c>
      <c r="B4233" s="6">
        <v>378.61</v>
      </c>
      <c r="C4233" s="6">
        <v>367.74867999999998</v>
      </c>
      <c r="D4233" s="6">
        <v>2.95346267456351E-2</v>
      </c>
      <c r="E4233" s="4"/>
      <c r="F4233" s="4"/>
    </row>
    <row r="4234" spans="1:6" ht="13.2" x14ac:dyDescent="0.25">
      <c r="A4234" s="5">
        <v>44919.333333333336</v>
      </c>
      <c r="B4234" s="6">
        <v>385.03</v>
      </c>
      <c r="C4234" s="6">
        <v>366.15289000000001</v>
      </c>
      <c r="D4234" s="6">
        <v>5.1555266981505803E-2</v>
      </c>
      <c r="E4234" s="4"/>
      <c r="F4234" s="4"/>
    </row>
    <row r="4235" spans="1:6" ht="13.2" x14ac:dyDescent="0.25">
      <c r="A4235" s="5">
        <v>44919.375</v>
      </c>
      <c r="B4235" s="6">
        <v>382.86</v>
      </c>
      <c r="C4235" s="6">
        <v>362.57866999999999</v>
      </c>
      <c r="D4235" s="6">
        <v>5.5936357204906799E-2</v>
      </c>
      <c r="E4235" s="4"/>
      <c r="F4235" s="4"/>
    </row>
    <row r="4236" spans="1:6" ht="13.2" x14ac:dyDescent="0.25">
      <c r="A4236" s="5">
        <v>44919.416666666664</v>
      </c>
      <c r="B4236" s="6">
        <v>381.24</v>
      </c>
      <c r="C4236" s="6">
        <v>360.91887000000003</v>
      </c>
      <c r="D4236" s="6">
        <v>5.63038723910445E-2</v>
      </c>
      <c r="E4236" s="4"/>
      <c r="F4236" s="4"/>
    </row>
    <row r="4237" spans="1:6" ht="13.2" x14ac:dyDescent="0.25">
      <c r="A4237" s="5">
        <v>44919.458333333336</v>
      </c>
      <c r="B4237" s="6">
        <v>374.31</v>
      </c>
      <c r="C4237" s="6">
        <v>360.87166000000002</v>
      </c>
      <c r="D4237" s="6">
        <v>3.7238557330880398E-2</v>
      </c>
      <c r="E4237" s="4"/>
      <c r="F4237" s="4"/>
    </row>
    <row r="4238" spans="1:6" ht="13.2" x14ac:dyDescent="0.25">
      <c r="A4238" s="5">
        <v>44919.5</v>
      </c>
      <c r="B4238" s="6">
        <v>372.25</v>
      </c>
      <c r="C4238" s="6">
        <v>362.14857999999998</v>
      </c>
      <c r="D4238" s="6">
        <v>2.7893026668777798E-2</v>
      </c>
      <c r="E4238" s="4"/>
      <c r="F4238" s="4"/>
    </row>
    <row r="4239" spans="1:6" ht="13.2" x14ac:dyDescent="0.25">
      <c r="A4239" s="5">
        <v>44919.541666666664</v>
      </c>
      <c r="B4239" s="6">
        <v>367.82</v>
      </c>
      <c r="C4239" s="6">
        <v>363.73016000000001</v>
      </c>
      <c r="D4239" s="6">
        <v>1.1244159681451701E-2</v>
      </c>
      <c r="E4239" s="4"/>
      <c r="F4239" s="4"/>
    </row>
    <row r="4240" spans="1:6" ht="13.2" x14ac:dyDescent="0.25">
      <c r="A4240" s="5">
        <v>44919.583333333336</v>
      </c>
      <c r="B4240" s="6">
        <v>359.01</v>
      </c>
      <c r="C4240" s="6">
        <v>358.04453000000001</v>
      </c>
      <c r="D4240" s="6">
        <v>2.69650816896988E-3</v>
      </c>
      <c r="E4240" s="4"/>
      <c r="F4240" s="4"/>
    </row>
    <row r="4241" spans="1:6" ht="13.2" x14ac:dyDescent="0.25">
      <c r="A4241" s="5">
        <v>44919.625</v>
      </c>
      <c r="B4241" s="6">
        <v>351.41</v>
      </c>
      <c r="C4241" s="6">
        <v>337.76078000000001</v>
      </c>
      <c r="D4241" s="6">
        <v>4.0410908572629398E-2</v>
      </c>
      <c r="E4241" s="4"/>
      <c r="F4241" s="4"/>
    </row>
    <row r="4242" spans="1:6" ht="13.2" x14ac:dyDescent="0.25">
      <c r="A4242" s="5">
        <v>44919.666666666664</v>
      </c>
      <c r="B4242" s="6">
        <v>312.60000000000002</v>
      </c>
      <c r="C4242" s="6">
        <v>302.51265999999998</v>
      </c>
      <c r="D4242" s="6">
        <v>3.33451829751523E-2</v>
      </c>
      <c r="E4242" s="4"/>
      <c r="F4242" s="4"/>
    </row>
    <row r="4243" spans="1:6" ht="13.2" x14ac:dyDescent="0.25">
      <c r="A4243" s="5">
        <v>44919.708333333336</v>
      </c>
      <c r="B4243" s="6">
        <v>237.34</v>
      </c>
      <c r="C4243" s="6">
        <v>259.98934000000003</v>
      </c>
      <c r="D4243" s="6">
        <v>8.7116417926981202E-2</v>
      </c>
      <c r="E4243" s="4"/>
      <c r="F4243" s="4"/>
    </row>
    <row r="4244" spans="1:6" ht="13.2" x14ac:dyDescent="0.25">
      <c r="A4244" s="5">
        <v>44919.75</v>
      </c>
      <c r="B4244" s="6">
        <v>210.6</v>
      </c>
      <c r="C4244" s="6">
        <v>230.10992999999999</v>
      </c>
      <c r="D4244" s="6">
        <v>8.4785258941237299E-2</v>
      </c>
      <c r="E4244" s="4"/>
      <c r="F4244" s="4"/>
    </row>
    <row r="4245" spans="1:6" ht="13.2" x14ac:dyDescent="0.25">
      <c r="A4245" s="5">
        <v>44919.791666666664</v>
      </c>
      <c r="B4245" s="6">
        <v>213.29</v>
      </c>
      <c r="C4245" s="6">
        <v>223.96526</v>
      </c>
      <c r="D4245" s="6">
        <v>4.7664803014538903E-2</v>
      </c>
      <c r="E4245" s="4"/>
      <c r="F4245" s="4"/>
    </row>
    <row r="4246" spans="1:6" ht="13.2" x14ac:dyDescent="0.25">
      <c r="A4246" s="5">
        <v>44919.833333333336</v>
      </c>
      <c r="B4246" s="6">
        <v>213.39</v>
      </c>
      <c r="C4246" s="6">
        <v>230.71673999999999</v>
      </c>
      <c r="D4246" s="6">
        <v>7.5099622160056501E-2</v>
      </c>
      <c r="E4246" s="4"/>
      <c r="F4246" s="4"/>
    </row>
    <row r="4247" spans="1:6" ht="13.2" x14ac:dyDescent="0.25">
      <c r="A4247" s="5">
        <v>44919.875</v>
      </c>
      <c r="B4247" s="6">
        <v>207.31</v>
      </c>
      <c r="C4247" s="6">
        <v>236.49295000000001</v>
      </c>
      <c r="D4247" s="6">
        <v>0.123398815905505</v>
      </c>
      <c r="E4247" s="4"/>
      <c r="F4247" s="4"/>
    </row>
    <row r="4248" spans="1:6" ht="13.2" x14ac:dyDescent="0.25">
      <c r="A4248" s="5">
        <v>44919.916666666664</v>
      </c>
      <c r="B4248" s="6">
        <v>207.42</v>
      </c>
      <c r="C4248" s="6">
        <v>243.05492000000001</v>
      </c>
      <c r="D4248" s="6">
        <v>0.14661262565678501</v>
      </c>
      <c r="E4248" s="4"/>
      <c r="F4248" s="4"/>
    </row>
    <row r="4249" spans="1:6" ht="13.2" x14ac:dyDescent="0.25">
      <c r="A4249" s="5">
        <v>44919.958333333336</v>
      </c>
      <c r="B4249" s="6">
        <v>222.34</v>
      </c>
      <c r="C4249" s="6">
        <v>262.23732000000001</v>
      </c>
      <c r="D4249" s="6">
        <v>0.15214203683899699</v>
      </c>
      <c r="E4249" s="4"/>
      <c r="F4249" s="4"/>
    </row>
    <row r="4250" spans="1:6" ht="13.2" x14ac:dyDescent="0.25">
      <c r="A4250" s="5">
        <v>44920</v>
      </c>
      <c r="B4250" s="6">
        <v>281.45</v>
      </c>
      <c r="C4250" s="6">
        <v>280.85199</v>
      </c>
      <c r="D4250" s="6">
        <v>2.1292710085479101E-3</v>
      </c>
      <c r="E4250" s="4"/>
      <c r="F4250" s="4"/>
    </row>
    <row r="4251" spans="1:6" ht="13.2" x14ac:dyDescent="0.25">
      <c r="A4251" s="5">
        <v>44920.041666666664</v>
      </c>
      <c r="B4251" s="6">
        <v>348.77</v>
      </c>
      <c r="C4251" s="6">
        <v>328.81283999999999</v>
      </c>
      <c r="D4251" s="6">
        <v>6.0694588447336703E-2</v>
      </c>
      <c r="E4251" s="4"/>
      <c r="F4251" s="4"/>
    </row>
    <row r="4252" spans="1:6" ht="13.2" x14ac:dyDescent="0.25">
      <c r="A4252" s="5">
        <v>44920.083333333336</v>
      </c>
      <c r="B4252" s="6">
        <v>365.34</v>
      </c>
      <c r="C4252" s="6">
        <v>363.01375999999999</v>
      </c>
      <c r="D4252" s="6">
        <v>6.4081317468516396E-3</v>
      </c>
      <c r="E4252" s="4"/>
      <c r="F4252" s="4"/>
    </row>
    <row r="4253" spans="1:6" ht="13.2" x14ac:dyDescent="0.25">
      <c r="A4253" s="5">
        <v>44920.125</v>
      </c>
      <c r="B4253" s="6">
        <v>352</v>
      </c>
      <c r="C4253" s="6">
        <v>373.19596000000001</v>
      </c>
      <c r="D4253" s="6">
        <v>5.679579168006E-2</v>
      </c>
      <c r="E4253" s="4"/>
      <c r="F4253" s="4"/>
    </row>
    <row r="4254" spans="1:6" ht="13.2" x14ac:dyDescent="0.25">
      <c r="A4254" s="5">
        <v>44920.166666666664</v>
      </c>
      <c r="B4254" s="6">
        <v>350.11</v>
      </c>
      <c r="C4254" s="6">
        <v>369.79959000000002</v>
      </c>
      <c r="D4254" s="6">
        <v>5.3243947620385403E-2</v>
      </c>
      <c r="E4254" s="4"/>
      <c r="F4254" s="4"/>
    </row>
    <row r="4255" spans="1:6" ht="13.2" x14ac:dyDescent="0.25">
      <c r="A4255" s="5">
        <v>44920.208333333336</v>
      </c>
      <c r="B4255" s="6">
        <v>355.86</v>
      </c>
      <c r="C4255" s="6">
        <v>365.86412999999999</v>
      </c>
      <c r="D4255" s="6">
        <v>2.7343839364629599E-2</v>
      </c>
      <c r="E4255" s="4"/>
      <c r="F4255" s="4"/>
    </row>
    <row r="4256" spans="1:6" ht="13.2" x14ac:dyDescent="0.25">
      <c r="A4256" s="5">
        <v>44920.25</v>
      </c>
      <c r="B4256" s="6">
        <v>362.36</v>
      </c>
      <c r="C4256" s="6">
        <v>365.76580999999999</v>
      </c>
      <c r="D4256" s="6">
        <v>9.3114498591324694E-3</v>
      </c>
      <c r="E4256" s="4"/>
      <c r="F4256" s="4"/>
    </row>
    <row r="4257" spans="1:6" ht="13.2" x14ac:dyDescent="0.25">
      <c r="A4257" s="5">
        <v>44920.291666666664</v>
      </c>
      <c r="B4257" s="6">
        <v>370.27</v>
      </c>
      <c r="C4257" s="6">
        <v>363.92856999999998</v>
      </c>
      <c r="D4257" s="6">
        <v>1.7424930392247E-2</v>
      </c>
      <c r="E4257" s="4"/>
      <c r="F4257" s="4"/>
    </row>
    <row r="4258" spans="1:6" ht="13.2" x14ac:dyDescent="0.25">
      <c r="A4258" s="5">
        <v>44920.333333333336</v>
      </c>
      <c r="B4258" s="6">
        <v>362.42</v>
      </c>
      <c r="C4258" s="6">
        <v>361.21408000000002</v>
      </c>
      <c r="D4258" s="6">
        <v>3.33851880856912E-3</v>
      </c>
      <c r="E4258" s="4"/>
      <c r="F4258" s="4"/>
    </row>
    <row r="4259" spans="1:6" ht="13.2" x14ac:dyDescent="0.25">
      <c r="A4259" s="5">
        <v>44920.375</v>
      </c>
      <c r="B4259" s="6">
        <v>354.32</v>
      </c>
      <c r="C4259" s="6">
        <v>356.83967000000001</v>
      </c>
      <c r="D4259" s="6">
        <v>7.0610703120536399E-3</v>
      </c>
      <c r="E4259" s="4"/>
      <c r="F4259" s="4"/>
    </row>
    <row r="4260" spans="1:6" ht="13.2" x14ac:dyDescent="0.25">
      <c r="A4260" s="5">
        <v>44920.416666666664</v>
      </c>
      <c r="B4260" s="6">
        <v>349.79</v>
      </c>
      <c r="C4260" s="6">
        <v>355.07727999999997</v>
      </c>
      <c r="D4260" s="6">
        <v>1.48905049627505E-2</v>
      </c>
      <c r="E4260" s="4"/>
      <c r="F4260" s="4"/>
    </row>
    <row r="4261" spans="1:6" ht="13.2" x14ac:dyDescent="0.25">
      <c r="A4261" s="5">
        <v>44920.458333333336</v>
      </c>
      <c r="B4261" s="6">
        <v>354.24</v>
      </c>
      <c r="C4261" s="6">
        <v>353.72579000000002</v>
      </c>
      <c r="D4261" s="6">
        <v>1.4536966614732501E-3</v>
      </c>
      <c r="E4261" s="4"/>
      <c r="F4261" s="4"/>
    </row>
    <row r="4262" spans="1:6" ht="13.2" x14ac:dyDescent="0.25">
      <c r="A4262" s="5">
        <v>44920.5</v>
      </c>
      <c r="B4262" s="6">
        <v>358.71</v>
      </c>
      <c r="C4262" s="6">
        <v>353.07038999999997</v>
      </c>
      <c r="D4262" s="6">
        <v>1.5973047187559399E-2</v>
      </c>
      <c r="E4262" s="4"/>
      <c r="F4262" s="4"/>
    </row>
    <row r="4263" spans="1:6" ht="13.2" x14ac:dyDescent="0.25">
      <c r="A4263" s="5">
        <v>44920.541666666664</v>
      </c>
      <c r="B4263" s="6">
        <v>349.6</v>
      </c>
      <c r="C4263" s="6">
        <v>354.64501999999999</v>
      </c>
      <c r="D4263" s="6">
        <v>1.42255486909134E-2</v>
      </c>
      <c r="E4263" s="4"/>
      <c r="F4263" s="4"/>
    </row>
    <row r="4264" spans="1:6" ht="13.2" x14ac:dyDescent="0.25">
      <c r="A4264" s="5">
        <v>44920.583333333336</v>
      </c>
      <c r="B4264" s="6">
        <v>334.19</v>
      </c>
      <c r="C4264" s="6">
        <v>353.67057999999997</v>
      </c>
      <c r="D4264" s="6">
        <v>5.5081143588477099E-2</v>
      </c>
      <c r="E4264" s="4"/>
      <c r="F4264" s="4"/>
    </row>
    <row r="4265" spans="1:6" ht="13.2" x14ac:dyDescent="0.25">
      <c r="A4265" s="5">
        <v>44920.625</v>
      </c>
      <c r="B4265" s="6">
        <v>327.32</v>
      </c>
      <c r="C4265" s="6">
        <v>339.52530999999999</v>
      </c>
      <c r="D4265" s="6">
        <v>3.59481595053988E-2</v>
      </c>
      <c r="E4265" s="4"/>
      <c r="F4265" s="4"/>
    </row>
    <row r="4266" spans="1:6" ht="13.2" x14ac:dyDescent="0.25">
      <c r="A4266" s="5">
        <v>44920.666666666664</v>
      </c>
      <c r="B4266" s="6">
        <v>297.08999999999997</v>
      </c>
      <c r="C4266" s="6">
        <v>303.73795000000001</v>
      </c>
      <c r="D4266" s="6">
        <v>2.18871234233326E-2</v>
      </c>
      <c r="E4266" s="4"/>
      <c r="F4266" s="4"/>
    </row>
    <row r="4267" spans="1:6" ht="13.2" x14ac:dyDescent="0.25">
      <c r="A4267" s="5">
        <v>44920.708333333336</v>
      </c>
      <c r="B4267" s="6">
        <v>228.2</v>
      </c>
      <c r="C4267" s="6">
        <v>252.87011999999999</v>
      </c>
      <c r="D4267" s="6">
        <v>9.7560439327509296E-2</v>
      </c>
      <c r="E4267" s="4"/>
      <c r="F4267" s="4"/>
    </row>
    <row r="4268" spans="1:6" ht="13.2" x14ac:dyDescent="0.25">
      <c r="A4268" s="5">
        <v>44920.75</v>
      </c>
      <c r="B4268" s="6">
        <v>182.95</v>
      </c>
      <c r="C4268" s="6">
        <v>214.87232</v>
      </c>
      <c r="D4268" s="6">
        <v>0.14856413334207</v>
      </c>
      <c r="E4268" s="4"/>
      <c r="F4268" s="4"/>
    </row>
    <row r="4269" spans="1:6" ht="13.2" x14ac:dyDescent="0.25">
      <c r="A4269" s="5">
        <v>44920.791666666664</v>
      </c>
      <c r="B4269" s="6">
        <v>187.19</v>
      </c>
      <c r="C4269" s="6">
        <v>205.3476</v>
      </c>
      <c r="D4269" s="6">
        <v>8.8423726403425204E-2</v>
      </c>
      <c r="E4269" s="4"/>
      <c r="F4269" s="4"/>
    </row>
    <row r="4270" spans="1:6" ht="13.2" x14ac:dyDescent="0.25">
      <c r="A4270" s="5">
        <v>44920.833333333336</v>
      </c>
      <c r="B4270" s="6">
        <v>179.51</v>
      </c>
      <c r="C4270" s="6">
        <v>211.09521000000001</v>
      </c>
      <c r="D4270" s="6">
        <v>0.149625422575907</v>
      </c>
      <c r="E4270" s="4"/>
      <c r="F4270" s="4"/>
    </row>
    <row r="4271" spans="1:6" ht="13.2" x14ac:dyDescent="0.25">
      <c r="A4271" s="5">
        <v>44920.875</v>
      </c>
      <c r="B4271" s="6">
        <v>173.9</v>
      </c>
      <c r="C4271" s="6">
        <v>214.65809999999999</v>
      </c>
      <c r="D4271" s="6">
        <v>0.189874502755777</v>
      </c>
      <c r="E4271" s="4"/>
      <c r="F4271" s="4"/>
    </row>
    <row r="4272" spans="1:6" ht="13.2" x14ac:dyDescent="0.25">
      <c r="A4272" s="5">
        <v>44920.916666666664</v>
      </c>
      <c r="B4272" s="6">
        <v>168.61</v>
      </c>
      <c r="C4272" s="6">
        <v>216.61239</v>
      </c>
      <c r="D4272" s="6">
        <v>0.22160500606636499</v>
      </c>
      <c r="E4272" s="4"/>
      <c r="F4272" s="4"/>
    </row>
    <row r="4273" spans="1:6" ht="13.2" x14ac:dyDescent="0.25">
      <c r="A4273" s="5">
        <v>44920.958333333336</v>
      </c>
      <c r="B4273" s="6">
        <v>188.15</v>
      </c>
      <c r="C4273" s="6">
        <v>231.53769</v>
      </c>
      <c r="D4273" s="6">
        <v>0.187389318775703</v>
      </c>
      <c r="E4273" s="4"/>
      <c r="F4273" s="4"/>
    </row>
    <row r="4274" spans="1:6" ht="13.2" x14ac:dyDescent="0.25">
      <c r="A4274" s="5">
        <v>44921</v>
      </c>
      <c r="B4274" s="6">
        <v>241.8</v>
      </c>
      <c r="C4274" s="6">
        <v>248.97046</v>
      </c>
      <c r="D4274" s="6">
        <v>2.8800444839921901E-2</v>
      </c>
      <c r="E4274" s="4"/>
      <c r="F4274" s="4"/>
    </row>
    <row r="4275" spans="1:6" ht="13.2" x14ac:dyDescent="0.25">
      <c r="A4275" s="5">
        <v>44921.041666666664</v>
      </c>
      <c r="B4275" s="6">
        <v>321.32</v>
      </c>
      <c r="C4275" s="6">
        <v>298.10741000000002</v>
      </c>
      <c r="D4275" s="6">
        <v>7.7866531395512695E-2</v>
      </c>
      <c r="E4275" s="4"/>
      <c r="F4275" s="4"/>
    </row>
    <row r="4276" spans="1:6" ht="13.2" x14ac:dyDescent="0.25">
      <c r="A4276" s="5">
        <v>44921.083333333336</v>
      </c>
      <c r="B4276" s="6">
        <v>339.76</v>
      </c>
      <c r="C4276" s="6">
        <v>339.75695000000002</v>
      </c>
      <c r="D4276" s="7">
        <v>8.9770054739817692E-6</v>
      </c>
      <c r="E4276" s="4"/>
      <c r="F4276" s="4"/>
    </row>
    <row r="4277" spans="1:6" ht="13.2" x14ac:dyDescent="0.25">
      <c r="A4277" s="5">
        <v>44921.125</v>
      </c>
      <c r="B4277" s="6">
        <v>341.61</v>
      </c>
      <c r="C4277" s="6">
        <v>358.50941</v>
      </c>
      <c r="D4277" s="6">
        <v>4.7137981678082003E-2</v>
      </c>
      <c r="E4277" s="4"/>
      <c r="F4277" s="4"/>
    </row>
    <row r="4278" spans="1:6" ht="13.2" x14ac:dyDescent="0.25">
      <c r="A4278" s="5">
        <v>44921.166666666664</v>
      </c>
      <c r="B4278" s="6">
        <v>342.55</v>
      </c>
      <c r="C4278" s="6">
        <v>358.56662999999998</v>
      </c>
      <c r="D4278" s="6">
        <v>4.4668490205014198E-2</v>
      </c>
      <c r="E4278" s="4"/>
      <c r="F4278" s="4"/>
    </row>
    <row r="4279" spans="1:6" ht="13.2" x14ac:dyDescent="0.25">
      <c r="A4279" s="5">
        <v>44921.208333333336</v>
      </c>
      <c r="B4279" s="6">
        <v>343.98</v>
      </c>
      <c r="C4279" s="6">
        <v>354.40861000000001</v>
      </c>
      <c r="D4279" s="6">
        <v>2.9425385574012902E-2</v>
      </c>
      <c r="E4279" s="4"/>
      <c r="F4279" s="4"/>
    </row>
    <row r="4280" spans="1:6" ht="13.2" x14ac:dyDescent="0.25">
      <c r="A4280" s="5">
        <v>44921.25</v>
      </c>
      <c r="B4280" s="6">
        <v>334.85</v>
      </c>
      <c r="C4280" s="6">
        <v>352.88085999999998</v>
      </c>
      <c r="D4280" s="6">
        <v>5.1096168831599301E-2</v>
      </c>
      <c r="E4280" s="4"/>
      <c r="F4280" s="4"/>
    </row>
    <row r="4281" spans="1:6" ht="13.2" x14ac:dyDescent="0.25">
      <c r="A4281" s="5">
        <v>44921.291666666664</v>
      </c>
      <c r="B4281" s="6">
        <v>345.64</v>
      </c>
      <c r="C4281" s="6">
        <v>349.87004999999999</v>
      </c>
      <c r="D4281" s="6">
        <v>1.20903461156506E-2</v>
      </c>
      <c r="E4281" s="4"/>
      <c r="F4281" s="4"/>
    </row>
    <row r="4282" spans="1:6" ht="13.2" x14ac:dyDescent="0.25">
      <c r="A4282" s="5">
        <v>44921.333333333336</v>
      </c>
      <c r="B4282" s="6">
        <v>343.02</v>
      </c>
      <c r="C4282" s="6">
        <v>346.12912</v>
      </c>
      <c r="D4282" s="6">
        <v>8.9825438553104604E-3</v>
      </c>
      <c r="E4282" s="4"/>
      <c r="F4282" s="4"/>
    </row>
    <row r="4283" spans="1:6" ht="13.2" x14ac:dyDescent="0.25">
      <c r="A4283" s="5">
        <v>44921.375</v>
      </c>
      <c r="B4283" s="6">
        <v>338.52</v>
      </c>
      <c r="C4283" s="6">
        <v>341.04403000000002</v>
      </c>
      <c r="D4283" s="6">
        <v>7.4008919024327697E-3</v>
      </c>
      <c r="E4283" s="4"/>
      <c r="F4283" s="4"/>
    </row>
    <row r="4284" spans="1:6" ht="13.2" x14ac:dyDescent="0.25">
      <c r="A4284" s="5">
        <v>44921.416666666664</v>
      </c>
      <c r="B4284" s="6">
        <v>338.08</v>
      </c>
      <c r="C4284" s="6">
        <v>338.28753999999998</v>
      </c>
      <c r="D4284" s="6">
        <v>6.1350175652344298E-4</v>
      </c>
      <c r="E4284" s="4"/>
      <c r="F4284" s="4"/>
    </row>
    <row r="4285" spans="1:6" ht="13.2" x14ac:dyDescent="0.25">
      <c r="A4285" s="5">
        <v>44921.458333333336</v>
      </c>
      <c r="B4285" s="6">
        <v>342.12</v>
      </c>
      <c r="C4285" s="6">
        <v>334.96647000000002</v>
      </c>
      <c r="D4285" s="6">
        <v>2.1355958403836601E-2</v>
      </c>
      <c r="E4285" s="4"/>
      <c r="F4285" s="4"/>
    </row>
    <row r="4286" spans="1:6" ht="13.2" x14ac:dyDescent="0.25">
      <c r="A4286" s="5">
        <v>44921.5</v>
      </c>
      <c r="B4286" s="6">
        <v>350.74</v>
      </c>
      <c r="C4286" s="6">
        <v>332.86389000000003</v>
      </c>
      <c r="D4286" s="6">
        <v>5.3703962902073799E-2</v>
      </c>
      <c r="E4286" s="4"/>
      <c r="F4286" s="4"/>
    </row>
    <row r="4287" spans="1:6" ht="13.2" x14ac:dyDescent="0.25">
      <c r="A4287" s="5">
        <v>44921.541666666664</v>
      </c>
      <c r="B4287" s="6">
        <v>354.1</v>
      </c>
      <c r="C4287" s="6">
        <v>334.97048999999998</v>
      </c>
      <c r="D4287" s="6">
        <v>5.7108045547534701E-2</v>
      </c>
      <c r="E4287" s="4"/>
      <c r="F4287" s="4"/>
    </row>
    <row r="4288" spans="1:6" ht="13.2" x14ac:dyDescent="0.25">
      <c r="A4288" s="5">
        <v>44921.583333333336</v>
      </c>
      <c r="B4288" s="6">
        <v>351.25</v>
      </c>
      <c r="C4288" s="6">
        <v>337.12693000000002</v>
      </c>
      <c r="D4288" s="6">
        <v>4.1892440927219797E-2</v>
      </c>
      <c r="E4288" s="4"/>
      <c r="F4288" s="4"/>
    </row>
    <row r="4289" spans="1:6" ht="13.2" x14ac:dyDescent="0.25">
      <c r="A4289" s="5">
        <v>44921.625</v>
      </c>
      <c r="B4289" s="6">
        <v>350.91</v>
      </c>
      <c r="C4289" s="6">
        <v>326.68644999999998</v>
      </c>
      <c r="D4289" s="6">
        <v>7.4149233921394803E-2</v>
      </c>
      <c r="E4289" s="4"/>
      <c r="F4289" s="4"/>
    </row>
    <row r="4290" spans="1:6" ht="13.2" x14ac:dyDescent="0.25">
      <c r="A4290" s="5">
        <v>44921.666666666664</v>
      </c>
      <c r="B4290" s="6">
        <v>312.86</v>
      </c>
      <c r="C4290" s="6">
        <v>291.86399999999998</v>
      </c>
      <c r="D4290" s="6">
        <v>7.1937614779486403E-2</v>
      </c>
      <c r="E4290" s="4"/>
      <c r="F4290" s="4"/>
    </row>
    <row r="4291" spans="1:6" ht="13.2" x14ac:dyDescent="0.25">
      <c r="A4291" s="5">
        <v>44921.708333333336</v>
      </c>
      <c r="B4291" s="6">
        <v>245.42</v>
      </c>
      <c r="C4291" s="6">
        <v>239.91476</v>
      </c>
      <c r="D4291" s="6">
        <v>2.2946649885150799E-2</v>
      </c>
      <c r="E4291" s="4"/>
      <c r="F4291" s="4"/>
    </row>
    <row r="4292" spans="1:6" ht="13.2" x14ac:dyDescent="0.25">
      <c r="A4292" s="5">
        <v>44921.75</v>
      </c>
      <c r="B4292" s="6">
        <v>220.09</v>
      </c>
      <c r="C4292" s="6">
        <v>201.02587</v>
      </c>
      <c r="D4292" s="6">
        <v>9.48342121339905E-2</v>
      </c>
      <c r="E4292" s="4"/>
      <c r="F4292" s="4"/>
    </row>
    <row r="4293" spans="1:6" ht="13.2" x14ac:dyDescent="0.25">
      <c r="A4293" s="5">
        <v>44921.791666666664</v>
      </c>
      <c r="B4293" s="6">
        <v>219.22</v>
      </c>
      <c r="C4293" s="6">
        <v>190.93742</v>
      </c>
      <c r="D4293" s="6">
        <v>0.14812486729945301</v>
      </c>
      <c r="E4293" s="4"/>
      <c r="F4293" s="4"/>
    </row>
    <row r="4294" spans="1:6" ht="13.2" x14ac:dyDescent="0.25">
      <c r="A4294" s="5">
        <v>44921.833333333336</v>
      </c>
      <c r="B4294" s="6">
        <v>224.52</v>
      </c>
      <c r="C4294" s="6">
        <v>195.9657</v>
      </c>
      <c r="D4294" s="6">
        <v>0.145710703454737</v>
      </c>
      <c r="E4294" s="4"/>
      <c r="F4294" s="4"/>
    </row>
    <row r="4295" spans="1:6" ht="13.2" x14ac:dyDescent="0.25">
      <c r="A4295" s="5">
        <v>44921.875</v>
      </c>
      <c r="B4295" s="6">
        <v>228.85</v>
      </c>
      <c r="C4295" s="6">
        <v>198.39646999999999</v>
      </c>
      <c r="D4295" s="6">
        <v>0.15349834601391801</v>
      </c>
      <c r="E4295" s="4"/>
      <c r="F4295" s="4"/>
    </row>
    <row r="4296" spans="1:6" ht="13.2" x14ac:dyDescent="0.25">
      <c r="A4296" s="5">
        <v>44921.916666666664</v>
      </c>
      <c r="B4296" s="6">
        <v>243.86</v>
      </c>
      <c r="C4296" s="6">
        <v>198.27161000000001</v>
      </c>
      <c r="D4296" s="6">
        <v>0.22992898479010601</v>
      </c>
      <c r="E4296" s="4"/>
      <c r="F4296" s="4"/>
    </row>
    <row r="4297" spans="1:6" ht="13.2" x14ac:dyDescent="0.25">
      <c r="A4297" s="5">
        <v>44921.958333333336</v>
      </c>
      <c r="B4297" s="6">
        <v>289.7</v>
      </c>
      <c r="C4297" s="6">
        <v>209.86411000000001</v>
      </c>
      <c r="D4297" s="6">
        <v>0.38041707083693299</v>
      </c>
      <c r="E4297" s="4"/>
      <c r="F4297" s="4"/>
    </row>
    <row r="4298" spans="1:6" ht="13.2" x14ac:dyDescent="0.25">
      <c r="A4298" s="5">
        <v>44922</v>
      </c>
      <c r="B4298" s="6">
        <v>319.07</v>
      </c>
      <c r="C4298" s="6">
        <v>362.03967</v>
      </c>
      <c r="D4298" s="6">
        <v>0.118687739385023</v>
      </c>
      <c r="E4298" s="4"/>
      <c r="F4298" s="4"/>
    </row>
    <row r="4299" spans="1:6" ht="13.2" x14ac:dyDescent="0.25">
      <c r="A4299" s="5">
        <v>44922.041666666664</v>
      </c>
      <c r="B4299" s="6">
        <v>351.08</v>
      </c>
      <c r="C4299" s="6">
        <v>375.88042999999999</v>
      </c>
      <c r="D4299" s="6">
        <v>6.5979572280472298E-2</v>
      </c>
      <c r="E4299" s="4"/>
      <c r="F4299" s="4"/>
    </row>
    <row r="4300" spans="1:6" ht="13.2" x14ac:dyDescent="0.25">
      <c r="A4300" s="5">
        <v>44922.083333333336</v>
      </c>
      <c r="B4300" s="6">
        <v>355.02</v>
      </c>
      <c r="C4300" s="6">
        <v>374.46825999999999</v>
      </c>
      <c r="D4300" s="6">
        <v>5.1935670061863198E-2</v>
      </c>
      <c r="E4300" s="4"/>
      <c r="F4300" s="4"/>
    </row>
    <row r="4301" spans="1:6" ht="13.2" x14ac:dyDescent="0.25">
      <c r="A4301" s="5">
        <v>44922.125</v>
      </c>
      <c r="B4301" s="6">
        <v>345.35</v>
      </c>
      <c r="C4301" s="6">
        <v>365.11655999999999</v>
      </c>
      <c r="D4301" s="6">
        <v>5.4137670446938797E-2</v>
      </c>
      <c r="E4301" s="4"/>
      <c r="F4301" s="4"/>
    </row>
    <row r="4302" spans="1:6" ht="13.2" x14ac:dyDescent="0.25">
      <c r="A4302" s="5">
        <v>44922.166666666664</v>
      </c>
      <c r="B4302" s="6">
        <v>328.46</v>
      </c>
      <c r="C4302" s="6">
        <v>359.87957</v>
      </c>
      <c r="D4302" s="6">
        <v>8.7305789545097004E-2</v>
      </c>
      <c r="E4302" s="4"/>
      <c r="F4302" s="4"/>
    </row>
    <row r="4303" spans="1:6" ht="13.2" x14ac:dyDescent="0.25">
      <c r="A4303" s="5">
        <v>44922.208333333336</v>
      </c>
      <c r="B4303" s="6">
        <v>326.62</v>
      </c>
      <c r="C4303" s="6">
        <v>360.56979999999999</v>
      </c>
      <c r="D4303" s="6">
        <v>9.4155972019841799E-2</v>
      </c>
      <c r="E4303" s="4"/>
      <c r="F4303" s="4"/>
    </row>
    <row r="4304" spans="1:6" ht="13.2" x14ac:dyDescent="0.25">
      <c r="A4304" s="5">
        <v>44922.25</v>
      </c>
      <c r="B4304" s="6">
        <v>311.27</v>
      </c>
      <c r="C4304" s="6">
        <v>362.22298000000001</v>
      </c>
      <c r="D4304" s="6">
        <v>0.14066744191657801</v>
      </c>
      <c r="E4304" s="4"/>
      <c r="F4304" s="4"/>
    </row>
    <row r="4305" spans="1:6" ht="13.2" x14ac:dyDescent="0.25">
      <c r="A4305" s="5">
        <v>44922.291666666664</v>
      </c>
      <c r="B4305" s="6">
        <v>307.36</v>
      </c>
      <c r="C4305" s="6">
        <v>359.60163999999997</v>
      </c>
      <c r="D4305" s="6">
        <v>0.14527642309973801</v>
      </c>
      <c r="E4305" s="4"/>
      <c r="F4305" s="4"/>
    </row>
    <row r="4306" spans="1:6" ht="13.2" x14ac:dyDescent="0.25">
      <c r="A4306" s="5">
        <v>44922.333333333336</v>
      </c>
      <c r="B4306" s="6">
        <v>297.04000000000002</v>
      </c>
      <c r="C4306" s="6">
        <v>359.51654000000002</v>
      </c>
      <c r="D4306" s="6">
        <v>0.173779320417358</v>
      </c>
      <c r="E4306" s="4"/>
      <c r="F4306" s="4"/>
    </row>
    <row r="4307" spans="1:6" ht="13.2" x14ac:dyDescent="0.25">
      <c r="A4307" s="5">
        <v>44922.375</v>
      </c>
      <c r="B4307" s="6">
        <v>284.72000000000003</v>
      </c>
      <c r="C4307" s="6">
        <v>359.55246</v>
      </c>
      <c r="D4307" s="6">
        <v>0.20812668059620501</v>
      </c>
      <c r="E4307" s="4"/>
      <c r="F4307" s="4"/>
    </row>
    <row r="4308" spans="1:6" ht="13.2" x14ac:dyDescent="0.25">
      <c r="A4308" s="5">
        <v>44922.416666666664</v>
      </c>
      <c r="B4308" s="6">
        <v>297.37</v>
      </c>
      <c r="C4308" s="6">
        <v>362.49031000000002</v>
      </c>
      <c r="D4308" s="6">
        <v>0.17964703663388901</v>
      </c>
      <c r="E4308" s="4"/>
      <c r="F4308" s="4"/>
    </row>
    <row r="4309" spans="1:6" ht="13.2" x14ac:dyDescent="0.25">
      <c r="A4309" s="5">
        <v>44922.458333333336</v>
      </c>
      <c r="B4309" s="6">
        <v>289</v>
      </c>
      <c r="C4309" s="6">
        <v>365.60169999999999</v>
      </c>
      <c r="D4309" s="6">
        <v>0.20952227519729799</v>
      </c>
      <c r="E4309" s="4"/>
      <c r="F4309" s="4"/>
    </row>
    <row r="4310" spans="1:6" ht="13.2" x14ac:dyDescent="0.25">
      <c r="A4310" s="5">
        <v>44922.5</v>
      </c>
      <c r="B4310" s="6">
        <v>287.77</v>
      </c>
      <c r="C4310" s="6">
        <v>363.20112999999998</v>
      </c>
      <c r="D4310" s="6">
        <v>0.20768418314116999</v>
      </c>
      <c r="E4310" s="4"/>
      <c r="F4310" s="4"/>
    </row>
    <row r="4311" spans="1:6" ht="13.2" x14ac:dyDescent="0.25">
      <c r="A4311" s="5">
        <v>44922.541666666664</v>
      </c>
      <c r="B4311" s="6">
        <v>276.26</v>
      </c>
      <c r="C4311" s="6">
        <v>353.06477999999998</v>
      </c>
      <c r="D4311" s="6">
        <v>0.21753735957463599</v>
      </c>
      <c r="E4311" s="4"/>
      <c r="F4311" s="4"/>
    </row>
    <row r="4312" spans="1:6" ht="13.2" x14ac:dyDescent="0.25">
      <c r="A4312" s="5">
        <v>44922.583333333336</v>
      </c>
      <c r="B4312" s="6">
        <v>269.89</v>
      </c>
      <c r="C4312" s="6">
        <v>336.95674000000002</v>
      </c>
      <c r="D4312" s="6">
        <v>0.19903664784981001</v>
      </c>
      <c r="E4312" s="4"/>
      <c r="F4312" s="4"/>
    </row>
    <row r="4313" spans="1:6" ht="13.2" x14ac:dyDescent="0.25">
      <c r="A4313" s="5">
        <v>44922.625</v>
      </c>
      <c r="B4313" s="6">
        <v>267.97000000000003</v>
      </c>
      <c r="C4313" s="6">
        <v>318.03420999999997</v>
      </c>
      <c r="D4313" s="6">
        <v>0.157417687864459</v>
      </c>
      <c r="E4313" s="4"/>
      <c r="F4313" s="4"/>
    </row>
    <row r="4314" spans="1:6" ht="13.2" x14ac:dyDescent="0.25">
      <c r="A4314" s="5">
        <v>44922.666666666664</v>
      </c>
      <c r="B4314" s="6">
        <v>275.36</v>
      </c>
      <c r="C4314" s="6">
        <v>296.09865000000002</v>
      </c>
      <c r="D4314" s="6">
        <v>7.0039664145716302E-2</v>
      </c>
      <c r="E4314" s="4"/>
      <c r="F4314" s="4"/>
    </row>
    <row r="4315" spans="1:6" ht="13.2" x14ac:dyDescent="0.25">
      <c r="A4315" s="5">
        <v>44922.708333333336</v>
      </c>
      <c r="B4315" s="6">
        <v>280.33999999999997</v>
      </c>
      <c r="C4315" s="6">
        <v>272.45846999999998</v>
      </c>
      <c r="D4315" s="6">
        <v>2.8927454521784499E-2</v>
      </c>
      <c r="E4315" s="4"/>
      <c r="F4315" s="4"/>
    </row>
    <row r="4316" spans="1:6" ht="13.2" x14ac:dyDescent="0.25">
      <c r="A4316" s="5">
        <v>44922.75</v>
      </c>
      <c r="B4316" s="6">
        <v>264.05</v>
      </c>
      <c r="C4316" s="6">
        <v>253.82682</v>
      </c>
      <c r="D4316" s="6">
        <v>4.0276200915254003E-2</v>
      </c>
      <c r="E4316" s="4"/>
      <c r="F4316" s="4"/>
    </row>
    <row r="4317" spans="1:6" ht="13.2" x14ac:dyDescent="0.25">
      <c r="A4317" s="5">
        <v>44922.791666666664</v>
      </c>
      <c r="B4317" s="6">
        <v>247.15</v>
      </c>
      <c r="C4317" s="6">
        <v>249.64694</v>
      </c>
      <c r="D4317" s="6">
        <v>1.00018850621601E-2</v>
      </c>
      <c r="E4317" s="4"/>
      <c r="F4317" s="4"/>
    </row>
    <row r="4318" spans="1:6" ht="13.2" x14ac:dyDescent="0.25">
      <c r="A4318" s="5">
        <v>44922.833333333336</v>
      </c>
      <c r="B4318" s="6">
        <v>242.78</v>
      </c>
      <c r="C4318" s="6">
        <v>259.16131999999999</v>
      </c>
      <c r="D4318" s="6">
        <v>6.3208969610125398E-2</v>
      </c>
      <c r="E4318" s="4"/>
      <c r="F4318" s="4"/>
    </row>
    <row r="4319" spans="1:6" ht="13.2" x14ac:dyDescent="0.25">
      <c r="A4319" s="5">
        <v>44922.875</v>
      </c>
      <c r="B4319" s="6">
        <v>248.38</v>
      </c>
      <c r="C4319" s="6">
        <v>274.48250999999999</v>
      </c>
      <c r="D4319" s="6">
        <v>9.5097170307864007E-2</v>
      </c>
      <c r="E4319" s="4"/>
      <c r="F4319" s="4"/>
    </row>
    <row r="4320" spans="1:6" ht="13.2" x14ac:dyDescent="0.25">
      <c r="A4320" s="5">
        <v>44922.916666666664</v>
      </c>
      <c r="B4320" s="6">
        <v>275.58999999999997</v>
      </c>
      <c r="C4320" s="6">
        <v>293.19601</v>
      </c>
      <c r="D4320" s="6">
        <v>6.00486002520976E-2</v>
      </c>
      <c r="E4320" s="4"/>
      <c r="F4320" s="4"/>
    </row>
    <row r="4321" spans="1:6" ht="13.2" x14ac:dyDescent="0.25">
      <c r="A4321" s="5">
        <v>44922.958333333336</v>
      </c>
      <c r="B4321" s="6">
        <v>278.16000000000003</v>
      </c>
      <c r="C4321" s="6">
        <v>314.70425999999998</v>
      </c>
      <c r="D4321" s="6">
        <v>0.11612254629155599</v>
      </c>
      <c r="E4321" s="4"/>
      <c r="F4321" s="4"/>
    </row>
    <row r="4322" spans="1:6" ht="13.2" x14ac:dyDescent="0.25">
      <c r="A4322" s="5">
        <v>44923</v>
      </c>
      <c r="B4322" s="6">
        <v>274.68</v>
      </c>
      <c r="C4322" s="6">
        <v>291.19695000000002</v>
      </c>
      <c r="D4322" s="6">
        <v>5.6720889418656301E-2</v>
      </c>
      <c r="E4322" s="4"/>
      <c r="F4322" s="4"/>
    </row>
    <row r="4323" spans="1:6" ht="13.2" x14ac:dyDescent="0.25">
      <c r="A4323" s="5">
        <v>44923.041666666664</v>
      </c>
      <c r="B4323" s="6">
        <v>269.23</v>
      </c>
      <c r="C4323" s="6">
        <v>316.32562999999999</v>
      </c>
      <c r="D4323" s="6">
        <v>0.148883383240238</v>
      </c>
      <c r="E4323" s="4"/>
      <c r="F4323" s="4"/>
    </row>
    <row r="4324" spans="1:6" ht="13.2" x14ac:dyDescent="0.25">
      <c r="A4324" s="5">
        <v>44923.083333333336</v>
      </c>
      <c r="B4324" s="6">
        <v>279.58</v>
      </c>
      <c r="C4324" s="6">
        <v>331.07682999999997</v>
      </c>
      <c r="D4324" s="6">
        <v>0.15554344289209199</v>
      </c>
      <c r="E4324" s="4"/>
      <c r="F4324" s="4"/>
    </row>
    <row r="4325" spans="1:6" ht="13.2" x14ac:dyDescent="0.25">
      <c r="A4325" s="5">
        <v>44923.125</v>
      </c>
      <c r="B4325" s="6">
        <v>276.13</v>
      </c>
      <c r="C4325" s="6">
        <v>336.19117</v>
      </c>
      <c r="D4325" s="6">
        <v>0.178651836691606</v>
      </c>
      <c r="E4325" s="4"/>
      <c r="F4325" s="4"/>
    </row>
    <row r="4326" spans="1:6" ht="13.2" x14ac:dyDescent="0.25">
      <c r="A4326" s="5">
        <v>44923.166666666664</v>
      </c>
      <c r="B4326" s="6">
        <v>251.16</v>
      </c>
      <c r="C4326" s="6">
        <v>334.78829000000002</v>
      </c>
      <c r="D4326" s="6">
        <v>0.24979454926574601</v>
      </c>
      <c r="E4326" s="4"/>
      <c r="F4326" s="4"/>
    </row>
    <row r="4327" spans="1:6" ht="13.2" x14ac:dyDescent="0.25">
      <c r="A4327" s="5">
        <v>44923.208333333336</v>
      </c>
      <c r="B4327" s="6">
        <v>256.07</v>
      </c>
      <c r="C4327" s="6">
        <v>329.50921</v>
      </c>
      <c r="D4327" s="6">
        <v>0.222874529060963</v>
      </c>
      <c r="E4327" s="4"/>
      <c r="F4327" s="4"/>
    </row>
    <row r="4328" spans="1:6" ht="13.2" x14ac:dyDescent="0.25">
      <c r="A4328" s="5">
        <v>44923.25</v>
      </c>
      <c r="B4328" s="6">
        <v>252.86</v>
      </c>
      <c r="C4328" s="6">
        <v>326.01152999999999</v>
      </c>
      <c r="D4328" s="6">
        <v>0.22438326030984199</v>
      </c>
      <c r="E4328" s="4"/>
      <c r="F4328" s="4"/>
    </row>
    <row r="4329" spans="1:6" ht="13.2" x14ac:dyDescent="0.25">
      <c r="A4329" s="5">
        <v>44923.291666666664</v>
      </c>
      <c r="B4329" s="6">
        <v>252.1</v>
      </c>
      <c r="C4329" s="6">
        <v>322.41672</v>
      </c>
      <c r="D4329" s="6">
        <v>0.21809265971069899</v>
      </c>
      <c r="E4329" s="4"/>
      <c r="F4329" s="4"/>
    </row>
    <row r="4330" spans="1:6" ht="13.2" x14ac:dyDescent="0.25">
      <c r="A4330" s="5">
        <v>44923.333333333336</v>
      </c>
      <c r="B4330" s="6">
        <v>246.02</v>
      </c>
      <c r="C4330" s="6">
        <v>319.60302000000001</v>
      </c>
      <c r="D4330" s="6">
        <v>0.23023255537447601</v>
      </c>
      <c r="E4330" s="4"/>
      <c r="F4330" s="4"/>
    </row>
    <row r="4331" spans="1:6" ht="13.2" x14ac:dyDescent="0.25">
      <c r="A4331" s="5">
        <v>44923.375</v>
      </c>
      <c r="B4331" s="6">
        <v>239.06</v>
      </c>
      <c r="C4331" s="6">
        <v>317.84571</v>
      </c>
      <c r="D4331" s="6">
        <v>0.24787407072444001</v>
      </c>
      <c r="E4331" s="4"/>
      <c r="F4331" s="4"/>
    </row>
    <row r="4332" spans="1:6" ht="13.2" x14ac:dyDescent="0.25">
      <c r="A4332" s="5">
        <v>44923.416666666664</v>
      </c>
      <c r="B4332" s="6">
        <v>232.11</v>
      </c>
      <c r="C4332" s="6">
        <v>318.94709999999998</v>
      </c>
      <c r="D4332" s="6">
        <v>0.272261763784652</v>
      </c>
      <c r="E4332" s="4"/>
      <c r="F4332" s="4"/>
    </row>
    <row r="4333" spans="1:6" ht="13.2" x14ac:dyDescent="0.25">
      <c r="A4333" s="5">
        <v>44923.458333333336</v>
      </c>
      <c r="B4333" s="6">
        <v>223.95</v>
      </c>
      <c r="C4333" s="6">
        <v>320.67151999999999</v>
      </c>
      <c r="D4333" s="6">
        <v>0.30162179665970901</v>
      </c>
      <c r="E4333" s="4"/>
      <c r="F4333" s="4"/>
    </row>
    <row r="4334" spans="1:6" ht="13.2" x14ac:dyDescent="0.25">
      <c r="A4334" s="5">
        <v>44923.5</v>
      </c>
      <c r="B4334" s="6">
        <v>225.99</v>
      </c>
      <c r="C4334" s="6">
        <v>319.20305999999999</v>
      </c>
      <c r="D4334" s="6">
        <v>0.29201806524035101</v>
      </c>
      <c r="E4334" s="4"/>
      <c r="F4334" s="4"/>
    </row>
    <row r="4335" spans="1:6" ht="13.2" x14ac:dyDescent="0.25">
      <c r="A4335" s="5">
        <v>44923.541666666664</v>
      </c>
      <c r="B4335" s="6">
        <v>225.66</v>
      </c>
      <c r="C4335" s="6">
        <v>315.33118000000002</v>
      </c>
      <c r="D4335" s="6">
        <v>0.28437143450260699</v>
      </c>
      <c r="E4335" s="4"/>
      <c r="F4335" s="4"/>
    </row>
    <row r="4336" spans="1:6" ht="13.2" x14ac:dyDescent="0.25">
      <c r="A4336" s="5">
        <v>44923.583333333336</v>
      </c>
      <c r="B4336" s="6">
        <v>222.38</v>
      </c>
      <c r="C4336" s="6">
        <v>307.83967999999999</v>
      </c>
      <c r="D4336" s="6">
        <v>0.27761099543762502</v>
      </c>
      <c r="E4336" s="4"/>
      <c r="F4336" s="4"/>
    </row>
    <row r="4337" spans="1:6" ht="13.2" x14ac:dyDescent="0.25">
      <c r="A4337" s="5">
        <v>44923.625</v>
      </c>
      <c r="B4337" s="6">
        <v>217.24</v>
      </c>
      <c r="C4337" s="6">
        <v>296.46084000000002</v>
      </c>
      <c r="D4337" s="6">
        <v>0.26722193730544602</v>
      </c>
      <c r="E4337" s="4"/>
      <c r="F4337" s="4"/>
    </row>
    <row r="4338" spans="1:6" ht="13.2" x14ac:dyDescent="0.25">
      <c r="A4338" s="5">
        <v>44923.666666666664</v>
      </c>
      <c r="B4338" s="6">
        <v>223.1</v>
      </c>
      <c r="C4338" s="6">
        <v>283.25409000000002</v>
      </c>
      <c r="D4338" s="6">
        <v>0.212367948508704</v>
      </c>
      <c r="E4338" s="4"/>
      <c r="F4338" s="4"/>
    </row>
    <row r="4339" spans="1:6" ht="13.2" x14ac:dyDescent="0.25">
      <c r="A4339" s="5">
        <v>44923.708333333336</v>
      </c>
      <c r="B4339" s="6">
        <v>171.47</v>
      </c>
      <c r="C4339" s="6">
        <v>265.60663</v>
      </c>
      <c r="D4339" s="6">
        <v>0.35442123564460698</v>
      </c>
      <c r="E4339" s="4"/>
      <c r="F4339" s="4"/>
    </row>
    <row r="4340" spans="1:6" ht="13.2" x14ac:dyDescent="0.25">
      <c r="A4340" s="5">
        <v>44923.75</v>
      </c>
      <c r="B4340" s="6">
        <v>143.27000000000001</v>
      </c>
      <c r="C4340" s="6">
        <v>245.8229</v>
      </c>
      <c r="D4340" s="6">
        <v>0.41718204447185298</v>
      </c>
      <c r="E4340" s="4"/>
      <c r="F4340" s="4"/>
    </row>
    <row r="4341" spans="1:6" ht="13.2" x14ac:dyDescent="0.25">
      <c r="A4341" s="5">
        <v>44923.791666666664</v>
      </c>
      <c r="B4341" s="6">
        <v>141.74</v>
      </c>
      <c r="C4341" s="6">
        <v>230.72295</v>
      </c>
      <c r="D4341" s="6">
        <v>0.38567012947779999</v>
      </c>
      <c r="E4341" s="4"/>
      <c r="F4341" s="4"/>
    </row>
    <row r="4342" spans="1:6" ht="13.2" x14ac:dyDescent="0.25">
      <c r="A4342" s="5">
        <v>44923.833333333336</v>
      </c>
      <c r="B4342" s="6">
        <v>152.66999999999999</v>
      </c>
      <c r="C4342" s="6">
        <v>225.37439000000001</v>
      </c>
      <c r="D4342" s="6">
        <v>0.32259384040928502</v>
      </c>
      <c r="E4342" s="4"/>
      <c r="F4342" s="4"/>
    </row>
    <row r="4343" spans="1:6" ht="13.2" x14ac:dyDescent="0.25">
      <c r="A4343" s="5">
        <v>44923.875</v>
      </c>
      <c r="B4343" s="6">
        <v>159.16999999999999</v>
      </c>
      <c r="C4343" s="6">
        <v>228.91949</v>
      </c>
      <c r="D4343" s="6">
        <v>0.30469004626910501</v>
      </c>
      <c r="E4343" s="4"/>
      <c r="F4343" s="4"/>
    </row>
    <row r="4344" spans="1:6" ht="13.2" x14ac:dyDescent="0.25">
      <c r="A4344" s="5">
        <v>44923.916666666664</v>
      </c>
      <c r="B4344" s="6">
        <v>153.5</v>
      </c>
      <c r="C4344" s="6">
        <v>239.29894999999999</v>
      </c>
      <c r="D4344" s="6">
        <v>0.358542943878358</v>
      </c>
      <c r="E4344" s="4"/>
      <c r="F4344" s="4"/>
    </row>
    <row r="4345" spans="1:6" ht="13.2" x14ac:dyDescent="0.25">
      <c r="A4345" s="5">
        <v>44923.958333333336</v>
      </c>
      <c r="B4345" s="6">
        <v>162.94</v>
      </c>
      <c r="C4345" s="6">
        <v>257.43263000000002</v>
      </c>
      <c r="D4345" s="6">
        <v>0.36705770360190898</v>
      </c>
      <c r="E4345" s="4"/>
      <c r="F4345" s="4"/>
    </row>
    <row r="4346" spans="1:6" ht="13.2" x14ac:dyDescent="0.25">
      <c r="A4346" s="4"/>
      <c r="B4346" s="4"/>
      <c r="C4346" s="4"/>
      <c r="D4346" s="4"/>
      <c r="E4346" s="4"/>
      <c r="F4346" s="4"/>
    </row>
    <row r="4347" spans="1:6" ht="13.2" x14ac:dyDescent="0.25">
      <c r="A4347" s="4"/>
      <c r="B4347" s="4"/>
      <c r="C4347" s="4"/>
      <c r="D4347" s="4"/>
      <c r="E4347" s="4"/>
      <c r="F434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"/>
  <sheetViews>
    <sheetView workbookViewId="0"/>
  </sheetViews>
  <sheetFormatPr defaultColWidth="12.6640625" defaultRowHeight="15.75" customHeight="1" x14ac:dyDescent="0.25"/>
  <sheetData>
    <row r="1" spans="1:9" ht="15.75" customHeight="1" x14ac:dyDescent="0.25">
      <c r="A1" s="1"/>
      <c r="B1" s="1" t="s">
        <v>5</v>
      </c>
      <c r="C1" s="1" t="s">
        <v>6</v>
      </c>
      <c r="E1" s="1" t="s">
        <v>5</v>
      </c>
      <c r="F1" s="1" t="s">
        <v>7</v>
      </c>
      <c r="H1" s="1" t="s">
        <v>5</v>
      </c>
      <c r="I1" s="1" t="s">
        <v>8</v>
      </c>
    </row>
    <row r="2" spans="1:9" ht="15.75" customHeight="1" x14ac:dyDescent="0.25">
      <c r="A2" s="1" t="s">
        <v>9</v>
      </c>
      <c r="B2" s="2">
        <v>44766.958333333336</v>
      </c>
      <c r="C2" s="1">
        <v>5.6758671663840472E-2</v>
      </c>
      <c r="E2" s="2">
        <v>44843.958333333336</v>
      </c>
      <c r="F2" s="1">
        <v>4.5644825688609648E-2</v>
      </c>
      <c r="H2" s="2">
        <v>44906.958333333336</v>
      </c>
      <c r="I2" s="1">
        <v>6.2157128664552107E-2</v>
      </c>
    </row>
    <row r="3" spans="1:9" ht="15.75" customHeight="1" x14ac:dyDescent="0.25">
      <c r="A3" s="1" t="s">
        <v>10</v>
      </c>
      <c r="B3" s="2">
        <v>44767.958333333336</v>
      </c>
      <c r="C3" s="1">
        <v>8.6696333155073635E-2</v>
      </c>
      <c r="E3" s="2">
        <v>44844.958333333336</v>
      </c>
      <c r="F3" s="1">
        <v>0.10888807598058979</v>
      </c>
      <c r="H3" s="2">
        <v>44907.958333333336</v>
      </c>
      <c r="I3" s="1">
        <v>0.17166180168030801</v>
      </c>
    </row>
    <row r="4" spans="1:9" ht="15.75" customHeight="1" x14ac:dyDescent="0.25">
      <c r="A4" s="1" t="s">
        <v>11</v>
      </c>
      <c r="B4" s="2">
        <v>44768.958333333336</v>
      </c>
      <c r="C4" s="1">
        <v>2.3472099125359861E-2</v>
      </c>
      <c r="E4" s="2">
        <v>44845.958333333336</v>
      </c>
      <c r="F4" s="1">
        <v>4.5190028462792298E-2</v>
      </c>
      <c r="H4" s="2">
        <v>44908.958333333336</v>
      </c>
      <c r="I4" s="1">
        <v>0.10381019840091181</v>
      </c>
    </row>
    <row r="5" spans="1:9" ht="15.75" customHeight="1" x14ac:dyDescent="0.25">
      <c r="A5" s="1" t="s">
        <v>12</v>
      </c>
      <c r="B5" s="2">
        <v>44769.958333333336</v>
      </c>
      <c r="C5" s="1">
        <v>6.2833478043030341E-2</v>
      </c>
      <c r="E5" s="2">
        <v>44846.958333333336</v>
      </c>
      <c r="F5" s="1">
        <v>6.0452179735304666E-2</v>
      </c>
      <c r="H5" s="2">
        <v>44909.958333333336</v>
      </c>
      <c r="I5" s="1">
        <v>0.13120449798667622</v>
      </c>
    </row>
    <row r="6" spans="1:9" ht="15.75" customHeight="1" x14ac:dyDescent="0.25">
      <c r="A6" s="1" t="s">
        <v>13</v>
      </c>
      <c r="B6" s="2">
        <v>44770.958333333336</v>
      </c>
      <c r="C6" s="1">
        <v>6.5077116678257732E-2</v>
      </c>
      <c r="E6" s="2">
        <v>44847.958333333336</v>
      </c>
      <c r="F6" s="1">
        <v>4.815264862450417E-2</v>
      </c>
      <c r="H6" s="2">
        <v>44910.958333333336</v>
      </c>
      <c r="I6" s="1">
        <v>0.16092828011149943</v>
      </c>
    </row>
    <row r="7" spans="1:9" ht="15.75" customHeight="1" x14ac:dyDescent="0.25">
      <c r="A7" s="1" t="s">
        <v>14</v>
      </c>
      <c r="B7" s="2">
        <v>44771.958333333336</v>
      </c>
      <c r="C7" s="1">
        <v>5.889123915403479E-2</v>
      </c>
      <c r="E7" s="2">
        <v>44848.958333333336</v>
      </c>
      <c r="F7" s="1">
        <v>6.6791028335533853E-2</v>
      </c>
      <c r="H7" s="2">
        <v>44911.958333333336</v>
      </c>
      <c r="I7" s="1">
        <v>0.10771565564581226</v>
      </c>
    </row>
    <row r="8" spans="1:9" ht="15.75" customHeight="1" x14ac:dyDescent="0.25">
      <c r="A8" s="1" t="s">
        <v>15</v>
      </c>
      <c r="B8" s="2">
        <v>44772.958333333336</v>
      </c>
      <c r="C8" s="1">
        <v>3.4560537071939228E-2</v>
      </c>
      <c r="E8" s="2">
        <v>44849.958333333336</v>
      </c>
      <c r="F8" s="1">
        <v>6.391601593030255E-2</v>
      </c>
      <c r="H8" s="2">
        <v>44912.958333333336</v>
      </c>
      <c r="I8" s="1">
        <v>8.354675071748191E-2</v>
      </c>
    </row>
    <row r="9" spans="1:9" ht="15" x14ac:dyDescent="0.25">
      <c r="A9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"/>
  <sheetViews>
    <sheetView workbookViewId="0">
      <selection activeCell="G10" sqref="G10"/>
    </sheetView>
  </sheetViews>
  <sheetFormatPr defaultColWidth="12.6640625" defaultRowHeight="15.75" customHeight="1" x14ac:dyDescent="0.25"/>
  <sheetData>
    <row r="1" spans="1:7" ht="15.75" customHeigh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5.75" customHeight="1" x14ac:dyDescent="0.25">
      <c r="A2" s="1" t="s">
        <v>23</v>
      </c>
      <c r="B2" s="2">
        <v>44766.958333333336</v>
      </c>
      <c r="C2" s="1">
        <v>5.6758671663840472E-2</v>
      </c>
      <c r="D2" s="2">
        <v>44843.958333333336</v>
      </c>
      <c r="E2" s="1">
        <v>4.5644825688609648E-2</v>
      </c>
      <c r="F2" s="2">
        <v>44906.958333333336</v>
      </c>
      <c r="G2" s="1">
        <v>6.2157128664552107E-2</v>
      </c>
    </row>
    <row r="3" spans="1:7" ht="15.75" customHeight="1" x14ac:dyDescent="0.25">
      <c r="A3" s="1" t="s">
        <v>24</v>
      </c>
      <c r="B3" s="2">
        <v>44767.958333333336</v>
      </c>
      <c r="C3" s="1">
        <v>8.6696333155073635E-2</v>
      </c>
      <c r="D3" s="2">
        <v>44844.958333333336</v>
      </c>
      <c r="E3" s="1">
        <v>0.10888807598058979</v>
      </c>
      <c r="F3" s="2">
        <v>44907.958333333336</v>
      </c>
      <c r="G3" s="1">
        <v>0.17166180168030801</v>
      </c>
    </row>
    <row r="4" spans="1:7" ht="15.75" customHeight="1" x14ac:dyDescent="0.25">
      <c r="A4" s="1" t="s">
        <v>25</v>
      </c>
      <c r="B4" s="2">
        <v>44768.958333333336</v>
      </c>
      <c r="C4" s="1">
        <v>2.3472099125359861E-2</v>
      </c>
      <c r="D4" s="2">
        <v>44845.958333333336</v>
      </c>
      <c r="E4" s="1">
        <v>4.5190028462792298E-2</v>
      </c>
      <c r="F4" s="2">
        <v>44908.958333333336</v>
      </c>
      <c r="G4" s="1">
        <v>0.10381019840091181</v>
      </c>
    </row>
    <row r="5" spans="1:7" ht="15.75" customHeight="1" x14ac:dyDescent="0.25">
      <c r="A5" s="1" t="s">
        <v>26</v>
      </c>
      <c r="B5" s="2">
        <v>44769.958333333336</v>
      </c>
      <c r="C5" s="1">
        <v>6.2833478043030341E-2</v>
      </c>
      <c r="D5" s="2">
        <v>44846.958333333336</v>
      </c>
      <c r="E5" s="1">
        <v>6.0452179735304666E-2</v>
      </c>
      <c r="F5" s="2">
        <v>44909.958333333336</v>
      </c>
      <c r="G5" s="1">
        <v>0.13120449798667622</v>
      </c>
    </row>
    <row r="6" spans="1:7" ht="15.75" customHeight="1" x14ac:dyDescent="0.25">
      <c r="A6" s="1" t="s">
        <v>27</v>
      </c>
      <c r="B6" s="2">
        <v>44770.958333333336</v>
      </c>
      <c r="C6" s="1">
        <v>6.5077116678257732E-2</v>
      </c>
      <c r="D6" s="2">
        <v>44847.958333333336</v>
      </c>
      <c r="E6" s="1">
        <v>4.815264862450417E-2</v>
      </c>
      <c r="F6" s="2">
        <v>44910.958333333336</v>
      </c>
      <c r="G6" s="1">
        <v>0.16092828011149943</v>
      </c>
    </row>
    <row r="7" spans="1:7" ht="15.75" customHeight="1" x14ac:dyDescent="0.25">
      <c r="A7" s="1" t="s">
        <v>28</v>
      </c>
      <c r="B7" s="2">
        <v>44771.958333333336</v>
      </c>
      <c r="C7" s="1">
        <v>5.889123915403479E-2</v>
      </c>
      <c r="D7" s="2">
        <v>44848.958333333336</v>
      </c>
      <c r="E7" s="1">
        <v>6.6791028335533853E-2</v>
      </c>
      <c r="F7" s="2">
        <v>44911.958333333336</v>
      </c>
      <c r="G7" s="1">
        <v>0.10771565564581226</v>
      </c>
    </row>
    <row r="8" spans="1:7" ht="15.75" customHeight="1" x14ac:dyDescent="0.25">
      <c r="A8" s="1" t="s">
        <v>29</v>
      </c>
      <c r="B8" s="2">
        <v>44772.958333333336</v>
      </c>
      <c r="C8" s="1">
        <v>3.4560537071939228E-2</v>
      </c>
      <c r="D8" s="2">
        <v>44849.958333333336</v>
      </c>
      <c r="E8" s="1">
        <v>6.391601593030255E-2</v>
      </c>
      <c r="F8" s="2">
        <v>44912.958333333336</v>
      </c>
      <c r="G8" s="1">
        <v>8.354675071748191E-2</v>
      </c>
    </row>
    <row r="9" spans="1:7" ht="15.75" customHeight="1" x14ac:dyDescent="0.25">
      <c r="C9">
        <f>VAR(C2:C8)</f>
        <v>4.3267303906027325E-4</v>
      </c>
      <c r="E9">
        <f>VAR(E2:E8)</f>
        <v>4.9428452940246739E-4</v>
      </c>
      <c r="G9">
        <f>VAR(G2:G8)</f>
        <v>1.5843031755750452E-3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379"/>
  <sheetViews>
    <sheetView workbookViewId="0">
      <selection activeCell="J2" sqref="J2:J5"/>
    </sheetView>
  </sheetViews>
  <sheetFormatPr defaultColWidth="12.6640625" defaultRowHeight="15.75" customHeight="1" x14ac:dyDescent="0.25"/>
  <cols>
    <col min="1" max="1" width="19" customWidth="1"/>
    <col min="2" max="2" width="24.109375" customWidth="1"/>
    <col min="3" max="3" width="24.88671875" customWidth="1"/>
  </cols>
  <sheetData>
    <row r="1" spans="1:2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1" t="str">
        <f ca="1">IFERROR(__xludf.DUMMYFUNCTION("FILTER(A:A, MOD(ROW(A:A), 24) = 1)
"),"datetime")</f>
        <v>datetime</v>
      </c>
      <c r="H1" s="1" t="str">
        <f ca="1">IFERROR(__xludf.DUMMYFUNCTION("FILTER(E:E, MOD(ROW(E:E), 24) = 1)
"),"daily mape")</f>
        <v>daily mape</v>
      </c>
      <c r="S1" s="1" t="s">
        <v>30</v>
      </c>
      <c r="T1" s="1" t="s">
        <v>4</v>
      </c>
    </row>
    <row r="2" spans="1:20" ht="15.75" customHeight="1" x14ac:dyDescent="0.25">
      <c r="A2" s="5">
        <v>44743</v>
      </c>
      <c r="B2" s="6">
        <v>122.89</v>
      </c>
      <c r="C2" s="6">
        <v>107.35511</v>
      </c>
      <c r="D2" s="6">
        <v>0.14470564093316099</v>
      </c>
      <c r="E2" s="4"/>
      <c r="F2" s="4"/>
      <c r="G2" s="2">
        <f ca="1">IFERROR(__xludf.DUMMYFUNCTION("""COMPUTED_VALUE"""),44743.9583333333)</f>
        <v>44743.958333333299</v>
      </c>
      <c r="H2" s="1">
        <f ca="1">IFERROR(__xludf.DUMMYFUNCTION("""COMPUTED_VALUE"""),0.0794707195472084)</f>
        <v>7.9470719547208399E-2</v>
      </c>
      <c r="J2" t="s">
        <v>43</v>
      </c>
    </row>
    <row r="3" spans="1:20" ht="15.75" customHeight="1" x14ac:dyDescent="0.25">
      <c r="A3" s="5">
        <v>44743.041666666664</v>
      </c>
      <c r="B3" s="6">
        <v>134.62</v>
      </c>
      <c r="C3" s="6">
        <v>139.6267</v>
      </c>
      <c r="D3" s="6">
        <v>3.5857754999580903E-2</v>
      </c>
      <c r="E3" s="4"/>
      <c r="F3" s="4"/>
      <c r="G3" s="2">
        <f ca="1">IFERROR(__xludf.DUMMYFUNCTION("""COMPUTED_VALUE"""),44744.9583333333)</f>
        <v>44744.958333333299</v>
      </c>
      <c r="H3" s="1">
        <f ca="1">IFERROR(__xludf.DUMMYFUNCTION("""COMPUTED_VALUE"""),0.0753071809011651)</f>
        <v>7.5307180901165102E-2</v>
      </c>
    </row>
    <row r="4" spans="1:20" ht="15.75" customHeight="1" x14ac:dyDescent="0.25">
      <c r="A4" s="5">
        <v>44743.083333333336</v>
      </c>
      <c r="B4" s="6">
        <v>174.42</v>
      </c>
      <c r="C4" s="6">
        <v>179.56594999999999</v>
      </c>
      <c r="D4" s="6">
        <v>2.8657716009076298E-2</v>
      </c>
      <c r="E4" s="4"/>
      <c r="F4" s="4"/>
      <c r="G4" s="2">
        <f ca="1">IFERROR(__xludf.DUMMYFUNCTION("""COMPUTED_VALUE"""),44745.9583333333)</f>
        <v>44745.958333333299</v>
      </c>
      <c r="H4" s="1">
        <f ca="1">IFERROR(__xludf.DUMMYFUNCTION("""COMPUTED_VALUE"""),0.114613395949358)</f>
        <v>0.114613395949358</v>
      </c>
    </row>
    <row r="5" spans="1:20" ht="15.75" customHeight="1" x14ac:dyDescent="0.25">
      <c r="A5" s="5">
        <v>44743.125</v>
      </c>
      <c r="B5" s="6">
        <v>229.69</v>
      </c>
      <c r="C5" s="6">
        <v>211.15029999999999</v>
      </c>
      <c r="D5" s="6">
        <v>8.7803332507697104E-2</v>
      </c>
      <c r="E5" s="4"/>
      <c r="F5" s="4"/>
      <c r="G5" s="2">
        <f ca="1">IFERROR(__xludf.DUMMYFUNCTION("""COMPUTED_VALUE"""),44746.9583333333)</f>
        <v>44746.958333333299</v>
      </c>
      <c r="H5" s="1">
        <f ca="1">IFERROR(__xludf.DUMMYFUNCTION("""COMPUTED_VALUE"""),0.171462612262048)</f>
        <v>0.17146261226204801</v>
      </c>
    </row>
    <row r="6" spans="1:20" ht="15.75" customHeight="1" x14ac:dyDescent="0.25">
      <c r="A6" s="5">
        <v>44743.166666666664</v>
      </c>
      <c r="B6" s="6">
        <v>248.94</v>
      </c>
      <c r="C6" s="6">
        <v>226.48802000000001</v>
      </c>
      <c r="D6" s="6">
        <v>9.9130982733656198E-2</v>
      </c>
      <c r="E6" s="4"/>
      <c r="F6" s="4"/>
      <c r="G6" s="2">
        <f ca="1">IFERROR(__xludf.DUMMYFUNCTION("""COMPUTED_VALUE"""),44744.9583333333)</f>
        <v>44744.958333333299</v>
      </c>
      <c r="H6" s="1">
        <f ca="1">IFERROR(__xludf.DUMMYFUNCTION("""COMPUTED_VALUE"""),0.0963696014813446)</f>
        <v>9.6369601481344602E-2</v>
      </c>
    </row>
    <row r="7" spans="1:20" ht="15.75" customHeight="1" x14ac:dyDescent="0.25">
      <c r="A7" s="5">
        <v>44743.208333333336</v>
      </c>
      <c r="B7" s="6">
        <v>237.25</v>
      </c>
      <c r="C7" s="6">
        <v>227.18405999999999</v>
      </c>
      <c r="D7" s="6">
        <v>4.4307421920358303E-2</v>
      </c>
      <c r="E7" s="4"/>
      <c r="F7" s="4"/>
      <c r="G7" s="2">
        <f ca="1">IFERROR(__xludf.DUMMYFUNCTION("""COMPUTED_VALUE"""),44745.9583333333)</f>
        <v>44745.958333333299</v>
      </c>
      <c r="H7" s="1">
        <f ca="1">IFERROR(__xludf.DUMMYFUNCTION("""COMPUTED_VALUE"""),0.132551829231879)</f>
        <v>0.132551829231879</v>
      </c>
    </row>
    <row r="8" spans="1:20" ht="15.75" customHeight="1" x14ac:dyDescent="0.25">
      <c r="A8" s="5">
        <v>44743.25</v>
      </c>
      <c r="B8" s="6">
        <v>221.34</v>
      </c>
      <c r="C8" s="6">
        <v>215.70276999999999</v>
      </c>
      <c r="D8" s="6">
        <v>2.6134249458178101E-2</v>
      </c>
      <c r="E8" s="4"/>
      <c r="F8" s="4"/>
      <c r="G8" s="2">
        <f ca="1">IFERROR(__xludf.DUMMYFUNCTION("""COMPUTED_VALUE"""),44746.9583333333)</f>
        <v>44746.958333333299</v>
      </c>
      <c r="H8" s="1">
        <f ca="1">IFERROR(__xludf.DUMMYFUNCTION("""COMPUTED_VALUE"""),0.219974325206648)</f>
        <v>0.219974325206648</v>
      </c>
    </row>
    <row r="9" spans="1:20" ht="15.75" customHeight="1" x14ac:dyDescent="0.25">
      <c r="A9" s="5">
        <v>44743.291666666664</v>
      </c>
      <c r="B9" s="6">
        <v>204.34</v>
      </c>
      <c r="C9" s="6">
        <v>197.84450000000001</v>
      </c>
      <c r="D9" s="6">
        <v>3.2831339764309797E-2</v>
      </c>
      <c r="E9" s="4"/>
      <c r="F9" s="4"/>
      <c r="G9" s="2">
        <f ca="1">IFERROR(__xludf.DUMMYFUNCTION("""COMPUTED_VALUE"""),44747.9583333333)</f>
        <v>44747.958333333299</v>
      </c>
      <c r="H9" s="1">
        <f ca="1">IFERROR(__xludf.DUMMYFUNCTION("""COMPUTED_VALUE"""),0.0887302918363898)</f>
        <v>8.8730291836389794E-2</v>
      </c>
    </row>
    <row r="10" spans="1:20" ht="15.75" customHeight="1" x14ac:dyDescent="0.25">
      <c r="A10" s="5">
        <v>44743.333333333336</v>
      </c>
      <c r="B10" s="6">
        <v>203.74</v>
      </c>
      <c r="C10" s="6">
        <v>181.88997000000001</v>
      </c>
      <c r="D10" s="6">
        <v>0.12012773436600099</v>
      </c>
      <c r="E10" s="4"/>
      <c r="F10" s="4"/>
      <c r="G10" s="2">
        <f ca="1">IFERROR(__xludf.DUMMYFUNCTION("""COMPUTED_VALUE"""),44745.9583333333)</f>
        <v>44745.958333333299</v>
      </c>
      <c r="H10" s="1">
        <f ca="1">IFERROR(__xludf.DUMMYFUNCTION("""COMPUTED_VALUE"""),0.113367249301316)</f>
        <v>0.113367249301316</v>
      </c>
    </row>
    <row r="11" spans="1:20" ht="15.75" customHeight="1" x14ac:dyDescent="0.25">
      <c r="A11" s="5">
        <v>44743.375</v>
      </c>
      <c r="B11" s="6">
        <v>185.6</v>
      </c>
      <c r="C11" s="6">
        <v>171.2467</v>
      </c>
      <c r="D11" s="6">
        <v>8.38165056611309E-2</v>
      </c>
      <c r="E11" s="4"/>
      <c r="F11" s="4"/>
      <c r="G11" s="2">
        <f ca="1">IFERROR(__xludf.DUMMYFUNCTION("""COMPUTED_VALUE"""),44746.9583333333)</f>
        <v>44746.958333333299</v>
      </c>
      <c r="H11" s="1">
        <f ca="1">IFERROR(__xludf.DUMMYFUNCTION("""COMPUTED_VALUE"""),0.176972050648057)</f>
        <v>0.17697205064805699</v>
      </c>
    </row>
    <row r="12" spans="1:20" ht="15.75" customHeight="1" x14ac:dyDescent="0.25">
      <c r="A12" s="5">
        <v>44743.416666666664</v>
      </c>
      <c r="B12" s="6">
        <v>175.68</v>
      </c>
      <c r="C12" s="6">
        <v>166.42675</v>
      </c>
      <c r="D12" s="6">
        <v>5.5599535531397501E-2</v>
      </c>
      <c r="E12" s="4"/>
      <c r="F12" s="4"/>
      <c r="G12" s="2">
        <f ca="1">IFERROR(__xludf.DUMMYFUNCTION("""COMPUTED_VALUE"""),44747.9583333333)</f>
        <v>44747.958333333299</v>
      </c>
      <c r="H12" s="1">
        <f ca="1">IFERROR(__xludf.DUMMYFUNCTION("""COMPUTED_VALUE"""),0.0849925576050025)</f>
        <v>8.4992557605002503E-2</v>
      </c>
    </row>
    <row r="13" spans="1:20" ht="15.75" customHeight="1" x14ac:dyDescent="0.25">
      <c r="A13" s="5">
        <v>44743.458333333336</v>
      </c>
      <c r="B13" s="6">
        <v>172.15</v>
      </c>
      <c r="C13" s="6">
        <v>168.68630999999999</v>
      </c>
      <c r="D13" s="6">
        <v>2.0533320101672799E-2</v>
      </c>
      <c r="E13" s="4"/>
      <c r="F13" s="4"/>
      <c r="G13" s="2">
        <f ca="1">IFERROR(__xludf.DUMMYFUNCTION("""COMPUTED_VALUE"""),44748.9583333333)</f>
        <v>44748.958333333299</v>
      </c>
      <c r="H13" s="1">
        <f ca="1">IFERROR(__xludf.DUMMYFUNCTION("""COMPUTED_VALUE"""),0.213617105862427)</f>
        <v>0.21361710586242699</v>
      </c>
    </row>
    <row r="14" spans="1:20" ht="15.75" customHeight="1" x14ac:dyDescent="0.25">
      <c r="A14" s="5">
        <v>44743.5</v>
      </c>
      <c r="B14" s="6">
        <v>163.32</v>
      </c>
      <c r="C14" s="6">
        <v>169.92124000000001</v>
      </c>
      <c r="D14" s="6">
        <v>3.8848821960103502E-2</v>
      </c>
      <c r="E14" s="4"/>
      <c r="F14" s="4"/>
      <c r="G14" s="2">
        <f ca="1">IFERROR(__xludf.DUMMYFUNCTION("""COMPUTED_VALUE"""),44746.9583333333)</f>
        <v>44746.958333333299</v>
      </c>
      <c r="H14" s="1">
        <f ca="1">IFERROR(__xludf.DUMMYFUNCTION("""COMPUTED_VALUE"""),0.125200894005401)</f>
        <v>0.12520089400540099</v>
      </c>
    </row>
    <row r="15" spans="1:20" ht="15.75" customHeight="1" x14ac:dyDescent="0.25">
      <c r="A15" s="5">
        <v>44743.541666666664</v>
      </c>
      <c r="B15" s="6">
        <v>170.26</v>
      </c>
      <c r="C15" s="6">
        <v>163.43535</v>
      </c>
      <c r="D15" s="6">
        <v>4.1757490041169097E-2</v>
      </c>
      <c r="E15" s="4"/>
      <c r="F15" s="4"/>
      <c r="G15" s="2">
        <f ca="1">IFERROR(__xludf.DUMMYFUNCTION("""COMPUTED_VALUE"""),44747.9583333333)</f>
        <v>44747.958333333299</v>
      </c>
      <c r="H15" s="1">
        <f ca="1">IFERROR(__xludf.DUMMYFUNCTION("""COMPUTED_VALUE"""),0.0826014711150136)</f>
        <v>8.2601471115013606E-2</v>
      </c>
    </row>
    <row r="16" spans="1:20" ht="15.75" customHeight="1" x14ac:dyDescent="0.25">
      <c r="A16" s="5">
        <v>44743.583333333336</v>
      </c>
      <c r="B16" s="6">
        <v>146.29</v>
      </c>
      <c r="C16" s="6">
        <v>150.27388999999999</v>
      </c>
      <c r="D16" s="6">
        <v>2.6510859604419599E-2</v>
      </c>
      <c r="E16" s="4"/>
      <c r="F16" s="4"/>
      <c r="G16" s="2">
        <f ca="1">IFERROR(__xludf.DUMMYFUNCTION("""COMPUTED_VALUE"""),44748.9583333333)</f>
        <v>44748.958333333299</v>
      </c>
      <c r="H16" s="1">
        <f ca="1">IFERROR(__xludf.DUMMYFUNCTION("""COMPUTED_VALUE"""),0.209862911555819)</f>
        <v>0.20986291155581899</v>
      </c>
    </row>
    <row r="17" spans="1:8" ht="15.75" customHeight="1" x14ac:dyDescent="0.25">
      <c r="A17" s="5">
        <v>44743.625</v>
      </c>
      <c r="B17" s="6">
        <v>91.13</v>
      </c>
      <c r="C17" s="6">
        <v>129.41336000000001</v>
      </c>
      <c r="D17" s="6">
        <v>0.29582231695398298</v>
      </c>
      <c r="E17" s="4"/>
      <c r="F17" s="4"/>
      <c r="G17" s="2">
        <f ca="1">IFERROR(__xludf.DUMMYFUNCTION("""COMPUTED_VALUE"""),44749.9583333333)</f>
        <v>44749.958333333299</v>
      </c>
      <c r="H17" s="1">
        <f ca="1">IFERROR(__xludf.DUMMYFUNCTION("""COMPUTED_VALUE"""),0.346223541159379)</f>
        <v>0.34622354115937898</v>
      </c>
    </row>
    <row r="18" spans="1:8" ht="15.75" customHeight="1" x14ac:dyDescent="0.25">
      <c r="A18" s="5">
        <v>44743.666666666664</v>
      </c>
      <c r="B18" s="6">
        <v>92.26</v>
      </c>
      <c r="C18" s="6">
        <v>104.67277</v>
      </c>
      <c r="D18" s="6">
        <v>0.11858642892511501</v>
      </c>
      <c r="E18" s="4"/>
      <c r="F18" s="4"/>
      <c r="G18" s="2">
        <f ca="1">IFERROR(__xludf.DUMMYFUNCTION("""COMPUTED_VALUE"""),44747.9583333333)</f>
        <v>44747.958333333299</v>
      </c>
      <c r="H18" s="1">
        <f ca="1">IFERROR(__xludf.DUMMYFUNCTION("""COMPUTED_VALUE"""),0.11448881934571)</f>
        <v>0.11448881934570999</v>
      </c>
    </row>
    <row r="19" spans="1:8" ht="15.75" customHeight="1" x14ac:dyDescent="0.25">
      <c r="A19" s="5">
        <v>44743.708333333336</v>
      </c>
      <c r="B19" s="6">
        <v>92.2</v>
      </c>
      <c r="C19" s="6">
        <v>84.587010000000006</v>
      </c>
      <c r="D19" s="6">
        <v>9.0001880903462506E-2</v>
      </c>
      <c r="E19" s="4"/>
      <c r="F19" s="4"/>
      <c r="G19" s="2">
        <f ca="1">IFERROR(__xludf.DUMMYFUNCTION("""COMPUTED_VALUE"""),44748.9583333333)</f>
        <v>44748.958333333299</v>
      </c>
      <c r="H19" s="1">
        <f ca="1">IFERROR(__xludf.DUMMYFUNCTION("""COMPUTED_VALUE"""),0.218385613911412)</f>
        <v>0.21838561391141201</v>
      </c>
    </row>
    <row r="20" spans="1:8" ht="15.75" customHeight="1" x14ac:dyDescent="0.25">
      <c r="A20" s="5">
        <v>44743.75</v>
      </c>
      <c r="B20" s="6">
        <v>89.65</v>
      </c>
      <c r="C20" s="6">
        <v>76.586669999999998</v>
      </c>
      <c r="D20" s="6">
        <v>0.17056923874611599</v>
      </c>
      <c r="E20" s="4"/>
      <c r="F20" s="4"/>
      <c r="G20" s="2">
        <f ca="1">IFERROR(__xludf.DUMMYFUNCTION("""COMPUTED_VALUE"""),44749.9583333333)</f>
        <v>44749.958333333299</v>
      </c>
      <c r="H20" s="1">
        <f ca="1">IFERROR(__xludf.DUMMYFUNCTION("""COMPUTED_VALUE"""),0.337814688922952)</f>
        <v>0.33781468892295202</v>
      </c>
    </row>
    <row r="21" spans="1:8" ht="15.75" customHeight="1" x14ac:dyDescent="0.25">
      <c r="A21" s="5">
        <v>44743.791666666664</v>
      </c>
      <c r="B21" s="6">
        <v>90.43</v>
      </c>
      <c r="C21" s="6">
        <v>76.347290000000001</v>
      </c>
      <c r="D21" s="6">
        <v>0.18445592502366401</v>
      </c>
      <c r="E21" s="4"/>
      <c r="F21" s="4"/>
      <c r="G21" s="2">
        <f ca="1">IFERROR(__xludf.DUMMYFUNCTION("""COMPUTED_VALUE"""),44750.9583333333)</f>
        <v>44750.958333333299</v>
      </c>
      <c r="H21" s="1">
        <f ca="1">IFERROR(__xludf.DUMMYFUNCTION("""COMPUTED_VALUE"""),0.545902434142873)</f>
        <v>0.54590243414287298</v>
      </c>
    </row>
    <row r="22" spans="1:8" ht="15.75" customHeight="1" x14ac:dyDescent="0.25">
      <c r="A22" s="5">
        <v>44743.833333333336</v>
      </c>
      <c r="B22" s="6">
        <v>87.29</v>
      </c>
      <c r="C22" s="6">
        <v>80.932550000000006</v>
      </c>
      <c r="D22" s="6">
        <v>7.8552448921972606E-2</v>
      </c>
      <c r="E22" s="4"/>
      <c r="F22" s="4"/>
      <c r="G22" s="2">
        <f ca="1">IFERROR(__xludf.DUMMYFUNCTION("""COMPUTED_VALUE"""),44748.9583333333)</f>
        <v>44748.958333333299</v>
      </c>
      <c r="H22" s="1">
        <f ca="1">IFERROR(__xludf.DUMMYFUNCTION("""COMPUTED_VALUE"""),0.116589827531877)</f>
        <v>0.11658982753187699</v>
      </c>
    </row>
    <row r="23" spans="1:8" ht="15.75" customHeight="1" x14ac:dyDescent="0.25">
      <c r="A23" s="5">
        <v>44743.875</v>
      </c>
      <c r="B23" s="6">
        <v>84.64</v>
      </c>
      <c r="C23" s="6">
        <v>87.229069999999993</v>
      </c>
      <c r="D23" s="6">
        <v>2.9681274831887899E-2</v>
      </c>
      <c r="E23" s="4"/>
      <c r="F23" s="4"/>
      <c r="G23" s="2">
        <f ca="1">IFERROR(__xludf.DUMMYFUNCTION("""COMPUTED_VALUE"""),44749.9583333333)</f>
        <v>44749.958333333299</v>
      </c>
      <c r="H23" s="1">
        <f ca="1">IFERROR(__xludf.DUMMYFUNCTION("""COMPUTED_VALUE"""),0.203424397476626)</f>
        <v>0.203424397476626</v>
      </c>
    </row>
    <row r="24" spans="1:8" ht="15.75" customHeight="1" x14ac:dyDescent="0.25">
      <c r="A24" s="5">
        <v>44743.916666666664</v>
      </c>
      <c r="B24" s="6">
        <v>86.76</v>
      </c>
      <c r="C24" s="6">
        <v>89.462720000000004</v>
      </c>
      <c r="D24" s="6">
        <v>3.0210572627346801E-2</v>
      </c>
      <c r="E24" s="4"/>
      <c r="F24" s="4"/>
      <c r="G24" s="2">
        <f ca="1">IFERROR(__xludf.DUMMYFUNCTION("""COMPUTED_VALUE"""),44750.9583333333)</f>
        <v>44750.958333333299</v>
      </c>
      <c r="H24" s="1">
        <f ca="1">IFERROR(__xludf.DUMMYFUNCTION("""COMPUTED_VALUE"""),0.345671463038668)</f>
        <v>0.34567146303866803</v>
      </c>
    </row>
    <row r="25" spans="1:8" ht="15.75" customHeight="1" x14ac:dyDescent="0.25">
      <c r="A25" s="5">
        <v>44743.958333333336</v>
      </c>
      <c r="B25" s="6">
        <v>94.74</v>
      </c>
      <c r="C25" s="6">
        <v>92.628579999999999</v>
      </c>
      <c r="D25" s="6">
        <v>2.27944766075437E-2</v>
      </c>
      <c r="E25" s="4">
        <f t="shared" ref="E25:E279" si="0">AVERAGE(D2:D25)</f>
        <v>7.9470719547208482E-2</v>
      </c>
      <c r="F25" s="4"/>
      <c r="G25" s="2">
        <f ca="1">IFERROR(__xludf.DUMMYFUNCTION("""COMPUTED_VALUE"""),44751.9583333333)</f>
        <v>44751.958333333299</v>
      </c>
      <c r="H25" s="1">
        <f ca="1">IFERROR(__xludf.DUMMYFUNCTION("""COMPUTED_VALUE"""),0.179158643800478)</f>
        <v>0.179158643800478</v>
      </c>
    </row>
    <row r="26" spans="1:8" ht="15.75" customHeight="1" x14ac:dyDescent="0.25">
      <c r="A26" s="5">
        <v>44744</v>
      </c>
      <c r="B26" s="6">
        <v>107.71</v>
      </c>
      <c r="C26" s="6">
        <v>87.972040000000007</v>
      </c>
      <c r="D26" s="6">
        <v>0.22436628728855099</v>
      </c>
      <c r="E26" s="4">
        <f t="shared" si="0"/>
        <v>8.2789913145349739E-2</v>
      </c>
      <c r="F26" s="4"/>
      <c r="G26" s="2">
        <f ca="1">IFERROR(__xludf.DUMMYFUNCTION("""COMPUTED_VALUE"""),44749.9583333333)</f>
        <v>44749.958333333299</v>
      </c>
      <c r="H26" s="1">
        <f ca="1">IFERROR(__xludf.DUMMYFUNCTION("""COMPUTED_VALUE"""),0.119722896856452)</f>
        <v>0.119722896856452</v>
      </c>
    </row>
    <row r="27" spans="1:8" ht="15.75" customHeight="1" x14ac:dyDescent="0.25">
      <c r="A27" s="5">
        <v>44744.041666666664</v>
      </c>
      <c r="B27" s="6">
        <v>127.91</v>
      </c>
      <c r="C27" s="6">
        <v>118.1729</v>
      </c>
      <c r="D27" s="6">
        <v>8.2397063963057501E-2</v>
      </c>
      <c r="E27" s="4">
        <f t="shared" si="0"/>
        <v>8.4729051018827925E-2</v>
      </c>
      <c r="F27" s="4"/>
      <c r="G27" s="2">
        <f ca="1">IFERROR(__xludf.DUMMYFUNCTION("""COMPUTED_VALUE"""),44750.9583333333)</f>
        <v>44750.958333333299</v>
      </c>
      <c r="H27" s="1">
        <f ca="1">IFERROR(__xludf.DUMMYFUNCTION("""COMPUTED_VALUE"""),0.246045875377477)</f>
        <v>0.24604587537747699</v>
      </c>
    </row>
    <row r="28" spans="1:8" ht="15.75" customHeight="1" x14ac:dyDescent="0.25">
      <c r="A28" s="5">
        <v>44744.083333333336</v>
      </c>
      <c r="B28" s="6">
        <v>169.31</v>
      </c>
      <c r="C28" s="6">
        <v>158.66476</v>
      </c>
      <c r="D28" s="6">
        <v>6.7092654978963204E-2</v>
      </c>
      <c r="E28" s="4">
        <f t="shared" si="0"/>
        <v>8.6330506809239871E-2</v>
      </c>
      <c r="F28" s="4"/>
      <c r="G28" s="2">
        <f ca="1">IFERROR(__xludf.DUMMYFUNCTION("""COMPUTED_VALUE"""),44751.9583333333)</f>
        <v>44751.958333333299</v>
      </c>
      <c r="H28" s="1">
        <f ca="1">IFERROR(__xludf.DUMMYFUNCTION("""COMPUTED_VALUE"""),0.158453421837343)</f>
        <v>0.15845342183734301</v>
      </c>
    </row>
    <row r="29" spans="1:8" ht="15.75" customHeight="1" x14ac:dyDescent="0.25">
      <c r="A29" s="5">
        <v>44744.125</v>
      </c>
      <c r="B29" s="6">
        <v>217.19</v>
      </c>
      <c r="C29" s="6">
        <v>192.99080000000001</v>
      </c>
      <c r="D29" s="6">
        <v>0.12539043311909101</v>
      </c>
      <c r="E29" s="4">
        <f t="shared" si="0"/>
        <v>8.7896636001381298E-2</v>
      </c>
      <c r="F29" s="4"/>
      <c r="G29" s="2">
        <f ca="1">IFERROR(__xludf.DUMMYFUNCTION("""COMPUTED_VALUE"""),44752.9583333333)</f>
        <v>44752.958333333299</v>
      </c>
      <c r="H29" s="1">
        <f ca="1">IFERROR(__xludf.DUMMYFUNCTION("""COMPUTED_VALUE"""),0.109466931427313)</f>
        <v>0.10946693142731299</v>
      </c>
    </row>
    <row r="30" spans="1:8" ht="15.75" customHeight="1" x14ac:dyDescent="0.25">
      <c r="A30" s="5">
        <v>44744.166666666664</v>
      </c>
      <c r="B30" s="6">
        <v>231.37</v>
      </c>
      <c r="C30" s="6">
        <v>212.3792</v>
      </c>
      <c r="D30" s="6">
        <v>8.9419302831915695E-2</v>
      </c>
      <c r="E30" s="4">
        <f t="shared" si="0"/>
        <v>8.749198267214213E-2</v>
      </c>
      <c r="F30" s="4"/>
      <c r="G30" s="2">
        <f ca="1">IFERROR(__xludf.DUMMYFUNCTION("""COMPUTED_VALUE"""),44750.9583333333)</f>
        <v>44750.958333333299</v>
      </c>
      <c r="H30" s="1">
        <f ca="1">IFERROR(__xludf.DUMMYFUNCTION("""COMPUTED_VALUE"""),0.075661843378389)</f>
        <v>7.5661843378388993E-2</v>
      </c>
    </row>
    <row r="31" spans="1:8" ht="15.75" customHeight="1" x14ac:dyDescent="0.25">
      <c r="A31" s="5">
        <v>44744.208333333336</v>
      </c>
      <c r="B31" s="6">
        <v>232.7</v>
      </c>
      <c r="C31" s="6">
        <v>216.28125</v>
      </c>
      <c r="D31" s="6">
        <v>7.5913885276694001E-2</v>
      </c>
      <c r="E31" s="4">
        <f t="shared" si="0"/>
        <v>8.8808918645322768E-2</v>
      </c>
      <c r="F31" s="4"/>
      <c r="G31" s="2">
        <f ca="1">IFERROR(__xludf.DUMMYFUNCTION("""COMPUTED_VALUE"""),44751.9583333333)</f>
        <v>44751.958333333299</v>
      </c>
      <c r="H31" s="1">
        <f ca="1">IFERROR(__xludf.DUMMYFUNCTION("""COMPUTED_VALUE"""),0.143137180018173)</f>
        <v>0.14313718001817299</v>
      </c>
    </row>
    <row r="32" spans="1:8" ht="15.75" customHeight="1" x14ac:dyDescent="0.25">
      <c r="A32" s="5">
        <v>44744.25</v>
      </c>
      <c r="B32" s="6">
        <v>217.56</v>
      </c>
      <c r="C32" s="6">
        <v>206.86223000000001</v>
      </c>
      <c r="D32" s="6">
        <v>5.1714467160099697E-2</v>
      </c>
      <c r="E32" s="4">
        <f t="shared" si="0"/>
        <v>8.9874761049569485E-2</v>
      </c>
      <c r="F32" s="4"/>
      <c r="G32" s="2">
        <f ca="1">IFERROR(__xludf.DUMMYFUNCTION("""COMPUTED_VALUE"""),44752.9583333333)</f>
        <v>44752.958333333299</v>
      </c>
      <c r="H32" s="1">
        <f ca="1">IFERROR(__xludf.DUMMYFUNCTION("""COMPUTED_VALUE"""),0.0755635490906987)</f>
        <v>7.5563549090698706E-2</v>
      </c>
    </row>
    <row r="33" spans="1:8" ht="15.75" customHeight="1" x14ac:dyDescent="0.25">
      <c r="A33" s="5">
        <v>44744.291666666664</v>
      </c>
      <c r="B33" s="6">
        <v>204.25</v>
      </c>
      <c r="C33" s="6">
        <v>191.45518999999999</v>
      </c>
      <c r="D33" s="6">
        <v>6.6829266942306495E-2</v>
      </c>
      <c r="E33" s="4">
        <f t="shared" si="0"/>
        <v>9.1291341348652674E-2</v>
      </c>
      <c r="F33" s="4"/>
      <c r="G33" s="2">
        <f ca="1">IFERROR(__xludf.DUMMYFUNCTION("""COMPUTED_VALUE"""),44753.9583333333)</f>
        <v>44753.958333333299</v>
      </c>
      <c r="H33" s="1">
        <f ca="1">IFERROR(__xludf.DUMMYFUNCTION("""COMPUTED_VALUE"""),0.182120464722961)</f>
        <v>0.18212046472296101</v>
      </c>
    </row>
    <row r="34" spans="1:8" ht="15.75" customHeight="1" x14ac:dyDescent="0.25">
      <c r="A34" s="5">
        <v>44744.333333333336</v>
      </c>
      <c r="B34" s="6">
        <v>177.75</v>
      </c>
      <c r="C34" s="6">
        <v>178.21532999999999</v>
      </c>
      <c r="D34" s="6">
        <v>2.6110548402317199E-3</v>
      </c>
      <c r="E34" s="4">
        <f t="shared" si="0"/>
        <v>8.6394813035078968E-2</v>
      </c>
      <c r="F34" s="4"/>
      <c r="G34" s="2">
        <f ca="1">IFERROR(__xludf.DUMMYFUNCTION("""COMPUTED_VALUE"""),44751.9583333333)</f>
        <v>44751.958333333299</v>
      </c>
      <c r="H34" s="1">
        <f ca="1">IFERROR(__xludf.DUMMYFUNCTION("""COMPUTED_VALUE"""),0.173510003125624)</f>
        <v>0.17351000312562401</v>
      </c>
    </row>
    <row r="35" spans="1:8" ht="15.75" customHeight="1" x14ac:dyDescent="0.25">
      <c r="A35" s="5">
        <v>44744.375</v>
      </c>
      <c r="B35" s="6">
        <v>168.08</v>
      </c>
      <c r="C35" s="6">
        <v>168.63570999999999</v>
      </c>
      <c r="D35" s="6">
        <v>3.2953281366086399E-3</v>
      </c>
      <c r="E35" s="4">
        <f t="shared" si="0"/>
        <v>8.3039763971557212E-2</v>
      </c>
      <c r="F35" s="4"/>
      <c r="G35" s="2">
        <f ca="1">IFERROR(__xludf.DUMMYFUNCTION("""COMPUTED_VALUE"""),44752.9583333333)</f>
        <v>44752.958333333299</v>
      </c>
      <c r="H35" s="1">
        <f ca="1">IFERROR(__xludf.DUMMYFUNCTION("""COMPUTED_VALUE"""),0.119386358246813)</f>
        <v>0.119386358246813</v>
      </c>
    </row>
    <row r="36" spans="1:8" ht="15.75" customHeight="1" x14ac:dyDescent="0.25">
      <c r="A36" s="5">
        <v>44744.416666666664</v>
      </c>
      <c r="B36" s="6">
        <v>166.65</v>
      </c>
      <c r="C36" s="6">
        <v>162.60599999999999</v>
      </c>
      <c r="D36" s="6">
        <v>2.4869930998856201E-2</v>
      </c>
      <c r="E36" s="4">
        <f t="shared" si="0"/>
        <v>8.1759363782701336E-2</v>
      </c>
      <c r="F36" s="4"/>
      <c r="G36" s="2">
        <f ca="1">IFERROR(__xludf.DUMMYFUNCTION("""COMPUTED_VALUE"""),44753.9583333333)</f>
        <v>44753.958333333299</v>
      </c>
      <c r="H36" s="1">
        <f ca="1">IFERROR(__xludf.DUMMYFUNCTION("""COMPUTED_VALUE"""),0.0984132100867842)</f>
        <v>9.8413210086784206E-2</v>
      </c>
    </row>
    <row r="37" spans="1:8" ht="15.75" customHeight="1" x14ac:dyDescent="0.25">
      <c r="A37" s="5">
        <v>44744.458333333336</v>
      </c>
      <c r="B37" s="6">
        <v>159.24</v>
      </c>
      <c r="C37" s="6">
        <v>162.49788000000001</v>
      </c>
      <c r="D37" s="6">
        <v>2.0048753866819601E-2</v>
      </c>
      <c r="E37" s="4">
        <f t="shared" si="0"/>
        <v>8.1739173522915778E-2</v>
      </c>
      <c r="F37" s="4"/>
      <c r="G37" s="2">
        <f ca="1">IFERROR(__xludf.DUMMYFUNCTION("""COMPUTED_VALUE"""),44754.9583333333)</f>
        <v>44754.958333333299</v>
      </c>
      <c r="H37" s="1">
        <f ca="1">IFERROR(__xludf.DUMMYFUNCTION("""COMPUTED_VALUE"""),0.0547091685214172)</f>
        <v>5.4709168521417197E-2</v>
      </c>
    </row>
    <row r="38" spans="1:8" ht="15.75" customHeight="1" x14ac:dyDescent="0.25">
      <c r="A38" s="5">
        <v>44744.5</v>
      </c>
      <c r="B38" s="6">
        <v>161.72</v>
      </c>
      <c r="C38" s="6">
        <v>163.48791</v>
      </c>
      <c r="D38" s="6">
        <v>1.0813704817683401E-2</v>
      </c>
      <c r="E38" s="4">
        <f t="shared" si="0"/>
        <v>8.0571043641981602E-2</v>
      </c>
      <c r="F38" s="4"/>
      <c r="G38" s="2">
        <f ca="1">IFERROR(__xludf.DUMMYFUNCTION("""COMPUTED_VALUE"""),44752.9583333333)</f>
        <v>44752.958333333299</v>
      </c>
      <c r="H38" s="1">
        <f ca="1">IFERROR(__xludf.DUMMYFUNCTION("""COMPUTED_VALUE"""),0.159801489813365)</f>
        <v>0.15980148981336501</v>
      </c>
    </row>
    <row r="39" spans="1:8" ht="15.75" customHeight="1" x14ac:dyDescent="0.25">
      <c r="A39" s="5">
        <v>44744.541666666664</v>
      </c>
      <c r="B39" s="6">
        <v>155.69</v>
      </c>
      <c r="C39" s="6">
        <v>158.92183</v>
      </c>
      <c r="D39" s="6">
        <v>2.0335972723193499E-2</v>
      </c>
      <c r="E39" s="4">
        <f t="shared" si="0"/>
        <v>7.9678480420399295E-2</v>
      </c>
      <c r="F39" s="4"/>
      <c r="G39" s="2">
        <f ca="1">IFERROR(__xludf.DUMMYFUNCTION("""COMPUTED_VALUE"""),44753.9583333333)</f>
        <v>44753.958333333299</v>
      </c>
      <c r="H39" s="1">
        <f ca="1">IFERROR(__xludf.DUMMYFUNCTION("""COMPUTED_VALUE"""),0.438635651336865)</f>
        <v>0.438635651336865</v>
      </c>
    </row>
    <row r="40" spans="1:8" ht="15.75" customHeight="1" x14ac:dyDescent="0.25">
      <c r="A40" s="5">
        <v>44744.583333333336</v>
      </c>
      <c r="B40" s="6">
        <v>134.43</v>
      </c>
      <c r="C40" s="6">
        <v>147.03808000000001</v>
      </c>
      <c r="D40" s="6">
        <v>8.5747039134352096E-2</v>
      </c>
      <c r="E40" s="4">
        <f t="shared" si="0"/>
        <v>8.2146654567479813E-2</v>
      </c>
      <c r="F40" s="4"/>
      <c r="G40" s="2">
        <f ca="1">IFERROR(__xludf.DUMMYFUNCTION("""COMPUTED_VALUE"""),44754.9583333333)</f>
        <v>44754.958333333299</v>
      </c>
      <c r="H40" s="1">
        <f ca="1">IFERROR(__xludf.DUMMYFUNCTION("""COMPUTED_VALUE"""),0.231455079469134)</f>
        <v>0.23145507946913399</v>
      </c>
    </row>
    <row r="41" spans="1:8" ht="15.75" customHeight="1" x14ac:dyDescent="0.25">
      <c r="A41" s="5">
        <v>44744.625</v>
      </c>
      <c r="B41" s="6">
        <v>91.89</v>
      </c>
      <c r="C41" s="6">
        <v>124.7116</v>
      </c>
      <c r="D41" s="6">
        <v>0.26318000891657201</v>
      </c>
      <c r="E41" s="4">
        <f t="shared" si="0"/>
        <v>8.078655839925436E-2</v>
      </c>
      <c r="F41" s="4"/>
      <c r="G41" s="2">
        <f ca="1">IFERROR(__xludf.DUMMYFUNCTION("""COMPUTED_VALUE"""),44755.9583333333)</f>
        <v>44755.958333333299</v>
      </c>
      <c r="H41" s="1">
        <f ca="1">IFERROR(__xludf.DUMMYFUNCTION("""COMPUTED_VALUE"""),0.149002513460293)</f>
        <v>0.149002513460293</v>
      </c>
    </row>
    <row r="42" spans="1:8" ht="15.75" customHeight="1" x14ac:dyDescent="0.25">
      <c r="A42" s="5">
        <v>44744.666666666664</v>
      </c>
      <c r="B42" s="6">
        <v>83.17</v>
      </c>
      <c r="C42" s="6">
        <v>97.494720000000001</v>
      </c>
      <c r="D42" s="6">
        <v>0.14692816185327701</v>
      </c>
      <c r="E42" s="4">
        <f t="shared" si="0"/>
        <v>8.1967463937927768E-2</v>
      </c>
      <c r="F42" s="4"/>
      <c r="G42" s="2">
        <f ca="1">IFERROR(__xludf.DUMMYFUNCTION("""COMPUTED_VALUE"""),44753.9583333333)</f>
        <v>44753.958333333299</v>
      </c>
      <c r="H42" s="1">
        <f ca="1">IFERROR(__xludf.DUMMYFUNCTION("""COMPUTED_VALUE"""),0.193922321232434)</f>
        <v>0.193922321232434</v>
      </c>
    </row>
    <row r="43" spans="1:8" ht="15.75" customHeight="1" x14ac:dyDescent="0.25">
      <c r="A43" s="5">
        <v>44744.708333333336</v>
      </c>
      <c r="B43" s="6">
        <v>79.5</v>
      </c>
      <c r="C43" s="6">
        <v>78.410610000000005</v>
      </c>
      <c r="D43" s="6">
        <v>1.38934003956861E-2</v>
      </c>
      <c r="E43" s="4">
        <f t="shared" si="0"/>
        <v>7.8796277250103755E-2</v>
      </c>
      <c r="F43" s="4"/>
      <c r="G43" s="2">
        <f ca="1">IFERROR(__xludf.DUMMYFUNCTION("""COMPUTED_VALUE"""),44754.9583333333)</f>
        <v>44754.958333333299</v>
      </c>
      <c r="H43" s="1">
        <f ca="1">IFERROR(__xludf.DUMMYFUNCTION("""COMPUTED_VALUE"""),0.0635684018330654)</f>
        <v>6.3568401833065405E-2</v>
      </c>
    </row>
    <row r="44" spans="1:8" ht="15.75" customHeight="1" x14ac:dyDescent="0.25">
      <c r="A44" s="5">
        <v>44744.75</v>
      </c>
      <c r="B44" s="6">
        <v>77.78</v>
      </c>
      <c r="C44" s="6">
        <v>74.024910000000006</v>
      </c>
      <c r="D44" s="6">
        <v>5.0727383525356398E-2</v>
      </c>
      <c r="E44" s="4">
        <f t="shared" si="0"/>
        <v>7.3802866615905446E-2</v>
      </c>
      <c r="F44" s="4"/>
      <c r="G44" s="2">
        <f ca="1">IFERROR(__xludf.DUMMYFUNCTION("""COMPUTED_VALUE"""),44755.9583333333)</f>
        <v>44755.958333333299</v>
      </c>
      <c r="H44" s="1">
        <f ca="1">IFERROR(__xludf.DUMMYFUNCTION("""COMPUTED_VALUE"""),0.0833152793614375)</f>
        <v>8.3315279361437497E-2</v>
      </c>
    </row>
    <row r="45" spans="1:8" ht="15.75" customHeight="1" x14ac:dyDescent="0.25">
      <c r="A45" s="5">
        <v>44744.791666666664</v>
      </c>
      <c r="B45" s="6">
        <v>72.52</v>
      </c>
      <c r="C45" s="6">
        <v>74.195279999999997</v>
      </c>
      <c r="D45" s="6">
        <v>2.2579333887546401E-2</v>
      </c>
      <c r="E45" s="4">
        <f t="shared" si="0"/>
        <v>6.7058008651900522E-2</v>
      </c>
      <c r="F45" s="4"/>
      <c r="G45" s="2">
        <f ca="1">IFERROR(__xludf.DUMMYFUNCTION("""COMPUTED_VALUE"""),44756.9583333333)</f>
        <v>44756.958333333299</v>
      </c>
      <c r="H45" s="1">
        <f ca="1">IFERROR(__xludf.DUMMYFUNCTION("""COMPUTED_VALUE"""),0.241152750560832)</f>
        <v>0.24115275056083199</v>
      </c>
    </row>
    <row r="46" spans="1:8" ht="15.75" customHeight="1" x14ac:dyDescent="0.25">
      <c r="A46" s="5">
        <v>44744.833333333336</v>
      </c>
      <c r="B46" s="6">
        <v>68.069999999999993</v>
      </c>
      <c r="C46" s="6">
        <v>74.248689999999996</v>
      </c>
      <c r="D46" s="6">
        <v>8.3216148325310504E-2</v>
      </c>
      <c r="E46" s="4">
        <f t="shared" si="0"/>
        <v>6.725232946037292E-2</v>
      </c>
      <c r="F46" s="4"/>
      <c r="G46" s="2">
        <f ca="1">IFERROR(__xludf.DUMMYFUNCTION("""COMPUTED_VALUE"""),44754.9583333333)</f>
        <v>44754.958333333299</v>
      </c>
      <c r="H46" s="1">
        <f ca="1">IFERROR(__xludf.DUMMYFUNCTION("""COMPUTED_VALUE"""),0.0636096247656762)</f>
        <v>6.3609624765676206E-2</v>
      </c>
    </row>
    <row r="47" spans="1:8" ht="15.75" customHeight="1" x14ac:dyDescent="0.25">
      <c r="A47" s="5">
        <v>44744.875</v>
      </c>
      <c r="B47" s="6">
        <v>66.67</v>
      </c>
      <c r="C47" s="6">
        <v>76.31259</v>
      </c>
      <c r="D47" s="6">
        <v>0.126356476696702</v>
      </c>
      <c r="E47" s="4">
        <f t="shared" si="0"/>
        <v>7.1280462871406838E-2</v>
      </c>
      <c r="F47" s="4"/>
      <c r="G47" s="2">
        <f ca="1">IFERROR(__xludf.DUMMYFUNCTION("""COMPUTED_VALUE"""),44755.9583333333)</f>
        <v>44755.958333333299</v>
      </c>
      <c r="H47" s="1">
        <f ca="1">IFERROR(__xludf.DUMMYFUNCTION("""COMPUTED_VALUE"""),0.0653668683629668)</f>
        <v>6.5366868362966804E-2</v>
      </c>
    </row>
    <row r="48" spans="1:8" ht="15.75" customHeight="1" x14ac:dyDescent="0.25">
      <c r="A48" s="5">
        <v>44744.916666666664</v>
      </c>
      <c r="B48" s="6">
        <v>70.14</v>
      </c>
      <c r="C48" s="6">
        <v>77.321740000000005</v>
      </c>
      <c r="D48" s="6">
        <v>9.2881251766967501E-2</v>
      </c>
      <c r="E48" s="4">
        <f t="shared" si="0"/>
        <v>7.3891741168891037E-2</v>
      </c>
      <c r="F48" s="4"/>
      <c r="G48" s="2">
        <f ca="1">IFERROR(__xludf.DUMMYFUNCTION("""COMPUTED_VALUE"""),44756.9583333333)</f>
        <v>44756.958333333299</v>
      </c>
      <c r="H48" s="1">
        <f ca="1">IFERROR(__xludf.DUMMYFUNCTION("""COMPUTED_VALUE"""),0.148087150410319)</f>
        <v>0.148087150410319</v>
      </c>
    </row>
    <row r="49" spans="1:8" ht="15.75" customHeight="1" x14ac:dyDescent="0.25">
      <c r="A49" s="5">
        <v>44744.958333333336</v>
      </c>
      <c r="B49" s="6">
        <v>74.33</v>
      </c>
      <c r="C49" s="6">
        <v>78.803269999999998</v>
      </c>
      <c r="D49" s="6">
        <v>5.6765030182123102E-2</v>
      </c>
      <c r="E49" s="4">
        <f t="shared" si="0"/>
        <v>7.5307180901165185E-2</v>
      </c>
      <c r="F49" s="4"/>
      <c r="G49" s="2">
        <f ca="1">IFERROR(__xludf.DUMMYFUNCTION("""COMPUTED_VALUE"""),44757.9583333333)</f>
        <v>44757.958333333299</v>
      </c>
      <c r="H49" s="1">
        <f ca="1">IFERROR(__xludf.DUMMYFUNCTION("""COMPUTED_VALUE"""),0.120397338656952)</f>
        <v>0.120397338656952</v>
      </c>
    </row>
    <row r="50" spans="1:8" ht="15.75" customHeight="1" x14ac:dyDescent="0.25">
      <c r="A50" s="5">
        <v>44745</v>
      </c>
      <c r="B50" s="6">
        <v>85.18</v>
      </c>
      <c r="C50" s="6">
        <v>85.902119999999996</v>
      </c>
      <c r="D50" s="6">
        <v>8.4063117417822707E-3</v>
      </c>
      <c r="E50" s="4">
        <f t="shared" si="0"/>
        <v>6.6308848586716498E-2</v>
      </c>
      <c r="F50" s="4"/>
      <c r="G50" s="2">
        <f ca="1">IFERROR(__xludf.DUMMYFUNCTION("""COMPUTED_VALUE"""),44755.9583333333)</f>
        <v>44755.958333333299</v>
      </c>
      <c r="H50" s="1">
        <f ca="1">IFERROR(__xludf.DUMMYFUNCTION("""COMPUTED_VALUE"""),0.0560157379178215)</f>
        <v>5.6015737917821502E-2</v>
      </c>
    </row>
    <row r="51" spans="1:8" ht="15.75" customHeight="1" x14ac:dyDescent="0.25">
      <c r="A51" s="5">
        <v>44745.041666666664</v>
      </c>
      <c r="B51" s="6">
        <v>95.73</v>
      </c>
      <c r="C51" s="6">
        <v>109.51826</v>
      </c>
      <c r="D51" s="6">
        <v>0.125899187952766</v>
      </c>
      <c r="E51" s="4">
        <f t="shared" si="0"/>
        <v>6.8121437086287692E-2</v>
      </c>
      <c r="F51" s="4"/>
      <c r="G51" s="2">
        <f ca="1">IFERROR(__xludf.DUMMYFUNCTION("""COMPUTED_VALUE"""),44756.9583333333)</f>
        <v>44756.958333333299</v>
      </c>
      <c r="H51" s="1">
        <f ca="1">IFERROR(__xludf.DUMMYFUNCTION("""COMPUTED_VALUE"""),0.220031435800743)</f>
        <v>0.220031435800743</v>
      </c>
    </row>
    <row r="52" spans="1:8" ht="15.75" customHeight="1" x14ac:dyDescent="0.25">
      <c r="A52" s="5">
        <v>44745.083333333336</v>
      </c>
      <c r="B52" s="6">
        <v>123.6</v>
      </c>
      <c r="C52" s="6">
        <v>145.27386999999999</v>
      </c>
      <c r="D52" s="6">
        <v>0.149193175620639</v>
      </c>
      <c r="E52" s="4">
        <f t="shared" si="0"/>
        <v>7.1542292113024181E-2</v>
      </c>
      <c r="F52" s="4"/>
      <c r="G52" s="2">
        <f ca="1">IFERROR(__xludf.DUMMYFUNCTION("""COMPUTED_VALUE"""),44757.9583333333)</f>
        <v>44757.958333333299</v>
      </c>
      <c r="H52" s="1">
        <f ca="1">IFERROR(__xludf.DUMMYFUNCTION("""COMPUTED_VALUE"""),0.206980436510452)</f>
        <v>0.206980436510452</v>
      </c>
    </row>
    <row r="53" spans="1:8" ht="15.75" customHeight="1" x14ac:dyDescent="0.25">
      <c r="A53" s="5">
        <v>44745.125</v>
      </c>
      <c r="B53" s="6">
        <v>192.55</v>
      </c>
      <c r="C53" s="6">
        <v>178.82903999999999</v>
      </c>
      <c r="D53" s="6">
        <v>7.6726688238107299E-2</v>
      </c>
      <c r="E53" s="4">
        <f t="shared" si="0"/>
        <v>6.9514636076316541E-2</v>
      </c>
      <c r="F53" s="4"/>
      <c r="G53" s="2">
        <f ca="1">IFERROR(__xludf.DUMMYFUNCTION("""COMPUTED_VALUE"""),44758.9583333333)</f>
        <v>44758.958333333299</v>
      </c>
      <c r="H53" s="1">
        <f ca="1">IFERROR(__xludf.DUMMYFUNCTION("""COMPUTED_VALUE"""),0.237043457063492)</f>
        <v>0.237043457063492</v>
      </c>
    </row>
    <row r="54" spans="1:8" ht="15.75" customHeight="1" x14ac:dyDescent="0.25">
      <c r="A54" s="5">
        <v>44745.166666666664</v>
      </c>
      <c r="B54" s="6">
        <v>216.49</v>
      </c>
      <c r="C54" s="6">
        <v>198.73756</v>
      </c>
      <c r="D54" s="6">
        <v>8.9326043854015297E-2</v>
      </c>
      <c r="E54" s="4">
        <f t="shared" si="0"/>
        <v>6.9510750285570688E-2</v>
      </c>
      <c r="F54" s="4"/>
      <c r="G54" s="2">
        <f ca="1">IFERROR(__xludf.DUMMYFUNCTION("""COMPUTED_VALUE"""),44756.9583333333)</f>
        <v>44756.958333333299</v>
      </c>
      <c r="H54" s="1">
        <f ca="1">IFERROR(__xludf.DUMMYFUNCTION("""COMPUTED_VALUE"""),0.163359701492216)</f>
        <v>0.16335970149221599</v>
      </c>
    </row>
    <row r="55" spans="1:8" ht="15.75" customHeight="1" x14ac:dyDescent="0.25">
      <c r="A55" s="5">
        <v>44745.208333333336</v>
      </c>
      <c r="B55" s="6">
        <v>203.46</v>
      </c>
      <c r="C55" s="6">
        <v>202.47234</v>
      </c>
      <c r="D55" s="6">
        <v>4.8779996319497504E-3</v>
      </c>
      <c r="E55" s="4">
        <f t="shared" si="0"/>
        <v>6.6550921717039677E-2</v>
      </c>
      <c r="F55" s="4"/>
      <c r="G55" s="2">
        <f ca="1">IFERROR(__xludf.DUMMYFUNCTION("""COMPUTED_VALUE"""),44757.9583333333)</f>
        <v>44757.958333333299</v>
      </c>
      <c r="H55" s="1">
        <f ca="1">IFERROR(__xludf.DUMMYFUNCTION("""COMPUTED_VALUE"""),0.13957157040861)</f>
        <v>0.13957157040861001</v>
      </c>
    </row>
    <row r="56" spans="1:8" ht="15.75" customHeight="1" x14ac:dyDescent="0.25">
      <c r="A56" s="5">
        <v>44745.25</v>
      </c>
      <c r="B56" s="6">
        <v>184.34</v>
      </c>
      <c r="C56" s="6">
        <v>195.00734</v>
      </c>
      <c r="D56" s="6">
        <v>5.4702248643563801E-2</v>
      </c>
      <c r="E56" s="4">
        <f t="shared" si="0"/>
        <v>6.6675412612184015E-2</v>
      </c>
      <c r="F56" s="4"/>
      <c r="G56" s="2">
        <f ca="1">IFERROR(__xludf.DUMMYFUNCTION("""COMPUTED_VALUE"""),44758.9583333333)</f>
        <v>44758.958333333299</v>
      </c>
      <c r="H56" s="1">
        <f ca="1">IFERROR(__xludf.DUMMYFUNCTION("""COMPUTED_VALUE"""),0.161725618230755)</f>
        <v>0.16172561823075501</v>
      </c>
    </row>
    <row r="57" spans="1:8" ht="15.75" customHeight="1" x14ac:dyDescent="0.25">
      <c r="A57" s="5">
        <v>44745.291666666664</v>
      </c>
      <c r="B57" s="6">
        <v>172.76</v>
      </c>
      <c r="C57" s="6">
        <v>183.68412000000001</v>
      </c>
      <c r="D57" s="6">
        <v>5.9472315843089797E-2</v>
      </c>
      <c r="E57" s="4">
        <f t="shared" si="0"/>
        <v>6.6368872983049984E-2</v>
      </c>
      <c r="F57" s="4"/>
      <c r="G57" s="2">
        <f ca="1">IFERROR(__xludf.DUMMYFUNCTION("""COMPUTED_VALUE"""),44759.9583333333)</f>
        <v>44759.958333333299</v>
      </c>
      <c r="H57" s="1">
        <f ca="1">IFERROR(__xludf.DUMMYFUNCTION("""COMPUTED_VALUE"""),0.186510008454518)</f>
        <v>0.18651000845451801</v>
      </c>
    </row>
    <row r="58" spans="1:8" ht="15.75" customHeight="1" x14ac:dyDescent="0.25">
      <c r="A58" s="5">
        <v>44745.333333333336</v>
      </c>
      <c r="B58" s="6">
        <v>151.46</v>
      </c>
      <c r="C58" s="6">
        <v>173.27207000000001</v>
      </c>
      <c r="D58" s="6">
        <v>0.125883357889127</v>
      </c>
      <c r="E58" s="4">
        <f t="shared" si="0"/>
        <v>7.1505218943420615E-2</v>
      </c>
      <c r="F58" s="4"/>
      <c r="G58" s="2">
        <f ca="1">IFERROR(__xludf.DUMMYFUNCTION("""COMPUTED_VALUE"""),44757.9583333333)</f>
        <v>44757.958333333299</v>
      </c>
      <c r="H58" s="1">
        <f ca="1">IFERROR(__xludf.DUMMYFUNCTION("""COMPUTED_VALUE"""),0.0439919872976015)</f>
        <v>4.3991987297601502E-2</v>
      </c>
    </row>
    <row r="59" spans="1:8" ht="15.75" customHeight="1" x14ac:dyDescent="0.25">
      <c r="A59" s="5">
        <v>44745.375</v>
      </c>
      <c r="B59" s="6">
        <v>136.97999999999999</v>
      </c>
      <c r="C59" s="6">
        <v>163.31890000000001</v>
      </c>
      <c r="D59" s="6">
        <v>0.161272822680045</v>
      </c>
      <c r="E59" s="4">
        <f t="shared" si="0"/>
        <v>7.8087614549397139E-2</v>
      </c>
      <c r="F59" s="4"/>
      <c r="G59" s="2">
        <f ca="1">IFERROR(__xludf.DUMMYFUNCTION("""COMPUTED_VALUE"""),44758.9583333333)</f>
        <v>44758.958333333299</v>
      </c>
      <c r="H59" s="1">
        <f ca="1">IFERROR(__xludf.DUMMYFUNCTION("""COMPUTED_VALUE"""),0.101647695290685)</f>
        <v>0.101647695290685</v>
      </c>
    </row>
    <row r="60" spans="1:8" ht="15.75" customHeight="1" x14ac:dyDescent="0.25">
      <c r="A60" s="5">
        <v>44745.416666666664</v>
      </c>
      <c r="B60" s="6">
        <v>141.58000000000001</v>
      </c>
      <c r="C60" s="6">
        <v>156.08115000000001</v>
      </c>
      <c r="D60" s="6">
        <v>9.2907759841595106E-2</v>
      </c>
      <c r="E60" s="4">
        <f t="shared" si="0"/>
        <v>8.0922524084511241E-2</v>
      </c>
      <c r="F60" s="4"/>
      <c r="G60" s="2">
        <f ca="1">IFERROR(__xludf.DUMMYFUNCTION("""COMPUTED_VALUE"""),44759.9583333333)</f>
        <v>44759.958333333299</v>
      </c>
      <c r="H60" s="1">
        <f ca="1">IFERROR(__xludf.DUMMYFUNCTION("""COMPUTED_VALUE"""),0.0923218650451356)</f>
        <v>9.2321865045135607E-2</v>
      </c>
    </row>
    <row r="61" spans="1:8" ht="15.75" customHeight="1" x14ac:dyDescent="0.25">
      <c r="A61" s="5">
        <v>44745.458333333336</v>
      </c>
      <c r="B61" s="6">
        <v>127.6</v>
      </c>
      <c r="C61" s="6">
        <v>155.33968999999999</v>
      </c>
      <c r="D61" s="6">
        <v>0.17857438752452701</v>
      </c>
      <c r="E61" s="4">
        <f t="shared" si="0"/>
        <v>8.752775882024906E-2</v>
      </c>
      <c r="F61" s="4"/>
      <c r="G61" s="2">
        <f ca="1">IFERROR(__xludf.DUMMYFUNCTION("""COMPUTED_VALUE"""),44760.9583333333)</f>
        <v>44760.958333333299</v>
      </c>
      <c r="H61" s="1">
        <f ca="1">IFERROR(__xludf.DUMMYFUNCTION("""COMPUTED_VALUE"""),0.172472734430664)</f>
        <v>0.17247273443066399</v>
      </c>
    </row>
    <row r="62" spans="1:8" ht="15.75" customHeight="1" x14ac:dyDescent="0.25">
      <c r="A62" s="5">
        <v>44745.5</v>
      </c>
      <c r="B62" s="6">
        <v>120.08</v>
      </c>
      <c r="C62" s="6">
        <v>158.02601000000001</v>
      </c>
      <c r="D62" s="6">
        <v>0.240125090799926</v>
      </c>
      <c r="E62" s="4">
        <f t="shared" si="0"/>
        <v>9.7082399902842509E-2</v>
      </c>
      <c r="F62" s="4"/>
      <c r="G62" s="2">
        <f ca="1">IFERROR(__xludf.DUMMYFUNCTION("""COMPUTED_VALUE"""),44758.9583333333)</f>
        <v>44758.958333333299</v>
      </c>
      <c r="H62" s="1">
        <f ca="1">IFERROR(__xludf.DUMMYFUNCTION("""COMPUTED_VALUE"""),0.0933350915856266)</f>
        <v>9.3335091585626598E-2</v>
      </c>
    </row>
    <row r="63" spans="1:8" ht="15.75" customHeight="1" x14ac:dyDescent="0.25">
      <c r="A63" s="5">
        <v>44745.541666666664</v>
      </c>
      <c r="B63" s="6">
        <v>127.51</v>
      </c>
      <c r="C63" s="6">
        <v>156.4358</v>
      </c>
      <c r="D63" s="6">
        <v>0.18490524547450099</v>
      </c>
      <c r="E63" s="4">
        <f t="shared" si="0"/>
        <v>0.10393945293414698</v>
      </c>
      <c r="F63" s="4"/>
      <c r="G63" s="2">
        <f ca="1">IFERROR(__xludf.DUMMYFUNCTION("""COMPUTED_VALUE"""),44759.9583333333)</f>
        <v>44759.958333333299</v>
      </c>
      <c r="H63" s="1">
        <f ca="1">IFERROR(__xludf.DUMMYFUNCTION("""COMPUTED_VALUE"""),0.119789665603543)</f>
        <v>0.119789665603543</v>
      </c>
    </row>
    <row r="64" spans="1:8" ht="15.75" customHeight="1" x14ac:dyDescent="0.25">
      <c r="A64" s="5">
        <v>44745.583333333336</v>
      </c>
      <c r="B64" s="6">
        <v>112.28</v>
      </c>
      <c r="C64" s="6">
        <v>144.16996</v>
      </c>
      <c r="D64" s="6">
        <v>0.22119698167357399</v>
      </c>
      <c r="E64" s="4">
        <f t="shared" si="0"/>
        <v>0.10958320053994787</v>
      </c>
      <c r="F64" s="4"/>
      <c r="G64" s="2">
        <f ca="1">IFERROR(__xludf.DUMMYFUNCTION("""COMPUTED_VALUE"""),44760.9583333333)</f>
        <v>44760.958333333299</v>
      </c>
      <c r="H64" s="1">
        <f ca="1">IFERROR(__xludf.DUMMYFUNCTION("""COMPUTED_VALUE"""),0.227965638479211)</f>
        <v>0.227965638479211</v>
      </c>
    </row>
    <row r="65" spans="1:8" ht="15.75" customHeight="1" x14ac:dyDescent="0.25">
      <c r="A65" s="5">
        <v>44745.625</v>
      </c>
      <c r="B65" s="6">
        <v>88.95</v>
      </c>
      <c r="C65" s="6">
        <v>119.32550999999999</v>
      </c>
      <c r="D65" s="6">
        <v>0.25456006850504898</v>
      </c>
      <c r="E65" s="4">
        <f t="shared" si="0"/>
        <v>0.10922403635613441</v>
      </c>
      <c r="F65" s="4"/>
      <c r="G65" s="2">
        <f ca="1">IFERROR(__xludf.DUMMYFUNCTION("""COMPUTED_VALUE"""),44761.9583333333)</f>
        <v>44761.958333333299</v>
      </c>
      <c r="H65" s="1">
        <f ca="1">IFERROR(__xludf.DUMMYFUNCTION("""COMPUTED_VALUE"""),0.149738694710299)</f>
        <v>0.14973869471029899</v>
      </c>
    </row>
    <row r="66" spans="1:8" ht="13.2" x14ac:dyDescent="0.25">
      <c r="A66" s="5">
        <v>44745.666666666664</v>
      </c>
      <c r="B66" s="6">
        <v>92.49</v>
      </c>
      <c r="C66" s="6">
        <v>91.520330000000001</v>
      </c>
      <c r="D66" s="6">
        <v>1.0595132250943501E-2</v>
      </c>
      <c r="E66" s="4">
        <f t="shared" si="0"/>
        <v>0.10354349345603719</v>
      </c>
      <c r="F66" s="4"/>
      <c r="G66" s="2">
        <f ca="1">IFERROR(__xludf.DUMMYFUNCTION("""COMPUTED_VALUE"""),44759.9583333333)</f>
        <v>44759.958333333299</v>
      </c>
      <c r="H66" s="1">
        <f ca="1">IFERROR(__xludf.DUMMYFUNCTION("""COMPUTED_VALUE"""),0.0713377216812506)</f>
        <v>7.1337721681250604E-2</v>
      </c>
    </row>
    <row r="67" spans="1:8" ht="13.2" x14ac:dyDescent="0.25">
      <c r="A67" s="5">
        <v>44745.708333333336</v>
      </c>
      <c r="B67" s="6">
        <v>88.81</v>
      </c>
      <c r="C67" s="6">
        <v>74.031049999999993</v>
      </c>
      <c r="D67" s="6">
        <v>0.19963177612636801</v>
      </c>
      <c r="E67" s="4">
        <f t="shared" si="0"/>
        <v>0.1112825924448156</v>
      </c>
      <c r="F67" s="4"/>
      <c r="G67" s="2">
        <f ca="1">IFERROR(__xludf.DUMMYFUNCTION("""COMPUTED_VALUE"""),44760.9583333333)</f>
        <v>44760.958333333299</v>
      </c>
      <c r="H67" s="1">
        <f ca="1">IFERROR(__xludf.DUMMYFUNCTION("""COMPUTED_VALUE"""),0.203121476439717)</f>
        <v>0.20312147643971701</v>
      </c>
    </row>
    <row r="68" spans="1:8" ht="13.2" x14ac:dyDescent="0.25">
      <c r="A68" s="5">
        <v>44745.75</v>
      </c>
      <c r="B68" s="6">
        <v>82.65</v>
      </c>
      <c r="C68" s="6">
        <v>71.214669999999998</v>
      </c>
      <c r="D68" s="6">
        <v>0.16057548255155801</v>
      </c>
      <c r="E68" s="4">
        <f t="shared" si="0"/>
        <v>0.11585959657090733</v>
      </c>
      <c r="F68" s="4"/>
      <c r="G68" s="2">
        <f ca="1">IFERROR(__xludf.DUMMYFUNCTION("""COMPUTED_VALUE"""),44761.9583333333)</f>
        <v>44761.958333333299</v>
      </c>
      <c r="H68" s="1">
        <f ca="1">IFERROR(__xludf.DUMMYFUNCTION("""COMPUTED_VALUE"""),0.134308074789005)</f>
        <v>0.134308074789005</v>
      </c>
    </row>
    <row r="69" spans="1:8" ht="13.2" x14ac:dyDescent="0.25">
      <c r="A69" s="5">
        <v>44745.791666666664</v>
      </c>
      <c r="B69" s="6">
        <v>75.78</v>
      </c>
      <c r="C69" s="6">
        <v>71.289379999999994</v>
      </c>
      <c r="D69" s="6">
        <v>6.2991430140085403E-2</v>
      </c>
      <c r="E69" s="4">
        <f t="shared" si="0"/>
        <v>0.11754343391476313</v>
      </c>
      <c r="F69" s="4"/>
      <c r="G69" s="2">
        <f ca="1">IFERROR(__xludf.DUMMYFUNCTION("""COMPUTED_VALUE"""),44762.9583333333)</f>
        <v>44762.958333333299</v>
      </c>
      <c r="H69" s="1">
        <f ca="1">IFERROR(__xludf.DUMMYFUNCTION("""COMPUTED_VALUE"""),0.113860534646281)</f>
        <v>0.113860534646281</v>
      </c>
    </row>
    <row r="70" spans="1:8" ht="13.2" x14ac:dyDescent="0.25">
      <c r="A70" s="5">
        <v>44745.833333333336</v>
      </c>
      <c r="B70" s="6">
        <v>73.099999999999994</v>
      </c>
      <c r="C70" s="6">
        <v>70.871750000000006</v>
      </c>
      <c r="D70" s="6">
        <v>3.1440595159566202E-2</v>
      </c>
      <c r="E70" s="4">
        <f t="shared" si="0"/>
        <v>0.11538611919952378</v>
      </c>
      <c r="F70" s="4"/>
      <c r="G70" s="2">
        <f ca="1">IFERROR(__xludf.DUMMYFUNCTION("""COMPUTED_VALUE"""),44760.9583333333)</f>
        <v>44760.958333333299</v>
      </c>
      <c r="H70" s="1">
        <f ca="1">IFERROR(__xludf.DUMMYFUNCTION("""COMPUTED_VALUE"""),0.131440167278876)</f>
        <v>0.131440167278876</v>
      </c>
    </row>
    <row r="71" spans="1:8" ht="13.2" x14ac:dyDescent="0.25">
      <c r="A71" s="5">
        <v>44745.875</v>
      </c>
      <c r="B71" s="6">
        <v>67.55</v>
      </c>
      <c r="C71" s="6">
        <v>73.373509999999996</v>
      </c>
      <c r="D71" s="6">
        <v>7.9368017149513401E-2</v>
      </c>
      <c r="E71" s="4">
        <f t="shared" si="0"/>
        <v>0.11342826671839092</v>
      </c>
      <c r="F71" s="4"/>
      <c r="G71" s="2">
        <f ca="1">IFERROR(__xludf.DUMMYFUNCTION("""COMPUTED_VALUE"""),44761.9583333333)</f>
        <v>44761.958333333299</v>
      </c>
      <c r="H71" s="1">
        <f ca="1">IFERROR(__xludf.DUMMYFUNCTION("""COMPUTED_VALUE"""),0.108741282222913)</f>
        <v>0.108741282222913</v>
      </c>
    </row>
    <row r="72" spans="1:8" ht="13.2" x14ac:dyDescent="0.25">
      <c r="A72" s="5">
        <v>44745.916666666664</v>
      </c>
      <c r="B72" s="6">
        <v>70.180000000000007</v>
      </c>
      <c r="C72" s="6">
        <v>76.820589999999996</v>
      </c>
      <c r="D72" s="6">
        <v>8.6442840389535994E-2</v>
      </c>
      <c r="E72" s="4">
        <f t="shared" si="0"/>
        <v>0.11315999957766461</v>
      </c>
      <c r="F72" s="4"/>
      <c r="G72" s="2">
        <f ca="1">IFERROR(__xludf.DUMMYFUNCTION("""COMPUTED_VALUE"""),44762.9583333333)</f>
        <v>44762.958333333299</v>
      </c>
      <c r="H72" s="1">
        <f ca="1">IFERROR(__xludf.DUMMYFUNCTION("""COMPUTED_VALUE"""),0.0790845119783957)</f>
        <v>7.9084511978395694E-2</v>
      </c>
    </row>
    <row r="73" spans="1:8" ht="13.2" x14ac:dyDescent="0.25">
      <c r="A73" s="5">
        <v>44745.958333333336</v>
      </c>
      <c r="B73" s="6">
        <v>73.58</v>
      </c>
      <c r="C73" s="6">
        <v>81.003709999999998</v>
      </c>
      <c r="D73" s="6">
        <v>9.1646543102778796E-2</v>
      </c>
      <c r="E73" s="4">
        <f t="shared" si="0"/>
        <v>0.1146133959493586</v>
      </c>
      <c r="F73" s="4"/>
      <c r="G73" s="2">
        <f ca="1">IFERROR(__xludf.DUMMYFUNCTION("""COMPUTED_VALUE"""),44763.9583333333)</f>
        <v>44763.958333333299</v>
      </c>
      <c r="H73" s="1">
        <f ca="1">IFERROR(__xludf.DUMMYFUNCTION("""COMPUTED_VALUE"""),0.045816047520664)</f>
        <v>4.5816047520663997E-2</v>
      </c>
    </row>
    <row r="74" spans="1:8" ht="13.2" x14ac:dyDescent="0.25">
      <c r="A74" s="5">
        <v>44746</v>
      </c>
      <c r="B74" s="6">
        <v>82.64</v>
      </c>
      <c r="C74" s="6">
        <v>83.983620000000002</v>
      </c>
      <c r="D74" s="6">
        <v>1.59985959166799E-2</v>
      </c>
      <c r="E74" s="4">
        <f t="shared" si="0"/>
        <v>0.11492974112331267</v>
      </c>
      <c r="F74" s="4"/>
      <c r="G74" s="2">
        <f ca="1">IFERROR(__xludf.DUMMYFUNCTION("""COMPUTED_VALUE"""),44761.9583333333)</f>
        <v>44761.958333333299</v>
      </c>
      <c r="H74" s="1">
        <f ca="1">IFERROR(__xludf.DUMMYFUNCTION("""COMPUTED_VALUE"""),0.0481774047401118)</f>
        <v>4.8177404740111798E-2</v>
      </c>
    </row>
    <row r="75" spans="1:8" ht="13.2" x14ac:dyDescent="0.25">
      <c r="A75" s="5">
        <v>44746.041666666664</v>
      </c>
      <c r="B75" s="6">
        <v>90.77</v>
      </c>
      <c r="C75" s="6">
        <v>107.52261</v>
      </c>
      <c r="D75" s="6">
        <v>0.155805462683616</v>
      </c>
      <c r="E75" s="4">
        <f t="shared" si="0"/>
        <v>0.11617583590376475</v>
      </c>
      <c r="F75" s="4"/>
      <c r="G75" s="2">
        <f ca="1">IFERROR(__xludf.DUMMYFUNCTION("""COMPUTED_VALUE"""),44762.9583333333)</f>
        <v>44762.958333333299</v>
      </c>
      <c r="H75" s="1">
        <f ca="1">IFERROR(__xludf.DUMMYFUNCTION("""COMPUTED_VALUE"""),0.0614478255385652)</f>
        <v>6.1447825538565197E-2</v>
      </c>
    </row>
    <row r="76" spans="1:8" ht="13.2" x14ac:dyDescent="0.25">
      <c r="A76" s="5">
        <v>44746.083333333336</v>
      </c>
      <c r="B76" s="6">
        <v>105.86</v>
      </c>
      <c r="C76" s="6">
        <v>143.61222000000001</v>
      </c>
      <c r="D76" s="6">
        <v>0.26287609786966598</v>
      </c>
      <c r="E76" s="4">
        <f t="shared" si="0"/>
        <v>0.12091262433080753</v>
      </c>
      <c r="F76" s="4"/>
      <c r="G76" s="2">
        <f ca="1">IFERROR(__xludf.DUMMYFUNCTION("""COMPUTED_VALUE"""),44763.9583333333)</f>
        <v>44763.958333333299</v>
      </c>
      <c r="H76" s="1">
        <f ca="1">IFERROR(__xludf.DUMMYFUNCTION("""COMPUTED_VALUE"""),0.0595049577438804)</f>
        <v>5.9504957743880399E-2</v>
      </c>
    </row>
    <row r="77" spans="1:8" ht="13.2" x14ac:dyDescent="0.25">
      <c r="A77" s="5">
        <v>44746.125</v>
      </c>
      <c r="B77" s="6">
        <v>159.69999999999999</v>
      </c>
      <c r="C77" s="6">
        <v>177.79881</v>
      </c>
      <c r="D77" s="6">
        <v>0.101793763411577</v>
      </c>
      <c r="E77" s="4">
        <f t="shared" si="0"/>
        <v>0.12195708579636877</v>
      </c>
      <c r="F77" s="4"/>
      <c r="G77" s="2">
        <f ca="1">IFERROR(__xludf.DUMMYFUNCTION("""COMPUTED_VALUE"""),44764.9583333333)</f>
        <v>44764.958333333299</v>
      </c>
      <c r="H77" s="1">
        <f ca="1">IFERROR(__xludf.DUMMYFUNCTION("""COMPUTED_VALUE"""),0.121026501945978)</f>
        <v>0.121026501945978</v>
      </c>
    </row>
    <row r="78" spans="1:8" ht="13.2" x14ac:dyDescent="0.25">
      <c r="A78" s="5">
        <v>44746.166666666664</v>
      </c>
      <c r="B78" s="6">
        <v>180.06</v>
      </c>
      <c r="C78" s="6">
        <v>198.34329</v>
      </c>
      <c r="D78" s="6">
        <v>9.2180027869861306E-2</v>
      </c>
      <c r="E78" s="4">
        <f t="shared" si="0"/>
        <v>0.122076001797029</v>
      </c>
      <c r="F78" s="4"/>
      <c r="G78" s="2">
        <f ca="1">IFERROR(__xludf.DUMMYFUNCTION("""COMPUTED_VALUE"""),44762.9583333333)</f>
        <v>44762.958333333299</v>
      </c>
      <c r="H78" s="1">
        <f ca="1">IFERROR(__xludf.DUMMYFUNCTION("""COMPUTED_VALUE"""),0.053333797502211)</f>
        <v>5.3333797502210997E-2</v>
      </c>
    </row>
    <row r="79" spans="1:8" ht="13.2" x14ac:dyDescent="0.25">
      <c r="A79" s="5">
        <v>44746.208333333336</v>
      </c>
      <c r="B79" s="6">
        <v>173.51</v>
      </c>
      <c r="C79" s="6">
        <v>202.38332</v>
      </c>
      <c r="D79" s="6">
        <v>0.14266650038155301</v>
      </c>
      <c r="E79" s="4">
        <f t="shared" si="0"/>
        <v>0.12781718932826247</v>
      </c>
      <c r="F79" s="4"/>
      <c r="G79" s="2">
        <f ca="1">IFERROR(__xludf.DUMMYFUNCTION("""COMPUTED_VALUE"""),44763.9583333333)</f>
        <v>44763.958333333299</v>
      </c>
      <c r="H79" s="1">
        <f ca="1">IFERROR(__xludf.DUMMYFUNCTION("""COMPUTED_VALUE"""),0.0410132021805344)</f>
        <v>4.1013202180534399E-2</v>
      </c>
    </row>
    <row r="80" spans="1:8" ht="13.2" x14ac:dyDescent="0.25">
      <c r="A80" s="5">
        <v>44746.25</v>
      </c>
      <c r="B80" s="6">
        <v>149.38999999999999</v>
      </c>
      <c r="C80" s="6">
        <v>194.61876000000001</v>
      </c>
      <c r="D80" s="6">
        <v>0.23239671242381699</v>
      </c>
      <c r="E80" s="4">
        <f t="shared" si="0"/>
        <v>0.13522112531910635</v>
      </c>
      <c r="F80" s="4"/>
      <c r="G80" s="2">
        <f ca="1">IFERROR(__xludf.DUMMYFUNCTION("""COMPUTED_VALUE"""),44764.9583333333)</f>
        <v>44764.958333333299</v>
      </c>
      <c r="H80" s="1">
        <f ca="1">IFERROR(__xludf.DUMMYFUNCTION("""COMPUTED_VALUE"""),0.0992760841879977)</f>
        <v>9.9276084187997701E-2</v>
      </c>
    </row>
    <row r="81" spans="1:8" ht="13.2" x14ac:dyDescent="0.25">
      <c r="A81" s="5">
        <v>44746.291666666664</v>
      </c>
      <c r="B81" s="6">
        <v>145.51</v>
      </c>
      <c r="C81" s="6">
        <v>182.28572</v>
      </c>
      <c r="D81" s="6">
        <v>0.201747673926405</v>
      </c>
      <c r="E81" s="4">
        <f t="shared" si="0"/>
        <v>0.14114926523924448</v>
      </c>
      <c r="F81" s="4"/>
      <c r="G81" s="2">
        <f ca="1">IFERROR(__xludf.DUMMYFUNCTION("""COMPUTED_VALUE"""),44765.9583333333)</f>
        <v>44765.958333333299</v>
      </c>
      <c r="H81" s="1">
        <f ca="1">IFERROR(__xludf.DUMMYFUNCTION("""COMPUTED_VALUE"""),0.148178288751413)</f>
        <v>0.14817828875141301</v>
      </c>
    </row>
    <row r="82" spans="1:8" ht="13.2" x14ac:dyDescent="0.25">
      <c r="A82" s="5">
        <v>44746.333333333336</v>
      </c>
      <c r="B82" s="6">
        <v>127.89</v>
      </c>
      <c r="C82" s="6">
        <v>170.81254999999999</v>
      </c>
      <c r="D82" s="6">
        <v>0.25128452212674002</v>
      </c>
      <c r="E82" s="4">
        <f t="shared" si="0"/>
        <v>0.14637431374914506</v>
      </c>
      <c r="F82" s="4"/>
      <c r="G82" s="2">
        <f ca="1">IFERROR(__xludf.DUMMYFUNCTION("""COMPUTED_VALUE"""),44763.9583333333)</f>
        <v>44763.958333333299</v>
      </c>
      <c r="H82" s="1">
        <f ca="1">IFERROR(__xludf.DUMMYFUNCTION("""COMPUTED_VALUE"""),0.0487549694860013)</f>
        <v>4.8754969486001297E-2</v>
      </c>
    </row>
    <row r="83" spans="1:8" ht="13.2" x14ac:dyDescent="0.25">
      <c r="A83" s="5">
        <v>44746.375</v>
      </c>
      <c r="B83" s="6">
        <v>122</v>
      </c>
      <c r="C83" s="6">
        <v>160.70206999999999</v>
      </c>
      <c r="D83" s="6">
        <v>0.240831185310805</v>
      </c>
      <c r="E83" s="4">
        <f t="shared" si="0"/>
        <v>0.14968924552542673</v>
      </c>
      <c r="F83" s="4"/>
      <c r="G83" s="2">
        <f ca="1">IFERROR(__xludf.DUMMYFUNCTION("""COMPUTED_VALUE"""),44764.9583333333)</f>
        <v>44764.958333333299</v>
      </c>
      <c r="H83" s="1">
        <f ca="1">IFERROR(__xludf.DUMMYFUNCTION("""COMPUTED_VALUE"""),0.106120015360208)</f>
        <v>0.106120015360208</v>
      </c>
    </row>
    <row r="84" spans="1:8" ht="13.2" x14ac:dyDescent="0.25">
      <c r="A84" s="5">
        <v>44746.416666666664</v>
      </c>
      <c r="B84" s="6">
        <v>116.19</v>
      </c>
      <c r="C84" s="6">
        <v>153.90877</v>
      </c>
      <c r="D84" s="6">
        <v>0.24507225936507701</v>
      </c>
      <c r="E84" s="4">
        <f t="shared" si="0"/>
        <v>0.15602943300557179</v>
      </c>
      <c r="F84" s="4"/>
      <c r="G84" s="2">
        <f ca="1">IFERROR(__xludf.DUMMYFUNCTION("""COMPUTED_VALUE"""),44765.9583333333)</f>
        <v>44765.958333333299</v>
      </c>
      <c r="H84" s="1">
        <f ca="1">IFERROR(__xludf.DUMMYFUNCTION("""COMPUTED_VALUE"""),0.154886413533371)</f>
        <v>0.15488641353337099</v>
      </c>
    </row>
    <row r="85" spans="1:8" ht="13.2" x14ac:dyDescent="0.25">
      <c r="A85" s="5">
        <v>44746.458333333336</v>
      </c>
      <c r="B85" s="6">
        <v>107.38</v>
      </c>
      <c r="C85" s="6">
        <v>153.28883999999999</v>
      </c>
      <c r="D85" s="6">
        <v>0.29949238313761101</v>
      </c>
      <c r="E85" s="4">
        <f t="shared" si="0"/>
        <v>0.16106768282278364</v>
      </c>
      <c r="F85" s="4"/>
      <c r="G85" s="2">
        <f ca="1">IFERROR(__xludf.DUMMYFUNCTION("""COMPUTED_VALUE"""),44766.9583333333)</f>
        <v>44766.958333333299</v>
      </c>
      <c r="H85" s="1">
        <f ca="1">IFERROR(__xludf.DUMMYFUNCTION("""COMPUTED_VALUE"""),0.100812578617504)</f>
        <v>0.10081257861750401</v>
      </c>
    </row>
    <row r="86" spans="1:8" ht="13.2" x14ac:dyDescent="0.25">
      <c r="A86" s="5">
        <v>44746.5</v>
      </c>
      <c r="B86" s="6">
        <v>108.11</v>
      </c>
      <c r="C86" s="6">
        <v>156.10631000000001</v>
      </c>
      <c r="D86" s="6">
        <v>0.30745912833376099</v>
      </c>
      <c r="E86" s="4">
        <f t="shared" si="0"/>
        <v>0.16387326772002678</v>
      </c>
      <c r="F86" s="4"/>
      <c r="G86" s="2">
        <f ca="1">IFERROR(__xludf.DUMMYFUNCTION("""COMPUTED_VALUE"""),44764.9583333333)</f>
        <v>44764.958333333299</v>
      </c>
      <c r="H86" s="1">
        <f ca="1">IFERROR(__xludf.DUMMYFUNCTION("""COMPUTED_VALUE"""),0.09667519329315)</f>
        <v>9.6675193293149997E-2</v>
      </c>
    </row>
    <row r="87" spans="1:8" ht="13.2" x14ac:dyDescent="0.25">
      <c r="A87" s="5">
        <v>44746.541666666664</v>
      </c>
      <c r="B87" s="6">
        <v>119.73</v>
      </c>
      <c r="C87" s="6">
        <v>154.80482000000001</v>
      </c>
      <c r="D87" s="6">
        <v>0.22657446970966399</v>
      </c>
      <c r="E87" s="4">
        <f t="shared" si="0"/>
        <v>0.1656094853964919</v>
      </c>
      <c r="F87" s="4"/>
      <c r="G87" s="2">
        <f ca="1">IFERROR(__xludf.DUMMYFUNCTION("""COMPUTED_VALUE"""),44765.9583333333)</f>
        <v>44765.958333333299</v>
      </c>
      <c r="H87" s="1">
        <f ca="1">IFERROR(__xludf.DUMMYFUNCTION("""COMPUTED_VALUE"""),0.161964735012264)</f>
        <v>0.16196473501226399</v>
      </c>
    </row>
    <row r="88" spans="1:8" ht="13.2" x14ac:dyDescent="0.25">
      <c r="A88" s="5">
        <v>44746.583333333336</v>
      </c>
      <c r="B88" s="6">
        <v>111.93</v>
      </c>
      <c r="C88" s="6">
        <v>142.28109000000001</v>
      </c>
      <c r="D88" s="6">
        <v>0.21331780632268099</v>
      </c>
      <c r="E88" s="4">
        <f t="shared" si="0"/>
        <v>0.16528118642353801</v>
      </c>
      <c r="F88" s="4"/>
      <c r="G88" s="2">
        <f ca="1">IFERROR(__xludf.DUMMYFUNCTION("""COMPUTED_VALUE"""),44766.9583333333)</f>
        <v>44766.958333333299</v>
      </c>
      <c r="H88" s="1">
        <f ca="1">IFERROR(__xludf.DUMMYFUNCTION("""COMPUTED_VALUE"""),0.113244629920275)</f>
        <v>0.11324462992027499</v>
      </c>
    </row>
    <row r="89" spans="1:8" ht="13.2" x14ac:dyDescent="0.25">
      <c r="A89" s="5">
        <v>44746.625</v>
      </c>
      <c r="B89" s="6">
        <v>92.71</v>
      </c>
      <c r="C89" s="6">
        <v>115.97216</v>
      </c>
      <c r="D89" s="6">
        <v>0.20058400222950001</v>
      </c>
      <c r="E89" s="4">
        <f t="shared" si="0"/>
        <v>0.16303218366205682</v>
      </c>
      <c r="F89" s="4"/>
      <c r="G89" s="2">
        <f ca="1">IFERROR(__xludf.DUMMYFUNCTION("""COMPUTED_VALUE"""),44767.9583333333)</f>
        <v>44767.958333333299</v>
      </c>
      <c r="H89" s="1">
        <f ca="1">IFERROR(__xludf.DUMMYFUNCTION("""COMPUTED_VALUE"""),0.049403868238944)</f>
        <v>4.9403868238944E-2</v>
      </c>
    </row>
    <row r="90" spans="1:8" ht="13.2" x14ac:dyDescent="0.25">
      <c r="A90" s="5">
        <v>44746.666666666664</v>
      </c>
      <c r="B90" s="6">
        <v>82.26</v>
      </c>
      <c r="C90" s="6">
        <v>86.467849999999999</v>
      </c>
      <c r="D90" s="6">
        <v>4.8663751903163903E-2</v>
      </c>
      <c r="E90" s="4">
        <f t="shared" si="0"/>
        <v>0.164618376147566</v>
      </c>
      <c r="F90" s="4"/>
      <c r="G90" s="2">
        <f ca="1">IFERROR(__xludf.DUMMYFUNCTION("""COMPUTED_VALUE"""),44765.9583333333)</f>
        <v>44765.958333333299</v>
      </c>
      <c r="H90" s="1">
        <f ca="1">IFERROR(__xludf.DUMMYFUNCTION("""COMPUTED_VALUE"""),0.128552087032807)</f>
        <v>0.12855208703280699</v>
      </c>
    </row>
    <row r="91" spans="1:8" ht="13.2" x14ac:dyDescent="0.25">
      <c r="A91" s="5">
        <v>44746.708333333336</v>
      </c>
      <c r="B91" s="6">
        <v>76.81</v>
      </c>
      <c r="C91" s="6">
        <v>68.666229999999999</v>
      </c>
      <c r="D91" s="6">
        <v>0.11859934643273699</v>
      </c>
      <c r="E91" s="4">
        <f t="shared" si="0"/>
        <v>0.16124202491033138</v>
      </c>
      <c r="F91" s="4"/>
      <c r="G91" s="2">
        <f ca="1">IFERROR(__xludf.DUMMYFUNCTION("""COMPUTED_VALUE"""),44766.9583333333)</f>
        <v>44766.958333333299</v>
      </c>
      <c r="H91" s="1">
        <f ca="1">IFERROR(__xludf.DUMMYFUNCTION("""COMPUTED_VALUE"""),0.101567981839556)</f>
        <v>0.101567981839556</v>
      </c>
    </row>
    <row r="92" spans="1:8" ht="13.2" x14ac:dyDescent="0.25">
      <c r="A92" s="5">
        <v>44746.75</v>
      </c>
      <c r="B92" s="6">
        <v>68.58</v>
      </c>
      <c r="C92" s="6">
        <v>67.103390000000005</v>
      </c>
      <c r="D92" s="6">
        <v>2.20049985552144E-2</v>
      </c>
      <c r="E92" s="4">
        <f t="shared" si="0"/>
        <v>0.15546825474381706</v>
      </c>
      <c r="F92" s="4"/>
      <c r="G92" s="2">
        <f ca="1">IFERROR(__xludf.DUMMYFUNCTION("""COMPUTED_VALUE"""),44767.9583333333)</f>
        <v>44767.958333333299</v>
      </c>
      <c r="H92" s="1">
        <f ca="1">IFERROR(__xludf.DUMMYFUNCTION("""COMPUTED_VALUE"""),0.075552533995093)</f>
        <v>7.5552533995092999E-2</v>
      </c>
    </row>
    <row r="93" spans="1:8" ht="13.2" x14ac:dyDescent="0.25">
      <c r="A93" s="5">
        <v>44746.791666666664</v>
      </c>
      <c r="B93" s="6">
        <v>66.95</v>
      </c>
      <c r="C93" s="6">
        <v>68.675250000000005</v>
      </c>
      <c r="D93" s="6">
        <v>2.5121859767528999E-2</v>
      </c>
      <c r="E93" s="4">
        <f t="shared" si="0"/>
        <v>0.1538903559782939</v>
      </c>
      <c r="F93" s="4"/>
      <c r="G93" s="2">
        <f ca="1">IFERROR(__xludf.DUMMYFUNCTION("""COMPUTED_VALUE"""),44768.9583333333)</f>
        <v>44768.958333333299</v>
      </c>
      <c r="H93" s="1">
        <f ca="1">IFERROR(__xludf.DUMMYFUNCTION("""COMPUTED_VALUE"""),0.0650602425319625)</f>
        <v>6.5060242531962506E-2</v>
      </c>
    </row>
    <row r="94" spans="1:8" ht="13.2" x14ac:dyDescent="0.25">
      <c r="A94" s="5">
        <v>44746.833333333336</v>
      </c>
      <c r="B94" s="6">
        <v>63.15</v>
      </c>
      <c r="C94" s="6">
        <v>69.228700000000003</v>
      </c>
      <c r="D94" s="6">
        <v>8.7806068870280696E-2</v>
      </c>
      <c r="E94" s="4">
        <f t="shared" si="0"/>
        <v>0.15623891738290696</v>
      </c>
      <c r="F94" s="4"/>
      <c r="G94" s="2">
        <f ca="1">IFERROR(__xludf.DUMMYFUNCTION("""COMPUTED_VALUE"""),44766.9583333333)</f>
        <v>44766.958333333299</v>
      </c>
      <c r="H94" s="1">
        <f ca="1">IFERROR(__xludf.DUMMYFUNCTION("""COMPUTED_VALUE"""),0.0567586716638404)</f>
        <v>5.6758671663840403E-2</v>
      </c>
    </row>
    <row r="95" spans="1:8" ht="13.2" x14ac:dyDescent="0.25">
      <c r="A95" s="5">
        <v>44746.875</v>
      </c>
      <c r="B95" s="6">
        <v>60.24</v>
      </c>
      <c r="C95" s="6">
        <v>72.238650000000007</v>
      </c>
      <c r="D95" s="6">
        <v>0.16609737308213801</v>
      </c>
      <c r="E95" s="4">
        <f t="shared" si="0"/>
        <v>0.15985264054676632</v>
      </c>
      <c r="F95" s="4"/>
      <c r="G95" s="2">
        <f ca="1">IFERROR(__xludf.DUMMYFUNCTION("""COMPUTED_VALUE"""),44767.9583333333)</f>
        <v>44767.958333333299</v>
      </c>
      <c r="H95" s="1">
        <f ca="1">IFERROR(__xludf.DUMMYFUNCTION("""COMPUTED_VALUE"""),0.152473130322482)</f>
        <v>0.152473130322482</v>
      </c>
    </row>
    <row r="96" spans="1:8" ht="13.2" x14ac:dyDescent="0.25">
      <c r="A96" s="5">
        <v>44746.916666666664</v>
      </c>
      <c r="B96" s="6">
        <v>59.33</v>
      </c>
      <c r="C96" s="6">
        <v>75.802620000000005</v>
      </c>
      <c r="D96" s="6">
        <v>0.21730937532238301</v>
      </c>
      <c r="E96" s="4">
        <f t="shared" si="0"/>
        <v>0.16530541283563496</v>
      </c>
      <c r="F96" s="4"/>
      <c r="G96" s="2">
        <f ca="1">IFERROR(__xludf.DUMMYFUNCTION("""COMPUTED_VALUE"""),44768.9583333333)</f>
        <v>44768.958333333299</v>
      </c>
      <c r="H96" s="1">
        <f ca="1">IFERROR(__xludf.DUMMYFUNCTION("""COMPUTED_VALUE"""),0.130237194630247)</f>
        <v>0.13023719463024699</v>
      </c>
    </row>
    <row r="97" spans="1:8" ht="13.2" x14ac:dyDescent="0.25">
      <c r="A97" s="5">
        <v>44746.958333333336</v>
      </c>
      <c r="B97" s="6">
        <v>60.63</v>
      </c>
      <c r="C97" s="6">
        <v>79.715410000000006</v>
      </c>
      <c r="D97" s="6">
        <v>0.23941932933669899</v>
      </c>
      <c r="E97" s="4">
        <f t="shared" si="0"/>
        <v>0.17146261226204831</v>
      </c>
      <c r="F97" s="4"/>
      <c r="G97" s="2">
        <f ca="1">IFERROR(__xludf.DUMMYFUNCTION("""COMPUTED_VALUE"""),44769.9583333333)</f>
        <v>44769.958333333299</v>
      </c>
      <c r="H97" s="1">
        <f ca="1">IFERROR(__xludf.DUMMYFUNCTION("""COMPUTED_VALUE"""),0.104268626590002)</f>
        <v>0.10426862659000199</v>
      </c>
    </row>
    <row r="98" spans="1:8" ht="13.2" x14ac:dyDescent="0.25">
      <c r="A98" s="5">
        <v>44744</v>
      </c>
      <c r="B98" s="6">
        <v>107.71</v>
      </c>
      <c r="C98" s="6">
        <v>94.253680000000003</v>
      </c>
      <c r="D98" s="6">
        <v>0.142767051641909</v>
      </c>
      <c r="E98" s="4">
        <f t="shared" si="0"/>
        <v>0.1767446312505995</v>
      </c>
      <c r="F98" s="4"/>
      <c r="G98" s="2">
        <f ca="1">IFERROR(__xludf.DUMMYFUNCTION("""COMPUTED_VALUE"""),44767.9583333333)</f>
        <v>44767.958333333299</v>
      </c>
      <c r="H98" s="1">
        <f ca="1">IFERROR(__xludf.DUMMYFUNCTION("""COMPUTED_VALUE"""),0.0866963331550736)</f>
        <v>8.6696333155073593E-2</v>
      </c>
    </row>
    <row r="99" spans="1:8" ht="13.2" x14ac:dyDescent="0.25">
      <c r="A99" s="5">
        <v>44744.041666666664</v>
      </c>
      <c r="B99" s="6">
        <v>127.91</v>
      </c>
      <c r="C99" s="6">
        <v>122.79285</v>
      </c>
      <c r="D99" s="6">
        <v>4.1673029007796403E-2</v>
      </c>
      <c r="E99" s="4">
        <f t="shared" si="0"/>
        <v>0.1719891131807737</v>
      </c>
      <c r="F99" s="4"/>
      <c r="G99" s="2">
        <f ca="1">IFERROR(__xludf.DUMMYFUNCTION("""COMPUTED_VALUE"""),44768.9583333333)</f>
        <v>44768.958333333299</v>
      </c>
      <c r="H99" s="1">
        <f ca="1">IFERROR(__xludf.DUMMYFUNCTION("""COMPUTED_VALUE"""),0.0894169308848385)</f>
        <v>8.94169308848385E-2</v>
      </c>
    </row>
    <row r="100" spans="1:8" ht="13.2" x14ac:dyDescent="0.25">
      <c r="A100" s="5">
        <v>44744.083333333336</v>
      </c>
      <c r="B100" s="6">
        <v>169.31</v>
      </c>
      <c r="C100" s="6">
        <v>160.06870000000001</v>
      </c>
      <c r="D100" s="6">
        <v>5.7733335748962701E-2</v>
      </c>
      <c r="E100" s="4">
        <f t="shared" si="0"/>
        <v>0.1634414980924111</v>
      </c>
      <c r="F100" s="4"/>
      <c r="G100" s="2">
        <f ca="1">IFERROR(__xludf.DUMMYFUNCTION("""COMPUTED_VALUE"""),44769.9583333333)</f>
        <v>44769.958333333299</v>
      </c>
      <c r="H100" s="1">
        <f ca="1">IFERROR(__xludf.DUMMYFUNCTION("""COMPUTED_VALUE"""),0.0557103512912077)</f>
        <v>5.5710351291207702E-2</v>
      </c>
    </row>
    <row r="101" spans="1:8" ht="13.2" x14ac:dyDescent="0.25">
      <c r="A101" s="5">
        <v>44744.125</v>
      </c>
      <c r="B101" s="6">
        <v>217.19</v>
      </c>
      <c r="C101" s="6">
        <v>189.8835</v>
      </c>
      <c r="D101" s="6">
        <v>0.143806597203021</v>
      </c>
      <c r="E101" s="4">
        <f t="shared" si="0"/>
        <v>0.16519203283372125</v>
      </c>
      <c r="F101" s="4"/>
      <c r="G101" s="2">
        <f ca="1">IFERROR(__xludf.DUMMYFUNCTION("""COMPUTED_VALUE"""),44770.9583333333)</f>
        <v>44770.958333333299</v>
      </c>
      <c r="H101" s="1">
        <f ca="1">IFERROR(__xludf.DUMMYFUNCTION("""COMPUTED_VALUE"""),0.0840443802190531)</f>
        <v>8.4044380219053097E-2</v>
      </c>
    </row>
    <row r="102" spans="1:8" ht="13.2" x14ac:dyDescent="0.25">
      <c r="A102" s="5">
        <v>44744.166666666664</v>
      </c>
      <c r="B102" s="6">
        <v>231.37</v>
      </c>
      <c r="C102" s="6">
        <v>205.00912</v>
      </c>
      <c r="D102" s="6">
        <v>0.128583938119435</v>
      </c>
      <c r="E102" s="4">
        <f t="shared" si="0"/>
        <v>0.1667088624274535</v>
      </c>
      <c r="F102" s="4"/>
      <c r="G102" s="2">
        <f ca="1">IFERROR(__xludf.DUMMYFUNCTION("""COMPUTED_VALUE"""),44768.9583333333)</f>
        <v>44768.958333333299</v>
      </c>
      <c r="H102" s="1">
        <f ca="1">IFERROR(__xludf.DUMMYFUNCTION("""COMPUTED_VALUE"""),0.0234720991253598)</f>
        <v>2.3472099125359799E-2</v>
      </c>
    </row>
    <row r="103" spans="1:8" ht="13.2" x14ac:dyDescent="0.25">
      <c r="A103" s="5">
        <v>44744.208333333336</v>
      </c>
      <c r="B103" s="6">
        <v>232.7</v>
      </c>
      <c r="C103" s="6">
        <v>207.13298</v>
      </c>
      <c r="D103" s="6">
        <v>0.12343287872361</v>
      </c>
      <c r="E103" s="4">
        <f t="shared" si="0"/>
        <v>0.16590746152503918</v>
      </c>
      <c r="F103" s="4"/>
      <c r="G103" s="2">
        <f ca="1">IFERROR(__xludf.DUMMYFUNCTION("""COMPUTED_VALUE"""),44769.9583333333)</f>
        <v>44769.958333333299</v>
      </c>
      <c r="H103" s="1">
        <f ca="1">IFERROR(__xludf.DUMMYFUNCTION("""COMPUTED_VALUE"""),0.0505966147398035)</f>
        <v>5.0596614739803501E-2</v>
      </c>
    </row>
    <row r="104" spans="1:8" ht="13.2" x14ac:dyDescent="0.25">
      <c r="A104" s="5">
        <v>44744.25</v>
      </c>
      <c r="B104" s="6">
        <v>217.56</v>
      </c>
      <c r="C104" s="6">
        <v>199.34059999999999</v>
      </c>
      <c r="D104" s="6">
        <v>9.13983403280616E-2</v>
      </c>
      <c r="E104" s="4">
        <f t="shared" si="0"/>
        <v>0.1600325293543827</v>
      </c>
      <c r="F104" s="4"/>
      <c r="G104" s="2">
        <f ca="1">IFERROR(__xludf.DUMMYFUNCTION("""COMPUTED_VALUE"""),44770.9583333333)</f>
        <v>44770.958333333299</v>
      </c>
      <c r="H104" s="1">
        <f ca="1">IFERROR(__xludf.DUMMYFUNCTION("""COMPUTED_VALUE"""),0.0573411716531772)</f>
        <v>5.7341171653177203E-2</v>
      </c>
    </row>
    <row r="105" spans="1:8" ht="13.2" x14ac:dyDescent="0.25">
      <c r="A105" s="5">
        <v>44744.291666666664</v>
      </c>
      <c r="B105" s="6">
        <v>204.25</v>
      </c>
      <c r="C105" s="6">
        <v>188.64168000000001</v>
      </c>
      <c r="D105" s="6">
        <v>8.2740569316388499E-2</v>
      </c>
      <c r="E105" s="4">
        <f t="shared" si="0"/>
        <v>0.15507389999563201</v>
      </c>
      <c r="F105" s="4"/>
      <c r="G105" s="2">
        <f ca="1">IFERROR(__xludf.DUMMYFUNCTION("""COMPUTED_VALUE"""),44771.9583333333)</f>
        <v>44771.958333333299</v>
      </c>
      <c r="H105" s="1">
        <f ca="1">IFERROR(__xludf.DUMMYFUNCTION("""COMPUTED_VALUE"""),0.0842277768477587)</f>
        <v>8.4227776847758701E-2</v>
      </c>
    </row>
    <row r="106" spans="1:8" ht="13.2" x14ac:dyDescent="0.25">
      <c r="A106" s="5">
        <v>44744.333333333336</v>
      </c>
      <c r="B106" s="6">
        <v>177.75</v>
      </c>
      <c r="C106" s="6">
        <v>181.21838</v>
      </c>
      <c r="D106" s="6">
        <v>1.91392285925963E-2</v>
      </c>
      <c r="E106" s="4">
        <f t="shared" si="0"/>
        <v>0.14540117943170935</v>
      </c>
      <c r="F106" s="4"/>
      <c r="G106" s="2">
        <f ca="1">IFERROR(__xludf.DUMMYFUNCTION("""COMPUTED_VALUE"""),44769.9583333333)</f>
        <v>44769.958333333299</v>
      </c>
      <c r="H106" s="1">
        <f ca="1">IFERROR(__xludf.DUMMYFUNCTION("""COMPUTED_VALUE"""),0.0628334780430303)</f>
        <v>6.28334780430303E-2</v>
      </c>
    </row>
    <row r="107" spans="1:8" ht="13.2" x14ac:dyDescent="0.25">
      <c r="A107" s="5">
        <v>44744.375</v>
      </c>
      <c r="B107" s="6">
        <v>168.08</v>
      </c>
      <c r="C107" s="6">
        <v>175.02914000000001</v>
      </c>
      <c r="D107" s="6">
        <v>3.9702760351790503E-2</v>
      </c>
      <c r="E107" s="4">
        <f t="shared" si="0"/>
        <v>0.13702082839175042</v>
      </c>
      <c r="F107" s="4"/>
      <c r="G107" s="2">
        <f ca="1">IFERROR(__xludf.DUMMYFUNCTION("""COMPUTED_VALUE"""),44770.9583333333)</f>
        <v>44770.958333333299</v>
      </c>
      <c r="H107" s="1">
        <f ca="1">IFERROR(__xludf.DUMMYFUNCTION("""COMPUTED_VALUE"""),0.0779689473724877)</f>
        <v>7.7968947372487704E-2</v>
      </c>
    </row>
    <row r="108" spans="1:8" ht="13.2" x14ac:dyDescent="0.25">
      <c r="A108" s="5">
        <v>44744.416666666664</v>
      </c>
      <c r="B108" s="6">
        <v>166.65</v>
      </c>
      <c r="C108" s="6">
        <v>169.08722</v>
      </c>
      <c r="D108" s="6">
        <v>1.44139811394379E-2</v>
      </c>
      <c r="E108" s="4">
        <f t="shared" si="0"/>
        <v>0.12741006679901545</v>
      </c>
      <c r="F108" s="4"/>
      <c r="G108" s="2">
        <f ca="1">IFERROR(__xludf.DUMMYFUNCTION("""COMPUTED_VALUE"""),44771.9583333333)</f>
        <v>44771.958333333299</v>
      </c>
      <c r="H108" s="1">
        <f ca="1">IFERROR(__xludf.DUMMYFUNCTION("""COMPUTED_VALUE"""),0.103149302524531)</f>
        <v>0.103149302524531</v>
      </c>
    </row>
    <row r="109" spans="1:8" ht="13.2" x14ac:dyDescent="0.25">
      <c r="A109" s="5">
        <v>44744.458333333336</v>
      </c>
      <c r="B109" s="6">
        <v>159.24</v>
      </c>
      <c r="C109" s="6">
        <v>167.42322999999999</v>
      </c>
      <c r="D109" s="6">
        <v>4.8877506424884802E-2</v>
      </c>
      <c r="E109" s="4">
        <f t="shared" si="0"/>
        <v>0.11696778026931853</v>
      </c>
      <c r="F109" s="4"/>
      <c r="G109" s="2">
        <f ca="1">IFERROR(__xludf.DUMMYFUNCTION("""COMPUTED_VALUE"""),44772.9583333333)</f>
        <v>44772.958333333299</v>
      </c>
      <c r="H109" s="1">
        <f ca="1">IFERROR(__xludf.DUMMYFUNCTION("""COMPUTED_VALUE"""),0.0948144110400004)</f>
        <v>9.4814411040000393E-2</v>
      </c>
    </row>
    <row r="110" spans="1:8" ht="13.2" x14ac:dyDescent="0.25">
      <c r="A110" s="5">
        <v>44744.5</v>
      </c>
      <c r="B110" s="6">
        <v>161.72</v>
      </c>
      <c r="C110" s="6">
        <v>167.74780000000001</v>
      </c>
      <c r="D110" s="6">
        <v>3.5933705240843702E-2</v>
      </c>
      <c r="E110" s="4">
        <f t="shared" si="0"/>
        <v>0.1056542209737803</v>
      </c>
      <c r="F110" s="4"/>
      <c r="G110" s="2">
        <f ca="1">IFERROR(__xludf.DUMMYFUNCTION("""COMPUTED_VALUE"""),44770.9583333333)</f>
        <v>44770.958333333299</v>
      </c>
      <c r="H110" s="1">
        <f ca="1">IFERROR(__xludf.DUMMYFUNCTION("""COMPUTED_VALUE"""),0.0650771166782577)</f>
        <v>6.5077116678257704E-2</v>
      </c>
    </row>
    <row r="111" spans="1:8" ht="13.2" x14ac:dyDescent="0.25">
      <c r="A111" s="5">
        <v>44744.541666666664</v>
      </c>
      <c r="B111" s="6">
        <v>155.69</v>
      </c>
      <c r="C111" s="6">
        <v>161.45808</v>
      </c>
      <c r="D111" s="6">
        <v>3.5724938634226197E-2</v>
      </c>
      <c r="E111" s="4">
        <f t="shared" si="0"/>
        <v>9.7702157178970392E-2</v>
      </c>
      <c r="F111" s="4"/>
      <c r="G111" s="2">
        <f ca="1">IFERROR(__xludf.DUMMYFUNCTION("""COMPUTED_VALUE"""),44771.9583333333)</f>
        <v>44771.958333333299</v>
      </c>
      <c r="H111" s="1">
        <f ca="1">IFERROR(__xludf.DUMMYFUNCTION("""COMPUTED_VALUE"""),0.0766825578070159)</f>
        <v>7.6682557807015897E-2</v>
      </c>
    </row>
    <row r="112" spans="1:8" ht="13.2" x14ac:dyDescent="0.25">
      <c r="A112" s="5">
        <v>44744.583333333336</v>
      </c>
      <c r="B112" s="6">
        <v>134.43</v>
      </c>
      <c r="C112" s="6">
        <v>145.61792</v>
      </c>
      <c r="D112" s="6">
        <v>7.6830653809640895E-2</v>
      </c>
      <c r="E112" s="4">
        <f t="shared" si="0"/>
        <v>9.2015192490927045E-2</v>
      </c>
      <c r="F112" s="4"/>
      <c r="G112" s="2">
        <f ca="1">IFERROR(__xludf.DUMMYFUNCTION("""COMPUTED_VALUE"""),44772.9583333333)</f>
        <v>44772.958333333299</v>
      </c>
      <c r="H112" s="1">
        <f ca="1">IFERROR(__xludf.DUMMYFUNCTION("""COMPUTED_VALUE"""),0.0618131581763757)</f>
        <v>6.1813158176375699E-2</v>
      </c>
    </row>
    <row r="113" spans="1:8" ht="13.2" x14ac:dyDescent="0.25">
      <c r="A113" s="5">
        <v>44744.625</v>
      </c>
      <c r="B113" s="6">
        <v>91.89</v>
      </c>
      <c r="C113" s="6">
        <v>121.73356</v>
      </c>
      <c r="D113" s="6">
        <v>0.24515474615217001</v>
      </c>
      <c r="E113" s="4">
        <f t="shared" si="0"/>
        <v>9.3872306821038309E-2</v>
      </c>
      <c r="F113" s="4"/>
      <c r="G113" s="2">
        <f ca="1">IFERROR(__xludf.DUMMYFUNCTION("""COMPUTED_VALUE"""),44773.9583333333)</f>
        <v>44773.958333333299</v>
      </c>
      <c r="H113" s="1">
        <f ca="1">IFERROR(__xludf.DUMMYFUNCTION("""COMPUTED_VALUE"""),0.0661884903039951)</f>
        <v>6.6188490303995096E-2</v>
      </c>
    </row>
    <row r="114" spans="1:8" ht="13.2" x14ac:dyDescent="0.25">
      <c r="A114" s="5">
        <v>44744.666666666664</v>
      </c>
      <c r="B114" s="6">
        <v>83.17</v>
      </c>
      <c r="C114" s="6">
        <v>97.717410000000001</v>
      </c>
      <c r="D114" s="6">
        <v>0.14887224292989301</v>
      </c>
      <c r="E114" s="4">
        <f t="shared" si="0"/>
        <v>9.8047660613818685E-2</v>
      </c>
      <c r="F114" s="4"/>
      <c r="G114" s="2">
        <f ca="1">IFERROR(__xludf.DUMMYFUNCTION("""COMPUTED_VALUE"""),44771.9583333333)</f>
        <v>44771.958333333299</v>
      </c>
      <c r="H114" s="1">
        <f ca="1">IFERROR(__xludf.DUMMYFUNCTION("""COMPUTED_VALUE"""),0.0588912391540347)</f>
        <v>5.88912391540347E-2</v>
      </c>
    </row>
    <row r="115" spans="1:8" ht="13.2" x14ac:dyDescent="0.25">
      <c r="A115" s="5">
        <v>44744.708333333336</v>
      </c>
      <c r="B115" s="6">
        <v>79.5</v>
      </c>
      <c r="C115" s="6">
        <v>84.17895</v>
      </c>
      <c r="D115" s="6">
        <v>5.5583373277998803E-2</v>
      </c>
      <c r="E115" s="4">
        <f t="shared" si="0"/>
        <v>9.542199506570459E-2</v>
      </c>
      <c r="F115" s="4"/>
      <c r="G115" s="2">
        <f ca="1">IFERROR(__xludf.DUMMYFUNCTION("""COMPUTED_VALUE"""),44772.9583333333)</f>
        <v>44772.958333333299</v>
      </c>
      <c r="H115" s="1">
        <f ca="1">IFERROR(__xludf.DUMMYFUNCTION("""COMPUTED_VALUE"""),0.0473156361909042)</f>
        <v>4.7315636190904203E-2</v>
      </c>
    </row>
    <row r="116" spans="1:8" ht="13.2" x14ac:dyDescent="0.25">
      <c r="A116" s="5">
        <v>44744.75</v>
      </c>
      <c r="B116" s="6">
        <v>77.78</v>
      </c>
      <c r="C116" s="6">
        <v>83.641440000000003</v>
      </c>
      <c r="D116" s="6">
        <v>7.0078181341689E-2</v>
      </c>
      <c r="E116" s="4">
        <f t="shared" si="0"/>
        <v>9.7425044348474363E-2</v>
      </c>
      <c r="F116" s="4"/>
      <c r="G116" s="2">
        <f ca="1">IFERROR(__xludf.DUMMYFUNCTION("""COMPUTED_VALUE"""),44773.9583333333)</f>
        <v>44773.958333333299</v>
      </c>
      <c r="H116" s="1">
        <f ca="1">IFERROR(__xludf.DUMMYFUNCTION("""COMPUTED_VALUE"""),0.0454798156990731)</f>
        <v>4.5479815699073098E-2</v>
      </c>
    </row>
    <row r="117" spans="1:8" ht="13.2" x14ac:dyDescent="0.25">
      <c r="A117" s="5">
        <v>44744.791666666664</v>
      </c>
      <c r="B117" s="6">
        <v>72.52</v>
      </c>
      <c r="C117" s="6">
        <v>84.320530000000005</v>
      </c>
      <c r="D117" s="6">
        <v>0.139948479925351</v>
      </c>
      <c r="E117" s="4">
        <f t="shared" si="0"/>
        <v>0.10220948685505027</v>
      </c>
      <c r="F117" s="4"/>
      <c r="G117" s="2">
        <f ca="1">IFERROR(__xludf.DUMMYFUNCTION("""COMPUTED_VALUE"""),44774.9583333333)</f>
        <v>44774.958333333299</v>
      </c>
      <c r="H117" s="1">
        <f ca="1">IFERROR(__xludf.DUMMYFUNCTION("""COMPUTED_VALUE"""),0.152230142848916)</f>
        <v>0.15223014284891601</v>
      </c>
    </row>
    <row r="118" spans="1:8" ht="13.2" x14ac:dyDescent="0.25">
      <c r="A118" s="5">
        <v>44744.833333333336</v>
      </c>
      <c r="B118" s="6">
        <v>68.069999999999993</v>
      </c>
      <c r="C118" s="6">
        <v>81.110849999999999</v>
      </c>
      <c r="D118" s="6">
        <v>0.16077812031312699</v>
      </c>
      <c r="E118" s="4">
        <f t="shared" si="0"/>
        <v>0.1052499889985022</v>
      </c>
      <c r="F118" s="4"/>
      <c r="G118" s="2">
        <f ca="1">IFERROR(__xludf.DUMMYFUNCTION("""COMPUTED_VALUE"""),44772.9583333333)</f>
        <v>44772.958333333299</v>
      </c>
      <c r="H118" s="1">
        <f ca="1">IFERROR(__xludf.DUMMYFUNCTION("""COMPUTED_VALUE"""),0.0345605370719392)</f>
        <v>3.45605370719392E-2</v>
      </c>
    </row>
    <row r="119" spans="1:8" ht="13.2" x14ac:dyDescent="0.25">
      <c r="A119" s="5">
        <v>44744.875</v>
      </c>
      <c r="B119" s="6">
        <v>66.67</v>
      </c>
      <c r="C119" s="6">
        <v>79.387540000000001</v>
      </c>
      <c r="D119" s="6">
        <v>0.16019566798517701</v>
      </c>
      <c r="E119" s="4">
        <f t="shared" si="0"/>
        <v>0.10500408461946219</v>
      </c>
      <c r="F119" s="4"/>
      <c r="G119" s="2">
        <f ca="1">IFERROR(__xludf.DUMMYFUNCTION("""COMPUTED_VALUE"""),44773.9583333333)</f>
        <v>44773.958333333299</v>
      </c>
      <c r="H119" s="1">
        <f ca="1">IFERROR(__xludf.DUMMYFUNCTION("""COMPUTED_VALUE"""),0.0337988381928036)</f>
        <v>3.3798838192803597E-2</v>
      </c>
    </row>
    <row r="120" spans="1:8" ht="13.2" x14ac:dyDescent="0.25">
      <c r="A120" s="5">
        <v>44744.916666666664</v>
      </c>
      <c r="B120" s="6">
        <v>70.14</v>
      </c>
      <c r="C120" s="6">
        <v>80.349230000000006</v>
      </c>
      <c r="D120" s="6">
        <v>0.12706070736458799</v>
      </c>
      <c r="E120" s="4">
        <f t="shared" si="0"/>
        <v>0.10124372345455405</v>
      </c>
      <c r="F120" s="4"/>
      <c r="G120" s="2">
        <f ca="1">IFERROR(__xludf.DUMMYFUNCTION("""COMPUTED_VALUE"""),44774.9583333333)</f>
        <v>44774.958333333299</v>
      </c>
      <c r="H120" s="1">
        <f ca="1">IFERROR(__xludf.DUMMYFUNCTION("""COMPUTED_VALUE"""),0.125858805105218)</f>
        <v>0.12585880510521799</v>
      </c>
    </row>
    <row r="121" spans="1:8" ht="13.2" x14ac:dyDescent="0.25">
      <c r="A121" s="5">
        <v>44744.958333333336</v>
      </c>
      <c r="B121" s="6">
        <v>74.33</v>
      </c>
      <c r="C121" s="6">
        <v>84.700800000000001</v>
      </c>
      <c r="D121" s="6">
        <v>0.122440401979674</v>
      </c>
      <c r="E121" s="4">
        <f t="shared" si="0"/>
        <v>9.6369601481344672E-2</v>
      </c>
      <c r="F121" s="4"/>
      <c r="G121" s="2">
        <f ca="1">IFERROR(__xludf.DUMMYFUNCTION("""COMPUTED_VALUE"""),44775.9583333333)</f>
        <v>44775.958333333299</v>
      </c>
      <c r="H121" s="1">
        <f ca="1">IFERROR(__xludf.DUMMYFUNCTION("""COMPUTED_VALUE"""),0.0813401437753493)</f>
        <v>8.1340143775349302E-2</v>
      </c>
    </row>
    <row r="122" spans="1:8" ht="13.2" x14ac:dyDescent="0.25">
      <c r="A122" s="5">
        <v>44745</v>
      </c>
      <c r="B122" s="6">
        <v>85.18</v>
      </c>
      <c r="C122" s="6">
        <v>86.904660000000007</v>
      </c>
      <c r="D122" s="6">
        <v>1.9845426010526902E-2</v>
      </c>
      <c r="E122" s="4">
        <f t="shared" si="0"/>
        <v>9.1247867080037112E-2</v>
      </c>
      <c r="F122" s="4"/>
      <c r="G122" s="2">
        <f ca="1">IFERROR(__xludf.DUMMYFUNCTION("""COMPUTED_VALUE"""),44773.9583333333)</f>
        <v>44773.958333333299</v>
      </c>
      <c r="H122" s="1">
        <f ca="1">IFERROR(__xludf.DUMMYFUNCTION("""COMPUTED_VALUE"""),0.0428799199672932)</f>
        <v>4.2879919967293199E-2</v>
      </c>
    </row>
    <row r="123" spans="1:8" ht="13.2" x14ac:dyDescent="0.25">
      <c r="A123" s="5">
        <v>44745.041666666664</v>
      </c>
      <c r="B123" s="6">
        <v>95.73</v>
      </c>
      <c r="C123" s="6">
        <v>107.47362</v>
      </c>
      <c r="D123" s="6">
        <v>0.10926979104267601</v>
      </c>
      <c r="E123" s="4">
        <f t="shared" si="0"/>
        <v>9.4064398831490439E-2</v>
      </c>
      <c r="F123" s="4"/>
      <c r="G123" s="2">
        <f ca="1">IFERROR(__xludf.DUMMYFUNCTION("""COMPUTED_VALUE"""),44774.9583333333)</f>
        <v>44774.958333333299</v>
      </c>
      <c r="H123" s="1">
        <f ca="1">IFERROR(__xludf.DUMMYFUNCTION("""COMPUTED_VALUE"""),0.143794101059885)</f>
        <v>0.14379410105988499</v>
      </c>
    </row>
    <row r="124" spans="1:8" ht="13.2" x14ac:dyDescent="0.25">
      <c r="A124" s="5">
        <v>44745.083333333336</v>
      </c>
      <c r="B124" s="6">
        <v>123.6</v>
      </c>
      <c r="C124" s="6">
        <v>144.12457000000001</v>
      </c>
      <c r="D124" s="6">
        <v>0.14240854283207899</v>
      </c>
      <c r="E124" s="4">
        <f t="shared" si="0"/>
        <v>9.7592532459953599E-2</v>
      </c>
      <c r="F124" s="4"/>
      <c r="G124" s="2">
        <f ca="1">IFERROR(__xludf.DUMMYFUNCTION("""COMPUTED_VALUE"""),44775.9583333333)</f>
        <v>44775.958333333299</v>
      </c>
      <c r="H124" s="1">
        <f ca="1">IFERROR(__xludf.DUMMYFUNCTION("""COMPUTED_VALUE"""),0.0730136831072944)</f>
        <v>7.3013683107294405E-2</v>
      </c>
    </row>
    <row r="125" spans="1:8" ht="13.2" x14ac:dyDescent="0.25">
      <c r="A125" s="5">
        <v>44745.125</v>
      </c>
      <c r="B125" s="6">
        <v>192.55</v>
      </c>
      <c r="C125" s="6">
        <v>175.59979999999999</v>
      </c>
      <c r="D125" s="6">
        <v>9.6527444792078407E-2</v>
      </c>
      <c r="E125" s="4">
        <f t="shared" si="0"/>
        <v>9.5622567776164333E-2</v>
      </c>
      <c r="F125" s="4"/>
      <c r="G125" s="2">
        <f ca="1">IFERROR(__xludf.DUMMYFUNCTION("""COMPUTED_VALUE"""),44776.9583333333)</f>
        <v>44776.958333333299</v>
      </c>
      <c r="H125" s="1">
        <f ca="1">IFERROR(__xludf.DUMMYFUNCTION("""COMPUTED_VALUE"""),0.0695800471202116)</f>
        <v>6.9580047120211597E-2</v>
      </c>
    </row>
    <row r="126" spans="1:8" ht="13.2" x14ac:dyDescent="0.25">
      <c r="A126" s="5">
        <v>44745.166666666664</v>
      </c>
      <c r="B126" s="6">
        <v>216.49</v>
      </c>
      <c r="C126" s="6">
        <v>191.16382999999999</v>
      </c>
      <c r="D126" s="6">
        <v>0.132484110618624</v>
      </c>
      <c r="E126" s="4">
        <f t="shared" si="0"/>
        <v>9.5785074963630534E-2</v>
      </c>
      <c r="F126" s="4"/>
      <c r="G126" s="2">
        <f ca="1">IFERROR(__xludf.DUMMYFUNCTION("""COMPUTED_VALUE"""),44774.9583333333)</f>
        <v>44774.958333333299</v>
      </c>
      <c r="H126" s="1">
        <f ca="1">IFERROR(__xludf.DUMMYFUNCTION("""COMPUTED_VALUE"""),0.132982279162712)</f>
        <v>0.13298227916271199</v>
      </c>
    </row>
    <row r="127" spans="1:8" ht="13.2" x14ac:dyDescent="0.25">
      <c r="A127" s="5">
        <v>44745.208333333336</v>
      </c>
      <c r="B127" s="6">
        <v>203.46</v>
      </c>
      <c r="C127" s="6">
        <v>193.85323</v>
      </c>
      <c r="D127" s="6">
        <v>4.9556925102563397E-2</v>
      </c>
      <c r="E127" s="4">
        <f t="shared" si="0"/>
        <v>9.270691022942025E-2</v>
      </c>
      <c r="F127" s="4"/>
      <c r="G127" s="2">
        <f ca="1">IFERROR(__xludf.DUMMYFUNCTION("""COMPUTED_VALUE"""),44775.9583333333)</f>
        <v>44775.958333333299</v>
      </c>
      <c r="H127" s="1">
        <f ca="1">IFERROR(__xludf.DUMMYFUNCTION("""COMPUTED_VALUE"""),0.0788172205689839)</f>
        <v>7.8817220568983895E-2</v>
      </c>
    </row>
    <row r="128" spans="1:8" ht="13.2" x14ac:dyDescent="0.25">
      <c r="A128" s="5">
        <v>44745.25</v>
      </c>
      <c r="B128" s="6">
        <v>184.34</v>
      </c>
      <c r="C128" s="6">
        <v>187.97024999999999</v>
      </c>
      <c r="D128" s="6">
        <v>1.9312896588688799E-2</v>
      </c>
      <c r="E128" s="4">
        <f t="shared" si="0"/>
        <v>8.9703350073613061E-2</v>
      </c>
      <c r="F128" s="4"/>
      <c r="G128" s="2">
        <f ca="1">IFERROR(__xludf.DUMMYFUNCTION("""COMPUTED_VALUE"""),44776.9583333333)</f>
        <v>44776.958333333299</v>
      </c>
      <c r="H128" s="1">
        <f ca="1">IFERROR(__xludf.DUMMYFUNCTION("""COMPUTED_VALUE"""),0.0613347933492285)</f>
        <v>6.1334793349228499E-2</v>
      </c>
    </row>
    <row r="129" spans="1:8" ht="13.2" x14ac:dyDescent="0.25">
      <c r="A129" s="5">
        <v>44745.291666666664</v>
      </c>
      <c r="B129" s="6">
        <v>172.76</v>
      </c>
      <c r="C129" s="6">
        <v>178.75886</v>
      </c>
      <c r="D129" s="6">
        <v>3.3558392574219803E-2</v>
      </c>
      <c r="E129" s="4">
        <f t="shared" si="0"/>
        <v>8.7654092709356035E-2</v>
      </c>
      <c r="F129" s="4"/>
      <c r="G129" s="2">
        <f ca="1">IFERROR(__xludf.DUMMYFUNCTION("""COMPUTED_VALUE"""),44777.9583333333)</f>
        <v>44777.958333333299</v>
      </c>
      <c r="H129" s="1">
        <f ca="1">IFERROR(__xludf.DUMMYFUNCTION("""COMPUTED_VALUE"""),0.208182345942791)</f>
        <v>0.208182345942791</v>
      </c>
    </row>
    <row r="130" spans="1:8" ht="13.2" x14ac:dyDescent="0.25">
      <c r="A130" s="5">
        <v>44745.333333333336</v>
      </c>
      <c r="B130" s="6">
        <v>151.46</v>
      </c>
      <c r="C130" s="6">
        <v>172.31392</v>
      </c>
      <c r="D130" s="6">
        <v>0.12102284017449</v>
      </c>
      <c r="E130" s="4">
        <f t="shared" si="0"/>
        <v>9.1899243191934932E-2</v>
      </c>
      <c r="F130" s="4"/>
      <c r="G130" s="2">
        <f ca="1">IFERROR(__xludf.DUMMYFUNCTION("""COMPUTED_VALUE"""),44775.9583333333)</f>
        <v>44775.958333333299</v>
      </c>
      <c r="H130" s="1">
        <f ca="1">IFERROR(__xludf.DUMMYFUNCTION("""COMPUTED_VALUE"""),0.0483062342308114)</f>
        <v>4.8306234230811401E-2</v>
      </c>
    </row>
    <row r="131" spans="1:8" ht="13.2" x14ac:dyDescent="0.25">
      <c r="A131" s="5">
        <v>44745.375</v>
      </c>
      <c r="B131" s="6">
        <v>136.97999999999999</v>
      </c>
      <c r="C131" s="6">
        <v>167.00640999999999</v>
      </c>
      <c r="D131" s="6">
        <v>0.17979196127861199</v>
      </c>
      <c r="E131" s="4">
        <f t="shared" si="0"/>
        <v>9.7736293230552496E-2</v>
      </c>
      <c r="F131" s="4"/>
      <c r="G131" s="2">
        <f ca="1">IFERROR(__xludf.DUMMYFUNCTION("""COMPUTED_VALUE"""),44776.9583333333)</f>
        <v>44776.958333333299</v>
      </c>
      <c r="H131" s="1">
        <f ca="1">IFERROR(__xludf.DUMMYFUNCTION("""COMPUTED_VALUE"""),0.0447690602483167)</f>
        <v>4.47690602483167E-2</v>
      </c>
    </row>
    <row r="132" spans="1:8" ht="13.2" x14ac:dyDescent="0.25">
      <c r="A132" s="5">
        <v>44745.416666666664</v>
      </c>
      <c r="B132" s="6">
        <v>141.58000000000001</v>
      </c>
      <c r="C132" s="6">
        <v>161.34472</v>
      </c>
      <c r="D132" s="6">
        <v>0.12249994917713999</v>
      </c>
      <c r="E132" s="4">
        <f t="shared" si="0"/>
        <v>0.10223987523212341</v>
      </c>
      <c r="F132" s="4"/>
      <c r="G132" s="2">
        <f ca="1">IFERROR(__xludf.DUMMYFUNCTION("""COMPUTED_VALUE"""),44777.9583333333)</f>
        <v>44777.958333333299</v>
      </c>
      <c r="H132" s="1">
        <f ca="1">IFERROR(__xludf.DUMMYFUNCTION("""COMPUTED_VALUE"""),0.094063740595072)</f>
        <v>9.4063740595071998E-2</v>
      </c>
    </row>
    <row r="133" spans="1:8" ht="13.2" x14ac:dyDescent="0.25">
      <c r="A133" s="5">
        <v>44745.458333333336</v>
      </c>
      <c r="B133" s="6">
        <v>127.6</v>
      </c>
      <c r="C133" s="6">
        <v>159.77673999999999</v>
      </c>
      <c r="D133" s="6">
        <v>0.20138563347831401</v>
      </c>
      <c r="E133" s="4">
        <f t="shared" si="0"/>
        <v>0.10859438052601629</v>
      </c>
      <c r="F133" s="4"/>
      <c r="G133" s="2">
        <f ca="1">IFERROR(__xludf.DUMMYFUNCTION("""COMPUTED_VALUE"""),44778.9583333333)</f>
        <v>44778.958333333299</v>
      </c>
      <c r="H133" s="1">
        <f ca="1">IFERROR(__xludf.DUMMYFUNCTION("""COMPUTED_VALUE"""),0.135072870787801)</f>
        <v>0.135072870787801</v>
      </c>
    </row>
    <row r="134" spans="1:8" ht="13.2" x14ac:dyDescent="0.25">
      <c r="A134" s="5">
        <v>44745.5</v>
      </c>
      <c r="B134" s="6">
        <v>120.08</v>
      </c>
      <c r="C134" s="6">
        <v>161.57011</v>
      </c>
      <c r="D134" s="6">
        <v>0.256793227410688</v>
      </c>
      <c r="E134" s="4">
        <f t="shared" si="0"/>
        <v>0.11779686061642647</v>
      </c>
      <c r="F134" s="4"/>
      <c r="G134" s="2">
        <f ca="1">IFERROR(__xludf.DUMMYFUNCTION("""COMPUTED_VALUE"""),44776.9583333333)</f>
        <v>44776.958333333299</v>
      </c>
      <c r="H134" s="1">
        <f ca="1">IFERROR(__xludf.DUMMYFUNCTION("""COMPUTED_VALUE"""),0.0873444099828535)</f>
        <v>8.7344409982853505E-2</v>
      </c>
    </row>
    <row r="135" spans="1:8" ht="13.2" x14ac:dyDescent="0.25">
      <c r="A135" s="5">
        <v>44745.541666666664</v>
      </c>
      <c r="B135" s="6">
        <v>127.51</v>
      </c>
      <c r="C135" s="6">
        <v>159.00344999999999</v>
      </c>
      <c r="D135" s="6">
        <v>0.198067714882915</v>
      </c>
      <c r="E135" s="4">
        <f t="shared" si="0"/>
        <v>0.12456114296012184</v>
      </c>
      <c r="F135" s="4"/>
      <c r="G135" s="2">
        <f ca="1">IFERROR(__xludf.DUMMYFUNCTION("""COMPUTED_VALUE"""),44777.9583333333)</f>
        <v>44777.958333333299</v>
      </c>
      <c r="H135" s="1">
        <f ca="1">IFERROR(__xludf.DUMMYFUNCTION("""COMPUTED_VALUE"""),0.196379255660718)</f>
        <v>0.19637925566071801</v>
      </c>
    </row>
    <row r="136" spans="1:8" ht="13.2" x14ac:dyDescent="0.25">
      <c r="A136" s="5">
        <v>44745.583333333336</v>
      </c>
      <c r="B136" s="6">
        <v>112.28</v>
      </c>
      <c r="C136" s="6">
        <v>145.88630000000001</v>
      </c>
      <c r="D136" s="6">
        <v>0.23035953341746199</v>
      </c>
      <c r="E136" s="4">
        <f t="shared" si="0"/>
        <v>0.13095817961044773</v>
      </c>
      <c r="F136" s="4"/>
      <c r="G136" s="2">
        <f ca="1">IFERROR(__xludf.DUMMYFUNCTION("""COMPUTED_VALUE"""),44778.9583333333)</f>
        <v>44778.958333333299</v>
      </c>
      <c r="H136" s="1">
        <f ca="1">IFERROR(__xludf.DUMMYFUNCTION("""COMPUTED_VALUE"""),0.231766857591195)</f>
        <v>0.231766857591195</v>
      </c>
    </row>
    <row r="137" spans="1:8" ht="13.2" x14ac:dyDescent="0.25">
      <c r="A137" s="5">
        <v>44745.625</v>
      </c>
      <c r="B137" s="6">
        <v>88.95</v>
      </c>
      <c r="C137" s="6">
        <v>122.12085999999999</v>
      </c>
      <c r="D137" s="6">
        <v>0.271623209990496</v>
      </c>
      <c r="E137" s="4">
        <f t="shared" si="0"/>
        <v>0.13206103227037799</v>
      </c>
      <c r="F137" s="4"/>
      <c r="G137" s="2">
        <f ca="1">IFERROR(__xludf.DUMMYFUNCTION("""COMPUTED_VALUE"""),44779.9583333333)</f>
        <v>44779.958333333299</v>
      </c>
      <c r="H137" s="1">
        <f ca="1">IFERROR(__xludf.DUMMYFUNCTION("""COMPUTED_VALUE"""),0.114752073534111)</f>
        <v>0.114752073534111</v>
      </c>
    </row>
    <row r="138" spans="1:8" ht="13.2" x14ac:dyDescent="0.25">
      <c r="A138" s="5">
        <v>44745.666666666664</v>
      </c>
      <c r="B138" s="6">
        <v>92.49</v>
      </c>
      <c r="C138" s="6">
        <v>97.183999999999997</v>
      </c>
      <c r="D138" s="6">
        <v>4.8300131708923298E-2</v>
      </c>
      <c r="E138" s="4">
        <f t="shared" si="0"/>
        <v>0.12787052763617091</v>
      </c>
      <c r="F138" s="4"/>
      <c r="G138" s="2">
        <f ca="1">IFERROR(__xludf.DUMMYFUNCTION("""COMPUTED_VALUE"""),44777.9583333333)</f>
        <v>44777.958333333299</v>
      </c>
      <c r="H138" s="1">
        <f ca="1">IFERROR(__xludf.DUMMYFUNCTION("""COMPUTED_VALUE"""),0.080595177260089)</f>
        <v>8.0595177260088996E-2</v>
      </c>
    </row>
    <row r="139" spans="1:8" ht="13.2" x14ac:dyDescent="0.25">
      <c r="A139" s="5">
        <v>44745.708333333336</v>
      </c>
      <c r="B139" s="6">
        <v>88.81</v>
      </c>
      <c r="C139" s="6">
        <v>81.393060000000006</v>
      </c>
      <c r="D139" s="6">
        <v>9.1124968148389995E-2</v>
      </c>
      <c r="E139" s="4">
        <f t="shared" si="0"/>
        <v>0.12935142742243719</v>
      </c>
      <c r="F139" s="4"/>
      <c r="G139" s="2">
        <f ca="1">IFERROR(__xludf.DUMMYFUNCTION("""COMPUTED_VALUE"""),44778.9583333333)</f>
        <v>44778.958333333299</v>
      </c>
      <c r="H139" s="1">
        <f ca="1">IFERROR(__xludf.DUMMYFUNCTION("""COMPUTED_VALUE"""),0.132760142469962)</f>
        <v>0.13276014246996201</v>
      </c>
    </row>
    <row r="140" spans="1:8" ht="13.2" x14ac:dyDescent="0.25">
      <c r="A140" s="5">
        <v>44745.75</v>
      </c>
      <c r="B140" s="6">
        <v>82.65</v>
      </c>
      <c r="C140" s="6">
        <v>80.003240000000005</v>
      </c>
      <c r="D140" s="6">
        <v>3.3083160132014601E-2</v>
      </c>
      <c r="E140" s="4">
        <f t="shared" si="0"/>
        <v>0.12780996820536741</v>
      </c>
      <c r="F140" s="4"/>
      <c r="G140" s="2">
        <f ca="1">IFERROR(__xludf.DUMMYFUNCTION("""COMPUTED_VALUE"""),44779.9583333333)</f>
        <v>44779.958333333299</v>
      </c>
      <c r="H140" s="1">
        <f ca="1">IFERROR(__xludf.DUMMYFUNCTION("""COMPUTED_VALUE"""),0.0790948815828816)</f>
        <v>7.9094881582881596E-2</v>
      </c>
    </row>
    <row r="141" spans="1:8" ht="13.2" x14ac:dyDescent="0.25">
      <c r="A141" s="5">
        <v>44745.791666666664</v>
      </c>
      <c r="B141" s="6">
        <v>75.78</v>
      </c>
      <c r="C141" s="6">
        <v>83.13767</v>
      </c>
      <c r="D141" s="6">
        <v>8.8499834070403904E-2</v>
      </c>
      <c r="E141" s="4">
        <f t="shared" si="0"/>
        <v>0.12566627462807797</v>
      </c>
      <c r="F141" s="4"/>
      <c r="G141" s="2">
        <f ca="1">IFERROR(__xludf.DUMMYFUNCTION("""COMPUTED_VALUE"""),44780.9583333333)</f>
        <v>44780.958333333299</v>
      </c>
      <c r="H141" s="1">
        <f ca="1">IFERROR(__xludf.DUMMYFUNCTION("""COMPUTED_VALUE"""),0.0724133464813068)</f>
        <v>7.2413346481306803E-2</v>
      </c>
    </row>
    <row r="142" spans="1:8" ht="13.2" x14ac:dyDescent="0.25">
      <c r="A142" s="5">
        <v>44745.833333333336</v>
      </c>
      <c r="B142" s="6">
        <v>73.099999999999994</v>
      </c>
      <c r="C142" s="6">
        <v>84.760720000000006</v>
      </c>
      <c r="D142" s="6">
        <v>0.13757221505433101</v>
      </c>
      <c r="E142" s="4">
        <f t="shared" si="0"/>
        <v>0.12469936190896147</v>
      </c>
      <c r="F142" s="4"/>
      <c r="G142" s="2">
        <f ca="1">IFERROR(__xludf.DUMMYFUNCTION("""COMPUTED_VALUE"""),44778.9583333333)</f>
        <v>44778.958333333299</v>
      </c>
      <c r="H142" s="1">
        <f ca="1">IFERROR(__xludf.DUMMYFUNCTION("""COMPUTED_VALUE"""),0.0710380381018733)</f>
        <v>7.1038038101873299E-2</v>
      </c>
    </row>
    <row r="143" spans="1:8" ht="13.2" x14ac:dyDescent="0.25">
      <c r="A143" s="5">
        <v>44745.875</v>
      </c>
      <c r="B143" s="6">
        <v>67.55</v>
      </c>
      <c r="C143" s="6">
        <v>86.358940000000004</v>
      </c>
      <c r="D143" s="6">
        <v>0.21779957002714401</v>
      </c>
      <c r="E143" s="4">
        <f t="shared" si="0"/>
        <v>0.12709952449404341</v>
      </c>
      <c r="F143" s="4"/>
      <c r="G143" s="2">
        <f ca="1">IFERROR(__xludf.DUMMYFUNCTION("""COMPUTED_VALUE"""),44779.9583333333)</f>
        <v>44779.958333333299</v>
      </c>
      <c r="H143" s="1">
        <f ca="1">IFERROR(__xludf.DUMMYFUNCTION("""COMPUTED_VALUE"""),0.0998721341372211)</f>
        <v>9.9872134137221097E-2</v>
      </c>
    </row>
    <row r="144" spans="1:8" ht="13.2" x14ac:dyDescent="0.25">
      <c r="A144" s="5">
        <v>44745.916666666664</v>
      </c>
      <c r="B144" s="6">
        <v>70.180000000000007</v>
      </c>
      <c r="C144" s="6">
        <v>88.063280000000006</v>
      </c>
      <c r="D144" s="6">
        <v>0.20307306291566601</v>
      </c>
      <c r="E144" s="4">
        <f t="shared" si="0"/>
        <v>0.13026670597533835</v>
      </c>
      <c r="F144" s="4"/>
      <c r="G144" s="2">
        <f ca="1">IFERROR(__xludf.DUMMYFUNCTION("""COMPUTED_VALUE"""),44780.9583333333)</f>
        <v>44780.958333333299</v>
      </c>
      <c r="H144" s="1">
        <f ca="1">IFERROR(__xludf.DUMMYFUNCTION("""COMPUTED_VALUE"""),0.0681407936608053)</f>
        <v>6.8140793660805304E-2</v>
      </c>
    </row>
    <row r="145" spans="1:8" ht="13.2" x14ac:dyDescent="0.25">
      <c r="A145" s="5">
        <v>44745.958333333336</v>
      </c>
      <c r="B145" s="6">
        <v>73.58</v>
      </c>
      <c r="C145" s="6">
        <v>89.435410000000005</v>
      </c>
      <c r="D145" s="6">
        <v>0.17728336013666099</v>
      </c>
      <c r="E145" s="4">
        <f t="shared" si="0"/>
        <v>0.13255182923187944</v>
      </c>
      <c r="F145" s="4"/>
      <c r="G145" s="2">
        <f ca="1">IFERROR(__xludf.DUMMYFUNCTION("""COMPUTED_VALUE"""),44781.9583333333)</f>
        <v>44781.958333333299</v>
      </c>
      <c r="H145" s="1">
        <f ca="1">IFERROR(__xludf.DUMMYFUNCTION("""COMPUTED_VALUE"""),0.173009965187448)</f>
        <v>0.17300996518744799</v>
      </c>
    </row>
    <row r="146" spans="1:8" ht="13.2" x14ac:dyDescent="0.25">
      <c r="A146" s="5">
        <v>44746</v>
      </c>
      <c r="B146" s="6">
        <v>82.64</v>
      </c>
      <c r="C146" s="6">
        <v>93.123549999999994</v>
      </c>
      <c r="D146" s="6">
        <v>0.11257678643049999</v>
      </c>
      <c r="E146" s="4">
        <f t="shared" si="0"/>
        <v>0.136415635916045</v>
      </c>
      <c r="F146" s="4"/>
      <c r="G146" s="2">
        <f ca="1">IFERROR(__xludf.DUMMYFUNCTION("""COMPUTED_VALUE"""),44779.9583333333)</f>
        <v>44779.958333333299</v>
      </c>
      <c r="H146" s="1">
        <f ca="1">IFERROR(__xludf.DUMMYFUNCTION("""COMPUTED_VALUE"""),0.0710227009267596)</f>
        <v>7.1022700926759594E-2</v>
      </c>
    </row>
    <row r="147" spans="1:8" ht="13.2" x14ac:dyDescent="0.25">
      <c r="A147" s="5">
        <v>44746.041666666664</v>
      </c>
      <c r="B147" s="6">
        <v>90.77</v>
      </c>
      <c r="C147" s="6">
        <v>108.86163000000001</v>
      </c>
      <c r="D147" s="6">
        <v>0.166189225717087</v>
      </c>
      <c r="E147" s="4">
        <f t="shared" si="0"/>
        <v>0.13878727902747878</v>
      </c>
      <c r="F147" s="4"/>
      <c r="G147" s="2">
        <f ca="1">IFERROR(__xludf.DUMMYFUNCTION("""COMPUTED_VALUE"""),44780.9583333333)</f>
        <v>44780.958333333299</v>
      </c>
      <c r="H147" s="1">
        <f ca="1">IFERROR(__xludf.DUMMYFUNCTION("""COMPUTED_VALUE"""),0.0596207825362692)</f>
        <v>5.96207825362692E-2</v>
      </c>
    </row>
    <row r="148" spans="1:8" ht="13.2" x14ac:dyDescent="0.25">
      <c r="A148" s="5">
        <v>44746.083333333336</v>
      </c>
      <c r="B148" s="6">
        <v>105.86</v>
      </c>
      <c r="C148" s="6">
        <v>140.03568000000001</v>
      </c>
      <c r="D148" s="6">
        <v>0.24404980216470501</v>
      </c>
      <c r="E148" s="4">
        <f t="shared" si="0"/>
        <v>0.14302233149967156</v>
      </c>
      <c r="F148" s="4"/>
      <c r="G148" s="2">
        <f ca="1">IFERROR(__xludf.DUMMYFUNCTION("""COMPUTED_VALUE"""),44781.9583333333)</f>
        <v>44781.958333333299</v>
      </c>
      <c r="H148" s="1">
        <f ca="1">IFERROR(__xludf.DUMMYFUNCTION("""COMPUTED_VALUE"""),0.160643346262925)</f>
        <v>0.16064334626292501</v>
      </c>
    </row>
    <row r="149" spans="1:8" ht="13.2" x14ac:dyDescent="0.25">
      <c r="A149" s="5">
        <v>44746.125</v>
      </c>
      <c r="B149" s="6">
        <v>159.69999999999999</v>
      </c>
      <c r="C149" s="6">
        <v>168.91021000000001</v>
      </c>
      <c r="D149" s="6">
        <v>5.4527254450752301E-2</v>
      </c>
      <c r="E149" s="4">
        <f t="shared" si="0"/>
        <v>0.14127232356878294</v>
      </c>
      <c r="F149" s="4"/>
      <c r="G149" s="2">
        <f ca="1">IFERROR(__xludf.DUMMYFUNCTION("""COMPUTED_VALUE"""),44782.9583333333)</f>
        <v>44782.958333333299</v>
      </c>
      <c r="H149" s="1">
        <f ca="1">IFERROR(__xludf.DUMMYFUNCTION("""COMPUTED_VALUE"""),0.174676354227983)</f>
        <v>0.174676354227983</v>
      </c>
    </row>
    <row r="150" spans="1:8" ht="13.2" x14ac:dyDescent="0.25">
      <c r="A150" s="5">
        <v>44746.166666666664</v>
      </c>
      <c r="B150" s="6">
        <v>180.06</v>
      </c>
      <c r="C150" s="6">
        <v>185.00239999999999</v>
      </c>
      <c r="D150" s="6">
        <v>2.6715329098433199E-2</v>
      </c>
      <c r="E150" s="4">
        <f t="shared" si="0"/>
        <v>0.13686529100544167</v>
      </c>
      <c r="F150" s="4"/>
      <c r="G150" s="2">
        <f ca="1">IFERROR(__xludf.DUMMYFUNCTION("""COMPUTED_VALUE"""),44780.9583333333)</f>
        <v>44780.958333333299</v>
      </c>
      <c r="H150" s="1">
        <f ca="1">IFERROR(__xludf.DUMMYFUNCTION("""COMPUTED_VALUE"""),0.129102141139698)</f>
        <v>0.12910214113969801</v>
      </c>
    </row>
    <row r="151" spans="1:8" ht="13.2" x14ac:dyDescent="0.25">
      <c r="A151" s="5">
        <v>44746.208333333336</v>
      </c>
      <c r="B151" s="6">
        <v>173.51</v>
      </c>
      <c r="C151" s="6">
        <v>189.37867</v>
      </c>
      <c r="D151" s="6">
        <v>8.3793333219628202E-2</v>
      </c>
      <c r="E151" s="4">
        <f t="shared" si="0"/>
        <v>0.13829180801031937</v>
      </c>
      <c r="F151" s="4"/>
      <c r="G151" s="2">
        <f ca="1">IFERROR(__xludf.DUMMYFUNCTION("""COMPUTED_VALUE"""),44781.9583333333)</f>
        <v>44781.958333333299</v>
      </c>
      <c r="H151" s="1">
        <f ca="1">IFERROR(__xludf.DUMMYFUNCTION("""COMPUTED_VALUE"""),0.33664228454352)</f>
        <v>0.33664228454352002</v>
      </c>
    </row>
    <row r="152" spans="1:8" ht="13.2" x14ac:dyDescent="0.25">
      <c r="A152" s="5">
        <v>44746.25</v>
      </c>
      <c r="B152" s="6">
        <v>149.38999999999999</v>
      </c>
      <c r="C152" s="6">
        <v>185.04899</v>
      </c>
      <c r="D152" s="6">
        <v>0.19270026818303601</v>
      </c>
      <c r="E152" s="4">
        <f t="shared" si="0"/>
        <v>0.1455162818267505</v>
      </c>
      <c r="F152" s="4"/>
      <c r="G152" s="2">
        <f ca="1">IFERROR(__xludf.DUMMYFUNCTION("""COMPUTED_VALUE"""),44782.9583333333)</f>
        <v>44782.958333333299</v>
      </c>
      <c r="H152" s="1">
        <f ca="1">IFERROR(__xludf.DUMMYFUNCTION("""COMPUTED_VALUE"""),0.338697071958246)</f>
        <v>0.338697071958246</v>
      </c>
    </row>
    <row r="153" spans="1:8" ht="13.2" x14ac:dyDescent="0.25">
      <c r="A153" s="5">
        <v>44746.291666666664</v>
      </c>
      <c r="B153" s="6">
        <v>145.51</v>
      </c>
      <c r="C153" s="6">
        <v>176.33421000000001</v>
      </c>
      <c r="D153" s="6">
        <v>0.17480561486055299</v>
      </c>
      <c r="E153" s="4">
        <f t="shared" si="0"/>
        <v>0.15140158275534774</v>
      </c>
      <c r="F153" s="4"/>
      <c r="G153" s="2">
        <f ca="1">IFERROR(__xludf.DUMMYFUNCTION("""COMPUTED_VALUE"""),44783.9583333333)</f>
        <v>44783.958333333299</v>
      </c>
      <c r="H153" s="1">
        <f ca="1">IFERROR(__xludf.DUMMYFUNCTION("""COMPUTED_VALUE"""),0.334103917357319)</f>
        <v>0.33410391735731898</v>
      </c>
    </row>
    <row r="154" spans="1:8" ht="13.2" x14ac:dyDescent="0.25">
      <c r="A154" s="5">
        <v>44746.333333333336</v>
      </c>
      <c r="B154" s="6">
        <v>127.89</v>
      </c>
      <c r="C154" s="6">
        <v>170.22749999999999</v>
      </c>
      <c r="D154" s="6">
        <v>0.248711283429528</v>
      </c>
      <c r="E154" s="4">
        <f t="shared" si="0"/>
        <v>0.15672193455764097</v>
      </c>
      <c r="F154" s="4"/>
      <c r="G154" s="2">
        <f ca="1">IFERROR(__xludf.DUMMYFUNCTION("""COMPUTED_VALUE"""),44781.9583333333)</f>
        <v>44781.958333333299</v>
      </c>
      <c r="H154" s="1">
        <f ca="1">IFERROR(__xludf.DUMMYFUNCTION("""COMPUTED_VALUE"""),0.171700549499677)</f>
        <v>0.171700549499677</v>
      </c>
    </row>
    <row r="155" spans="1:8" ht="13.2" x14ac:dyDescent="0.25">
      <c r="A155" s="5">
        <v>44746.375</v>
      </c>
      <c r="B155" s="6">
        <v>122</v>
      </c>
      <c r="C155" s="6">
        <v>165.59877</v>
      </c>
      <c r="D155" s="6">
        <v>0.26327955213677001</v>
      </c>
      <c r="E155" s="4">
        <f t="shared" si="0"/>
        <v>0.16020058417673089</v>
      </c>
      <c r="F155" s="4"/>
      <c r="G155" s="2">
        <f ca="1">IFERROR(__xludf.DUMMYFUNCTION("""COMPUTED_VALUE"""),44782.9583333333)</f>
        <v>44782.958333333299</v>
      </c>
      <c r="H155" s="1">
        <f ca="1">IFERROR(__xludf.DUMMYFUNCTION("""COMPUTED_VALUE"""),0.206045406186624)</f>
        <v>0.20604540618662401</v>
      </c>
    </row>
    <row r="156" spans="1:8" ht="13.2" x14ac:dyDescent="0.25">
      <c r="A156" s="5">
        <v>44746.416666666664</v>
      </c>
      <c r="B156" s="6">
        <v>116.19</v>
      </c>
      <c r="C156" s="6">
        <v>160.18629999999999</v>
      </c>
      <c r="D156" s="6">
        <v>0.27465707117275301</v>
      </c>
      <c r="E156" s="4">
        <f t="shared" si="0"/>
        <v>0.16654046425988142</v>
      </c>
      <c r="F156" s="4"/>
      <c r="G156" s="2">
        <f ca="1">IFERROR(__xludf.DUMMYFUNCTION("""COMPUTED_VALUE"""),44783.9583333333)</f>
        <v>44783.958333333299</v>
      </c>
      <c r="H156" s="1">
        <f ca="1">IFERROR(__xludf.DUMMYFUNCTION("""COMPUTED_VALUE"""),0.245701372082001)</f>
        <v>0.24570137208200099</v>
      </c>
    </row>
    <row r="157" spans="1:8" ht="13.2" x14ac:dyDescent="0.25">
      <c r="A157" s="5">
        <v>44746.458333333336</v>
      </c>
      <c r="B157" s="6">
        <v>107.38</v>
      </c>
      <c r="C157" s="6">
        <v>157.90242000000001</v>
      </c>
      <c r="D157" s="6">
        <v>0.31995975742486998</v>
      </c>
      <c r="E157" s="4">
        <f t="shared" si="0"/>
        <v>0.17148105275765457</v>
      </c>
      <c r="F157" s="4"/>
      <c r="G157" s="2">
        <f ca="1">IFERROR(__xludf.DUMMYFUNCTION("""COMPUTED_VALUE"""),44784.9583333333)</f>
        <v>44784.958333333299</v>
      </c>
      <c r="H157" s="1">
        <f ca="1">IFERROR(__xludf.DUMMYFUNCTION("""COMPUTED_VALUE"""),0.314726641223068)</f>
        <v>0.31472664122306798</v>
      </c>
    </row>
    <row r="158" spans="1:8" ht="13.2" x14ac:dyDescent="0.25">
      <c r="A158" s="5">
        <v>44746.5</v>
      </c>
      <c r="B158" s="6">
        <v>108.11</v>
      </c>
      <c r="C158" s="6">
        <v>159.39338000000001</v>
      </c>
      <c r="D158" s="6">
        <v>0.32174096565365501</v>
      </c>
      <c r="E158" s="4">
        <f t="shared" si="0"/>
        <v>0.17418720851777822</v>
      </c>
      <c r="F158" s="4"/>
      <c r="G158" s="2">
        <f ca="1">IFERROR(__xludf.DUMMYFUNCTION("""COMPUTED_VALUE"""),44782.9583333333)</f>
        <v>44782.958333333299</v>
      </c>
      <c r="H158" s="1">
        <f ca="1">IFERROR(__xludf.DUMMYFUNCTION("""COMPUTED_VALUE"""),0.0548622294288277)</f>
        <v>5.4862229428827701E-2</v>
      </c>
    </row>
    <row r="159" spans="1:8" ht="13.2" x14ac:dyDescent="0.25">
      <c r="A159" s="5">
        <v>44746.541666666664</v>
      </c>
      <c r="B159" s="6">
        <v>119.73</v>
      </c>
      <c r="C159" s="6">
        <v>158.57103000000001</v>
      </c>
      <c r="D159" s="6">
        <v>0.244944048102607</v>
      </c>
      <c r="E159" s="4">
        <f t="shared" si="0"/>
        <v>0.17614038906859872</v>
      </c>
      <c r="F159" s="4"/>
      <c r="G159" s="2">
        <f ca="1">IFERROR(__xludf.DUMMYFUNCTION("""COMPUTED_VALUE"""),44783.9583333333)</f>
        <v>44783.958333333299</v>
      </c>
      <c r="H159" s="1">
        <f ca="1">IFERROR(__xludf.DUMMYFUNCTION("""COMPUTED_VALUE"""),0.108101423709337)</f>
        <v>0.10810142370933699</v>
      </c>
    </row>
    <row r="160" spans="1:8" ht="13.2" x14ac:dyDescent="0.25">
      <c r="A160" s="5">
        <v>44746.583333333336</v>
      </c>
      <c r="B160" s="6">
        <v>111.93</v>
      </c>
      <c r="C160" s="6">
        <v>147.929</v>
      </c>
      <c r="D160" s="6">
        <v>0.24335323026587</v>
      </c>
      <c r="E160" s="4">
        <f t="shared" si="0"/>
        <v>0.17668179310394905</v>
      </c>
      <c r="F160" s="4"/>
      <c r="G160" s="2">
        <f ca="1">IFERROR(__xludf.DUMMYFUNCTION("""COMPUTED_VALUE"""),44784.9583333333)</f>
        <v>44784.958333333299</v>
      </c>
      <c r="H160" s="1">
        <f ca="1">IFERROR(__xludf.DUMMYFUNCTION("""COMPUTED_VALUE"""),0.209209292143187)</f>
        <v>0.20920929214318701</v>
      </c>
    </row>
    <row r="161" spans="1:8" ht="13.2" x14ac:dyDescent="0.25">
      <c r="A161" s="5">
        <v>44746.625</v>
      </c>
      <c r="B161" s="6">
        <v>92.71</v>
      </c>
      <c r="C161" s="6">
        <v>125.83286</v>
      </c>
      <c r="D161" s="6">
        <v>0.26322901664954601</v>
      </c>
      <c r="E161" s="4">
        <f t="shared" si="0"/>
        <v>0.17633203504807612</v>
      </c>
      <c r="F161" s="4"/>
      <c r="G161" s="2">
        <f ca="1">IFERROR(__xludf.DUMMYFUNCTION("""COMPUTED_VALUE"""),44785.9583333333)</f>
        <v>44785.958333333299</v>
      </c>
      <c r="H161" s="1">
        <f ca="1">IFERROR(__xludf.DUMMYFUNCTION("""COMPUTED_VALUE"""),0.206390564800267)</f>
        <v>0.20639056480026699</v>
      </c>
    </row>
    <row r="162" spans="1:8" ht="13.2" x14ac:dyDescent="0.25">
      <c r="A162" s="5">
        <v>44746.666666666664</v>
      </c>
      <c r="B162" s="6">
        <v>82.26</v>
      </c>
      <c r="C162" s="6">
        <v>101.51613</v>
      </c>
      <c r="D162" s="6">
        <v>0.18968542240528599</v>
      </c>
      <c r="E162" s="4">
        <f t="shared" si="0"/>
        <v>0.18222308882709123</v>
      </c>
      <c r="F162" s="4"/>
      <c r="G162" s="2">
        <f ca="1">IFERROR(__xludf.DUMMYFUNCTION("""COMPUTED_VALUE"""),44783.9583333333)</f>
        <v>44783.958333333299</v>
      </c>
      <c r="H162" s="1">
        <f ca="1">IFERROR(__xludf.DUMMYFUNCTION("""COMPUTED_VALUE"""),0.116280717654916)</f>
        <v>0.116280717654916</v>
      </c>
    </row>
    <row r="163" spans="1:8" ht="13.2" x14ac:dyDescent="0.25">
      <c r="A163" s="5">
        <v>44746.708333333336</v>
      </c>
      <c r="B163" s="6">
        <v>76.81</v>
      </c>
      <c r="C163" s="6">
        <v>85.054389999999998</v>
      </c>
      <c r="D163" s="6">
        <v>9.6930799221533304E-2</v>
      </c>
      <c r="E163" s="4">
        <f t="shared" si="0"/>
        <v>0.18246499845513886</v>
      </c>
      <c r="F163" s="4"/>
      <c r="G163" s="2">
        <f ca="1">IFERROR(__xludf.DUMMYFUNCTION("""COMPUTED_VALUE"""),44784.9583333333)</f>
        <v>44784.958333333299</v>
      </c>
      <c r="H163" s="1">
        <f ca="1">IFERROR(__xludf.DUMMYFUNCTION("""COMPUTED_VALUE"""),0.188152183917435)</f>
        <v>0.18815218391743499</v>
      </c>
    </row>
    <row r="164" spans="1:8" ht="13.2" x14ac:dyDescent="0.25">
      <c r="A164" s="5">
        <v>44746.75</v>
      </c>
      <c r="B164" s="6">
        <v>68.58</v>
      </c>
      <c r="C164" s="6">
        <v>82.982749999999996</v>
      </c>
      <c r="D164" s="6">
        <v>0.17356318029952</v>
      </c>
      <c r="E164" s="4">
        <f t="shared" si="0"/>
        <v>0.18831833262878492</v>
      </c>
      <c r="F164" s="4"/>
      <c r="G164" s="2">
        <f ca="1">IFERROR(__xludf.DUMMYFUNCTION("""COMPUTED_VALUE"""),44785.9583333333)</f>
        <v>44785.958333333299</v>
      </c>
      <c r="H164" s="1">
        <f ca="1">IFERROR(__xludf.DUMMYFUNCTION("""COMPUTED_VALUE"""),0.159423105495462)</f>
        <v>0.15942310549546199</v>
      </c>
    </row>
    <row r="165" spans="1:8" ht="13.2" x14ac:dyDescent="0.25">
      <c r="A165" s="5">
        <v>44746.791666666664</v>
      </c>
      <c r="B165" s="6">
        <v>66.95</v>
      </c>
      <c r="C165" s="6">
        <v>86.407820000000001</v>
      </c>
      <c r="D165" s="6">
        <v>0.22518586859383699</v>
      </c>
      <c r="E165" s="4">
        <f t="shared" si="0"/>
        <v>0.1940135840672613</v>
      </c>
      <c r="F165" s="4"/>
      <c r="G165" s="2">
        <f ca="1">IFERROR(__xludf.DUMMYFUNCTION("""COMPUTED_VALUE"""),44786.9583333333)</f>
        <v>44786.958333333299</v>
      </c>
      <c r="H165" s="1">
        <f ca="1">IFERROR(__xludf.DUMMYFUNCTION("""COMPUTED_VALUE"""),0.0979015826061441)</f>
        <v>9.7901582606144094E-2</v>
      </c>
    </row>
    <row r="166" spans="1:8" ht="13.2" x14ac:dyDescent="0.25">
      <c r="A166" s="5">
        <v>44746.833333333336</v>
      </c>
      <c r="B166" s="6">
        <v>63.15</v>
      </c>
      <c r="C166" s="6">
        <v>88.708169999999996</v>
      </c>
      <c r="D166" s="6">
        <v>0.28811517586260599</v>
      </c>
      <c r="E166" s="4">
        <f t="shared" si="0"/>
        <v>0.20028620743427272</v>
      </c>
      <c r="F166" s="4"/>
      <c r="G166" s="2">
        <f ca="1">IFERROR(__xludf.DUMMYFUNCTION("""COMPUTED_VALUE"""),44784.9583333333)</f>
        <v>44784.958333333299</v>
      </c>
      <c r="H166" s="1">
        <f ca="1">IFERROR(__xludf.DUMMYFUNCTION("""COMPUTED_VALUE"""),0.135028245431994)</f>
        <v>0.13502824543199399</v>
      </c>
    </row>
    <row r="167" spans="1:8" ht="13.2" x14ac:dyDescent="0.25">
      <c r="A167" s="5">
        <v>44746.875</v>
      </c>
      <c r="B167" s="6">
        <v>60.24</v>
      </c>
      <c r="C167" s="6">
        <v>90.442049999999995</v>
      </c>
      <c r="D167" s="6">
        <v>0.333938140499911</v>
      </c>
      <c r="E167" s="4">
        <f t="shared" si="0"/>
        <v>0.20512531453730473</v>
      </c>
      <c r="F167" s="4"/>
      <c r="G167" s="2">
        <f ca="1">IFERROR(__xludf.DUMMYFUNCTION("""COMPUTED_VALUE"""),44785.9583333333)</f>
        <v>44785.958333333299</v>
      </c>
      <c r="H167" s="1">
        <f ca="1">IFERROR(__xludf.DUMMYFUNCTION("""COMPUTED_VALUE"""),0.132531705853853)</f>
        <v>0.13253170585385299</v>
      </c>
    </row>
    <row r="168" spans="1:8" ht="13.2" x14ac:dyDescent="0.25">
      <c r="A168" s="5">
        <v>44746.916666666664</v>
      </c>
      <c r="B168" s="6">
        <v>59.33</v>
      </c>
      <c r="C168" s="6">
        <v>93.1768</v>
      </c>
      <c r="D168" s="6">
        <v>0.36325351375020298</v>
      </c>
      <c r="E168" s="4">
        <f t="shared" si="0"/>
        <v>0.21179949998874378</v>
      </c>
      <c r="F168" s="4"/>
      <c r="G168" s="2">
        <f ca="1">IFERROR(__xludf.DUMMYFUNCTION("""COMPUTED_VALUE"""),44786.9583333333)</f>
        <v>44786.958333333299</v>
      </c>
      <c r="H168" s="1">
        <f ca="1">IFERROR(__xludf.DUMMYFUNCTION("""COMPUTED_VALUE"""),0.0581899763893253)</f>
        <v>5.8189976389325299E-2</v>
      </c>
    </row>
    <row r="169" spans="1:8" ht="13.2" x14ac:dyDescent="0.25">
      <c r="A169" s="5">
        <v>44746.958333333336</v>
      </c>
      <c r="B169" s="6">
        <v>60.63</v>
      </c>
      <c r="C169" s="6">
        <v>96.77252</v>
      </c>
      <c r="D169" s="6">
        <v>0.37347916536636599</v>
      </c>
      <c r="E169" s="4">
        <f t="shared" si="0"/>
        <v>0.21997432520664814</v>
      </c>
      <c r="F169" s="4"/>
      <c r="G169" s="2">
        <f ca="1">IFERROR(__xludf.DUMMYFUNCTION("""COMPUTED_VALUE"""),44787.9583333333)</f>
        <v>44787.958333333299</v>
      </c>
      <c r="H169" s="1">
        <f ca="1">IFERROR(__xludf.DUMMYFUNCTION("""COMPUTED_VALUE"""),0.107027544882885)</f>
        <v>0.107027544882885</v>
      </c>
    </row>
    <row r="170" spans="1:8" ht="13.2" x14ac:dyDescent="0.25">
      <c r="A170" s="5">
        <v>44747</v>
      </c>
      <c r="B170" s="6">
        <v>68.569999999999993</v>
      </c>
      <c r="C170" s="6">
        <v>81.020039999999995</v>
      </c>
      <c r="D170" s="6">
        <v>0.153666179379817</v>
      </c>
      <c r="E170" s="4">
        <f t="shared" si="0"/>
        <v>0.22168638324620302</v>
      </c>
      <c r="F170" s="4"/>
      <c r="G170" s="2">
        <f ca="1">IFERROR(__xludf.DUMMYFUNCTION("""COMPUTED_VALUE"""),44785.9583333333)</f>
        <v>44785.958333333299</v>
      </c>
      <c r="H170" s="1">
        <f ca="1">IFERROR(__xludf.DUMMYFUNCTION("""COMPUTED_VALUE"""),0.0768301073767932)</f>
        <v>7.6830107376793202E-2</v>
      </c>
    </row>
    <row r="171" spans="1:8" ht="13.2" x14ac:dyDescent="0.25">
      <c r="A171" s="5">
        <v>44747.041666666664</v>
      </c>
      <c r="B171" s="6">
        <v>87.12</v>
      </c>
      <c r="C171" s="6">
        <v>103.46169</v>
      </c>
      <c r="D171" s="6">
        <v>0.15794918872869701</v>
      </c>
      <c r="E171" s="4">
        <f t="shared" si="0"/>
        <v>0.22134304837168681</v>
      </c>
      <c r="F171" s="4"/>
      <c r="G171" s="2">
        <f ca="1">IFERROR(__xludf.DUMMYFUNCTION("""COMPUTED_VALUE"""),44786.9583333333)</f>
        <v>44786.958333333299</v>
      </c>
      <c r="H171" s="1">
        <f ca="1">IFERROR(__xludf.DUMMYFUNCTION("""COMPUTED_VALUE"""),0.0484968079230736)</f>
        <v>4.84968079230736E-2</v>
      </c>
    </row>
    <row r="172" spans="1:8" ht="13.2" x14ac:dyDescent="0.25">
      <c r="A172" s="5">
        <v>44747.083333333336</v>
      </c>
      <c r="B172" s="6">
        <v>117.76</v>
      </c>
      <c r="C172" s="6">
        <v>146.03448</v>
      </c>
      <c r="D172" s="6">
        <v>0.19361509692779399</v>
      </c>
      <c r="E172" s="4">
        <f t="shared" si="0"/>
        <v>0.2192416023201488</v>
      </c>
      <c r="F172" s="4"/>
      <c r="G172" s="2">
        <f ca="1">IFERROR(__xludf.DUMMYFUNCTION("""COMPUTED_VALUE"""),44787.9583333333)</f>
        <v>44787.958333333299</v>
      </c>
      <c r="H172" s="1">
        <f ca="1">IFERROR(__xludf.DUMMYFUNCTION("""COMPUTED_VALUE"""),0.0779627845390382)</f>
        <v>7.7962784539038196E-2</v>
      </c>
    </row>
    <row r="173" spans="1:8" ht="13.2" x14ac:dyDescent="0.25">
      <c r="A173" s="5">
        <v>44747.125</v>
      </c>
      <c r="B173" s="6">
        <v>169.38</v>
      </c>
      <c r="C173" s="6">
        <v>183.11206999999999</v>
      </c>
      <c r="D173" s="6">
        <v>7.4992708017554394E-2</v>
      </c>
      <c r="E173" s="4">
        <f t="shared" si="0"/>
        <v>0.22009432955209896</v>
      </c>
      <c r="F173" s="4"/>
      <c r="G173" s="2">
        <f ca="1">IFERROR(__xludf.DUMMYFUNCTION("""COMPUTED_VALUE"""),44788.9583333333)</f>
        <v>44788.958333333299</v>
      </c>
      <c r="H173" s="1">
        <f ca="1">IFERROR(__xludf.DUMMYFUNCTION("""COMPUTED_VALUE"""),0.120204436463446)</f>
        <v>0.120204436463446</v>
      </c>
    </row>
    <row r="174" spans="1:8" ht="13.2" x14ac:dyDescent="0.25">
      <c r="A174" s="5">
        <v>44747.166666666664</v>
      </c>
      <c r="B174" s="6">
        <v>193.37</v>
      </c>
      <c r="C174" s="6">
        <v>201.65296000000001</v>
      </c>
      <c r="D174" s="6">
        <v>4.1075320689564897E-2</v>
      </c>
      <c r="E174" s="4">
        <f t="shared" si="0"/>
        <v>0.22069266253506278</v>
      </c>
      <c r="F174" s="4"/>
      <c r="G174" s="2">
        <f ca="1">IFERROR(__xludf.DUMMYFUNCTION("""COMPUTED_VALUE"""),44786.9583333333)</f>
        <v>44786.958333333299</v>
      </c>
      <c r="H174" s="1">
        <f ca="1">IFERROR(__xludf.DUMMYFUNCTION("""COMPUTED_VALUE"""),0.0418433132967562)</f>
        <v>4.1843313296756203E-2</v>
      </c>
    </row>
    <row r="175" spans="1:8" ht="13.2" x14ac:dyDescent="0.25">
      <c r="A175" s="5">
        <v>44747.208333333336</v>
      </c>
      <c r="B175" s="6">
        <v>187.95</v>
      </c>
      <c r="C175" s="6">
        <v>204.61178000000001</v>
      </c>
      <c r="D175" s="6">
        <v>8.1431186415562296E-2</v>
      </c>
      <c r="E175" s="4">
        <f t="shared" si="0"/>
        <v>0.22059423975156001</v>
      </c>
      <c r="F175" s="4"/>
      <c r="G175" s="2">
        <f ca="1">IFERROR(__xludf.DUMMYFUNCTION("""COMPUTED_VALUE"""),44787.9583333333)</f>
        <v>44787.958333333299</v>
      </c>
      <c r="H175" s="1">
        <f ca="1">IFERROR(__xludf.DUMMYFUNCTION("""COMPUTED_VALUE"""),0.0703999376113917)</f>
        <v>7.0399937611391697E-2</v>
      </c>
    </row>
    <row r="176" spans="1:8" ht="13.2" x14ac:dyDescent="0.25">
      <c r="A176" s="5">
        <v>44747.25</v>
      </c>
      <c r="B176" s="6">
        <v>174.49</v>
      </c>
      <c r="C176" s="6">
        <v>199.43532999999999</v>
      </c>
      <c r="D176" s="6">
        <v>0.125079794036492</v>
      </c>
      <c r="E176" s="4">
        <f t="shared" si="0"/>
        <v>0.21777671999545403</v>
      </c>
      <c r="F176" s="4"/>
      <c r="G176" s="2">
        <f ca="1">IFERROR(__xludf.DUMMYFUNCTION("""COMPUTED_VALUE"""),44788.9583333333)</f>
        <v>44788.958333333299</v>
      </c>
      <c r="H176" s="1">
        <f ca="1">IFERROR(__xludf.DUMMYFUNCTION("""COMPUTED_VALUE"""),0.0902582030526708)</f>
        <v>9.0258203052670793E-2</v>
      </c>
    </row>
    <row r="177" spans="1:8" ht="13.2" x14ac:dyDescent="0.25">
      <c r="A177" s="5">
        <v>44747.291666666664</v>
      </c>
      <c r="B177" s="6">
        <v>170.38</v>
      </c>
      <c r="C177" s="6">
        <v>191.76202000000001</v>
      </c>
      <c r="D177" s="6">
        <v>0.111502893012912</v>
      </c>
      <c r="E177" s="4">
        <f t="shared" si="0"/>
        <v>0.21513910658513569</v>
      </c>
      <c r="F177" s="4"/>
      <c r="G177" s="2">
        <f ca="1">IFERROR(__xludf.DUMMYFUNCTION("""COMPUTED_VALUE"""),44789.9583333333)</f>
        <v>44789.958333333299</v>
      </c>
      <c r="H177" s="1">
        <f ca="1">IFERROR(__xludf.DUMMYFUNCTION("""COMPUTED_VALUE"""),0.216602381371187)</f>
        <v>0.21660238137118701</v>
      </c>
    </row>
    <row r="178" spans="1:8" ht="13.2" x14ac:dyDescent="0.25">
      <c r="A178" s="5">
        <v>44747.333333333336</v>
      </c>
      <c r="B178" s="6">
        <v>164.84</v>
      </c>
      <c r="C178" s="6">
        <v>184.16795999999999</v>
      </c>
      <c r="D178" s="6">
        <v>0.10494746208841001</v>
      </c>
      <c r="E178" s="4">
        <f t="shared" si="0"/>
        <v>0.20914894736258913</v>
      </c>
      <c r="F178" s="4"/>
      <c r="G178" s="2">
        <f ca="1">IFERROR(__xludf.DUMMYFUNCTION("""COMPUTED_VALUE"""),44787.9583333333)</f>
        <v>44787.958333333299</v>
      </c>
      <c r="H178" s="1">
        <f ca="1">IFERROR(__xludf.DUMMYFUNCTION("""COMPUTED_VALUE"""),0.0923636905947061)</f>
        <v>9.2363690594706102E-2</v>
      </c>
    </row>
    <row r="179" spans="1:8" ht="13.2" x14ac:dyDescent="0.25">
      <c r="A179" s="5">
        <v>44747.375</v>
      </c>
      <c r="B179" s="6">
        <v>154.63999999999999</v>
      </c>
      <c r="C179" s="6">
        <v>173.75416999999999</v>
      </c>
      <c r="D179" s="6">
        <v>0.110006971343479</v>
      </c>
      <c r="E179" s="4">
        <f t="shared" si="0"/>
        <v>0.20276258982953532</v>
      </c>
      <c r="F179" s="4"/>
      <c r="G179" s="2">
        <f ca="1">IFERROR(__xludf.DUMMYFUNCTION("""COMPUTED_VALUE"""),44788.9583333333)</f>
        <v>44788.958333333299</v>
      </c>
      <c r="H179" s="1">
        <f ca="1">IFERROR(__xludf.DUMMYFUNCTION("""COMPUTED_VALUE"""),0.122844406460605)</f>
        <v>0.122844406460605</v>
      </c>
    </row>
    <row r="180" spans="1:8" ht="13.2" x14ac:dyDescent="0.25">
      <c r="A180" s="5">
        <v>44747.416666666664</v>
      </c>
      <c r="B180" s="6">
        <v>151.72</v>
      </c>
      <c r="C180" s="6">
        <v>162.65100000000001</v>
      </c>
      <c r="D180" s="6">
        <v>6.7205243127924197E-2</v>
      </c>
      <c r="E180" s="4">
        <f t="shared" si="0"/>
        <v>0.19411876366100078</v>
      </c>
      <c r="F180" s="4"/>
      <c r="G180" s="2">
        <f ca="1">IFERROR(__xludf.DUMMYFUNCTION("""COMPUTED_VALUE"""),44789.9583333333)</f>
        <v>44789.958333333299</v>
      </c>
      <c r="H180" s="1">
        <f ca="1">IFERROR(__xludf.DUMMYFUNCTION("""COMPUTED_VALUE"""),0.225163765955021)</f>
        <v>0.22516376595502099</v>
      </c>
    </row>
    <row r="181" spans="1:8" ht="13.2" x14ac:dyDescent="0.25">
      <c r="A181" s="5">
        <v>44747.458333333336</v>
      </c>
      <c r="B181" s="6">
        <v>156.54</v>
      </c>
      <c r="C181" s="6">
        <v>159.38740000000001</v>
      </c>
      <c r="D181" s="6">
        <v>1.78646492759152E-2</v>
      </c>
      <c r="E181" s="4">
        <f t="shared" si="0"/>
        <v>0.18153146748812765</v>
      </c>
      <c r="F181" s="4"/>
      <c r="G181" s="2">
        <f ca="1">IFERROR(__xludf.DUMMYFUNCTION("""COMPUTED_VALUE"""),44790.9583333333)</f>
        <v>44790.958333333299</v>
      </c>
      <c r="H181" s="1">
        <f ca="1">IFERROR(__xludf.DUMMYFUNCTION("""COMPUTED_VALUE"""),0.264643135160005)</f>
        <v>0.26464313516000498</v>
      </c>
    </row>
    <row r="182" spans="1:8" ht="13.2" x14ac:dyDescent="0.25">
      <c r="A182" s="5">
        <v>44747.5</v>
      </c>
      <c r="B182" s="6">
        <v>157.13999999999999</v>
      </c>
      <c r="C182" s="6">
        <v>163.46677</v>
      </c>
      <c r="D182" s="6">
        <v>3.8703707181588103E-2</v>
      </c>
      <c r="E182" s="4">
        <f t="shared" si="0"/>
        <v>0.16973824838512477</v>
      </c>
      <c r="F182" s="4"/>
      <c r="G182" s="2">
        <f ca="1">IFERROR(__xludf.DUMMYFUNCTION("""COMPUTED_VALUE"""),44788.9583333333)</f>
        <v>44788.958333333299</v>
      </c>
      <c r="H182" s="1">
        <f ca="1">IFERROR(__xludf.DUMMYFUNCTION("""COMPUTED_VALUE"""),0.081185169282723)</f>
        <v>8.1185169282722999E-2</v>
      </c>
    </row>
    <row r="183" spans="1:8" ht="13.2" x14ac:dyDescent="0.25">
      <c r="A183" s="5">
        <v>44747.541666666664</v>
      </c>
      <c r="B183" s="6">
        <v>156.05000000000001</v>
      </c>
      <c r="C183" s="6">
        <v>163.78272999999999</v>
      </c>
      <c r="D183" s="6">
        <v>4.7213341724124197E-2</v>
      </c>
      <c r="E183" s="4">
        <f t="shared" si="0"/>
        <v>0.16149946895268802</v>
      </c>
      <c r="F183" s="4"/>
      <c r="G183" s="2">
        <f ca="1">IFERROR(__xludf.DUMMYFUNCTION("""COMPUTED_VALUE"""),44789.9583333333)</f>
        <v>44789.958333333299</v>
      </c>
      <c r="H183" s="1">
        <f ca="1">IFERROR(__xludf.DUMMYFUNCTION("""COMPUTED_VALUE"""),0.187827584894238)</f>
        <v>0.18782758489423801</v>
      </c>
    </row>
    <row r="184" spans="1:8" ht="13.2" x14ac:dyDescent="0.25">
      <c r="A184" s="5">
        <v>44747.583333333336</v>
      </c>
      <c r="B184" s="6">
        <v>148.63999999999999</v>
      </c>
      <c r="C184" s="6">
        <v>151.76804000000001</v>
      </c>
      <c r="D184" s="6">
        <v>2.06106634835636E-2</v>
      </c>
      <c r="E184" s="4">
        <f t="shared" si="0"/>
        <v>0.15221852867009192</v>
      </c>
      <c r="F184" s="4"/>
      <c r="G184" s="2">
        <f ca="1">IFERROR(__xludf.DUMMYFUNCTION("""COMPUTED_VALUE"""),44790.9583333333)</f>
        <v>44790.958333333299</v>
      </c>
      <c r="H184" s="1">
        <f ca="1">IFERROR(__xludf.DUMMYFUNCTION("""COMPUTED_VALUE"""),0.219544735476542)</f>
        <v>0.21954473547654199</v>
      </c>
    </row>
    <row r="185" spans="1:8" ht="13.2" x14ac:dyDescent="0.25">
      <c r="A185" s="5">
        <v>44747.625</v>
      </c>
      <c r="B185" s="6">
        <v>99.91</v>
      </c>
      <c r="C185" s="6">
        <v>128.50833</v>
      </c>
      <c r="D185" s="6">
        <v>0.22254067109890799</v>
      </c>
      <c r="E185" s="4">
        <f t="shared" si="0"/>
        <v>0.15052318093881534</v>
      </c>
      <c r="F185" s="4"/>
      <c r="G185" s="2">
        <f ca="1">IFERROR(__xludf.DUMMYFUNCTION("""COMPUTED_VALUE"""),44791.9583333333)</f>
        <v>44791.958333333299</v>
      </c>
      <c r="H185" s="1">
        <f ca="1">IFERROR(__xludf.DUMMYFUNCTION("""COMPUTED_VALUE"""),0.0733639774504116)</f>
        <v>7.3363977450411594E-2</v>
      </c>
    </row>
    <row r="186" spans="1:8" ht="13.2" x14ac:dyDescent="0.25">
      <c r="A186" s="5">
        <v>44747.666666666664</v>
      </c>
      <c r="B186" s="6">
        <v>89.97</v>
      </c>
      <c r="C186" s="6">
        <v>104.21874</v>
      </c>
      <c r="D186" s="6">
        <v>0.13671955734640401</v>
      </c>
      <c r="E186" s="4">
        <f t="shared" si="0"/>
        <v>0.14831626989469524</v>
      </c>
      <c r="F186" s="4"/>
      <c r="G186" s="2">
        <f ca="1">IFERROR(__xludf.DUMMYFUNCTION("""COMPUTED_VALUE"""),44789.9583333333)</f>
        <v>44789.958333333299</v>
      </c>
      <c r="H186" s="1">
        <f ca="1">IFERROR(__xludf.DUMMYFUNCTION("""COMPUTED_VALUE"""),0.103049677696652)</f>
        <v>0.10304967769665201</v>
      </c>
    </row>
    <row r="187" spans="1:8" ht="13.2" x14ac:dyDescent="0.25">
      <c r="A187" s="5">
        <v>44747.708333333336</v>
      </c>
      <c r="B187" s="6">
        <v>87.8</v>
      </c>
      <c r="C187" s="6">
        <v>86.081090000000003</v>
      </c>
      <c r="D187" s="6">
        <v>1.99684971461211E-2</v>
      </c>
      <c r="E187" s="4">
        <f t="shared" si="0"/>
        <v>0.14510950730821973</v>
      </c>
      <c r="F187" s="4"/>
      <c r="G187" s="2">
        <f ca="1">IFERROR(__xludf.DUMMYFUNCTION("""COMPUTED_VALUE"""),44790.9583333333)</f>
        <v>44790.958333333299</v>
      </c>
      <c r="H187" s="1">
        <f ca="1">IFERROR(__xludf.DUMMYFUNCTION("""COMPUTED_VALUE"""),0.148378771967281)</f>
        <v>0.148378771967281</v>
      </c>
    </row>
    <row r="188" spans="1:8" ht="13.2" x14ac:dyDescent="0.25">
      <c r="A188" s="5">
        <v>44747.75</v>
      </c>
      <c r="B188" s="6">
        <v>82.83</v>
      </c>
      <c r="C188" s="6">
        <v>80.706860000000006</v>
      </c>
      <c r="D188" s="6">
        <v>2.6306809607014699E-2</v>
      </c>
      <c r="E188" s="4">
        <f t="shared" si="0"/>
        <v>0.13897382519603202</v>
      </c>
      <c r="F188" s="4"/>
      <c r="G188" s="2">
        <f ca="1">IFERROR(__xludf.DUMMYFUNCTION("""COMPUTED_VALUE"""),44791.9583333333)</f>
        <v>44791.958333333299</v>
      </c>
      <c r="H188" s="1">
        <f ca="1">IFERROR(__xludf.DUMMYFUNCTION("""COMPUTED_VALUE"""),0.0438005616023817)</f>
        <v>4.3800561602381702E-2</v>
      </c>
    </row>
    <row r="189" spans="1:8" ht="13.2" x14ac:dyDescent="0.25">
      <c r="A189" s="5">
        <v>44747.791666666664</v>
      </c>
      <c r="B189" s="6">
        <v>80.62</v>
      </c>
      <c r="C189" s="6">
        <v>81.880870000000002</v>
      </c>
      <c r="D189" s="6">
        <v>1.5398834917117901E-2</v>
      </c>
      <c r="E189" s="4">
        <f t="shared" si="0"/>
        <v>0.13023269879283536</v>
      </c>
      <c r="F189" s="4"/>
      <c r="G189" s="2">
        <f ca="1">IFERROR(__xludf.DUMMYFUNCTION("""COMPUTED_VALUE"""),44792.9583333333)</f>
        <v>44792.958333333299</v>
      </c>
      <c r="H189" s="1">
        <f ca="1">IFERROR(__xludf.DUMMYFUNCTION("""COMPUTED_VALUE"""),0.0548266986542275)</f>
        <v>5.4826698654227499E-2</v>
      </c>
    </row>
    <row r="190" spans="1:8" ht="13.2" x14ac:dyDescent="0.25">
      <c r="A190" s="5">
        <v>44747.833333333336</v>
      </c>
      <c r="B190" s="6">
        <v>75.27</v>
      </c>
      <c r="C190" s="6">
        <v>84.86009</v>
      </c>
      <c r="D190" s="6">
        <v>0.113010603688966</v>
      </c>
      <c r="E190" s="4">
        <f t="shared" si="0"/>
        <v>0.12293667495226705</v>
      </c>
      <c r="F190" s="4"/>
      <c r="G190" s="2">
        <f ca="1">IFERROR(__xludf.DUMMYFUNCTION("""COMPUTED_VALUE"""),44790.9583333333)</f>
        <v>44790.958333333299</v>
      </c>
      <c r="H190" s="1">
        <f ca="1">IFERROR(__xludf.DUMMYFUNCTION("""COMPUTED_VALUE"""),0.050332130321138)</f>
        <v>5.0332130321138001E-2</v>
      </c>
    </row>
    <row r="191" spans="1:8" ht="13.2" x14ac:dyDescent="0.25">
      <c r="A191" s="5">
        <v>44747.875</v>
      </c>
      <c r="B191" s="6">
        <v>76.14</v>
      </c>
      <c r="C191" s="6">
        <v>87.04992</v>
      </c>
      <c r="D191" s="6">
        <v>0.125329466127022</v>
      </c>
      <c r="E191" s="4">
        <f t="shared" si="0"/>
        <v>0.11424464685339669</v>
      </c>
      <c r="F191" s="4"/>
      <c r="G191" s="2">
        <f ca="1">IFERROR(__xludf.DUMMYFUNCTION("""COMPUTED_VALUE"""),44791.9583333333)</f>
        <v>44791.958333333299</v>
      </c>
      <c r="H191" s="1">
        <f ca="1">IFERROR(__xludf.DUMMYFUNCTION("""COMPUTED_VALUE"""),0.0516978665386899)</f>
        <v>5.16978665386899E-2</v>
      </c>
    </row>
    <row r="192" spans="1:8" ht="13.2" x14ac:dyDescent="0.25">
      <c r="A192" s="5">
        <v>44747.916666666664</v>
      </c>
      <c r="B192" s="6">
        <v>77.790000000000006</v>
      </c>
      <c r="C192" s="6">
        <v>86.458969999999994</v>
      </c>
      <c r="D192" s="6">
        <v>0.100266866468568</v>
      </c>
      <c r="E192" s="4">
        <f t="shared" si="0"/>
        <v>0.10328686988332858</v>
      </c>
      <c r="F192" s="4"/>
      <c r="G192" s="2">
        <f ca="1">IFERROR(__xludf.DUMMYFUNCTION("""COMPUTED_VALUE"""),44792.9583333333)</f>
        <v>44792.958333333299</v>
      </c>
      <c r="H192" s="1">
        <f ca="1">IFERROR(__xludf.DUMMYFUNCTION("""COMPUTED_VALUE"""),0.0655117458441826)</f>
        <v>6.5511745844182595E-2</v>
      </c>
    </row>
    <row r="193" spans="1:8" ht="13.2" x14ac:dyDescent="0.25">
      <c r="A193" s="5">
        <v>44747.958333333336</v>
      </c>
      <c r="B193" s="6">
        <v>86.72</v>
      </c>
      <c r="C193" s="6">
        <v>84.67747</v>
      </c>
      <c r="D193" s="6">
        <v>2.4121292239836601E-2</v>
      </c>
      <c r="E193" s="4">
        <f t="shared" si="0"/>
        <v>8.8730291836389849E-2</v>
      </c>
      <c r="F193" s="4"/>
      <c r="G193" s="2">
        <f ca="1">IFERROR(__xludf.DUMMYFUNCTION("""COMPUTED_VALUE"""),44793.9583333333)</f>
        <v>44793.958333333299</v>
      </c>
      <c r="H193" s="1">
        <f ca="1">IFERROR(__xludf.DUMMYFUNCTION("""COMPUTED_VALUE"""),0.0660104877383104)</f>
        <v>6.6010487738310406E-2</v>
      </c>
    </row>
    <row r="194" spans="1:8" ht="13.2" x14ac:dyDescent="0.25">
      <c r="A194" s="5">
        <v>44745</v>
      </c>
      <c r="B194" s="6">
        <v>85.18</v>
      </c>
      <c r="C194" s="6">
        <v>80.837029999999999</v>
      </c>
      <c r="D194" s="6">
        <v>5.3725006967722602E-2</v>
      </c>
      <c r="E194" s="4">
        <f t="shared" si="0"/>
        <v>8.4566076319219252E-2</v>
      </c>
      <c r="F194" s="4"/>
      <c r="G194" s="2">
        <f ca="1">IFERROR(__xludf.DUMMYFUNCTION("""COMPUTED_VALUE"""),44791.9583333333)</f>
        <v>44791.958333333299</v>
      </c>
      <c r="H194" s="1">
        <f ca="1">IFERROR(__xludf.DUMMYFUNCTION("""COMPUTED_VALUE"""),0.0407146888660645)</f>
        <v>4.0714688866064497E-2</v>
      </c>
    </row>
    <row r="195" spans="1:8" ht="13.2" x14ac:dyDescent="0.25">
      <c r="A195" s="5">
        <v>44745.041666666664</v>
      </c>
      <c r="B195" s="6">
        <v>95.73</v>
      </c>
      <c r="C195" s="6">
        <v>109.26170999999999</v>
      </c>
      <c r="D195" s="6">
        <v>0.123846771206491</v>
      </c>
      <c r="E195" s="4">
        <f t="shared" si="0"/>
        <v>8.3145142255794002E-2</v>
      </c>
      <c r="F195" s="4"/>
      <c r="G195" s="2">
        <f ca="1">IFERROR(__xludf.DUMMYFUNCTION("""COMPUTED_VALUE"""),44792.9583333333)</f>
        <v>44792.958333333299</v>
      </c>
      <c r="H195" s="1">
        <f ca="1">IFERROR(__xludf.DUMMYFUNCTION("""COMPUTED_VALUE"""),0.0454904227037533)</f>
        <v>4.5490422703753301E-2</v>
      </c>
    </row>
    <row r="196" spans="1:8" ht="13.2" x14ac:dyDescent="0.25">
      <c r="A196" s="5">
        <v>44745.083333333336</v>
      </c>
      <c r="B196" s="6">
        <v>123.6</v>
      </c>
      <c r="C196" s="6">
        <v>147.82661999999999</v>
      </c>
      <c r="D196" s="6">
        <v>0.163885367872173</v>
      </c>
      <c r="E196" s="4">
        <f t="shared" si="0"/>
        <v>8.1906403545143128E-2</v>
      </c>
      <c r="F196" s="4"/>
      <c r="G196" s="2">
        <f ca="1">IFERROR(__xludf.DUMMYFUNCTION("""COMPUTED_VALUE"""),44793.9583333333)</f>
        <v>44793.958333333299</v>
      </c>
      <c r="H196" s="1">
        <f ca="1">IFERROR(__xludf.DUMMYFUNCTION("""COMPUTED_VALUE"""),0.0523288094633857)</f>
        <v>5.2328809463385702E-2</v>
      </c>
    </row>
    <row r="197" spans="1:8" ht="13.2" x14ac:dyDescent="0.25">
      <c r="A197" s="5">
        <v>44745.125</v>
      </c>
      <c r="B197" s="6">
        <v>192.55</v>
      </c>
      <c r="C197" s="6">
        <v>178.89726999999999</v>
      </c>
      <c r="D197" s="6">
        <v>7.63160332183941E-2</v>
      </c>
      <c r="E197" s="4">
        <f t="shared" si="0"/>
        <v>8.1961542095178114E-2</v>
      </c>
      <c r="F197" s="4"/>
      <c r="G197" s="2">
        <f ca="1">IFERROR(__xludf.DUMMYFUNCTION("""COMPUTED_VALUE"""),44794.9583333333)</f>
        <v>44794.958333333299</v>
      </c>
      <c r="H197" s="1">
        <f ca="1">IFERROR(__xludf.DUMMYFUNCTION("""COMPUTED_VALUE"""),0.105973766808578)</f>
        <v>0.10597376680857799</v>
      </c>
    </row>
    <row r="198" spans="1:8" ht="13.2" x14ac:dyDescent="0.25">
      <c r="A198" s="5">
        <v>44745.166666666664</v>
      </c>
      <c r="B198" s="6">
        <v>216.49</v>
      </c>
      <c r="C198" s="6">
        <v>193.42377999999999</v>
      </c>
      <c r="D198" s="6">
        <v>0.119252244992833</v>
      </c>
      <c r="E198" s="4">
        <f t="shared" si="0"/>
        <v>8.5218913941147598E-2</v>
      </c>
      <c r="F198" s="4"/>
      <c r="G198" s="2">
        <f ca="1">IFERROR(__xludf.DUMMYFUNCTION("""COMPUTED_VALUE"""),44792.9583333333)</f>
        <v>44792.958333333299</v>
      </c>
      <c r="H198" s="1">
        <f ca="1">IFERROR(__xludf.DUMMYFUNCTION("""COMPUTED_VALUE"""),0.04915660995171)</f>
        <v>4.9156609951709999E-2</v>
      </c>
    </row>
    <row r="199" spans="1:8" ht="13.2" x14ac:dyDescent="0.25">
      <c r="A199" s="5">
        <v>44745.208333333336</v>
      </c>
      <c r="B199" s="6">
        <v>203.46</v>
      </c>
      <c r="C199" s="6">
        <v>193.98850999999999</v>
      </c>
      <c r="D199" s="6">
        <v>4.88250051510783E-2</v>
      </c>
      <c r="E199" s="4">
        <f t="shared" si="0"/>
        <v>8.3860323055127459E-2</v>
      </c>
      <c r="F199" s="4"/>
      <c r="G199" s="2">
        <f ca="1">IFERROR(__xludf.DUMMYFUNCTION("""COMPUTED_VALUE"""),44793.9583333333)</f>
        <v>44793.958333333299</v>
      </c>
      <c r="H199" s="1">
        <f ca="1">IFERROR(__xludf.DUMMYFUNCTION("""COMPUTED_VALUE"""),0.0396739105994031)</f>
        <v>3.9673910599403103E-2</v>
      </c>
    </row>
    <row r="200" spans="1:8" ht="13.2" x14ac:dyDescent="0.25">
      <c r="A200" s="5">
        <v>44745.25</v>
      </c>
      <c r="B200" s="6">
        <v>184.34</v>
      </c>
      <c r="C200" s="6">
        <v>186.10978</v>
      </c>
      <c r="D200" s="6">
        <v>9.5093336846671702E-3</v>
      </c>
      <c r="E200" s="4">
        <f t="shared" si="0"/>
        <v>7.9044887207134748E-2</v>
      </c>
      <c r="F200" s="4"/>
      <c r="G200" s="2">
        <f ca="1">IFERROR(__xludf.DUMMYFUNCTION("""COMPUTED_VALUE"""),44794.9583333333)</f>
        <v>44794.958333333299</v>
      </c>
      <c r="H200" s="1">
        <f ca="1">IFERROR(__xludf.DUMMYFUNCTION("""COMPUTED_VALUE"""),0.119026354614291)</f>
        <v>0.11902635461429099</v>
      </c>
    </row>
    <row r="201" spans="1:8" ht="13.2" x14ac:dyDescent="0.25">
      <c r="A201" s="5">
        <v>44745.291666666664</v>
      </c>
      <c r="B201" s="6">
        <v>172.76</v>
      </c>
      <c r="C201" s="6">
        <v>175.96196</v>
      </c>
      <c r="D201" s="6">
        <v>1.8196887554560101E-2</v>
      </c>
      <c r="E201" s="4">
        <f t="shared" si="0"/>
        <v>7.5157136979703429E-2</v>
      </c>
      <c r="F201" s="4"/>
      <c r="G201" s="2">
        <f ca="1">IFERROR(__xludf.DUMMYFUNCTION("""COMPUTED_VALUE"""),44795.9583333333)</f>
        <v>44795.958333333299</v>
      </c>
      <c r="H201" s="1">
        <f ca="1">IFERROR(__xludf.DUMMYFUNCTION("""COMPUTED_VALUE"""),0.06600358664898)</f>
        <v>6.6003586648979998E-2</v>
      </c>
    </row>
    <row r="202" spans="1:8" ht="13.2" x14ac:dyDescent="0.25">
      <c r="A202" s="5">
        <v>44745.333333333336</v>
      </c>
      <c r="B202" s="6">
        <v>151.46</v>
      </c>
      <c r="C202" s="6">
        <v>167.34075000000001</v>
      </c>
      <c r="D202" s="6">
        <v>9.4900674223104595E-2</v>
      </c>
      <c r="E202" s="4">
        <f t="shared" si="0"/>
        <v>7.473852081864904E-2</v>
      </c>
      <c r="F202" s="4"/>
      <c r="G202" s="2">
        <f ca="1">IFERROR(__xludf.DUMMYFUNCTION("""COMPUTED_VALUE"""),44793.9583333333)</f>
        <v>44793.958333333299</v>
      </c>
      <c r="H202" s="1">
        <f ca="1">IFERROR(__xludf.DUMMYFUNCTION("""COMPUTED_VALUE"""),0.0438123905854726)</f>
        <v>4.3812390585472601E-2</v>
      </c>
    </row>
    <row r="203" spans="1:8" ht="13.2" x14ac:dyDescent="0.25">
      <c r="A203" s="5">
        <v>44745.375</v>
      </c>
      <c r="B203" s="6">
        <v>136.97999999999999</v>
      </c>
      <c r="C203" s="6">
        <v>159.87179</v>
      </c>
      <c r="D203" s="6">
        <v>0.14318842617575001</v>
      </c>
      <c r="E203" s="4">
        <f t="shared" si="0"/>
        <v>7.6121081436660312E-2</v>
      </c>
      <c r="F203" s="4"/>
      <c r="G203" s="2">
        <f ca="1">IFERROR(__xludf.DUMMYFUNCTION("""COMPUTED_VALUE"""),44794.9583333333)</f>
        <v>44794.958333333299</v>
      </c>
      <c r="H203" s="1">
        <f ca="1">IFERROR(__xludf.DUMMYFUNCTION("""COMPUTED_VALUE"""),0.102215894900681)</f>
        <v>0.102215894900681</v>
      </c>
    </row>
    <row r="204" spans="1:8" ht="13.2" x14ac:dyDescent="0.25">
      <c r="A204" s="5">
        <v>44745.416666666664</v>
      </c>
      <c r="B204" s="6">
        <v>141.58000000000001</v>
      </c>
      <c r="C204" s="6">
        <v>156.21169</v>
      </c>
      <c r="D204" s="6">
        <v>9.3665781350934604E-2</v>
      </c>
      <c r="E204" s="4">
        <f t="shared" si="0"/>
        <v>7.7223603862619089E-2</v>
      </c>
      <c r="F204" s="4"/>
      <c r="G204" s="2">
        <f ca="1">IFERROR(__xludf.DUMMYFUNCTION("""COMPUTED_VALUE"""),44795.9583333333)</f>
        <v>44795.958333333299</v>
      </c>
      <c r="H204" s="1">
        <f ca="1">IFERROR(__xludf.DUMMYFUNCTION("""COMPUTED_VALUE"""),0.0520155723627106)</f>
        <v>5.2015572362710601E-2</v>
      </c>
    </row>
    <row r="205" spans="1:8" ht="13.2" x14ac:dyDescent="0.25">
      <c r="A205" s="5">
        <v>44745.458333333336</v>
      </c>
      <c r="B205" s="6">
        <v>127.6</v>
      </c>
      <c r="C205" s="6">
        <v>157.26555999999999</v>
      </c>
      <c r="D205" s="6">
        <v>0.188633544432741</v>
      </c>
      <c r="E205" s="4">
        <f t="shared" si="0"/>
        <v>8.4338974494153507E-2</v>
      </c>
      <c r="F205" s="4"/>
      <c r="G205" s="2">
        <f ca="1">IFERROR(__xludf.DUMMYFUNCTION("""COMPUTED_VALUE"""),44796.9583333333)</f>
        <v>44796.958333333299</v>
      </c>
      <c r="H205" s="1">
        <f ca="1">IFERROR(__xludf.DUMMYFUNCTION("""COMPUTED_VALUE"""),0.103142099436231)</f>
        <v>0.103142099436231</v>
      </c>
    </row>
    <row r="206" spans="1:8" ht="13.2" x14ac:dyDescent="0.25">
      <c r="A206" s="5">
        <v>44745.5</v>
      </c>
      <c r="B206" s="6">
        <v>120.08</v>
      </c>
      <c r="C206" s="6">
        <v>157.89556999999999</v>
      </c>
      <c r="D206" s="6">
        <v>0.23949734625233601</v>
      </c>
      <c r="E206" s="4">
        <f t="shared" si="0"/>
        <v>9.2705376122101321E-2</v>
      </c>
      <c r="F206" s="4"/>
      <c r="G206" s="2">
        <f ca="1">IFERROR(__xludf.DUMMYFUNCTION("""COMPUTED_VALUE"""),44794.9583333333)</f>
        <v>44794.958333333299</v>
      </c>
      <c r="H206" s="1">
        <f ca="1">IFERROR(__xludf.DUMMYFUNCTION("""COMPUTED_VALUE"""),0.10339617867205)</f>
        <v>0.10339617867205</v>
      </c>
    </row>
    <row r="207" spans="1:8" ht="13.2" x14ac:dyDescent="0.25">
      <c r="A207" s="5">
        <v>44745.541666666664</v>
      </c>
      <c r="B207" s="6">
        <v>127.51</v>
      </c>
      <c r="C207" s="6">
        <v>150.79725999999999</v>
      </c>
      <c r="D207" s="6">
        <v>0.15442760697376001</v>
      </c>
      <c r="E207" s="4">
        <f t="shared" si="0"/>
        <v>9.7172637174169463E-2</v>
      </c>
      <c r="F207" s="4"/>
      <c r="G207" s="2">
        <f ca="1">IFERROR(__xludf.DUMMYFUNCTION("""COMPUTED_VALUE"""),44795.9583333333)</f>
        <v>44795.958333333299</v>
      </c>
      <c r="H207" s="1">
        <f ca="1">IFERROR(__xludf.DUMMYFUNCTION("""COMPUTED_VALUE"""),0.0703844357425934)</f>
        <v>7.0384435742593399E-2</v>
      </c>
    </row>
    <row r="208" spans="1:8" ht="13.2" x14ac:dyDescent="0.25">
      <c r="A208" s="5">
        <v>44745.583333333336</v>
      </c>
      <c r="B208" s="6">
        <v>112.28</v>
      </c>
      <c r="C208" s="6">
        <v>133.62438</v>
      </c>
      <c r="D208" s="6">
        <v>0.15973417425772099</v>
      </c>
      <c r="E208" s="4">
        <f t="shared" si="0"/>
        <v>0.10296945012309272</v>
      </c>
      <c r="F208" s="4"/>
      <c r="G208" s="2">
        <f ca="1">IFERROR(__xludf.DUMMYFUNCTION("""COMPUTED_VALUE"""),44796.9583333333)</f>
        <v>44796.958333333299</v>
      </c>
      <c r="H208" s="1">
        <f ca="1">IFERROR(__xludf.DUMMYFUNCTION("""COMPUTED_VALUE"""),0.0846341061664906)</f>
        <v>8.46341061664906E-2</v>
      </c>
    </row>
    <row r="209" spans="1:8" ht="13.2" x14ac:dyDescent="0.25">
      <c r="A209" s="5">
        <v>44745.625</v>
      </c>
      <c r="B209" s="6">
        <v>88.95</v>
      </c>
      <c r="C209" s="6">
        <v>108.67607</v>
      </c>
      <c r="D209" s="6">
        <v>0.18151254457398</v>
      </c>
      <c r="E209" s="4">
        <f t="shared" si="0"/>
        <v>0.1012599448512207</v>
      </c>
      <c r="F209" s="4"/>
      <c r="G209" s="2">
        <f ca="1">IFERROR(__xludf.DUMMYFUNCTION("""COMPUTED_VALUE"""),44797.9583333333)</f>
        <v>44797.958333333299</v>
      </c>
      <c r="H209" s="1">
        <f ca="1">IFERROR(__xludf.DUMMYFUNCTION("""COMPUTED_VALUE"""),0.178277919031614)</f>
        <v>0.178277919031614</v>
      </c>
    </row>
    <row r="210" spans="1:8" ht="13.2" x14ac:dyDescent="0.25">
      <c r="A210" s="5">
        <v>44745.666666666664</v>
      </c>
      <c r="B210" s="6">
        <v>92.49</v>
      </c>
      <c r="C210" s="6">
        <v>84.632279999999994</v>
      </c>
      <c r="D210" s="6">
        <v>9.2845424937151602E-2</v>
      </c>
      <c r="E210" s="4">
        <f t="shared" si="0"/>
        <v>9.9431856000835192E-2</v>
      </c>
      <c r="F210" s="4"/>
      <c r="G210" s="2">
        <f ca="1">IFERROR(__xludf.DUMMYFUNCTION("""COMPUTED_VALUE"""),44795.9583333333)</f>
        <v>44795.958333333299</v>
      </c>
      <c r="H210" s="1">
        <f ca="1">IFERROR(__xludf.DUMMYFUNCTION("""COMPUTED_VALUE"""),0.149725662750828)</f>
        <v>0.14972566275082799</v>
      </c>
    </row>
    <row r="211" spans="1:8" ht="13.2" x14ac:dyDescent="0.25">
      <c r="A211" s="5">
        <v>44745.708333333336</v>
      </c>
      <c r="B211" s="6">
        <v>88.81</v>
      </c>
      <c r="C211" s="6">
        <v>71.424040000000005</v>
      </c>
      <c r="D211" s="6">
        <v>0.243418882493905</v>
      </c>
      <c r="E211" s="4">
        <f t="shared" si="0"/>
        <v>0.10874228872365953</v>
      </c>
      <c r="F211" s="4"/>
      <c r="G211" s="2">
        <f ca="1">IFERROR(__xludf.DUMMYFUNCTION("""COMPUTED_VALUE"""),44796.9583333333)</f>
        <v>44796.958333333299</v>
      </c>
      <c r="H211" s="1">
        <f ca="1">IFERROR(__xludf.DUMMYFUNCTION("""COMPUTED_VALUE"""),0.299582243721138)</f>
        <v>0.29958224372113801</v>
      </c>
    </row>
    <row r="212" spans="1:8" ht="13.2" x14ac:dyDescent="0.25">
      <c r="A212" s="5">
        <v>44745.75</v>
      </c>
      <c r="B212" s="6">
        <v>82.65</v>
      </c>
      <c r="C212" s="6">
        <v>69.493639999999999</v>
      </c>
      <c r="D212" s="6">
        <v>0.189317468476252</v>
      </c>
      <c r="E212" s="4">
        <f t="shared" si="0"/>
        <v>0.11553439950987775</v>
      </c>
      <c r="F212" s="4"/>
      <c r="G212" s="2">
        <f ca="1">IFERROR(__xludf.DUMMYFUNCTION("""COMPUTED_VALUE"""),44797.9583333333)</f>
        <v>44797.958333333299</v>
      </c>
      <c r="H212" s="1">
        <f ca="1">IFERROR(__xludf.DUMMYFUNCTION("""COMPUTED_VALUE"""),0.343841846360928)</f>
        <v>0.34384184636092802</v>
      </c>
    </row>
    <row r="213" spans="1:8" ht="13.2" x14ac:dyDescent="0.25">
      <c r="A213" s="5">
        <v>44745.791666666664</v>
      </c>
      <c r="B213" s="6">
        <v>75.78</v>
      </c>
      <c r="C213" s="6">
        <v>67.601280000000003</v>
      </c>
      <c r="D213" s="6">
        <v>0.120984691414127</v>
      </c>
      <c r="E213" s="4">
        <f t="shared" si="0"/>
        <v>0.11993381019725312</v>
      </c>
      <c r="F213" s="4"/>
      <c r="G213" s="2">
        <f ca="1">IFERROR(__xludf.DUMMYFUNCTION("""COMPUTED_VALUE"""),44798.9583333333)</f>
        <v>44798.958333333299</v>
      </c>
      <c r="H213" s="1">
        <f ca="1">IFERROR(__xludf.DUMMYFUNCTION("""COMPUTED_VALUE"""),0.274765512262388)</f>
        <v>0.27476551226238799</v>
      </c>
    </row>
    <row r="214" spans="1:8" ht="13.2" x14ac:dyDescent="0.25">
      <c r="A214" s="5">
        <v>44745.833333333336</v>
      </c>
      <c r="B214" s="6">
        <v>73.099999999999994</v>
      </c>
      <c r="C214" s="6">
        <v>64.515469999999993</v>
      </c>
      <c r="D214" s="6">
        <v>0.13306157422397999</v>
      </c>
      <c r="E214" s="4">
        <f t="shared" si="0"/>
        <v>0.12076926730287869</v>
      </c>
      <c r="F214" s="4"/>
      <c r="G214" s="2">
        <f ca="1">IFERROR(__xludf.DUMMYFUNCTION("""COMPUTED_VALUE"""),44796.9583333333)</f>
        <v>44796.958333333299</v>
      </c>
      <c r="H214" s="1">
        <f ca="1">IFERROR(__xludf.DUMMYFUNCTION("""COMPUTED_VALUE"""),0.0839627001470137)</f>
        <v>8.3962700147013694E-2</v>
      </c>
    </row>
    <row r="215" spans="1:8" ht="13.2" x14ac:dyDescent="0.25">
      <c r="A215" s="5">
        <v>44745.875</v>
      </c>
      <c r="B215" s="6">
        <v>67.55</v>
      </c>
      <c r="C215" s="6">
        <v>65.287809999999993</v>
      </c>
      <c r="D215" s="6">
        <v>3.4649500419756799E-2</v>
      </c>
      <c r="E215" s="4">
        <f t="shared" si="0"/>
        <v>0.11699093539840931</v>
      </c>
      <c r="F215" s="4"/>
      <c r="G215" s="2">
        <f ca="1">IFERROR(__xludf.DUMMYFUNCTION("""COMPUTED_VALUE"""),44797.9583333333)</f>
        <v>44797.958333333299</v>
      </c>
      <c r="H215" s="1">
        <f ca="1">IFERROR(__xludf.DUMMYFUNCTION("""COMPUTED_VALUE"""),0.146823710531111)</f>
        <v>0.14682371053111101</v>
      </c>
    </row>
    <row r="216" spans="1:8" ht="13.2" x14ac:dyDescent="0.25">
      <c r="A216" s="5">
        <v>44745.916666666664</v>
      </c>
      <c r="B216" s="6">
        <v>70.180000000000007</v>
      </c>
      <c r="C216" s="6">
        <v>68.134799999999998</v>
      </c>
      <c r="D216" s="6">
        <v>3.0016966366673201E-2</v>
      </c>
      <c r="E216" s="4">
        <f t="shared" si="0"/>
        <v>0.11406385622749703</v>
      </c>
      <c r="F216" s="4"/>
      <c r="G216" s="2">
        <f ca="1">IFERROR(__xludf.DUMMYFUNCTION("""COMPUTED_VALUE"""),44798.9583333333)</f>
        <v>44798.958333333299</v>
      </c>
      <c r="H216" s="1">
        <f ca="1">IFERROR(__xludf.DUMMYFUNCTION("""COMPUTED_VALUE"""),0.144906499183519)</f>
        <v>0.144906499183519</v>
      </c>
    </row>
    <row r="217" spans="1:8" ht="13.2" x14ac:dyDescent="0.25">
      <c r="A217" s="5">
        <v>44745.958333333336</v>
      </c>
      <c r="B217" s="6">
        <v>73.58</v>
      </c>
      <c r="C217" s="6">
        <v>73.03931</v>
      </c>
      <c r="D217" s="6">
        <v>7.4027260115134899E-3</v>
      </c>
      <c r="E217" s="4">
        <f t="shared" si="0"/>
        <v>0.11336724930131688</v>
      </c>
      <c r="F217" s="4"/>
      <c r="G217" s="2">
        <f ca="1">IFERROR(__xludf.DUMMYFUNCTION("""COMPUTED_VALUE"""),44799.9583333333)</f>
        <v>44799.958333333299</v>
      </c>
      <c r="H217" s="1">
        <f ca="1">IFERROR(__xludf.DUMMYFUNCTION("""COMPUTED_VALUE"""),0.051657482742195)</f>
        <v>5.1657482742194998E-2</v>
      </c>
    </row>
    <row r="218" spans="1:8" ht="13.2" x14ac:dyDescent="0.25">
      <c r="A218" s="5">
        <v>44746</v>
      </c>
      <c r="B218" s="6">
        <v>82.64</v>
      </c>
      <c r="C218" s="6">
        <v>85.749189999999999</v>
      </c>
      <c r="D218" s="6">
        <v>3.6259118016158498E-2</v>
      </c>
      <c r="E218" s="4">
        <f t="shared" si="0"/>
        <v>0.11263950392833505</v>
      </c>
      <c r="F218" s="4"/>
      <c r="G218" s="2">
        <f ca="1">IFERROR(__xludf.DUMMYFUNCTION("""COMPUTED_VALUE"""),44797.9583333333)</f>
        <v>44797.958333333299</v>
      </c>
      <c r="H218" s="1">
        <f ca="1">IFERROR(__xludf.DUMMYFUNCTION("""COMPUTED_VALUE"""),0.0637622770639094)</f>
        <v>6.3762277063909398E-2</v>
      </c>
    </row>
    <row r="219" spans="1:8" ht="13.2" x14ac:dyDescent="0.25">
      <c r="A219" s="5">
        <v>44746.041666666664</v>
      </c>
      <c r="B219" s="6">
        <v>90.77</v>
      </c>
      <c r="C219" s="6">
        <v>108.28494000000001</v>
      </c>
      <c r="D219" s="6">
        <v>0.161748623585144</v>
      </c>
      <c r="E219" s="4">
        <f t="shared" si="0"/>
        <v>0.1142187477774456</v>
      </c>
      <c r="F219" s="4"/>
      <c r="G219" s="2">
        <f ca="1">IFERROR(__xludf.DUMMYFUNCTION("""COMPUTED_VALUE"""),44798.9583333333)</f>
        <v>44798.958333333299</v>
      </c>
      <c r="H219" s="1">
        <f ca="1">IFERROR(__xludf.DUMMYFUNCTION("""COMPUTED_VALUE"""),0.0620022469290952)</f>
        <v>6.2002246929095201E-2</v>
      </c>
    </row>
    <row r="220" spans="1:8" ht="13.2" x14ac:dyDescent="0.25">
      <c r="A220" s="5">
        <v>44746.083333333336</v>
      </c>
      <c r="B220" s="6">
        <v>105.86</v>
      </c>
      <c r="C220" s="6">
        <v>145.03359</v>
      </c>
      <c r="D220" s="6">
        <v>0.27010011956540497</v>
      </c>
      <c r="E220" s="4">
        <f t="shared" si="0"/>
        <v>0.11864436243133025</v>
      </c>
      <c r="F220" s="4"/>
      <c r="G220" s="2">
        <f ca="1">IFERROR(__xludf.DUMMYFUNCTION("""COMPUTED_VALUE"""),44799.9583333333)</f>
        <v>44799.958333333299</v>
      </c>
      <c r="H220" s="1">
        <f ca="1">IFERROR(__xludf.DUMMYFUNCTION("""COMPUTED_VALUE"""),0.0540800319942414)</f>
        <v>5.4080031994241398E-2</v>
      </c>
    </row>
    <row r="221" spans="1:8" ht="13.2" x14ac:dyDescent="0.25">
      <c r="A221" s="5">
        <v>44746.125</v>
      </c>
      <c r="B221" s="6">
        <v>159.69999999999999</v>
      </c>
      <c r="C221" s="6">
        <v>175.53411</v>
      </c>
      <c r="D221" s="6">
        <v>9.0205316789996007E-2</v>
      </c>
      <c r="E221" s="4">
        <f t="shared" si="0"/>
        <v>0.11922308258014701</v>
      </c>
      <c r="F221" s="4"/>
      <c r="G221" s="2">
        <f ca="1">IFERROR(__xludf.DUMMYFUNCTION("""COMPUTED_VALUE"""),44800.9583333333)</f>
        <v>44800.958333333299</v>
      </c>
      <c r="H221" s="1">
        <f ca="1">IFERROR(__xludf.DUMMYFUNCTION("""COMPUTED_VALUE"""),0.140887901829668)</f>
        <v>0.14088790182966801</v>
      </c>
    </row>
    <row r="222" spans="1:8" ht="13.2" x14ac:dyDescent="0.25">
      <c r="A222" s="5">
        <v>44746.166666666664</v>
      </c>
      <c r="B222" s="6">
        <v>180.06</v>
      </c>
      <c r="C222" s="6">
        <v>189.37527</v>
      </c>
      <c r="D222" s="6">
        <v>4.9189474422927502E-2</v>
      </c>
      <c r="E222" s="4">
        <f t="shared" si="0"/>
        <v>0.1163038004730676</v>
      </c>
      <c r="F222" s="4"/>
      <c r="G222" s="2">
        <f ca="1">IFERROR(__xludf.DUMMYFUNCTION("""COMPUTED_VALUE"""),44798.9583333333)</f>
        <v>44798.958333333299</v>
      </c>
      <c r="H222" s="1">
        <f ca="1">IFERROR(__xludf.DUMMYFUNCTION("""COMPUTED_VALUE"""),0.0333637504571929)</f>
        <v>3.3363750457192899E-2</v>
      </c>
    </row>
    <row r="223" spans="1:8" ht="13.2" x14ac:dyDescent="0.25">
      <c r="A223" s="5">
        <v>44746.208333333336</v>
      </c>
      <c r="B223" s="6">
        <v>173.51</v>
      </c>
      <c r="C223" s="6">
        <v>190.11317</v>
      </c>
      <c r="D223" s="6">
        <v>8.7333086918702105E-2</v>
      </c>
      <c r="E223" s="4">
        <f t="shared" si="0"/>
        <v>0.11790830388005193</v>
      </c>
      <c r="F223" s="4"/>
      <c r="G223" s="2">
        <f ca="1">IFERROR(__xludf.DUMMYFUNCTION("""COMPUTED_VALUE"""),44799.9583333333)</f>
        <v>44799.958333333299</v>
      </c>
      <c r="H223" s="1">
        <f ca="1">IFERROR(__xludf.DUMMYFUNCTION("""COMPUTED_VALUE"""),0.0615654647742352)</f>
        <v>6.1565464774235197E-2</v>
      </c>
    </row>
    <row r="224" spans="1:8" ht="13.2" x14ac:dyDescent="0.25">
      <c r="A224" s="5">
        <v>44746.25</v>
      </c>
      <c r="B224" s="6">
        <v>149.38999999999999</v>
      </c>
      <c r="C224" s="6">
        <v>183.34779</v>
      </c>
      <c r="D224" s="6">
        <v>0.18520970446384899</v>
      </c>
      <c r="E224" s="4">
        <f t="shared" si="0"/>
        <v>0.12522915266251786</v>
      </c>
      <c r="F224" s="4"/>
      <c r="G224" s="2">
        <f ca="1">IFERROR(__xludf.DUMMYFUNCTION("""COMPUTED_VALUE"""),44800.9583333333)</f>
        <v>44800.958333333299</v>
      </c>
      <c r="H224" s="1">
        <f ca="1">IFERROR(__xludf.DUMMYFUNCTION("""COMPUTED_VALUE"""),0.139077585225086)</f>
        <v>0.13907758522508601</v>
      </c>
    </row>
    <row r="225" spans="1:8" ht="13.2" x14ac:dyDescent="0.25">
      <c r="A225" s="5">
        <v>44746.291666666664</v>
      </c>
      <c r="B225" s="6">
        <v>145.51</v>
      </c>
      <c r="C225" s="6">
        <v>174.22712999999999</v>
      </c>
      <c r="D225" s="6">
        <v>0.16482582247667099</v>
      </c>
      <c r="E225" s="4">
        <f t="shared" si="0"/>
        <v>0.13133869161760581</v>
      </c>
      <c r="F225" s="4"/>
      <c r="G225" s="2">
        <f ca="1">IFERROR(__xludf.DUMMYFUNCTION("""COMPUTED_VALUE"""),44801.9583333333)</f>
        <v>44801.958333333299</v>
      </c>
      <c r="H225" s="1">
        <f ca="1">IFERROR(__xludf.DUMMYFUNCTION("""COMPUTED_VALUE"""),0.136231677673143)</f>
        <v>0.13623167767314301</v>
      </c>
    </row>
    <row r="226" spans="1:8" ht="13.2" x14ac:dyDescent="0.25">
      <c r="A226" s="5">
        <v>44746.333333333336</v>
      </c>
      <c r="B226" s="6">
        <v>127.89</v>
      </c>
      <c r="C226" s="6">
        <v>167.33213000000001</v>
      </c>
      <c r="D226" s="6">
        <v>0.23571163529681899</v>
      </c>
      <c r="E226" s="4">
        <f t="shared" si="0"/>
        <v>0.13720581499567722</v>
      </c>
      <c r="F226" s="4"/>
      <c r="G226" s="2">
        <f ca="1">IFERROR(__xludf.DUMMYFUNCTION("""COMPUTED_VALUE"""),44799.9583333333)</f>
        <v>44799.958333333299</v>
      </c>
      <c r="H226" s="1">
        <f ca="1">IFERROR(__xludf.DUMMYFUNCTION("""COMPUTED_VALUE"""),0.0328740896255683)</f>
        <v>3.2874089625568301E-2</v>
      </c>
    </row>
    <row r="227" spans="1:8" ht="13.2" x14ac:dyDescent="0.25">
      <c r="A227" s="5">
        <v>44746.375</v>
      </c>
      <c r="B227" s="6">
        <v>122</v>
      </c>
      <c r="C227" s="6">
        <v>161.31354999999999</v>
      </c>
      <c r="D227" s="6">
        <v>0.24370891347936899</v>
      </c>
      <c r="E227" s="4">
        <f t="shared" si="0"/>
        <v>0.14139416863332802</v>
      </c>
      <c r="F227" s="4"/>
      <c r="G227" s="2">
        <f ca="1">IFERROR(__xludf.DUMMYFUNCTION("""COMPUTED_VALUE"""),44800.9583333333)</f>
        <v>44800.958333333299</v>
      </c>
      <c r="H227" s="1">
        <f ca="1">IFERROR(__xludf.DUMMYFUNCTION("""COMPUTED_VALUE"""),0.122686053778268)</f>
        <v>0.12268605377826799</v>
      </c>
    </row>
    <row r="228" spans="1:8" ht="13.2" x14ac:dyDescent="0.25">
      <c r="A228" s="5">
        <v>44746.416666666664</v>
      </c>
      <c r="B228" s="6">
        <v>116.19</v>
      </c>
      <c r="C228" s="6">
        <v>156.38212999999999</v>
      </c>
      <c r="D228" s="6">
        <v>0.25701229417964799</v>
      </c>
      <c r="E228" s="4">
        <f t="shared" si="0"/>
        <v>0.14820027333452443</v>
      </c>
      <c r="F228" s="4"/>
      <c r="G228" s="2">
        <f ca="1">IFERROR(__xludf.DUMMYFUNCTION("""COMPUTED_VALUE"""),44801.9583333333)</f>
        <v>44801.958333333299</v>
      </c>
      <c r="H228" s="1">
        <f ca="1">IFERROR(__xludf.DUMMYFUNCTION("""COMPUTED_VALUE"""),0.124108762349969)</f>
        <v>0.124108762349969</v>
      </c>
    </row>
    <row r="229" spans="1:8" ht="13.2" x14ac:dyDescent="0.25">
      <c r="A229" s="5">
        <v>44746.458333333336</v>
      </c>
      <c r="B229" s="6">
        <v>107.38</v>
      </c>
      <c r="C229" s="6">
        <v>155.97945999999999</v>
      </c>
      <c r="D229" s="6">
        <v>0.31157602417651598</v>
      </c>
      <c r="E229" s="4">
        <f t="shared" si="0"/>
        <v>0.15332287665718172</v>
      </c>
      <c r="F229" s="4"/>
      <c r="G229" s="2">
        <f ca="1">IFERROR(__xludf.DUMMYFUNCTION("""COMPUTED_VALUE"""),44802.9583333333)</f>
        <v>44802.958333333299</v>
      </c>
      <c r="H229" s="1">
        <f ca="1">IFERROR(__xludf.DUMMYFUNCTION("""COMPUTED_VALUE"""),0.0825949067936682)</f>
        <v>8.2594906793668196E-2</v>
      </c>
    </row>
    <row r="230" spans="1:8" ht="13.2" x14ac:dyDescent="0.25">
      <c r="A230" s="5">
        <v>44746.5</v>
      </c>
      <c r="B230" s="6">
        <v>108.11</v>
      </c>
      <c r="C230" s="6">
        <v>158.25555</v>
      </c>
      <c r="D230" s="6">
        <v>0.31686440064819199</v>
      </c>
      <c r="E230" s="4">
        <f t="shared" si="0"/>
        <v>0.15654650392367572</v>
      </c>
      <c r="F230" s="4"/>
      <c r="G230" s="2">
        <f ca="1">IFERROR(__xludf.DUMMYFUNCTION("""COMPUTED_VALUE"""),44800.9583333333)</f>
        <v>44800.958333333299</v>
      </c>
      <c r="H230" s="1">
        <f ca="1">IFERROR(__xludf.DUMMYFUNCTION("""COMPUTED_VALUE"""),0.114390838664411)</f>
        <v>0.11439083866441099</v>
      </c>
    </row>
    <row r="231" spans="1:8" ht="13.2" x14ac:dyDescent="0.25">
      <c r="A231" s="5">
        <v>44746.541666666664</v>
      </c>
      <c r="B231" s="6">
        <v>119.73</v>
      </c>
      <c r="C231" s="6">
        <v>155.03962000000001</v>
      </c>
      <c r="D231" s="6">
        <v>0.22774578523863701</v>
      </c>
      <c r="E231" s="4">
        <f t="shared" si="0"/>
        <v>0.15960142801804558</v>
      </c>
      <c r="F231" s="4"/>
      <c r="G231" s="2">
        <f ca="1">IFERROR(__xludf.DUMMYFUNCTION("""COMPUTED_VALUE"""),44801.9583333333)</f>
        <v>44801.958333333299</v>
      </c>
      <c r="H231" s="1">
        <f ca="1">IFERROR(__xludf.DUMMYFUNCTION("""COMPUTED_VALUE"""),0.129115392146933)</f>
        <v>0.12911539214693299</v>
      </c>
    </row>
    <row r="232" spans="1:8" ht="13.2" x14ac:dyDescent="0.25">
      <c r="A232" s="5">
        <v>44746.583333333336</v>
      </c>
      <c r="B232" s="6">
        <v>111.93</v>
      </c>
      <c r="C232" s="6">
        <v>140.0352</v>
      </c>
      <c r="D232" s="6">
        <v>0.200700966614108</v>
      </c>
      <c r="E232" s="4">
        <f t="shared" si="0"/>
        <v>0.16130837769956172</v>
      </c>
      <c r="F232" s="4"/>
      <c r="G232" s="2">
        <f ca="1">IFERROR(__xludf.DUMMYFUNCTION("""COMPUTED_VALUE"""),44802.9583333333)</f>
        <v>44802.958333333299</v>
      </c>
      <c r="H232" s="1">
        <f ca="1">IFERROR(__xludf.DUMMYFUNCTION("""COMPUTED_VALUE"""),0.0792017847899044)</f>
        <v>7.9201784789904403E-2</v>
      </c>
    </row>
    <row r="233" spans="1:8" ht="13.2" x14ac:dyDescent="0.25">
      <c r="A233" s="5">
        <v>44746.625</v>
      </c>
      <c r="B233" s="6">
        <v>92.71</v>
      </c>
      <c r="C233" s="6">
        <v>114.28494999999999</v>
      </c>
      <c r="D233" s="6">
        <v>0.188782074980126</v>
      </c>
      <c r="E233" s="4">
        <f t="shared" si="0"/>
        <v>0.16161127479981779</v>
      </c>
      <c r="F233" s="4"/>
      <c r="G233" s="2">
        <f ca="1">IFERROR(__xludf.DUMMYFUNCTION("""COMPUTED_VALUE"""),44803.9583333333)</f>
        <v>44803.958333333299</v>
      </c>
      <c r="H233" s="1">
        <f ca="1">IFERROR(__xludf.DUMMYFUNCTION("""COMPUTED_VALUE"""),0.230144141568691)</f>
        <v>0.23014414156869101</v>
      </c>
    </row>
    <row r="234" spans="1:8" ht="13.2" x14ac:dyDescent="0.25">
      <c r="A234" s="5">
        <v>44746.666666666664</v>
      </c>
      <c r="B234" s="6">
        <v>82.26</v>
      </c>
      <c r="C234" s="6">
        <v>88.668530000000004</v>
      </c>
      <c r="D234" s="6">
        <v>7.2275135270653504E-2</v>
      </c>
      <c r="E234" s="4">
        <f t="shared" si="0"/>
        <v>0.16075417939704703</v>
      </c>
      <c r="F234" s="4"/>
      <c r="G234" s="2">
        <f ca="1">IFERROR(__xludf.DUMMYFUNCTION("""COMPUTED_VALUE"""),44801.9583333333)</f>
        <v>44801.958333333299</v>
      </c>
      <c r="H234" s="1">
        <f ca="1">IFERROR(__xludf.DUMMYFUNCTION("""COMPUTED_VALUE"""),0.0555733574950277)</f>
        <v>5.5573357495027703E-2</v>
      </c>
    </row>
    <row r="235" spans="1:8" ht="13.2" x14ac:dyDescent="0.25">
      <c r="A235" s="5">
        <v>44746.708333333336</v>
      </c>
      <c r="B235" s="6">
        <v>76.81</v>
      </c>
      <c r="C235" s="6">
        <v>73.871750000000006</v>
      </c>
      <c r="D235" s="6">
        <v>3.9775015482914497E-2</v>
      </c>
      <c r="E235" s="4">
        <f t="shared" si="0"/>
        <v>0.15226901827158912</v>
      </c>
      <c r="F235" s="4"/>
      <c r="G235" s="2">
        <f ca="1">IFERROR(__xludf.DUMMYFUNCTION("""COMPUTED_VALUE"""),44802.9583333333)</f>
        <v>44802.958333333299</v>
      </c>
      <c r="H235" s="1">
        <f ca="1">IFERROR(__xludf.DUMMYFUNCTION("""COMPUTED_VALUE"""),0.227015981709054)</f>
        <v>0.22701598170905399</v>
      </c>
    </row>
    <row r="236" spans="1:8" ht="13.2" x14ac:dyDescent="0.25">
      <c r="A236" s="5">
        <v>44746.75</v>
      </c>
      <c r="B236" s="6">
        <v>68.58</v>
      </c>
      <c r="C236" s="6">
        <v>72.894300000000001</v>
      </c>
      <c r="D236" s="6">
        <v>5.91856976471411E-2</v>
      </c>
      <c r="E236" s="4">
        <f t="shared" si="0"/>
        <v>0.14684686115370948</v>
      </c>
      <c r="F236" s="4"/>
      <c r="G236" s="2">
        <f ca="1">IFERROR(__xludf.DUMMYFUNCTION("""COMPUTED_VALUE"""),44803.9583333333)</f>
        <v>44803.958333333299</v>
      </c>
      <c r="H236" s="1">
        <f ca="1">IFERROR(__xludf.DUMMYFUNCTION("""COMPUTED_VALUE"""),0.306689943504493)</f>
        <v>0.30668994350449302</v>
      </c>
    </row>
    <row r="237" spans="1:8" ht="13.2" x14ac:dyDescent="0.25">
      <c r="A237" s="5">
        <v>44746.791666666664</v>
      </c>
      <c r="B237" s="6">
        <v>66.95</v>
      </c>
      <c r="C237" s="6">
        <v>74.879570000000001</v>
      </c>
      <c r="D237" s="6">
        <v>0.10589764337589</v>
      </c>
      <c r="E237" s="4">
        <f t="shared" si="0"/>
        <v>0.14621823415211629</v>
      </c>
      <c r="F237" s="4"/>
      <c r="G237" s="2">
        <f ca="1">IFERROR(__xludf.DUMMYFUNCTION("""COMPUTED_VALUE"""),44804.9583333333)</f>
        <v>44804.958333333299</v>
      </c>
      <c r="H237" s="1">
        <f ca="1">IFERROR(__xludf.DUMMYFUNCTION("""COMPUTED_VALUE"""),0.239858344007899)</f>
        <v>0.23985834400789899</v>
      </c>
    </row>
    <row r="238" spans="1:8" ht="13.2" x14ac:dyDescent="0.25">
      <c r="A238" s="5">
        <v>44746.833333333336</v>
      </c>
      <c r="B238" s="6">
        <v>63.15</v>
      </c>
      <c r="C238" s="6">
        <v>75.649140000000003</v>
      </c>
      <c r="D238" s="6">
        <v>0.165225143339369</v>
      </c>
      <c r="E238" s="4">
        <f t="shared" si="0"/>
        <v>0.14755838286525749</v>
      </c>
      <c r="F238" s="4"/>
      <c r="G238" s="2">
        <f ca="1">IFERROR(__xludf.DUMMYFUNCTION("""COMPUTED_VALUE"""),44802.9583333333)</f>
        <v>44802.958333333299</v>
      </c>
      <c r="H238" s="1">
        <f ca="1">IFERROR(__xludf.DUMMYFUNCTION("""COMPUTED_VALUE"""),0.171088839690829)</f>
        <v>0.171088839690829</v>
      </c>
    </row>
    <row r="239" spans="1:8" ht="13.2" x14ac:dyDescent="0.25">
      <c r="A239" s="5">
        <v>44746.875</v>
      </c>
      <c r="B239" s="6">
        <v>60.24</v>
      </c>
      <c r="C239" s="6">
        <v>77.732600000000005</v>
      </c>
      <c r="D239" s="6">
        <v>0.22503557066147201</v>
      </c>
      <c r="E239" s="4">
        <f t="shared" si="0"/>
        <v>0.15549113579199567</v>
      </c>
      <c r="F239" s="4"/>
      <c r="G239" s="2">
        <f ca="1">IFERROR(__xludf.DUMMYFUNCTION("""COMPUTED_VALUE"""),44803.9583333333)</f>
        <v>44803.958333333299</v>
      </c>
      <c r="H239" s="1">
        <f ca="1">IFERROR(__xludf.DUMMYFUNCTION("""COMPUTED_VALUE"""),0.265070836341609)</f>
        <v>0.265070836341609</v>
      </c>
    </row>
    <row r="240" spans="1:8" ht="13.2" x14ac:dyDescent="0.25">
      <c r="A240" s="5">
        <v>44746.916666666664</v>
      </c>
      <c r="B240" s="6">
        <v>59.33</v>
      </c>
      <c r="C240" s="6">
        <v>80.911770000000004</v>
      </c>
      <c r="D240" s="6">
        <v>0.26673214539738699</v>
      </c>
      <c r="E240" s="4">
        <f t="shared" si="0"/>
        <v>0.1653542682516087</v>
      </c>
      <c r="F240" s="4"/>
      <c r="G240" s="2">
        <f ca="1">IFERROR(__xludf.DUMMYFUNCTION("""COMPUTED_VALUE"""),44804.9583333333)</f>
        <v>44804.958333333299</v>
      </c>
      <c r="H240" s="1">
        <f ca="1">IFERROR(__xludf.DUMMYFUNCTION("""COMPUTED_VALUE"""),0.255101308226273)</f>
        <v>0.25510130822627303</v>
      </c>
    </row>
    <row r="241" spans="1:8" ht="13.2" x14ac:dyDescent="0.25">
      <c r="A241" s="5">
        <v>44746.958333333336</v>
      </c>
      <c r="B241" s="6">
        <v>60.63</v>
      </c>
      <c r="C241" s="6">
        <v>84.943269999999998</v>
      </c>
      <c r="D241" s="6">
        <v>0.286229503526294</v>
      </c>
      <c r="E241" s="4">
        <f t="shared" si="0"/>
        <v>0.17697205064805788</v>
      </c>
      <c r="F241" s="4"/>
      <c r="G241" s="2">
        <f ca="1">IFERROR(__xludf.DUMMYFUNCTION("""COMPUTED_VALUE"""),44805.9583333333)</f>
        <v>44805.958333333299</v>
      </c>
      <c r="H241" s="1">
        <f ca="1">IFERROR(__xludf.DUMMYFUNCTION("""COMPUTED_VALUE"""),0.299407052933897)</f>
        <v>0.29940705293389702</v>
      </c>
    </row>
    <row r="242" spans="1:8" ht="13.2" x14ac:dyDescent="0.25">
      <c r="A242" s="5">
        <v>44747</v>
      </c>
      <c r="B242" s="6">
        <v>68.569999999999993</v>
      </c>
      <c r="C242" s="6">
        <v>86.482410000000002</v>
      </c>
      <c r="D242" s="6">
        <v>0.207122003191169</v>
      </c>
      <c r="E242" s="4">
        <f t="shared" si="0"/>
        <v>0.18409133753035001</v>
      </c>
      <c r="F242" s="4"/>
      <c r="G242" s="2">
        <f ca="1">IFERROR(__xludf.DUMMYFUNCTION("""COMPUTED_VALUE"""),44803.9583333333)</f>
        <v>44803.958333333299</v>
      </c>
      <c r="H242" s="1">
        <f ca="1">IFERROR(__xludf.DUMMYFUNCTION("""COMPUTED_VALUE"""),0.124644315604546)</f>
        <v>0.124644315604546</v>
      </c>
    </row>
    <row r="243" spans="1:8" ht="13.2" x14ac:dyDescent="0.25">
      <c r="A243" s="5">
        <v>44747.041666666664</v>
      </c>
      <c r="B243" s="6">
        <v>87.12</v>
      </c>
      <c r="C243" s="6">
        <v>109.90317</v>
      </c>
      <c r="D243" s="6">
        <v>0.20730220975427699</v>
      </c>
      <c r="E243" s="4">
        <f t="shared" si="0"/>
        <v>0.18598940362073058</v>
      </c>
      <c r="F243" s="4"/>
      <c r="G243" s="2">
        <f ca="1">IFERROR(__xludf.DUMMYFUNCTION("""COMPUTED_VALUE"""),44804.9583333333)</f>
        <v>44804.958333333299</v>
      </c>
      <c r="H243" s="1">
        <f ca="1">IFERROR(__xludf.DUMMYFUNCTION("""COMPUTED_VALUE"""),0.115853257087171)</f>
        <v>0.11585325708717099</v>
      </c>
    </row>
    <row r="244" spans="1:8" ht="13.2" x14ac:dyDescent="0.25">
      <c r="A244" s="5">
        <v>44747.083333333336</v>
      </c>
      <c r="B244" s="6">
        <v>117.76</v>
      </c>
      <c r="C244" s="6">
        <v>147.01383999999999</v>
      </c>
      <c r="D244" s="6">
        <v>0.198986979729255</v>
      </c>
      <c r="E244" s="4">
        <f t="shared" si="0"/>
        <v>0.1830263561275576</v>
      </c>
      <c r="F244" s="4"/>
      <c r="G244" s="2">
        <f ca="1">IFERROR(__xludf.DUMMYFUNCTION("""COMPUTED_VALUE"""),44805.9583333333)</f>
        <v>44805.958333333299</v>
      </c>
      <c r="H244" s="1">
        <f ca="1">IFERROR(__xludf.DUMMYFUNCTION("""COMPUTED_VALUE"""),0.139390030294971)</f>
        <v>0.13939003029497099</v>
      </c>
    </row>
    <row r="245" spans="1:8" ht="13.2" x14ac:dyDescent="0.25">
      <c r="A245" s="5">
        <v>44747.125</v>
      </c>
      <c r="B245" s="6">
        <v>169.38</v>
      </c>
      <c r="C245" s="6">
        <v>177.22244000000001</v>
      </c>
      <c r="D245" s="6">
        <v>4.4251958160603198E-2</v>
      </c>
      <c r="E245" s="4">
        <f t="shared" si="0"/>
        <v>0.18111163285133294</v>
      </c>
      <c r="F245" s="4"/>
      <c r="G245" s="2">
        <f ca="1">IFERROR(__xludf.DUMMYFUNCTION("""COMPUTED_VALUE"""),44806.9583333333)</f>
        <v>44806.958333333299</v>
      </c>
      <c r="H245" s="1">
        <f ca="1">IFERROR(__xludf.DUMMYFUNCTION("""COMPUTED_VALUE"""),0.106329487266545)</f>
        <v>0.10632948726654499</v>
      </c>
    </row>
    <row r="246" spans="1:8" ht="13.2" x14ac:dyDescent="0.25">
      <c r="A246" s="5">
        <v>44747.166666666664</v>
      </c>
      <c r="B246" s="6">
        <v>193.37</v>
      </c>
      <c r="C246" s="6">
        <v>190.70802</v>
      </c>
      <c r="D246" s="6">
        <v>1.39584061540778E-2</v>
      </c>
      <c r="E246" s="4">
        <f t="shared" si="0"/>
        <v>0.17964367167346421</v>
      </c>
      <c r="F246" s="4"/>
      <c r="G246" s="2">
        <f ca="1">IFERROR(__xludf.DUMMYFUNCTION("""COMPUTED_VALUE"""),44804.9583333333)</f>
        <v>44804.958333333299</v>
      </c>
      <c r="H246" s="1">
        <f ca="1">IFERROR(__xludf.DUMMYFUNCTION("""COMPUTED_VALUE"""),0.0362644635843668)</f>
        <v>3.6264463584366802E-2</v>
      </c>
    </row>
    <row r="247" spans="1:8" ht="13.2" x14ac:dyDescent="0.25">
      <c r="A247" s="5">
        <v>44747.208333333336</v>
      </c>
      <c r="B247" s="6">
        <v>187.95</v>
      </c>
      <c r="C247" s="6">
        <v>191.78012000000001</v>
      </c>
      <c r="D247" s="6">
        <v>1.9971413095371999E-2</v>
      </c>
      <c r="E247" s="4">
        <f t="shared" si="0"/>
        <v>0.17683693526415878</v>
      </c>
      <c r="F247" s="4"/>
      <c r="G247" s="2">
        <f ca="1">IFERROR(__xludf.DUMMYFUNCTION("""COMPUTED_VALUE"""),44805.9583333333)</f>
        <v>44805.958333333299</v>
      </c>
      <c r="H247" s="1">
        <f ca="1">IFERROR(__xludf.DUMMYFUNCTION("""COMPUTED_VALUE"""),0.0970837027245467)</f>
        <v>9.7083702724546694E-2</v>
      </c>
    </row>
    <row r="248" spans="1:8" ht="13.2" x14ac:dyDescent="0.25">
      <c r="A248" s="5">
        <v>44747.25</v>
      </c>
      <c r="B248" s="6">
        <v>174.49</v>
      </c>
      <c r="C248" s="6">
        <v>185.64576</v>
      </c>
      <c r="D248" s="6">
        <v>6.00916498173725E-2</v>
      </c>
      <c r="E248" s="4">
        <f t="shared" si="0"/>
        <v>0.17162368298722228</v>
      </c>
      <c r="F248" s="4"/>
      <c r="G248" s="2">
        <f ca="1">IFERROR(__xludf.DUMMYFUNCTION("""COMPUTED_VALUE"""),44806.9583333333)</f>
        <v>44806.958333333299</v>
      </c>
      <c r="H248" s="1">
        <f ca="1">IFERROR(__xludf.DUMMYFUNCTION("""COMPUTED_VALUE"""),0.0920402078143584)</f>
        <v>9.2040207814358399E-2</v>
      </c>
    </row>
    <row r="249" spans="1:8" ht="13.2" x14ac:dyDescent="0.25">
      <c r="A249" s="5">
        <v>44747.291666666664</v>
      </c>
      <c r="B249" s="6">
        <v>170.38</v>
      </c>
      <c r="C249" s="6">
        <v>175.38586000000001</v>
      </c>
      <c r="D249" s="6">
        <v>2.8541981662603799E-2</v>
      </c>
      <c r="E249" s="4">
        <f t="shared" si="0"/>
        <v>0.16594518961996946</v>
      </c>
      <c r="F249" s="4"/>
      <c r="G249" s="2">
        <f ca="1">IFERROR(__xludf.DUMMYFUNCTION("""COMPUTED_VALUE"""),44807.9583333333)</f>
        <v>44807.958333333299</v>
      </c>
      <c r="H249" s="1">
        <f ca="1">IFERROR(__xludf.DUMMYFUNCTION("""COMPUTED_VALUE"""),0.0444844016359563)</f>
        <v>4.4484401635956301E-2</v>
      </c>
    </row>
    <row r="250" spans="1:8" ht="13.2" x14ac:dyDescent="0.25">
      <c r="A250" s="5">
        <v>44747.333333333336</v>
      </c>
      <c r="B250" s="6">
        <v>164.84</v>
      </c>
      <c r="C250" s="6">
        <v>165.64993000000001</v>
      </c>
      <c r="D250" s="6">
        <v>4.8894074389286297E-3</v>
      </c>
      <c r="E250" s="4">
        <f t="shared" si="0"/>
        <v>0.15632759679255734</v>
      </c>
      <c r="F250" s="4"/>
      <c r="G250" s="2">
        <f ca="1">IFERROR(__xludf.DUMMYFUNCTION("""COMPUTED_VALUE"""),44805.9583333333)</f>
        <v>44805.958333333299</v>
      </c>
      <c r="H250" s="1">
        <f ca="1">IFERROR(__xludf.DUMMYFUNCTION("""COMPUTED_VALUE"""),0.107251277224392)</f>
        <v>0.107251277224392</v>
      </c>
    </row>
    <row r="251" spans="1:8" ht="13.2" x14ac:dyDescent="0.25">
      <c r="A251" s="5">
        <v>44747.375</v>
      </c>
      <c r="B251" s="6">
        <v>154.63999999999999</v>
      </c>
      <c r="C251" s="6">
        <v>156.62982</v>
      </c>
      <c r="D251" s="6">
        <v>1.27039665882269E-2</v>
      </c>
      <c r="E251" s="4">
        <f t="shared" si="0"/>
        <v>0.14670239067209309</v>
      </c>
      <c r="F251" s="4"/>
      <c r="G251" s="2">
        <f ca="1">IFERROR(__xludf.DUMMYFUNCTION("""COMPUTED_VALUE"""),44806.9583333333)</f>
        <v>44806.958333333299</v>
      </c>
      <c r="H251" s="1">
        <f ca="1">IFERROR(__xludf.DUMMYFUNCTION("""COMPUTED_VALUE"""),0.136592608851075)</f>
        <v>0.13659260885107499</v>
      </c>
    </row>
    <row r="252" spans="1:8" ht="13.2" x14ac:dyDescent="0.25">
      <c r="A252" s="5">
        <v>44747.416666666664</v>
      </c>
      <c r="B252" s="6">
        <v>151.72</v>
      </c>
      <c r="C252" s="6">
        <v>148.58078</v>
      </c>
      <c r="D252" s="6">
        <v>2.1128035537301599E-2</v>
      </c>
      <c r="E252" s="4">
        <f t="shared" si="0"/>
        <v>0.13687387989532868</v>
      </c>
      <c r="F252" s="4"/>
      <c r="G252" s="2">
        <f ca="1">IFERROR(__xludf.DUMMYFUNCTION("""COMPUTED_VALUE"""),44807.9583333333)</f>
        <v>44807.958333333299</v>
      </c>
      <c r="H252" s="1">
        <f ca="1">IFERROR(__xludf.DUMMYFUNCTION("""COMPUTED_VALUE"""),0.14577296711465)</f>
        <v>0.14577296711464999</v>
      </c>
    </row>
    <row r="253" spans="1:8" ht="13.2" x14ac:dyDescent="0.25">
      <c r="A253" s="5">
        <v>44747.458333333336</v>
      </c>
      <c r="B253" s="6">
        <v>156.54</v>
      </c>
      <c r="C253" s="6">
        <v>144.81218999999999</v>
      </c>
      <c r="D253" s="6">
        <v>8.0986345141248098E-2</v>
      </c>
      <c r="E253" s="4">
        <f t="shared" si="0"/>
        <v>0.12726597660219249</v>
      </c>
      <c r="F253" s="4"/>
      <c r="G253" s="2">
        <f ca="1">IFERROR(__xludf.DUMMYFUNCTION("""COMPUTED_VALUE"""),44808.9583333333)</f>
        <v>44808.958333333299</v>
      </c>
      <c r="H253" s="1">
        <f ca="1">IFERROR(__xludf.DUMMYFUNCTION("""COMPUTED_VALUE"""),0.228159239619503)</f>
        <v>0.22815923961950299</v>
      </c>
    </row>
    <row r="254" spans="1:8" ht="13.2" x14ac:dyDescent="0.25">
      <c r="A254" s="5">
        <v>44747.5</v>
      </c>
      <c r="B254" s="6">
        <v>157.13999999999999</v>
      </c>
      <c r="C254" s="6">
        <v>146.25756999999999</v>
      </c>
      <c r="D254" s="6">
        <v>7.4405926476147494E-2</v>
      </c>
      <c r="E254" s="4">
        <f t="shared" si="0"/>
        <v>0.11716354017835733</v>
      </c>
      <c r="F254" s="4"/>
      <c r="G254" s="2">
        <f ca="1">IFERROR(__xludf.DUMMYFUNCTION("""COMPUTED_VALUE"""),44806.9583333333)</f>
        <v>44806.958333333299</v>
      </c>
      <c r="H254" s="1">
        <f ca="1">IFERROR(__xludf.DUMMYFUNCTION("""COMPUTED_VALUE"""),0.0585277263196812)</f>
        <v>5.85277263196812E-2</v>
      </c>
    </row>
    <row r="255" spans="1:8" ht="13.2" x14ac:dyDescent="0.25">
      <c r="A255" s="5">
        <v>44747.541666666664</v>
      </c>
      <c r="B255" s="6">
        <v>156.05000000000001</v>
      </c>
      <c r="C255" s="6">
        <v>144.69077999999999</v>
      </c>
      <c r="D255" s="6">
        <v>7.8506868233069294E-2</v>
      </c>
      <c r="E255" s="4">
        <f t="shared" si="0"/>
        <v>0.11094525196979201</v>
      </c>
      <c r="F255" s="4"/>
      <c r="G255" s="2">
        <f ca="1">IFERROR(__xludf.DUMMYFUNCTION("""COMPUTED_VALUE"""),44807.9583333333)</f>
        <v>44807.958333333299</v>
      </c>
      <c r="H255" s="1">
        <f ca="1">IFERROR(__xludf.DUMMYFUNCTION("""COMPUTED_VALUE"""),0.0785876935040953)</f>
        <v>7.8587693504095293E-2</v>
      </c>
    </row>
    <row r="256" spans="1:8" ht="13.2" x14ac:dyDescent="0.25">
      <c r="A256" s="5">
        <v>44747.583333333336</v>
      </c>
      <c r="B256" s="6">
        <v>148.63999999999999</v>
      </c>
      <c r="C256" s="6">
        <v>131.35944000000001</v>
      </c>
      <c r="D256" s="6">
        <v>0.13155171794276799</v>
      </c>
      <c r="E256" s="4">
        <f t="shared" si="0"/>
        <v>0.10806403327515283</v>
      </c>
      <c r="F256" s="4"/>
      <c r="G256" s="2">
        <f ca="1">IFERROR(__xludf.DUMMYFUNCTION("""COMPUTED_VALUE"""),44808.9583333333)</f>
        <v>44808.958333333299</v>
      </c>
      <c r="H256" s="1">
        <f ca="1">IFERROR(__xludf.DUMMYFUNCTION("""COMPUTED_VALUE"""),0.186167402197273)</f>
        <v>0.18616740219727301</v>
      </c>
    </row>
    <row r="257" spans="1:8" ht="13.2" x14ac:dyDescent="0.25">
      <c r="A257" s="5">
        <v>44747.625</v>
      </c>
      <c r="B257" s="6">
        <v>99.91</v>
      </c>
      <c r="C257" s="6">
        <v>107.78122</v>
      </c>
      <c r="D257" s="6">
        <v>7.3029605714242302E-2</v>
      </c>
      <c r="E257" s="4">
        <f t="shared" si="0"/>
        <v>0.10324101372240767</v>
      </c>
      <c r="F257" s="4"/>
      <c r="G257" s="2">
        <f ca="1">IFERROR(__xludf.DUMMYFUNCTION("""COMPUTED_VALUE"""),44809.9583333333)</f>
        <v>44809.958333333299</v>
      </c>
      <c r="H257" s="1">
        <f ca="1">IFERROR(__xludf.DUMMYFUNCTION("""COMPUTED_VALUE"""),0.165359626400757)</f>
        <v>0.16535962640075699</v>
      </c>
    </row>
    <row r="258" spans="1:8" ht="13.2" x14ac:dyDescent="0.25">
      <c r="A258" s="5">
        <v>44747.666666666664</v>
      </c>
      <c r="B258" s="6">
        <v>89.97</v>
      </c>
      <c r="C258" s="6">
        <v>84.933369999999996</v>
      </c>
      <c r="D258" s="6">
        <v>5.9300955560811899E-2</v>
      </c>
      <c r="E258" s="4">
        <f t="shared" si="0"/>
        <v>0.10270042290116425</v>
      </c>
      <c r="F258" s="4"/>
      <c r="G258" s="2">
        <f ca="1">IFERROR(__xludf.DUMMYFUNCTION("""COMPUTED_VALUE"""),44807.9583333333)</f>
        <v>44807.958333333299</v>
      </c>
      <c r="H258" s="1">
        <f ca="1">IFERROR(__xludf.DUMMYFUNCTION("""COMPUTED_VALUE"""),0.0515042056649479)</f>
        <v>5.15042056649479E-2</v>
      </c>
    </row>
    <row r="259" spans="1:8" ht="13.2" x14ac:dyDescent="0.25">
      <c r="A259" s="5">
        <v>44747.708333333336</v>
      </c>
      <c r="B259" s="6">
        <v>87.8</v>
      </c>
      <c r="C259" s="6">
        <v>70.679460000000006</v>
      </c>
      <c r="D259" s="6">
        <v>0.242227940055003</v>
      </c>
      <c r="E259" s="4">
        <f t="shared" si="0"/>
        <v>0.11113596142500126</v>
      </c>
      <c r="F259" s="4"/>
      <c r="G259" s="2">
        <f ca="1">IFERROR(__xludf.DUMMYFUNCTION("""COMPUTED_VALUE"""),44808.9583333333)</f>
        <v>44808.958333333299</v>
      </c>
      <c r="H259" s="1">
        <f ca="1">IFERROR(__xludf.DUMMYFUNCTION("""COMPUTED_VALUE"""),0.137177154971191)</f>
        <v>0.13717715497119101</v>
      </c>
    </row>
    <row r="260" spans="1:8" ht="13.2" x14ac:dyDescent="0.25">
      <c r="A260" s="5">
        <v>44747.75</v>
      </c>
      <c r="B260" s="6">
        <v>82.83</v>
      </c>
      <c r="C260" s="6">
        <v>69.544039999999995</v>
      </c>
      <c r="D260" s="6">
        <v>0.19104383351901899</v>
      </c>
      <c r="E260" s="4">
        <f t="shared" si="0"/>
        <v>0.11663005041966283</v>
      </c>
      <c r="F260" s="4"/>
      <c r="G260" s="2">
        <f ca="1">IFERROR(__xludf.DUMMYFUNCTION("""COMPUTED_VALUE"""),44809.9583333333)</f>
        <v>44809.958333333299</v>
      </c>
      <c r="H260" s="1">
        <f ca="1">IFERROR(__xludf.DUMMYFUNCTION("""COMPUTED_VALUE"""),0.152321718582465)</f>
        <v>0.15232171858246499</v>
      </c>
    </row>
    <row r="261" spans="1:8" ht="13.2" x14ac:dyDescent="0.25">
      <c r="A261" s="5">
        <v>44747.791666666664</v>
      </c>
      <c r="B261" s="6">
        <v>80.62</v>
      </c>
      <c r="C261" s="6">
        <v>74.140910000000005</v>
      </c>
      <c r="D261" s="6">
        <v>8.7388865337638802E-2</v>
      </c>
      <c r="E261" s="4">
        <f t="shared" si="0"/>
        <v>0.11585885133473568</v>
      </c>
      <c r="F261" s="4"/>
      <c r="G261" s="2">
        <f ca="1">IFERROR(__xludf.DUMMYFUNCTION("""COMPUTED_VALUE"""),44810.9583333333)</f>
        <v>44810.958333333299</v>
      </c>
      <c r="H261" s="1">
        <f ca="1">IFERROR(__xludf.DUMMYFUNCTION("""COMPUTED_VALUE"""),0.23608808434562)</f>
        <v>0.23608808434562001</v>
      </c>
    </row>
    <row r="262" spans="1:8" ht="13.2" x14ac:dyDescent="0.25">
      <c r="A262" s="5">
        <v>44747.833333333336</v>
      </c>
      <c r="B262" s="6">
        <v>75.27</v>
      </c>
      <c r="C262" s="6">
        <v>79.196020000000004</v>
      </c>
      <c r="D262" s="6">
        <v>4.9573450787047203E-2</v>
      </c>
      <c r="E262" s="4">
        <f t="shared" si="0"/>
        <v>0.11104003081172231</v>
      </c>
      <c r="F262" s="4"/>
      <c r="G262" s="2">
        <f ca="1">IFERROR(__xludf.DUMMYFUNCTION("""COMPUTED_VALUE"""),44808.9583333333)</f>
        <v>44808.958333333299</v>
      </c>
      <c r="H262" s="1">
        <f ca="1">IFERROR(__xludf.DUMMYFUNCTION("""COMPUTED_VALUE"""),0.099271874932892)</f>
        <v>9.9271874932891996E-2</v>
      </c>
    </row>
    <row r="263" spans="1:8" ht="13.2" x14ac:dyDescent="0.25">
      <c r="A263" s="5">
        <v>44747.875</v>
      </c>
      <c r="B263" s="6">
        <v>76.14</v>
      </c>
      <c r="C263" s="6">
        <v>81.977069999999998</v>
      </c>
      <c r="D263" s="6">
        <v>7.1203691471285704E-2</v>
      </c>
      <c r="E263" s="4">
        <f t="shared" si="0"/>
        <v>0.10463036917879788</v>
      </c>
      <c r="F263" s="4"/>
      <c r="G263" s="2">
        <f ca="1">IFERROR(__xludf.DUMMYFUNCTION("""COMPUTED_VALUE"""),44809.9583333333)</f>
        <v>44809.958333333299</v>
      </c>
      <c r="H263" s="1">
        <f ca="1">IFERROR(__xludf.DUMMYFUNCTION("""COMPUTED_VALUE"""),0.13119934680602)</f>
        <v>0.13119934680602</v>
      </c>
    </row>
    <row r="264" spans="1:8" ht="13.2" x14ac:dyDescent="0.25">
      <c r="A264" s="5">
        <v>44747.916666666664</v>
      </c>
      <c r="B264" s="6">
        <v>77.790000000000006</v>
      </c>
      <c r="C264" s="6">
        <v>81.949160000000006</v>
      </c>
      <c r="D264" s="6">
        <v>5.0752930231377599E-2</v>
      </c>
      <c r="E264" s="4">
        <f t="shared" si="0"/>
        <v>9.563123521354748E-2</v>
      </c>
      <c r="F264" s="4"/>
      <c r="G264" s="2">
        <f ca="1">IFERROR(__xludf.DUMMYFUNCTION("""COMPUTED_VALUE"""),44810.9583333333)</f>
        <v>44810.958333333299</v>
      </c>
      <c r="H264" s="1">
        <f ca="1">IFERROR(__xludf.DUMMYFUNCTION("""COMPUTED_VALUE"""),0.202844800962057)</f>
        <v>0.20284480096205701</v>
      </c>
    </row>
    <row r="265" spans="1:8" ht="13.2" x14ac:dyDescent="0.25">
      <c r="A265" s="5">
        <v>44747.958333333336</v>
      </c>
      <c r="B265" s="6">
        <v>86.72</v>
      </c>
      <c r="C265" s="6">
        <v>84.120570000000001</v>
      </c>
      <c r="D265" s="6">
        <v>3.0901240921215701E-2</v>
      </c>
      <c r="E265" s="4">
        <f t="shared" si="0"/>
        <v>8.4992557605002558E-2</v>
      </c>
      <c r="F265" s="4"/>
      <c r="G265" s="2">
        <f ca="1">IFERROR(__xludf.DUMMYFUNCTION("""COMPUTED_VALUE"""),44811.9583333333)</f>
        <v>44811.958333333299</v>
      </c>
      <c r="H265" s="1">
        <f ca="1">IFERROR(__xludf.DUMMYFUNCTION("""COMPUTED_VALUE"""),0.123939020001121)</f>
        <v>0.123939020001121</v>
      </c>
    </row>
    <row r="266" spans="1:8" ht="13.2" x14ac:dyDescent="0.25">
      <c r="A266" s="5">
        <v>44748</v>
      </c>
      <c r="B266" s="6">
        <v>102.37</v>
      </c>
      <c r="C266" s="6">
        <v>84.657849999999996</v>
      </c>
      <c r="D266" s="6">
        <v>0.20922040897565899</v>
      </c>
      <c r="E266" s="4">
        <f t="shared" si="0"/>
        <v>8.5079991179356315E-2</v>
      </c>
      <c r="F266" s="4"/>
      <c r="G266" s="2">
        <f ca="1">IFERROR(__xludf.DUMMYFUNCTION("""COMPUTED_VALUE"""),44809.9583333333)</f>
        <v>44809.958333333299</v>
      </c>
      <c r="H266" s="1">
        <f ca="1">IFERROR(__xludf.DUMMYFUNCTION("""COMPUTED_VALUE"""),0.0432842460501468)</f>
        <v>4.3284246050146802E-2</v>
      </c>
    </row>
    <row r="267" spans="1:8" ht="13.2" x14ac:dyDescent="0.25">
      <c r="A267" s="5">
        <v>44748.041666666664</v>
      </c>
      <c r="B267" s="6">
        <v>117.29</v>
      </c>
      <c r="C267" s="6">
        <v>109.18608999999999</v>
      </c>
      <c r="D267" s="6">
        <v>7.4221084389046302E-2</v>
      </c>
      <c r="E267" s="4">
        <f t="shared" si="0"/>
        <v>7.9534944289138362E-2</v>
      </c>
      <c r="F267" s="4"/>
      <c r="G267" s="2">
        <f ca="1">IFERROR(__xludf.DUMMYFUNCTION("""COMPUTED_VALUE"""),44810.9583333333)</f>
        <v>44810.958333333299</v>
      </c>
      <c r="H267" s="1">
        <f ca="1">IFERROR(__xludf.DUMMYFUNCTION("""COMPUTED_VALUE"""),0.130440114616535)</f>
        <v>0.13044011461653501</v>
      </c>
    </row>
    <row r="268" spans="1:8" ht="13.2" x14ac:dyDescent="0.25">
      <c r="A268" s="5">
        <v>44748.083333333336</v>
      </c>
      <c r="B268" s="6">
        <v>156.75</v>
      </c>
      <c r="C268" s="6">
        <v>145.13210000000001</v>
      </c>
      <c r="D268" s="6">
        <v>8.0050519492241803E-2</v>
      </c>
      <c r="E268" s="4">
        <f t="shared" si="0"/>
        <v>7.4579258445929483E-2</v>
      </c>
      <c r="F268" s="4"/>
      <c r="G268" s="2">
        <f ca="1">IFERROR(__xludf.DUMMYFUNCTION("""COMPUTED_VALUE"""),44811.9583333333)</f>
        <v>44811.958333333299</v>
      </c>
      <c r="H268" s="1">
        <f ca="1">IFERROR(__xludf.DUMMYFUNCTION("""COMPUTED_VALUE"""),0.0818297284497466)</f>
        <v>8.1829728449746605E-2</v>
      </c>
    </row>
    <row r="269" spans="1:8" ht="13.2" x14ac:dyDescent="0.25">
      <c r="A269" s="5">
        <v>44748.125</v>
      </c>
      <c r="B269" s="6">
        <v>205.21</v>
      </c>
      <c r="C269" s="6">
        <v>174.04481000000001</v>
      </c>
      <c r="D269" s="6">
        <v>0.17906417318620399</v>
      </c>
      <c r="E269" s="4">
        <f t="shared" si="0"/>
        <v>8.0196434071996184E-2</v>
      </c>
      <c r="F269" s="4"/>
      <c r="G269" s="2">
        <f ca="1">IFERROR(__xludf.DUMMYFUNCTION("""COMPUTED_VALUE"""),44812.9583333333)</f>
        <v>44812.958333333299</v>
      </c>
      <c r="H269" s="1">
        <f ca="1">IFERROR(__xludf.DUMMYFUNCTION("""COMPUTED_VALUE"""),0.167232181823716)</f>
        <v>0.16723218182371599</v>
      </c>
    </row>
    <row r="270" spans="1:8" ht="13.2" x14ac:dyDescent="0.25">
      <c r="A270" s="5">
        <v>44748.166666666664</v>
      </c>
      <c r="B270" s="6">
        <v>218.66</v>
      </c>
      <c r="C270" s="6">
        <v>188.29219000000001</v>
      </c>
      <c r="D270" s="6">
        <v>0.16128024215980399</v>
      </c>
      <c r="E270" s="4">
        <f t="shared" si="0"/>
        <v>8.6334843905568115E-2</v>
      </c>
      <c r="F270" s="4"/>
      <c r="G270" s="2">
        <f ca="1">IFERROR(__xludf.DUMMYFUNCTION("""COMPUTED_VALUE"""),44810.9583333333)</f>
        <v>44810.958333333299</v>
      </c>
      <c r="H270" s="1">
        <f ca="1">IFERROR(__xludf.DUMMYFUNCTION("""COMPUTED_VALUE"""),0.108611036095364)</f>
        <v>0.108611036095364</v>
      </c>
    </row>
    <row r="271" spans="1:8" ht="13.2" x14ac:dyDescent="0.25">
      <c r="A271" s="5">
        <v>44748.208333333336</v>
      </c>
      <c r="B271" s="6">
        <v>213.82</v>
      </c>
      <c r="C271" s="6">
        <v>190.68915000000001</v>
      </c>
      <c r="D271" s="6">
        <v>0.12130134304967</v>
      </c>
      <c r="E271" s="4">
        <f t="shared" si="0"/>
        <v>9.0556924320330523E-2</v>
      </c>
      <c r="F271" s="4"/>
      <c r="G271" s="2">
        <f ca="1">IFERROR(__xludf.DUMMYFUNCTION("""COMPUTED_VALUE"""),44811.9583333333)</f>
        <v>44811.958333333299</v>
      </c>
      <c r="H271" s="1">
        <f ca="1">IFERROR(__xludf.DUMMYFUNCTION("""COMPUTED_VALUE"""),0.0755695257030771)</f>
        <v>7.5569525703077095E-2</v>
      </c>
    </row>
    <row r="272" spans="1:8" ht="13.2" x14ac:dyDescent="0.25">
      <c r="A272" s="5">
        <v>44748.25</v>
      </c>
      <c r="B272" s="6">
        <v>200.28</v>
      </c>
      <c r="C272" s="6">
        <v>184.83926</v>
      </c>
      <c r="D272" s="6">
        <v>8.35360409904259E-2</v>
      </c>
      <c r="E272" s="4">
        <f t="shared" si="0"/>
        <v>9.1533773952541087E-2</v>
      </c>
      <c r="F272" s="4"/>
      <c r="G272" s="2">
        <f ca="1">IFERROR(__xludf.DUMMYFUNCTION("""COMPUTED_VALUE"""),44812.9583333333)</f>
        <v>44812.958333333299</v>
      </c>
      <c r="H272" s="1">
        <f ca="1">IFERROR(__xludf.DUMMYFUNCTION("""COMPUTED_VALUE"""),0.168523790429811)</f>
        <v>0.168523790429811</v>
      </c>
    </row>
    <row r="273" spans="1:8" ht="13.2" x14ac:dyDescent="0.25">
      <c r="A273" s="5">
        <v>44748.291666666664</v>
      </c>
      <c r="B273" s="6">
        <v>199.75</v>
      </c>
      <c r="C273" s="6">
        <v>172.97844000000001</v>
      </c>
      <c r="D273" s="6">
        <v>0.154768189607907</v>
      </c>
      <c r="E273" s="4">
        <f t="shared" si="0"/>
        <v>9.679319928359538E-2</v>
      </c>
      <c r="F273" s="4"/>
      <c r="G273" s="2">
        <f ca="1">IFERROR(__xludf.DUMMYFUNCTION("""COMPUTED_VALUE"""),44813.9583333333)</f>
        <v>44813.958333333299</v>
      </c>
      <c r="H273" s="1">
        <f ca="1">IFERROR(__xludf.DUMMYFUNCTION("""COMPUTED_VALUE"""),0.190121596760545)</f>
        <v>0.19012159676054499</v>
      </c>
    </row>
    <row r="274" spans="1:8" ht="13.2" x14ac:dyDescent="0.25">
      <c r="A274" s="5">
        <v>44748.333333333336</v>
      </c>
      <c r="B274" s="6">
        <v>186.48</v>
      </c>
      <c r="C274" s="6">
        <v>159.39507</v>
      </c>
      <c r="D274" s="6">
        <v>0.16992326048729101</v>
      </c>
      <c r="E274" s="4">
        <f t="shared" si="0"/>
        <v>0.10366960982727715</v>
      </c>
      <c r="F274" s="4"/>
      <c r="G274" s="2">
        <f ca="1">IFERROR(__xludf.DUMMYFUNCTION("""COMPUTED_VALUE"""),44811.9583333333)</f>
        <v>44811.958333333299</v>
      </c>
      <c r="H274" s="1">
        <f ca="1">IFERROR(__xludf.DUMMYFUNCTION("""COMPUTED_VALUE"""),0.0532200010394851)</f>
        <v>5.3220001039485099E-2</v>
      </c>
    </row>
    <row r="275" spans="1:8" ht="13.2" x14ac:dyDescent="0.25">
      <c r="A275" s="5">
        <v>44748.375</v>
      </c>
      <c r="B275" s="6">
        <v>172.73</v>
      </c>
      <c r="C275" s="6">
        <v>145.51696999999999</v>
      </c>
      <c r="D275" s="6">
        <v>0.18700932269274101</v>
      </c>
      <c r="E275" s="4">
        <f t="shared" si="0"/>
        <v>0.11093233299829858</v>
      </c>
      <c r="F275" s="4"/>
      <c r="G275" s="2">
        <f ca="1">IFERROR(__xludf.DUMMYFUNCTION("""COMPUTED_VALUE"""),44812.9583333333)</f>
        <v>44812.958333333299</v>
      </c>
      <c r="H275" s="1">
        <f ca="1">IFERROR(__xludf.DUMMYFUNCTION("""COMPUTED_VALUE"""),0.189747778512567)</f>
        <v>0.18974777851256699</v>
      </c>
    </row>
    <row r="276" spans="1:8" ht="13.2" x14ac:dyDescent="0.25">
      <c r="A276" s="5">
        <v>44748.416666666664</v>
      </c>
      <c r="B276" s="6">
        <v>166.73</v>
      </c>
      <c r="C276" s="6">
        <v>134.63149000000001</v>
      </c>
      <c r="D276" s="6">
        <v>0.23841755001003001</v>
      </c>
      <c r="E276" s="4">
        <f t="shared" si="0"/>
        <v>0.1199860627679956</v>
      </c>
      <c r="F276" s="4"/>
      <c r="G276" s="2">
        <f ca="1">IFERROR(__xludf.DUMMYFUNCTION("""COMPUTED_VALUE"""),44813.9583333333)</f>
        <v>44813.958333333299</v>
      </c>
      <c r="H276" s="1">
        <f ca="1">IFERROR(__xludf.DUMMYFUNCTION("""COMPUTED_VALUE"""),0.155227810618839)</f>
        <v>0.155227810618839</v>
      </c>
    </row>
    <row r="277" spans="1:8" ht="13.2" x14ac:dyDescent="0.25">
      <c r="A277" s="5">
        <v>44748.458333333336</v>
      </c>
      <c r="B277" s="6">
        <v>168.64</v>
      </c>
      <c r="C277" s="6">
        <v>130.40403000000001</v>
      </c>
      <c r="D277" s="6">
        <v>0.29321156715785501</v>
      </c>
      <c r="E277" s="4">
        <f t="shared" si="0"/>
        <v>0.12882878035202092</v>
      </c>
      <c r="F277" s="4"/>
      <c r="G277" s="2">
        <f ca="1">IFERROR(__xludf.DUMMYFUNCTION("""COMPUTED_VALUE"""),44814.9583333333)</f>
        <v>44814.958333333299</v>
      </c>
      <c r="H277" s="1">
        <f ca="1">IFERROR(__xludf.DUMMYFUNCTION("""COMPUTED_VALUE"""),0.076720441416943)</f>
        <v>7.6720441416942994E-2</v>
      </c>
    </row>
    <row r="278" spans="1:8" ht="13.2" x14ac:dyDescent="0.25">
      <c r="A278" s="5">
        <v>44748.5</v>
      </c>
      <c r="B278" s="6">
        <v>174.77</v>
      </c>
      <c r="C278" s="6">
        <v>132.74823000000001</v>
      </c>
      <c r="D278" s="6">
        <v>0.31655239395658902</v>
      </c>
      <c r="E278" s="4">
        <f t="shared" si="0"/>
        <v>0.13891821649703928</v>
      </c>
      <c r="F278" s="4"/>
      <c r="G278" s="2">
        <f ca="1">IFERROR(__xludf.DUMMYFUNCTION("""COMPUTED_VALUE"""),44812.9583333333)</f>
        <v>44812.958333333299</v>
      </c>
      <c r="H278" s="1">
        <f ca="1">IFERROR(__xludf.DUMMYFUNCTION("""COMPUTED_VALUE"""),0.163691048750488)</f>
        <v>0.16369104875048801</v>
      </c>
    </row>
    <row r="279" spans="1:8" ht="13.2" x14ac:dyDescent="0.25">
      <c r="A279" s="5">
        <v>44748.541666666664</v>
      </c>
      <c r="B279" s="6">
        <v>193.2</v>
      </c>
      <c r="C279" s="6">
        <v>133.57406</v>
      </c>
      <c r="D279" s="6">
        <v>0.44638861767022697</v>
      </c>
      <c r="E279" s="4">
        <f t="shared" si="0"/>
        <v>0.1542466227235875</v>
      </c>
      <c r="F279" s="4"/>
      <c r="G279" s="2">
        <f ca="1">IFERROR(__xludf.DUMMYFUNCTION("""COMPUTED_VALUE"""),44813.9583333333)</f>
        <v>44813.958333333299</v>
      </c>
      <c r="H279" s="1">
        <f ca="1">IFERROR(__xludf.DUMMYFUNCTION("""COMPUTED_VALUE"""),0.171077425889513)</f>
        <v>0.171077425889513</v>
      </c>
    </row>
    <row r="280" spans="1:8" ht="13.2" x14ac:dyDescent="0.25">
      <c r="A280" s="5">
        <v>44748.583333333336</v>
      </c>
      <c r="B280" s="6">
        <v>169.37</v>
      </c>
      <c r="C280" s="6">
        <v>123.3434</v>
      </c>
      <c r="D280" s="6">
        <v>0.37315819087198798</v>
      </c>
      <c r="E280" s="4">
        <f t="shared" ref="E280:E534" si="1">AVERAGE(D257:D280)</f>
        <v>0.16431355909563833</v>
      </c>
      <c r="F280" s="4"/>
      <c r="G280" s="2">
        <f ca="1">IFERROR(__xludf.DUMMYFUNCTION("""COMPUTED_VALUE"""),44814.9583333333)</f>
        <v>44814.958333333299</v>
      </c>
      <c r="H280" s="1">
        <f ca="1">IFERROR(__xludf.DUMMYFUNCTION("""COMPUTED_VALUE"""),0.0859445589461732)</f>
        <v>8.59445589461732E-2</v>
      </c>
    </row>
    <row r="281" spans="1:8" ht="13.2" x14ac:dyDescent="0.25">
      <c r="A281" s="5">
        <v>44748.625</v>
      </c>
      <c r="B281" s="6">
        <v>102.66</v>
      </c>
      <c r="C281" s="6">
        <v>103.03084</v>
      </c>
      <c r="D281" s="6">
        <v>3.59931065300449E-3</v>
      </c>
      <c r="E281" s="4">
        <f t="shared" si="1"/>
        <v>0.16142063013475341</v>
      </c>
      <c r="F281" s="4"/>
      <c r="G281" s="2">
        <f ca="1">IFERROR(__xludf.DUMMYFUNCTION("""COMPUTED_VALUE"""),44815.9583333333)</f>
        <v>44815.958333333299</v>
      </c>
      <c r="H281" s="1">
        <f ca="1">IFERROR(__xludf.DUMMYFUNCTION("""COMPUTED_VALUE"""),0.125321074749425)</f>
        <v>0.125321074749425</v>
      </c>
    </row>
    <row r="282" spans="1:8" ht="13.2" x14ac:dyDescent="0.25">
      <c r="A282" s="5">
        <v>44748.666666666664</v>
      </c>
      <c r="B282" s="6">
        <v>97.02</v>
      </c>
      <c r="C282" s="6">
        <v>82.557339999999996</v>
      </c>
      <c r="D282" s="6">
        <v>0.17518321205600801</v>
      </c>
      <c r="E282" s="4">
        <f t="shared" si="1"/>
        <v>0.16624905748871996</v>
      </c>
      <c r="F282" s="4"/>
      <c r="G282" s="2">
        <f ca="1">IFERROR(__xludf.DUMMYFUNCTION("""COMPUTED_VALUE"""),44813.9583333333)</f>
        <v>44813.958333333299</v>
      </c>
      <c r="H282" s="1">
        <f ca="1">IFERROR(__xludf.DUMMYFUNCTION("""COMPUTED_VALUE"""),0.0996135658654078)</f>
        <v>9.9613565865407802E-2</v>
      </c>
    </row>
    <row r="283" spans="1:8" ht="13.2" x14ac:dyDescent="0.25">
      <c r="A283" s="5">
        <v>44748.708333333336</v>
      </c>
      <c r="B283" s="6">
        <v>98.11</v>
      </c>
      <c r="C283" s="6">
        <v>68.416269999999997</v>
      </c>
      <c r="D283" s="6">
        <v>0.434015622307383</v>
      </c>
      <c r="E283" s="4">
        <f t="shared" si="1"/>
        <v>0.17424021091590244</v>
      </c>
      <c r="F283" s="4"/>
      <c r="G283" s="2">
        <f ca="1">IFERROR(__xludf.DUMMYFUNCTION("""COMPUTED_VALUE"""),44814.9583333333)</f>
        <v>44814.958333333299</v>
      </c>
      <c r="H283" s="1">
        <f ca="1">IFERROR(__xludf.DUMMYFUNCTION("""COMPUTED_VALUE"""),0.0769306005246711)</f>
        <v>7.69306005246711E-2</v>
      </c>
    </row>
    <row r="284" spans="1:8" ht="13.2" x14ac:dyDescent="0.25">
      <c r="A284" s="5">
        <v>44748.75</v>
      </c>
      <c r="B284" s="6">
        <v>95.91</v>
      </c>
      <c r="C284" s="6">
        <v>66.725620000000006</v>
      </c>
      <c r="D284" s="6">
        <v>0.43737892581589999</v>
      </c>
      <c r="E284" s="4">
        <f t="shared" si="1"/>
        <v>0.18450417309493916</v>
      </c>
      <c r="F284" s="4"/>
      <c r="G284" s="2">
        <f ca="1">IFERROR(__xludf.DUMMYFUNCTION("""COMPUTED_VALUE"""),44815.9583333333)</f>
        <v>44815.958333333299</v>
      </c>
      <c r="H284" s="1">
        <f ca="1">IFERROR(__xludf.DUMMYFUNCTION("""COMPUTED_VALUE"""),0.106223562281942)</f>
        <v>0.10622356228194201</v>
      </c>
    </row>
    <row r="285" spans="1:8" ht="13.2" x14ac:dyDescent="0.25">
      <c r="A285" s="5">
        <v>44748.791666666664</v>
      </c>
      <c r="B285" s="6">
        <v>93.69</v>
      </c>
      <c r="C285" s="6">
        <v>71.973680000000002</v>
      </c>
      <c r="D285" s="6">
        <v>0.30172585311741701</v>
      </c>
      <c r="E285" s="4">
        <f t="shared" si="1"/>
        <v>0.19343488091909658</v>
      </c>
      <c r="F285" s="4"/>
      <c r="G285" s="2">
        <f ca="1">IFERROR(__xludf.DUMMYFUNCTION("""COMPUTED_VALUE"""),44816.9583333333)</f>
        <v>44816.958333333299</v>
      </c>
      <c r="H285" s="1">
        <f ca="1">IFERROR(__xludf.DUMMYFUNCTION("""COMPUTED_VALUE"""),0.167292397490621)</f>
        <v>0.167292397490621</v>
      </c>
    </row>
    <row r="286" spans="1:8" ht="13.2" x14ac:dyDescent="0.25">
      <c r="A286" s="5">
        <v>44748.833333333336</v>
      </c>
      <c r="B286" s="6">
        <v>88.92</v>
      </c>
      <c r="C286" s="6">
        <v>78.697410000000005</v>
      </c>
      <c r="D286" s="6">
        <v>0.129897413396451</v>
      </c>
      <c r="E286" s="4">
        <f t="shared" si="1"/>
        <v>0.19678171269448841</v>
      </c>
      <c r="F286" s="4"/>
      <c r="G286" s="2">
        <f ca="1">IFERROR(__xludf.DUMMYFUNCTION("""COMPUTED_VALUE"""),44814.9583333333)</f>
        <v>44814.958333333299</v>
      </c>
      <c r="H286" s="1">
        <f ca="1">IFERROR(__xludf.DUMMYFUNCTION("""COMPUTED_VALUE"""),0.0767486024822175)</f>
        <v>7.6748602482217501E-2</v>
      </c>
    </row>
    <row r="287" spans="1:8" ht="13.2" x14ac:dyDescent="0.25">
      <c r="A287" s="5">
        <v>44748.875</v>
      </c>
      <c r="B287" s="6">
        <v>87.64</v>
      </c>
      <c r="C287" s="6">
        <v>81.204430000000002</v>
      </c>
      <c r="D287" s="6">
        <v>7.9251464482910497E-2</v>
      </c>
      <c r="E287" s="4">
        <f t="shared" si="1"/>
        <v>0.19711703656997273</v>
      </c>
      <c r="F287" s="4"/>
      <c r="G287" s="2">
        <f ca="1">IFERROR(__xludf.DUMMYFUNCTION("""COMPUTED_VALUE"""),44815.9583333333)</f>
        <v>44815.958333333299</v>
      </c>
      <c r="H287" s="1">
        <f ca="1">IFERROR(__xludf.DUMMYFUNCTION("""COMPUTED_VALUE"""),0.0927771990818389)</f>
        <v>9.2777199081838901E-2</v>
      </c>
    </row>
    <row r="288" spans="1:8" ht="13.2" x14ac:dyDescent="0.25">
      <c r="A288" s="5">
        <v>44748.916666666664</v>
      </c>
      <c r="B288" s="6">
        <v>93.82</v>
      </c>
      <c r="C288" s="6">
        <v>78.546949999999995</v>
      </c>
      <c r="D288" s="6">
        <v>0.19444485113680399</v>
      </c>
      <c r="E288" s="4">
        <f t="shared" si="1"/>
        <v>0.20310419994103221</v>
      </c>
      <c r="F288" s="4"/>
      <c r="G288" s="2">
        <f ca="1">IFERROR(__xludf.DUMMYFUNCTION("""COMPUTED_VALUE"""),44816.9583333333)</f>
        <v>44816.958333333299</v>
      </c>
      <c r="H288" s="1">
        <f ca="1">IFERROR(__xludf.DUMMYFUNCTION("""COMPUTED_VALUE"""),0.20381842579805)</f>
        <v>0.20381842579805001</v>
      </c>
    </row>
    <row r="289" spans="1:8" ht="13.2" x14ac:dyDescent="0.25">
      <c r="A289" s="5">
        <v>44748.958333333336</v>
      </c>
      <c r="B289" s="6">
        <v>102.55</v>
      </c>
      <c r="C289" s="6">
        <v>79.916709999999995</v>
      </c>
      <c r="D289" s="6">
        <v>0.28321098303471198</v>
      </c>
      <c r="E289" s="4">
        <f t="shared" si="1"/>
        <v>0.21361710586242788</v>
      </c>
      <c r="F289" s="4"/>
      <c r="G289" s="2">
        <f ca="1">IFERROR(__xludf.DUMMYFUNCTION("""COMPUTED_VALUE"""),44817.9583333333)</f>
        <v>44817.958333333299</v>
      </c>
      <c r="H289" s="1">
        <f ca="1">IFERROR(__xludf.DUMMYFUNCTION("""COMPUTED_VALUE"""),0.164236694303216)</f>
        <v>0.164236694303216</v>
      </c>
    </row>
    <row r="290" spans="1:8" ht="13.2" x14ac:dyDescent="0.25">
      <c r="A290" s="5">
        <v>44746</v>
      </c>
      <c r="B290" s="6">
        <v>82.64</v>
      </c>
      <c r="C290" s="6">
        <v>76.838520000000003</v>
      </c>
      <c r="D290" s="6">
        <v>7.5502235076885804E-2</v>
      </c>
      <c r="E290" s="4">
        <f t="shared" si="1"/>
        <v>0.20804551528331236</v>
      </c>
      <c r="F290" s="4"/>
      <c r="G290" s="2">
        <f ca="1">IFERROR(__xludf.DUMMYFUNCTION("""COMPUTED_VALUE"""),44815.9583333333)</f>
        <v>44815.958333333299</v>
      </c>
      <c r="H290" s="1">
        <f ca="1">IFERROR(__xludf.DUMMYFUNCTION("""COMPUTED_VALUE"""),0.0475697728092835)</f>
        <v>4.7569772809283498E-2</v>
      </c>
    </row>
    <row r="291" spans="1:8" ht="13.2" x14ac:dyDescent="0.25">
      <c r="A291" s="5">
        <v>44746.041666666664</v>
      </c>
      <c r="B291" s="6">
        <v>90.77</v>
      </c>
      <c r="C291" s="6">
        <v>101.76026</v>
      </c>
      <c r="D291" s="6">
        <v>0.108001492920713</v>
      </c>
      <c r="E291" s="4">
        <f t="shared" si="1"/>
        <v>0.20945303230546511</v>
      </c>
      <c r="F291" s="4"/>
      <c r="G291" s="2">
        <f ca="1">IFERROR(__xludf.DUMMYFUNCTION("""COMPUTED_VALUE"""),44816.9583333333)</f>
        <v>44816.958333333299</v>
      </c>
      <c r="H291" s="1">
        <f ca="1">IFERROR(__xludf.DUMMYFUNCTION("""COMPUTED_VALUE"""),0.163973246718956)</f>
        <v>0.163973246718956</v>
      </c>
    </row>
    <row r="292" spans="1:8" ht="13.2" x14ac:dyDescent="0.25">
      <c r="A292" s="5">
        <v>44746.083333333336</v>
      </c>
      <c r="B292" s="6">
        <v>105.86</v>
      </c>
      <c r="C292" s="6">
        <v>138.56844000000001</v>
      </c>
      <c r="D292" s="6">
        <v>0.236045379452926</v>
      </c>
      <c r="E292" s="4">
        <f t="shared" si="1"/>
        <v>0.21595281813716025</v>
      </c>
      <c r="F292" s="4"/>
      <c r="G292" s="2">
        <f ca="1">IFERROR(__xludf.DUMMYFUNCTION("""COMPUTED_VALUE"""),44817.9583333333)</f>
        <v>44817.958333333299</v>
      </c>
      <c r="H292" s="1">
        <f ca="1">IFERROR(__xludf.DUMMYFUNCTION("""COMPUTED_VALUE"""),0.119885441777868)</f>
        <v>0.119885441777868</v>
      </c>
    </row>
    <row r="293" spans="1:8" ht="13.2" x14ac:dyDescent="0.25">
      <c r="A293" s="5">
        <v>44746.125</v>
      </c>
      <c r="B293" s="6">
        <v>159.69999999999999</v>
      </c>
      <c r="C293" s="6">
        <v>167.90732</v>
      </c>
      <c r="D293" s="6">
        <v>4.8880060738269199E-2</v>
      </c>
      <c r="E293" s="4">
        <f t="shared" si="1"/>
        <v>0.21052848011849631</v>
      </c>
      <c r="F293" s="4"/>
      <c r="G293" s="2">
        <f ca="1">IFERROR(__xludf.DUMMYFUNCTION("""COMPUTED_VALUE"""),44818.9583333333)</f>
        <v>44818.958333333299</v>
      </c>
      <c r="H293" s="1">
        <f ca="1">IFERROR(__xludf.DUMMYFUNCTION("""COMPUTED_VALUE"""),0.132766546096469)</f>
        <v>0.13276654609646901</v>
      </c>
    </row>
    <row r="294" spans="1:8" ht="13.2" x14ac:dyDescent="0.25">
      <c r="A294" s="5">
        <v>44746.166666666664</v>
      </c>
      <c r="B294" s="6">
        <v>180.06</v>
      </c>
      <c r="C294" s="6">
        <v>180.35211000000001</v>
      </c>
      <c r="D294" s="6">
        <v>1.6196649986518401E-3</v>
      </c>
      <c r="E294" s="4">
        <f t="shared" si="1"/>
        <v>0.20387595607011499</v>
      </c>
      <c r="F294" s="4"/>
      <c r="G294" s="2">
        <f ca="1">IFERROR(__xludf.DUMMYFUNCTION("""COMPUTED_VALUE"""),44816.9583333333)</f>
        <v>44816.958333333299</v>
      </c>
      <c r="H294" s="1">
        <f ca="1">IFERROR(__xludf.DUMMYFUNCTION("""COMPUTED_VALUE"""),0.155518600957459)</f>
        <v>0.15551860095745901</v>
      </c>
    </row>
    <row r="295" spans="1:8" ht="13.2" x14ac:dyDescent="0.25">
      <c r="A295" s="5">
        <v>44746.208333333336</v>
      </c>
      <c r="B295" s="6">
        <v>173.51</v>
      </c>
      <c r="C295" s="6">
        <v>181.44109</v>
      </c>
      <c r="D295" s="6">
        <v>4.3711653187268697E-2</v>
      </c>
      <c r="E295" s="4">
        <f t="shared" si="1"/>
        <v>0.20064305232584825</v>
      </c>
      <c r="F295" s="4"/>
      <c r="G295" s="2">
        <f ca="1">IFERROR(__xludf.DUMMYFUNCTION("""COMPUTED_VALUE"""),44817.9583333333)</f>
        <v>44817.958333333299</v>
      </c>
      <c r="H295" s="1">
        <f ca="1">IFERROR(__xludf.DUMMYFUNCTION("""COMPUTED_VALUE"""),0.103411529538677)</f>
        <v>0.10341152953867699</v>
      </c>
    </row>
    <row r="296" spans="1:8" ht="13.2" x14ac:dyDescent="0.25">
      <c r="A296" s="5">
        <v>44746.25</v>
      </c>
      <c r="B296" s="6">
        <v>149.38999999999999</v>
      </c>
      <c r="C296" s="6">
        <v>176.68511000000001</v>
      </c>
      <c r="D296" s="6">
        <v>0.15448449504318701</v>
      </c>
      <c r="E296" s="4">
        <f t="shared" si="1"/>
        <v>0.20359923791137999</v>
      </c>
      <c r="F296" s="4"/>
      <c r="G296" s="2">
        <f ca="1">IFERROR(__xludf.DUMMYFUNCTION("""COMPUTED_VALUE"""),44818.9583333333)</f>
        <v>44818.958333333299</v>
      </c>
      <c r="H296" s="1">
        <f ca="1">IFERROR(__xludf.DUMMYFUNCTION("""COMPUTED_VALUE"""),0.10117016718022)</f>
        <v>0.10117016718022</v>
      </c>
    </row>
    <row r="297" spans="1:8" ht="13.2" x14ac:dyDescent="0.25">
      <c r="A297" s="5">
        <v>44746.291666666664</v>
      </c>
      <c r="B297" s="6">
        <v>145.51</v>
      </c>
      <c r="C297" s="6">
        <v>168.54554999999999</v>
      </c>
      <c r="D297" s="6">
        <v>0.136672549349419</v>
      </c>
      <c r="E297" s="4">
        <f t="shared" si="1"/>
        <v>0.20284525290060962</v>
      </c>
      <c r="F297" s="4"/>
      <c r="G297" s="2">
        <f ca="1">IFERROR(__xludf.DUMMYFUNCTION("""COMPUTED_VALUE"""),44819.9583333333)</f>
        <v>44819.958333333299</v>
      </c>
      <c r="H297" s="1">
        <f ca="1">IFERROR(__xludf.DUMMYFUNCTION("""COMPUTED_VALUE"""),0.117627205463616)</f>
        <v>0.11762720546361601</v>
      </c>
    </row>
    <row r="298" spans="1:8" ht="13.2" x14ac:dyDescent="0.25">
      <c r="A298" s="5">
        <v>44746.333333333336</v>
      </c>
      <c r="B298" s="6">
        <v>127.89</v>
      </c>
      <c r="C298" s="6">
        <v>158.96071000000001</v>
      </c>
      <c r="D298" s="6">
        <v>0.195461570346534</v>
      </c>
      <c r="E298" s="4">
        <f t="shared" si="1"/>
        <v>0.20390934914474479</v>
      </c>
      <c r="F298" s="4"/>
      <c r="G298" s="2">
        <f ca="1">IFERROR(__xludf.DUMMYFUNCTION("""COMPUTED_VALUE"""),44817.9583333333)</f>
        <v>44817.958333333299</v>
      </c>
      <c r="H298" s="1">
        <f ca="1">IFERROR(__xludf.DUMMYFUNCTION("""COMPUTED_VALUE"""),0.0595369553159325)</f>
        <v>5.9536955315932498E-2</v>
      </c>
    </row>
    <row r="299" spans="1:8" ht="13.2" x14ac:dyDescent="0.25">
      <c r="A299" s="5">
        <v>44746.375</v>
      </c>
      <c r="B299" s="6">
        <v>122</v>
      </c>
      <c r="C299" s="6">
        <v>149.47962000000001</v>
      </c>
      <c r="D299" s="6">
        <v>0.18383522783908601</v>
      </c>
      <c r="E299" s="4">
        <f t="shared" si="1"/>
        <v>0.20377709519250917</v>
      </c>
      <c r="F299" s="4"/>
      <c r="G299" s="2">
        <f ca="1">IFERROR(__xludf.DUMMYFUNCTION("""COMPUTED_VALUE"""),44818.9583333333)</f>
        <v>44818.958333333299</v>
      </c>
      <c r="H299" s="1">
        <f ca="1">IFERROR(__xludf.DUMMYFUNCTION("""COMPUTED_VALUE"""),0.0919882813346872)</f>
        <v>9.19882813346872E-2</v>
      </c>
    </row>
    <row r="300" spans="1:8" ht="13.2" x14ac:dyDescent="0.25">
      <c r="A300" s="5">
        <v>44746.416666666664</v>
      </c>
      <c r="B300" s="6">
        <v>116.19</v>
      </c>
      <c r="C300" s="6">
        <v>145.27114</v>
      </c>
      <c r="D300" s="6">
        <v>0.20018525358856501</v>
      </c>
      <c r="E300" s="4">
        <f t="shared" si="1"/>
        <v>0.20218408284161474</v>
      </c>
      <c r="F300" s="4"/>
      <c r="G300" s="2">
        <f ca="1">IFERROR(__xludf.DUMMYFUNCTION("""COMPUTED_VALUE"""),44819.9583333333)</f>
        <v>44819.958333333299</v>
      </c>
      <c r="H300" s="1">
        <f ca="1">IFERROR(__xludf.DUMMYFUNCTION("""COMPUTED_VALUE"""),0.106818424194367)</f>
        <v>0.106818424194367</v>
      </c>
    </row>
    <row r="301" spans="1:8" ht="13.2" x14ac:dyDescent="0.25">
      <c r="A301" s="5">
        <v>44746.458333333336</v>
      </c>
      <c r="B301" s="6">
        <v>107.38</v>
      </c>
      <c r="C301" s="6">
        <v>148.87226000000001</v>
      </c>
      <c r="D301" s="6">
        <v>0.27871048642641599</v>
      </c>
      <c r="E301" s="4">
        <f t="shared" si="1"/>
        <v>0.20157987114447148</v>
      </c>
      <c r="F301" s="4"/>
      <c r="G301" s="2">
        <f ca="1">IFERROR(__xludf.DUMMYFUNCTION("""COMPUTED_VALUE"""),44820.9583333333)</f>
        <v>44820.958333333299</v>
      </c>
      <c r="H301" s="1">
        <f ca="1">IFERROR(__xludf.DUMMYFUNCTION("""COMPUTED_VALUE"""),0.147643073938665)</f>
        <v>0.14764307393866499</v>
      </c>
    </row>
    <row r="302" spans="1:8" ht="13.2" x14ac:dyDescent="0.25">
      <c r="A302" s="5">
        <v>44746.5</v>
      </c>
      <c r="B302" s="6">
        <v>108.11</v>
      </c>
      <c r="C302" s="6">
        <v>151.53202999999999</v>
      </c>
      <c r="D302" s="6">
        <v>0.28655347651582302</v>
      </c>
      <c r="E302" s="4">
        <f t="shared" si="1"/>
        <v>0.20032991625110619</v>
      </c>
      <c r="F302" s="4"/>
      <c r="G302" s="2">
        <f ca="1">IFERROR(__xludf.DUMMYFUNCTION("""COMPUTED_VALUE"""),44818.9583333333)</f>
        <v>44818.958333333299</v>
      </c>
      <c r="H302" s="1">
        <f ca="1">IFERROR(__xludf.DUMMYFUNCTION("""COMPUTED_VALUE"""),0.0681533794207784)</f>
        <v>6.8153379420778398E-2</v>
      </c>
    </row>
    <row r="303" spans="1:8" ht="13.2" x14ac:dyDescent="0.25">
      <c r="A303" s="5">
        <v>44746.541666666664</v>
      </c>
      <c r="B303" s="6">
        <v>119.73</v>
      </c>
      <c r="C303" s="6">
        <v>144.27269000000001</v>
      </c>
      <c r="D303" s="6">
        <v>0.17011320714959899</v>
      </c>
      <c r="E303" s="4">
        <f t="shared" si="1"/>
        <v>0.18881844081274668</v>
      </c>
      <c r="F303" s="4"/>
      <c r="G303" s="2">
        <f ca="1">IFERROR(__xludf.DUMMYFUNCTION("""COMPUTED_VALUE"""),44819.9583333333)</f>
        <v>44819.958333333299</v>
      </c>
      <c r="H303" s="1">
        <f ca="1">IFERROR(__xludf.DUMMYFUNCTION("""COMPUTED_VALUE"""),0.0582546914720143)</f>
        <v>5.82546914720143E-2</v>
      </c>
    </row>
    <row r="304" spans="1:8" ht="13.2" x14ac:dyDescent="0.25">
      <c r="A304" s="5">
        <v>44746.583333333336</v>
      </c>
      <c r="B304" s="6">
        <v>111.93</v>
      </c>
      <c r="C304" s="6">
        <v>126.65479999999999</v>
      </c>
      <c r="D304" s="6">
        <v>0.116259312714559</v>
      </c>
      <c r="E304" s="4">
        <f t="shared" si="1"/>
        <v>0.17811432088952051</v>
      </c>
      <c r="F304" s="4"/>
      <c r="G304" s="2">
        <f ca="1">IFERROR(__xludf.DUMMYFUNCTION("""COMPUTED_VALUE"""),44820.9583333333)</f>
        <v>44820.958333333299</v>
      </c>
      <c r="H304" s="1">
        <f ca="1">IFERROR(__xludf.DUMMYFUNCTION("""COMPUTED_VALUE"""),0.0725133392912956)</f>
        <v>7.2513339291295595E-2</v>
      </c>
    </row>
    <row r="305" spans="1:8" ht="13.2" x14ac:dyDescent="0.25">
      <c r="A305" s="5">
        <v>44746.625</v>
      </c>
      <c r="B305" s="6">
        <v>92.71</v>
      </c>
      <c r="C305" s="6">
        <v>105.05301</v>
      </c>
      <c r="D305" s="6">
        <v>0.117493158929953</v>
      </c>
      <c r="E305" s="4">
        <f t="shared" si="1"/>
        <v>0.18285989790106003</v>
      </c>
      <c r="F305" s="4"/>
      <c r="G305" s="2">
        <f ca="1">IFERROR(__xludf.DUMMYFUNCTION("""COMPUTED_VALUE"""),44821.9583333333)</f>
        <v>44821.958333333299</v>
      </c>
      <c r="H305" s="1">
        <f ca="1">IFERROR(__xludf.DUMMYFUNCTION("""COMPUTED_VALUE"""),0.100842189881192)</f>
        <v>0.10084218988119199</v>
      </c>
    </row>
    <row r="306" spans="1:8" ht="13.2" x14ac:dyDescent="0.25">
      <c r="A306" s="5">
        <v>44746.666666666664</v>
      </c>
      <c r="B306" s="6">
        <v>82.26</v>
      </c>
      <c r="C306" s="6">
        <v>88.124769999999998</v>
      </c>
      <c r="D306" s="6">
        <v>6.6550755253034902E-2</v>
      </c>
      <c r="E306" s="4">
        <f t="shared" si="1"/>
        <v>0.17833354553426947</v>
      </c>
      <c r="F306" s="4"/>
      <c r="G306" s="2">
        <f ca="1">IFERROR(__xludf.DUMMYFUNCTION("""COMPUTED_VALUE"""),44819.9583333333)</f>
        <v>44819.958333333299</v>
      </c>
      <c r="H306" s="1">
        <f ca="1">IFERROR(__xludf.DUMMYFUNCTION("""COMPUTED_VALUE"""),0.0634432060262608)</f>
        <v>6.3443206026260801E-2</v>
      </c>
    </row>
    <row r="307" spans="1:8" ht="13.2" x14ac:dyDescent="0.25">
      <c r="A307" s="5">
        <v>44746.708333333336</v>
      </c>
      <c r="B307" s="6">
        <v>76.81</v>
      </c>
      <c r="C307" s="6">
        <v>79.571460000000002</v>
      </c>
      <c r="D307" s="6">
        <v>3.4704151463351297E-2</v>
      </c>
      <c r="E307" s="4">
        <f t="shared" si="1"/>
        <v>0.16169556758243483</v>
      </c>
      <c r="F307" s="4"/>
      <c r="G307" s="2">
        <f ca="1">IFERROR(__xludf.DUMMYFUNCTION("""COMPUTED_VALUE"""),44820.9583333333)</f>
        <v>44820.958333333299</v>
      </c>
      <c r="H307" s="1">
        <f ca="1">IFERROR(__xludf.DUMMYFUNCTION("""COMPUTED_VALUE"""),0.0921092927281791)</f>
        <v>9.2109292728179096E-2</v>
      </c>
    </row>
    <row r="308" spans="1:8" ht="13.2" x14ac:dyDescent="0.25">
      <c r="A308" s="5">
        <v>44746.75</v>
      </c>
      <c r="B308" s="6">
        <v>68.58</v>
      </c>
      <c r="C308" s="6">
        <v>75.998760000000004</v>
      </c>
      <c r="D308" s="6">
        <v>9.7616855853963999E-2</v>
      </c>
      <c r="E308" s="4">
        <f t="shared" si="1"/>
        <v>0.14753881466735416</v>
      </c>
      <c r="F308" s="4"/>
      <c r="G308" s="2">
        <f ca="1">IFERROR(__xludf.DUMMYFUNCTION("""COMPUTED_VALUE"""),44821.9583333333)</f>
        <v>44821.958333333299</v>
      </c>
      <c r="H308" s="1">
        <f ca="1">IFERROR(__xludf.DUMMYFUNCTION("""COMPUTED_VALUE"""),0.124590819195731)</f>
        <v>0.12459081919573101</v>
      </c>
    </row>
    <row r="309" spans="1:8" ht="13.2" x14ac:dyDescent="0.25">
      <c r="A309" s="5">
        <v>44746.791666666664</v>
      </c>
      <c r="B309" s="6">
        <v>66.95</v>
      </c>
      <c r="C309" s="6">
        <v>69.194540000000003</v>
      </c>
      <c r="D309" s="6">
        <v>3.2438108555964101E-2</v>
      </c>
      <c r="E309" s="4">
        <f t="shared" si="1"/>
        <v>0.13631849197729362</v>
      </c>
      <c r="F309" s="4"/>
      <c r="G309" s="2">
        <f ca="1">IFERROR(__xludf.DUMMYFUNCTION("""COMPUTED_VALUE"""),44822.9583333333)</f>
        <v>44822.958333333299</v>
      </c>
      <c r="H309" s="1">
        <f ca="1">IFERROR(__xludf.DUMMYFUNCTION("""COMPUTED_VALUE"""),0.140593223186627)</f>
        <v>0.14059322318662701</v>
      </c>
    </row>
    <row r="310" spans="1:8" ht="13.2" x14ac:dyDescent="0.25">
      <c r="A310" s="5">
        <v>44746.833333333336</v>
      </c>
      <c r="B310" s="6">
        <v>63.15</v>
      </c>
      <c r="C310" s="6">
        <v>63.400170000000003</v>
      </c>
      <c r="D310" s="6">
        <v>3.9458884731697697E-3</v>
      </c>
      <c r="E310" s="4">
        <f t="shared" si="1"/>
        <v>0.13107051177215692</v>
      </c>
      <c r="F310" s="4"/>
      <c r="G310" s="2">
        <f ca="1">IFERROR(__xludf.DUMMYFUNCTION("""COMPUTED_VALUE"""),44820.9583333333)</f>
        <v>44820.958333333299</v>
      </c>
      <c r="H310" s="1">
        <f ca="1">IFERROR(__xludf.DUMMYFUNCTION("""COMPUTED_VALUE"""),0.0728470893437773)</f>
        <v>7.2847089343777302E-2</v>
      </c>
    </row>
    <row r="311" spans="1:8" ht="13.2" x14ac:dyDescent="0.25">
      <c r="A311" s="5">
        <v>44746.875</v>
      </c>
      <c r="B311" s="6">
        <v>60.24</v>
      </c>
      <c r="C311" s="6">
        <v>65.224900000000005</v>
      </c>
      <c r="D311" s="6">
        <v>7.6426334114732306E-2</v>
      </c>
      <c r="E311" s="4">
        <f t="shared" si="1"/>
        <v>0.13095279800681617</v>
      </c>
      <c r="F311" s="4"/>
      <c r="G311" s="2">
        <f ca="1">IFERROR(__xludf.DUMMYFUNCTION("""COMPUTED_VALUE"""),44821.9583333333)</f>
        <v>44821.958333333299</v>
      </c>
      <c r="H311" s="1">
        <f ca="1">IFERROR(__xludf.DUMMYFUNCTION("""COMPUTED_VALUE"""),0.113514279058449)</f>
        <v>0.11351427905844901</v>
      </c>
    </row>
    <row r="312" spans="1:8" ht="13.2" x14ac:dyDescent="0.25">
      <c r="A312" s="5">
        <v>44746.916666666664</v>
      </c>
      <c r="B312" s="6">
        <v>59.33</v>
      </c>
      <c r="C312" s="6">
        <v>70.410269999999997</v>
      </c>
      <c r="D312" s="6">
        <v>0.15736724202307401</v>
      </c>
      <c r="E312" s="4">
        <f t="shared" si="1"/>
        <v>0.12940789762707741</v>
      </c>
      <c r="F312" s="4"/>
      <c r="G312" s="2">
        <f ca="1">IFERROR(__xludf.DUMMYFUNCTION("""COMPUTED_VALUE"""),44822.9583333333)</f>
        <v>44822.958333333299</v>
      </c>
      <c r="H312" s="1">
        <f ca="1">IFERROR(__xludf.DUMMYFUNCTION("""COMPUTED_VALUE"""),0.156394876855188)</f>
        <v>0.15639487685518799</v>
      </c>
    </row>
    <row r="313" spans="1:8" ht="13.2" x14ac:dyDescent="0.25">
      <c r="A313" s="5">
        <v>44746.958333333336</v>
      </c>
      <c r="B313" s="6">
        <v>60.63</v>
      </c>
      <c r="C313" s="6">
        <v>74.141819999999996</v>
      </c>
      <c r="D313" s="6">
        <v>0.18224289611450001</v>
      </c>
      <c r="E313" s="4">
        <f t="shared" si="1"/>
        <v>0.12520089400540191</v>
      </c>
      <c r="F313" s="4"/>
      <c r="G313" s="2">
        <f ca="1">IFERROR(__xludf.DUMMYFUNCTION("""COMPUTED_VALUE"""),44823.9583333333)</f>
        <v>44823.958333333299</v>
      </c>
      <c r="H313" s="1">
        <f ca="1">IFERROR(__xludf.DUMMYFUNCTION("""COMPUTED_VALUE"""),0.178423381806882)</f>
        <v>0.178423381806882</v>
      </c>
    </row>
    <row r="314" spans="1:8" ht="13.2" x14ac:dyDescent="0.25">
      <c r="A314" s="5">
        <v>44747</v>
      </c>
      <c r="B314" s="6">
        <v>68.569999999999993</v>
      </c>
      <c r="C314" s="6">
        <v>86.894599999999997</v>
      </c>
      <c r="D314" s="6">
        <v>0.21088306983402799</v>
      </c>
      <c r="E314" s="4">
        <f t="shared" si="1"/>
        <v>0.13084176212028284</v>
      </c>
      <c r="F314" s="4"/>
      <c r="G314" s="2">
        <f ca="1">IFERROR(__xludf.DUMMYFUNCTION("""COMPUTED_VALUE"""),44821.9583333333)</f>
        <v>44821.958333333299</v>
      </c>
      <c r="H314" s="1">
        <f ca="1">IFERROR(__xludf.DUMMYFUNCTION("""COMPUTED_VALUE"""),0.16105479045127)</f>
        <v>0.16105479045127</v>
      </c>
    </row>
    <row r="315" spans="1:8" ht="13.2" x14ac:dyDescent="0.25">
      <c r="A315" s="5">
        <v>44747.041666666664</v>
      </c>
      <c r="B315" s="6">
        <v>87.12</v>
      </c>
      <c r="C315" s="6">
        <v>111.29138</v>
      </c>
      <c r="D315" s="6">
        <v>0.21719004652471699</v>
      </c>
      <c r="E315" s="4">
        <f t="shared" si="1"/>
        <v>0.13539128518711632</v>
      </c>
      <c r="F315" s="4"/>
      <c r="G315" s="2">
        <f ca="1">IFERROR(__xludf.DUMMYFUNCTION("""COMPUTED_VALUE"""),44822.9583333333)</f>
        <v>44822.958333333299</v>
      </c>
      <c r="H315" s="1">
        <f ca="1">IFERROR(__xludf.DUMMYFUNCTION("""COMPUTED_VALUE"""),0.180452432640326)</f>
        <v>0.18045243264032601</v>
      </c>
    </row>
    <row r="316" spans="1:8" ht="13.2" x14ac:dyDescent="0.25">
      <c r="A316" s="5">
        <v>44747.083333333336</v>
      </c>
      <c r="B316" s="6">
        <v>117.76</v>
      </c>
      <c r="C316" s="6">
        <v>148.23453000000001</v>
      </c>
      <c r="D316" s="6">
        <v>0.20558320655787801</v>
      </c>
      <c r="E316" s="4">
        <f t="shared" si="1"/>
        <v>0.13412202798315601</v>
      </c>
      <c r="F316" s="4"/>
      <c r="G316" s="2">
        <f ca="1">IFERROR(__xludf.DUMMYFUNCTION("""COMPUTED_VALUE"""),44823.9583333333)</f>
        <v>44823.958333333299</v>
      </c>
      <c r="H316" s="1">
        <f ca="1">IFERROR(__xludf.DUMMYFUNCTION("""COMPUTED_VALUE"""),0.0937668362211164)</f>
        <v>9.3766836221116395E-2</v>
      </c>
    </row>
    <row r="317" spans="1:8" ht="13.2" x14ac:dyDescent="0.25">
      <c r="A317" s="5">
        <v>44747.125</v>
      </c>
      <c r="B317" s="6">
        <v>169.38</v>
      </c>
      <c r="C317" s="6">
        <v>177.93550999999999</v>
      </c>
      <c r="D317" s="6">
        <v>4.8082083222174103E-2</v>
      </c>
      <c r="E317" s="4">
        <f t="shared" si="1"/>
        <v>0.13408877891998536</v>
      </c>
      <c r="F317" s="4"/>
      <c r="G317" s="2">
        <f ca="1">IFERROR(__xludf.DUMMYFUNCTION("""COMPUTED_VALUE"""),44824.9583333333)</f>
        <v>44824.958333333299</v>
      </c>
      <c r="H317" s="1">
        <f ca="1">IFERROR(__xludf.DUMMYFUNCTION("""COMPUTED_VALUE"""),0.139048213657671)</f>
        <v>0.139048213657671</v>
      </c>
    </row>
    <row r="318" spans="1:8" ht="13.2" x14ac:dyDescent="0.25">
      <c r="A318" s="5">
        <v>44747.166666666664</v>
      </c>
      <c r="B318" s="6">
        <v>193.37</v>
      </c>
      <c r="C318" s="6">
        <v>191.14178000000001</v>
      </c>
      <c r="D318" s="6">
        <v>1.16574199528747E-2</v>
      </c>
      <c r="E318" s="4">
        <f t="shared" si="1"/>
        <v>0.13450701870974466</v>
      </c>
      <c r="F318" s="4"/>
      <c r="G318" s="2">
        <f ca="1">IFERROR(__xludf.DUMMYFUNCTION("""COMPUTED_VALUE"""),44822.9583333333)</f>
        <v>44822.958333333299</v>
      </c>
      <c r="H318" s="1">
        <f ca="1">IFERROR(__xludf.DUMMYFUNCTION("""COMPUTED_VALUE"""),0.0979648972052017)</f>
        <v>9.7964897205201698E-2</v>
      </c>
    </row>
    <row r="319" spans="1:8" ht="13.2" x14ac:dyDescent="0.25">
      <c r="A319" s="5">
        <v>44747.208333333336</v>
      </c>
      <c r="B319" s="6">
        <v>187.95</v>
      </c>
      <c r="C319" s="6">
        <v>192.14959999999999</v>
      </c>
      <c r="D319" s="6">
        <v>2.18558872878215E-2</v>
      </c>
      <c r="E319" s="4">
        <f t="shared" si="1"/>
        <v>0.13359636179726767</v>
      </c>
      <c r="F319" s="4"/>
      <c r="G319" s="2">
        <f ca="1">IFERROR(__xludf.DUMMYFUNCTION("""COMPUTED_VALUE"""),44823.9583333333)</f>
        <v>44823.958333333299</v>
      </c>
      <c r="H319" s="1">
        <f ca="1">IFERROR(__xludf.DUMMYFUNCTION("""COMPUTED_VALUE"""),0.0801551115669935)</f>
        <v>8.0155111566993495E-2</v>
      </c>
    </row>
    <row r="320" spans="1:8" ht="13.2" x14ac:dyDescent="0.25">
      <c r="A320" s="5">
        <v>44747.25</v>
      </c>
      <c r="B320" s="6">
        <v>174.49</v>
      </c>
      <c r="C320" s="6">
        <v>185.94651999999999</v>
      </c>
      <c r="D320" s="6">
        <v>6.1611908628351697E-2</v>
      </c>
      <c r="E320" s="4">
        <f t="shared" si="1"/>
        <v>0.12972667069664956</v>
      </c>
      <c r="F320" s="4"/>
      <c r="G320" s="2">
        <f ca="1">IFERROR(__xludf.DUMMYFUNCTION("""COMPUTED_VALUE"""),44824.9583333333)</f>
        <v>44824.958333333299</v>
      </c>
      <c r="H320" s="1">
        <f ca="1">IFERROR(__xludf.DUMMYFUNCTION("""COMPUTED_VALUE"""),0.0972367244227103)</f>
        <v>9.7236724422710294E-2</v>
      </c>
    </row>
    <row r="321" spans="1:8" ht="13.2" x14ac:dyDescent="0.25">
      <c r="A321" s="5">
        <v>44747.291666666664</v>
      </c>
      <c r="B321" s="6">
        <v>170.38</v>
      </c>
      <c r="C321" s="6">
        <v>175.38845000000001</v>
      </c>
      <c r="D321" s="6">
        <v>2.8556327397841801E-2</v>
      </c>
      <c r="E321" s="4">
        <f t="shared" si="1"/>
        <v>0.12522182811533383</v>
      </c>
      <c r="F321" s="4"/>
      <c r="G321" s="2">
        <f ca="1">IFERROR(__xludf.DUMMYFUNCTION("""COMPUTED_VALUE"""),44825.9583333333)</f>
        <v>44825.958333333299</v>
      </c>
      <c r="H321" s="1">
        <f ca="1">IFERROR(__xludf.DUMMYFUNCTION("""COMPUTED_VALUE"""),0.227961322632386)</f>
        <v>0.227961322632386</v>
      </c>
    </row>
    <row r="322" spans="1:8" ht="13.2" x14ac:dyDescent="0.25">
      <c r="A322" s="5">
        <v>44747.333333333336</v>
      </c>
      <c r="B322" s="6">
        <v>164.84</v>
      </c>
      <c r="C322" s="6">
        <v>165.33624</v>
      </c>
      <c r="D322" s="6">
        <v>3.0013988463751199E-3</v>
      </c>
      <c r="E322" s="4">
        <f t="shared" si="1"/>
        <v>0.11720265430282722</v>
      </c>
      <c r="F322" s="4"/>
      <c r="G322" s="2">
        <f ca="1">IFERROR(__xludf.DUMMYFUNCTION("""COMPUTED_VALUE"""),44823.9583333333)</f>
        <v>44823.958333333299</v>
      </c>
      <c r="H322" s="1">
        <f ca="1">IFERROR(__xludf.DUMMYFUNCTION("""COMPUTED_VALUE"""),0.103549981134602)</f>
        <v>0.103549981134602</v>
      </c>
    </row>
    <row r="323" spans="1:8" ht="13.2" x14ac:dyDescent="0.25">
      <c r="A323" s="5">
        <v>44747.375</v>
      </c>
      <c r="B323" s="6">
        <v>154.63999999999999</v>
      </c>
      <c r="C323" s="6">
        <v>156.33447000000001</v>
      </c>
      <c r="D323" s="6">
        <v>1.0838748485858699E-2</v>
      </c>
      <c r="E323" s="4">
        <f t="shared" si="1"/>
        <v>0.10999446766310943</v>
      </c>
      <c r="F323" s="4"/>
      <c r="G323" s="2">
        <f ca="1">IFERROR(__xludf.DUMMYFUNCTION("""COMPUTED_VALUE"""),44824.9583333333)</f>
        <v>44824.958333333299</v>
      </c>
      <c r="H323" s="1">
        <f ca="1">IFERROR(__xludf.DUMMYFUNCTION("""COMPUTED_VALUE"""),0.0916471271112125)</f>
        <v>9.1647127111212506E-2</v>
      </c>
    </row>
    <row r="324" spans="1:8" ht="13.2" x14ac:dyDescent="0.25">
      <c r="A324" s="5">
        <v>44747.416666666664</v>
      </c>
      <c r="B324" s="6">
        <v>151.72</v>
      </c>
      <c r="C324" s="6">
        <v>148.43182999999999</v>
      </c>
      <c r="D324" s="6">
        <v>2.2152728292846601E-2</v>
      </c>
      <c r="E324" s="4">
        <f t="shared" si="1"/>
        <v>0.10257644577578784</v>
      </c>
      <c r="F324" s="4"/>
      <c r="G324" s="2">
        <f ca="1">IFERROR(__xludf.DUMMYFUNCTION("""COMPUTED_VALUE"""),44825.9583333333)</f>
        <v>44825.958333333299</v>
      </c>
      <c r="H324" s="1">
        <f ca="1">IFERROR(__xludf.DUMMYFUNCTION("""COMPUTED_VALUE"""),0.167688856786836)</f>
        <v>0.16768885678683601</v>
      </c>
    </row>
    <row r="325" spans="1:8" ht="13.2" x14ac:dyDescent="0.25">
      <c r="A325" s="5">
        <v>44747.458333333336</v>
      </c>
      <c r="B325" s="6">
        <v>156.54</v>
      </c>
      <c r="C325" s="6">
        <v>144.72961000000001</v>
      </c>
      <c r="D325" s="6">
        <v>8.1603135667953394E-2</v>
      </c>
      <c r="E325" s="4">
        <f t="shared" si="1"/>
        <v>9.4363639494185206E-2</v>
      </c>
      <c r="F325" s="4"/>
      <c r="G325" s="2">
        <f ca="1">IFERROR(__xludf.DUMMYFUNCTION("""COMPUTED_VALUE"""),44826.9583333333)</f>
        <v>44826.958333333299</v>
      </c>
      <c r="H325" s="1">
        <f ca="1">IFERROR(__xludf.DUMMYFUNCTION("""COMPUTED_VALUE"""),0.140486653960695)</f>
        <v>0.14048665396069501</v>
      </c>
    </row>
    <row r="326" spans="1:8" ht="13.2" x14ac:dyDescent="0.25">
      <c r="A326" s="5">
        <v>44747.5</v>
      </c>
      <c r="B326" s="6">
        <v>157.13999999999999</v>
      </c>
      <c r="C326" s="6">
        <v>146.25156000000001</v>
      </c>
      <c r="D326" s="6">
        <v>7.4450077660709796E-2</v>
      </c>
      <c r="E326" s="4">
        <f t="shared" si="1"/>
        <v>8.5525997875222151E-2</v>
      </c>
      <c r="F326" s="4"/>
      <c r="G326" s="2">
        <f ca="1">IFERROR(__xludf.DUMMYFUNCTION("""COMPUTED_VALUE"""),44824.9583333333)</f>
        <v>44824.958333333299</v>
      </c>
      <c r="H326" s="1">
        <f ca="1">IFERROR(__xludf.DUMMYFUNCTION("""COMPUTED_VALUE"""),0.0777753124216553)</f>
        <v>7.7775312421655293E-2</v>
      </c>
    </row>
    <row r="327" spans="1:8" ht="13.2" x14ac:dyDescent="0.25">
      <c r="A327" s="5">
        <v>44747.541666666664</v>
      </c>
      <c r="B327" s="6">
        <v>156.05000000000001</v>
      </c>
      <c r="C327" s="6">
        <v>144.12415999999999</v>
      </c>
      <c r="D327" s="6">
        <v>8.2746987042283698E-2</v>
      </c>
      <c r="E327" s="4">
        <f t="shared" si="1"/>
        <v>8.1885738704084013E-2</v>
      </c>
      <c r="F327" s="4"/>
      <c r="G327" s="2">
        <f ca="1">IFERROR(__xludf.DUMMYFUNCTION("""COMPUTED_VALUE"""),44825.9583333333)</f>
        <v>44825.958333333299</v>
      </c>
      <c r="H327" s="1">
        <f ca="1">IFERROR(__xludf.DUMMYFUNCTION("""COMPUTED_VALUE"""),0.110360112138702)</f>
        <v>0.110360112138702</v>
      </c>
    </row>
    <row r="328" spans="1:8" ht="13.2" x14ac:dyDescent="0.25">
      <c r="A328" s="5">
        <v>44747.583333333336</v>
      </c>
      <c r="B328" s="6">
        <v>148.63999999999999</v>
      </c>
      <c r="C328" s="6">
        <v>130.02286000000001</v>
      </c>
      <c r="D328" s="6">
        <v>0.143183590947007</v>
      </c>
      <c r="E328" s="4">
        <f t="shared" si="1"/>
        <v>8.3007583630436019E-2</v>
      </c>
      <c r="F328" s="4"/>
      <c r="G328" s="2">
        <f ca="1">IFERROR(__xludf.DUMMYFUNCTION("""COMPUTED_VALUE"""),44826.9583333333)</f>
        <v>44826.958333333299</v>
      </c>
      <c r="H328" s="1">
        <f ca="1">IFERROR(__xludf.DUMMYFUNCTION("""COMPUTED_VALUE"""),0.0957848204711811)</f>
        <v>9.5784820471181101E-2</v>
      </c>
    </row>
    <row r="329" spans="1:8" ht="13.2" x14ac:dyDescent="0.25">
      <c r="A329" s="5">
        <v>44747.625</v>
      </c>
      <c r="B329" s="6">
        <v>99.91</v>
      </c>
      <c r="C329" s="6">
        <v>106.74374</v>
      </c>
      <c r="D329" s="6">
        <v>6.4020054009724603E-2</v>
      </c>
      <c r="E329" s="4">
        <f t="shared" si="1"/>
        <v>8.0779537592093165E-2</v>
      </c>
      <c r="F329" s="4"/>
      <c r="G329" s="2">
        <f ca="1">IFERROR(__xludf.DUMMYFUNCTION("""COMPUTED_VALUE"""),44827.9583333333)</f>
        <v>44827.958333333299</v>
      </c>
      <c r="H329" s="1">
        <f ca="1">IFERROR(__xludf.DUMMYFUNCTION("""COMPUTED_VALUE"""),0.194000021380267)</f>
        <v>0.19400002138026701</v>
      </c>
    </row>
    <row r="330" spans="1:8" ht="13.2" x14ac:dyDescent="0.25">
      <c r="A330" s="5">
        <v>44747.666666666664</v>
      </c>
      <c r="B330" s="6">
        <v>89.97</v>
      </c>
      <c r="C330" s="6">
        <v>85.199309999999997</v>
      </c>
      <c r="D330" s="6">
        <v>5.5994467560828799E-2</v>
      </c>
      <c r="E330" s="4">
        <f t="shared" si="1"/>
        <v>8.0339692271584578E-2</v>
      </c>
      <c r="F330" s="4"/>
      <c r="G330" s="2">
        <f ca="1">IFERROR(__xludf.DUMMYFUNCTION("""COMPUTED_VALUE"""),44825.9583333333)</f>
        <v>44825.958333333299</v>
      </c>
      <c r="H330" s="1">
        <f ca="1">IFERROR(__xludf.DUMMYFUNCTION("""COMPUTED_VALUE"""),0.0922851342802456)</f>
        <v>9.2285134280245595E-2</v>
      </c>
    </row>
    <row r="331" spans="1:8" ht="13.2" x14ac:dyDescent="0.25">
      <c r="A331" s="5">
        <v>44747.708333333336</v>
      </c>
      <c r="B331" s="6">
        <v>87.8</v>
      </c>
      <c r="C331" s="6">
        <v>71.888180000000006</v>
      </c>
      <c r="D331" s="6">
        <v>0.22134125526616399</v>
      </c>
      <c r="E331" s="4">
        <f t="shared" si="1"/>
        <v>8.8116238263368438E-2</v>
      </c>
      <c r="F331" s="4"/>
      <c r="G331" s="2">
        <f ca="1">IFERROR(__xludf.DUMMYFUNCTION("""COMPUTED_VALUE"""),44826.9583333333)</f>
        <v>44826.958333333299</v>
      </c>
      <c r="H331" s="1">
        <f ca="1">IFERROR(__xludf.DUMMYFUNCTION("""COMPUTED_VALUE"""),0.0926251642797021)</f>
        <v>9.2625164279702105E-2</v>
      </c>
    </row>
    <row r="332" spans="1:8" ht="13.2" x14ac:dyDescent="0.25">
      <c r="A332" s="5">
        <v>44747.75</v>
      </c>
      <c r="B332" s="6">
        <v>82.83</v>
      </c>
      <c r="C332" s="6">
        <v>70.126670000000004</v>
      </c>
      <c r="D332" s="6">
        <v>0.18114834199313801</v>
      </c>
      <c r="E332" s="4">
        <f t="shared" si="1"/>
        <v>9.1596716852500704E-2</v>
      </c>
      <c r="F332" s="4"/>
      <c r="G332" s="2">
        <f ca="1">IFERROR(__xludf.DUMMYFUNCTION("""COMPUTED_VALUE"""),44827.9583333333)</f>
        <v>44827.958333333299</v>
      </c>
      <c r="H332" s="1">
        <f ca="1">IFERROR(__xludf.DUMMYFUNCTION("""COMPUTED_VALUE"""),0.208185469868872)</f>
        <v>0.20818546986887199</v>
      </c>
    </row>
    <row r="333" spans="1:8" ht="13.2" x14ac:dyDescent="0.25">
      <c r="A333" s="5">
        <v>44747.791666666664</v>
      </c>
      <c r="B333" s="6">
        <v>80.62</v>
      </c>
      <c r="C333" s="6">
        <v>73.103020000000001</v>
      </c>
      <c r="D333" s="6">
        <v>0.102827215619819</v>
      </c>
      <c r="E333" s="4">
        <f t="shared" si="1"/>
        <v>9.4529596313494627E-2</v>
      </c>
      <c r="F333" s="4"/>
      <c r="G333" s="2">
        <f ca="1">IFERROR(__xludf.DUMMYFUNCTION("""COMPUTED_VALUE"""),44828.9583333333)</f>
        <v>44828.958333333299</v>
      </c>
      <c r="H333" s="1">
        <f ca="1">IFERROR(__xludf.DUMMYFUNCTION("""COMPUTED_VALUE"""),0.195457492759233)</f>
        <v>0.19545749275923299</v>
      </c>
    </row>
    <row r="334" spans="1:8" ht="13.2" x14ac:dyDescent="0.25">
      <c r="A334" s="5">
        <v>44747.833333333336</v>
      </c>
      <c r="B334" s="6">
        <v>75.27</v>
      </c>
      <c r="C334" s="6">
        <v>76.869320000000002</v>
      </c>
      <c r="D334" s="6">
        <v>2.0805699855286901E-2</v>
      </c>
      <c r="E334" s="4">
        <f t="shared" si="1"/>
        <v>9.5232088454416178E-2</v>
      </c>
      <c r="F334" s="4"/>
      <c r="G334" s="2">
        <f ca="1">IFERROR(__xludf.DUMMYFUNCTION("""COMPUTED_VALUE"""),44826.9583333333)</f>
        <v>44826.958333333299</v>
      </c>
      <c r="H334" s="1">
        <f ca="1">IFERROR(__xludf.DUMMYFUNCTION("""COMPUTED_VALUE"""),0.0492031058129974)</f>
        <v>4.9203105812997402E-2</v>
      </c>
    </row>
    <row r="335" spans="1:8" ht="13.2" x14ac:dyDescent="0.25">
      <c r="A335" s="5">
        <v>44747.875</v>
      </c>
      <c r="B335" s="6">
        <v>76.14</v>
      </c>
      <c r="C335" s="6">
        <v>79.390960000000007</v>
      </c>
      <c r="D335" s="6">
        <v>4.0948742778774798E-2</v>
      </c>
      <c r="E335" s="4">
        <f t="shared" si="1"/>
        <v>9.3753855482084605E-2</v>
      </c>
      <c r="F335" s="4"/>
      <c r="G335" s="2">
        <f ca="1">IFERROR(__xludf.DUMMYFUNCTION("""COMPUTED_VALUE"""),44827.9583333333)</f>
        <v>44827.958333333299</v>
      </c>
      <c r="H335" s="1">
        <f ca="1">IFERROR(__xludf.DUMMYFUNCTION("""COMPUTED_VALUE"""),0.111210134616018)</f>
        <v>0.111210134616018</v>
      </c>
    </row>
    <row r="336" spans="1:8" ht="13.2" x14ac:dyDescent="0.25">
      <c r="A336" s="5">
        <v>44747.916666666664</v>
      </c>
      <c r="B336" s="6">
        <v>77.790000000000006</v>
      </c>
      <c r="C336" s="6">
        <v>79.841059999999999</v>
      </c>
      <c r="D336" s="6">
        <v>2.5689288193317901E-2</v>
      </c>
      <c r="E336" s="4">
        <f t="shared" si="1"/>
        <v>8.8267274072511448E-2</v>
      </c>
      <c r="F336" s="4"/>
      <c r="G336" s="2">
        <f ca="1">IFERROR(__xludf.DUMMYFUNCTION("""COMPUTED_VALUE"""),44828.9583333333)</f>
        <v>44828.958333333299</v>
      </c>
      <c r="H336" s="1">
        <f ca="1">IFERROR(__xludf.DUMMYFUNCTION("""COMPUTED_VALUE"""),0.106734387924459)</f>
        <v>0.106734387924459</v>
      </c>
    </row>
    <row r="337" spans="1:8" ht="13.2" x14ac:dyDescent="0.25">
      <c r="A337" s="5">
        <v>44747.958333333336</v>
      </c>
      <c r="B337" s="6">
        <v>86.72</v>
      </c>
      <c r="C337" s="6">
        <v>82.885419999999996</v>
      </c>
      <c r="D337" s="6">
        <v>4.6263625134553198E-2</v>
      </c>
      <c r="E337" s="4">
        <f t="shared" si="1"/>
        <v>8.2601471115013661E-2</v>
      </c>
      <c r="F337" s="4"/>
      <c r="G337" s="2">
        <f ca="1">IFERROR(__xludf.DUMMYFUNCTION("""COMPUTED_VALUE"""),44829.9583333333)</f>
        <v>44829.958333333299</v>
      </c>
      <c r="H337" s="1">
        <f ca="1">IFERROR(__xludf.DUMMYFUNCTION("""COMPUTED_VALUE"""),0.111264099372449)</f>
        <v>0.11126409937244899</v>
      </c>
    </row>
    <row r="338" spans="1:8" ht="13.2" x14ac:dyDescent="0.25">
      <c r="A338" s="5">
        <v>44748</v>
      </c>
      <c r="B338" s="6">
        <v>102.37</v>
      </c>
      <c r="C338" s="6">
        <v>91.640110000000007</v>
      </c>
      <c r="D338" s="6">
        <v>0.117087266700138</v>
      </c>
      <c r="E338" s="4">
        <f t="shared" si="1"/>
        <v>7.8693312651101591E-2</v>
      </c>
      <c r="F338" s="4"/>
      <c r="G338" s="2">
        <f ca="1">IFERROR(__xludf.DUMMYFUNCTION("""COMPUTED_VALUE"""),44827.9583333333)</f>
        <v>44827.958333333299</v>
      </c>
      <c r="H338" s="1">
        <f ca="1">IFERROR(__xludf.DUMMYFUNCTION("""COMPUTED_VALUE"""),0.0901611879926463)</f>
        <v>9.0161187992646302E-2</v>
      </c>
    </row>
    <row r="339" spans="1:8" ht="13.2" x14ac:dyDescent="0.25">
      <c r="A339" s="5">
        <v>44748.041666666664</v>
      </c>
      <c r="B339" s="6">
        <v>117.29</v>
      </c>
      <c r="C339" s="6">
        <v>115.05441</v>
      </c>
      <c r="D339" s="6">
        <v>1.9430719778581299E-2</v>
      </c>
      <c r="E339" s="4">
        <f t="shared" si="1"/>
        <v>7.0453340703345926E-2</v>
      </c>
      <c r="F339" s="4"/>
      <c r="G339" s="2">
        <f ca="1">IFERROR(__xludf.DUMMYFUNCTION("""COMPUTED_VALUE"""),44828.9583333333)</f>
        <v>44828.958333333299</v>
      </c>
      <c r="H339" s="1">
        <f ca="1">IFERROR(__xludf.DUMMYFUNCTION("""COMPUTED_VALUE"""),0.11322920818289)</f>
        <v>0.11322920818289001</v>
      </c>
    </row>
    <row r="340" spans="1:8" ht="13.2" x14ac:dyDescent="0.25">
      <c r="A340" s="5">
        <v>44748.083333333336</v>
      </c>
      <c r="B340" s="6">
        <v>156.75</v>
      </c>
      <c r="C340" s="6">
        <v>147.45516000000001</v>
      </c>
      <c r="D340" s="6">
        <v>6.30350270550043E-2</v>
      </c>
      <c r="E340" s="4">
        <f t="shared" si="1"/>
        <v>6.4513833224059514E-2</v>
      </c>
      <c r="F340" s="4"/>
      <c r="G340" s="2">
        <f ca="1">IFERROR(__xludf.DUMMYFUNCTION("""COMPUTED_VALUE"""),44829.9583333333)</f>
        <v>44829.958333333299</v>
      </c>
      <c r="H340" s="1">
        <f ca="1">IFERROR(__xludf.DUMMYFUNCTION("""COMPUTED_VALUE"""),0.119828274152134)</f>
        <v>0.119828274152134</v>
      </c>
    </row>
    <row r="341" spans="1:8" ht="13.2" x14ac:dyDescent="0.25">
      <c r="A341" s="5">
        <v>44748.125</v>
      </c>
      <c r="B341" s="6">
        <v>205.21</v>
      </c>
      <c r="C341" s="6">
        <v>173.05940000000001</v>
      </c>
      <c r="D341" s="6">
        <v>0.18577783119553101</v>
      </c>
      <c r="E341" s="4">
        <f t="shared" si="1"/>
        <v>7.0251156056282724E-2</v>
      </c>
      <c r="F341" s="4"/>
      <c r="G341" s="2">
        <f ca="1">IFERROR(__xludf.DUMMYFUNCTION("""COMPUTED_VALUE"""),44830.9583333333)</f>
        <v>44830.958333333299</v>
      </c>
      <c r="H341" s="1">
        <f ca="1">IFERROR(__xludf.DUMMYFUNCTION("""COMPUTED_VALUE"""),0.128161204493146)</f>
        <v>0.128161204493146</v>
      </c>
    </row>
    <row r="342" spans="1:8" ht="13.2" x14ac:dyDescent="0.25">
      <c r="A342" s="5">
        <v>44748.166666666664</v>
      </c>
      <c r="B342" s="6">
        <v>218.66</v>
      </c>
      <c r="C342" s="6">
        <v>185.33874</v>
      </c>
      <c r="D342" s="6">
        <v>0.17978572639481599</v>
      </c>
      <c r="E342" s="4">
        <f t="shared" si="1"/>
        <v>7.7256502158030274E-2</v>
      </c>
      <c r="F342" s="4"/>
      <c r="G342" s="2">
        <f ca="1">IFERROR(__xludf.DUMMYFUNCTION("""COMPUTED_VALUE"""),44828.9583333333)</f>
        <v>44828.958333333299</v>
      </c>
      <c r="H342" s="1">
        <f ca="1">IFERROR(__xludf.DUMMYFUNCTION("""COMPUTED_VALUE"""),0.0653471328760327)</f>
        <v>6.5347132876032707E-2</v>
      </c>
    </row>
    <row r="343" spans="1:8" ht="13.2" x14ac:dyDescent="0.25">
      <c r="A343" s="5">
        <v>44748.208333333336</v>
      </c>
      <c r="B343" s="6">
        <v>213.82</v>
      </c>
      <c r="C343" s="6">
        <v>187.41221999999999</v>
      </c>
      <c r="D343" s="6">
        <v>0.140907460570073</v>
      </c>
      <c r="E343" s="4">
        <f t="shared" si="1"/>
        <v>8.2216984378124094E-2</v>
      </c>
      <c r="F343" s="4"/>
      <c r="G343" s="2">
        <f ca="1">IFERROR(__xludf.DUMMYFUNCTION("""COMPUTED_VALUE"""),44829.9583333333)</f>
        <v>44829.958333333299</v>
      </c>
      <c r="H343" s="1">
        <f ca="1">IFERROR(__xludf.DUMMYFUNCTION("""COMPUTED_VALUE"""),0.0936988191899563)</f>
        <v>9.3698819189956303E-2</v>
      </c>
    </row>
    <row r="344" spans="1:8" ht="13.2" x14ac:dyDescent="0.25">
      <c r="A344" s="5">
        <v>44748.25</v>
      </c>
      <c r="B344" s="6">
        <v>200.28</v>
      </c>
      <c r="C344" s="6">
        <v>182.19828999999999</v>
      </c>
      <c r="D344" s="6">
        <v>9.9241930316689597E-2</v>
      </c>
      <c r="E344" s="4">
        <f t="shared" si="1"/>
        <v>8.3784901948471505E-2</v>
      </c>
      <c r="F344" s="4"/>
      <c r="G344" s="2">
        <f ca="1">IFERROR(__xludf.DUMMYFUNCTION("""COMPUTED_VALUE"""),44830.9583333333)</f>
        <v>44830.958333333299</v>
      </c>
      <c r="H344" s="1">
        <f ca="1">IFERROR(__xludf.DUMMYFUNCTION("""COMPUTED_VALUE"""),0.0948905208438419)</f>
        <v>9.4890520843841905E-2</v>
      </c>
    </row>
    <row r="345" spans="1:8" ht="13.2" x14ac:dyDescent="0.25">
      <c r="A345" s="5">
        <v>44748.291666666664</v>
      </c>
      <c r="B345" s="6">
        <v>199.75</v>
      </c>
      <c r="C345" s="6">
        <v>170.78229999999999</v>
      </c>
      <c r="D345" s="6">
        <v>0.16961769457373499</v>
      </c>
      <c r="E345" s="4">
        <f t="shared" si="1"/>
        <v>8.9662458914133714E-2</v>
      </c>
      <c r="F345" s="4"/>
      <c r="G345" s="2">
        <f ca="1">IFERROR(__xludf.DUMMYFUNCTION("""COMPUTED_VALUE"""),44831.9583333333)</f>
        <v>44831.958333333299</v>
      </c>
      <c r="H345" s="1">
        <f ca="1">IFERROR(__xludf.DUMMYFUNCTION("""COMPUTED_VALUE"""),0.0995749020624932)</f>
        <v>9.9574902062493198E-2</v>
      </c>
    </row>
    <row r="346" spans="1:8" ht="13.2" x14ac:dyDescent="0.25">
      <c r="A346" s="5">
        <v>44748.333333333336</v>
      </c>
      <c r="B346" s="6">
        <v>186.48</v>
      </c>
      <c r="C346" s="6">
        <v>157.48005000000001</v>
      </c>
      <c r="D346" s="6">
        <v>0.18414999233236101</v>
      </c>
      <c r="E346" s="4">
        <f t="shared" si="1"/>
        <v>9.7210316976049774E-2</v>
      </c>
      <c r="F346" s="4"/>
      <c r="G346" s="2">
        <f ca="1">IFERROR(__xludf.DUMMYFUNCTION("""COMPUTED_VALUE"""),44829.9583333333)</f>
        <v>44829.958333333299</v>
      </c>
      <c r="H346" s="1">
        <f ca="1">IFERROR(__xludf.DUMMYFUNCTION("""COMPUTED_VALUE"""),0.0595059000057477)</f>
        <v>5.9505900005747701E-2</v>
      </c>
    </row>
    <row r="347" spans="1:8" ht="13.2" x14ac:dyDescent="0.25">
      <c r="A347" s="5">
        <v>44748.375</v>
      </c>
      <c r="B347" s="6">
        <v>172.73</v>
      </c>
      <c r="C347" s="6">
        <v>144.58157</v>
      </c>
      <c r="D347" s="6">
        <v>0.19468892196979101</v>
      </c>
      <c r="E347" s="4">
        <f t="shared" si="1"/>
        <v>0.10487074087121363</v>
      </c>
      <c r="F347" s="4"/>
      <c r="G347" s="2">
        <f ca="1">IFERROR(__xludf.DUMMYFUNCTION("""COMPUTED_VALUE"""),44830.9583333333)</f>
        <v>44830.958333333299</v>
      </c>
      <c r="H347" s="1">
        <f ca="1">IFERROR(__xludf.DUMMYFUNCTION("""COMPUTED_VALUE"""),0.110375550777645)</f>
        <v>0.11037555077764501</v>
      </c>
    </row>
    <row r="348" spans="1:8" ht="13.2" x14ac:dyDescent="0.25">
      <c r="A348" s="5">
        <v>44748.416666666664</v>
      </c>
      <c r="B348" s="6">
        <v>166.73</v>
      </c>
      <c r="C348" s="6">
        <v>134.72049000000001</v>
      </c>
      <c r="D348" s="6">
        <v>0.23759941787622599</v>
      </c>
      <c r="E348" s="4">
        <f t="shared" si="1"/>
        <v>0.11384768627052111</v>
      </c>
      <c r="F348" s="4"/>
      <c r="G348" s="2">
        <f ca="1">IFERROR(__xludf.DUMMYFUNCTION("""COMPUTED_VALUE"""),44831.9583333333)</f>
        <v>44831.958333333299</v>
      </c>
      <c r="H348" s="1">
        <f ca="1">IFERROR(__xludf.DUMMYFUNCTION("""COMPUTED_VALUE"""),0.107862361001987)</f>
        <v>0.107862361001987</v>
      </c>
    </row>
    <row r="349" spans="1:8" ht="13.2" x14ac:dyDescent="0.25">
      <c r="A349" s="5">
        <v>44748.458333333336</v>
      </c>
      <c r="B349" s="6">
        <v>168.64</v>
      </c>
      <c r="C349" s="6">
        <v>129.60390000000001</v>
      </c>
      <c r="D349" s="6">
        <v>0.30119541155783103</v>
      </c>
      <c r="E349" s="4">
        <f t="shared" si="1"/>
        <v>0.12299736443259934</v>
      </c>
      <c r="F349" s="4"/>
      <c r="G349" s="2">
        <f ca="1">IFERROR(__xludf.DUMMYFUNCTION("""COMPUTED_VALUE"""),44832.9583333333)</f>
        <v>44832.958333333299</v>
      </c>
      <c r="H349" s="1">
        <f ca="1">IFERROR(__xludf.DUMMYFUNCTION("""COMPUTED_VALUE"""),0.0848162641933213)</f>
        <v>8.4816264193321306E-2</v>
      </c>
    </row>
    <row r="350" spans="1:8" ht="13.2" x14ac:dyDescent="0.25">
      <c r="A350" s="5">
        <v>44748.5</v>
      </c>
      <c r="B350" s="6">
        <v>174.77</v>
      </c>
      <c r="C350" s="6">
        <v>129.91528</v>
      </c>
      <c r="D350" s="6">
        <v>0.345261311833373</v>
      </c>
      <c r="E350" s="4">
        <f t="shared" si="1"/>
        <v>0.13428116585646033</v>
      </c>
      <c r="F350" s="4"/>
      <c r="G350" s="2">
        <f ca="1">IFERROR(__xludf.DUMMYFUNCTION("""COMPUTED_VALUE"""),44830.9583333333)</f>
        <v>44830.958333333299</v>
      </c>
      <c r="H350" s="1">
        <f ca="1">IFERROR(__xludf.DUMMYFUNCTION("""COMPUTED_VALUE"""),0.0663504315280332)</f>
        <v>6.6350431528033202E-2</v>
      </c>
    </row>
    <row r="351" spans="1:8" ht="13.2" x14ac:dyDescent="0.25">
      <c r="A351" s="5">
        <v>44748.541666666664</v>
      </c>
      <c r="B351" s="6">
        <v>193.2</v>
      </c>
      <c r="C351" s="6">
        <v>129.15860000000001</v>
      </c>
      <c r="D351" s="6">
        <v>0.49583535281429097</v>
      </c>
      <c r="E351" s="4">
        <f t="shared" si="1"/>
        <v>0.15149318109696064</v>
      </c>
      <c r="F351" s="4"/>
      <c r="G351" s="2">
        <f ca="1">IFERROR(__xludf.DUMMYFUNCTION("""COMPUTED_VALUE"""),44831.9583333333)</f>
        <v>44831.958333333299</v>
      </c>
      <c r="H351" s="1">
        <f ca="1">IFERROR(__xludf.DUMMYFUNCTION("""COMPUTED_VALUE"""),0.0818720584392437)</f>
        <v>8.1872058439243695E-2</v>
      </c>
    </row>
    <row r="352" spans="1:8" ht="13.2" x14ac:dyDescent="0.25">
      <c r="A352" s="5">
        <v>44748.583333333336</v>
      </c>
      <c r="B352" s="6">
        <v>169.37</v>
      </c>
      <c r="C352" s="6">
        <v>118.10894</v>
      </c>
      <c r="D352" s="6">
        <v>0.43401507117073401</v>
      </c>
      <c r="E352" s="4">
        <f t="shared" si="1"/>
        <v>0.16361115943961593</v>
      </c>
      <c r="F352" s="4"/>
      <c r="G352" s="2">
        <f ca="1">IFERROR(__xludf.DUMMYFUNCTION("""COMPUTED_VALUE"""),44832.9583333333)</f>
        <v>44832.958333333299</v>
      </c>
      <c r="H352" s="1">
        <f ca="1">IFERROR(__xludf.DUMMYFUNCTION("""COMPUTED_VALUE"""),0.0666692118436541)</f>
        <v>6.6669211843654097E-2</v>
      </c>
    </row>
    <row r="353" spans="1:8" ht="13.2" x14ac:dyDescent="0.25">
      <c r="A353" s="5">
        <v>44748.625</v>
      </c>
      <c r="B353" s="6">
        <v>102.66</v>
      </c>
      <c r="C353" s="6">
        <v>97.832009999999997</v>
      </c>
      <c r="D353" s="6">
        <v>4.9349798700854597E-2</v>
      </c>
      <c r="E353" s="4">
        <f t="shared" si="1"/>
        <v>0.1629998988017464</v>
      </c>
      <c r="F353" s="4"/>
      <c r="G353" s="2">
        <f ca="1">IFERROR(__xludf.DUMMYFUNCTION("""COMPUTED_VALUE"""),44833.9583333333)</f>
        <v>44833.958333333299</v>
      </c>
      <c r="H353" s="1">
        <f ca="1">IFERROR(__xludf.DUMMYFUNCTION("""COMPUTED_VALUE"""),0.118783246437906)</f>
        <v>0.118783246437906</v>
      </c>
    </row>
    <row r="354" spans="1:8" ht="13.2" x14ac:dyDescent="0.25">
      <c r="A354" s="5">
        <v>44748.666666666664</v>
      </c>
      <c r="B354" s="6">
        <v>97.02</v>
      </c>
      <c r="C354" s="6">
        <v>78.520619999999994</v>
      </c>
      <c r="D354" s="6">
        <v>0.235599005713403</v>
      </c>
      <c r="E354" s="4">
        <f t="shared" si="1"/>
        <v>0.17048342122477031</v>
      </c>
      <c r="F354" s="4"/>
      <c r="G354" s="2">
        <f ca="1">IFERROR(__xludf.DUMMYFUNCTION("""COMPUTED_VALUE"""),44831.9583333333)</f>
        <v>44831.958333333299</v>
      </c>
      <c r="H354" s="1">
        <f ca="1">IFERROR(__xludf.DUMMYFUNCTION("""COMPUTED_VALUE"""),0.0400495395331348)</f>
        <v>4.0049539533134802E-2</v>
      </c>
    </row>
    <row r="355" spans="1:8" ht="13.2" x14ac:dyDescent="0.25">
      <c r="A355" s="5">
        <v>44748.708333333336</v>
      </c>
      <c r="B355" s="6">
        <v>98.11</v>
      </c>
      <c r="C355" s="6">
        <v>66.95496</v>
      </c>
      <c r="D355" s="6">
        <v>0.46531339873849498</v>
      </c>
      <c r="E355" s="4">
        <f t="shared" si="1"/>
        <v>0.18064892720278411</v>
      </c>
      <c r="F355" s="4"/>
      <c r="G355" s="2">
        <f ca="1">IFERROR(__xludf.DUMMYFUNCTION("""COMPUTED_VALUE"""),44832.9583333333)</f>
        <v>44832.958333333299</v>
      </c>
      <c r="H355" s="1">
        <f ca="1">IFERROR(__xludf.DUMMYFUNCTION("""COMPUTED_VALUE"""),0.0469188093886423)</f>
        <v>4.6918809388642298E-2</v>
      </c>
    </row>
    <row r="356" spans="1:8" ht="13.2" x14ac:dyDescent="0.25">
      <c r="A356" s="5">
        <v>44748.75</v>
      </c>
      <c r="B356" s="6">
        <v>95.91</v>
      </c>
      <c r="C356" s="6">
        <v>67.864800000000002</v>
      </c>
      <c r="D356" s="6">
        <v>0.41325105209180502</v>
      </c>
      <c r="E356" s="4">
        <f t="shared" si="1"/>
        <v>0.19031987345689524</v>
      </c>
      <c r="F356" s="4"/>
      <c r="G356" s="2">
        <f ca="1">IFERROR(__xludf.DUMMYFUNCTION("""COMPUTED_VALUE"""),44833.9583333333)</f>
        <v>44833.958333333299</v>
      </c>
      <c r="H356" s="1">
        <f ca="1">IFERROR(__xludf.DUMMYFUNCTION("""COMPUTED_VALUE"""),0.106752770978914)</f>
        <v>0.106752770978914</v>
      </c>
    </row>
    <row r="357" spans="1:8" ht="13.2" x14ac:dyDescent="0.25">
      <c r="A357" s="5">
        <v>44748.791666666664</v>
      </c>
      <c r="B357" s="6">
        <v>93.69</v>
      </c>
      <c r="C357" s="6">
        <v>74.779390000000006</v>
      </c>
      <c r="D357" s="6">
        <v>0.25288532040713302</v>
      </c>
      <c r="E357" s="4">
        <f t="shared" si="1"/>
        <v>0.19657229448969996</v>
      </c>
      <c r="F357" s="4"/>
      <c r="G357" s="2">
        <f ca="1">IFERROR(__xludf.DUMMYFUNCTION("""COMPUTED_VALUE"""),44834.9583333333)</f>
        <v>44834.958333333299</v>
      </c>
      <c r="H357" s="1">
        <f ca="1">IFERROR(__xludf.DUMMYFUNCTION("""COMPUTED_VALUE"""),0.154421129162543)</f>
        <v>0.154421129162543</v>
      </c>
    </row>
    <row r="358" spans="1:8" ht="13.2" x14ac:dyDescent="0.25">
      <c r="A358" s="5">
        <v>44748.833333333336</v>
      </c>
      <c r="B358" s="6">
        <v>88.92</v>
      </c>
      <c r="C358" s="6">
        <v>82.082579999999993</v>
      </c>
      <c r="D358" s="6">
        <v>8.3299282259402696E-2</v>
      </c>
      <c r="E358" s="4">
        <f t="shared" si="1"/>
        <v>0.19917619375653814</v>
      </c>
      <c r="F358" s="4"/>
      <c r="G358" s="2">
        <f ca="1">IFERROR(__xludf.DUMMYFUNCTION("""COMPUTED_VALUE"""),44832.9583333333)</f>
        <v>44832.958333333299</v>
      </c>
      <c r="H358" s="1">
        <f ca="1">IFERROR(__xludf.DUMMYFUNCTION("""COMPUTED_VALUE"""),0.0319395353978463)</f>
        <v>3.1939535397846303E-2</v>
      </c>
    </row>
    <row r="359" spans="1:8" ht="13.2" x14ac:dyDescent="0.25">
      <c r="A359" s="5">
        <v>44748.875</v>
      </c>
      <c r="B359" s="6">
        <v>87.64</v>
      </c>
      <c r="C359" s="6">
        <v>84.802800000000005</v>
      </c>
      <c r="D359" s="6">
        <v>3.3456442475955903E-2</v>
      </c>
      <c r="E359" s="4">
        <f t="shared" si="1"/>
        <v>0.198864014577254</v>
      </c>
      <c r="F359" s="4"/>
      <c r="G359" s="2">
        <f ca="1">IFERROR(__xludf.DUMMYFUNCTION("""COMPUTED_VALUE"""),44833.9583333333)</f>
        <v>44833.958333333299</v>
      </c>
      <c r="H359" s="1">
        <f ca="1">IFERROR(__xludf.DUMMYFUNCTION("""COMPUTED_VALUE"""),0.0945071208236555)</f>
        <v>9.4507120823655505E-2</v>
      </c>
    </row>
    <row r="360" spans="1:8" ht="13.2" x14ac:dyDescent="0.25">
      <c r="A360" s="5">
        <v>44748.916666666664</v>
      </c>
      <c r="B360" s="6">
        <v>93.82</v>
      </c>
      <c r="C360" s="6">
        <v>82.679860000000005</v>
      </c>
      <c r="D360" s="6">
        <v>0.13473825427377301</v>
      </c>
      <c r="E360" s="4">
        <f t="shared" si="1"/>
        <v>0.20340772149727296</v>
      </c>
      <c r="F360" s="4"/>
      <c r="G360" s="2">
        <f ca="1">IFERROR(__xludf.DUMMYFUNCTION("""COMPUTED_VALUE"""),44834.9583333333)</f>
        <v>44834.958333333299</v>
      </c>
      <c r="H360" s="1">
        <f ca="1">IFERROR(__xludf.DUMMYFUNCTION("""COMPUTED_VALUE"""),0.118185883204045)</f>
        <v>0.11818588320404499</v>
      </c>
    </row>
    <row r="361" spans="1:8" ht="13.2" x14ac:dyDescent="0.25">
      <c r="A361" s="5">
        <v>44748.958333333336</v>
      </c>
      <c r="B361" s="6">
        <v>102.55</v>
      </c>
      <c r="C361" s="6">
        <v>85.373800000000003</v>
      </c>
      <c r="D361" s="6">
        <v>0.201188186539664</v>
      </c>
      <c r="E361" s="4">
        <f t="shared" si="1"/>
        <v>0.20986291155581924</v>
      </c>
      <c r="F361" s="4"/>
      <c r="G361" s="2">
        <f ca="1">IFERROR(__xludf.DUMMYFUNCTION("""COMPUTED_VALUE"""),44835.9583333333)</f>
        <v>44835.958333333299</v>
      </c>
      <c r="H361" s="1">
        <f ca="1">IFERROR(__xludf.DUMMYFUNCTION("""COMPUTED_VALUE"""),0.141987057782671)</f>
        <v>0.14198705778267101</v>
      </c>
    </row>
    <row r="362" spans="1:8" ht="13.2" x14ac:dyDescent="0.25">
      <c r="A362" s="5">
        <v>44749</v>
      </c>
      <c r="B362" s="6">
        <v>107.78</v>
      </c>
      <c r="C362" s="6">
        <v>90.451830000000001</v>
      </c>
      <c r="D362" s="6">
        <v>0.19157345959722399</v>
      </c>
      <c r="E362" s="4">
        <f t="shared" si="1"/>
        <v>0.21296650292653116</v>
      </c>
      <c r="F362" s="4"/>
      <c r="G362" s="2">
        <f ca="1">IFERROR(__xludf.DUMMYFUNCTION("""COMPUTED_VALUE"""),44833.9583333333)</f>
        <v>44833.958333333299</v>
      </c>
      <c r="H362" s="1">
        <f ca="1">IFERROR(__xludf.DUMMYFUNCTION("""COMPUTED_VALUE"""),0.0784337884934068)</f>
        <v>7.8433788493406806E-2</v>
      </c>
    </row>
    <row r="363" spans="1:8" ht="13.2" x14ac:dyDescent="0.25">
      <c r="A363" s="5">
        <v>44749.041666666664</v>
      </c>
      <c r="B363" s="6">
        <v>120.83</v>
      </c>
      <c r="C363" s="6">
        <v>108.79746</v>
      </c>
      <c r="D363" s="6">
        <v>0.11059578045296201</v>
      </c>
      <c r="E363" s="4">
        <f t="shared" si="1"/>
        <v>0.21676504712129699</v>
      </c>
      <c r="F363" s="4"/>
      <c r="G363" s="2">
        <f ca="1">IFERROR(__xludf.DUMMYFUNCTION("""COMPUTED_VALUE"""),44834.9583333333)</f>
        <v>44834.958333333299</v>
      </c>
      <c r="H363" s="1">
        <f ca="1">IFERROR(__xludf.DUMMYFUNCTION("""COMPUTED_VALUE"""),0.086698489469536)</f>
        <v>8.6698489469535997E-2</v>
      </c>
    </row>
    <row r="364" spans="1:8" ht="13.2" x14ac:dyDescent="0.25">
      <c r="A364" s="5">
        <v>44749.083333333336</v>
      </c>
      <c r="B364" s="6">
        <v>166.3</v>
      </c>
      <c r="C364" s="6">
        <v>136.04105999999999</v>
      </c>
      <c r="D364" s="6">
        <v>0.222425053142044</v>
      </c>
      <c r="E364" s="4">
        <f t="shared" si="1"/>
        <v>0.223406298208257</v>
      </c>
      <c r="F364" s="4"/>
      <c r="G364" s="2">
        <f ca="1">IFERROR(__xludf.DUMMYFUNCTION("""COMPUTED_VALUE"""),44835.9583333333)</f>
        <v>44835.958333333299</v>
      </c>
      <c r="H364" s="1">
        <f ca="1">IFERROR(__xludf.DUMMYFUNCTION("""COMPUTED_VALUE"""),0.108931854039135)</f>
        <v>0.108931854039135</v>
      </c>
    </row>
    <row r="365" spans="1:8" ht="13.2" x14ac:dyDescent="0.25">
      <c r="A365" s="5">
        <v>44749.125</v>
      </c>
      <c r="B365" s="6">
        <v>211.2</v>
      </c>
      <c r="C365" s="6">
        <v>158.6378</v>
      </c>
      <c r="D365" s="6">
        <v>0.33133465037966903</v>
      </c>
      <c r="E365" s="4">
        <f t="shared" si="1"/>
        <v>0.22947116567426276</v>
      </c>
      <c r="F365" s="4"/>
      <c r="G365" s="2">
        <f ca="1">IFERROR(__xludf.DUMMYFUNCTION("""COMPUTED_VALUE"""),44836.9583333333)</f>
        <v>44836.958333333299</v>
      </c>
      <c r="H365" s="1">
        <f ca="1">IFERROR(__xludf.DUMMYFUNCTION("""COMPUTED_VALUE"""),0.115029113596627)</f>
        <v>0.115029113596627</v>
      </c>
    </row>
    <row r="366" spans="1:8" ht="13.2" x14ac:dyDescent="0.25">
      <c r="A366" s="5">
        <v>44749.166666666664</v>
      </c>
      <c r="B366" s="6">
        <v>224.26</v>
      </c>
      <c r="C366" s="6">
        <v>171.59381999999999</v>
      </c>
      <c r="D366" s="6">
        <v>0.306923524401986</v>
      </c>
      <c r="E366" s="4">
        <f t="shared" si="1"/>
        <v>0.23476857392456152</v>
      </c>
      <c r="F366" s="4"/>
      <c r="G366" s="2">
        <f ca="1">IFERROR(__xludf.DUMMYFUNCTION("""COMPUTED_VALUE"""),44834.9583333333)</f>
        <v>44834.958333333299</v>
      </c>
      <c r="H366" s="1">
        <f ca="1">IFERROR(__xludf.DUMMYFUNCTION("""COMPUTED_VALUE"""),0.0568512205151852)</f>
        <v>5.6851220515185201E-2</v>
      </c>
    </row>
    <row r="367" spans="1:8" ht="13.2" x14ac:dyDescent="0.25">
      <c r="A367" s="5">
        <v>44749.208333333336</v>
      </c>
      <c r="B367" s="6">
        <v>225.55</v>
      </c>
      <c r="C367" s="6">
        <v>176.50232</v>
      </c>
      <c r="D367" s="6">
        <v>0.27788688556614999</v>
      </c>
      <c r="E367" s="4">
        <f t="shared" si="1"/>
        <v>0.24047604996606473</v>
      </c>
      <c r="F367" s="4"/>
      <c r="G367" s="2">
        <f ca="1">IFERROR(__xludf.DUMMYFUNCTION("""COMPUTED_VALUE"""),44835.9583333333)</f>
        <v>44835.958333333299</v>
      </c>
      <c r="H367" s="1">
        <f ca="1">IFERROR(__xludf.DUMMYFUNCTION("""COMPUTED_VALUE"""),0.0930043352051167)</f>
        <v>9.3004335205116695E-2</v>
      </c>
    </row>
    <row r="368" spans="1:8" ht="13.2" x14ac:dyDescent="0.25">
      <c r="A368" s="5">
        <v>44749.25</v>
      </c>
      <c r="B368" s="6">
        <v>213.99</v>
      </c>
      <c r="C368" s="6">
        <v>172.40689</v>
      </c>
      <c r="D368" s="6">
        <v>0.24119169483307701</v>
      </c>
      <c r="E368" s="4">
        <f t="shared" si="1"/>
        <v>0.24639062348758087</v>
      </c>
      <c r="F368" s="4"/>
      <c r="G368" s="2">
        <f ca="1">IFERROR(__xludf.DUMMYFUNCTION("""COMPUTED_VALUE"""),44836.9583333333)</f>
        <v>44836.958333333299</v>
      </c>
      <c r="H368" s="1">
        <f ca="1">IFERROR(__xludf.DUMMYFUNCTION("""COMPUTED_VALUE"""),0.108104754004932)</f>
        <v>0.108104754004932</v>
      </c>
    </row>
    <row r="369" spans="1:8" ht="13.2" x14ac:dyDescent="0.25">
      <c r="A369" s="5">
        <v>44749.291666666664</v>
      </c>
      <c r="B369" s="6">
        <v>193.89</v>
      </c>
      <c r="C369" s="6">
        <v>159.46370999999999</v>
      </c>
      <c r="D369" s="6">
        <v>0.21588792835686499</v>
      </c>
      <c r="E369" s="4">
        <f t="shared" si="1"/>
        <v>0.24831854989521127</v>
      </c>
      <c r="F369" s="4"/>
      <c r="G369" s="2">
        <f ca="1">IFERROR(__xludf.DUMMYFUNCTION("""COMPUTED_VALUE"""),44837.9583333333)</f>
        <v>44837.958333333299</v>
      </c>
      <c r="H369" s="1">
        <f ca="1">IFERROR(__xludf.DUMMYFUNCTION("""COMPUTED_VALUE"""),0.129039834040675)</f>
        <v>0.12903983404067501</v>
      </c>
    </row>
    <row r="370" spans="1:8" ht="13.2" x14ac:dyDescent="0.25">
      <c r="A370" s="5">
        <v>44749.333333333336</v>
      </c>
      <c r="B370" s="6">
        <v>183.03</v>
      </c>
      <c r="C370" s="6">
        <v>144.52037999999999</v>
      </c>
      <c r="D370" s="6">
        <v>0.266464978849349</v>
      </c>
      <c r="E370" s="4">
        <f t="shared" si="1"/>
        <v>0.25174834100008575</v>
      </c>
      <c r="F370" s="4"/>
      <c r="G370" s="2">
        <f ca="1">IFERROR(__xludf.DUMMYFUNCTION("""COMPUTED_VALUE"""),44835.9583333333)</f>
        <v>44835.958333333299</v>
      </c>
      <c r="H370" s="1">
        <f ca="1">IFERROR(__xludf.DUMMYFUNCTION("""COMPUTED_VALUE"""),0.0764053812059783)</f>
        <v>7.6405381205978298E-2</v>
      </c>
    </row>
    <row r="371" spans="1:8" ht="13.2" x14ac:dyDescent="0.25">
      <c r="A371" s="5">
        <v>44749.375</v>
      </c>
      <c r="B371" s="6">
        <v>176.02</v>
      </c>
      <c r="C371" s="6">
        <v>131.12248</v>
      </c>
      <c r="D371" s="6">
        <v>0.34240902093981102</v>
      </c>
      <c r="E371" s="4">
        <f t="shared" si="1"/>
        <v>0.25790334512383656</v>
      </c>
      <c r="F371" s="4"/>
      <c r="G371" s="2">
        <f ca="1">IFERROR(__xludf.DUMMYFUNCTION("""COMPUTED_VALUE"""),44836.9583333333)</f>
        <v>44836.958333333299</v>
      </c>
      <c r="H371" s="1">
        <f ca="1">IFERROR(__xludf.DUMMYFUNCTION("""COMPUTED_VALUE"""),0.108214306678589)</f>
        <v>0.108214306678589</v>
      </c>
    </row>
    <row r="372" spans="1:8" ht="13.2" x14ac:dyDescent="0.25">
      <c r="A372" s="5">
        <v>44749.416666666664</v>
      </c>
      <c r="B372" s="6">
        <v>172.03</v>
      </c>
      <c r="C372" s="6">
        <v>122.56892999999999</v>
      </c>
      <c r="D372" s="6">
        <v>0.403536769065374</v>
      </c>
      <c r="E372" s="4">
        <f t="shared" si="1"/>
        <v>0.26481740142338439</v>
      </c>
      <c r="F372" s="4"/>
      <c r="G372" s="2">
        <f ca="1">IFERROR(__xludf.DUMMYFUNCTION("""COMPUTED_VALUE"""),44837.9583333333)</f>
        <v>44837.958333333299</v>
      </c>
      <c r="H372" s="1">
        <f ca="1">IFERROR(__xludf.DUMMYFUNCTION("""COMPUTED_VALUE"""),0.135564283720267)</f>
        <v>0.13556428372026699</v>
      </c>
    </row>
    <row r="373" spans="1:8" ht="13.2" x14ac:dyDescent="0.25">
      <c r="A373" s="5">
        <v>44749.458333333336</v>
      </c>
      <c r="B373" s="6">
        <v>181.24</v>
      </c>
      <c r="C373" s="6">
        <v>120.76409</v>
      </c>
      <c r="D373" s="6">
        <v>0.50077725920014804</v>
      </c>
      <c r="E373" s="4">
        <f t="shared" si="1"/>
        <v>0.27313331174181427</v>
      </c>
      <c r="F373" s="4"/>
      <c r="G373" s="2">
        <f ca="1">IFERROR(__xludf.DUMMYFUNCTION("""COMPUTED_VALUE"""),44838.9583333333)</f>
        <v>44838.958333333299</v>
      </c>
      <c r="H373" s="1">
        <f ca="1">IFERROR(__xludf.DUMMYFUNCTION("""COMPUTED_VALUE"""),0.208245163549527)</f>
        <v>0.20824516354952699</v>
      </c>
    </row>
    <row r="374" spans="1:8" ht="13.2" x14ac:dyDescent="0.25">
      <c r="A374" s="5">
        <v>44749.5</v>
      </c>
      <c r="B374" s="6">
        <v>186.06</v>
      </c>
      <c r="C374" s="6">
        <v>121.84238999999999</v>
      </c>
      <c r="D374" s="6">
        <v>0.52705474671007302</v>
      </c>
      <c r="E374" s="4">
        <f t="shared" si="1"/>
        <v>0.28070803819501006</v>
      </c>
      <c r="F374" s="4"/>
      <c r="G374" s="2">
        <f ca="1">IFERROR(__xludf.DUMMYFUNCTION("""COMPUTED_VALUE"""),44836.9583333333)</f>
        <v>44836.958333333299</v>
      </c>
      <c r="H374" s="1">
        <f ca="1">IFERROR(__xludf.DUMMYFUNCTION("""COMPUTED_VALUE"""),0.0593680196901956)</f>
        <v>5.9368019690195603E-2</v>
      </c>
    </row>
    <row r="375" spans="1:8" ht="13.2" x14ac:dyDescent="0.25">
      <c r="A375" s="5">
        <v>44749.541666666664</v>
      </c>
      <c r="B375" s="6">
        <v>203.65</v>
      </c>
      <c r="C375" s="6">
        <v>120.61484</v>
      </c>
      <c r="D375" s="6">
        <v>0.68843236868697</v>
      </c>
      <c r="E375" s="4">
        <f t="shared" si="1"/>
        <v>0.28873291385637173</v>
      </c>
      <c r="F375" s="4"/>
      <c r="G375" s="2">
        <f ca="1">IFERROR(__xludf.DUMMYFUNCTION("""COMPUTED_VALUE"""),44837.9583333333)</f>
        <v>44837.958333333299</v>
      </c>
      <c r="H375" s="1">
        <f ca="1">IFERROR(__xludf.DUMMYFUNCTION("""COMPUTED_VALUE"""),0.223608909834164)</f>
        <v>0.22360890983416401</v>
      </c>
    </row>
    <row r="376" spans="1:8" ht="13.2" x14ac:dyDescent="0.25">
      <c r="A376" s="5">
        <v>44749.583333333336</v>
      </c>
      <c r="B376" s="6">
        <v>176.77</v>
      </c>
      <c r="C376" s="6">
        <v>111.91046</v>
      </c>
      <c r="D376" s="6">
        <v>0.57956637833496505</v>
      </c>
      <c r="E376" s="4">
        <f t="shared" si="1"/>
        <v>0.29479755165488131</v>
      </c>
      <c r="F376" s="4"/>
      <c r="G376" s="2">
        <f ca="1">IFERROR(__xludf.DUMMYFUNCTION("""COMPUTED_VALUE"""),44838.9583333333)</f>
        <v>44838.958333333299</v>
      </c>
      <c r="H376" s="1">
        <f ca="1">IFERROR(__xludf.DUMMYFUNCTION("""COMPUTED_VALUE"""),0.263308070137387)</f>
        <v>0.263308070137387</v>
      </c>
    </row>
    <row r="377" spans="1:8" ht="13.2" x14ac:dyDescent="0.25">
      <c r="A377" s="5">
        <v>44749.625</v>
      </c>
      <c r="B377" s="6">
        <v>116.67</v>
      </c>
      <c r="C377" s="6">
        <v>97.369420000000005</v>
      </c>
      <c r="D377" s="6">
        <v>0.19822013934148899</v>
      </c>
      <c r="E377" s="4">
        <f t="shared" si="1"/>
        <v>0.3010004825149078</v>
      </c>
      <c r="F377" s="4"/>
      <c r="G377" s="2">
        <f ca="1">IFERROR(__xludf.DUMMYFUNCTION("""COMPUTED_VALUE"""),44839.9583333333)</f>
        <v>44839.958333333299</v>
      </c>
      <c r="H377" s="1">
        <f ca="1">IFERROR(__xludf.DUMMYFUNCTION("""COMPUTED_VALUE"""),0.226942859949601)</f>
        <v>0.22694285994960101</v>
      </c>
    </row>
    <row r="378" spans="1:8" ht="13.2" x14ac:dyDescent="0.25">
      <c r="A378" s="5">
        <v>44749.666666666664</v>
      </c>
      <c r="B378" s="6">
        <v>110.42</v>
      </c>
      <c r="C378" s="6">
        <v>84.673829999999995</v>
      </c>
      <c r="D378" s="6">
        <v>0.30406289641085099</v>
      </c>
      <c r="E378" s="4">
        <f t="shared" si="1"/>
        <v>0.30385314462730145</v>
      </c>
      <c r="F378" s="4"/>
      <c r="G378" s="2">
        <f ca="1">IFERROR(__xludf.DUMMYFUNCTION("""COMPUTED_VALUE"""),44837.9583333333)</f>
        <v>44837.958333333299</v>
      </c>
      <c r="H378" s="1">
        <f ca="1">IFERROR(__xludf.DUMMYFUNCTION("""COMPUTED_VALUE"""),0.181748690589692)</f>
        <v>0.18174869058969201</v>
      </c>
    </row>
    <row r="379" spans="1:8" ht="13.2" x14ac:dyDescent="0.25">
      <c r="A379" s="5">
        <v>44749.708333333336</v>
      </c>
      <c r="B379" s="6">
        <v>107.05</v>
      </c>
      <c r="C379" s="6">
        <v>76.59984</v>
      </c>
      <c r="D379" s="6">
        <v>0.39752250135248302</v>
      </c>
      <c r="E379" s="4">
        <f t="shared" si="1"/>
        <v>0.30102852390288432</v>
      </c>
      <c r="F379" s="4"/>
      <c r="G379" s="2">
        <f ca="1">IFERROR(__xludf.DUMMYFUNCTION("""COMPUTED_VALUE"""),44838.9583333333)</f>
        <v>44838.958333333299</v>
      </c>
      <c r="H379" s="1">
        <f ca="1">IFERROR(__xludf.DUMMYFUNCTION("""COMPUTED_VALUE"""),0.192624490501292)</f>
        <v>0.19262449050129199</v>
      </c>
    </row>
    <row r="380" spans="1:8" ht="13.2" x14ac:dyDescent="0.25">
      <c r="A380" s="5">
        <v>44749.75</v>
      </c>
      <c r="B380" s="6">
        <v>100.11</v>
      </c>
      <c r="C380" s="6">
        <v>75.883750000000006</v>
      </c>
      <c r="D380" s="6">
        <v>0.31925478116197398</v>
      </c>
      <c r="E380" s="4">
        <f t="shared" si="1"/>
        <v>0.29711201261414139</v>
      </c>
      <c r="F380" s="4"/>
      <c r="G380" s="2">
        <f ca="1">IFERROR(__xludf.DUMMYFUNCTION("""COMPUTED_VALUE"""),44839.9583333333)</f>
        <v>44839.958333333299</v>
      </c>
      <c r="H380" s="1">
        <f ca="1">IFERROR(__xludf.DUMMYFUNCTION("""COMPUTED_VALUE"""),0.148419233899057)</f>
        <v>0.14841923389905701</v>
      </c>
    </row>
    <row r="381" spans="1:8" ht="13.2" x14ac:dyDescent="0.25">
      <c r="A381" s="5">
        <v>44749.791666666664</v>
      </c>
      <c r="B381" s="6">
        <v>104.26</v>
      </c>
      <c r="C381" s="6">
        <v>78.216840000000005</v>
      </c>
      <c r="D381" s="6">
        <v>0.332961034989396</v>
      </c>
      <c r="E381" s="4">
        <f t="shared" si="1"/>
        <v>0.30044850072173568</v>
      </c>
      <c r="F381" s="4"/>
      <c r="G381" s="2">
        <f ca="1">IFERROR(__xludf.DUMMYFUNCTION("""COMPUTED_VALUE"""),44840.9583333333)</f>
        <v>44840.958333333299</v>
      </c>
      <c r="H381" s="1">
        <f ca="1">IFERROR(__xludf.DUMMYFUNCTION("""COMPUTED_VALUE"""),0.149814809319365)</f>
        <v>0.149814809319365</v>
      </c>
    </row>
    <row r="382" spans="1:8" ht="13.2" x14ac:dyDescent="0.25">
      <c r="A382" s="5">
        <v>44749.833333333336</v>
      </c>
      <c r="B382" s="6">
        <v>102.28</v>
      </c>
      <c r="C382" s="6">
        <v>81.663120000000006</v>
      </c>
      <c r="D382" s="6">
        <v>0.25246255592487699</v>
      </c>
      <c r="E382" s="4">
        <f t="shared" si="1"/>
        <v>0.30749697045779717</v>
      </c>
      <c r="F382" s="4"/>
      <c r="G382" s="2">
        <f ca="1">IFERROR(__xludf.DUMMYFUNCTION("""COMPUTED_VALUE"""),44838.9583333333)</f>
        <v>44838.958333333299</v>
      </c>
      <c r="H382" s="1">
        <f ca="1">IFERROR(__xludf.DUMMYFUNCTION("""COMPUTED_VALUE"""),0.0854987243984356)</f>
        <v>8.5498724398435602E-2</v>
      </c>
    </row>
    <row r="383" spans="1:8" ht="13.2" x14ac:dyDescent="0.25">
      <c r="A383" s="5">
        <v>44749.875</v>
      </c>
      <c r="B383" s="6">
        <v>110.96</v>
      </c>
      <c r="C383" s="6">
        <v>83.652540000000002</v>
      </c>
      <c r="D383" s="6">
        <v>0.32643910155029299</v>
      </c>
      <c r="E383" s="4">
        <f t="shared" si="1"/>
        <v>0.31970458125256124</v>
      </c>
      <c r="F383" s="4"/>
      <c r="G383" s="2">
        <f ca="1">IFERROR(__xludf.DUMMYFUNCTION("""COMPUTED_VALUE"""),44839.9583333333)</f>
        <v>44839.958333333299</v>
      </c>
      <c r="H383" s="1">
        <f ca="1">IFERROR(__xludf.DUMMYFUNCTION("""COMPUTED_VALUE"""),0.0642096394093879)</f>
        <v>6.4209639409387897E-2</v>
      </c>
    </row>
    <row r="384" spans="1:8" ht="13.2" x14ac:dyDescent="0.25">
      <c r="A384" s="5">
        <v>44749.916666666664</v>
      </c>
      <c r="B384" s="6">
        <v>123.87</v>
      </c>
      <c r="C384" s="6">
        <v>83.806089999999998</v>
      </c>
      <c r="D384" s="6">
        <v>0.47805487644155698</v>
      </c>
      <c r="E384" s="4">
        <f t="shared" si="1"/>
        <v>0.33400944050955217</v>
      </c>
      <c r="F384" s="4"/>
      <c r="G384" s="2">
        <f ca="1">IFERROR(__xludf.DUMMYFUNCTION("""COMPUTED_VALUE"""),44840.9583333333)</f>
        <v>44840.958333333299</v>
      </c>
      <c r="H384" s="1">
        <f ca="1">IFERROR(__xludf.DUMMYFUNCTION("""COMPUTED_VALUE"""),0.0783557173728796)</f>
        <v>7.8355717372879594E-2</v>
      </c>
    </row>
    <row r="385" spans="1:8" ht="13.2" x14ac:dyDescent="0.25">
      <c r="A385" s="5">
        <v>44749.958333333336</v>
      </c>
      <c r="B385" s="6">
        <v>130.66999999999999</v>
      </c>
      <c r="C385" s="6">
        <v>87.444069999999996</v>
      </c>
      <c r="D385" s="6">
        <v>0.49432660213551299</v>
      </c>
      <c r="E385" s="4">
        <f t="shared" si="1"/>
        <v>0.3462235411593792</v>
      </c>
      <c r="F385" s="4"/>
      <c r="G385" s="2">
        <f ca="1">IFERROR(__xludf.DUMMYFUNCTION("""COMPUTED_VALUE"""),44841.9583333333)</f>
        <v>44841.958333333299</v>
      </c>
      <c r="H385" s="1">
        <f ca="1">IFERROR(__xludf.DUMMYFUNCTION("""COMPUTED_VALUE"""),0.0737300644655223)</f>
        <v>7.3730064465522299E-2</v>
      </c>
    </row>
    <row r="386" spans="1:8" ht="13.2" x14ac:dyDescent="0.25">
      <c r="A386" s="5">
        <v>44747</v>
      </c>
      <c r="B386" s="6">
        <v>68.569999999999993</v>
      </c>
      <c r="C386" s="6">
        <v>92.847610000000003</v>
      </c>
      <c r="D386" s="6">
        <v>0.26147802835204897</v>
      </c>
      <c r="E386" s="4">
        <f t="shared" si="1"/>
        <v>0.34913623152416351</v>
      </c>
      <c r="F386" s="4"/>
      <c r="G386" s="2">
        <f ca="1">IFERROR(__xludf.DUMMYFUNCTION("""COMPUTED_VALUE"""),44839.9583333333)</f>
        <v>44839.958333333299</v>
      </c>
      <c r="H386" s="1">
        <f ca="1">IFERROR(__xludf.DUMMYFUNCTION("""COMPUTED_VALUE"""),0.0453926286666883)</f>
        <v>4.5392628666688299E-2</v>
      </c>
    </row>
    <row r="387" spans="1:8" ht="13.2" x14ac:dyDescent="0.25">
      <c r="A387" s="5">
        <v>44747.041666666664</v>
      </c>
      <c r="B387" s="6">
        <v>87.12</v>
      </c>
      <c r="C387" s="6">
        <v>116.00203</v>
      </c>
      <c r="D387" s="6">
        <v>0.248978660114827</v>
      </c>
      <c r="E387" s="4">
        <f t="shared" si="1"/>
        <v>0.35490218484340791</v>
      </c>
      <c r="F387" s="4"/>
      <c r="G387" s="2">
        <f ca="1">IFERROR(__xludf.DUMMYFUNCTION("""COMPUTED_VALUE"""),44840.9583333333)</f>
        <v>44840.958333333299</v>
      </c>
      <c r="H387" s="1">
        <f ca="1">IFERROR(__xludf.DUMMYFUNCTION("""COMPUTED_VALUE"""),0.0734182094220745)</f>
        <v>7.3418209422074499E-2</v>
      </c>
    </row>
    <row r="388" spans="1:8" ht="13.2" x14ac:dyDescent="0.25">
      <c r="A388" s="5">
        <v>44747.083333333336</v>
      </c>
      <c r="B388" s="6">
        <v>117.76</v>
      </c>
      <c r="C388" s="6">
        <v>146.1619</v>
      </c>
      <c r="D388" s="6">
        <v>0.19431808152466501</v>
      </c>
      <c r="E388" s="4">
        <f t="shared" si="1"/>
        <v>0.3537310610260172</v>
      </c>
      <c r="F388" s="4"/>
      <c r="G388" s="2">
        <f ca="1">IFERROR(__xludf.DUMMYFUNCTION("""COMPUTED_VALUE"""),44841.9583333333)</f>
        <v>44841.958333333299</v>
      </c>
      <c r="H388" s="1">
        <f ca="1">IFERROR(__xludf.DUMMYFUNCTION("""COMPUTED_VALUE"""),0.074015485967881)</f>
        <v>7.4015485967881003E-2</v>
      </c>
    </row>
    <row r="389" spans="1:8" ht="13.2" x14ac:dyDescent="0.25">
      <c r="A389" s="5">
        <v>44747.125</v>
      </c>
      <c r="B389" s="6">
        <v>169.38</v>
      </c>
      <c r="C389" s="6">
        <v>167.32605000000001</v>
      </c>
      <c r="D389" s="6">
        <v>1.22751358799181E-2</v>
      </c>
      <c r="E389" s="4">
        <f t="shared" si="1"/>
        <v>0.34043691458852754</v>
      </c>
      <c r="F389" s="4"/>
      <c r="G389" s="2">
        <f ca="1">IFERROR(__xludf.DUMMYFUNCTION("""COMPUTED_VALUE"""),44842.9583333333)</f>
        <v>44842.958333333299</v>
      </c>
      <c r="H389" s="1">
        <f ca="1">IFERROR(__xludf.DUMMYFUNCTION("""COMPUTED_VALUE"""),0.107905194842462)</f>
        <v>0.107905194842462</v>
      </c>
    </row>
    <row r="390" spans="1:8" ht="13.2" x14ac:dyDescent="0.25">
      <c r="A390" s="5">
        <v>44747.166666666664</v>
      </c>
      <c r="B390" s="6">
        <v>193.37</v>
      </c>
      <c r="C390" s="6">
        <v>174.02122</v>
      </c>
      <c r="D390" s="6">
        <v>0.11118632543778199</v>
      </c>
      <c r="E390" s="4">
        <f t="shared" si="1"/>
        <v>0.33228119796501904</v>
      </c>
      <c r="F390" s="4"/>
      <c r="G390" s="2">
        <f ca="1">IFERROR(__xludf.DUMMYFUNCTION("""COMPUTED_VALUE"""),44840.9583333333)</f>
        <v>44840.958333333299</v>
      </c>
      <c r="H390" s="1">
        <f ca="1">IFERROR(__xludf.DUMMYFUNCTION("""COMPUTED_VALUE"""),0.066344205877634)</f>
        <v>6.6344205877633997E-2</v>
      </c>
    </row>
    <row r="391" spans="1:8" ht="13.2" x14ac:dyDescent="0.25">
      <c r="A391" s="5">
        <v>44747.208333333336</v>
      </c>
      <c r="B391" s="6">
        <v>187.95</v>
      </c>
      <c r="C391" s="6">
        <v>173.19263000000001</v>
      </c>
      <c r="D391" s="6">
        <v>8.5207840541482505E-2</v>
      </c>
      <c r="E391" s="4">
        <f t="shared" si="1"/>
        <v>0.32425290442232452</v>
      </c>
      <c r="F391" s="4"/>
      <c r="G391" s="2">
        <f ca="1">IFERROR(__xludf.DUMMYFUNCTION("""COMPUTED_VALUE"""),44841.9583333333)</f>
        <v>44841.958333333299</v>
      </c>
      <c r="H391" s="1">
        <f ca="1">IFERROR(__xludf.DUMMYFUNCTION("""COMPUTED_VALUE"""),0.0850123097686971)</f>
        <v>8.50123097686971E-2</v>
      </c>
    </row>
    <row r="392" spans="1:8" ht="13.2" x14ac:dyDescent="0.25">
      <c r="A392" s="5">
        <v>44747.25</v>
      </c>
      <c r="B392" s="6">
        <v>174.49</v>
      </c>
      <c r="C392" s="6">
        <v>168.10759999999999</v>
      </c>
      <c r="D392" s="6">
        <v>3.7966159769100297E-2</v>
      </c>
      <c r="E392" s="4">
        <f t="shared" si="1"/>
        <v>0.31578517379465881</v>
      </c>
      <c r="F392" s="4"/>
      <c r="G392" s="2">
        <f ca="1">IFERROR(__xludf.DUMMYFUNCTION("""COMPUTED_VALUE"""),44842.9583333333)</f>
        <v>44842.958333333299</v>
      </c>
      <c r="H392" s="1">
        <f ca="1">IFERROR(__xludf.DUMMYFUNCTION("""COMPUTED_VALUE"""),0.110306479902309)</f>
        <v>0.110306479902309</v>
      </c>
    </row>
    <row r="393" spans="1:8" ht="13.2" x14ac:dyDescent="0.25">
      <c r="A393" s="5">
        <v>44747.291666666664</v>
      </c>
      <c r="B393" s="6">
        <v>170.38</v>
      </c>
      <c r="C393" s="6">
        <v>158.29275999999999</v>
      </c>
      <c r="D393" s="6">
        <v>7.6360030616687696E-2</v>
      </c>
      <c r="E393" s="4">
        <f t="shared" si="1"/>
        <v>0.30997151138881812</v>
      </c>
      <c r="F393" s="4"/>
      <c r="G393" s="2">
        <f ca="1">IFERROR(__xludf.DUMMYFUNCTION("""COMPUTED_VALUE"""),44843.9583333333)</f>
        <v>44843.958333333299</v>
      </c>
      <c r="H393" s="1">
        <f ca="1">IFERROR(__xludf.DUMMYFUNCTION("""COMPUTED_VALUE"""),0.069722324992208)</f>
        <v>6.9722324992207999E-2</v>
      </c>
    </row>
    <row r="394" spans="1:8" ht="13.2" x14ac:dyDescent="0.25">
      <c r="A394" s="5">
        <v>44747.333333333336</v>
      </c>
      <c r="B394" s="6">
        <v>164.84</v>
      </c>
      <c r="C394" s="6">
        <v>146.93833000000001</v>
      </c>
      <c r="D394" s="6">
        <v>0.12183117910758801</v>
      </c>
      <c r="E394" s="4">
        <f t="shared" si="1"/>
        <v>0.30394510306624473</v>
      </c>
      <c r="F394" s="4"/>
      <c r="G394" s="2">
        <f ca="1">IFERROR(__xludf.DUMMYFUNCTION("""COMPUTED_VALUE"""),44841.9583333333)</f>
        <v>44841.958333333299</v>
      </c>
      <c r="H394" s="1">
        <f ca="1">IFERROR(__xludf.DUMMYFUNCTION("""COMPUTED_VALUE"""),0.0756183708464018)</f>
        <v>7.56183708464018E-2</v>
      </c>
    </row>
    <row r="395" spans="1:8" ht="13.2" x14ac:dyDescent="0.25">
      <c r="A395" s="5">
        <v>44747.375</v>
      </c>
      <c r="B395" s="6">
        <v>154.63999999999999</v>
      </c>
      <c r="C395" s="6">
        <v>136.69945999999999</v>
      </c>
      <c r="D395" s="6">
        <v>0.131240752523821</v>
      </c>
      <c r="E395" s="4">
        <f t="shared" si="1"/>
        <v>0.29514642521557849</v>
      </c>
      <c r="F395" s="4"/>
      <c r="G395" s="2">
        <f ca="1">IFERROR(__xludf.DUMMYFUNCTION("""COMPUTED_VALUE"""),44842.9583333333)</f>
        <v>44842.958333333299</v>
      </c>
      <c r="H395" s="1">
        <f ca="1">IFERROR(__xludf.DUMMYFUNCTION("""COMPUTED_VALUE"""),0.0906279996052342)</f>
        <v>9.0627999605234197E-2</v>
      </c>
    </row>
    <row r="396" spans="1:8" ht="13.2" x14ac:dyDescent="0.25">
      <c r="A396" s="5">
        <v>44747.416666666664</v>
      </c>
      <c r="B396" s="6">
        <v>151.72</v>
      </c>
      <c r="C396" s="6">
        <v>130.56951000000001</v>
      </c>
      <c r="D396" s="6">
        <v>0.16198643925369699</v>
      </c>
      <c r="E396" s="4">
        <f t="shared" si="1"/>
        <v>0.28508182814009192</v>
      </c>
      <c r="F396" s="4"/>
      <c r="G396" s="2">
        <f ca="1">IFERROR(__xludf.DUMMYFUNCTION("""COMPUTED_VALUE"""),44843.9583333333)</f>
        <v>44843.958333333299</v>
      </c>
      <c r="H396" s="1">
        <f ca="1">IFERROR(__xludf.DUMMYFUNCTION("""COMPUTED_VALUE"""),0.0677437258530346)</f>
        <v>6.7743725853034606E-2</v>
      </c>
    </row>
    <row r="397" spans="1:8" ht="13.2" x14ac:dyDescent="0.25">
      <c r="A397" s="5">
        <v>44747.458333333336</v>
      </c>
      <c r="B397" s="6">
        <v>156.54</v>
      </c>
      <c r="C397" s="6">
        <v>130.91623999999999</v>
      </c>
      <c r="D397" s="6">
        <v>0.19572636672119501</v>
      </c>
      <c r="E397" s="4">
        <f t="shared" si="1"/>
        <v>0.27237137428680219</v>
      </c>
      <c r="F397" s="4"/>
      <c r="G397" s="2">
        <f ca="1">IFERROR(__xludf.DUMMYFUNCTION("""COMPUTED_VALUE"""),44844.9583333333)</f>
        <v>44844.958333333299</v>
      </c>
      <c r="H397" s="1">
        <f ca="1">IFERROR(__xludf.DUMMYFUNCTION("""COMPUTED_VALUE"""),0.179118690332583)</f>
        <v>0.17911869033258301</v>
      </c>
    </row>
    <row r="398" spans="1:8" ht="13.2" x14ac:dyDescent="0.25">
      <c r="A398" s="5">
        <v>44747.5</v>
      </c>
      <c r="B398" s="6">
        <v>157.13999999999999</v>
      </c>
      <c r="C398" s="6">
        <v>134.21843000000001</v>
      </c>
      <c r="D398" s="6">
        <v>0.17077811147097999</v>
      </c>
      <c r="E398" s="4">
        <f t="shared" si="1"/>
        <v>0.25752651448517333</v>
      </c>
      <c r="F398" s="4"/>
      <c r="G398" s="2">
        <f ca="1">IFERROR(__xludf.DUMMYFUNCTION("""COMPUTED_VALUE"""),44842.9583333333)</f>
        <v>44842.958333333299</v>
      </c>
      <c r="H398" s="1">
        <f ca="1">IFERROR(__xludf.DUMMYFUNCTION("""COMPUTED_VALUE"""),0.0675879210722363)</f>
        <v>6.7587921072236296E-2</v>
      </c>
    </row>
    <row r="399" spans="1:8" ht="13.2" x14ac:dyDescent="0.25">
      <c r="A399" s="5">
        <v>44747.541666666664</v>
      </c>
      <c r="B399" s="6">
        <v>156.05000000000001</v>
      </c>
      <c r="C399" s="6">
        <v>129.33386999999999</v>
      </c>
      <c r="D399" s="6">
        <v>0.20656715831668801</v>
      </c>
      <c r="E399" s="4">
        <f t="shared" si="1"/>
        <v>0.23744879738641164</v>
      </c>
      <c r="F399" s="4"/>
      <c r="G399" s="2">
        <f ca="1">IFERROR(__xludf.DUMMYFUNCTION("""COMPUTED_VALUE"""),44843.9583333333)</f>
        <v>44843.958333333299</v>
      </c>
      <c r="H399" s="1">
        <f ca="1">IFERROR(__xludf.DUMMYFUNCTION("""COMPUTED_VALUE"""),0.0518194329276769)</f>
        <v>5.1819432927676899E-2</v>
      </c>
    </row>
    <row r="400" spans="1:8" ht="13.2" x14ac:dyDescent="0.25">
      <c r="A400" s="5">
        <v>44747.583333333336</v>
      </c>
      <c r="B400" s="6">
        <v>148.63999999999999</v>
      </c>
      <c r="C400" s="6">
        <v>112.19602999999999</v>
      </c>
      <c r="D400" s="6">
        <v>0.32482406017396498</v>
      </c>
      <c r="E400" s="4">
        <f t="shared" si="1"/>
        <v>0.22683453412970331</v>
      </c>
      <c r="F400" s="4"/>
      <c r="G400" s="2">
        <f ca="1">IFERROR(__xludf.DUMMYFUNCTION("""COMPUTED_VALUE"""),44844.9583333333)</f>
        <v>44844.958333333299</v>
      </c>
      <c r="H400" s="1">
        <f ca="1">IFERROR(__xludf.DUMMYFUNCTION("""COMPUTED_VALUE"""),0.165690909623159)</f>
        <v>0.16569090962315899</v>
      </c>
    </row>
    <row r="401" spans="1:8" ht="13.2" x14ac:dyDescent="0.25">
      <c r="A401" s="5">
        <v>44747.625</v>
      </c>
      <c r="B401" s="6">
        <v>99.91</v>
      </c>
      <c r="C401" s="6">
        <v>95.383489999999995</v>
      </c>
      <c r="D401" s="6">
        <v>4.7455906677350501E-2</v>
      </c>
      <c r="E401" s="4">
        <f t="shared" si="1"/>
        <v>0.22055269110203088</v>
      </c>
      <c r="F401" s="4"/>
      <c r="G401" s="2">
        <f ca="1">IFERROR(__xludf.DUMMYFUNCTION("""COMPUTED_VALUE"""),44845.9583333333)</f>
        <v>44845.958333333299</v>
      </c>
      <c r="H401" s="1">
        <f ca="1">IFERROR(__xludf.DUMMYFUNCTION("""COMPUTED_VALUE"""),0.130891648598439)</f>
        <v>0.13089164859843899</v>
      </c>
    </row>
    <row r="402" spans="1:8" ht="13.2" x14ac:dyDescent="0.25">
      <c r="A402" s="5">
        <v>44747.666666666664</v>
      </c>
      <c r="B402" s="6">
        <v>89.97</v>
      </c>
      <c r="C402" s="6">
        <v>88.425790000000006</v>
      </c>
      <c r="D402" s="6">
        <v>1.74633441216639E-2</v>
      </c>
      <c r="E402" s="4">
        <f t="shared" si="1"/>
        <v>0.20861104308998138</v>
      </c>
      <c r="F402" s="4"/>
      <c r="G402" s="2">
        <f ca="1">IFERROR(__xludf.DUMMYFUNCTION("""COMPUTED_VALUE"""),44843.9583333333)</f>
        <v>44843.958333333299</v>
      </c>
      <c r="H402" s="1">
        <f ca="1">IFERROR(__xludf.DUMMYFUNCTION("""COMPUTED_VALUE"""),0.0456448256886096)</f>
        <v>4.56448256886096E-2</v>
      </c>
    </row>
    <row r="403" spans="1:8" ht="13.2" x14ac:dyDescent="0.25">
      <c r="A403" s="5">
        <v>44747.708333333336</v>
      </c>
      <c r="B403" s="6">
        <v>87.8</v>
      </c>
      <c r="C403" s="6">
        <v>84.710830000000001</v>
      </c>
      <c r="D403" s="6">
        <v>3.64672380143128E-2</v>
      </c>
      <c r="E403" s="4">
        <f t="shared" si="1"/>
        <v>0.19356707378422433</v>
      </c>
      <c r="F403" s="4"/>
      <c r="G403" s="2">
        <f ca="1">IFERROR(__xludf.DUMMYFUNCTION("""COMPUTED_VALUE"""),44844.9583333333)</f>
        <v>44844.958333333299</v>
      </c>
      <c r="H403" s="1">
        <f ca="1">IFERROR(__xludf.DUMMYFUNCTION("""COMPUTED_VALUE"""),0.160973934402862)</f>
        <v>0.16097393440286201</v>
      </c>
    </row>
    <row r="404" spans="1:8" ht="13.2" x14ac:dyDescent="0.25">
      <c r="A404" s="5">
        <v>44747.75</v>
      </c>
      <c r="B404" s="6">
        <v>82.83</v>
      </c>
      <c r="C404" s="6">
        <v>79.861350000000002</v>
      </c>
      <c r="D404" s="6">
        <v>3.7172549675155701E-2</v>
      </c>
      <c r="E404" s="4">
        <f t="shared" si="1"/>
        <v>0.18181364747227355</v>
      </c>
      <c r="F404" s="4"/>
      <c r="G404" s="2">
        <f ca="1">IFERROR(__xludf.DUMMYFUNCTION("""COMPUTED_VALUE"""),44845.9583333333)</f>
        <v>44845.958333333299</v>
      </c>
      <c r="H404" s="1">
        <f ca="1">IFERROR(__xludf.DUMMYFUNCTION("""COMPUTED_VALUE"""),0.121958858559816)</f>
        <v>0.121958858559816</v>
      </c>
    </row>
    <row r="405" spans="1:8" ht="13.2" x14ac:dyDescent="0.25">
      <c r="A405" s="5">
        <v>44747.791666666664</v>
      </c>
      <c r="B405" s="6">
        <v>80.62</v>
      </c>
      <c r="C405" s="6">
        <v>73.358530000000002</v>
      </c>
      <c r="D405" s="6">
        <v>9.89860347528774E-2</v>
      </c>
      <c r="E405" s="4">
        <f t="shared" si="1"/>
        <v>0.17206468912908521</v>
      </c>
      <c r="F405" s="4"/>
      <c r="G405" s="2">
        <f ca="1">IFERROR(__xludf.DUMMYFUNCTION("""COMPUTED_VALUE"""),44846.9583333333)</f>
        <v>44846.958333333299</v>
      </c>
      <c r="H405" s="1">
        <f ca="1">IFERROR(__xludf.DUMMYFUNCTION("""COMPUTED_VALUE"""),0.0967362494771724)</f>
        <v>9.6736249477172395E-2</v>
      </c>
    </row>
    <row r="406" spans="1:8" ht="13.2" x14ac:dyDescent="0.25">
      <c r="A406" s="5">
        <v>44747.833333333336</v>
      </c>
      <c r="B406" s="6">
        <v>75.27</v>
      </c>
      <c r="C406" s="6">
        <v>70.58229</v>
      </c>
      <c r="D406" s="6">
        <v>6.6414818788112298E-2</v>
      </c>
      <c r="E406" s="4">
        <f t="shared" si="1"/>
        <v>0.16431270008172003</v>
      </c>
      <c r="F406" s="4"/>
      <c r="G406" s="2">
        <f ca="1">IFERROR(__xludf.DUMMYFUNCTION("""COMPUTED_VALUE"""),44844.9583333333)</f>
        <v>44844.958333333299</v>
      </c>
      <c r="H406" s="1">
        <f ca="1">IFERROR(__xludf.DUMMYFUNCTION("""COMPUTED_VALUE"""),0.108888075980589)</f>
        <v>0.108888075980589</v>
      </c>
    </row>
    <row r="407" spans="1:8" ht="13.2" x14ac:dyDescent="0.25">
      <c r="A407" s="5">
        <v>44747.875</v>
      </c>
      <c r="B407" s="6">
        <v>76.14</v>
      </c>
      <c r="C407" s="6">
        <v>72.322360000000003</v>
      </c>
      <c r="D407" s="6">
        <v>5.2786441150427001E-2</v>
      </c>
      <c r="E407" s="4">
        <f t="shared" si="1"/>
        <v>0.15291050589839228</v>
      </c>
      <c r="F407" s="4"/>
      <c r="G407" s="2">
        <f ca="1">IFERROR(__xludf.DUMMYFUNCTION("""COMPUTED_VALUE"""),44845.9583333333)</f>
        <v>44845.958333333299</v>
      </c>
      <c r="H407" s="1">
        <f ca="1">IFERROR(__xludf.DUMMYFUNCTION("""COMPUTED_VALUE"""),0.0738989140063631)</f>
        <v>7.3898914006363101E-2</v>
      </c>
    </row>
    <row r="408" spans="1:8" ht="13.2" x14ac:dyDescent="0.25">
      <c r="A408" s="5">
        <v>44747.916666666664</v>
      </c>
      <c r="B408" s="6">
        <v>77.790000000000006</v>
      </c>
      <c r="C408" s="6">
        <v>76.203729999999993</v>
      </c>
      <c r="D408" s="6">
        <v>2.08161726466672E-2</v>
      </c>
      <c r="E408" s="4">
        <f t="shared" si="1"/>
        <v>0.13385889324027186</v>
      </c>
      <c r="F408" s="4"/>
      <c r="G408" s="2">
        <f ca="1">IFERROR(__xludf.DUMMYFUNCTION("""COMPUTED_VALUE"""),44846.9583333333)</f>
        <v>44846.958333333299</v>
      </c>
      <c r="H408" s="1">
        <f ca="1">IFERROR(__xludf.DUMMYFUNCTION("""COMPUTED_VALUE"""),0.0545155069246826)</f>
        <v>5.45155069246826E-2</v>
      </c>
    </row>
    <row r="409" spans="1:8" ht="13.2" x14ac:dyDescent="0.25">
      <c r="A409" s="5">
        <v>44747.958333333336</v>
      </c>
      <c r="B409" s="6">
        <v>86.72</v>
      </c>
      <c r="C409" s="6">
        <v>84.239580000000004</v>
      </c>
      <c r="D409" s="6">
        <v>2.9444828666049701E-2</v>
      </c>
      <c r="E409" s="4">
        <f t="shared" si="1"/>
        <v>0.11448881934571091</v>
      </c>
      <c r="F409" s="4"/>
      <c r="G409" s="2">
        <f ca="1">IFERROR(__xludf.DUMMYFUNCTION("""COMPUTED_VALUE"""),44847.9583333333)</f>
        <v>44847.958333333299</v>
      </c>
      <c r="H409" s="1">
        <f ca="1">IFERROR(__xludf.DUMMYFUNCTION("""COMPUTED_VALUE"""),0.0764563804465302)</f>
        <v>7.6456380446530206E-2</v>
      </c>
    </row>
    <row r="410" spans="1:8" ht="13.2" x14ac:dyDescent="0.25">
      <c r="A410" s="5">
        <v>44748</v>
      </c>
      <c r="B410" s="6">
        <v>102.37</v>
      </c>
      <c r="C410" s="6">
        <v>91.722470000000001</v>
      </c>
      <c r="D410" s="6">
        <v>0.116084204884582</v>
      </c>
      <c r="E410" s="4">
        <f t="shared" si="1"/>
        <v>0.10843074336789978</v>
      </c>
      <c r="F410" s="4"/>
      <c r="G410" s="2">
        <f ca="1">IFERROR(__xludf.DUMMYFUNCTION("""COMPUTED_VALUE"""),44845.9583333333)</f>
        <v>44845.958333333299</v>
      </c>
      <c r="H410" s="1">
        <f ca="1">IFERROR(__xludf.DUMMYFUNCTION("""COMPUTED_VALUE"""),0.0451900284627923)</f>
        <v>4.5190028462792298E-2</v>
      </c>
    </row>
    <row r="411" spans="1:8" ht="13.2" x14ac:dyDescent="0.25">
      <c r="A411" s="5">
        <v>44748.041666666664</v>
      </c>
      <c r="B411" s="6">
        <v>117.29</v>
      </c>
      <c r="C411" s="6">
        <v>113.10281999999999</v>
      </c>
      <c r="D411" s="6">
        <v>3.7021004427652701E-2</v>
      </c>
      <c r="E411" s="4">
        <f t="shared" si="1"/>
        <v>9.9599174380934186E-2</v>
      </c>
      <c r="F411" s="4"/>
      <c r="G411" s="2">
        <f ca="1">IFERROR(__xludf.DUMMYFUNCTION("""COMPUTED_VALUE"""),44846.9583333333)</f>
        <v>44846.958333333299</v>
      </c>
      <c r="H411" s="1">
        <f ca="1">IFERROR(__xludf.DUMMYFUNCTION("""COMPUTED_VALUE"""),0.0456015773418428)</f>
        <v>4.5601577341842801E-2</v>
      </c>
    </row>
    <row r="412" spans="1:8" ht="13.2" x14ac:dyDescent="0.25">
      <c r="A412" s="5">
        <v>44748.083333333336</v>
      </c>
      <c r="B412" s="6">
        <v>156.75</v>
      </c>
      <c r="C412" s="6">
        <v>143.17482000000001</v>
      </c>
      <c r="D412" s="6">
        <v>9.4815415168672701E-2</v>
      </c>
      <c r="E412" s="4">
        <f t="shared" si="1"/>
        <v>9.5453229949434545E-2</v>
      </c>
      <c r="F412" s="4"/>
      <c r="G412" s="2">
        <f ca="1">IFERROR(__xludf.DUMMYFUNCTION("""COMPUTED_VALUE"""),44847.9583333333)</f>
        <v>44847.958333333299</v>
      </c>
      <c r="H412" s="1">
        <f ca="1">IFERROR(__xludf.DUMMYFUNCTION("""COMPUTED_VALUE"""),0.0454894238446877)</f>
        <v>4.5489423844687703E-2</v>
      </c>
    </row>
    <row r="413" spans="1:8" ht="13.2" x14ac:dyDescent="0.25">
      <c r="A413" s="5">
        <v>44748.125</v>
      </c>
      <c r="B413" s="6">
        <v>205.21</v>
      </c>
      <c r="C413" s="6">
        <v>164.61834999999999</v>
      </c>
      <c r="D413" s="6">
        <v>0.24658034781663099</v>
      </c>
      <c r="E413" s="4">
        <f t="shared" si="1"/>
        <v>0.10521594711346423</v>
      </c>
      <c r="F413" s="4"/>
      <c r="G413" s="2">
        <f ca="1">IFERROR(__xludf.DUMMYFUNCTION("""COMPUTED_VALUE"""),44848.9583333333)</f>
        <v>44848.958333333299</v>
      </c>
      <c r="H413" s="1">
        <f ca="1">IFERROR(__xludf.DUMMYFUNCTION("""COMPUTED_VALUE"""),0.0982405867364668)</f>
        <v>9.8240586736466795E-2</v>
      </c>
    </row>
    <row r="414" spans="1:8" ht="13.2" x14ac:dyDescent="0.25">
      <c r="A414" s="5">
        <v>44748.166666666664</v>
      </c>
      <c r="B414" s="6">
        <v>218.66</v>
      </c>
      <c r="C414" s="6">
        <v>172.97667000000001</v>
      </c>
      <c r="D414" s="6">
        <v>0.26410110681399901</v>
      </c>
      <c r="E414" s="4">
        <f t="shared" si="1"/>
        <v>0.11158739633747328</v>
      </c>
      <c r="F414" s="4"/>
      <c r="G414" s="2">
        <f ca="1">IFERROR(__xludf.DUMMYFUNCTION("""COMPUTED_VALUE"""),44846.9583333333)</f>
        <v>44846.958333333299</v>
      </c>
      <c r="H414" s="1">
        <f ca="1">IFERROR(__xludf.DUMMYFUNCTION("""COMPUTED_VALUE"""),0.0604521797353046)</f>
        <v>6.0452179735304597E-2</v>
      </c>
    </row>
    <row r="415" spans="1:8" ht="13.2" x14ac:dyDescent="0.25">
      <c r="A415" s="5">
        <v>44748.208333333336</v>
      </c>
      <c r="B415" s="6">
        <v>213.82</v>
      </c>
      <c r="C415" s="6">
        <v>175.57221999999999</v>
      </c>
      <c r="D415" s="6">
        <v>0.217846422400992</v>
      </c>
      <c r="E415" s="4">
        <f t="shared" si="1"/>
        <v>0.11711400391495284</v>
      </c>
      <c r="F415" s="4"/>
      <c r="G415" s="2">
        <f ca="1">IFERROR(__xludf.DUMMYFUNCTION("""COMPUTED_VALUE"""),44847.9583333333)</f>
        <v>44847.958333333299</v>
      </c>
      <c r="H415" s="1">
        <f ca="1">IFERROR(__xludf.DUMMYFUNCTION("""COMPUTED_VALUE"""),0.0813862950211266)</f>
        <v>8.1386295021126598E-2</v>
      </c>
    </row>
    <row r="416" spans="1:8" ht="13.2" x14ac:dyDescent="0.25">
      <c r="A416" s="5">
        <v>44748.25</v>
      </c>
      <c r="B416" s="6">
        <v>200.28</v>
      </c>
      <c r="C416" s="6">
        <v>172.96367000000001</v>
      </c>
      <c r="D416" s="6">
        <v>0.157931026787301</v>
      </c>
      <c r="E416" s="4">
        <f t="shared" si="1"/>
        <v>0.12211254004071119</v>
      </c>
      <c r="F416" s="4"/>
      <c r="G416" s="2">
        <f ca="1">IFERROR(__xludf.DUMMYFUNCTION("""COMPUTED_VALUE"""),44848.9583333333)</f>
        <v>44848.958333333299</v>
      </c>
      <c r="H416" s="1">
        <f ca="1">IFERROR(__xludf.DUMMYFUNCTION("""COMPUTED_VALUE"""),0.125504106832921)</f>
        <v>0.12550410683292099</v>
      </c>
    </row>
    <row r="417" spans="1:8" ht="13.2" x14ac:dyDescent="0.25">
      <c r="A417" s="5">
        <v>44748.291666666664</v>
      </c>
      <c r="B417" s="6">
        <v>199.75</v>
      </c>
      <c r="C417" s="6">
        <v>162.11543</v>
      </c>
      <c r="D417" s="6">
        <v>0.232146748770305</v>
      </c>
      <c r="E417" s="4">
        <f t="shared" si="1"/>
        <v>0.12860365329711193</v>
      </c>
      <c r="F417" s="4"/>
      <c r="G417" s="2">
        <f ca="1">IFERROR(__xludf.DUMMYFUNCTION("""COMPUTED_VALUE"""),44849.9583333333)</f>
        <v>44849.958333333299</v>
      </c>
      <c r="H417" s="1">
        <f ca="1">IFERROR(__xludf.DUMMYFUNCTION("""COMPUTED_VALUE"""),0.0835627205129164)</f>
        <v>8.3562720512916397E-2</v>
      </c>
    </row>
    <row r="418" spans="1:8" ht="13.2" x14ac:dyDescent="0.25">
      <c r="A418" s="5">
        <v>44748.333333333336</v>
      </c>
      <c r="B418" s="6">
        <v>186.48</v>
      </c>
      <c r="C418" s="6">
        <v>147.19076000000001</v>
      </c>
      <c r="D418" s="6">
        <v>0.26692735332027601</v>
      </c>
      <c r="E418" s="4">
        <f t="shared" si="1"/>
        <v>0.13464932722264059</v>
      </c>
      <c r="F418" s="4"/>
      <c r="G418" s="2">
        <f ca="1">IFERROR(__xludf.DUMMYFUNCTION("""COMPUTED_VALUE"""),44847.9583333333)</f>
        <v>44847.958333333299</v>
      </c>
      <c r="H418" s="1">
        <f ca="1">IFERROR(__xludf.DUMMYFUNCTION("""COMPUTED_VALUE"""),0.0481526486245041)</f>
        <v>4.81526486245041E-2</v>
      </c>
    </row>
    <row r="419" spans="1:8" ht="13.2" x14ac:dyDescent="0.25">
      <c r="A419" s="5">
        <v>44748.375</v>
      </c>
      <c r="B419" s="6">
        <v>172.73</v>
      </c>
      <c r="C419" s="6">
        <v>133.21154999999999</v>
      </c>
      <c r="D419" s="6">
        <v>0.29665933622122098</v>
      </c>
      <c r="E419" s="4">
        <f t="shared" si="1"/>
        <v>0.14154176821003225</v>
      </c>
      <c r="F419" s="4"/>
      <c r="G419" s="2">
        <f ca="1">IFERROR(__xludf.DUMMYFUNCTION("""COMPUTED_VALUE"""),44848.9583333333)</f>
        <v>44848.958333333299</v>
      </c>
      <c r="H419" s="1">
        <f ca="1">IFERROR(__xludf.DUMMYFUNCTION("""COMPUTED_VALUE"""),0.0899053287876652)</f>
        <v>8.9905328787665204E-2</v>
      </c>
    </row>
    <row r="420" spans="1:8" ht="13.2" x14ac:dyDescent="0.25">
      <c r="A420" s="5">
        <v>44748.416666666664</v>
      </c>
      <c r="B420" s="6">
        <v>166.73</v>
      </c>
      <c r="C420" s="6">
        <v>124.44802</v>
      </c>
      <c r="D420" s="6">
        <v>0.33975614879208099</v>
      </c>
      <c r="E420" s="4">
        <f t="shared" si="1"/>
        <v>0.14894883944079826</v>
      </c>
      <c r="F420" s="4"/>
      <c r="G420" s="2">
        <f ca="1">IFERROR(__xludf.DUMMYFUNCTION("""COMPUTED_VALUE"""),44849.9583333333)</f>
        <v>44849.958333333299</v>
      </c>
      <c r="H420" s="1">
        <f ca="1">IFERROR(__xludf.DUMMYFUNCTION("""COMPUTED_VALUE"""),0.0497477094551651)</f>
        <v>4.9747709455165101E-2</v>
      </c>
    </row>
    <row r="421" spans="1:8" ht="13.2" x14ac:dyDescent="0.25">
      <c r="A421" s="5">
        <v>44748.458333333336</v>
      </c>
      <c r="B421" s="6">
        <v>168.64</v>
      </c>
      <c r="C421" s="6">
        <v>122.60454</v>
      </c>
      <c r="D421" s="6">
        <v>0.37547924408019401</v>
      </c>
      <c r="E421" s="4">
        <f t="shared" si="1"/>
        <v>0.15643854266408988</v>
      </c>
      <c r="F421" s="4"/>
      <c r="G421" s="2">
        <f ca="1">IFERROR(__xludf.DUMMYFUNCTION("""COMPUTED_VALUE"""),44850.9583333333)</f>
        <v>44850.958333333299</v>
      </c>
      <c r="H421" s="1">
        <f ca="1">IFERROR(__xludf.DUMMYFUNCTION("""COMPUTED_VALUE"""),0.108846802129459)</f>
        <v>0.10884680212945901</v>
      </c>
    </row>
    <row r="422" spans="1:8" ht="13.2" x14ac:dyDescent="0.25">
      <c r="A422" s="5">
        <v>44748.5</v>
      </c>
      <c r="B422" s="6">
        <v>174.77</v>
      </c>
      <c r="C422" s="6">
        <v>124.80043999999999</v>
      </c>
      <c r="D422" s="6">
        <v>0.40039570373309502</v>
      </c>
      <c r="E422" s="4">
        <f t="shared" si="1"/>
        <v>0.16600594234167801</v>
      </c>
      <c r="F422" s="4"/>
      <c r="G422" s="2">
        <f ca="1">IFERROR(__xludf.DUMMYFUNCTION("""COMPUTED_VALUE"""),44848.9583333333)</f>
        <v>44848.958333333299</v>
      </c>
      <c r="H422" s="1">
        <f ca="1">IFERROR(__xludf.DUMMYFUNCTION("""COMPUTED_VALUE"""),0.0667910283355338)</f>
        <v>6.6791028335533797E-2</v>
      </c>
    </row>
    <row r="423" spans="1:8" ht="13.2" x14ac:dyDescent="0.25">
      <c r="A423" s="5">
        <v>44748.541666666664</v>
      </c>
      <c r="B423" s="6">
        <v>193.2</v>
      </c>
      <c r="C423" s="6">
        <v>121.35221</v>
      </c>
      <c r="D423" s="6">
        <v>0.59206000451083596</v>
      </c>
      <c r="E423" s="4">
        <f t="shared" si="1"/>
        <v>0.18206814426643417</v>
      </c>
      <c r="F423" s="4"/>
      <c r="G423" s="2">
        <f ca="1">IFERROR(__xludf.DUMMYFUNCTION("""COMPUTED_VALUE"""),44849.9583333333)</f>
        <v>44849.958333333299</v>
      </c>
      <c r="H423" s="1">
        <f ca="1">IFERROR(__xludf.DUMMYFUNCTION("""COMPUTED_VALUE"""),0.0371835964005067)</f>
        <v>3.7183596400506697E-2</v>
      </c>
    </row>
    <row r="424" spans="1:8" ht="13.2" x14ac:dyDescent="0.25">
      <c r="A424" s="5">
        <v>44748.583333333336</v>
      </c>
      <c r="B424" s="6">
        <v>169.37</v>
      </c>
      <c r="C424" s="6">
        <v>107.38800999999999</v>
      </c>
      <c r="D424" s="6">
        <v>0.577177936345035</v>
      </c>
      <c r="E424" s="4">
        <f t="shared" si="1"/>
        <v>0.19258288910689544</v>
      </c>
      <c r="F424" s="4"/>
      <c r="G424" s="2">
        <f ca="1">IFERROR(__xludf.DUMMYFUNCTION("""COMPUTED_VALUE"""),44850.9583333333)</f>
        <v>44850.958333333299</v>
      </c>
      <c r="H424" s="1">
        <f ca="1">IFERROR(__xludf.DUMMYFUNCTION("""COMPUTED_VALUE"""),0.108922724949064)</f>
        <v>0.10892272494906401</v>
      </c>
    </row>
    <row r="425" spans="1:8" ht="13.2" x14ac:dyDescent="0.25">
      <c r="A425" s="5">
        <v>44748.625</v>
      </c>
      <c r="B425" s="6">
        <v>102.66</v>
      </c>
      <c r="C425" s="6">
        <v>92.827870000000004</v>
      </c>
      <c r="D425" s="6">
        <v>0.105917867123311</v>
      </c>
      <c r="E425" s="4">
        <f t="shared" si="1"/>
        <v>0.19501880412547709</v>
      </c>
      <c r="F425" s="4"/>
      <c r="G425" s="2">
        <f ca="1">IFERROR(__xludf.DUMMYFUNCTION("""COMPUTED_VALUE"""),44851.9583333333)</f>
        <v>44851.958333333299</v>
      </c>
      <c r="H425" s="1">
        <f ca="1">IFERROR(__xludf.DUMMYFUNCTION("""COMPUTED_VALUE"""),0.29459052333562)</f>
        <v>0.29459052333562002</v>
      </c>
    </row>
    <row r="426" spans="1:8" ht="13.2" x14ac:dyDescent="0.25">
      <c r="A426" s="5">
        <v>44748.666666666664</v>
      </c>
      <c r="B426" s="6">
        <v>97.02</v>
      </c>
      <c r="C426" s="6">
        <v>86.985029999999995</v>
      </c>
      <c r="D426" s="6">
        <v>0.115364333380123</v>
      </c>
      <c r="E426" s="4">
        <f t="shared" si="1"/>
        <v>0.19909801201124622</v>
      </c>
      <c r="F426" s="4"/>
      <c r="G426" s="2">
        <f ca="1">IFERROR(__xludf.DUMMYFUNCTION("""COMPUTED_VALUE"""),44849.9583333333)</f>
        <v>44849.958333333299</v>
      </c>
      <c r="H426" s="1">
        <f ca="1">IFERROR(__xludf.DUMMYFUNCTION("""COMPUTED_VALUE"""),0.0639160159303025)</f>
        <v>6.3916015930302494E-2</v>
      </c>
    </row>
    <row r="427" spans="1:8" ht="13.2" x14ac:dyDescent="0.25">
      <c r="A427" s="5">
        <v>44748.708333333336</v>
      </c>
      <c r="B427" s="6">
        <v>98.11</v>
      </c>
      <c r="C427" s="6">
        <v>85.206339999999997</v>
      </c>
      <c r="D427" s="6">
        <v>0.151440139313576</v>
      </c>
      <c r="E427" s="4">
        <f t="shared" si="1"/>
        <v>0.20388854956538219</v>
      </c>
      <c r="F427" s="4"/>
      <c r="G427" s="2">
        <f ca="1">IFERROR(__xludf.DUMMYFUNCTION("""COMPUTED_VALUE"""),44850.9583333333)</f>
        <v>44850.958333333299</v>
      </c>
      <c r="H427" s="1">
        <f ca="1">IFERROR(__xludf.DUMMYFUNCTION("""COMPUTED_VALUE"""),0.0959369853308253)</f>
        <v>9.59369853308253E-2</v>
      </c>
    </row>
    <row r="428" spans="1:8" ht="13.2" x14ac:dyDescent="0.25">
      <c r="A428" s="5">
        <v>44748.75</v>
      </c>
      <c r="B428" s="6">
        <v>95.91</v>
      </c>
      <c r="C428" s="6">
        <v>84.509659999999997</v>
      </c>
      <c r="D428" s="6">
        <v>0.134899844585814</v>
      </c>
      <c r="E428" s="4">
        <f t="shared" si="1"/>
        <v>0.20796052018665959</v>
      </c>
      <c r="F428" s="4"/>
      <c r="G428" s="2">
        <f ca="1">IFERROR(__xludf.DUMMYFUNCTION("""COMPUTED_VALUE"""),44851.9583333333)</f>
        <v>44851.958333333299</v>
      </c>
      <c r="H428" s="1">
        <f ca="1">IFERROR(__xludf.DUMMYFUNCTION("""COMPUTED_VALUE"""),0.283589004034156)</f>
        <v>0.28358900403415599</v>
      </c>
    </row>
    <row r="429" spans="1:8" ht="13.2" x14ac:dyDescent="0.25">
      <c r="A429" s="5">
        <v>44748.791666666664</v>
      </c>
      <c r="B429" s="6">
        <v>93.69</v>
      </c>
      <c r="C429" s="6">
        <v>83.034940000000006</v>
      </c>
      <c r="D429" s="6">
        <v>0.12832019870189501</v>
      </c>
      <c r="E429" s="4">
        <f t="shared" si="1"/>
        <v>0.20918277701786869</v>
      </c>
      <c r="F429" s="4"/>
      <c r="G429" s="2">
        <f ca="1">IFERROR(__xludf.DUMMYFUNCTION("""COMPUTED_VALUE"""),44852.9583333333)</f>
        <v>44852.958333333299</v>
      </c>
      <c r="H429" s="1">
        <f ca="1">IFERROR(__xludf.DUMMYFUNCTION("""COMPUTED_VALUE"""),0.360386453518745)</f>
        <v>0.36038645351874499</v>
      </c>
    </row>
    <row r="430" spans="1:8" ht="13.2" x14ac:dyDescent="0.25">
      <c r="A430" s="5">
        <v>44748.833333333336</v>
      </c>
      <c r="B430" s="6">
        <v>88.92</v>
      </c>
      <c r="C430" s="6">
        <v>83.262410000000003</v>
      </c>
      <c r="D430" s="6">
        <v>6.7948909958287201E-2</v>
      </c>
      <c r="E430" s="4">
        <f t="shared" si="1"/>
        <v>0.20924669748329261</v>
      </c>
      <c r="F430" s="4"/>
      <c r="G430" s="2">
        <f ca="1">IFERROR(__xludf.DUMMYFUNCTION("""COMPUTED_VALUE"""),44850.9583333333)</f>
        <v>44850.958333333299</v>
      </c>
      <c r="H430" s="1">
        <f ca="1">IFERROR(__xludf.DUMMYFUNCTION("""COMPUTED_VALUE"""),0.0772469773949499)</f>
        <v>7.7246977394949901E-2</v>
      </c>
    </row>
    <row r="431" spans="1:8" ht="13.2" x14ac:dyDescent="0.25">
      <c r="A431" s="5">
        <v>44748.875</v>
      </c>
      <c r="B431" s="6">
        <v>87.64</v>
      </c>
      <c r="C431" s="6">
        <v>84.290400000000005</v>
      </c>
      <c r="D431" s="6">
        <v>3.9738807740857703E-2</v>
      </c>
      <c r="E431" s="4">
        <f t="shared" si="1"/>
        <v>0.20870304609122725</v>
      </c>
      <c r="F431" s="4"/>
      <c r="G431" s="2">
        <f ca="1">IFERROR(__xludf.DUMMYFUNCTION("""COMPUTED_VALUE"""),44851.9583333333)</f>
        <v>44851.958333333299</v>
      </c>
      <c r="H431" s="1">
        <f ca="1">IFERROR(__xludf.DUMMYFUNCTION("""COMPUTED_VALUE"""),0.237132874383459)</f>
        <v>0.23713287438345901</v>
      </c>
    </row>
    <row r="432" spans="1:8" ht="13.2" x14ac:dyDescent="0.25">
      <c r="A432" s="5">
        <v>44748.916666666664</v>
      </c>
      <c r="B432" s="6">
        <v>93.82</v>
      </c>
      <c r="C432" s="6">
        <v>84.419659999999993</v>
      </c>
      <c r="D432" s="6">
        <v>0.11135249774756199</v>
      </c>
      <c r="E432" s="4">
        <f t="shared" si="1"/>
        <v>0.21247539297043119</v>
      </c>
      <c r="F432" s="4"/>
      <c r="G432" s="2">
        <f ca="1">IFERROR(__xludf.DUMMYFUNCTION("""COMPUTED_VALUE"""),44852.9583333333)</f>
        <v>44852.958333333299</v>
      </c>
      <c r="H432" s="1">
        <f ca="1">IFERROR(__xludf.DUMMYFUNCTION("""COMPUTED_VALUE"""),0.319429342614673)</f>
        <v>0.31942934261467298</v>
      </c>
    </row>
    <row r="433" spans="1:8" ht="13.2" x14ac:dyDescent="0.25">
      <c r="A433" s="5">
        <v>44748.958333333336</v>
      </c>
      <c r="B433" s="6">
        <v>102.55</v>
      </c>
      <c r="C433" s="6">
        <v>87.553030000000007</v>
      </c>
      <c r="D433" s="6">
        <v>0.17129013124959699</v>
      </c>
      <c r="E433" s="4">
        <f t="shared" si="1"/>
        <v>0.21838561391141234</v>
      </c>
      <c r="F433" s="4"/>
      <c r="G433" s="2">
        <f ca="1">IFERROR(__xludf.DUMMYFUNCTION("""COMPUTED_VALUE"""),44853.9583333333)</f>
        <v>44853.958333333299</v>
      </c>
      <c r="H433" s="1">
        <f ca="1">IFERROR(__xludf.DUMMYFUNCTION("""COMPUTED_VALUE"""),0.335966925244421)</f>
        <v>0.33596692524442101</v>
      </c>
    </row>
    <row r="434" spans="1:8" ht="13.2" x14ac:dyDescent="0.25">
      <c r="A434" s="5">
        <v>44749</v>
      </c>
      <c r="B434" s="6">
        <v>107.78</v>
      </c>
      <c r="C434" s="6">
        <v>92.620580000000004</v>
      </c>
      <c r="D434" s="6">
        <v>0.163672263766864</v>
      </c>
      <c r="E434" s="4">
        <f t="shared" si="1"/>
        <v>0.22036844969817412</v>
      </c>
      <c r="F434" s="4"/>
      <c r="G434" s="2">
        <f ca="1">IFERROR(__xludf.DUMMYFUNCTION("""COMPUTED_VALUE"""),44851.9583333333)</f>
        <v>44851.958333333299</v>
      </c>
      <c r="H434" s="1">
        <f ca="1">IFERROR(__xludf.DUMMYFUNCTION("""COMPUTED_VALUE"""),0.161682940351977)</f>
        <v>0.161682940351977</v>
      </c>
    </row>
    <row r="435" spans="1:8" ht="13.2" x14ac:dyDescent="0.25">
      <c r="A435" s="5">
        <v>44749.041666666664</v>
      </c>
      <c r="B435" s="6">
        <v>120.83</v>
      </c>
      <c r="C435" s="6">
        <v>107.57277000000001</v>
      </c>
      <c r="D435" s="6">
        <v>0.123239645125806</v>
      </c>
      <c r="E435" s="4">
        <f t="shared" si="1"/>
        <v>0.22396089306059716</v>
      </c>
      <c r="F435" s="4"/>
      <c r="G435" s="2">
        <f ca="1">IFERROR(__xludf.DUMMYFUNCTION("""COMPUTED_VALUE"""),44852.9583333333)</f>
        <v>44852.958333333299</v>
      </c>
      <c r="H435" s="1">
        <f ca="1">IFERROR(__xludf.DUMMYFUNCTION("""COMPUTED_VALUE"""),0.259106283237194)</f>
        <v>0.25910628323719398</v>
      </c>
    </row>
    <row r="436" spans="1:8" ht="13.2" x14ac:dyDescent="0.25">
      <c r="A436" s="5">
        <v>44749.083333333336</v>
      </c>
      <c r="B436" s="6">
        <v>166.3</v>
      </c>
      <c r="C436" s="6">
        <v>130.06572</v>
      </c>
      <c r="D436" s="6">
        <v>0.27858439564244902</v>
      </c>
      <c r="E436" s="4">
        <f t="shared" si="1"/>
        <v>0.23161793391367116</v>
      </c>
      <c r="F436" s="4"/>
      <c r="G436" s="2">
        <f ca="1">IFERROR(__xludf.DUMMYFUNCTION("""COMPUTED_VALUE"""),44853.9583333333)</f>
        <v>44853.958333333299</v>
      </c>
      <c r="H436" s="1">
        <f ca="1">IFERROR(__xludf.DUMMYFUNCTION("""COMPUTED_VALUE"""),0.284478292300252)</f>
        <v>0.28447829230025201</v>
      </c>
    </row>
    <row r="437" spans="1:8" ht="13.2" x14ac:dyDescent="0.25">
      <c r="A437" s="5">
        <v>44749.125</v>
      </c>
      <c r="B437" s="6">
        <v>211.2</v>
      </c>
      <c r="C437" s="6">
        <v>149.32575</v>
      </c>
      <c r="D437" s="6">
        <v>0.41435753712939599</v>
      </c>
      <c r="E437" s="4">
        <f t="shared" si="1"/>
        <v>0.2386086501350364</v>
      </c>
      <c r="F437" s="4"/>
      <c r="G437" s="2">
        <f ca="1">IFERROR(__xludf.DUMMYFUNCTION("""COMPUTED_VALUE"""),44854.9583333333)</f>
        <v>44854.958333333299</v>
      </c>
      <c r="H437" s="1">
        <f ca="1">IFERROR(__xludf.DUMMYFUNCTION("""COMPUTED_VALUE"""),0.257086914989057)</f>
        <v>0.257086914989057</v>
      </c>
    </row>
    <row r="438" spans="1:8" ht="13.2" x14ac:dyDescent="0.25">
      <c r="A438" s="5">
        <v>44749.166666666664</v>
      </c>
      <c r="B438" s="6">
        <v>224.26</v>
      </c>
      <c r="C438" s="6">
        <v>162.62566000000001</v>
      </c>
      <c r="D438" s="6">
        <v>0.37899517210260603</v>
      </c>
      <c r="E438" s="4">
        <f t="shared" si="1"/>
        <v>0.24339590285539503</v>
      </c>
      <c r="F438" s="4"/>
      <c r="G438" s="2">
        <f ca="1">IFERROR(__xludf.DUMMYFUNCTION("""COMPUTED_VALUE"""),44852.9583333333)</f>
        <v>44852.958333333299</v>
      </c>
      <c r="H438" s="1">
        <f ca="1">IFERROR(__xludf.DUMMYFUNCTION("""COMPUTED_VALUE"""),0.126679597868658)</f>
        <v>0.12667959786865801</v>
      </c>
    </row>
    <row r="439" spans="1:8" ht="13.2" x14ac:dyDescent="0.25">
      <c r="A439" s="5">
        <v>44749.208333333336</v>
      </c>
      <c r="B439" s="6">
        <v>225.55</v>
      </c>
      <c r="C439" s="6">
        <v>170.80298999999999</v>
      </c>
      <c r="D439" s="6">
        <v>0.320527234330031</v>
      </c>
      <c r="E439" s="4">
        <f t="shared" si="1"/>
        <v>0.24767427001910494</v>
      </c>
      <c r="F439" s="4"/>
      <c r="G439" s="2">
        <f ca="1">IFERROR(__xludf.DUMMYFUNCTION("""COMPUTED_VALUE"""),44853.9583333333)</f>
        <v>44853.958333333299</v>
      </c>
      <c r="H439" s="1">
        <f ca="1">IFERROR(__xludf.DUMMYFUNCTION("""COMPUTED_VALUE"""),0.150614957934676)</f>
        <v>0.150614957934676</v>
      </c>
    </row>
    <row r="440" spans="1:8" ht="13.2" x14ac:dyDescent="0.25">
      <c r="A440" s="5">
        <v>44749.25</v>
      </c>
      <c r="B440" s="6">
        <v>213.99</v>
      </c>
      <c r="C440" s="6">
        <v>169.93451999999999</v>
      </c>
      <c r="D440" s="6">
        <v>0.25924973925250699</v>
      </c>
      <c r="E440" s="4">
        <f t="shared" si="1"/>
        <v>0.25189588303848853</v>
      </c>
      <c r="F440" s="4"/>
      <c r="G440" s="2">
        <f ca="1">IFERROR(__xludf.DUMMYFUNCTION("""COMPUTED_VALUE"""),44854.9583333333)</f>
        <v>44854.958333333299</v>
      </c>
      <c r="H440" s="1">
        <f ca="1">IFERROR(__xludf.DUMMYFUNCTION("""COMPUTED_VALUE"""),0.11706170033398)</f>
        <v>0.11706170033398</v>
      </c>
    </row>
    <row r="441" spans="1:8" ht="13.2" x14ac:dyDescent="0.25">
      <c r="A441" s="5">
        <v>44749.291666666664</v>
      </c>
      <c r="B441" s="6">
        <v>193.89</v>
      </c>
      <c r="C441" s="6">
        <v>158.10693000000001</v>
      </c>
      <c r="D441" s="6">
        <v>0.226321958183616</v>
      </c>
      <c r="E441" s="4">
        <f t="shared" si="1"/>
        <v>0.2516531834307098</v>
      </c>
      <c r="F441" s="4"/>
      <c r="G441" s="2">
        <f ca="1">IFERROR(__xludf.DUMMYFUNCTION("""COMPUTED_VALUE"""),44855.9583333333)</f>
        <v>44855.958333333299</v>
      </c>
      <c r="H441" s="1">
        <f ca="1">IFERROR(__xludf.DUMMYFUNCTION("""COMPUTED_VALUE"""),0.18398092068753)</f>
        <v>0.18398092068753</v>
      </c>
    </row>
    <row r="442" spans="1:8" ht="13.2" x14ac:dyDescent="0.25">
      <c r="A442" s="5">
        <v>44749.333333333336</v>
      </c>
      <c r="B442" s="6">
        <v>183.03</v>
      </c>
      <c r="C442" s="6">
        <v>141.99569</v>
      </c>
      <c r="D442" s="6">
        <v>0.28898278532256799</v>
      </c>
      <c r="E442" s="4">
        <f t="shared" si="1"/>
        <v>0.25257215976413866</v>
      </c>
      <c r="F442" s="4"/>
      <c r="G442" s="2">
        <f ca="1">IFERROR(__xludf.DUMMYFUNCTION("""COMPUTED_VALUE"""),44853.9583333333)</f>
        <v>44853.958333333299</v>
      </c>
      <c r="H442" s="1">
        <f ca="1">IFERROR(__xludf.DUMMYFUNCTION("""COMPUTED_VALUE"""),0.0960161926767015)</f>
        <v>9.6016192676701501E-2</v>
      </c>
    </row>
    <row r="443" spans="1:8" ht="13.2" x14ac:dyDescent="0.25">
      <c r="A443" s="5">
        <v>44749.375</v>
      </c>
      <c r="B443" s="6">
        <v>176.02</v>
      </c>
      <c r="C443" s="6">
        <v>127.0322</v>
      </c>
      <c r="D443" s="6">
        <v>0.38563293401200599</v>
      </c>
      <c r="E443" s="4">
        <f t="shared" si="1"/>
        <v>0.2562793930054213</v>
      </c>
      <c r="F443" s="4"/>
      <c r="G443" s="2">
        <f ca="1">IFERROR(__xludf.DUMMYFUNCTION("""COMPUTED_VALUE"""),44854.9583333333)</f>
        <v>44854.958333333299</v>
      </c>
      <c r="H443" s="1">
        <f ca="1">IFERROR(__xludf.DUMMYFUNCTION("""COMPUTED_VALUE"""),0.0931538511901126)</f>
        <v>9.3153851190112602E-2</v>
      </c>
    </row>
    <row r="444" spans="1:8" ht="13.2" x14ac:dyDescent="0.25">
      <c r="A444" s="5">
        <v>44749.416666666664</v>
      </c>
      <c r="B444" s="6">
        <v>172.03</v>
      </c>
      <c r="C444" s="6">
        <v>117.5916</v>
      </c>
      <c r="D444" s="6">
        <v>0.46294463209957099</v>
      </c>
      <c r="E444" s="4">
        <f t="shared" si="1"/>
        <v>0.26141224647656675</v>
      </c>
      <c r="F444" s="4"/>
      <c r="G444" s="2">
        <f ca="1">IFERROR(__xludf.DUMMYFUNCTION("""COMPUTED_VALUE"""),44855.9583333333)</f>
        <v>44855.958333333299</v>
      </c>
      <c r="H444" s="1">
        <f ca="1">IFERROR(__xludf.DUMMYFUNCTION("""COMPUTED_VALUE"""),0.164868340827513)</f>
        <v>0.164868340827513</v>
      </c>
    </row>
    <row r="445" spans="1:8" ht="13.2" x14ac:dyDescent="0.25">
      <c r="A445" s="5">
        <v>44749.458333333336</v>
      </c>
      <c r="B445" s="6">
        <v>181.24</v>
      </c>
      <c r="C445" s="6">
        <v>115.35887</v>
      </c>
      <c r="D445" s="6">
        <v>0.57109722035245303</v>
      </c>
      <c r="E445" s="4">
        <f t="shared" si="1"/>
        <v>0.26956299548791085</v>
      </c>
      <c r="F445" s="4"/>
      <c r="G445" s="2">
        <f ca="1">IFERROR(__xludf.DUMMYFUNCTION("""COMPUTED_VALUE"""),44856.9583333333)</f>
        <v>44856.958333333299</v>
      </c>
      <c r="H445" s="1">
        <f ca="1">IFERROR(__xludf.DUMMYFUNCTION("""COMPUTED_VALUE"""),0.168393712426637)</f>
        <v>0.168393712426637</v>
      </c>
    </row>
    <row r="446" spans="1:8" ht="13.2" x14ac:dyDescent="0.25">
      <c r="A446" s="5">
        <v>44749.5</v>
      </c>
      <c r="B446" s="6">
        <v>186.06</v>
      </c>
      <c r="C446" s="6">
        <v>117.61353</v>
      </c>
      <c r="D446" s="6">
        <v>0.58196085093271099</v>
      </c>
      <c r="E446" s="4">
        <f t="shared" si="1"/>
        <v>0.27712820995456156</v>
      </c>
      <c r="F446" s="4"/>
      <c r="G446" s="2">
        <f ca="1">IFERROR(__xludf.DUMMYFUNCTION("""COMPUTED_VALUE"""),44854.9583333333)</f>
        <v>44854.958333333299</v>
      </c>
      <c r="H446" s="1">
        <f ca="1">IFERROR(__xludf.DUMMYFUNCTION("""COMPUTED_VALUE"""),0.0642569824588472)</f>
        <v>6.4256982458847201E-2</v>
      </c>
    </row>
    <row r="447" spans="1:8" ht="13.2" x14ac:dyDescent="0.25">
      <c r="A447" s="5">
        <v>44749.541666666664</v>
      </c>
      <c r="B447" s="6">
        <v>203.65</v>
      </c>
      <c r="C447" s="6">
        <v>115.32232</v>
      </c>
      <c r="D447" s="6">
        <v>0.76592007514243499</v>
      </c>
      <c r="E447" s="4">
        <f t="shared" si="1"/>
        <v>0.28437237956421152</v>
      </c>
      <c r="F447" s="4"/>
      <c r="G447" s="2">
        <f ca="1">IFERROR(__xludf.DUMMYFUNCTION("""COMPUTED_VALUE"""),44855.9583333333)</f>
        <v>44855.958333333299</v>
      </c>
      <c r="H447" s="1">
        <f ca="1">IFERROR(__xludf.DUMMYFUNCTION("""COMPUTED_VALUE"""),0.123592655480762)</f>
        <v>0.123592655480762</v>
      </c>
    </row>
    <row r="448" spans="1:8" ht="13.2" x14ac:dyDescent="0.25">
      <c r="A448" s="5">
        <v>44749.583333333336</v>
      </c>
      <c r="B448" s="6">
        <v>176.77</v>
      </c>
      <c r="C448" s="6">
        <v>103.63862</v>
      </c>
      <c r="D448" s="6">
        <v>0.70563830355904</v>
      </c>
      <c r="E448" s="4">
        <f t="shared" si="1"/>
        <v>0.28972489486479508</v>
      </c>
      <c r="F448" s="4"/>
      <c r="G448" s="2">
        <f ca="1">IFERROR(__xludf.DUMMYFUNCTION("""COMPUTED_VALUE"""),44856.9583333333)</f>
        <v>44856.958333333299</v>
      </c>
      <c r="H448" s="1">
        <f ca="1">IFERROR(__xludf.DUMMYFUNCTION("""COMPUTED_VALUE"""),0.147852364145429)</f>
        <v>0.14785236414542899</v>
      </c>
    </row>
    <row r="449" spans="1:8" ht="13.2" x14ac:dyDescent="0.25">
      <c r="A449" s="5">
        <v>44749.625</v>
      </c>
      <c r="B449" s="6">
        <v>116.67</v>
      </c>
      <c r="C449" s="6">
        <v>90.740710000000007</v>
      </c>
      <c r="D449" s="6">
        <v>0.28575145598926799</v>
      </c>
      <c r="E449" s="4">
        <f t="shared" si="1"/>
        <v>0.29721796106754322</v>
      </c>
      <c r="F449" s="4"/>
      <c r="G449" s="2">
        <f ca="1">IFERROR(__xludf.DUMMYFUNCTION("""COMPUTED_VALUE"""),44857.9583333333)</f>
        <v>44857.958333333299</v>
      </c>
      <c r="H449" s="1">
        <f ca="1">IFERROR(__xludf.DUMMYFUNCTION("""COMPUTED_VALUE"""),0.234473607707142)</f>
        <v>0.23447360770714201</v>
      </c>
    </row>
    <row r="450" spans="1:8" ht="13.2" x14ac:dyDescent="0.25">
      <c r="A450" s="5">
        <v>44749.666666666664</v>
      </c>
      <c r="B450" s="6">
        <v>110.42</v>
      </c>
      <c r="C450" s="6">
        <v>85.372860000000003</v>
      </c>
      <c r="D450" s="6">
        <v>0.29338527489883698</v>
      </c>
      <c r="E450" s="4">
        <f t="shared" si="1"/>
        <v>0.30463550029748965</v>
      </c>
      <c r="F450" s="4"/>
      <c r="G450" s="2">
        <f ca="1">IFERROR(__xludf.DUMMYFUNCTION("""COMPUTED_VALUE"""),44855.9583333333)</f>
        <v>44855.958333333299</v>
      </c>
      <c r="H450" s="1">
        <f ca="1">IFERROR(__xludf.DUMMYFUNCTION("""COMPUTED_VALUE"""),0.075185382253275)</f>
        <v>7.5185382253274993E-2</v>
      </c>
    </row>
    <row r="451" spans="1:8" ht="13.2" x14ac:dyDescent="0.25">
      <c r="A451" s="5">
        <v>44749.708333333336</v>
      </c>
      <c r="B451" s="6">
        <v>107.05</v>
      </c>
      <c r="C451" s="6">
        <v>85.557389999999998</v>
      </c>
      <c r="D451" s="6">
        <v>0.25120693840707298</v>
      </c>
      <c r="E451" s="4">
        <f t="shared" si="1"/>
        <v>0.30879245025971874</v>
      </c>
      <c r="F451" s="4"/>
      <c r="G451" s="2">
        <f ca="1">IFERROR(__xludf.DUMMYFUNCTION("""COMPUTED_VALUE"""),44856.9583333333)</f>
        <v>44856.958333333299</v>
      </c>
      <c r="H451" s="1">
        <f ca="1">IFERROR(__xludf.DUMMYFUNCTION("""COMPUTED_VALUE"""),0.117163411829932)</f>
        <v>0.11716341182993199</v>
      </c>
    </row>
    <row r="452" spans="1:8" ht="13.2" x14ac:dyDescent="0.25">
      <c r="A452" s="5">
        <v>44749.75</v>
      </c>
      <c r="B452" s="6">
        <v>100.11</v>
      </c>
      <c r="C452" s="6">
        <v>89.885270000000006</v>
      </c>
      <c r="D452" s="6">
        <v>0.11375312106199301</v>
      </c>
      <c r="E452" s="4">
        <f t="shared" si="1"/>
        <v>0.30791133677955956</v>
      </c>
      <c r="F452" s="4"/>
      <c r="G452" s="2">
        <f ca="1">IFERROR(__xludf.DUMMYFUNCTION("""COMPUTED_VALUE"""),44857.9583333333)</f>
        <v>44857.958333333299</v>
      </c>
      <c r="H452" s="1">
        <f ca="1">IFERROR(__xludf.DUMMYFUNCTION("""COMPUTED_VALUE"""),0.201888298871984)</f>
        <v>0.20188829887198401</v>
      </c>
    </row>
    <row r="453" spans="1:8" ht="13.2" x14ac:dyDescent="0.25">
      <c r="A453" s="5">
        <v>44749.791666666664</v>
      </c>
      <c r="B453" s="6">
        <v>104.26</v>
      </c>
      <c r="C453" s="6">
        <v>92.891180000000006</v>
      </c>
      <c r="D453" s="6">
        <v>0.122388584147601</v>
      </c>
      <c r="E453" s="4">
        <f t="shared" si="1"/>
        <v>0.30766418617313057</v>
      </c>
      <c r="F453" s="4"/>
      <c r="G453" s="2">
        <f ca="1">IFERROR(__xludf.DUMMYFUNCTION("""COMPUTED_VALUE"""),44858.9583333333)</f>
        <v>44858.958333333299</v>
      </c>
      <c r="H453" s="1">
        <f ca="1">IFERROR(__xludf.DUMMYFUNCTION("""COMPUTED_VALUE"""),0.25019762522363)</f>
        <v>0.25019762522362998</v>
      </c>
    </row>
    <row r="454" spans="1:8" ht="13.2" x14ac:dyDescent="0.25">
      <c r="A454" s="5">
        <v>44749.833333333336</v>
      </c>
      <c r="B454" s="6">
        <v>102.28</v>
      </c>
      <c r="C454" s="6">
        <v>93.398380000000003</v>
      </c>
      <c r="D454" s="6">
        <v>9.5093940601539306E-2</v>
      </c>
      <c r="E454" s="4">
        <f t="shared" si="1"/>
        <v>0.30879522911659946</v>
      </c>
      <c r="F454" s="4"/>
      <c r="G454" s="2">
        <f ca="1">IFERROR(__xludf.DUMMYFUNCTION("""COMPUTED_VALUE"""),44856.9583333333)</f>
        <v>44856.958333333299</v>
      </c>
      <c r="H454" s="1">
        <f ca="1">IFERROR(__xludf.DUMMYFUNCTION("""COMPUTED_VALUE"""),0.0673688634909856)</f>
        <v>6.73688634909856E-2</v>
      </c>
    </row>
    <row r="455" spans="1:8" ht="13.2" x14ac:dyDescent="0.25">
      <c r="A455" s="5">
        <v>44749.875</v>
      </c>
      <c r="B455" s="6">
        <v>110.96</v>
      </c>
      <c r="C455" s="6">
        <v>91.978759999999994</v>
      </c>
      <c r="D455" s="6">
        <v>0.20636546959319699</v>
      </c>
      <c r="E455" s="4">
        <f t="shared" si="1"/>
        <v>0.31573800669378022</v>
      </c>
      <c r="F455" s="4"/>
      <c r="G455" s="2">
        <f ca="1">IFERROR(__xludf.DUMMYFUNCTION("""COMPUTED_VALUE"""),44857.9583333333)</f>
        <v>44857.958333333299</v>
      </c>
      <c r="H455" s="1">
        <f ca="1">IFERROR(__xludf.DUMMYFUNCTION("""COMPUTED_VALUE"""),0.124359414032719)</f>
        <v>0.124359414032719</v>
      </c>
    </row>
    <row r="456" spans="1:8" ht="13.2" x14ac:dyDescent="0.25">
      <c r="A456" s="5">
        <v>44749.916666666664</v>
      </c>
      <c r="B456" s="6">
        <v>123.87</v>
      </c>
      <c r="C456" s="6">
        <v>89.653729999999996</v>
      </c>
      <c r="D456" s="6">
        <v>0.38164915168615898</v>
      </c>
      <c r="E456" s="4">
        <f t="shared" si="1"/>
        <v>0.32700036727455517</v>
      </c>
      <c r="F456" s="4"/>
      <c r="G456" s="2">
        <f ca="1">IFERROR(__xludf.DUMMYFUNCTION("""COMPUTED_VALUE"""),44858.9583333333)</f>
        <v>44858.958333333299</v>
      </c>
      <c r="H456" s="1">
        <f ca="1">IFERROR(__xludf.DUMMYFUNCTION("""COMPUTED_VALUE"""),0.149398915022275)</f>
        <v>0.14939891502227501</v>
      </c>
    </row>
    <row r="457" spans="1:8" ht="13.2" x14ac:dyDescent="0.25">
      <c r="A457" s="5">
        <v>44749.958333333336</v>
      </c>
      <c r="B457" s="6">
        <v>130.66999999999999</v>
      </c>
      <c r="C457" s="6">
        <v>91.324370000000002</v>
      </c>
      <c r="D457" s="6">
        <v>0.43083385081112502</v>
      </c>
      <c r="E457" s="4">
        <f t="shared" si="1"/>
        <v>0.33781468892295213</v>
      </c>
      <c r="F457" s="4"/>
      <c r="G457" s="2">
        <f ca="1">IFERROR(__xludf.DUMMYFUNCTION("""COMPUTED_VALUE"""),44859.9583333333)</f>
        <v>44859.958333333299</v>
      </c>
      <c r="H457" s="1">
        <f ca="1">IFERROR(__xludf.DUMMYFUNCTION("""COMPUTED_VALUE"""),0.204954276339098)</f>
        <v>0.20495427633909799</v>
      </c>
    </row>
    <row r="458" spans="1:8" ht="13.2" x14ac:dyDescent="0.25">
      <c r="A458" s="5">
        <v>44750</v>
      </c>
      <c r="B458" s="6">
        <v>139.71</v>
      </c>
      <c r="C458" s="6">
        <v>99.113479999999996</v>
      </c>
      <c r="D458" s="6">
        <v>0.40959635359388002</v>
      </c>
      <c r="E458" s="4">
        <f t="shared" si="1"/>
        <v>0.34806152599907786</v>
      </c>
      <c r="F458" s="4"/>
      <c r="G458" s="2">
        <f ca="1">IFERROR(__xludf.DUMMYFUNCTION("""COMPUTED_VALUE"""),44857.9583333333)</f>
        <v>44857.958333333299</v>
      </c>
      <c r="H458" s="1">
        <f ca="1">IFERROR(__xludf.DUMMYFUNCTION("""COMPUTED_VALUE"""),0.0798166079879001)</f>
        <v>7.9816607987900107E-2</v>
      </c>
    </row>
    <row r="459" spans="1:8" ht="13.2" x14ac:dyDescent="0.25">
      <c r="A459" s="5">
        <v>44750.041666666664</v>
      </c>
      <c r="B459" s="6">
        <v>159.72</v>
      </c>
      <c r="C459" s="6">
        <v>107.65998999999999</v>
      </c>
      <c r="D459" s="6">
        <v>0.48355949132077702</v>
      </c>
      <c r="E459" s="4">
        <f t="shared" si="1"/>
        <v>0.36307485292386832</v>
      </c>
      <c r="F459" s="4"/>
      <c r="G459" s="2">
        <f ca="1">IFERROR(__xludf.DUMMYFUNCTION("""COMPUTED_VALUE"""),44858.9583333333)</f>
        <v>44858.958333333299</v>
      </c>
      <c r="H459" s="1">
        <f ca="1">IFERROR(__xludf.DUMMYFUNCTION("""COMPUTED_VALUE"""),0.12153983772238)</f>
        <v>0.12153983772238</v>
      </c>
    </row>
    <row r="460" spans="1:8" ht="13.2" x14ac:dyDescent="0.25">
      <c r="A460" s="5">
        <v>44750.083333333336</v>
      </c>
      <c r="B460" s="6">
        <v>191.86</v>
      </c>
      <c r="C460" s="6">
        <v>121.4084</v>
      </c>
      <c r="D460" s="6">
        <v>0.58028604281087603</v>
      </c>
      <c r="E460" s="4">
        <f t="shared" si="1"/>
        <v>0.37564575488921942</v>
      </c>
      <c r="F460" s="4"/>
      <c r="G460" s="2">
        <f ca="1">IFERROR(__xludf.DUMMYFUNCTION("""COMPUTED_VALUE"""),44859.9583333333)</f>
        <v>44859.958333333299</v>
      </c>
      <c r="H460" s="1">
        <f ca="1">IFERROR(__xludf.DUMMYFUNCTION("""COMPUTED_VALUE"""),0.123735754110818)</f>
        <v>0.123735754110818</v>
      </c>
    </row>
    <row r="461" spans="1:8" ht="13.2" x14ac:dyDescent="0.25">
      <c r="A461" s="5">
        <v>44750.125</v>
      </c>
      <c r="B461" s="6">
        <v>240.64</v>
      </c>
      <c r="C461" s="6">
        <v>136.84755999999999</v>
      </c>
      <c r="D461" s="6">
        <v>0.75845298228189095</v>
      </c>
      <c r="E461" s="4">
        <f t="shared" si="1"/>
        <v>0.38998306510390673</v>
      </c>
      <c r="F461" s="4"/>
      <c r="G461" s="2">
        <f ca="1">IFERROR(__xludf.DUMMYFUNCTION("""COMPUTED_VALUE"""),44860.9583333333)</f>
        <v>44860.958333333299</v>
      </c>
      <c r="H461" s="1">
        <f ca="1">IFERROR(__xludf.DUMMYFUNCTION("""COMPUTED_VALUE"""),0.177029234955365)</f>
        <v>0.17702923495536499</v>
      </c>
    </row>
    <row r="462" spans="1:8" ht="13.2" x14ac:dyDescent="0.25">
      <c r="A462" s="5">
        <v>44750.166666666664</v>
      </c>
      <c r="B462" s="6">
        <v>244.54</v>
      </c>
      <c r="C462" s="6">
        <v>153.12602999999999</v>
      </c>
      <c r="D462" s="6">
        <v>0.596985176197672</v>
      </c>
      <c r="E462" s="4">
        <f t="shared" si="1"/>
        <v>0.39906598194120108</v>
      </c>
      <c r="F462" s="4"/>
      <c r="G462" s="2">
        <f ca="1">IFERROR(__xludf.DUMMYFUNCTION("""COMPUTED_VALUE"""),44858.9583333333)</f>
        <v>44858.958333333299</v>
      </c>
      <c r="H462" s="1">
        <f ca="1">IFERROR(__xludf.DUMMYFUNCTION("""COMPUTED_VALUE"""),0.0860586587016377)</f>
        <v>8.6058658701637702E-2</v>
      </c>
    </row>
    <row r="463" spans="1:8" ht="13.2" x14ac:dyDescent="0.25">
      <c r="A463" s="5">
        <v>44750.208333333336</v>
      </c>
      <c r="B463" s="6">
        <v>234.33</v>
      </c>
      <c r="C463" s="6">
        <v>164.77369999999999</v>
      </c>
      <c r="D463" s="6">
        <v>0.422132294170732</v>
      </c>
      <c r="E463" s="4">
        <f t="shared" si="1"/>
        <v>0.40329952610123027</v>
      </c>
      <c r="F463" s="4"/>
      <c r="G463" s="2">
        <f ca="1">IFERROR(__xludf.DUMMYFUNCTION("""COMPUTED_VALUE"""),44859.9583333333)</f>
        <v>44859.958333333299</v>
      </c>
      <c r="H463" s="1">
        <f ca="1">IFERROR(__xludf.DUMMYFUNCTION("""COMPUTED_VALUE"""),0.0957919279343992)</f>
        <v>9.5791927934399196E-2</v>
      </c>
    </row>
    <row r="464" spans="1:8" ht="13.2" x14ac:dyDescent="0.25">
      <c r="A464" s="5">
        <v>44750.25</v>
      </c>
      <c r="B464" s="6">
        <v>229.84</v>
      </c>
      <c r="C464" s="6">
        <v>161.67397</v>
      </c>
      <c r="D464" s="6">
        <v>0.42162649930597901</v>
      </c>
      <c r="E464" s="4">
        <f t="shared" si="1"/>
        <v>0.41006522443679166</v>
      </c>
      <c r="F464" s="4"/>
      <c r="G464" s="2">
        <f ca="1">IFERROR(__xludf.DUMMYFUNCTION("""COMPUTED_VALUE"""),44860.9583333333)</f>
        <v>44860.958333333299</v>
      </c>
      <c r="H464" s="1">
        <f ca="1">IFERROR(__xludf.DUMMYFUNCTION("""COMPUTED_VALUE"""),0.134884112974596)</f>
        <v>0.13488411297459599</v>
      </c>
    </row>
    <row r="465" spans="1:8" ht="13.2" x14ac:dyDescent="0.25">
      <c r="A465" s="5">
        <v>44750.291666666664</v>
      </c>
      <c r="B465" s="6">
        <v>228.02</v>
      </c>
      <c r="C465" s="6">
        <v>144.15817000000001</v>
      </c>
      <c r="D465" s="6">
        <v>0.58173484027995004</v>
      </c>
      <c r="E465" s="4">
        <f t="shared" si="1"/>
        <v>0.42487409452413893</v>
      </c>
      <c r="F465" s="4"/>
      <c r="G465" s="2">
        <f ca="1">IFERROR(__xludf.DUMMYFUNCTION("""COMPUTED_VALUE"""),44861.9583333333)</f>
        <v>44861.958333333299</v>
      </c>
      <c r="H465" s="1">
        <f ca="1">IFERROR(__xludf.DUMMYFUNCTION("""COMPUTED_VALUE"""),0.0957432445403914)</f>
        <v>9.5743244540391403E-2</v>
      </c>
    </row>
    <row r="466" spans="1:8" ht="13.2" x14ac:dyDescent="0.25">
      <c r="A466" s="5">
        <v>44750.333333333336</v>
      </c>
      <c r="B466" s="6">
        <v>225.68</v>
      </c>
      <c r="C466" s="6">
        <v>126.64709999999999</v>
      </c>
      <c r="D466" s="6">
        <v>0.78195947637174401</v>
      </c>
      <c r="E466" s="4">
        <f t="shared" si="1"/>
        <v>0.44541478998452128</v>
      </c>
      <c r="F466" s="4"/>
      <c r="G466" s="2">
        <f ca="1">IFERROR(__xludf.DUMMYFUNCTION("""COMPUTED_VALUE"""),44859.9583333333)</f>
        <v>44859.958333333299</v>
      </c>
      <c r="H466" s="1">
        <f ca="1">IFERROR(__xludf.DUMMYFUNCTION("""COMPUTED_VALUE"""),0.0623992844383511)</f>
        <v>6.2399284438351098E-2</v>
      </c>
    </row>
    <row r="467" spans="1:8" ht="13.2" x14ac:dyDescent="0.25">
      <c r="A467" s="5">
        <v>44750.375</v>
      </c>
      <c r="B467" s="6">
        <v>216.03</v>
      </c>
      <c r="C467" s="6">
        <v>114.78139</v>
      </c>
      <c r="D467" s="6">
        <v>0.88209952850370599</v>
      </c>
      <c r="E467" s="4">
        <f t="shared" si="1"/>
        <v>0.46610089808834215</v>
      </c>
      <c r="F467" s="4"/>
      <c r="G467" s="2">
        <f ca="1">IFERROR(__xludf.DUMMYFUNCTION("""COMPUTED_VALUE"""),44860.9583333333)</f>
        <v>44860.958333333299</v>
      </c>
      <c r="H467" s="1">
        <f ca="1">IFERROR(__xludf.DUMMYFUNCTION("""COMPUTED_VALUE"""),0.103269517329767)</f>
        <v>0.103269517329767</v>
      </c>
    </row>
    <row r="468" spans="1:8" ht="13.2" x14ac:dyDescent="0.25">
      <c r="A468" s="5">
        <v>44750.416666666664</v>
      </c>
      <c r="B468" s="6">
        <v>203.31</v>
      </c>
      <c r="C468" s="6">
        <v>107.34993</v>
      </c>
      <c r="D468" s="6">
        <v>0.89389969793180102</v>
      </c>
      <c r="E468" s="4">
        <f t="shared" si="1"/>
        <v>0.48405735916468501</v>
      </c>
      <c r="F468" s="4"/>
      <c r="G468" s="2">
        <f ca="1">IFERROR(__xludf.DUMMYFUNCTION("""COMPUTED_VALUE"""),44861.9583333333)</f>
        <v>44861.958333333299</v>
      </c>
      <c r="H468" s="1">
        <f ca="1">IFERROR(__xludf.DUMMYFUNCTION("""COMPUTED_VALUE"""),0.0906695082687278)</f>
        <v>9.06695082687278E-2</v>
      </c>
    </row>
    <row r="469" spans="1:8" ht="13.2" x14ac:dyDescent="0.25">
      <c r="A469" s="5">
        <v>44750.458333333336</v>
      </c>
      <c r="B469" s="6">
        <v>198.7</v>
      </c>
      <c r="C469" s="6">
        <v>106.22307000000001</v>
      </c>
      <c r="D469" s="6">
        <v>0.87059176504689495</v>
      </c>
      <c r="E469" s="4">
        <f t="shared" si="1"/>
        <v>0.4965362985269533</v>
      </c>
      <c r="F469" s="4"/>
      <c r="G469" s="2">
        <f ca="1">IFERROR(__xludf.DUMMYFUNCTION("""COMPUTED_VALUE"""),44862.9583333333)</f>
        <v>44862.958333333299</v>
      </c>
      <c r="H469" s="1">
        <f ca="1">IFERROR(__xludf.DUMMYFUNCTION("""COMPUTED_VALUE"""),0.138536954893308)</f>
        <v>0.138536954893308</v>
      </c>
    </row>
    <row r="470" spans="1:8" ht="13.2" x14ac:dyDescent="0.25">
      <c r="A470" s="5">
        <v>44750.5</v>
      </c>
      <c r="B470" s="6">
        <v>208.47</v>
      </c>
      <c r="C470" s="6">
        <v>110.46827999999999</v>
      </c>
      <c r="D470" s="6">
        <v>0.887148057342795</v>
      </c>
      <c r="E470" s="4">
        <f t="shared" si="1"/>
        <v>0.50925243212737348</v>
      </c>
      <c r="F470" s="4"/>
      <c r="G470" s="2">
        <f ca="1">IFERROR(__xludf.DUMMYFUNCTION("""COMPUTED_VALUE"""),44860.9583333333)</f>
        <v>44860.958333333299</v>
      </c>
      <c r="H470" s="1">
        <f ca="1">IFERROR(__xludf.DUMMYFUNCTION("""COMPUTED_VALUE"""),0.0896437643119318)</f>
        <v>8.9643764311931801E-2</v>
      </c>
    </row>
    <row r="471" spans="1:8" ht="13.2" x14ac:dyDescent="0.25">
      <c r="A471" s="5">
        <v>44750.541666666664</v>
      </c>
      <c r="B471" s="6">
        <v>228.01</v>
      </c>
      <c r="C471" s="6">
        <v>109.08557</v>
      </c>
      <c r="D471" s="6">
        <v>1.0901939642429299</v>
      </c>
      <c r="E471" s="4">
        <f t="shared" si="1"/>
        <v>0.52276384417322752</v>
      </c>
      <c r="F471" s="4"/>
      <c r="G471" s="2">
        <f ca="1">IFERROR(__xludf.DUMMYFUNCTION("""COMPUTED_VALUE"""),44861.9583333333)</f>
        <v>44861.958333333299</v>
      </c>
      <c r="H471" s="1">
        <f ca="1">IFERROR(__xludf.DUMMYFUNCTION("""COMPUTED_VALUE"""),0.109001403008384)</f>
        <v>0.109001403008384</v>
      </c>
    </row>
    <row r="472" spans="1:8" ht="13.2" x14ac:dyDescent="0.25">
      <c r="A472" s="5">
        <v>44750.583333333336</v>
      </c>
      <c r="B472" s="6">
        <v>192.86</v>
      </c>
      <c r="C472" s="6">
        <v>98.288600000000002</v>
      </c>
      <c r="D472" s="6">
        <v>0.96218076155322196</v>
      </c>
      <c r="E472" s="4">
        <f t="shared" si="1"/>
        <v>0.53345311325631839</v>
      </c>
      <c r="F472" s="4"/>
      <c r="G472" s="2">
        <f ca="1">IFERROR(__xludf.DUMMYFUNCTION("""COMPUTED_VALUE"""),44862.9583333333)</f>
        <v>44862.958333333299</v>
      </c>
      <c r="H472" s="1">
        <f ca="1">IFERROR(__xludf.DUMMYFUNCTION("""COMPUTED_VALUE"""),0.104963072264493)</f>
        <v>0.104963072264493</v>
      </c>
    </row>
    <row r="473" spans="1:8" ht="13.2" x14ac:dyDescent="0.25">
      <c r="A473" s="5">
        <v>44750.625</v>
      </c>
      <c r="B473" s="6">
        <v>134.99</v>
      </c>
      <c r="C473" s="6">
        <v>88.779799999999994</v>
      </c>
      <c r="D473" s="6">
        <v>0.52050353796697002</v>
      </c>
      <c r="E473" s="4">
        <f t="shared" si="1"/>
        <v>0.54323445000538928</v>
      </c>
      <c r="F473" s="4"/>
      <c r="G473" s="2">
        <f ca="1">IFERROR(__xludf.DUMMYFUNCTION("""COMPUTED_VALUE"""),44863.9583333333)</f>
        <v>44863.958333333299</v>
      </c>
      <c r="H473" s="1">
        <f ca="1">IFERROR(__xludf.DUMMYFUNCTION("""COMPUTED_VALUE"""),0.210183023085926)</f>
        <v>0.21018302308592601</v>
      </c>
    </row>
    <row r="474" spans="1:8" ht="13.2" x14ac:dyDescent="0.25">
      <c r="A474" s="5">
        <v>44750.666666666664</v>
      </c>
      <c r="B474" s="6">
        <v>127.58</v>
      </c>
      <c r="C474" s="6">
        <v>88.053330000000003</v>
      </c>
      <c r="D474" s="6">
        <v>0.44889466417681101</v>
      </c>
      <c r="E474" s="4">
        <f t="shared" si="1"/>
        <v>0.54971400789197167</v>
      </c>
      <c r="F474" s="4"/>
      <c r="G474" s="2">
        <f ca="1">IFERROR(__xludf.DUMMYFUNCTION("""COMPUTED_VALUE"""),44861.9583333333)</f>
        <v>44861.958333333299</v>
      </c>
      <c r="H474" s="1">
        <f ca="1">IFERROR(__xludf.DUMMYFUNCTION("""COMPUTED_VALUE"""),0.113180613784695)</f>
        <v>0.113180613784695</v>
      </c>
    </row>
    <row r="475" spans="1:8" ht="13.2" x14ac:dyDescent="0.25">
      <c r="A475" s="5">
        <v>44750.708333333336</v>
      </c>
      <c r="B475" s="6">
        <v>120.6</v>
      </c>
      <c r="C475" s="6">
        <v>92.371009999999998</v>
      </c>
      <c r="D475" s="6">
        <v>0.30560443152023498</v>
      </c>
      <c r="E475" s="4">
        <f t="shared" si="1"/>
        <v>0.55198057010502</v>
      </c>
      <c r="F475" s="4"/>
      <c r="G475" s="2">
        <f ca="1">IFERROR(__xludf.DUMMYFUNCTION("""COMPUTED_VALUE"""),44862.9583333333)</f>
        <v>44862.958333333299</v>
      </c>
      <c r="H475" s="1">
        <f ca="1">IFERROR(__xludf.DUMMYFUNCTION("""COMPUTED_VALUE"""),0.0849204328538488)</f>
        <v>8.4920432853848801E-2</v>
      </c>
    </row>
    <row r="476" spans="1:8" ht="13.2" x14ac:dyDescent="0.25">
      <c r="A476" s="5">
        <v>44750.75</v>
      </c>
      <c r="B476" s="6">
        <v>120.24</v>
      </c>
      <c r="C476" s="6">
        <v>100.71476</v>
      </c>
      <c r="D476" s="6">
        <v>0.193866718244674</v>
      </c>
      <c r="E476" s="4">
        <f t="shared" si="1"/>
        <v>0.55531863665429848</v>
      </c>
      <c r="F476" s="4"/>
      <c r="G476" s="2">
        <f ca="1">IFERROR(__xludf.DUMMYFUNCTION("""COMPUTED_VALUE"""),44863.9583333333)</f>
        <v>44863.958333333299</v>
      </c>
      <c r="H476" s="1">
        <f ca="1">IFERROR(__xludf.DUMMYFUNCTION("""COMPUTED_VALUE"""),0.180182477171991)</f>
        <v>0.18018247717199101</v>
      </c>
    </row>
    <row r="477" spans="1:8" ht="13.2" x14ac:dyDescent="0.25">
      <c r="A477" s="5">
        <v>44750.791666666664</v>
      </c>
      <c r="B477" s="6">
        <v>117.38</v>
      </c>
      <c r="C477" s="6">
        <v>106.55166</v>
      </c>
      <c r="D477" s="6">
        <v>0.101625258583488</v>
      </c>
      <c r="E477" s="4">
        <f t="shared" si="1"/>
        <v>0.55445349808912703</v>
      </c>
      <c r="F477" s="4"/>
      <c r="G477" s="2">
        <f ca="1">IFERROR(__xludf.DUMMYFUNCTION("""COMPUTED_VALUE"""),44864.9583333333)</f>
        <v>44864.958333333299</v>
      </c>
      <c r="H477" s="1">
        <f ca="1">IFERROR(__xludf.DUMMYFUNCTION("""COMPUTED_VALUE"""),0.174878186464655)</f>
        <v>0.174878186464655</v>
      </c>
    </row>
    <row r="478" spans="1:8" ht="13.2" x14ac:dyDescent="0.25">
      <c r="A478" s="5">
        <v>44750.833333333336</v>
      </c>
      <c r="B478" s="6">
        <v>117.2</v>
      </c>
      <c r="C478" s="6">
        <v>105.78446</v>
      </c>
      <c r="D478" s="6">
        <v>0.107913203886468</v>
      </c>
      <c r="E478" s="4">
        <f t="shared" si="1"/>
        <v>0.55498763405933238</v>
      </c>
      <c r="F478" s="4"/>
      <c r="G478" s="2">
        <f ca="1">IFERROR(__xludf.DUMMYFUNCTION("""COMPUTED_VALUE"""),44862.9583333333)</f>
        <v>44862.958333333299</v>
      </c>
      <c r="H478" s="1">
        <f ca="1">IFERROR(__xludf.DUMMYFUNCTION("""COMPUTED_VALUE"""),0.0967276978589165)</f>
        <v>9.6727697858916495E-2</v>
      </c>
    </row>
    <row r="479" spans="1:8" ht="13.2" x14ac:dyDescent="0.25">
      <c r="A479" s="5">
        <v>44750.875</v>
      </c>
      <c r="B479" s="6">
        <v>117.85</v>
      </c>
      <c r="C479" s="6">
        <v>101.30661000000001</v>
      </c>
      <c r="D479" s="6">
        <v>0.16330020321477501</v>
      </c>
      <c r="E479" s="4">
        <f t="shared" si="1"/>
        <v>0.55319324796023139</v>
      </c>
      <c r="F479" s="4"/>
      <c r="G479" s="2">
        <f ca="1">IFERROR(__xludf.DUMMYFUNCTION("""COMPUTED_VALUE"""),44863.9583333333)</f>
        <v>44863.958333333299</v>
      </c>
      <c r="H479" s="1">
        <f ca="1">IFERROR(__xludf.DUMMYFUNCTION("""COMPUTED_VALUE"""),0.164461488541366)</f>
        <v>0.164461488541366</v>
      </c>
    </row>
    <row r="480" spans="1:8" ht="13.2" x14ac:dyDescent="0.25">
      <c r="A480" s="5">
        <v>44750.916666666664</v>
      </c>
      <c r="B480" s="6">
        <v>127.49</v>
      </c>
      <c r="C480" s="6">
        <v>97.797470000000004</v>
      </c>
      <c r="D480" s="6">
        <v>0.30361245541423498</v>
      </c>
      <c r="E480" s="4">
        <f t="shared" si="1"/>
        <v>0.54994171894890131</v>
      </c>
      <c r="F480" s="4"/>
      <c r="G480" s="2">
        <f ca="1">IFERROR(__xludf.DUMMYFUNCTION("""COMPUTED_VALUE"""),44864.9583333333)</f>
        <v>44864.958333333299</v>
      </c>
      <c r="H480" s="1">
        <f ca="1">IFERROR(__xludf.DUMMYFUNCTION("""COMPUTED_VALUE"""),0.162435106079315)</f>
        <v>0.16243510607931499</v>
      </c>
    </row>
    <row r="481" spans="1:8" ht="13.2" x14ac:dyDescent="0.25">
      <c r="A481" s="5">
        <v>44750.958333333336</v>
      </c>
      <c r="B481" s="6">
        <v>133.21</v>
      </c>
      <c r="C481" s="6">
        <v>99.865729999999999</v>
      </c>
      <c r="D481" s="6">
        <v>0.33389101546646599</v>
      </c>
      <c r="E481" s="4">
        <f t="shared" si="1"/>
        <v>0.54590243414287387</v>
      </c>
      <c r="F481" s="4"/>
      <c r="G481" s="2">
        <f ca="1">IFERROR(__xludf.DUMMYFUNCTION("""COMPUTED_VALUE"""),44865.9583333333)</f>
        <v>44865.958333333299</v>
      </c>
      <c r="H481" s="1">
        <f ca="1">IFERROR(__xludf.DUMMYFUNCTION("""COMPUTED_VALUE"""),0.214772938198654)</f>
        <v>0.21477293819865401</v>
      </c>
    </row>
    <row r="482" spans="1:8" ht="13.2" x14ac:dyDescent="0.25">
      <c r="A482" s="5">
        <v>44748</v>
      </c>
      <c r="B482" s="6">
        <v>102.37</v>
      </c>
      <c r="C482" s="6">
        <v>95.172359999999998</v>
      </c>
      <c r="D482" s="6">
        <v>7.5627419557526998E-2</v>
      </c>
      <c r="E482" s="4">
        <f t="shared" si="1"/>
        <v>0.53198706189135925</v>
      </c>
      <c r="F482" s="4"/>
      <c r="G482" s="2">
        <f ca="1">IFERROR(__xludf.DUMMYFUNCTION("""COMPUTED_VALUE"""),44863.9583333333)</f>
        <v>44863.958333333299</v>
      </c>
      <c r="H482" s="1">
        <f ca="1">IFERROR(__xludf.DUMMYFUNCTION("""COMPUTED_VALUE"""),0.103138024788321)</f>
        <v>0.103138024788321</v>
      </c>
    </row>
    <row r="483" spans="1:8" ht="13.2" x14ac:dyDescent="0.25">
      <c r="A483" s="5">
        <v>44748.041666666664</v>
      </c>
      <c r="B483" s="6">
        <v>117.29</v>
      </c>
      <c r="C483" s="6">
        <v>121.24095</v>
      </c>
      <c r="D483" s="6">
        <v>3.2587586949788701E-2</v>
      </c>
      <c r="E483" s="4">
        <f t="shared" si="1"/>
        <v>0.51319656587590134</v>
      </c>
      <c r="F483" s="4"/>
      <c r="G483" s="2">
        <f ca="1">IFERROR(__xludf.DUMMYFUNCTION("""COMPUTED_VALUE"""),44864.9583333333)</f>
        <v>44864.958333333299</v>
      </c>
      <c r="H483" s="1">
        <f ca="1">IFERROR(__xludf.DUMMYFUNCTION("""COMPUTED_VALUE"""),0.136330257147232)</f>
        <v>0.13633025714723199</v>
      </c>
    </row>
    <row r="484" spans="1:8" ht="13.2" x14ac:dyDescent="0.25">
      <c r="A484" s="5">
        <v>44748.083333333336</v>
      </c>
      <c r="B484" s="6">
        <v>156.75</v>
      </c>
      <c r="C484" s="6">
        <v>159.68744000000001</v>
      </c>
      <c r="D484" s="6">
        <v>1.8394934504554698E-2</v>
      </c>
      <c r="E484" s="4">
        <f t="shared" si="1"/>
        <v>0.48978443636313801</v>
      </c>
      <c r="F484" s="4"/>
      <c r="G484" s="2">
        <f ca="1">IFERROR(__xludf.DUMMYFUNCTION("""COMPUTED_VALUE"""),44865.9583333333)</f>
        <v>44865.958333333299</v>
      </c>
      <c r="H484" s="1">
        <f ca="1">IFERROR(__xludf.DUMMYFUNCTION("""COMPUTED_VALUE"""),0.158282288317308)</f>
        <v>0.15828228831730801</v>
      </c>
    </row>
    <row r="485" spans="1:8" ht="13.2" x14ac:dyDescent="0.25">
      <c r="A485" s="5">
        <v>44748.125</v>
      </c>
      <c r="B485" s="6">
        <v>205.21</v>
      </c>
      <c r="C485" s="6">
        <v>189.4915</v>
      </c>
      <c r="D485" s="6">
        <v>8.2950950306478102E-2</v>
      </c>
      <c r="E485" s="4">
        <f t="shared" si="1"/>
        <v>0.46163851836416242</v>
      </c>
      <c r="F485" s="4"/>
      <c r="G485" s="2">
        <f ca="1">IFERROR(__xludf.DUMMYFUNCTION("""COMPUTED_VALUE"""),44866.9583333333)</f>
        <v>44866.958333333299</v>
      </c>
      <c r="H485" s="1">
        <f ca="1">IFERROR(__xludf.DUMMYFUNCTION("""COMPUTED_VALUE"""),0.122335889253951)</f>
        <v>0.122335889253951</v>
      </c>
    </row>
    <row r="486" spans="1:8" ht="13.2" x14ac:dyDescent="0.25">
      <c r="A486" s="5">
        <v>44748.166666666664</v>
      </c>
      <c r="B486" s="6">
        <v>218.66</v>
      </c>
      <c r="C486" s="6">
        <v>201.38761</v>
      </c>
      <c r="D486" s="6">
        <v>8.5766894994185605E-2</v>
      </c>
      <c r="E486" s="4">
        <f t="shared" si="1"/>
        <v>0.44033775664735048</v>
      </c>
      <c r="F486" s="4"/>
      <c r="G486" s="2">
        <f ca="1">IFERROR(__xludf.DUMMYFUNCTION("""COMPUTED_VALUE"""),44864.9583333333)</f>
        <v>44864.958333333299</v>
      </c>
      <c r="H486" s="1">
        <f ca="1">IFERROR(__xludf.DUMMYFUNCTION("""COMPUTED_VALUE"""),0.105734389152894)</f>
        <v>0.105734389152894</v>
      </c>
    </row>
    <row r="487" spans="1:8" ht="13.2" x14ac:dyDescent="0.25">
      <c r="A487" s="5">
        <v>44748.208333333336</v>
      </c>
      <c r="B487" s="6">
        <v>213.82</v>
      </c>
      <c r="C487" s="6">
        <v>200.9804</v>
      </c>
      <c r="D487" s="6">
        <v>6.3884836531323402E-2</v>
      </c>
      <c r="E487" s="4">
        <f t="shared" si="1"/>
        <v>0.42541077924570847</v>
      </c>
      <c r="F487" s="4"/>
      <c r="G487" s="2">
        <f ca="1">IFERROR(__xludf.DUMMYFUNCTION("""COMPUTED_VALUE"""),44865.9583333333)</f>
        <v>44865.958333333299</v>
      </c>
      <c r="H487" s="1">
        <f ca="1">IFERROR(__xludf.DUMMYFUNCTION("""COMPUTED_VALUE"""),0.104863671566961)</f>
        <v>0.104863671566961</v>
      </c>
    </row>
    <row r="488" spans="1:8" ht="13.2" x14ac:dyDescent="0.25">
      <c r="A488" s="5">
        <v>44748.25</v>
      </c>
      <c r="B488" s="6">
        <v>200.28</v>
      </c>
      <c r="C488" s="6">
        <v>194.23634000000001</v>
      </c>
      <c r="D488" s="6">
        <v>3.1114980852707499E-2</v>
      </c>
      <c r="E488" s="4">
        <f t="shared" si="1"/>
        <v>0.40913946597682216</v>
      </c>
      <c r="F488" s="4"/>
      <c r="G488" s="2">
        <f ca="1">IFERROR(__xludf.DUMMYFUNCTION("""COMPUTED_VALUE"""),44866.9583333333)</f>
        <v>44866.958333333299</v>
      </c>
      <c r="H488" s="1">
        <f ca="1">IFERROR(__xludf.DUMMYFUNCTION("""COMPUTED_VALUE"""),0.108237144861661)</f>
        <v>0.108237144861661</v>
      </c>
    </row>
    <row r="489" spans="1:8" ht="13.2" x14ac:dyDescent="0.25">
      <c r="A489" s="5">
        <v>44748.291666666664</v>
      </c>
      <c r="B489" s="6">
        <v>199.75</v>
      </c>
      <c r="C489" s="6">
        <v>184.43822</v>
      </c>
      <c r="D489" s="6">
        <v>8.3018476322315404E-2</v>
      </c>
      <c r="E489" s="4">
        <f t="shared" si="1"/>
        <v>0.38835961747858744</v>
      </c>
      <c r="F489" s="4"/>
      <c r="G489" s="2">
        <f ca="1">IFERROR(__xludf.DUMMYFUNCTION("""COMPUTED_VALUE"""),44867.9583333333)</f>
        <v>44867.958333333299</v>
      </c>
      <c r="H489" s="1">
        <f ca="1">IFERROR(__xludf.DUMMYFUNCTION("""COMPUTED_VALUE"""),0.0549062609083957)</f>
        <v>5.4906260908395697E-2</v>
      </c>
    </row>
    <row r="490" spans="1:8" ht="13.2" x14ac:dyDescent="0.25">
      <c r="A490" s="5">
        <v>44748.333333333336</v>
      </c>
      <c r="B490" s="6">
        <v>186.48</v>
      </c>
      <c r="C490" s="6">
        <v>176.00738000000001</v>
      </c>
      <c r="D490" s="6">
        <v>5.95010277409957E-2</v>
      </c>
      <c r="E490" s="4">
        <f t="shared" si="1"/>
        <v>0.35825718211897289</v>
      </c>
      <c r="F490" s="4"/>
      <c r="G490" s="2">
        <f ca="1">IFERROR(__xludf.DUMMYFUNCTION("""COMPUTED_VALUE"""),44865.9583333333)</f>
        <v>44865.958333333299</v>
      </c>
      <c r="H490" s="1">
        <f ca="1">IFERROR(__xludf.DUMMYFUNCTION("""COMPUTED_VALUE"""),0.120130935189704)</f>
        <v>0.120130935189704</v>
      </c>
    </row>
    <row r="491" spans="1:8" ht="13.2" x14ac:dyDescent="0.25">
      <c r="A491" s="5">
        <v>44748.375</v>
      </c>
      <c r="B491" s="6">
        <v>172.73</v>
      </c>
      <c r="C491" s="6">
        <v>167.88792000000001</v>
      </c>
      <c r="D491" s="6">
        <v>2.8841145926401201E-2</v>
      </c>
      <c r="E491" s="4">
        <f t="shared" si="1"/>
        <v>0.32270474951158518</v>
      </c>
      <c r="F491" s="4"/>
      <c r="G491" s="2">
        <f ca="1">IFERROR(__xludf.DUMMYFUNCTION("""COMPUTED_VALUE"""),44866.9583333333)</f>
        <v>44866.958333333299</v>
      </c>
      <c r="H491" s="1">
        <f ca="1">IFERROR(__xludf.DUMMYFUNCTION("""COMPUTED_VALUE"""),0.102081853462138)</f>
        <v>0.10208185346213799</v>
      </c>
    </row>
    <row r="492" spans="1:8" ht="13.2" x14ac:dyDescent="0.25">
      <c r="A492" s="5">
        <v>44748.416666666664</v>
      </c>
      <c r="B492" s="6">
        <v>166.73</v>
      </c>
      <c r="C492" s="6">
        <v>159.86969999999999</v>
      </c>
      <c r="D492" s="6">
        <v>4.2911821314482901E-2</v>
      </c>
      <c r="E492" s="4">
        <f t="shared" si="1"/>
        <v>0.28724692131919688</v>
      </c>
      <c r="F492" s="4"/>
      <c r="G492" s="2">
        <f ca="1">IFERROR(__xludf.DUMMYFUNCTION("""COMPUTED_VALUE"""),44867.9583333333)</f>
        <v>44867.958333333299</v>
      </c>
      <c r="H492" s="1">
        <f ca="1">IFERROR(__xludf.DUMMYFUNCTION("""COMPUTED_VALUE"""),0.0583537917815016)</f>
        <v>5.8353791781501602E-2</v>
      </c>
    </row>
    <row r="493" spans="1:8" ht="13.2" x14ac:dyDescent="0.25">
      <c r="A493" s="5">
        <v>44748.458333333336</v>
      </c>
      <c r="B493" s="6">
        <v>168.64</v>
      </c>
      <c r="C493" s="6">
        <v>158.03122999999999</v>
      </c>
      <c r="D493" s="6">
        <v>6.7130844960201802E-2</v>
      </c>
      <c r="E493" s="4">
        <f t="shared" si="1"/>
        <v>0.25376938298225132</v>
      </c>
      <c r="F493" s="4"/>
      <c r="G493" s="2">
        <f ca="1">IFERROR(__xludf.DUMMYFUNCTION("""COMPUTED_VALUE"""),44868.9583333333)</f>
        <v>44868.958333333299</v>
      </c>
      <c r="H493" s="1">
        <f ca="1">IFERROR(__xludf.DUMMYFUNCTION("""COMPUTED_VALUE"""),0.208005244746106)</f>
        <v>0.20800524474610599</v>
      </c>
    </row>
    <row r="494" spans="1:8" ht="13.2" x14ac:dyDescent="0.25">
      <c r="A494" s="5">
        <v>44748.5</v>
      </c>
      <c r="B494" s="6">
        <v>174.77</v>
      </c>
      <c r="C494" s="6">
        <v>162.06046000000001</v>
      </c>
      <c r="D494" s="6">
        <v>7.8424681751489506E-2</v>
      </c>
      <c r="E494" s="4">
        <f t="shared" si="1"/>
        <v>0.22007257566594685</v>
      </c>
      <c r="F494" s="4"/>
      <c r="G494" s="2">
        <f ca="1">IFERROR(__xludf.DUMMYFUNCTION("""COMPUTED_VALUE"""),44866.9583333333)</f>
        <v>44866.958333333299</v>
      </c>
      <c r="H494" s="1">
        <f ca="1">IFERROR(__xludf.DUMMYFUNCTION("""COMPUTED_VALUE"""),0.0747215958744309)</f>
        <v>7.4721595874430904E-2</v>
      </c>
    </row>
    <row r="495" spans="1:8" ht="13.2" x14ac:dyDescent="0.25">
      <c r="A495" s="5">
        <v>44748.541666666664</v>
      </c>
      <c r="B495" s="6">
        <v>193.2</v>
      </c>
      <c r="C495" s="6">
        <v>158.94673</v>
      </c>
      <c r="D495" s="6">
        <v>0.21550157087220301</v>
      </c>
      <c r="E495" s="4">
        <f t="shared" si="1"/>
        <v>0.18362705927549997</v>
      </c>
      <c r="F495" s="4"/>
      <c r="G495" s="2">
        <f ca="1">IFERROR(__xludf.DUMMYFUNCTION("""COMPUTED_VALUE"""),44867.9583333333)</f>
        <v>44867.958333333299</v>
      </c>
      <c r="H495" s="1">
        <f ca="1">IFERROR(__xludf.DUMMYFUNCTION("""COMPUTED_VALUE"""),0.132608181977818)</f>
        <v>0.13260818197781801</v>
      </c>
    </row>
    <row r="496" spans="1:8" ht="13.2" x14ac:dyDescent="0.25">
      <c r="A496" s="5">
        <v>44748.583333333336</v>
      </c>
      <c r="B496" s="6">
        <v>169.37</v>
      </c>
      <c r="C496" s="6">
        <v>139.70713000000001</v>
      </c>
      <c r="D496" s="6">
        <v>0.21232180490716501</v>
      </c>
      <c r="E496" s="4">
        <f t="shared" si="1"/>
        <v>0.15238293608191425</v>
      </c>
      <c r="F496" s="4"/>
      <c r="G496" s="2">
        <f ca="1">IFERROR(__xludf.DUMMYFUNCTION("""COMPUTED_VALUE"""),44868.9583333333)</f>
        <v>44868.958333333299</v>
      </c>
      <c r="H496" s="1">
        <f ca="1">IFERROR(__xludf.DUMMYFUNCTION("""COMPUTED_VALUE"""),0.0996015669823354)</f>
        <v>9.9601566982335396E-2</v>
      </c>
    </row>
    <row r="497" spans="1:8" ht="13.2" x14ac:dyDescent="0.25">
      <c r="A497" s="5">
        <v>44748.625</v>
      </c>
      <c r="B497" s="6">
        <v>102.66</v>
      </c>
      <c r="C497" s="6">
        <v>109.87408000000001</v>
      </c>
      <c r="D497" s="6">
        <v>6.5657705620834395E-2</v>
      </c>
      <c r="E497" s="4">
        <f t="shared" si="1"/>
        <v>0.13343102640082527</v>
      </c>
      <c r="F497" s="4"/>
      <c r="G497" s="2">
        <f ca="1">IFERROR(__xludf.DUMMYFUNCTION("""COMPUTED_VALUE"""),44869.9583333333)</f>
        <v>44869.958333333299</v>
      </c>
      <c r="H497" s="1">
        <f ca="1">IFERROR(__xludf.DUMMYFUNCTION("""COMPUTED_VALUE"""),0.141706581149345)</f>
        <v>0.14170658114934501</v>
      </c>
    </row>
    <row r="498" spans="1:8" ht="13.2" x14ac:dyDescent="0.25">
      <c r="A498" s="5">
        <v>44748.666666666664</v>
      </c>
      <c r="B498" s="6">
        <v>97.02</v>
      </c>
      <c r="C498" s="6">
        <v>84.066850000000002</v>
      </c>
      <c r="D498" s="6">
        <v>0.15408154343834601</v>
      </c>
      <c r="E498" s="4">
        <f t="shared" si="1"/>
        <v>0.12114714637005587</v>
      </c>
      <c r="F498" s="4"/>
      <c r="G498" s="2">
        <f ca="1">IFERROR(__xludf.DUMMYFUNCTION("""COMPUTED_VALUE"""),44867.9583333333)</f>
        <v>44867.958333333299</v>
      </c>
      <c r="H498" s="1">
        <f ca="1">IFERROR(__xludf.DUMMYFUNCTION("""COMPUTED_VALUE"""),0.0934367862190546)</f>
        <v>9.3436786219054602E-2</v>
      </c>
    </row>
    <row r="499" spans="1:8" ht="13.2" x14ac:dyDescent="0.25">
      <c r="A499" s="5">
        <v>44748.708333333336</v>
      </c>
      <c r="B499" s="6">
        <v>98.11</v>
      </c>
      <c r="C499" s="6">
        <v>70.663340000000005</v>
      </c>
      <c r="D499" s="6">
        <v>0.388414416867359</v>
      </c>
      <c r="E499" s="4">
        <f t="shared" si="1"/>
        <v>0.12459756242618607</v>
      </c>
      <c r="F499" s="4"/>
      <c r="G499" s="2">
        <f ca="1">IFERROR(__xludf.DUMMYFUNCTION("""COMPUTED_VALUE"""),44868.9583333333)</f>
        <v>44868.958333333299</v>
      </c>
      <c r="H499" s="1">
        <f ca="1">IFERROR(__xludf.DUMMYFUNCTION("""COMPUTED_VALUE"""),0.16141415922601)</f>
        <v>0.16141415922600999</v>
      </c>
    </row>
    <row r="500" spans="1:8" ht="13.2" x14ac:dyDescent="0.25">
      <c r="A500" s="5">
        <v>44748.75</v>
      </c>
      <c r="B500" s="6">
        <v>95.91</v>
      </c>
      <c r="C500" s="6">
        <v>71.443349999999995</v>
      </c>
      <c r="D500" s="6">
        <v>0.34246224456160002</v>
      </c>
      <c r="E500" s="4">
        <f t="shared" si="1"/>
        <v>0.13078904268939129</v>
      </c>
      <c r="F500" s="4"/>
      <c r="G500" s="2">
        <f ca="1">IFERROR(__xludf.DUMMYFUNCTION("""COMPUTED_VALUE"""),44869.9583333333)</f>
        <v>44869.958333333299</v>
      </c>
      <c r="H500" s="1">
        <f ca="1">IFERROR(__xludf.DUMMYFUNCTION("""COMPUTED_VALUE"""),0.17767508234051)</f>
        <v>0.17767508234050999</v>
      </c>
    </row>
    <row r="501" spans="1:8" ht="13.2" x14ac:dyDescent="0.25">
      <c r="A501" s="5">
        <v>44748.791666666664</v>
      </c>
      <c r="B501" s="6">
        <v>93.69</v>
      </c>
      <c r="C501" s="6">
        <v>75.974050000000005</v>
      </c>
      <c r="D501" s="6">
        <v>0.23318422540327899</v>
      </c>
      <c r="E501" s="4">
        <f t="shared" si="1"/>
        <v>0.13627066630688259</v>
      </c>
      <c r="F501" s="4"/>
      <c r="G501" s="2">
        <f ca="1">IFERROR(__xludf.DUMMYFUNCTION("""COMPUTED_VALUE"""),44870.9583333333)</f>
        <v>44870.958333333299</v>
      </c>
      <c r="H501" s="1">
        <f ca="1">IFERROR(__xludf.DUMMYFUNCTION("""COMPUTED_VALUE"""),0.167957716930281)</f>
        <v>0.167957716930281</v>
      </c>
    </row>
    <row r="502" spans="1:8" ht="13.2" x14ac:dyDescent="0.25">
      <c r="A502" s="5">
        <v>44748.833333333336</v>
      </c>
      <c r="B502" s="6">
        <v>88.92</v>
      </c>
      <c r="C502" s="6">
        <v>79.106290000000001</v>
      </c>
      <c r="D502" s="6">
        <v>0.124057265231374</v>
      </c>
      <c r="E502" s="4">
        <f t="shared" si="1"/>
        <v>0.13694333552958698</v>
      </c>
      <c r="F502" s="4"/>
      <c r="G502" s="2">
        <f ca="1">IFERROR(__xludf.DUMMYFUNCTION("""COMPUTED_VALUE"""),44868.9583333333)</f>
        <v>44868.958333333299</v>
      </c>
      <c r="H502" s="1">
        <f ca="1">IFERROR(__xludf.DUMMYFUNCTION("""COMPUTED_VALUE"""),0.0978424798933662)</f>
        <v>9.7842479893366197E-2</v>
      </c>
    </row>
    <row r="503" spans="1:8" ht="13.2" x14ac:dyDescent="0.25">
      <c r="A503" s="5">
        <v>44748.875</v>
      </c>
      <c r="B503" s="6">
        <v>87.64</v>
      </c>
      <c r="C503" s="6">
        <v>82.049189999999996</v>
      </c>
      <c r="D503" s="6">
        <v>6.8139734225286103E-2</v>
      </c>
      <c r="E503" s="4">
        <f t="shared" si="1"/>
        <v>0.13297831598835833</v>
      </c>
      <c r="F503" s="4"/>
      <c r="G503" s="2">
        <f ca="1">IFERROR(__xludf.DUMMYFUNCTION("""COMPUTED_VALUE"""),44869.9583333333)</f>
        <v>44869.958333333299</v>
      </c>
      <c r="H503" s="1">
        <f ca="1">IFERROR(__xludf.DUMMYFUNCTION("""COMPUTED_VALUE"""),0.116576963897491)</f>
        <v>0.116576963897491</v>
      </c>
    </row>
    <row r="504" spans="1:8" ht="13.2" x14ac:dyDescent="0.25">
      <c r="A504" s="5">
        <v>44748.916666666664</v>
      </c>
      <c r="B504" s="6">
        <v>93.82</v>
      </c>
      <c r="C504" s="6">
        <v>85.039670000000001</v>
      </c>
      <c r="D504" s="6">
        <v>0.10324981270505799</v>
      </c>
      <c r="E504" s="4">
        <f t="shared" si="1"/>
        <v>0.12462987254214258</v>
      </c>
      <c r="F504" s="4"/>
      <c r="G504" s="2">
        <f ca="1">IFERROR(__xludf.DUMMYFUNCTION("""COMPUTED_VALUE"""),44870.9583333333)</f>
        <v>44870.958333333299</v>
      </c>
      <c r="H504" s="1">
        <f ca="1">IFERROR(__xludf.DUMMYFUNCTION("""COMPUTED_VALUE"""),0.158343729121726)</f>
        <v>0.15834372912172601</v>
      </c>
    </row>
    <row r="505" spans="1:8" ht="13.2" x14ac:dyDescent="0.25">
      <c r="A505" s="5">
        <v>44748.958333333336</v>
      </c>
      <c r="B505" s="6">
        <v>102.55</v>
      </c>
      <c r="C505" s="6">
        <v>89.882819999999995</v>
      </c>
      <c r="D505" s="6">
        <v>0.140929935220101</v>
      </c>
      <c r="E505" s="4">
        <f t="shared" si="1"/>
        <v>0.11658982753187737</v>
      </c>
      <c r="F505" s="4"/>
      <c r="G505" s="2">
        <f ca="1">IFERROR(__xludf.DUMMYFUNCTION("""COMPUTED_VALUE"""),44871.9583333333)</f>
        <v>44871.958333333299</v>
      </c>
      <c r="H505" s="1">
        <f ca="1">IFERROR(__xludf.DUMMYFUNCTION("""COMPUTED_VALUE"""),0.0707861271607555)</f>
        <v>7.0786127160755496E-2</v>
      </c>
    </row>
    <row r="506" spans="1:8" ht="13.2" x14ac:dyDescent="0.25">
      <c r="A506" s="5">
        <v>44749</v>
      </c>
      <c r="B506" s="6">
        <v>107.78</v>
      </c>
      <c r="C506" s="6">
        <v>96.940269999999998</v>
      </c>
      <c r="D506" s="6">
        <v>0.111818648741126</v>
      </c>
      <c r="E506" s="4">
        <f t="shared" si="1"/>
        <v>0.11809779541452732</v>
      </c>
      <c r="F506" s="4"/>
      <c r="G506" s="2">
        <f ca="1">IFERROR(__xludf.DUMMYFUNCTION("""COMPUTED_VALUE"""),44869.9583333333)</f>
        <v>44869.958333333299</v>
      </c>
      <c r="H506" s="1">
        <f ca="1">IFERROR(__xludf.DUMMYFUNCTION("""COMPUTED_VALUE"""),0.0628581975186898)</f>
        <v>6.2858197518689804E-2</v>
      </c>
    </row>
    <row r="507" spans="1:8" ht="13.2" x14ac:dyDescent="0.25">
      <c r="A507" s="5">
        <v>44749.041666666664</v>
      </c>
      <c r="B507" s="6">
        <v>120.83</v>
      </c>
      <c r="C507" s="6">
        <v>122.60344000000001</v>
      </c>
      <c r="D507" s="6">
        <v>1.44648469896114E-2</v>
      </c>
      <c r="E507" s="4">
        <f t="shared" si="1"/>
        <v>0.11734268124951995</v>
      </c>
      <c r="F507" s="4"/>
      <c r="G507" s="2">
        <f ca="1">IFERROR(__xludf.DUMMYFUNCTION("""COMPUTED_VALUE"""),44870.9583333333)</f>
        <v>44870.958333333299</v>
      </c>
      <c r="H507" s="1">
        <f ca="1">IFERROR(__xludf.DUMMYFUNCTION("""COMPUTED_VALUE"""),0.15913191261244)</f>
        <v>0.15913191261244</v>
      </c>
    </row>
    <row r="508" spans="1:8" ht="13.2" x14ac:dyDescent="0.25">
      <c r="A508" s="5">
        <v>44749.083333333336</v>
      </c>
      <c r="B508" s="6">
        <v>166.3</v>
      </c>
      <c r="C508" s="6">
        <v>159.74922000000001</v>
      </c>
      <c r="D508" s="6">
        <v>4.1006647794587001E-2</v>
      </c>
      <c r="E508" s="4">
        <f t="shared" si="1"/>
        <v>0.11828483596993798</v>
      </c>
      <c r="F508" s="4"/>
      <c r="G508" s="2">
        <f ca="1">IFERROR(__xludf.DUMMYFUNCTION("""COMPUTED_VALUE"""),44871.9583333333)</f>
        <v>44871.958333333299</v>
      </c>
      <c r="H508" s="1">
        <f ca="1">IFERROR(__xludf.DUMMYFUNCTION("""COMPUTED_VALUE"""),0.113233142124384)</f>
        <v>0.113233142124384</v>
      </c>
    </row>
    <row r="509" spans="1:8" ht="13.2" x14ac:dyDescent="0.25">
      <c r="A509" s="5">
        <v>44749.125</v>
      </c>
      <c r="B509" s="6">
        <v>211.2</v>
      </c>
      <c r="C509" s="6">
        <v>188.67963</v>
      </c>
      <c r="D509" s="6">
        <v>0.119357717629613</v>
      </c>
      <c r="E509" s="4">
        <f t="shared" si="1"/>
        <v>0.11980178460840192</v>
      </c>
      <c r="F509" s="4"/>
      <c r="G509" s="2">
        <f ca="1">IFERROR(__xludf.DUMMYFUNCTION("""COMPUTED_VALUE"""),44872.9583333333)</f>
        <v>44872.958333333299</v>
      </c>
      <c r="H509" s="1">
        <f ca="1">IFERROR(__xludf.DUMMYFUNCTION("""COMPUTED_VALUE"""),0.138937030127414)</f>
        <v>0.13893703012741401</v>
      </c>
    </row>
    <row r="510" spans="1:8" ht="13.2" x14ac:dyDescent="0.25">
      <c r="A510" s="5">
        <v>44749.166666666664</v>
      </c>
      <c r="B510" s="6">
        <v>224.26</v>
      </c>
      <c r="C510" s="6">
        <v>200.68278000000001</v>
      </c>
      <c r="D510" s="6">
        <v>0.117485017897399</v>
      </c>
      <c r="E510" s="4">
        <f t="shared" si="1"/>
        <v>0.12112337306270247</v>
      </c>
      <c r="F510" s="4"/>
      <c r="G510" s="2">
        <f ca="1">IFERROR(__xludf.DUMMYFUNCTION("""COMPUTED_VALUE"""),44870.9583333333)</f>
        <v>44870.958333333299</v>
      </c>
      <c r="H510" s="1">
        <f ca="1">IFERROR(__xludf.DUMMYFUNCTION("""COMPUTED_VALUE"""),0.124286426194438)</f>
        <v>0.124286426194438</v>
      </c>
    </row>
    <row r="511" spans="1:8" ht="13.2" x14ac:dyDescent="0.25">
      <c r="A511" s="5">
        <v>44749.208333333336</v>
      </c>
      <c r="B511" s="6">
        <v>225.55</v>
      </c>
      <c r="C511" s="6">
        <v>200.79422</v>
      </c>
      <c r="D511" s="6">
        <v>0.123289305837588</v>
      </c>
      <c r="E511" s="4">
        <f t="shared" si="1"/>
        <v>0.12359855928379683</v>
      </c>
      <c r="F511" s="4"/>
      <c r="G511" s="2">
        <f ca="1">IFERROR(__xludf.DUMMYFUNCTION("""COMPUTED_VALUE"""),44871.9583333333)</f>
        <v>44871.958333333299</v>
      </c>
      <c r="H511" s="1">
        <f ca="1">IFERROR(__xludf.DUMMYFUNCTION("""COMPUTED_VALUE"""),0.0509743678151654)</f>
        <v>5.09743678151654E-2</v>
      </c>
    </row>
    <row r="512" spans="1:8" ht="13.2" x14ac:dyDescent="0.25">
      <c r="A512" s="5">
        <v>44749.25</v>
      </c>
      <c r="B512" s="6">
        <v>213.99</v>
      </c>
      <c r="C512" s="6">
        <v>193.32868999999999</v>
      </c>
      <c r="D512" s="6">
        <v>0.106871411584074</v>
      </c>
      <c r="E512" s="4">
        <f t="shared" si="1"/>
        <v>0.12675507723093712</v>
      </c>
      <c r="F512" s="4"/>
      <c r="G512" s="2">
        <f ca="1">IFERROR(__xludf.DUMMYFUNCTION("""COMPUTED_VALUE"""),44872.9583333333)</f>
        <v>44872.958333333299</v>
      </c>
      <c r="H512" s="1">
        <f ca="1">IFERROR(__xludf.DUMMYFUNCTION("""COMPUTED_VALUE"""),0.211174464763679)</f>
        <v>0.21117446476367899</v>
      </c>
    </row>
    <row r="513" spans="1:8" ht="13.2" x14ac:dyDescent="0.25">
      <c r="A513" s="5">
        <v>44749.291666666664</v>
      </c>
      <c r="B513" s="6">
        <v>193.89</v>
      </c>
      <c r="C513" s="6">
        <v>181.41381999999999</v>
      </c>
      <c r="D513" s="6">
        <v>6.8771938102620805E-2</v>
      </c>
      <c r="E513" s="4">
        <f t="shared" si="1"/>
        <v>0.12616147147178319</v>
      </c>
      <c r="F513" s="4"/>
      <c r="G513" s="2">
        <f ca="1">IFERROR(__xludf.DUMMYFUNCTION("""COMPUTED_VALUE"""),44873.9583333333)</f>
        <v>44873.958333333299</v>
      </c>
      <c r="H513" s="1">
        <f ca="1">IFERROR(__xludf.DUMMYFUNCTION("""COMPUTED_VALUE"""),0.136089733338878)</f>
        <v>0.136089733338878</v>
      </c>
    </row>
    <row r="514" spans="1:8" ht="13.2" x14ac:dyDescent="0.25">
      <c r="A514" s="5">
        <v>44749.333333333336</v>
      </c>
      <c r="B514" s="6">
        <v>183.03</v>
      </c>
      <c r="C514" s="6">
        <v>171.49951999999999</v>
      </c>
      <c r="D514" s="6">
        <v>6.7233307708383094E-2</v>
      </c>
      <c r="E514" s="4">
        <f t="shared" si="1"/>
        <v>0.12648364980375765</v>
      </c>
      <c r="F514" s="4"/>
      <c r="G514" s="2">
        <f ca="1">IFERROR(__xludf.DUMMYFUNCTION("""COMPUTED_VALUE"""),44871.9583333333)</f>
        <v>44871.958333333299</v>
      </c>
      <c r="H514" s="1">
        <f ca="1">IFERROR(__xludf.DUMMYFUNCTION("""COMPUTED_VALUE"""),0.0717736061212523)</f>
        <v>7.1773606121252304E-2</v>
      </c>
    </row>
    <row r="515" spans="1:8" ht="13.2" x14ac:dyDescent="0.25">
      <c r="A515" s="5">
        <v>44749.375</v>
      </c>
      <c r="B515" s="6">
        <v>176.02</v>
      </c>
      <c r="C515" s="6">
        <v>163.73255</v>
      </c>
      <c r="D515" s="6">
        <v>7.5045859848881596E-2</v>
      </c>
      <c r="E515" s="4">
        <f t="shared" si="1"/>
        <v>0.12840884621719431</v>
      </c>
      <c r="F515" s="4"/>
      <c r="G515" s="2">
        <f ca="1">IFERROR(__xludf.DUMMYFUNCTION("""COMPUTED_VALUE"""),44872.9583333333)</f>
        <v>44872.958333333299</v>
      </c>
      <c r="H515" s="1">
        <f ca="1">IFERROR(__xludf.DUMMYFUNCTION("""COMPUTED_VALUE"""),0.162147197139438)</f>
        <v>0.16214719713943801</v>
      </c>
    </row>
    <row r="516" spans="1:8" ht="13.2" x14ac:dyDescent="0.25">
      <c r="A516" s="5">
        <v>44749.416666666664</v>
      </c>
      <c r="B516" s="6">
        <v>172.03</v>
      </c>
      <c r="C516" s="6">
        <v>156.47366</v>
      </c>
      <c r="D516" s="6">
        <v>9.9418266307568906E-2</v>
      </c>
      <c r="E516" s="4">
        <f t="shared" si="1"/>
        <v>0.1307632814252396</v>
      </c>
      <c r="F516" s="4"/>
      <c r="G516" s="2">
        <f ca="1">IFERROR(__xludf.DUMMYFUNCTION("""COMPUTED_VALUE"""),44873.9583333333)</f>
        <v>44873.958333333299</v>
      </c>
      <c r="H516" s="1">
        <f ca="1">IFERROR(__xludf.DUMMYFUNCTION("""COMPUTED_VALUE"""),0.082767559093875)</f>
        <v>8.2767559093874996E-2</v>
      </c>
    </row>
    <row r="517" spans="1:8" ht="13.2" x14ac:dyDescent="0.25">
      <c r="A517" s="5">
        <v>44749.458333333336</v>
      </c>
      <c r="B517" s="6">
        <v>181.24</v>
      </c>
      <c r="C517" s="6">
        <v>153.73419999999999</v>
      </c>
      <c r="D517" s="6">
        <v>0.17891789855477799</v>
      </c>
      <c r="E517" s="4">
        <f t="shared" si="1"/>
        <v>0.1354210753250136</v>
      </c>
      <c r="F517" s="4"/>
      <c r="G517" s="2">
        <f ca="1">IFERROR(__xludf.DUMMYFUNCTION("""COMPUTED_VALUE"""),44874.9583333333)</f>
        <v>44874.958333333299</v>
      </c>
      <c r="H517" s="1">
        <f ca="1">IFERROR(__xludf.DUMMYFUNCTION("""COMPUTED_VALUE"""),0.108343817738285)</f>
        <v>0.108343817738285</v>
      </c>
    </row>
    <row r="518" spans="1:8" ht="13.2" x14ac:dyDescent="0.25">
      <c r="A518" s="5">
        <v>44749.5</v>
      </c>
      <c r="B518" s="6">
        <v>186.06</v>
      </c>
      <c r="C518" s="6">
        <v>156.25026</v>
      </c>
      <c r="D518" s="6">
        <v>0.19078201853872101</v>
      </c>
      <c r="E518" s="4">
        <f t="shared" si="1"/>
        <v>0.14010263102448159</v>
      </c>
      <c r="F518" s="4"/>
      <c r="G518" s="2">
        <f ca="1">IFERROR(__xludf.DUMMYFUNCTION("""COMPUTED_VALUE"""),44872.9583333333)</f>
        <v>44872.958333333299</v>
      </c>
      <c r="H518" s="1">
        <f ca="1">IFERROR(__xludf.DUMMYFUNCTION("""COMPUTED_VALUE"""),0.166964591545972)</f>
        <v>0.16696459154597201</v>
      </c>
    </row>
    <row r="519" spans="1:8" ht="13.2" x14ac:dyDescent="0.25">
      <c r="A519" s="5">
        <v>44749.541666666664</v>
      </c>
      <c r="B519" s="6">
        <v>203.65</v>
      </c>
      <c r="C519" s="6">
        <v>153.53908999999999</v>
      </c>
      <c r="D519" s="6">
        <v>0.32637232642189001</v>
      </c>
      <c r="E519" s="4">
        <f t="shared" si="1"/>
        <v>0.14472224583905183</v>
      </c>
      <c r="F519" s="4"/>
      <c r="G519" s="2">
        <f ca="1">IFERROR(__xludf.DUMMYFUNCTION("""COMPUTED_VALUE"""),44873.9583333333)</f>
        <v>44873.958333333299</v>
      </c>
      <c r="H519" s="1">
        <f ca="1">IFERROR(__xludf.DUMMYFUNCTION("""COMPUTED_VALUE"""),0.102331032595486)</f>
        <v>0.102331032595486</v>
      </c>
    </row>
    <row r="520" spans="1:8" ht="13.2" x14ac:dyDescent="0.25">
      <c r="A520" s="5">
        <v>44749.583333333336</v>
      </c>
      <c r="B520" s="6">
        <v>176.77</v>
      </c>
      <c r="C520" s="6">
        <v>136.56163000000001</v>
      </c>
      <c r="D520" s="6">
        <v>0.29443387575265401</v>
      </c>
      <c r="E520" s="4">
        <f t="shared" si="1"/>
        <v>0.14814358212428055</v>
      </c>
      <c r="F520" s="4"/>
      <c r="G520" s="2">
        <f ca="1">IFERROR(__xludf.DUMMYFUNCTION("""COMPUTED_VALUE"""),44874.9583333333)</f>
        <v>44874.958333333299</v>
      </c>
      <c r="H520" s="1">
        <f ca="1">IFERROR(__xludf.DUMMYFUNCTION("""COMPUTED_VALUE"""),0.152297625025784)</f>
        <v>0.15229762502578401</v>
      </c>
    </row>
    <row r="521" spans="1:8" ht="13.2" x14ac:dyDescent="0.25">
      <c r="A521" s="5">
        <v>44749.625</v>
      </c>
      <c r="B521" s="6">
        <v>116.67</v>
      </c>
      <c r="C521" s="6">
        <v>108.30682</v>
      </c>
      <c r="D521" s="6">
        <v>7.7217482703305196E-2</v>
      </c>
      <c r="E521" s="4">
        <f t="shared" si="1"/>
        <v>0.14862523950271686</v>
      </c>
      <c r="F521" s="4"/>
      <c r="G521" s="2">
        <f ca="1">IFERROR(__xludf.DUMMYFUNCTION("""COMPUTED_VALUE"""),44875.9583333333)</f>
        <v>44875.958333333299</v>
      </c>
      <c r="H521" s="1">
        <f ca="1">IFERROR(__xludf.DUMMYFUNCTION("""COMPUTED_VALUE"""),0.166772831272788)</f>
        <v>0.166772831272788</v>
      </c>
    </row>
    <row r="522" spans="1:8" ht="13.2" x14ac:dyDescent="0.25">
      <c r="A522" s="5">
        <v>44749.666666666664</v>
      </c>
      <c r="B522" s="6">
        <v>110.42</v>
      </c>
      <c r="C522" s="6">
        <v>82.370729999999995</v>
      </c>
      <c r="D522" s="6">
        <v>0.34052472279898399</v>
      </c>
      <c r="E522" s="4">
        <f t="shared" si="1"/>
        <v>0.15639370530941007</v>
      </c>
      <c r="F522" s="4"/>
      <c r="G522" s="2">
        <f ca="1">IFERROR(__xludf.DUMMYFUNCTION("""COMPUTED_VALUE"""),44873.9583333333)</f>
        <v>44873.958333333299</v>
      </c>
      <c r="H522" s="1">
        <f ca="1">IFERROR(__xludf.DUMMYFUNCTION("""COMPUTED_VALUE"""),0.0819897288713009)</f>
        <v>8.1989728871300904E-2</v>
      </c>
    </row>
    <row r="523" spans="1:8" ht="13.2" x14ac:dyDescent="0.25">
      <c r="A523" s="5">
        <v>44749.708333333336</v>
      </c>
      <c r="B523" s="6">
        <v>107.05</v>
      </c>
      <c r="C523" s="6">
        <v>69.052679999999995</v>
      </c>
      <c r="D523" s="6">
        <v>0.55026568121613795</v>
      </c>
      <c r="E523" s="4">
        <f t="shared" si="1"/>
        <v>0.16313750799060922</v>
      </c>
      <c r="F523" s="4"/>
      <c r="G523" s="2">
        <f ca="1">IFERROR(__xludf.DUMMYFUNCTION("""COMPUTED_VALUE"""),44874.9583333333)</f>
        <v>44874.958333333299</v>
      </c>
      <c r="H523" s="1">
        <f ca="1">IFERROR(__xludf.DUMMYFUNCTION("""COMPUTED_VALUE"""),0.157125612192611)</f>
        <v>0.15712561219261101</v>
      </c>
    </row>
    <row r="524" spans="1:8" ht="13.2" x14ac:dyDescent="0.25">
      <c r="A524" s="5">
        <v>44749.75</v>
      </c>
      <c r="B524" s="6">
        <v>100.11</v>
      </c>
      <c r="C524" s="6">
        <v>71.980230000000006</v>
      </c>
      <c r="D524" s="6">
        <v>0.390798556770379</v>
      </c>
      <c r="E524" s="4">
        <f t="shared" si="1"/>
        <v>0.16515152099930833</v>
      </c>
      <c r="F524" s="4"/>
      <c r="G524" s="2">
        <f ca="1">IFERROR(__xludf.DUMMYFUNCTION("""COMPUTED_VALUE"""),44875.9583333333)</f>
        <v>44875.958333333299</v>
      </c>
      <c r="H524" s="1">
        <f ca="1">IFERROR(__xludf.DUMMYFUNCTION("""COMPUTED_VALUE"""),0.186364375381479)</f>
        <v>0.18636437538147901</v>
      </c>
    </row>
    <row r="525" spans="1:8" ht="13.2" x14ac:dyDescent="0.25">
      <c r="A525" s="5">
        <v>44749.791666666664</v>
      </c>
      <c r="B525" s="6">
        <v>104.26</v>
      </c>
      <c r="C525" s="6">
        <v>80.085359999999994</v>
      </c>
      <c r="D525" s="6">
        <v>0.30186091440432999</v>
      </c>
      <c r="E525" s="4">
        <f t="shared" si="1"/>
        <v>0.16801304970768546</v>
      </c>
      <c r="F525" s="4"/>
      <c r="G525" s="2">
        <f ca="1">IFERROR(__xludf.DUMMYFUNCTION("""COMPUTED_VALUE"""),44876.9583333333)</f>
        <v>44876.958333333299</v>
      </c>
      <c r="H525" s="1">
        <f ca="1">IFERROR(__xludf.DUMMYFUNCTION("""COMPUTED_VALUE"""),0.258740919577895)</f>
        <v>0.25874091957789502</v>
      </c>
    </row>
    <row r="526" spans="1:8" ht="13.2" x14ac:dyDescent="0.25">
      <c r="A526" s="5">
        <v>44749.833333333336</v>
      </c>
      <c r="B526" s="6">
        <v>102.28</v>
      </c>
      <c r="C526" s="6">
        <v>85.535079999999994</v>
      </c>
      <c r="D526" s="6">
        <v>0.195766695956793</v>
      </c>
      <c r="E526" s="4">
        <f t="shared" si="1"/>
        <v>0.17100094265457791</v>
      </c>
      <c r="F526" s="4"/>
      <c r="G526" s="2">
        <f ca="1">IFERROR(__xludf.DUMMYFUNCTION("""COMPUTED_VALUE"""),44874.9583333333)</f>
        <v>44874.958333333299</v>
      </c>
      <c r="H526" s="1">
        <f ca="1">IFERROR(__xludf.DUMMYFUNCTION("""COMPUTED_VALUE"""),0.076790650822367)</f>
        <v>7.6790650822366996E-2</v>
      </c>
    </row>
    <row r="527" spans="1:8" ht="13.2" x14ac:dyDescent="0.25">
      <c r="A527" s="5">
        <v>44749.875</v>
      </c>
      <c r="B527" s="6">
        <v>110.96</v>
      </c>
      <c r="C527" s="6">
        <v>87.919479999999993</v>
      </c>
      <c r="D527" s="6">
        <v>0.26206387935870401</v>
      </c>
      <c r="E527" s="4">
        <f t="shared" si="1"/>
        <v>0.17908111536847038</v>
      </c>
      <c r="F527" s="4"/>
      <c r="G527" s="2">
        <f ca="1">IFERROR(__xludf.DUMMYFUNCTION("""COMPUTED_VALUE"""),44875.9583333333)</f>
        <v>44875.958333333299</v>
      </c>
      <c r="H527" s="1">
        <f ca="1">IFERROR(__xludf.DUMMYFUNCTION("""COMPUTED_VALUE"""),0.158607011304653)</f>
        <v>0.15860701130465299</v>
      </c>
    </row>
    <row r="528" spans="1:8" ht="13.2" x14ac:dyDescent="0.25">
      <c r="A528" s="5">
        <v>44749.916666666664</v>
      </c>
      <c r="B528" s="6">
        <v>123.87</v>
      </c>
      <c r="C528" s="6">
        <v>88.418270000000007</v>
      </c>
      <c r="D528" s="6">
        <v>0.40095480266691402</v>
      </c>
      <c r="E528" s="4">
        <f t="shared" si="1"/>
        <v>0.1914854899502143</v>
      </c>
      <c r="F528" s="4"/>
      <c r="G528" s="2">
        <f ca="1">IFERROR(__xludf.DUMMYFUNCTION("""COMPUTED_VALUE"""),44876.9583333333)</f>
        <v>44876.958333333299</v>
      </c>
      <c r="H528" s="1">
        <f ca="1">IFERROR(__xludf.DUMMYFUNCTION("""COMPUTED_VALUE"""),0.279127620567279)</f>
        <v>0.27912762056727902</v>
      </c>
    </row>
    <row r="529" spans="1:8" ht="13.2" x14ac:dyDescent="0.25">
      <c r="A529" s="5">
        <v>44749.958333333336</v>
      </c>
      <c r="B529" s="6">
        <v>130.66999999999999</v>
      </c>
      <c r="C529" s="6">
        <v>91.53998</v>
      </c>
      <c r="D529" s="6">
        <v>0.42746371585399001</v>
      </c>
      <c r="E529" s="4">
        <f t="shared" si="1"/>
        <v>0.20342439747662636</v>
      </c>
      <c r="F529" s="4"/>
      <c r="G529" s="2">
        <f ca="1">IFERROR(__xludf.DUMMYFUNCTION("""COMPUTED_VALUE"""),44877.9583333333)</f>
        <v>44877.958333333299</v>
      </c>
      <c r="H529" s="1">
        <f ca="1">IFERROR(__xludf.DUMMYFUNCTION("""COMPUTED_VALUE"""),0.290246864261017)</f>
        <v>0.29024686426101698</v>
      </c>
    </row>
    <row r="530" spans="1:8" ht="13.2" x14ac:dyDescent="0.25">
      <c r="A530" s="5">
        <v>44750</v>
      </c>
      <c r="B530" s="6">
        <v>139.71</v>
      </c>
      <c r="C530" s="6">
        <v>98.687830000000005</v>
      </c>
      <c r="D530" s="6">
        <v>0.41567607677663998</v>
      </c>
      <c r="E530" s="4">
        <f t="shared" si="1"/>
        <v>0.21608512364477275</v>
      </c>
      <c r="F530" s="4"/>
      <c r="G530" s="2">
        <f ca="1">IFERROR(__xludf.DUMMYFUNCTION("""COMPUTED_VALUE"""),44875.9583333333)</f>
        <v>44875.958333333299</v>
      </c>
      <c r="H530" s="1">
        <f ca="1">IFERROR(__xludf.DUMMYFUNCTION("""COMPUTED_VALUE"""),0.0708466324754467)</f>
        <v>7.0846632475446703E-2</v>
      </c>
    </row>
    <row r="531" spans="1:8" ht="13.2" x14ac:dyDescent="0.25">
      <c r="A531" s="5">
        <v>44750.041666666664</v>
      </c>
      <c r="B531" s="6">
        <v>159.72</v>
      </c>
      <c r="C531" s="6">
        <v>124.00939</v>
      </c>
      <c r="D531" s="6">
        <v>0.28796698379050101</v>
      </c>
      <c r="E531" s="4">
        <f t="shared" si="1"/>
        <v>0.22748104601147653</v>
      </c>
      <c r="F531" s="4"/>
      <c r="G531" s="2">
        <f ca="1">IFERROR(__xludf.DUMMYFUNCTION("""COMPUTED_VALUE"""),44876.9583333333)</f>
        <v>44876.958333333299</v>
      </c>
      <c r="H531" s="1">
        <f ca="1">IFERROR(__xludf.DUMMYFUNCTION("""COMPUTED_VALUE"""),0.109498534924271)</f>
        <v>0.109498534924271</v>
      </c>
    </row>
    <row r="532" spans="1:8" ht="13.2" x14ac:dyDescent="0.25">
      <c r="A532" s="5">
        <v>44750.083333333336</v>
      </c>
      <c r="B532" s="6">
        <v>191.86</v>
      </c>
      <c r="C532" s="6">
        <v>160.73265000000001</v>
      </c>
      <c r="D532" s="6">
        <v>0.193659160102194</v>
      </c>
      <c r="E532" s="4">
        <f t="shared" si="1"/>
        <v>0.23384156735762682</v>
      </c>
      <c r="F532" s="4"/>
      <c r="G532" s="2">
        <f ca="1">IFERROR(__xludf.DUMMYFUNCTION("""COMPUTED_VALUE"""),44877.9583333333)</f>
        <v>44877.958333333299</v>
      </c>
      <c r="H532" s="1">
        <f ca="1">IFERROR(__xludf.DUMMYFUNCTION("""COMPUTED_VALUE"""),0.178528563622098)</f>
        <v>0.17852856362209801</v>
      </c>
    </row>
    <row r="533" spans="1:8" ht="13.2" x14ac:dyDescent="0.25">
      <c r="A533" s="5">
        <v>44750.125</v>
      </c>
      <c r="B533" s="6">
        <v>240.64</v>
      </c>
      <c r="C533" s="6">
        <v>189.13565</v>
      </c>
      <c r="D533" s="6">
        <v>0.27231434158499401</v>
      </c>
      <c r="E533" s="4">
        <f t="shared" si="1"/>
        <v>0.24021476002243433</v>
      </c>
      <c r="F533" s="4"/>
      <c r="G533" s="2">
        <f ca="1">IFERROR(__xludf.DUMMYFUNCTION("""COMPUTED_VALUE"""),44878.9583333333)</f>
        <v>44878.958333333299</v>
      </c>
      <c r="H533" s="1">
        <f ca="1">IFERROR(__xludf.DUMMYFUNCTION("""COMPUTED_VALUE"""),0.1402582304572)</f>
        <v>0.14025823045720001</v>
      </c>
    </row>
    <row r="534" spans="1:8" ht="13.2" x14ac:dyDescent="0.25">
      <c r="A534" s="5">
        <v>44750.166666666664</v>
      </c>
      <c r="B534" s="6">
        <v>244.54</v>
      </c>
      <c r="C534" s="6">
        <v>200.72667999999999</v>
      </c>
      <c r="D534" s="6">
        <v>0.21827352497435801</v>
      </c>
      <c r="E534" s="4">
        <f t="shared" si="1"/>
        <v>0.24441428115064093</v>
      </c>
      <c r="F534" s="4"/>
      <c r="G534" s="2">
        <f ca="1">IFERROR(__xludf.DUMMYFUNCTION("""COMPUTED_VALUE"""),44876.9583333333)</f>
        <v>44876.958333333299</v>
      </c>
      <c r="H534" s="1">
        <f ca="1">IFERROR(__xludf.DUMMYFUNCTION("""COMPUTED_VALUE"""),0.0881934925229516)</f>
        <v>8.8193492522951597E-2</v>
      </c>
    </row>
    <row r="535" spans="1:8" ht="13.2" x14ac:dyDescent="0.25">
      <c r="A535" s="5">
        <v>44750.208333333336</v>
      </c>
      <c r="B535" s="6">
        <v>234.33</v>
      </c>
      <c r="C535" s="6">
        <v>200.80171000000001</v>
      </c>
      <c r="D535" s="6">
        <v>0.16697213385284401</v>
      </c>
      <c r="E535" s="4">
        <f t="shared" ref="E535:E789" si="2">AVERAGE(D512:D535)</f>
        <v>0.24623439898460994</v>
      </c>
      <c r="F535" s="4"/>
      <c r="G535" s="2">
        <f ca="1">IFERROR(__xludf.DUMMYFUNCTION("""COMPUTED_VALUE"""),44877.9583333333)</f>
        <v>44877.958333333299</v>
      </c>
      <c r="H535" s="1">
        <f ca="1">IFERROR(__xludf.DUMMYFUNCTION("""COMPUTED_VALUE"""),0.151695255162406)</f>
        <v>0.15169525516240601</v>
      </c>
    </row>
    <row r="536" spans="1:8" ht="13.2" x14ac:dyDescent="0.25">
      <c r="A536" s="5">
        <v>44750.25</v>
      </c>
      <c r="B536" s="6">
        <v>229.84</v>
      </c>
      <c r="C536" s="6">
        <v>193.41159999999999</v>
      </c>
      <c r="D536" s="6">
        <v>0.188346510757369</v>
      </c>
      <c r="E536" s="4">
        <f t="shared" si="2"/>
        <v>0.24962919478349724</v>
      </c>
      <c r="F536" s="4"/>
      <c r="G536" s="2">
        <f ca="1">IFERROR(__xludf.DUMMYFUNCTION("""COMPUTED_VALUE"""),44878.9583333333)</f>
        <v>44878.958333333299</v>
      </c>
      <c r="H536" s="1">
        <f ca="1">IFERROR(__xludf.DUMMYFUNCTION("""COMPUTED_VALUE"""),0.0974308986683207)</f>
        <v>9.7430898668320706E-2</v>
      </c>
    </row>
    <row r="537" spans="1:8" ht="13.2" x14ac:dyDescent="0.25">
      <c r="A537" s="5">
        <v>44750.291666666664</v>
      </c>
      <c r="B537" s="6">
        <v>228.02</v>
      </c>
      <c r="C537" s="6">
        <v>181.21682999999999</v>
      </c>
      <c r="D537" s="6">
        <v>0.258271651700341</v>
      </c>
      <c r="E537" s="4">
        <f t="shared" si="2"/>
        <v>0.25752501618340223</v>
      </c>
      <c r="F537" s="4"/>
      <c r="G537" s="2">
        <f ca="1">IFERROR(__xludf.DUMMYFUNCTION("""COMPUTED_VALUE"""),44879.9583333333)</f>
        <v>44879.958333333299</v>
      </c>
      <c r="H537" s="1">
        <f ca="1">IFERROR(__xludf.DUMMYFUNCTION("""COMPUTED_VALUE"""),0.229666242729659)</f>
        <v>0.22966624272965899</v>
      </c>
    </row>
    <row r="538" spans="1:8" ht="13.2" x14ac:dyDescent="0.25">
      <c r="A538" s="5">
        <v>44750.333333333336</v>
      </c>
      <c r="B538" s="6">
        <v>225.68</v>
      </c>
      <c r="C538" s="6">
        <v>170.55956</v>
      </c>
      <c r="D538" s="6">
        <v>0.32317414514906101</v>
      </c>
      <c r="E538" s="4">
        <f t="shared" si="2"/>
        <v>0.26818921774343046</v>
      </c>
      <c r="F538" s="4"/>
      <c r="G538" s="2">
        <f ca="1">IFERROR(__xludf.DUMMYFUNCTION("""COMPUTED_VALUE"""),44877.9583333333)</f>
        <v>44877.958333333299</v>
      </c>
      <c r="H538" s="1">
        <f ca="1">IFERROR(__xludf.DUMMYFUNCTION("""COMPUTED_VALUE"""),0.11248730434704)</f>
        <v>0.11248730434704</v>
      </c>
    </row>
    <row r="539" spans="1:8" ht="13.2" x14ac:dyDescent="0.25">
      <c r="A539" s="5">
        <v>44750.375</v>
      </c>
      <c r="B539" s="6">
        <v>216.03</v>
      </c>
      <c r="C539" s="6">
        <v>161.87547000000001</v>
      </c>
      <c r="D539" s="6">
        <v>0.33454438773212503</v>
      </c>
      <c r="E539" s="4">
        <f t="shared" si="2"/>
        <v>0.27900165640523228</v>
      </c>
      <c r="F539" s="4"/>
      <c r="G539" s="2">
        <f ca="1">IFERROR(__xludf.DUMMYFUNCTION("""COMPUTED_VALUE"""),44878.9583333333)</f>
        <v>44878.958333333299</v>
      </c>
      <c r="H539" s="1">
        <f ca="1">IFERROR(__xludf.DUMMYFUNCTION("""COMPUTED_VALUE"""),0.0833535305512903)</f>
        <v>8.33535305512903E-2</v>
      </c>
    </row>
    <row r="540" spans="1:8" ht="13.2" x14ac:dyDescent="0.25">
      <c r="A540" s="5">
        <v>44750.416666666664</v>
      </c>
      <c r="B540" s="6">
        <v>203.31</v>
      </c>
      <c r="C540" s="6">
        <v>153.95081999999999</v>
      </c>
      <c r="D540" s="6">
        <v>0.32061654494597602</v>
      </c>
      <c r="E540" s="4">
        <f t="shared" si="2"/>
        <v>0.28821825134849927</v>
      </c>
      <c r="F540" s="4"/>
      <c r="G540" s="2">
        <f ca="1">IFERROR(__xludf.DUMMYFUNCTION("""COMPUTED_VALUE"""),44879.9583333333)</f>
        <v>44879.958333333299</v>
      </c>
      <c r="H540" s="1">
        <f ca="1">IFERROR(__xludf.DUMMYFUNCTION("""COMPUTED_VALUE"""),0.221845868420418)</f>
        <v>0.22184586842041801</v>
      </c>
    </row>
    <row r="541" spans="1:8" ht="13.2" x14ac:dyDescent="0.25">
      <c r="A541" s="5">
        <v>44750.458333333336</v>
      </c>
      <c r="B541" s="6">
        <v>198.7</v>
      </c>
      <c r="C541" s="6">
        <v>151.09755000000001</v>
      </c>
      <c r="D541" s="6">
        <v>0.315044486161423</v>
      </c>
      <c r="E541" s="4">
        <f t="shared" si="2"/>
        <v>0.29389019249877607</v>
      </c>
      <c r="F541" s="4"/>
      <c r="G541" s="2">
        <f ca="1">IFERROR(__xludf.DUMMYFUNCTION("""COMPUTED_VALUE"""),44880.9583333333)</f>
        <v>44880.958333333299</v>
      </c>
      <c r="H541" s="1">
        <f ca="1">IFERROR(__xludf.DUMMYFUNCTION("""COMPUTED_VALUE"""),0.339128002746451)</f>
        <v>0.339128002746451</v>
      </c>
    </row>
    <row r="542" spans="1:8" ht="13.2" x14ac:dyDescent="0.25">
      <c r="A542" s="5">
        <v>44750.5</v>
      </c>
      <c r="B542" s="6">
        <v>208.47</v>
      </c>
      <c r="C542" s="6">
        <v>153.96648999999999</v>
      </c>
      <c r="D542" s="6">
        <v>0.35399592469764002</v>
      </c>
      <c r="E542" s="4">
        <f t="shared" si="2"/>
        <v>0.30069077192206445</v>
      </c>
      <c r="F542" s="4"/>
      <c r="G542" s="2">
        <f ca="1">IFERROR(__xludf.DUMMYFUNCTION("""COMPUTED_VALUE"""),44878.9583333333)</f>
        <v>44878.958333333299</v>
      </c>
      <c r="H542" s="1">
        <f ca="1">IFERROR(__xludf.DUMMYFUNCTION("""COMPUTED_VALUE"""),0.0693346995086205)</f>
        <v>6.9334699508620506E-2</v>
      </c>
    </row>
    <row r="543" spans="1:8" ht="13.2" x14ac:dyDescent="0.25">
      <c r="A543" s="5">
        <v>44750.541666666664</v>
      </c>
      <c r="B543" s="6">
        <v>228.01</v>
      </c>
      <c r="C543" s="6">
        <v>152.05032</v>
      </c>
      <c r="D543" s="6">
        <v>0.49956935309310702</v>
      </c>
      <c r="E543" s="4">
        <f t="shared" si="2"/>
        <v>0.3079073147000318</v>
      </c>
      <c r="F543" s="4"/>
      <c r="G543" s="2">
        <f ca="1">IFERROR(__xludf.DUMMYFUNCTION("""COMPUTED_VALUE"""),44879.9583333333)</f>
        <v>44879.958333333299</v>
      </c>
      <c r="H543" s="1">
        <f ca="1">IFERROR(__xludf.DUMMYFUNCTION("""COMPUTED_VALUE"""),0.127109431223558)</f>
        <v>0.127109431223558</v>
      </c>
    </row>
    <row r="544" spans="1:8" ht="13.2" x14ac:dyDescent="0.25">
      <c r="A544" s="5">
        <v>44750.583333333336</v>
      </c>
      <c r="B544" s="6">
        <v>192.86</v>
      </c>
      <c r="C544" s="6">
        <v>136.49429000000001</v>
      </c>
      <c r="D544" s="6">
        <v>0.41295287883471099</v>
      </c>
      <c r="E544" s="4">
        <f t="shared" si="2"/>
        <v>0.3128456064951175</v>
      </c>
      <c r="F544" s="4"/>
      <c r="G544" s="2">
        <f ca="1">IFERROR(__xludf.DUMMYFUNCTION("""COMPUTED_VALUE"""),44880.9583333333)</f>
        <v>44880.958333333299</v>
      </c>
      <c r="H544" s="1">
        <f ca="1">IFERROR(__xludf.DUMMYFUNCTION("""COMPUTED_VALUE"""),0.248032171079854)</f>
        <v>0.24803217107985401</v>
      </c>
    </row>
    <row r="545" spans="1:8" ht="13.2" x14ac:dyDescent="0.25">
      <c r="A545" s="5">
        <v>44750.625</v>
      </c>
      <c r="B545" s="6">
        <v>134.99</v>
      </c>
      <c r="C545" s="6">
        <v>110.22432999999999</v>
      </c>
      <c r="D545" s="6">
        <v>0.22468424167332199</v>
      </c>
      <c r="E545" s="4">
        <f t="shared" si="2"/>
        <v>0.31899005478553483</v>
      </c>
      <c r="F545" s="4"/>
      <c r="G545" s="2">
        <f ca="1">IFERROR(__xludf.DUMMYFUNCTION("""COMPUTED_VALUE"""),44881.9583333333)</f>
        <v>44881.958333333299</v>
      </c>
      <c r="H545" s="1">
        <f ca="1">IFERROR(__xludf.DUMMYFUNCTION("""COMPUTED_VALUE"""),0.228493273588691)</f>
        <v>0.22849327358869101</v>
      </c>
    </row>
    <row r="546" spans="1:8" ht="13.2" x14ac:dyDescent="0.25">
      <c r="A546" s="5">
        <v>44750.666666666664</v>
      </c>
      <c r="B546" s="6">
        <v>127.58</v>
      </c>
      <c r="C546" s="6">
        <v>86.048389999999998</v>
      </c>
      <c r="D546" s="6">
        <v>0.48265412054775197</v>
      </c>
      <c r="E546" s="4">
        <f t="shared" si="2"/>
        <v>0.3249121130250669</v>
      </c>
      <c r="F546" s="4"/>
      <c r="G546" s="2">
        <f ca="1">IFERROR(__xludf.DUMMYFUNCTION("""COMPUTED_VALUE"""),44879.9583333333)</f>
        <v>44879.958333333299</v>
      </c>
      <c r="H546" s="1">
        <f ca="1">IFERROR(__xludf.DUMMYFUNCTION("""COMPUTED_VALUE"""),0.0641463872398299)</f>
        <v>6.4146387239829905E-2</v>
      </c>
    </row>
    <row r="547" spans="1:8" ht="13.2" x14ac:dyDescent="0.25">
      <c r="A547" s="5">
        <v>44750.708333333336</v>
      </c>
      <c r="B547" s="6">
        <v>120.6</v>
      </c>
      <c r="C547" s="6">
        <v>73.345240000000004</v>
      </c>
      <c r="D547" s="6">
        <v>0.64427848351167605</v>
      </c>
      <c r="E547" s="4">
        <f t="shared" si="2"/>
        <v>0.32882931312071434</v>
      </c>
      <c r="F547" s="4"/>
      <c r="G547" s="2">
        <f ca="1">IFERROR(__xludf.DUMMYFUNCTION("""COMPUTED_VALUE"""),44880.9583333333)</f>
        <v>44880.958333333299</v>
      </c>
      <c r="H547" s="1">
        <f ca="1">IFERROR(__xludf.DUMMYFUNCTION("""COMPUTED_VALUE"""),0.138360855165971)</f>
        <v>0.13836085516597099</v>
      </c>
    </row>
    <row r="548" spans="1:8" ht="13.2" x14ac:dyDescent="0.25">
      <c r="A548" s="5">
        <v>44750.75</v>
      </c>
      <c r="B548" s="6">
        <v>120.24</v>
      </c>
      <c r="C548" s="6">
        <v>75.998850000000004</v>
      </c>
      <c r="D548" s="6">
        <v>0.58212920327083795</v>
      </c>
      <c r="E548" s="4">
        <f t="shared" si="2"/>
        <v>0.33680142339156677</v>
      </c>
      <c r="F548" s="4"/>
      <c r="G548" s="2">
        <f ca="1">IFERROR(__xludf.DUMMYFUNCTION("""COMPUTED_VALUE"""),44881.9583333333)</f>
        <v>44881.958333333299</v>
      </c>
      <c r="H548" s="1">
        <f ca="1">IFERROR(__xludf.DUMMYFUNCTION("""COMPUTED_VALUE"""),0.114352348061918)</f>
        <v>0.114352348061918</v>
      </c>
    </row>
    <row r="549" spans="1:8" ht="13.2" x14ac:dyDescent="0.25">
      <c r="A549" s="5">
        <v>44750.791666666664</v>
      </c>
      <c r="B549" s="6">
        <v>117.38</v>
      </c>
      <c r="C549" s="6">
        <v>83.950519999999997</v>
      </c>
      <c r="D549" s="6">
        <v>0.398204561448815</v>
      </c>
      <c r="E549" s="4">
        <f t="shared" si="2"/>
        <v>0.3408157420184203</v>
      </c>
      <c r="F549" s="4"/>
      <c r="G549" s="2">
        <f ca="1">IFERROR(__xludf.DUMMYFUNCTION("""COMPUTED_VALUE"""),44882.9583333333)</f>
        <v>44882.958333333299</v>
      </c>
      <c r="H549" s="1">
        <f ca="1">IFERROR(__xludf.DUMMYFUNCTION("""COMPUTED_VALUE"""),0.16969411456306)</f>
        <v>0.16969411456305999</v>
      </c>
    </row>
    <row r="550" spans="1:8" ht="13.2" x14ac:dyDescent="0.25">
      <c r="A550" s="5">
        <v>44750.833333333336</v>
      </c>
      <c r="B550" s="6">
        <v>117.2</v>
      </c>
      <c r="C550" s="6">
        <v>89.631420000000006</v>
      </c>
      <c r="D550" s="6">
        <v>0.30757718666065897</v>
      </c>
      <c r="E550" s="4">
        <f t="shared" si="2"/>
        <v>0.34547451246441474</v>
      </c>
      <c r="F550" s="4"/>
      <c r="G550" s="2">
        <f ca="1">IFERROR(__xludf.DUMMYFUNCTION("""COMPUTED_VALUE"""),44880.9583333333)</f>
        <v>44880.958333333299</v>
      </c>
      <c r="H550" s="1">
        <f ca="1">IFERROR(__xludf.DUMMYFUNCTION("""COMPUTED_VALUE"""),0.106668593850079)</f>
        <v>0.106668593850079</v>
      </c>
    </row>
    <row r="551" spans="1:8" ht="13.2" x14ac:dyDescent="0.25">
      <c r="A551" s="5">
        <v>44750.875</v>
      </c>
      <c r="B551" s="6">
        <v>117.85</v>
      </c>
      <c r="C551" s="6">
        <v>91.896950000000004</v>
      </c>
      <c r="D551" s="6">
        <v>0.282414704731767</v>
      </c>
      <c r="E551" s="4">
        <f t="shared" si="2"/>
        <v>0.34632246352162577</v>
      </c>
      <c r="F551" s="4"/>
      <c r="G551" s="2">
        <f ca="1">IFERROR(__xludf.DUMMYFUNCTION("""COMPUTED_VALUE"""),44881.9583333333)</f>
        <v>44881.958333333299</v>
      </c>
      <c r="H551" s="1">
        <f ca="1">IFERROR(__xludf.DUMMYFUNCTION("""COMPUTED_VALUE"""),0.143589534066412)</f>
        <v>0.14358953406641201</v>
      </c>
    </row>
    <row r="552" spans="1:8" ht="13.2" x14ac:dyDescent="0.25">
      <c r="A552" s="5">
        <v>44750.916666666664</v>
      </c>
      <c r="B552" s="6">
        <v>127.49</v>
      </c>
      <c r="C552" s="6">
        <v>91.609729999999999</v>
      </c>
      <c r="D552" s="6">
        <v>0.39166440071376601</v>
      </c>
      <c r="E552" s="4">
        <f t="shared" si="2"/>
        <v>0.3459353634402445</v>
      </c>
      <c r="F552" s="4"/>
      <c r="G552" s="2">
        <f ca="1">IFERROR(__xludf.DUMMYFUNCTION("""COMPUTED_VALUE"""),44882.9583333333)</f>
        <v>44882.958333333299</v>
      </c>
      <c r="H552" s="1">
        <f ca="1">IFERROR(__xludf.DUMMYFUNCTION("""COMPUTED_VALUE"""),0.203335951965465)</f>
        <v>0.203335951965465</v>
      </c>
    </row>
    <row r="553" spans="1:8" ht="13.2" x14ac:dyDescent="0.25">
      <c r="A553" s="5">
        <v>44750.958333333336</v>
      </c>
      <c r="B553" s="6">
        <v>133.21</v>
      </c>
      <c r="C553" s="6">
        <v>93.735259999999997</v>
      </c>
      <c r="D553" s="6">
        <v>0.42113010621616598</v>
      </c>
      <c r="E553" s="4">
        <f t="shared" si="2"/>
        <v>0.34567146303866858</v>
      </c>
      <c r="F553" s="4"/>
      <c r="G553" s="2">
        <f ca="1">IFERROR(__xludf.DUMMYFUNCTION("""COMPUTED_VALUE"""),44883.9583333333)</f>
        <v>44883.958333333299</v>
      </c>
      <c r="H553" s="1">
        <f ca="1">IFERROR(__xludf.DUMMYFUNCTION("""COMPUTED_VALUE"""),0.399773232259338)</f>
        <v>0.39977323225933797</v>
      </c>
    </row>
    <row r="554" spans="1:8" ht="13.2" x14ac:dyDescent="0.25">
      <c r="A554" s="5">
        <v>44751</v>
      </c>
      <c r="B554" s="6">
        <v>142.46</v>
      </c>
      <c r="C554" s="6">
        <v>93.707480000000004</v>
      </c>
      <c r="D554" s="6">
        <v>0.52026284347844998</v>
      </c>
      <c r="E554" s="4">
        <f t="shared" si="2"/>
        <v>0.35002924498457727</v>
      </c>
      <c r="F554" s="4"/>
      <c r="G554" s="2">
        <f ca="1">IFERROR(__xludf.DUMMYFUNCTION("""COMPUTED_VALUE"""),44881.9583333333)</f>
        <v>44881.958333333299</v>
      </c>
      <c r="H554" s="1">
        <f ca="1">IFERROR(__xludf.DUMMYFUNCTION("""COMPUTED_VALUE"""),0.0487607927660955)</f>
        <v>4.8760792766095497E-2</v>
      </c>
    </row>
    <row r="555" spans="1:8" ht="13.2" x14ac:dyDescent="0.25">
      <c r="A555" s="5">
        <v>44751.041666666664</v>
      </c>
      <c r="B555" s="6">
        <v>153.31</v>
      </c>
      <c r="C555" s="6">
        <v>121.09386000000001</v>
      </c>
      <c r="D555" s="6">
        <v>0.26604272091087</v>
      </c>
      <c r="E555" s="4">
        <f t="shared" si="2"/>
        <v>0.34911573403125934</v>
      </c>
      <c r="F555" s="4"/>
      <c r="G555" s="2">
        <f ca="1">IFERROR(__xludf.DUMMYFUNCTION("""COMPUTED_VALUE"""),44882.9583333333)</f>
        <v>44882.958333333299</v>
      </c>
      <c r="H555" s="1">
        <f ca="1">IFERROR(__xludf.DUMMYFUNCTION("""COMPUTED_VALUE"""),0.129644041024346)</f>
        <v>0.12964404102434601</v>
      </c>
    </row>
    <row r="556" spans="1:8" ht="13.2" x14ac:dyDescent="0.25">
      <c r="A556" s="5">
        <v>44751.083333333336</v>
      </c>
      <c r="B556" s="6">
        <v>187.64</v>
      </c>
      <c r="C556" s="6">
        <v>161.29227</v>
      </c>
      <c r="D556" s="6">
        <v>0.16335395366436301</v>
      </c>
      <c r="E556" s="4">
        <f t="shared" si="2"/>
        <v>0.34785301709634964</v>
      </c>
      <c r="F556" s="4"/>
      <c r="G556" s="2">
        <f ca="1">IFERROR(__xludf.DUMMYFUNCTION("""COMPUTED_VALUE"""),44883.9583333333)</f>
        <v>44883.958333333299</v>
      </c>
      <c r="H556" s="1">
        <f ca="1">IFERROR(__xludf.DUMMYFUNCTION("""COMPUTED_VALUE"""),0.32919237375578)</f>
        <v>0.32919237375577998</v>
      </c>
    </row>
    <row r="557" spans="1:8" ht="13.2" x14ac:dyDescent="0.25">
      <c r="A557" s="5">
        <v>44751.125</v>
      </c>
      <c r="B557" s="6">
        <v>242.07</v>
      </c>
      <c r="C557" s="6">
        <v>192.10436000000001</v>
      </c>
      <c r="D557" s="6">
        <v>0.26009633513783798</v>
      </c>
      <c r="E557" s="4">
        <f t="shared" si="2"/>
        <v>0.34734393349438492</v>
      </c>
      <c r="F557" s="4"/>
      <c r="G557" s="2">
        <f ca="1">IFERROR(__xludf.DUMMYFUNCTION("""COMPUTED_VALUE"""),44884.9583333333)</f>
        <v>44884.958333333299</v>
      </c>
      <c r="H557" s="1">
        <f ca="1">IFERROR(__xludf.DUMMYFUNCTION("""COMPUTED_VALUE"""),0.136869444654742)</f>
        <v>0.13686944465474199</v>
      </c>
    </row>
    <row r="558" spans="1:8" ht="13.2" x14ac:dyDescent="0.25">
      <c r="A558" s="5">
        <v>44751.166666666664</v>
      </c>
      <c r="B558" s="6">
        <v>248.02</v>
      </c>
      <c r="C558" s="6">
        <v>204.82266999999999</v>
      </c>
      <c r="D558" s="6">
        <v>0.21090111753742799</v>
      </c>
      <c r="E558" s="4">
        <f t="shared" si="2"/>
        <v>0.34703674985117949</v>
      </c>
      <c r="F558" s="4"/>
      <c r="G558" s="2">
        <f ca="1">IFERROR(__xludf.DUMMYFUNCTION("""COMPUTED_VALUE"""),44882.9583333333)</f>
        <v>44882.958333333299</v>
      </c>
      <c r="H558" s="1">
        <f ca="1">IFERROR(__xludf.DUMMYFUNCTION("""COMPUTED_VALUE"""),0.0601401334300956)</f>
        <v>6.0140133430095603E-2</v>
      </c>
    </row>
    <row r="559" spans="1:8" ht="13.2" x14ac:dyDescent="0.25">
      <c r="A559" s="5">
        <v>44751.208333333336</v>
      </c>
      <c r="B559" s="6">
        <v>237.45</v>
      </c>
      <c r="C559" s="6">
        <v>205.12467000000001</v>
      </c>
      <c r="D559" s="6">
        <v>0.15758869959425101</v>
      </c>
      <c r="E559" s="4">
        <f t="shared" si="2"/>
        <v>0.3466457734237382</v>
      </c>
      <c r="F559" s="4"/>
      <c r="G559" s="2">
        <f ca="1">IFERROR(__xludf.DUMMYFUNCTION("""COMPUTED_VALUE"""),44883.9583333333)</f>
        <v>44883.958333333299</v>
      </c>
      <c r="H559" s="1">
        <f ca="1">IFERROR(__xludf.DUMMYFUNCTION("""COMPUTED_VALUE"""),0.249277281148915)</f>
        <v>0.24927728114891501</v>
      </c>
    </row>
    <row r="560" spans="1:8" ht="13.2" x14ac:dyDescent="0.25">
      <c r="A560" s="5">
        <v>44751.25</v>
      </c>
      <c r="B560" s="6">
        <v>225.02</v>
      </c>
      <c r="C560" s="6">
        <v>197.51204000000001</v>
      </c>
      <c r="D560" s="6">
        <v>0.13927231980389601</v>
      </c>
      <c r="E560" s="4">
        <f t="shared" si="2"/>
        <v>0.34460101546734334</v>
      </c>
      <c r="F560" s="4"/>
      <c r="G560" s="2">
        <f ca="1">IFERROR(__xludf.DUMMYFUNCTION("""COMPUTED_VALUE"""),44884.9583333333)</f>
        <v>44884.958333333299</v>
      </c>
      <c r="H560" s="1">
        <f ca="1">IFERROR(__xludf.DUMMYFUNCTION("""COMPUTED_VALUE"""),0.110899459568519)</f>
        <v>0.110899459568519</v>
      </c>
    </row>
    <row r="561" spans="1:8" ht="13.2" x14ac:dyDescent="0.25">
      <c r="A561" s="5">
        <v>44751.291666666664</v>
      </c>
      <c r="B561" s="6">
        <v>212.94</v>
      </c>
      <c r="C561" s="6">
        <v>184.84189000000001</v>
      </c>
      <c r="D561" s="6">
        <v>0.15201159217750901</v>
      </c>
      <c r="E561" s="4">
        <f t="shared" si="2"/>
        <v>0.34017351298722537</v>
      </c>
      <c r="F561" s="4"/>
      <c r="G561" s="2">
        <f ca="1">IFERROR(__xludf.DUMMYFUNCTION("""COMPUTED_VALUE"""),44885.9583333333)</f>
        <v>44885.958333333299</v>
      </c>
      <c r="H561" s="1">
        <f ca="1">IFERROR(__xludf.DUMMYFUNCTION("""COMPUTED_VALUE"""),0.134339431025427)</f>
        <v>0.134339431025427</v>
      </c>
    </row>
    <row r="562" spans="1:8" ht="13.2" x14ac:dyDescent="0.25">
      <c r="A562" s="5">
        <v>44751.333333333336</v>
      </c>
      <c r="B562" s="6">
        <v>215.54</v>
      </c>
      <c r="C562" s="6">
        <v>172.53791000000001</v>
      </c>
      <c r="D562" s="6">
        <v>0.24923270485889101</v>
      </c>
      <c r="E562" s="4">
        <f t="shared" si="2"/>
        <v>0.33709261964180165</v>
      </c>
      <c r="F562" s="4"/>
      <c r="G562" s="2">
        <f ca="1">IFERROR(__xludf.DUMMYFUNCTION("""COMPUTED_VALUE"""),44883.9583333333)</f>
        <v>44883.958333333299</v>
      </c>
      <c r="H562" s="1">
        <f ca="1">IFERROR(__xludf.DUMMYFUNCTION("""COMPUTED_VALUE"""),0.162611969407696)</f>
        <v>0.16261196940769601</v>
      </c>
    </row>
    <row r="563" spans="1:8" ht="13.2" x14ac:dyDescent="0.25">
      <c r="A563" s="5">
        <v>44751.375</v>
      </c>
      <c r="B563" s="6">
        <v>201.88</v>
      </c>
      <c r="C563" s="6">
        <v>161.2927</v>
      </c>
      <c r="D563" s="6">
        <v>0.2516375508625</v>
      </c>
      <c r="E563" s="4">
        <f t="shared" si="2"/>
        <v>0.33363816810556729</v>
      </c>
      <c r="F563" s="4"/>
      <c r="G563" s="2">
        <f ca="1">IFERROR(__xludf.DUMMYFUNCTION("""COMPUTED_VALUE"""),44884.9583333333)</f>
        <v>44884.958333333299</v>
      </c>
      <c r="H563" s="1">
        <f ca="1">IFERROR(__xludf.DUMMYFUNCTION("""COMPUTED_VALUE"""),0.0733344703121519)</f>
        <v>7.33344703121519E-2</v>
      </c>
    </row>
    <row r="564" spans="1:8" ht="13.2" x14ac:dyDescent="0.25">
      <c r="A564" s="5">
        <v>44751.416666666664</v>
      </c>
      <c r="B564" s="6">
        <v>191.67</v>
      </c>
      <c r="C564" s="6">
        <v>151.52869000000001</v>
      </c>
      <c r="D564" s="6">
        <v>0.26490897532341801</v>
      </c>
      <c r="E564" s="4">
        <f t="shared" si="2"/>
        <v>0.33131701937129399</v>
      </c>
      <c r="F564" s="4"/>
      <c r="G564" s="2">
        <f ca="1">IFERROR(__xludf.DUMMYFUNCTION("""COMPUTED_VALUE"""),44885.9583333333)</f>
        <v>44885.958333333299</v>
      </c>
      <c r="H564" s="1">
        <f ca="1">IFERROR(__xludf.DUMMYFUNCTION("""COMPUTED_VALUE"""),0.121863736574307)</f>
        <v>0.12186373657430701</v>
      </c>
    </row>
    <row r="565" spans="1:8" ht="13.2" x14ac:dyDescent="0.25">
      <c r="A565" s="5">
        <v>44751.458333333336</v>
      </c>
      <c r="B565" s="6">
        <v>181</v>
      </c>
      <c r="C565" s="6">
        <v>148.69999000000001</v>
      </c>
      <c r="D565" s="6">
        <v>0.21721595273812699</v>
      </c>
      <c r="E565" s="4">
        <f t="shared" si="2"/>
        <v>0.32724083047865665</v>
      </c>
      <c r="F565" s="4"/>
      <c r="G565" s="2">
        <f ca="1">IFERROR(__xludf.DUMMYFUNCTION("""COMPUTED_VALUE"""),44886.9583333333)</f>
        <v>44886.958333333299</v>
      </c>
      <c r="H565" s="1">
        <f ca="1">IFERROR(__xludf.DUMMYFUNCTION("""COMPUTED_VALUE"""),0.102248802805194)</f>
        <v>0.10224880280519399</v>
      </c>
    </row>
    <row r="566" spans="1:8" ht="13.2" x14ac:dyDescent="0.25">
      <c r="A566" s="5">
        <v>44751.5</v>
      </c>
      <c r="B566" s="6">
        <v>172.63</v>
      </c>
      <c r="C566" s="6">
        <v>152.73886999999999</v>
      </c>
      <c r="D566" s="6">
        <v>0.13022965274000001</v>
      </c>
      <c r="E566" s="4">
        <f t="shared" si="2"/>
        <v>0.31791723581375497</v>
      </c>
      <c r="F566" s="4"/>
      <c r="G566" s="2">
        <f ca="1">IFERROR(__xludf.DUMMYFUNCTION("""COMPUTED_VALUE"""),44884.9583333333)</f>
        <v>44884.958333333299</v>
      </c>
      <c r="H566" s="1">
        <f ca="1">IFERROR(__xludf.DUMMYFUNCTION("""COMPUTED_VALUE"""),0.0511942620657038)</f>
        <v>5.1194262065703801E-2</v>
      </c>
    </row>
    <row r="567" spans="1:8" ht="13.2" x14ac:dyDescent="0.25">
      <c r="A567" s="5">
        <v>44751.541666666664</v>
      </c>
      <c r="B567" s="6">
        <v>160.1</v>
      </c>
      <c r="C567" s="6">
        <v>152.78165000000001</v>
      </c>
      <c r="D567" s="6">
        <v>4.79007132073778E-2</v>
      </c>
      <c r="E567" s="4">
        <f t="shared" si="2"/>
        <v>0.29909770915184963</v>
      </c>
      <c r="F567" s="4"/>
      <c r="G567" s="2">
        <f ca="1">IFERROR(__xludf.DUMMYFUNCTION("""COMPUTED_VALUE"""),44885.9583333333)</f>
        <v>44885.958333333299</v>
      </c>
      <c r="H567" s="1">
        <f ca="1">IFERROR(__xludf.DUMMYFUNCTION("""COMPUTED_VALUE"""),0.0988049629911591)</f>
        <v>9.8804962991159095E-2</v>
      </c>
    </row>
    <row r="568" spans="1:8" ht="13.2" x14ac:dyDescent="0.25">
      <c r="A568" s="5">
        <v>44751.583333333336</v>
      </c>
      <c r="B568" s="6">
        <v>132.56</v>
      </c>
      <c r="C568" s="6">
        <v>139.98003</v>
      </c>
      <c r="D568" s="6">
        <v>5.3007775466257498E-2</v>
      </c>
      <c r="E568" s="4">
        <f t="shared" si="2"/>
        <v>0.28409999651149742</v>
      </c>
      <c r="F568" s="4"/>
      <c r="G568" s="2">
        <f ca="1">IFERROR(__xludf.DUMMYFUNCTION("""COMPUTED_VALUE"""),44886.9583333333)</f>
        <v>44886.958333333299</v>
      </c>
      <c r="H568" s="1">
        <f ca="1">IFERROR(__xludf.DUMMYFUNCTION("""COMPUTED_VALUE"""),0.0723297264855455)</f>
        <v>7.2329726485545504E-2</v>
      </c>
    </row>
    <row r="569" spans="1:8" ht="13.2" x14ac:dyDescent="0.25">
      <c r="A569" s="5">
        <v>44751.625</v>
      </c>
      <c r="B569" s="6">
        <v>82.29</v>
      </c>
      <c r="C569" s="6">
        <v>115.74703</v>
      </c>
      <c r="D569" s="6">
        <v>0.28905303228946699</v>
      </c>
      <c r="E569" s="4">
        <f t="shared" si="2"/>
        <v>0.28678202945383674</v>
      </c>
      <c r="F569" s="4"/>
      <c r="G569" s="2">
        <f ca="1">IFERROR(__xludf.DUMMYFUNCTION("""COMPUTED_VALUE"""),44887.9583333333)</f>
        <v>44887.958333333299</v>
      </c>
      <c r="H569" s="1">
        <f ca="1">IFERROR(__xludf.DUMMYFUNCTION("""COMPUTED_VALUE"""),0.101521725175976)</f>
        <v>0.101521725175976</v>
      </c>
    </row>
    <row r="570" spans="1:8" ht="13.2" x14ac:dyDescent="0.25">
      <c r="A570" s="5">
        <v>44751.666666666664</v>
      </c>
      <c r="B570" s="6">
        <v>92.31</v>
      </c>
      <c r="C570" s="6">
        <v>91.657589999999999</v>
      </c>
      <c r="D570" s="6">
        <v>7.1179048019918796E-3</v>
      </c>
      <c r="E570" s="4">
        <f t="shared" si="2"/>
        <v>0.26696802046443002</v>
      </c>
      <c r="F570" s="4"/>
      <c r="G570" s="2">
        <f ca="1">IFERROR(__xludf.DUMMYFUNCTION("""COMPUTED_VALUE"""),44885.9583333333)</f>
        <v>44885.958333333299</v>
      </c>
      <c r="H570" s="1">
        <f ca="1">IFERROR(__xludf.DUMMYFUNCTION("""COMPUTED_VALUE"""),0.0517585942212558)</f>
        <v>5.1758594221255803E-2</v>
      </c>
    </row>
    <row r="571" spans="1:8" ht="13.2" x14ac:dyDescent="0.25">
      <c r="A571" s="5">
        <v>44751.708333333336</v>
      </c>
      <c r="B571" s="6">
        <v>89.21</v>
      </c>
      <c r="C571" s="6">
        <v>77.230670000000003</v>
      </c>
      <c r="D571" s="6">
        <v>0.15511104590961</v>
      </c>
      <c r="E571" s="4">
        <f t="shared" si="2"/>
        <v>0.24658604389767733</v>
      </c>
      <c r="F571" s="4"/>
      <c r="G571" s="2">
        <f ca="1">IFERROR(__xludf.DUMMYFUNCTION("""COMPUTED_VALUE"""),44886.9583333333)</f>
        <v>44886.958333333299</v>
      </c>
      <c r="H571" s="1">
        <f ca="1">IFERROR(__xludf.DUMMYFUNCTION("""COMPUTED_VALUE"""),0.0633810839315903)</f>
        <v>6.3381083931590296E-2</v>
      </c>
    </row>
    <row r="572" spans="1:8" ht="13.2" x14ac:dyDescent="0.25">
      <c r="A572" s="5">
        <v>44751.75</v>
      </c>
      <c r="B572" s="6">
        <v>81.06</v>
      </c>
      <c r="C572" s="6">
        <v>77.573700000000002</v>
      </c>
      <c r="D572" s="6">
        <v>4.4941777947938501E-2</v>
      </c>
      <c r="E572" s="4">
        <f t="shared" si="2"/>
        <v>0.22420323450922316</v>
      </c>
      <c r="F572" s="4"/>
      <c r="G572" s="2">
        <f ca="1">IFERROR(__xludf.DUMMYFUNCTION("""COMPUTED_VALUE"""),44887.9583333333)</f>
        <v>44887.958333333299</v>
      </c>
      <c r="H572" s="1">
        <f ca="1">IFERROR(__xludf.DUMMYFUNCTION("""COMPUTED_VALUE"""),0.0637603518154901)</f>
        <v>6.3760351815490099E-2</v>
      </c>
    </row>
    <row r="573" spans="1:8" ht="13.2" x14ac:dyDescent="0.25">
      <c r="A573" s="5">
        <v>44751.791666666664</v>
      </c>
      <c r="B573" s="6">
        <v>75.88</v>
      </c>
      <c r="C573" s="6">
        <v>83.249610000000004</v>
      </c>
      <c r="D573" s="6">
        <v>8.8524258552082194E-2</v>
      </c>
      <c r="E573" s="4">
        <f t="shared" si="2"/>
        <v>0.21129988855519266</v>
      </c>
      <c r="F573" s="4"/>
      <c r="G573" s="2">
        <f ca="1">IFERROR(__xludf.DUMMYFUNCTION("""COMPUTED_VALUE"""),44888.9583333333)</f>
        <v>44888.958333333299</v>
      </c>
      <c r="H573" s="1">
        <f ca="1">IFERROR(__xludf.DUMMYFUNCTION("""COMPUTED_VALUE"""),0.0991720034323018)</f>
        <v>9.91720034323018E-2</v>
      </c>
    </row>
    <row r="574" spans="1:8" ht="13.2" x14ac:dyDescent="0.25">
      <c r="A574" s="5">
        <v>44751.833333333336</v>
      </c>
      <c r="B574" s="6">
        <v>69.73</v>
      </c>
      <c r="C574" s="6">
        <v>87.833550000000002</v>
      </c>
      <c r="D574" s="6">
        <v>0.20611201528345299</v>
      </c>
      <c r="E574" s="4">
        <f t="shared" si="2"/>
        <v>0.20707217308114242</v>
      </c>
      <c r="F574" s="4"/>
      <c r="G574" s="2">
        <f ca="1">IFERROR(__xludf.DUMMYFUNCTION("""COMPUTED_VALUE"""),44886.9583333333)</f>
        <v>44886.958333333299</v>
      </c>
      <c r="H574" s="1">
        <f ca="1">IFERROR(__xludf.DUMMYFUNCTION("""COMPUTED_VALUE"""),0.0719431441198446)</f>
        <v>7.1943144119844593E-2</v>
      </c>
    </row>
    <row r="575" spans="1:8" ht="13.2" x14ac:dyDescent="0.25">
      <c r="A575" s="5">
        <v>44751.875</v>
      </c>
      <c r="B575" s="6">
        <v>72.39</v>
      </c>
      <c r="C575" s="6">
        <v>89.945260000000005</v>
      </c>
      <c r="D575" s="6">
        <v>0.19517715552770601</v>
      </c>
      <c r="E575" s="4">
        <f t="shared" si="2"/>
        <v>0.20343727519763991</v>
      </c>
      <c r="F575" s="4"/>
      <c r="G575" s="2">
        <f ca="1">IFERROR(__xludf.DUMMYFUNCTION("""COMPUTED_VALUE"""),44887.9583333333)</f>
        <v>44887.958333333299</v>
      </c>
      <c r="H575" s="1">
        <f ca="1">IFERROR(__xludf.DUMMYFUNCTION("""COMPUTED_VALUE"""),0.0726373012933193)</f>
        <v>7.2637301293319301E-2</v>
      </c>
    </row>
    <row r="576" spans="1:8" ht="13.2" x14ac:dyDescent="0.25">
      <c r="A576" s="5">
        <v>44751.916666666664</v>
      </c>
      <c r="B576" s="6">
        <v>80.98</v>
      </c>
      <c r="C576" s="6">
        <v>88.935649999999995</v>
      </c>
      <c r="D576" s="6">
        <v>8.9454004102966403E-2</v>
      </c>
      <c r="E576" s="4">
        <f t="shared" si="2"/>
        <v>0.19084517533885662</v>
      </c>
      <c r="F576" s="4"/>
      <c r="G576" s="2">
        <f ca="1">IFERROR(__xludf.DUMMYFUNCTION("""COMPUTED_VALUE"""),44888.9583333333)</f>
        <v>44888.958333333299</v>
      </c>
      <c r="H576" s="1">
        <f ca="1">IFERROR(__xludf.DUMMYFUNCTION("""COMPUTED_VALUE"""),0.108295205359497)</f>
        <v>0.10829520535949699</v>
      </c>
    </row>
    <row r="577" spans="1:8" ht="13.2" x14ac:dyDescent="0.25">
      <c r="A577" s="5">
        <v>44751.958333333336</v>
      </c>
      <c r="B577" s="6">
        <v>101.79</v>
      </c>
      <c r="C577" s="6">
        <v>89.238330000000005</v>
      </c>
      <c r="D577" s="6">
        <v>0.140653349295084</v>
      </c>
      <c r="E577" s="4">
        <f t="shared" si="2"/>
        <v>0.17915864380047819</v>
      </c>
      <c r="F577" s="4"/>
      <c r="G577" s="2">
        <f ca="1">IFERROR(__xludf.DUMMYFUNCTION("""COMPUTED_VALUE"""),44889.9583333333)</f>
        <v>44889.958333333299</v>
      </c>
      <c r="H577" s="1">
        <f ca="1">IFERROR(__xludf.DUMMYFUNCTION("""COMPUTED_VALUE"""),0.1896968769503)</f>
        <v>0.18969687695029999</v>
      </c>
    </row>
    <row r="578" spans="1:8" ht="13.2" x14ac:dyDescent="0.25">
      <c r="A578" s="5">
        <v>44749</v>
      </c>
      <c r="B578" s="6">
        <v>107.78</v>
      </c>
      <c r="C578" s="6">
        <v>106.11828</v>
      </c>
      <c r="D578" s="6">
        <v>1.5659130547536201E-2</v>
      </c>
      <c r="E578" s="4">
        <f t="shared" si="2"/>
        <v>0.15813348909502339</v>
      </c>
      <c r="F578" s="4"/>
      <c r="G578" s="2">
        <f ca="1">IFERROR(__xludf.DUMMYFUNCTION("""COMPUTED_VALUE"""),44887.9583333333)</f>
        <v>44887.958333333299</v>
      </c>
      <c r="H578" s="1">
        <f ca="1">IFERROR(__xludf.DUMMYFUNCTION("""COMPUTED_VALUE"""),0.0495257696082863)</f>
        <v>4.9525769608286301E-2</v>
      </c>
    </row>
    <row r="579" spans="1:8" ht="13.2" x14ac:dyDescent="0.25">
      <c r="A579" s="5">
        <v>44749.041666666664</v>
      </c>
      <c r="B579" s="6">
        <v>120.83</v>
      </c>
      <c r="C579" s="6">
        <v>134.52822</v>
      </c>
      <c r="D579" s="6">
        <v>0.101824137716235</v>
      </c>
      <c r="E579" s="4">
        <f t="shared" si="2"/>
        <v>0.15129104812858027</v>
      </c>
      <c r="F579" s="4"/>
      <c r="G579" s="2">
        <f ca="1">IFERROR(__xludf.DUMMYFUNCTION("""COMPUTED_VALUE"""),44888.9583333333)</f>
        <v>44888.958333333299</v>
      </c>
      <c r="H579" s="1">
        <f ca="1">IFERROR(__xludf.DUMMYFUNCTION("""COMPUTED_VALUE"""),0.0936480475367832)</f>
        <v>9.3648047536783199E-2</v>
      </c>
    </row>
    <row r="580" spans="1:8" ht="13.2" x14ac:dyDescent="0.25">
      <c r="A580" s="5">
        <v>44749.083333333336</v>
      </c>
      <c r="B580" s="6">
        <v>166.3</v>
      </c>
      <c r="C580" s="6">
        <v>175.12440000000001</v>
      </c>
      <c r="D580" s="6">
        <v>5.0389323246789103E-2</v>
      </c>
      <c r="E580" s="4">
        <f t="shared" si="2"/>
        <v>0.14658418852784802</v>
      </c>
      <c r="F580" s="4"/>
      <c r="G580" s="2">
        <f ca="1">IFERROR(__xludf.DUMMYFUNCTION("""COMPUTED_VALUE"""),44889.9583333333)</f>
        <v>44889.958333333299</v>
      </c>
      <c r="H580" s="1">
        <f ca="1">IFERROR(__xludf.DUMMYFUNCTION("""COMPUTED_VALUE"""),0.180729366571285)</f>
        <v>0.18072936657128499</v>
      </c>
    </row>
    <row r="581" spans="1:8" ht="13.2" x14ac:dyDescent="0.25">
      <c r="A581" s="5">
        <v>44749.125</v>
      </c>
      <c r="B581" s="6">
        <v>211.2</v>
      </c>
      <c r="C581" s="6">
        <v>205.48671999999999</v>
      </c>
      <c r="D581" s="6">
        <v>2.7803645899842001E-2</v>
      </c>
      <c r="E581" s="4">
        <f t="shared" si="2"/>
        <v>0.13690532647626485</v>
      </c>
      <c r="F581" s="4"/>
      <c r="G581" s="2">
        <f ca="1">IFERROR(__xludf.DUMMYFUNCTION("""COMPUTED_VALUE"""),44890.9583333333)</f>
        <v>44890.958333333299</v>
      </c>
      <c r="H581" s="1">
        <f ca="1">IFERROR(__xludf.DUMMYFUNCTION("""COMPUTED_VALUE"""),0.149991653946387)</f>
        <v>0.149991653946387</v>
      </c>
    </row>
    <row r="582" spans="1:8" ht="13.2" x14ac:dyDescent="0.25">
      <c r="A582" s="5">
        <v>44749.166666666664</v>
      </c>
      <c r="B582" s="6">
        <v>224.26</v>
      </c>
      <c r="C582" s="6">
        <v>216.14337</v>
      </c>
      <c r="D582" s="6">
        <v>3.7552065557227003E-2</v>
      </c>
      <c r="E582" s="4">
        <f t="shared" si="2"/>
        <v>0.12968244931042314</v>
      </c>
      <c r="F582" s="4"/>
      <c r="G582" s="2">
        <f ca="1">IFERROR(__xludf.DUMMYFUNCTION("""COMPUTED_VALUE"""),44888.9583333333)</f>
        <v>44888.958333333299</v>
      </c>
      <c r="H582" s="1">
        <f ca="1">IFERROR(__xludf.DUMMYFUNCTION("""COMPUTED_VALUE"""),0.0685928736751968)</f>
        <v>6.85928736751968E-2</v>
      </c>
    </row>
    <row r="583" spans="1:8" ht="13.2" x14ac:dyDescent="0.25">
      <c r="A583" s="5">
        <v>44749.208333333336</v>
      </c>
      <c r="B583" s="6">
        <v>225.55</v>
      </c>
      <c r="C583" s="6">
        <v>214.11966000000001</v>
      </c>
      <c r="D583" s="6">
        <v>5.3382954185524099E-2</v>
      </c>
      <c r="E583" s="4">
        <f t="shared" si="2"/>
        <v>0.12534054325172617</v>
      </c>
      <c r="F583" s="4"/>
      <c r="G583" s="2">
        <f ca="1">IFERROR(__xludf.DUMMYFUNCTION("""COMPUTED_VALUE"""),44889.9583333333)</f>
        <v>44889.958333333299</v>
      </c>
      <c r="H583" s="1">
        <f ca="1">IFERROR(__xludf.DUMMYFUNCTION("""COMPUTED_VALUE"""),0.144734800742896)</f>
        <v>0.14473480074289599</v>
      </c>
    </row>
    <row r="584" spans="1:8" ht="13.2" x14ac:dyDescent="0.25">
      <c r="A584" s="5">
        <v>44749.25</v>
      </c>
      <c r="B584" s="6">
        <v>213.99</v>
      </c>
      <c r="C584" s="6">
        <v>206.74478999999999</v>
      </c>
      <c r="D584" s="6">
        <v>3.5044220461371699E-2</v>
      </c>
      <c r="E584" s="4">
        <f t="shared" si="2"/>
        <v>0.12099770577912099</v>
      </c>
      <c r="F584" s="4"/>
      <c r="G584" s="2">
        <f ca="1">IFERROR(__xludf.DUMMYFUNCTION("""COMPUTED_VALUE"""),44890.9583333333)</f>
        <v>44890.958333333299</v>
      </c>
      <c r="H584" s="1">
        <f ca="1">IFERROR(__xludf.DUMMYFUNCTION("""COMPUTED_VALUE"""),0.123729423124216)</f>
        <v>0.123729423124216</v>
      </c>
    </row>
    <row r="585" spans="1:8" ht="13.2" x14ac:dyDescent="0.25">
      <c r="A585" s="5">
        <v>44749.291666666664</v>
      </c>
      <c r="B585" s="6">
        <v>193.89</v>
      </c>
      <c r="C585" s="6">
        <v>198.07536999999999</v>
      </c>
      <c r="D585" s="6">
        <v>2.11301889780642E-2</v>
      </c>
      <c r="E585" s="4">
        <f t="shared" si="2"/>
        <v>0.11554431397914412</v>
      </c>
      <c r="F585" s="4"/>
      <c r="G585" s="2">
        <f ca="1">IFERROR(__xludf.DUMMYFUNCTION("""COMPUTED_VALUE"""),44891.9583333333)</f>
        <v>44891.958333333299</v>
      </c>
      <c r="H585" s="1">
        <f ca="1">IFERROR(__xludf.DUMMYFUNCTION("""COMPUTED_VALUE"""),0.177637995178638)</f>
        <v>0.17763799517863799</v>
      </c>
    </row>
    <row r="586" spans="1:8" ht="13.2" x14ac:dyDescent="0.25">
      <c r="A586" s="5">
        <v>44749.333333333336</v>
      </c>
      <c r="B586" s="6">
        <v>183.03</v>
      </c>
      <c r="C586" s="6">
        <v>192.15825000000001</v>
      </c>
      <c r="D586" s="6">
        <v>4.7503815214803402E-2</v>
      </c>
      <c r="E586" s="4">
        <f t="shared" si="2"/>
        <v>0.10713894357730715</v>
      </c>
      <c r="F586" s="4"/>
      <c r="G586" s="2">
        <f ca="1">IFERROR(__xludf.DUMMYFUNCTION("""COMPUTED_VALUE"""),44889.9583333333)</f>
        <v>44889.958333333299</v>
      </c>
      <c r="H586" s="1">
        <f ca="1">IFERROR(__xludf.DUMMYFUNCTION("""COMPUTED_VALUE"""),0.122380270121106)</f>
        <v>0.122380270121106</v>
      </c>
    </row>
    <row r="587" spans="1:8" ht="13.2" x14ac:dyDescent="0.25">
      <c r="A587" s="5">
        <v>44749.375</v>
      </c>
      <c r="B587" s="6">
        <v>176.02</v>
      </c>
      <c r="C587" s="6">
        <v>185.72013000000001</v>
      </c>
      <c r="D587" s="6">
        <v>5.2229825598334403E-2</v>
      </c>
      <c r="E587" s="4">
        <f t="shared" si="2"/>
        <v>9.8830288357966922E-2</v>
      </c>
      <c r="F587" s="4"/>
      <c r="G587" s="2">
        <f ca="1">IFERROR(__xludf.DUMMYFUNCTION("""COMPUTED_VALUE"""),44890.9583333333)</f>
        <v>44890.958333333299</v>
      </c>
      <c r="H587" s="1">
        <f ca="1">IFERROR(__xludf.DUMMYFUNCTION("""COMPUTED_VALUE"""),0.106385890488124)</f>
        <v>0.106385890488124</v>
      </c>
    </row>
    <row r="588" spans="1:8" ht="13.2" x14ac:dyDescent="0.25">
      <c r="A588" s="5">
        <v>44749.416666666664</v>
      </c>
      <c r="B588" s="6">
        <v>172.03</v>
      </c>
      <c r="C588" s="6">
        <v>177.46402</v>
      </c>
      <c r="D588" s="6">
        <v>3.0620404068385201E-2</v>
      </c>
      <c r="E588" s="4">
        <f t="shared" si="2"/>
        <v>8.9068264555673918E-2</v>
      </c>
      <c r="F588" s="4"/>
      <c r="G588" s="2">
        <f ca="1">IFERROR(__xludf.DUMMYFUNCTION("""COMPUTED_VALUE"""),44891.9583333333)</f>
        <v>44891.958333333299</v>
      </c>
      <c r="H588" s="1">
        <f ca="1">IFERROR(__xludf.DUMMYFUNCTION("""COMPUTED_VALUE"""),0.157391239827939)</f>
        <v>0.15739123982793901</v>
      </c>
    </row>
    <row r="589" spans="1:8" ht="13.2" x14ac:dyDescent="0.25">
      <c r="A589" s="5">
        <v>44749.458333333336</v>
      </c>
      <c r="B589" s="6">
        <v>181.24</v>
      </c>
      <c r="C589" s="6">
        <v>176.42696000000001</v>
      </c>
      <c r="D589" s="6">
        <v>2.72806378344897E-2</v>
      </c>
      <c r="E589" s="4">
        <f t="shared" si="2"/>
        <v>8.115429310135569E-2</v>
      </c>
      <c r="F589" s="4"/>
      <c r="G589" s="2">
        <f ca="1">IFERROR(__xludf.DUMMYFUNCTION("""COMPUTED_VALUE"""),44892.9583333333)</f>
        <v>44892.958333333299</v>
      </c>
      <c r="H589" s="1">
        <f ca="1">IFERROR(__xludf.DUMMYFUNCTION("""COMPUTED_VALUE"""),0.126007723658073)</f>
        <v>0.126007723658073</v>
      </c>
    </row>
    <row r="590" spans="1:8" ht="13.2" x14ac:dyDescent="0.25">
      <c r="A590" s="5">
        <v>44749.5</v>
      </c>
      <c r="B590" s="6">
        <v>186.06</v>
      </c>
      <c r="C590" s="6">
        <v>182.12908999999999</v>
      </c>
      <c r="D590" s="6">
        <v>2.1583098010317901E-2</v>
      </c>
      <c r="E590" s="4">
        <f t="shared" si="2"/>
        <v>7.662735332095226E-2</v>
      </c>
      <c r="F590" s="4"/>
      <c r="G590" s="2">
        <f ca="1">IFERROR(__xludf.DUMMYFUNCTION("""COMPUTED_VALUE"""),44890.9583333333)</f>
        <v>44890.958333333299</v>
      </c>
      <c r="H590" s="1">
        <f ca="1">IFERROR(__xludf.DUMMYFUNCTION("""COMPUTED_VALUE"""),0.109266629376525)</f>
        <v>0.109266629376525</v>
      </c>
    </row>
    <row r="591" spans="1:8" ht="13.2" x14ac:dyDescent="0.25">
      <c r="A591" s="5">
        <v>44749.541666666664</v>
      </c>
      <c r="B591" s="6">
        <v>203.65</v>
      </c>
      <c r="C591" s="6">
        <v>178.14767000000001</v>
      </c>
      <c r="D591" s="6">
        <v>0.143152756362179</v>
      </c>
      <c r="E591" s="4">
        <f t="shared" si="2"/>
        <v>8.0596188452402309E-2</v>
      </c>
      <c r="F591" s="4"/>
      <c r="G591" s="2">
        <f ca="1">IFERROR(__xludf.DUMMYFUNCTION("""COMPUTED_VALUE"""),44891.9583333333)</f>
        <v>44891.958333333299</v>
      </c>
      <c r="H591" s="1">
        <f ca="1">IFERROR(__xludf.DUMMYFUNCTION("""COMPUTED_VALUE"""),0.15679790911538)</f>
        <v>0.15679790911538</v>
      </c>
    </row>
    <row r="592" spans="1:8" ht="13.2" x14ac:dyDescent="0.25">
      <c r="A592" s="5">
        <v>44749.583333333336</v>
      </c>
      <c r="B592" s="6">
        <v>176.77</v>
      </c>
      <c r="C592" s="6">
        <v>154.86436</v>
      </c>
      <c r="D592" s="6">
        <v>0.141450492547155</v>
      </c>
      <c r="E592" s="4">
        <f t="shared" si="2"/>
        <v>8.428130166410637E-2</v>
      </c>
      <c r="F592" s="4"/>
      <c r="G592" s="2">
        <f ca="1">IFERROR(__xludf.DUMMYFUNCTION("""COMPUTED_VALUE"""),44892.9583333333)</f>
        <v>44892.958333333299</v>
      </c>
      <c r="H592" s="1">
        <f ca="1">IFERROR(__xludf.DUMMYFUNCTION("""COMPUTED_VALUE"""),0.159632738826421)</f>
        <v>0.15963273882642101</v>
      </c>
    </row>
    <row r="593" spans="1:8" ht="13.2" x14ac:dyDescent="0.25">
      <c r="A593" s="5">
        <v>44749.625</v>
      </c>
      <c r="B593" s="6">
        <v>116.67</v>
      </c>
      <c r="C593" s="6">
        <v>119.51622999999999</v>
      </c>
      <c r="D593" s="6">
        <v>2.3814589867836199E-2</v>
      </c>
      <c r="E593" s="4">
        <f t="shared" si="2"/>
        <v>7.3229699896538436E-2</v>
      </c>
      <c r="F593" s="4"/>
      <c r="G593" s="2">
        <f ca="1">IFERROR(__xludf.DUMMYFUNCTION("""COMPUTED_VALUE"""),44893.9583333333)</f>
        <v>44893.958333333299</v>
      </c>
      <c r="H593" s="1">
        <f ca="1">IFERROR(__xludf.DUMMYFUNCTION("""COMPUTED_VALUE"""),0.0940706543639797)</f>
        <v>9.4070654363979697E-2</v>
      </c>
    </row>
    <row r="594" spans="1:8" ht="13.2" x14ac:dyDescent="0.25">
      <c r="A594" s="5">
        <v>44749.666666666664</v>
      </c>
      <c r="B594" s="6">
        <v>110.42</v>
      </c>
      <c r="C594" s="6">
        <v>89.853290000000001</v>
      </c>
      <c r="D594" s="6">
        <v>0.22889211958738501</v>
      </c>
      <c r="E594" s="4">
        <f t="shared" si="2"/>
        <v>8.2470292179263147E-2</v>
      </c>
      <c r="F594" s="4"/>
      <c r="G594" s="2">
        <f ca="1">IFERROR(__xludf.DUMMYFUNCTION("""COMPUTED_VALUE"""),44891.9583333333)</f>
        <v>44891.958333333299</v>
      </c>
      <c r="H594" s="1">
        <f ca="1">IFERROR(__xludf.DUMMYFUNCTION("""COMPUTED_VALUE"""),0.159878904523824)</f>
        <v>0.159878904523824</v>
      </c>
    </row>
    <row r="595" spans="1:8" ht="13.2" x14ac:dyDescent="0.25">
      <c r="A595" s="5">
        <v>44749.708333333336</v>
      </c>
      <c r="B595" s="6">
        <v>107.05</v>
      </c>
      <c r="C595" s="6">
        <v>76.302909999999997</v>
      </c>
      <c r="D595" s="6">
        <v>0.40296090935457102</v>
      </c>
      <c r="E595" s="4">
        <f t="shared" si="2"/>
        <v>9.2797369822803177E-2</v>
      </c>
      <c r="F595" s="4"/>
      <c r="G595" s="2">
        <f ca="1">IFERROR(__xludf.DUMMYFUNCTION("""COMPUTED_VALUE"""),44892.9583333333)</f>
        <v>44892.958333333299</v>
      </c>
      <c r="H595" s="1">
        <f ca="1">IFERROR(__xludf.DUMMYFUNCTION("""COMPUTED_VALUE"""),0.151947035444943)</f>
        <v>0.15194703544494301</v>
      </c>
    </row>
    <row r="596" spans="1:8" ht="13.2" x14ac:dyDescent="0.25">
      <c r="A596" s="5">
        <v>44749.75</v>
      </c>
      <c r="B596" s="6">
        <v>100.11</v>
      </c>
      <c r="C596" s="6">
        <v>79.823580000000007</v>
      </c>
      <c r="D596" s="6">
        <v>0.25414069376492499</v>
      </c>
      <c r="E596" s="4">
        <f t="shared" si="2"/>
        <v>0.10151399131517762</v>
      </c>
      <c r="F596" s="4"/>
      <c r="G596" s="2">
        <f ca="1">IFERROR(__xludf.DUMMYFUNCTION("""COMPUTED_VALUE"""),44893.9583333333)</f>
        <v>44893.958333333299</v>
      </c>
      <c r="H596" s="1">
        <f ca="1">IFERROR(__xludf.DUMMYFUNCTION("""COMPUTED_VALUE"""),0.0993675951086428)</f>
        <v>9.9367595108642806E-2</v>
      </c>
    </row>
    <row r="597" spans="1:8" ht="13.2" x14ac:dyDescent="0.25">
      <c r="A597" s="5">
        <v>44749.791666666664</v>
      </c>
      <c r="B597" s="6">
        <v>104.26</v>
      </c>
      <c r="C597" s="6">
        <v>87.218040000000002</v>
      </c>
      <c r="D597" s="6">
        <v>0.19539489766108001</v>
      </c>
      <c r="E597" s="4">
        <f t="shared" si="2"/>
        <v>0.10596693461138586</v>
      </c>
      <c r="F597" s="4"/>
      <c r="G597" s="2">
        <f ca="1">IFERROR(__xludf.DUMMYFUNCTION("""COMPUTED_VALUE"""),44894.9583333333)</f>
        <v>44894.958333333299</v>
      </c>
      <c r="H597" s="1">
        <f ca="1">IFERROR(__xludf.DUMMYFUNCTION("""COMPUTED_VALUE"""),0.151507140100349)</f>
        <v>0.15150714010034899</v>
      </c>
    </row>
    <row r="598" spans="1:8" ht="13.2" x14ac:dyDescent="0.25">
      <c r="A598" s="5">
        <v>44749.833333333336</v>
      </c>
      <c r="B598" s="6">
        <v>102.28</v>
      </c>
      <c r="C598" s="6">
        <v>90.448080000000004</v>
      </c>
      <c r="D598" s="6">
        <v>0.13081449600698999</v>
      </c>
      <c r="E598" s="4">
        <f t="shared" si="2"/>
        <v>0.10282953797486656</v>
      </c>
      <c r="F598" s="4"/>
      <c r="G598" s="2">
        <f ca="1">IFERROR(__xludf.DUMMYFUNCTION("""COMPUTED_VALUE"""),44892.9583333333)</f>
        <v>44892.958333333299</v>
      </c>
      <c r="H598" s="1">
        <f ca="1">IFERROR(__xludf.DUMMYFUNCTION("""COMPUTED_VALUE"""),0.181070363714985)</f>
        <v>0.181070363714985</v>
      </c>
    </row>
    <row r="599" spans="1:8" ht="13.2" x14ac:dyDescent="0.25">
      <c r="A599" s="5">
        <v>44749.875</v>
      </c>
      <c r="B599" s="6">
        <v>110.96</v>
      </c>
      <c r="C599" s="6">
        <v>92.063270000000003</v>
      </c>
      <c r="D599" s="6">
        <v>0.20525807957940201</v>
      </c>
      <c r="E599" s="4">
        <f t="shared" si="2"/>
        <v>0.10324957647702056</v>
      </c>
      <c r="F599" s="4"/>
      <c r="G599" s="2">
        <f ca="1">IFERROR(__xludf.DUMMYFUNCTION("""COMPUTED_VALUE"""),44893.9583333333)</f>
        <v>44893.958333333299</v>
      </c>
      <c r="H599" s="1">
        <f ca="1">IFERROR(__xludf.DUMMYFUNCTION("""COMPUTED_VALUE"""),0.103560279921953)</f>
        <v>0.10356027992195301</v>
      </c>
    </row>
    <row r="600" spans="1:8" ht="13.2" x14ac:dyDescent="0.25">
      <c r="A600" s="5">
        <v>44749.916666666664</v>
      </c>
      <c r="B600" s="6">
        <v>123.87</v>
      </c>
      <c r="C600" s="6">
        <v>94.534599999999998</v>
      </c>
      <c r="D600" s="6">
        <v>0.31031389565301998</v>
      </c>
      <c r="E600" s="4">
        <f t="shared" si="2"/>
        <v>0.1124520719582728</v>
      </c>
      <c r="F600" s="4"/>
      <c r="G600" s="2">
        <f ca="1">IFERROR(__xludf.DUMMYFUNCTION("""COMPUTED_VALUE"""),44894.9583333333)</f>
        <v>44894.958333333299</v>
      </c>
      <c r="H600" s="3">
        <f ca="1">IFERROR(__xludf.DUMMYFUNCTION("""COMPUTED_VALUE"""),0.135558512878097)</f>
        <v>0.135558512878097</v>
      </c>
    </row>
    <row r="601" spans="1:8" ht="13.2" x14ac:dyDescent="0.25">
      <c r="A601" s="5">
        <v>44749.958333333336</v>
      </c>
      <c r="B601" s="6">
        <v>130.66999999999999</v>
      </c>
      <c r="C601" s="6">
        <v>99.357249999999993</v>
      </c>
      <c r="D601" s="6">
        <v>0.31515314685138701</v>
      </c>
      <c r="E601" s="4">
        <f t="shared" si="2"/>
        <v>0.11972289685645209</v>
      </c>
      <c r="F601" s="4"/>
      <c r="G601" s="2">
        <f ca="1">IFERROR(__xludf.DUMMYFUNCTION("""COMPUTED_VALUE"""),44895.9583333333)</f>
        <v>44895.958333333299</v>
      </c>
      <c r="H601" s="1">
        <f ca="1">IFERROR(__xludf.DUMMYFUNCTION("""COMPUTED_VALUE"""),0.138113452924097)</f>
        <v>0.13811345292409699</v>
      </c>
    </row>
    <row r="602" spans="1:8" ht="13.2" x14ac:dyDescent="0.25">
      <c r="A602" s="5">
        <v>44750</v>
      </c>
      <c r="B602" s="6">
        <v>139.71</v>
      </c>
      <c r="C602" s="6">
        <v>107.65478</v>
      </c>
      <c r="D602" s="6">
        <v>0.297759374920463</v>
      </c>
      <c r="E602" s="4">
        <f t="shared" si="2"/>
        <v>0.13147707370532402</v>
      </c>
      <c r="F602" s="4"/>
      <c r="G602" s="2">
        <f ca="1">IFERROR(__xludf.DUMMYFUNCTION("""COMPUTED_VALUE"""),44893.9583333333)</f>
        <v>44893.958333333299</v>
      </c>
      <c r="H602" s="1">
        <f ca="1">IFERROR(__xludf.DUMMYFUNCTION("""COMPUTED_VALUE"""),0.128471991353228)</f>
        <v>0.12847199135322801</v>
      </c>
    </row>
    <row r="603" spans="1:8" ht="13.2" x14ac:dyDescent="0.25">
      <c r="A603" s="5">
        <v>44750.041666666664</v>
      </c>
      <c r="B603" s="6">
        <v>159.72</v>
      </c>
      <c r="C603" s="6">
        <v>132.22664</v>
      </c>
      <c r="D603" s="6">
        <v>0.20792602761440501</v>
      </c>
      <c r="E603" s="4">
        <f t="shared" si="2"/>
        <v>0.13589798578441445</v>
      </c>
      <c r="F603" s="4"/>
      <c r="G603" s="2">
        <f ca="1">IFERROR(__xludf.DUMMYFUNCTION("""COMPUTED_VALUE"""),44894.9583333333)</f>
        <v>44894.958333333299</v>
      </c>
      <c r="H603" s="1">
        <f ca="1">IFERROR(__xludf.DUMMYFUNCTION("""COMPUTED_VALUE"""),0.12880455408667)</f>
        <v>0.12880455408666999</v>
      </c>
    </row>
    <row r="604" spans="1:8" ht="13.2" x14ac:dyDescent="0.25">
      <c r="A604" s="5">
        <v>44750.083333333336</v>
      </c>
      <c r="B604" s="6">
        <v>191.86</v>
      </c>
      <c r="C604" s="6">
        <v>168.3673</v>
      </c>
      <c r="D604" s="6">
        <v>0.13953243889995201</v>
      </c>
      <c r="E604" s="4">
        <f t="shared" si="2"/>
        <v>0.13961228226996289</v>
      </c>
      <c r="F604" s="4"/>
      <c r="G604" s="2">
        <f ca="1">IFERROR(__xludf.DUMMYFUNCTION("""COMPUTED_VALUE"""),44895.9583333333)</f>
        <v>44895.958333333299</v>
      </c>
      <c r="H604" s="1">
        <f ca="1">IFERROR(__xludf.DUMMYFUNCTION("""COMPUTED_VALUE"""),0.14490542884299)</f>
        <v>0.14490542884298999</v>
      </c>
    </row>
    <row r="605" spans="1:8" ht="13.2" x14ac:dyDescent="0.25">
      <c r="A605" s="5">
        <v>44750.125</v>
      </c>
      <c r="B605" s="6">
        <v>240.64</v>
      </c>
      <c r="C605" s="6">
        <v>196.34817000000001</v>
      </c>
      <c r="D605" s="6">
        <v>0.22557801277190301</v>
      </c>
      <c r="E605" s="4">
        <f t="shared" si="2"/>
        <v>0.14785288088963214</v>
      </c>
      <c r="F605" s="4"/>
      <c r="G605" s="2">
        <f ca="1">IFERROR(__xludf.DUMMYFUNCTION("""COMPUTED_VALUE"""),44896.9583333333)</f>
        <v>44896.958333333299</v>
      </c>
      <c r="H605" s="1">
        <f ca="1">IFERROR(__xludf.DUMMYFUNCTION("""COMPUTED_VALUE"""),0.08629113101619)</f>
        <v>8.6291131016190001E-2</v>
      </c>
    </row>
    <row r="606" spans="1:8" ht="13.2" x14ac:dyDescent="0.25">
      <c r="A606" s="5">
        <v>44750.166666666664</v>
      </c>
      <c r="B606" s="6">
        <v>244.54</v>
      </c>
      <c r="C606" s="6">
        <v>207.93782999999999</v>
      </c>
      <c r="D606" s="6">
        <v>0.17602458388644299</v>
      </c>
      <c r="E606" s="4">
        <f t="shared" si="2"/>
        <v>0.15362256915334946</v>
      </c>
      <c r="F606" s="4"/>
      <c r="G606" s="2">
        <f ca="1">IFERROR(__xludf.DUMMYFUNCTION("""COMPUTED_VALUE"""),44894.9583333333)</f>
        <v>44894.958333333299</v>
      </c>
      <c r="H606" s="1">
        <f ca="1">IFERROR(__xludf.DUMMYFUNCTION("""COMPUTED_VALUE"""),0.0850471148315408)</f>
        <v>8.5047114831540802E-2</v>
      </c>
    </row>
    <row r="607" spans="1:8" ht="13.2" x14ac:dyDescent="0.25">
      <c r="A607" s="5">
        <v>44750.208333333336</v>
      </c>
      <c r="B607" s="6">
        <v>234.33</v>
      </c>
      <c r="C607" s="6">
        <v>208.20481000000001</v>
      </c>
      <c r="D607" s="6">
        <v>0.12547832108201501</v>
      </c>
      <c r="E607" s="4">
        <f t="shared" si="2"/>
        <v>0.15662654277403656</v>
      </c>
      <c r="F607" s="4"/>
      <c r="G607" s="2">
        <f ca="1">IFERROR(__xludf.DUMMYFUNCTION("""COMPUTED_VALUE"""),44895.9583333333)</f>
        <v>44895.958333333299</v>
      </c>
      <c r="H607" s="1">
        <f ca="1">IFERROR(__xludf.DUMMYFUNCTION("""COMPUTED_VALUE"""),0.111631793505854)</f>
        <v>0.111631793505854</v>
      </c>
    </row>
    <row r="608" spans="1:8" ht="13.2" x14ac:dyDescent="0.25">
      <c r="A608" s="5">
        <v>44750.25</v>
      </c>
      <c r="B608" s="6">
        <v>229.84</v>
      </c>
      <c r="C608" s="6">
        <v>200.5514</v>
      </c>
      <c r="D608" s="6">
        <v>0.14604036670898299</v>
      </c>
      <c r="E608" s="4">
        <f t="shared" si="2"/>
        <v>0.16125138220102039</v>
      </c>
      <c r="F608" s="4"/>
      <c r="G608" s="2">
        <f ca="1">IFERROR(__xludf.DUMMYFUNCTION("""COMPUTED_VALUE"""),44896.9583333333)</f>
        <v>44896.958333333299</v>
      </c>
      <c r="H608" s="1">
        <f ca="1">IFERROR(__xludf.DUMMYFUNCTION("""COMPUTED_VALUE"""),0.0753283849411294)</f>
        <v>7.5328384941129395E-2</v>
      </c>
    </row>
    <row r="609" spans="1:8" ht="13.2" x14ac:dyDescent="0.25">
      <c r="A609" s="5">
        <v>44750.291666666664</v>
      </c>
      <c r="B609" s="6">
        <v>228.02</v>
      </c>
      <c r="C609" s="6">
        <v>188.85011</v>
      </c>
      <c r="D609" s="6">
        <v>0.207412587686605</v>
      </c>
      <c r="E609" s="4">
        <f t="shared" si="2"/>
        <v>0.16901314881387627</v>
      </c>
      <c r="F609" s="4"/>
      <c r="G609" s="2">
        <f ca="1">IFERROR(__xludf.DUMMYFUNCTION("""COMPUTED_VALUE"""),44897.9583333333)</f>
        <v>44897.958333333299</v>
      </c>
      <c r="H609" s="1">
        <f ca="1">IFERROR(__xludf.DUMMYFUNCTION("""COMPUTED_VALUE"""),0.0707399813627021)</f>
        <v>7.0739981362702098E-2</v>
      </c>
    </row>
    <row r="610" spans="1:8" ht="13.2" x14ac:dyDescent="0.25">
      <c r="A610" s="5">
        <v>44750.333333333336</v>
      </c>
      <c r="B610" s="6">
        <v>225.68</v>
      </c>
      <c r="C610" s="6">
        <v>180.96789999999999</v>
      </c>
      <c r="D610" s="6">
        <v>0.247071994536047</v>
      </c>
      <c r="E610" s="4">
        <f t="shared" si="2"/>
        <v>0.17732848961892811</v>
      </c>
      <c r="F610" s="4"/>
      <c r="G610" s="2">
        <f ca="1">IFERROR(__xludf.DUMMYFUNCTION("""COMPUTED_VALUE"""),44895.9583333333)</f>
        <v>44895.958333333299</v>
      </c>
      <c r="H610" s="1">
        <f ca="1">IFERROR(__xludf.DUMMYFUNCTION("""COMPUTED_VALUE"""),0.0937882203906017)</f>
        <v>9.3788220390601695E-2</v>
      </c>
    </row>
    <row r="611" spans="1:8" ht="13.2" x14ac:dyDescent="0.25">
      <c r="A611" s="5">
        <v>44750.375</v>
      </c>
      <c r="B611" s="6">
        <v>216.03</v>
      </c>
      <c r="C611" s="6">
        <v>175.49104</v>
      </c>
      <c r="D611" s="6">
        <v>0.23100301872961701</v>
      </c>
      <c r="E611" s="4">
        <f t="shared" si="2"/>
        <v>0.18477737266606484</v>
      </c>
      <c r="F611" s="4"/>
      <c r="G611" s="2">
        <f ca="1">IFERROR(__xludf.DUMMYFUNCTION("""COMPUTED_VALUE"""),44896.9583333333)</f>
        <v>44896.958333333299</v>
      </c>
      <c r="H611" s="1">
        <f ca="1">IFERROR(__xludf.DUMMYFUNCTION("""COMPUTED_VALUE"""),0.848101135364884)</f>
        <v>0.84810113536488396</v>
      </c>
    </row>
    <row r="612" spans="1:8" ht="13.2" x14ac:dyDescent="0.25">
      <c r="A612" s="5">
        <v>44750.416666666664</v>
      </c>
      <c r="B612" s="6">
        <v>203.31</v>
      </c>
      <c r="C612" s="6">
        <v>168.98307</v>
      </c>
      <c r="D612" s="6">
        <v>0.20313827888201999</v>
      </c>
      <c r="E612" s="4">
        <f t="shared" si="2"/>
        <v>0.19196561744996629</v>
      </c>
      <c r="F612" s="4"/>
      <c r="G612" s="2">
        <f ca="1">IFERROR(__xludf.DUMMYFUNCTION("""COMPUTED_VALUE"""),44897.9583333333)</f>
        <v>44897.958333333299</v>
      </c>
      <c r="H612" s="1">
        <f ca="1">IFERROR(__xludf.DUMMYFUNCTION("""COMPUTED_VALUE"""),1.07462403613132)</f>
        <v>1.07462403613132</v>
      </c>
    </row>
    <row r="613" spans="1:8" ht="13.2" x14ac:dyDescent="0.25">
      <c r="A613" s="5">
        <v>44750.458333333336</v>
      </c>
      <c r="B613" s="6">
        <v>198.7</v>
      </c>
      <c r="C613" s="6">
        <v>167.88919999999999</v>
      </c>
      <c r="D613" s="6">
        <v>0.18351865396940301</v>
      </c>
      <c r="E613" s="4">
        <f t="shared" si="2"/>
        <v>0.19847553478892102</v>
      </c>
      <c r="F613" s="4"/>
      <c r="G613" s="2">
        <f ca="1">IFERROR(__xludf.DUMMYFUNCTION("""COMPUTED_VALUE"""),44898.9583333333)</f>
        <v>44898.958333333299</v>
      </c>
      <c r="H613" s="1">
        <f ca="1">IFERROR(__xludf.DUMMYFUNCTION("""COMPUTED_VALUE"""),0.749549946255669)</f>
        <v>0.74954994625566895</v>
      </c>
    </row>
    <row r="614" spans="1:8" ht="13.2" x14ac:dyDescent="0.25">
      <c r="A614" s="5">
        <v>44750.5</v>
      </c>
      <c r="B614" s="6">
        <v>208.47</v>
      </c>
      <c r="C614" s="6">
        <v>172.13074</v>
      </c>
      <c r="D614" s="6">
        <v>0.21111429602870399</v>
      </c>
      <c r="E614" s="4">
        <f t="shared" si="2"/>
        <v>0.20637266803968712</v>
      </c>
      <c r="F614" s="4"/>
      <c r="G614" s="2">
        <f ca="1">IFERROR(__xludf.DUMMYFUNCTION("""COMPUTED_VALUE"""),44896.9583333333)</f>
        <v>44896.958333333299</v>
      </c>
      <c r="H614" s="1">
        <f ca="1">IFERROR(__xludf.DUMMYFUNCTION("""COMPUTED_VALUE"""),0.116455145808605)</f>
        <v>0.116455145808605</v>
      </c>
    </row>
    <row r="615" spans="1:8" ht="13.2" x14ac:dyDescent="0.25">
      <c r="A615" s="5">
        <v>44750.541666666664</v>
      </c>
      <c r="B615" s="6">
        <v>228.01</v>
      </c>
      <c r="C615" s="6">
        <v>168.78657000000001</v>
      </c>
      <c r="D615" s="6">
        <v>0.35087762018032498</v>
      </c>
      <c r="E615" s="4">
        <f t="shared" si="2"/>
        <v>0.21502787069877649</v>
      </c>
      <c r="F615" s="4"/>
      <c r="G615" s="2">
        <f ca="1">IFERROR(__xludf.DUMMYFUNCTION("""COMPUTED_VALUE"""),44897.9583333333)</f>
        <v>44897.958333333299</v>
      </c>
      <c r="H615" s="1">
        <f ca="1">IFERROR(__xludf.DUMMYFUNCTION("""COMPUTED_VALUE"""),0.185017257184734)</f>
        <v>0.185017257184734</v>
      </c>
    </row>
    <row r="616" spans="1:8" ht="13.2" x14ac:dyDescent="0.25">
      <c r="A616" s="5">
        <v>44750.583333333336</v>
      </c>
      <c r="B616" s="6">
        <v>192.86</v>
      </c>
      <c r="C616" s="6">
        <v>149.32825</v>
      </c>
      <c r="D616" s="6">
        <v>0.291517177761073</v>
      </c>
      <c r="E616" s="4">
        <f t="shared" si="2"/>
        <v>0.22128064924935645</v>
      </c>
      <c r="F616" s="4"/>
      <c r="G616" s="2">
        <f ca="1">IFERROR(__xludf.DUMMYFUNCTION("""COMPUTED_VALUE"""),44898.9583333333)</f>
        <v>44898.958333333299</v>
      </c>
      <c r="H616" s="1">
        <f ca="1">IFERROR(__xludf.DUMMYFUNCTION("""COMPUTED_VALUE"""),0.284639602375525)</f>
        <v>0.28463960237552499</v>
      </c>
    </row>
    <row r="617" spans="1:8" ht="13.2" x14ac:dyDescent="0.25">
      <c r="A617" s="5">
        <v>44750.625</v>
      </c>
      <c r="B617" s="6">
        <v>134.99</v>
      </c>
      <c r="C617" s="6">
        <v>118.62259</v>
      </c>
      <c r="D617" s="6">
        <v>0.13797886220491301</v>
      </c>
      <c r="E617" s="4">
        <f t="shared" si="2"/>
        <v>0.226037493930068</v>
      </c>
      <c r="F617" s="4"/>
      <c r="G617" s="2">
        <f ca="1">IFERROR(__xludf.DUMMYFUNCTION("""COMPUTED_VALUE"""),44899.9583333333)</f>
        <v>44899.958333333299</v>
      </c>
      <c r="H617" s="1">
        <f ca="1">IFERROR(__xludf.DUMMYFUNCTION("""COMPUTED_VALUE"""),0.203265540879827)</f>
        <v>0.20326554087982701</v>
      </c>
    </row>
    <row r="618" spans="1:8" ht="13.2" x14ac:dyDescent="0.25">
      <c r="A618" s="5">
        <v>44750.666666666664</v>
      </c>
      <c r="B618" s="6">
        <v>127.58</v>
      </c>
      <c r="C618" s="6">
        <v>91.909270000000006</v>
      </c>
      <c r="D618" s="6">
        <v>0.38810807658465701</v>
      </c>
      <c r="E618" s="4">
        <f t="shared" si="2"/>
        <v>0.23267149213828764</v>
      </c>
      <c r="F618" s="4"/>
      <c r="G618" s="2">
        <f ca="1">IFERROR(__xludf.DUMMYFUNCTION("""COMPUTED_VALUE"""),44897.9583333333)</f>
        <v>44897.958333333299</v>
      </c>
      <c r="H618" s="1">
        <f ca="1">IFERROR(__xludf.DUMMYFUNCTION("""COMPUTED_VALUE"""),0.123678375459328)</f>
        <v>0.123678375459328</v>
      </c>
    </row>
    <row r="619" spans="1:8" ht="13.2" x14ac:dyDescent="0.25">
      <c r="A619" s="5">
        <v>44750.708333333336</v>
      </c>
      <c r="B619" s="6">
        <v>120.6</v>
      </c>
      <c r="C619" s="6">
        <v>79.773009999999999</v>
      </c>
      <c r="D619" s="6">
        <v>0.51178951377163695</v>
      </c>
      <c r="E619" s="4">
        <f t="shared" si="2"/>
        <v>0.23720601732233201</v>
      </c>
      <c r="F619" s="4"/>
      <c r="G619" s="2">
        <f ca="1">IFERROR(__xludf.DUMMYFUNCTION("""COMPUTED_VALUE"""),44898.9583333333)</f>
        <v>44898.958333333299</v>
      </c>
      <c r="H619" s="1">
        <f ca="1">IFERROR(__xludf.DUMMYFUNCTION("""COMPUTED_VALUE"""),0.231441924429472)</f>
        <v>0.23144192442947201</v>
      </c>
    </row>
    <row r="620" spans="1:8" ht="13.2" x14ac:dyDescent="0.25">
      <c r="A620" s="5">
        <v>44750.75</v>
      </c>
      <c r="B620" s="6">
        <v>120.24</v>
      </c>
      <c r="C620" s="6">
        <v>84.959350000000001</v>
      </c>
      <c r="D620" s="6">
        <v>0.415265064998731</v>
      </c>
      <c r="E620" s="4">
        <f t="shared" si="2"/>
        <v>0.24391953279040726</v>
      </c>
      <c r="F620" s="4"/>
      <c r="G620" s="2">
        <f ca="1">IFERROR(__xludf.DUMMYFUNCTION("""COMPUTED_VALUE"""),44899.9583333333)</f>
        <v>44899.958333333299</v>
      </c>
      <c r="H620" s="1">
        <f ca="1">IFERROR(__xludf.DUMMYFUNCTION("""COMPUTED_VALUE"""),0.14095877969247)</f>
        <v>0.14095877969247</v>
      </c>
    </row>
    <row r="621" spans="1:8" ht="13.2" x14ac:dyDescent="0.25">
      <c r="A621" s="5">
        <v>44750.791666666664</v>
      </c>
      <c r="B621" s="6">
        <v>117.38</v>
      </c>
      <c r="C621" s="6">
        <v>94.116259999999997</v>
      </c>
      <c r="D621" s="6">
        <v>0.247180880328223</v>
      </c>
      <c r="E621" s="4">
        <f t="shared" si="2"/>
        <v>0.24607728206820489</v>
      </c>
      <c r="F621" s="4"/>
      <c r="G621" s="2">
        <f ca="1">IFERROR(__xludf.DUMMYFUNCTION("""COMPUTED_VALUE"""),44900.9583333333)</f>
        <v>44900.958333333299</v>
      </c>
      <c r="H621" s="1">
        <f ca="1">IFERROR(__xludf.DUMMYFUNCTION("""COMPUTED_VALUE"""),0.0986356780815969)</f>
        <v>9.86356780815969E-2</v>
      </c>
    </row>
    <row r="622" spans="1:8" ht="13.2" x14ac:dyDescent="0.25">
      <c r="A622" s="5">
        <v>44750.833333333336</v>
      </c>
      <c r="B622" s="6">
        <v>117.2</v>
      </c>
      <c r="C622" s="6">
        <v>97.845039999999997</v>
      </c>
      <c r="D622" s="6">
        <v>0.19781237761260001</v>
      </c>
      <c r="E622" s="4">
        <f t="shared" si="2"/>
        <v>0.24886886046843862</v>
      </c>
      <c r="F622" s="4"/>
      <c r="G622" s="2">
        <f ca="1">IFERROR(__xludf.DUMMYFUNCTION("""COMPUTED_VALUE"""),44898.9583333333)</f>
        <v>44898.958333333299</v>
      </c>
      <c r="H622" s="1">
        <f ca="1">IFERROR(__xludf.DUMMYFUNCTION("""COMPUTED_VALUE"""),0.139458254427094)</f>
        <v>0.139458254427094</v>
      </c>
    </row>
    <row r="623" spans="1:8" ht="13.2" x14ac:dyDescent="0.25">
      <c r="A623" s="5">
        <v>44750.875</v>
      </c>
      <c r="B623" s="6">
        <v>117.85</v>
      </c>
      <c r="C623" s="6">
        <v>98.617069999999998</v>
      </c>
      <c r="D623" s="6">
        <v>0.195026378293331</v>
      </c>
      <c r="E623" s="4">
        <f t="shared" si="2"/>
        <v>0.24844253958151899</v>
      </c>
      <c r="F623" s="4"/>
      <c r="G623" s="2">
        <f ca="1">IFERROR(__xludf.DUMMYFUNCTION("""COMPUTED_VALUE"""),44899.9583333333)</f>
        <v>44899.958333333299</v>
      </c>
      <c r="H623" s="1">
        <f ca="1">IFERROR(__xludf.DUMMYFUNCTION("""COMPUTED_VALUE"""),0.10094739116337)</f>
        <v>0.10094739116337</v>
      </c>
    </row>
    <row r="624" spans="1:8" ht="13.2" x14ac:dyDescent="0.25">
      <c r="A624" s="5">
        <v>44750.916666666664</v>
      </c>
      <c r="B624" s="6">
        <v>127.49</v>
      </c>
      <c r="C624" s="6">
        <v>99.740250000000003</v>
      </c>
      <c r="D624" s="6">
        <v>0.278220176909522</v>
      </c>
      <c r="E624" s="4">
        <f t="shared" si="2"/>
        <v>0.24710530130053995</v>
      </c>
      <c r="F624" s="4"/>
      <c r="G624" s="2">
        <f ca="1">IFERROR(__xludf.DUMMYFUNCTION("""COMPUTED_VALUE"""),44900.9583333333)</f>
        <v>44900.958333333299</v>
      </c>
      <c r="H624" s="1">
        <f ca="1">IFERROR(__xludf.DUMMYFUNCTION("""COMPUTED_VALUE"""),0.073870175142435)</f>
        <v>7.3870175142435004E-2</v>
      </c>
    </row>
    <row r="625" spans="1:8" ht="13.2" x14ac:dyDescent="0.25">
      <c r="A625" s="5">
        <v>44750.958333333336</v>
      </c>
      <c r="B625" s="6">
        <v>133.21</v>
      </c>
      <c r="C625" s="6">
        <v>103.28543000000001</v>
      </c>
      <c r="D625" s="6">
        <v>0.28972692469789701</v>
      </c>
      <c r="E625" s="4">
        <f t="shared" si="2"/>
        <v>0.24604587537747782</v>
      </c>
      <c r="F625" s="4"/>
      <c r="G625" s="2">
        <f ca="1">IFERROR(__xludf.DUMMYFUNCTION("""COMPUTED_VALUE"""),44901.9583333333)</f>
        <v>44901.958333333299</v>
      </c>
      <c r="H625" s="1">
        <f ca="1">IFERROR(__xludf.DUMMYFUNCTION("""COMPUTED_VALUE"""),0.0786017478064979)</f>
        <v>7.8601747806497896E-2</v>
      </c>
    </row>
    <row r="626" spans="1:8" ht="13.2" x14ac:dyDescent="0.25">
      <c r="A626" s="5">
        <v>44751</v>
      </c>
      <c r="B626" s="6">
        <v>142.46</v>
      </c>
      <c r="C626" s="6">
        <v>110.42016</v>
      </c>
      <c r="D626" s="6">
        <v>0.29016295575010898</v>
      </c>
      <c r="E626" s="4">
        <f t="shared" si="2"/>
        <v>0.24572935791204645</v>
      </c>
      <c r="F626" s="4"/>
      <c r="G626" s="2">
        <f ca="1">IFERROR(__xludf.DUMMYFUNCTION("""COMPUTED_VALUE"""),44899.9583333333)</f>
        <v>44899.958333333299</v>
      </c>
      <c r="H626" s="1">
        <f ca="1">IFERROR(__xludf.DUMMYFUNCTION("""COMPUTED_VALUE"""),0.0720432678282253)</f>
        <v>7.2043267828225302E-2</v>
      </c>
    </row>
    <row r="627" spans="1:8" ht="13.2" x14ac:dyDescent="0.25">
      <c r="A627" s="5">
        <v>44751.041666666664</v>
      </c>
      <c r="B627" s="6">
        <v>153.31</v>
      </c>
      <c r="C627" s="6">
        <v>134.24088</v>
      </c>
      <c r="D627" s="6">
        <v>0.14205151217721401</v>
      </c>
      <c r="E627" s="4">
        <f t="shared" si="2"/>
        <v>0.24298458643549681</v>
      </c>
      <c r="F627" s="4"/>
      <c r="G627" s="2">
        <f ca="1">IFERROR(__xludf.DUMMYFUNCTION("""COMPUTED_VALUE"""),44900.9583333333)</f>
        <v>44900.958333333299</v>
      </c>
      <c r="H627" s="1">
        <f ca="1">IFERROR(__xludf.DUMMYFUNCTION("""COMPUTED_VALUE"""),0.0620567930004508)</f>
        <v>6.2056793000450798E-2</v>
      </c>
    </row>
    <row r="628" spans="1:8" ht="13.2" x14ac:dyDescent="0.25">
      <c r="A628" s="5">
        <v>44751.083333333336</v>
      </c>
      <c r="B628" s="6">
        <v>187.64</v>
      </c>
      <c r="C628" s="6">
        <v>168.43565000000001</v>
      </c>
      <c r="D628" s="6">
        <v>0.11401594614916701</v>
      </c>
      <c r="E628" s="4">
        <f t="shared" si="2"/>
        <v>0.24192139923754744</v>
      </c>
      <c r="F628" s="4"/>
      <c r="G628" s="2">
        <f ca="1">IFERROR(__xludf.DUMMYFUNCTION("""COMPUTED_VALUE"""),44901.9583333333)</f>
        <v>44901.958333333299</v>
      </c>
      <c r="H628" s="1">
        <f ca="1">IFERROR(__xludf.DUMMYFUNCTION("""COMPUTED_VALUE"""),0.0764208070000875)</f>
        <v>7.6420807000087507E-2</v>
      </c>
    </row>
    <row r="629" spans="1:8" ht="13.2" x14ac:dyDescent="0.25">
      <c r="A629" s="5">
        <v>44751.125</v>
      </c>
      <c r="B629" s="6">
        <v>242.07</v>
      </c>
      <c r="C629" s="6">
        <v>194.86008000000001</v>
      </c>
      <c r="D629" s="6">
        <v>0.24227599619172799</v>
      </c>
      <c r="E629" s="4">
        <f t="shared" si="2"/>
        <v>0.24261714854670682</v>
      </c>
      <c r="F629" s="4"/>
      <c r="G629" s="2">
        <f ca="1">IFERROR(__xludf.DUMMYFUNCTION("""COMPUTED_VALUE"""),44902.9583333333)</f>
        <v>44902.958333333299</v>
      </c>
      <c r="H629" s="1">
        <f ca="1">IFERROR(__xludf.DUMMYFUNCTION("""COMPUTED_VALUE"""),0.122738453080113)</f>
        <v>0.122738453080113</v>
      </c>
    </row>
    <row r="630" spans="1:8" ht="13.2" x14ac:dyDescent="0.25">
      <c r="A630" s="5">
        <v>44751.166666666664</v>
      </c>
      <c r="B630" s="6">
        <v>248.02</v>
      </c>
      <c r="C630" s="6">
        <v>205.81383</v>
      </c>
      <c r="D630" s="6">
        <v>0.20506964959546201</v>
      </c>
      <c r="E630" s="4">
        <f t="shared" si="2"/>
        <v>0.24382735961791593</v>
      </c>
      <c r="F630" s="4"/>
      <c r="G630" s="2">
        <f ca="1">IFERROR(__xludf.DUMMYFUNCTION("""COMPUTED_VALUE"""),44900.9583333333)</f>
        <v>44900.958333333299</v>
      </c>
      <c r="H630" s="1">
        <f ca="1">IFERROR(__xludf.DUMMYFUNCTION("""COMPUTED_VALUE"""),0.0727088918299278)</f>
        <v>7.2708891829927805E-2</v>
      </c>
    </row>
    <row r="631" spans="1:8" ht="13.2" x14ac:dyDescent="0.25">
      <c r="A631" s="5">
        <v>44751.208333333336</v>
      </c>
      <c r="B631" s="6">
        <v>237.45</v>
      </c>
      <c r="C631" s="6">
        <v>206.21569</v>
      </c>
      <c r="D631" s="6">
        <v>0.151464275099532</v>
      </c>
      <c r="E631" s="4">
        <f t="shared" si="2"/>
        <v>0.24491010770197916</v>
      </c>
      <c r="F631" s="4"/>
      <c r="G631" s="2">
        <f ca="1">IFERROR(__xludf.DUMMYFUNCTION("""COMPUTED_VALUE"""),44901.9583333333)</f>
        <v>44901.958333333299</v>
      </c>
      <c r="H631" s="1">
        <f ca="1">IFERROR(__xludf.DUMMYFUNCTION("""COMPUTED_VALUE"""),0.114342963895858)</f>
        <v>0.114342963895858</v>
      </c>
    </row>
    <row r="632" spans="1:8" ht="13.2" x14ac:dyDescent="0.25">
      <c r="A632" s="5">
        <v>44751.25</v>
      </c>
      <c r="B632" s="6">
        <v>225.02</v>
      </c>
      <c r="C632" s="6">
        <v>198.91738000000001</v>
      </c>
      <c r="D632" s="6">
        <v>0.131223425524707</v>
      </c>
      <c r="E632" s="4">
        <f t="shared" si="2"/>
        <v>0.24429273515263436</v>
      </c>
      <c r="F632" s="4"/>
      <c r="G632" s="2">
        <f ca="1">IFERROR(__xludf.DUMMYFUNCTION("""COMPUTED_VALUE"""),44902.9583333333)</f>
        <v>44902.958333333299</v>
      </c>
      <c r="H632" s="1">
        <f ca="1">IFERROR(__xludf.DUMMYFUNCTION("""COMPUTED_VALUE"""),0.195455444184353)</f>
        <v>0.19545544418435301</v>
      </c>
    </row>
    <row r="633" spans="1:8" ht="13.2" x14ac:dyDescent="0.25">
      <c r="A633" s="5">
        <v>44751.291666666664</v>
      </c>
      <c r="B633" s="6">
        <v>212.94</v>
      </c>
      <c r="C633" s="6">
        <v>186.76541</v>
      </c>
      <c r="D633" s="6">
        <v>0.14014688265883901</v>
      </c>
      <c r="E633" s="4">
        <f t="shared" si="2"/>
        <v>0.24148999744314406</v>
      </c>
      <c r="F633" s="4"/>
      <c r="G633" s="2">
        <f ca="1">IFERROR(__xludf.DUMMYFUNCTION("""COMPUTED_VALUE"""),44903.9583333333)</f>
        <v>44903.958333333299</v>
      </c>
      <c r="H633" s="1">
        <f ca="1">IFERROR(__xludf.DUMMYFUNCTION("""COMPUTED_VALUE"""),0.167588993089038)</f>
        <v>0.16758899308903799</v>
      </c>
    </row>
    <row r="634" spans="1:8" ht="13.2" x14ac:dyDescent="0.25">
      <c r="A634" s="5">
        <v>44751.333333333336</v>
      </c>
      <c r="B634" s="6">
        <v>215.54</v>
      </c>
      <c r="C634" s="6">
        <v>177.60017999999999</v>
      </c>
      <c r="D634" s="6">
        <v>0.213624896100893</v>
      </c>
      <c r="E634" s="4">
        <f t="shared" si="2"/>
        <v>0.24009636834167933</v>
      </c>
      <c r="F634" s="4"/>
      <c r="G634" s="2">
        <f ca="1">IFERROR(__xludf.DUMMYFUNCTION("""COMPUTED_VALUE"""),44901.9583333333)</f>
        <v>44901.958333333299</v>
      </c>
      <c r="H634" s="1">
        <f ca="1">IFERROR(__xludf.DUMMYFUNCTION("""COMPUTED_VALUE"""),0.0742303316002692)</f>
        <v>7.4230331600269206E-2</v>
      </c>
    </row>
    <row r="635" spans="1:8" ht="13.2" x14ac:dyDescent="0.25">
      <c r="A635" s="5">
        <v>44751.375</v>
      </c>
      <c r="B635" s="6">
        <v>201.88</v>
      </c>
      <c r="C635" s="6">
        <v>170.62111999999999</v>
      </c>
      <c r="D635" s="6">
        <v>0.18320639320618601</v>
      </c>
      <c r="E635" s="4">
        <f t="shared" si="2"/>
        <v>0.23810484227820305</v>
      </c>
      <c r="F635" s="4"/>
      <c r="G635" s="2">
        <f ca="1">IFERROR(__xludf.DUMMYFUNCTION("""COMPUTED_VALUE"""),44902.9583333333)</f>
        <v>44902.958333333299</v>
      </c>
      <c r="H635" s="1">
        <f ca="1">IFERROR(__xludf.DUMMYFUNCTION("""COMPUTED_VALUE"""),0.0929153088996517)</f>
        <v>9.2915308899651702E-2</v>
      </c>
    </row>
    <row r="636" spans="1:8" ht="13.2" x14ac:dyDescent="0.25">
      <c r="A636" s="5">
        <v>44751.416666666664</v>
      </c>
      <c r="B636" s="6">
        <v>191.67</v>
      </c>
      <c r="C636" s="6">
        <v>162.91325000000001</v>
      </c>
      <c r="D636" s="6">
        <v>0.17651572232461099</v>
      </c>
      <c r="E636" s="4">
        <f t="shared" si="2"/>
        <v>0.23699556908831099</v>
      </c>
      <c r="F636" s="4"/>
      <c r="G636" s="2">
        <f ca="1">IFERROR(__xludf.DUMMYFUNCTION("""COMPUTED_VALUE"""),44903.9583333333)</f>
        <v>44903.958333333299</v>
      </c>
      <c r="H636" s="1">
        <f ca="1">IFERROR(__xludf.DUMMYFUNCTION("""COMPUTED_VALUE"""),0.114692240117225)</f>
        <v>0.11469224011722499</v>
      </c>
    </row>
    <row r="637" spans="1:8" ht="13.2" x14ac:dyDescent="0.25">
      <c r="A637" s="5">
        <v>44751.458333333336</v>
      </c>
      <c r="B637" s="6">
        <v>181</v>
      </c>
      <c r="C637" s="6">
        <v>160.83022</v>
      </c>
      <c r="D637" s="6">
        <v>0.125410386182397</v>
      </c>
      <c r="E637" s="4">
        <f t="shared" si="2"/>
        <v>0.23457439126385238</v>
      </c>
      <c r="F637" s="4"/>
      <c r="G637" s="2">
        <f ca="1">IFERROR(__xludf.DUMMYFUNCTION("""COMPUTED_VALUE"""),44904.9583333333)</f>
        <v>44904.958333333299</v>
      </c>
      <c r="H637" s="1">
        <f ca="1">IFERROR(__xludf.DUMMYFUNCTION("""COMPUTED_VALUE"""),0.109829822843406)</f>
        <v>0.10982982284340601</v>
      </c>
    </row>
    <row r="638" spans="1:8" ht="13.2" x14ac:dyDescent="0.25">
      <c r="A638" s="5">
        <v>44751.5</v>
      </c>
      <c r="B638" s="6">
        <v>172.63</v>
      </c>
      <c r="C638" s="6">
        <v>165.04997</v>
      </c>
      <c r="D638" s="6">
        <v>4.5925667238836697E-2</v>
      </c>
      <c r="E638" s="4">
        <f t="shared" si="2"/>
        <v>0.22769153173094128</v>
      </c>
      <c r="F638" s="4"/>
      <c r="G638" s="2">
        <f ca="1">IFERROR(__xludf.DUMMYFUNCTION("""COMPUTED_VALUE"""),44902.9583333333)</f>
        <v>44902.958333333299</v>
      </c>
      <c r="H638" s="1">
        <f ca="1">IFERROR(__xludf.DUMMYFUNCTION("""COMPUTED_VALUE"""),0.0719356825756839)</f>
        <v>7.1935682575683904E-2</v>
      </c>
    </row>
    <row r="639" spans="1:8" ht="13.2" x14ac:dyDescent="0.25">
      <c r="A639" s="5">
        <v>44751.541666666664</v>
      </c>
      <c r="B639" s="6">
        <v>160.1</v>
      </c>
      <c r="C639" s="6">
        <v>162.82745</v>
      </c>
      <c r="D639" s="6">
        <v>1.6750554037418101E-2</v>
      </c>
      <c r="E639" s="4">
        <f t="shared" si="2"/>
        <v>0.21376957064165347</v>
      </c>
      <c r="F639" s="4"/>
      <c r="G639" s="2">
        <f ca="1">IFERROR(__xludf.DUMMYFUNCTION("""COMPUTED_VALUE"""),44903.9583333333)</f>
        <v>44903.958333333299</v>
      </c>
      <c r="H639" s="1">
        <f ca="1">IFERROR(__xludf.DUMMYFUNCTION("""COMPUTED_VALUE"""),0.113945110983434)</f>
        <v>0.113945110983434</v>
      </c>
    </row>
    <row r="640" spans="1:8" ht="13.2" x14ac:dyDescent="0.25">
      <c r="A640" s="5">
        <v>44751.583333333336</v>
      </c>
      <c r="B640" s="6">
        <v>132.56</v>
      </c>
      <c r="C640" s="6">
        <v>145.17252999999999</v>
      </c>
      <c r="D640" s="6">
        <v>8.6879590787595898E-2</v>
      </c>
      <c r="E640" s="4">
        <f t="shared" si="2"/>
        <v>0.20524300451775859</v>
      </c>
      <c r="F640" s="4"/>
      <c r="G640" s="2">
        <f ca="1">IFERROR(__xludf.DUMMYFUNCTION("""COMPUTED_VALUE"""),44904.9583333333)</f>
        <v>44904.958333333299</v>
      </c>
      <c r="H640" s="1">
        <f ca="1">IFERROR(__xludf.DUMMYFUNCTION("""COMPUTED_VALUE"""),0.131026083945904)</f>
        <v>0.13102608394590401</v>
      </c>
    </row>
    <row r="641" spans="1:8" ht="13.2" x14ac:dyDescent="0.25">
      <c r="A641" s="5">
        <v>44751.625</v>
      </c>
      <c r="B641" s="6">
        <v>82.29</v>
      </c>
      <c r="C641" s="6">
        <v>116.92981</v>
      </c>
      <c r="D641" s="6">
        <v>0.29624447350081201</v>
      </c>
      <c r="E641" s="4">
        <f t="shared" si="2"/>
        <v>0.21183740498842105</v>
      </c>
      <c r="F641" s="4"/>
      <c r="G641" s="2">
        <f ca="1">IFERROR(__xludf.DUMMYFUNCTION("""COMPUTED_VALUE"""),44905.9583333333)</f>
        <v>44905.958333333299</v>
      </c>
      <c r="H641" s="1">
        <f ca="1">IFERROR(__xludf.DUMMYFUNCTION("""COMPUTED_VALUE"""),0.116086609203362)</f>
        <v>0.116086609203362</v>
      </c>
    </row>
    <row r="642" spans="1:8" ht="13.2" x14ac:dyDescent="0.25">
      <c r="A642" s="5">
        <v>44751.666666666664</v>
      </c>
      <c r="B642" s="6">
        <v>92.31</v>
      </c>
      <c r="C642" s="6">
        <v>92.797579999999996</v>
      </c>
      <c r="D642" s="6">
        <v>5.25423184527003E-3</v>
      </c>
      <c r="E642" s="4">
        <f t="shared" si="2"/>
        <v>0.19588516145761323</v>
      </c>
      <c r="F642" s="4"/>
      <c r="G642" s="2">
        <f ca="1">IFERROR(__xludf.DUMMYFUNCTION("""COMPUTED_VALUE"""),44903.9583333333)</f>
        <v>44903.958333333299</v>
      </c>
      <c r="H642" s="1">
        <f ca="1">IFERROR(__xludf.DUMMYFUNCTION("""COMPUTED_VALUE"""),0.0594748070121205)</f>
        <v>5.9474807012120497E-2</v>
      </c>
    </row>
    <row r="643" spans="1:8" ht="13.2" x14ac:dyDescent="0.25">
      <c r="A643" s="5">
        <v>44751.708333333336</v>
      </c>
      <c r="B643" s="6">
        <v>89.21</v>
      </c>
      <c r="C643" s="6">
        <v>82.374840000000006</v>
      </c>
      <c r="D643" s="6">
        <v>8.2976306843205797E-2</v>
      </c>
      <c r="E643" s="4">
        <f t="shared" si="2"/>
        <v>0.17801794450226194</v>
      </c>
      <c r="F643" s="4"/>
      <c r="G643" s="2">
        <f ca="1">IFERROR(__xludf.DUMMYFUNCTION("""COMPUTED_VALUE"""),44904.9583333333)</f>
        <v>44904.958333333299</v>
      </c>
      <c r="H643" s="1">
        <f ca="1">IFERROR(__xludf.DUMMYFUNCTION("""COMPUTED_VALUE"""),0.0837198850696173)</f>
        <v>8.3719885069617306E-2</v>
      </c>
    </row>
    <row r="644" spans="1:8" ht="13.2" x14ac:dyDescent="0.25">
      <c r="A644" s="5">
        <v>44751.75</v>
      </c>
      <c r="B644" s="6">
        <v>81.06</v>
      </c>
      <c r="C644" s="6">
        <v>88.139269999999996</v>
      </c>
      <c r="D644" s="6">
        <v>8.0319135840358005E-2</v>
      </c>
      <c r="E644" s="4">
        <f t="shared" si="2"/>
        <v>0.16406186412066309</v>
      </c>
      <c r="F644" s="4"/>
      <c r="G644" s="2">
        <f ca="1">IFERROR(__xludf.DUMMYFUNCTION("""COMPUTED_VALUE"""),44905.9583333333)</f>
        <v>44905.958333333299</v>
      </c>
      <c r="H644" s="1">
        <f ca="1">IFERROR(__xludf.DUMMYFUNCTION("""COMPUTED_VALUE"""),0.0971730993657046)</f>
        <v>9.7173099365704604E-2</v>
      </c>
    </row>
    <row r="645" spans="1:8" ht="13.2" x14ac:dyDescent="0.25">
      <c r="A645" s="5">
        <v>44751.791666666664</v>
      </c>
      <c r="B645" s="6">
        <v>75.88</v>
      </c>
      <c r="C645" s="6">
        <v>97.607089999999999</v>
      </c>
      <c r="D645" s="6">
        <v>0.22259745680359899</v>
      </c>
      <c r="E645" s="4">
        <f t="shared" si="2"/>
        <v>0.16303755480713708</v>
      </c>
      <c r="F645" s="4"/>
      <c r="G645" s="2">
        <f ca="1">IFERROR(__xludf.DUMMYFUNCTION("""COMPUTED_VALUE"""),44906.9583333333)</f>
        <v>44906.958333333299</v>
      </c>
      <c r="H645" s="1">
        <f ca="1">IFERROR(__xludf.DUMMYFUNCTION("""COMPUTED_VALUE"""),0.0805372896700456)</f>
        <v>8.05372896700456E-2</v>
      </c>
    </row>
    <row r="646" spans="1:8" ht="13.2" x14ac:dyDescent="0.25">
      <c r="A646" s="5">
        <v>44751.833333333336</v>
      </c>
      <c r="B646" s="6">
        <v>69.73</v>
      </c>
      <c r="C646" s="6">
        <v>101.66368</v>
      </c>
      <c r="D646" s="6">
        <v>0.31411099814604299</v>
      </c>
      <c r="E646" s="4">
        <f t="shared" si="2"/>
        <v>0.16788333066269723</v>
      </c>
      <c r="F646" s="4"/>
      <c r="G646" s="2">
        <f ca="1">IFERROR(__xludf.DUMMYFUNCTION("""COMPUTED_VALUE"""),44904.9583333333)</f>
        <v>44904.958333333299</v>
      </c>
      <c r="H646" s="1">
        <f ca="1">IFERROR(__xludf.DUMMYFUNCTION("""COMPUTED_VALUE"""),0.0511209576421821)</f>
        <v>5.1120957642182101E-2</v>
      </c>
    </row>
    <row r="647" spans="1:8" ht="13.2" x14ac:dyDescent="0.25">
      <c r="A647" s="5">
        <v>44751.875</v>
      </c>
      <c r="B647" s="6">
        <v>72.39</v>
      </c>
      <c r="C647" s="6">
        <v>102.12889</v>
      </c>
      <c r="D647" s="6">
        <v>0.29118978968634601</v>
      </c>
      <c r="E647" s="4">
        <f t="shared" si="2"/>
        <v>0.17189013947073953</v>
      </c>
      <c r="F647" s="4"/>
      <c r="G647" s="2">
        <f ca="1">IFERROR(__xludf.DUMMYFUNCTION("""COMPUTED_VALUE"""),44905.9583333333)</f>
        <v>44905.958333333299</v>
      </c>
      <c r="H647" s="1">
        <f ca="1">IFERROR(__xludf.DUMMYFUNCTION("""COMPUTED_VALUE"""),0.0642027249808713)</f>
        <v>6.4202724980871304E-2</v>
      </c>
    </row>
    <row r="648" spans="1:8" ht="13.2" x14ac:dyDescent="0.25">
      <c r="A648" s="5">
        <v>44751.916666666664</v>
      </c>
      <c r="B648" s="6">
        <v>80.98</v>
      </c>
      <c r="C648" s="6">
        <v>102.42155</v>
      </c>
      <c r="D648" s="6">
        <v>0.20934607999976501</v>
      </c>
      <c r="E648" s="4">
        <f t="shared" si="2"/>
        <v>0.16902038543283296</v>
      </c>
      <c r="F648" s="4"/>
      <c r="G648" s="2">
        <f ca="1">IFERROR(__xludf.DUMMYFUNCTION("""COMPUTED_VALUE"""),44906.9583333333)</f>
        <v>44906.958333333299</v>
      </c>
      <c r="H648" s="1">
        <f ca="1">IFERROR(__xludf.DUMMYFUNCTION("""COMPUTED_VALUE"""),0.0760051769156072)</f>
        <v>7.6005176915607195E-2</v>
      </c>
    </row>
    <row r="649" spans="1:8" ht="13.2" x14ac:dyDescent="0.25">
      <c r="A649" s="5">
        <v>44751.958333333336</v>
      </c>
      <c r="B649" s="6">
        <v>101.79</v>
      </c>
      <c r="C649" s="6">
        <v>105.60441</v>
      </c>
      <c r="D649" s="6">
        <v>3.6119798406146E-2</v>
      </c>
      <c r="E649" s="4">
        <f t="shared" si="2"/>
        <v>0.15845342183734334</v>
      </c>
      <c r="F649" s="4"/>
      <c r="G649" s="2">
        <f ca="1">IFERROR(__xludf.DUMMYFUNCTION("""COMPUTED_VALUE"""),44907.9583333333)</f>
        <v>44907.958333333299</v>
      </c>
      <c r="H649" s="1">
        <f ca="1">IFERROR(__xludf.DUMMYFUNCTION("""COMPUTED_VALUE"""),0.158740305224516)</f>
        <v>0.15874030522451599</v>
      </c>
    </row>
    <row r="650" spans="1:8" ht="13.2" x14ac:dyDescent="0.25">
      <c r="A650" s="5">
        <v>44752</v>
      </c>
      <c r="B650" s="6">
        <v>118.76</v>
      </c>
      <c r="C650" s="6">
        <v>102.88402000000001</v>
      </c>
      <c r="D650" s="6">
        <v>0.15430948363020799</v>
      </c>
      <c r="E650" s="4">
        <f t="shared" si="2"/>
        <v>0.15279286049901414</v>
      </c>
      <c r="F650" s="4"/>
      <c r="G650" s="2">
        <f ca="1">IFERROR(__xludf.DUMMYFUNCTION("""COMPUTED_VALUE"""),44905.9583333333)</f>
        <v>44905.958333333299</v>
      </c>
      <c r="H650" s="1">
        <f ca="1">IFERROR(__xludf.DUMMYFUNCTION("""COMPUTED_VALUE"""),0.0608003985946382)</f>
        <v>6.0800398594638198E-2</v>
      </c>
    </row>
    <row r="651" spans="1:8" ht="13.2" x14ac:dyDescent="0.25">
      <c r="A651" s="5">
        <v>44752.041666666664</v>
      </c>
      <c r="B651" s="6">
        <v>141.76</v>
      </c>
      <c r="C651" s="6">
        <v>128.9736</v>
      </c>
      <c r="D651" s="6">
        <v>9.9139668893478805E-2</v>
      </c>
      <c r="E651" s="4">
        <f t="shared" si="2"/>
        <v>0.15100486702885851</v>
      </c>
      <c r="F651" s="4"/>
      <c r="G651" s="2">
        <f ca="1">IFERROR(__xludf.DUMMYFUNCTION("""COMPUTED_VALUE"""),44906.9583333333)</f>
        <v>44906.958333333299</v>
      </c>
      <c r="H651" s="1">
        <f ca="1">IFERROR(__xludf.DUMMYFUNCTION("""COMPUTED_VALUE"""),0.109806245780786)</f>
        <v>0.109806245780786</v>
      </c>
    </row>
    <row r="652" spans="1:8" ht="13.2" x14ac:dyDescent="0.25">
      <c r="A652" s="5">
        <v>44752.083333333336</v>
      </c>
      <c r="B652" s="6">
        <v>174.99</v>
      </c>
      <c r="C652" s="6">
        <v>167.11600999999999</v>
      </c>
      <c r="D652" s="6">
        <v>4.7116909983669499E-2</v>
      </c>
      <c r="E652" s="4">
        <f t="shared" si="2"/>
        <v>0.14821740718862944</v>
      </c>
      <c r="F652" s="4"/>
      <c r="G652" s="2">
        <f ca="1">IFERROR(__xludf.DUMMYFUNCTION("""COMPUTED_VALUE"""),44907.9583333333)</f>
        <v>44907.958333333299</v>
      </c>
      <c r="H652" s="1">
        <f ca="1">IFERROR(__xludf.DUMMYFUNCTION("""COMPUTED_VALUE"""),0.170925217970107)</f>
        <v>0.17092521797010701</v>
      </c>
    </row>
    <row r="653" spans="1:8" ht="13.2" x14ac:dyDescent="0.25">
      <c r="A653" s="5">
        <v>44752.125</v>
      </c>
      <c r="B653" s="6">
        <v>227.58</v>
      </c>
      <c r="C653" s="6">
        <v>195.98707999999999</v>
      </c>
      <c r="D653" s="6">
        <v>0.16119899332139601</v>
      </c>
      <c r="E653" s="4">
        <f t="shared" si="2"/>
        <v>0.14483919873569898</v>
      </c>
      <c r="F653" s="4"/>
      <c r="G653" s="2">
        <f ca="1">IFERROR(__xludf.DUMMYFUNCTION("""COMPUTED_VALUE"""),44908.9583333333)</f>
        <v>44908.958333333299</v>
      </c>
      <c r="H653" s="1">
        <f ca="1">IFERROR(__xludf.DUMMYFUNCTION("""COMPUTED_VALUE"""),0.098375791768493)</f>
        <v>9.8375791768492996E-2</v>
      </c>
    </row>
    <row r="654" spans="1:8" ht="13.2" x14ac:dyDescent="0.25">
      <c r="A654" s="5">
        <v>44752.166666666664</v>
      </c>
      <c r="B654" s="6">
        <v>232.69</v>
      </c>
      <c r="C654" s="6">
        <v>207.55192</v>
      </c>
      <c r="D654" s="6">
        <v>0.121117067960633</v>
      </c>
      <c r="E654" s="4">
        <f t="shared" si="2"/>
        <v>0.14134117450091443</v>
      </c>
      <c r="F654" s="4"/>
      <c r="G654" s="2">
        <f ca="1">IFERROR(__xludf.DUMMYFUNCTION("""COMPUTED_VALUE"""),44906.9583333333)</f>
        <v>44906.958333333299</v>
      </c>
      <c r="H654" s="1">
        <f ca="1">IFERROR(__xludf.DUMMYFUNCTION("""COMPUTED_VALUE"""),0.0621571286645521)</f>
        <v>6.21571286645521E-2</v>
      </c>
    </row>
    <row r="655" spans="1:8" ht="13.2" x14ac:dyDescent="0.25">
      <c r="A655" s="5">
        <v>44752.208333333336</v>
      </c>
      <c r="B655" s="6">
        <v>228.53</v>
      </c>
      <c r="C655" s="6">
        <v>207.86295999999999</v>
      </c>
      <c r="D655" s="6">
        <v>9.9426275850204401E-2</v>
      </c>
      <c r="E655" s="4">
        <f t="shared" si="2"/>
        <v>0.13917292453219243</v>
      </c>
      <c r="F655" s="4"/>
      <c r="G655" s="2">
        <f ca="1">IFERROR(__xludf.DUMMYFUNCTION("""COMPUTED_VALUE"""),44907.9583333333)</f>
        <v>44907.958333333299</v>
      </c>
      <c r="H655" s="1">
        <f ca="1">IFERROR(__xludf.DUMMYFUNCTION("""COMPUTED_VALUE"""),0.220388551896188)</f>
        <v>0.220388551896188</v>
      </c>
    </row>
    <row r="656" spans="1:8" ht="13.2" x14ac:dyDescent="0.25">
      <c r="A656" s="5">
        <v>44752.25</v>
      </c>
      <c r="B656" s="6">
        <v>211.07</v>
      </c>
      <c r="C656" s="6">
        <v>200.27954</v>
      </c>
      <c r="D656" s="6">
        <v>5.3876996122519498E-2</v>
      </c>
      <c r="E656" s="4">
        <f t="shared" si="2"/>
        <v>0.13595015664043461</v>
      </c>
      <c r="F656" s="4"/>
      <c r="G656" s="2">
        <f ca="1">IFERROR(__xludf.DUMMYFUNCTION("""COMPUTED_VALUE"""),44908.9583333333)</f>
        <v>44908.958333333299</v>
      </c>
      <c r="H656" s="1">
        <f ca="1">IFERROR(__xludf.DUMMYFUNCTION("""COMPUTED_VALUE"""),0.177022292513806)</f>
        <v>0.177022292513806</v>
      </c>
    </row>
    <row r="657" spans="1:8" ht="13.2" x14ac:dyDescent="0.25">
      <c r="A657" s="5">
        <v>44752.291666666664</v>
      </c>
      <c r="B657" s="6">
        <v>199.53</v>
      </c>
      <c r="C657" s="6">
        <v>187.22121000000001</v>
      </c>
      <c r="D657" s="6">
        <v>6.5744634381969799E-2</v>
      </c>
      <c r="E657" s="4">
        <f t="shared" si="2"/>
        <v>0.1328500629622317</v>
      </c>
      <c r="F657" s="4"/>
      <c r="G657" s="2">
        <f ca="1">IFERROR(__xludf.DUMMYFUNCTION("""COMPUTED_VALUE"""),44909.9583333333)</f>
        <v>44909.958333333299</v>
      </c>
      <c r="H657" s="1">
        <f ca="1">IFERROR(__xludf.DUMMYFUNCTION("""COMPUTED_VALUE"""),0.212573185206936)</f>
        <v>0.21257318520693599</v>
      </c>
    </row>
    <row r="658" spans="1:8" ht="13.2" x14ac:dyDescent="0.25">
      <c r="A658" s="5">
        <v>44752.333333333336</v>
      </c>
      <c r="B658" s="6">
        <v>198.62</v>
      </c>
      <c r="C658" s="6">
        <v>175.24159</v>
      </c>
      <c r="D658" s="6">
        <v>0.133406744369301</v>
      </c>
      <c r="E658" s="4">
        <f t="shared" si="2"/>
        <v>0.12950763997341538</v>
      </c>
      <c r="F658" s="4"/>
      <c r="G658" s="2">
        <f ca="1">IFERROR(__xludf.DUMMYFUNCTION("""COMPUTED_VALUE"""),44907.9583333333)</f>
        <v>44907.958333333299</v>
      </c>
      <c r="H658" s="1">
        <f ca="1">IFERROR(__xludf.DUMMYFUNCTION("""COMPUTED_VALUE"""),0.171661801680308)</f>
        <v>0.17166180168030801</v>
      </c>
    </row>
    <row r="659" spans="1:8" ht="13.2" x14ac:dyDescent="0.25">
      <c r="A659" s="5">
        <v>44752.375</v>
      </c>
      <c r="B659" s="6">
        <v>187.28</v>
      </c>
      <c r="C659" s="6">
        <v>165.16833</v>
      </c>
      <c r="D659" s="6">
        <v>0.13387354585470401</v>
      </c>
      <c r="E659" s="4">
        <f t="shared" si="2"/>
        <v>0.12745210466710366</v>
      </c>
      <c r="F659" s="4"/>
      <c r="G659" s="2">
        <f ca="1">IFERROR(__xludf.DUMMYFUNCTION("""COMPUTED_VALUE"""),44908.9583333333)</f>
        <v>44908.958333333299</v>
      </c>
      <c r="H659" s="1">
        <f ca="1">IFERROR(__xludf.DUMMYFUNCTION("""COMPUTED_VALUE"""),0.117067283191478)</f>
        <v>0.11706728319147799</v>
      </c>
    </row>
    <row r="660" spans="1:8" ht="13.2" x14ac:dyDescent="0.25">
      <c r="A660" s="5">
        <v>44752.416666666664</v>
      </c>
      <c r="B660" s="6">
        <v>177.13</v>
      </c>
      <c r="C660" s="6">
        <v>156.44396</v>
      </c>
      <c r="D660" s="6">
        <v>0.13222651740597699</v>
      </c>
      <c r="E660" s="4">
        <f t="shared" si="2"/>
        <v>0.12560672112882723</v>
      </c>
      <c r="F660" s="4"/>
      <c r="G660" s="2">
        <f ca="1">IFERROR(__xludf.DUMMYFUNCTION("""COMPUTED_VALUE"""),44909.9583333333)</f>
        <v>44909.958333333299</v>
      </c>
      <c r="H660" s="1">
        <f ca="1">IFERROR(__xludf.DUMMYFUNCTION("""COMPUTED_VALUE"""),0.170188202778836)</f>
        <v>0.17018820277883601</v>
      </c>
    </row>
    <row r="661" spans="1:8" ht="13.2" x14ac:dyDescent="0.25">
      <c r="A661" s="5">
        <v>44752.458333333336</v>
      </c>
      <c r="B661" s="6">
        <v>168.91</v>
      </c>
      <c r="C661" s="6">
        <v>154.79212999999999</v>
      </c>
      <c r="D661" s="6">
        <v>9.1205347455326102E-2</v>
      </c>
      <c r="E661" s="4">
        <f t="shared" si="2"/>
        <v>0.12418151118186593</v>
      </c>
      <c r="F661" s="4"/>
      <c r="G661" s="2">
        <f ca="1">IFERROR(__xludf.DUMMYFUNCTION("""COMPUTED_VALUE"""),44910.9583333333)</f>
        <v>44910.958333333299</v>
      </c>
      <c r="H661" s="1">
        <f ca="1">IFERROR(__xludf.DUMMYFUNCTION("""COMPUTED_VALUE"""),0.177668946696168)</f>
        <v>0.17766894669616801</v>
      </c>
    </row>
    <row r="662" spans="1:8" ht="13.2" x14ac:dyDescent="0.25">
      <c r="A662" s="5">
        <v>44752.5</v>
      </c>
      <c r="B662" s="6">
        <v>168.86</v>
      </c>
      <c r="C662" s="6">
        <v>159.77715000000001</v>
      </c>
      <c r="D662" s="6">
        <v>5.6846989697838503E-2</v>
      </c>
      <c r="E662" s="4">
        <f t="shared" si="2"/>
        <v>0.12463656628432436</v>
      </c>
      <c r="F662" s="4"/>
      <c r="G662" s="2">
        <f ca="1">IFERROR(__xludf.DUMMYFUNCTION("""COMPUTED_VALUE"""),44908.9583333333)</f>
        <v>44908.958333333299</v>
      </c>
      <c r="H662" s="1">
        <f ca="1">IFERROR(__xludf.DUMMYFUNCTION("""COMPUTED_VALUE"""),0.103810198400911)</f>
        <v>0.10381019840091101</v>
      </c>
    </row>
    <row r="663" spans="1:8" ht="13.2" x14ac:dyDescent="0.25">
      <c r="A663" s="5">
        <v>44752.541666666664</v>
      </c>
      <c r="B663" s="6">
        <v>169.13</v>
      </c>
      <c r="C663" s="6">
        <v>159.36716000000001</v>
      </c>
      <c r="D663" s="6">
        <v>6.1260048808047897E-2</v>
      </c>
      <c r="E663" s="4">
        <f t="shared" si="2"/>
        <v>0.12649112856643391</v>
      </c>
      <c r="F663" s="4"/>
      <c r="G663" s="2">
        <f ca="1">IFERROR(__xludf.DUMMYFUNCTION("""COMPUTED_VALUE"""),44909.9583333333)</f>
        <v>44909.958333333299</v>
      </c>
      <c r="H663" s="1">
        <f ca="1">IFERROR(__xludf.DUMMYFUNCTION("""COMPUTED_VALUE"""),0.198094127203316)</f>
        <v>0.19809412720331601</v>
      </c>
    </row>
    <row r="664" spans="1:8" ht="13.2" x14ac:dyDescent="0.25">
      <c r="A664" s="5">
        <v>44752.583333333336</v>
      </c>
      <c r="B664" s="6">
        <v>147.69999999999999</v>
      </c>
      <c r="C664" s="6">
        <v>145.47684000000001</v>
      </c>
      <c r="D664" s="6">
        <v>1.5281882669433601E-2</v>
      </c>
      <c r="E664" s="4">
        <f t="shared" si="2"/>
        <v>0.12350789072817712</v>
      </c>
      <c r="F664" s="4"/>
      <c r="G664" s="2">
        <f ca="1">IFERROR(__xludf.DUMMYFUNCTION("""COMPUTED_VALUE"""),44910.9583333333)</f>
        <v>44910.958333333299</v>
      </c>
      <c r="H664" s="1">
        <f ca="1">IFERROR(__xludf.DUMMYFUNCTION("""COMPUTED_VALUE"""),0.221497977244957)</f>
        <v>0.22149797724495701</v>
      </c>
    </row>
    <row r="665" spans="1:8" ht="13.2" x14ac:dyDescent="0.25">
      <c r="A665" s="5">
        <v>44752.625</v>
      </c>
      <c r="B665" s="6">
        <v>98.85</v>
      </c>
      <c r="C665" s="6">
        <v>120.8001</v>
      </c>
      <c r="D665" s="6">
        <v>0.18170597540896</v>
      </c>
      <c r="E665" s="4">
        <f t="shared" si="2"/>
        <v>0.1187354533076833</v>
      </c>
      <c r="F665" s="4"/>
      <c r="G665" s="2">
        <f ca="1">IFERROR(__xludf.DUMMYFUNCTION("""COMPUTED_VALUE"""),44911.9583333333)</f>
        <v>44911.958333333299</v>
      </c>
      <c r="H665" s="1">
        <f ca="1">IFERROR(__xludf.DUMMYFUNCTION("""COMPUTED_VALUE"""),0.236607308064371)</f>
        <v>0.236607308064371</v>
      </c>
    </row>
    <row r="666" spans="1:8" ht="13.2" x14ac:dyDescent="0.25">
      <c r="A666" s="5">
        <v>44752.666666666664</v>
      </c>
      <c r="B666" s="6">
        <v>97.97</v>
      </c>
      <c r="C666" s="6">
        <v>97.647019999999998</v>
      </c>
      <c r="D666" s="6">
        <v>3.3076278211050399E-3</v>
      </c>
      <c r="E666" s="4">
        <f t="shared" si="2"/>
        <v>0.11865434480667642</v>
      </c>
      <c r="F666" s="4"/>
      <c r="G666" s="2">
        <f ca="1">IFERROR(__xludf.DUMMYFUNCTION("""COMPUTED_VALUE"""),44909.9583333333)</f>
        <v>44909.958333333299</v>
      </c>
      <c r="H666" s="1">
        <f ca="1">IFERROR(__xludf.DUMMYFUNCTION("""COMPUTED_VALUE"""),0.131204497986676)</f>
        <v>0.13120449798667599</v>
      </c>
    </row>
    <row r="667" spans="1:8" ht="13.2" x14ac:dyDescent="0.25">
      <c r="A667" s="5">
        <v>44752.708333333336</v>
      </c>
      <c r="B667" s="6">
        <v>97.49</v>
      </c>
      <c r="C667" s="6">
        <v>85.452070000000006</v>
      </c>
      <c r="D667" s="6">
        <v>0.140873474451818</v>
      </c>
      <c r="E667" s="4">
        <f t="shared" si="2"/>
        <v>0.1210667267903686</v>
      </c>
      <c r="F667" s="4"/>
      <c r="G667" s="2">
        <f ca="1">IFERROR(__xludf.DUMMYFUNCTION("""COMPUTED_VALUE"""),44910.9583333333)</f>
        <v>44910.958333333299</v>
      </c>
      <c r="H667" s="1">
        <f ca="1">IFERROR(__xludf.DUMMYFUNCTION("""COMPUTED_VALUE"""),0.221858642226333)</f>
        <v>0.221858642226333</v>
      </c>
    </row>
    <row r="668" spans="1:8" ht="13.2" x14ac:dyDescent="0.25">
      <c r="A668" s="5">
        <v>44752.75</v>
      </c>
      <c r="B668" s="6">
        <v>94.19</v>
      </c>
      <c r="C668" s="6">
        <v>87.757900000000006</v>
      </c>
      <c r="D668" s="6">
        <v>7.3293686380371301E-2</v>
      </c>
      <c r="E668" s="4">
        <f t="shared" si="2"/>
        <v>0.12077399972953583</v>
      </c>
      <c r="F668" s="4"/>
      <c r="G668" s="2">
        <f ca="1">IFERROR(__xludf.DUMMYFUNCTION("""COMPUTED_VALUE"""),44911.9583333333)</f>
        <v>44911.958333333299</v>
      </c>
      <c r="H668" s="1">
        <f ca="1">IFERROR(__xludf.DUMMYFUNCTION("""COMPUTED_VALUE"""),0.252826519801865)</f>
        <v>0.25282651980186499</v>
      </c>
    </row>
    <row r="669" spans="1:8" ht="13.2" x14ac:dyDescent="0.25">
      <c r="A669" s="5">
        <v>44752.791666666664</v>
      </c>
      <c r="B669" s="6">
        <v>93.91</v>
      </c>
      <c r="C669" s="6">
        <v>93.611559999999997</v>
      </c>
      <c r="D669" s="6">
        <v>3.1880677984641999E-3</v>
      </c>
      <c r="E669" s="4">
        <f t="shared" si="2"/>
        <v>0.11163194185432189</v>
      </c>
      <c r="F669" s="4"/>
      <c r="G669" s="2">
        <f ca="1">IFERROR(__xludf.DUMMYFUNCTION("""COMPUTED_VALUE"""),44912.9583333333)</f>
        <v>44912.958333333299</v>
      </c>
      <c r="H669" s="1">
        <f ca="1">IFERROR(__xludf.DUMMYFUNCTION("""COMPUTED_VALUE"""),0.227081460440496)</f>
        <v>0.22708146044049601</v>
      </c>
    </row>
    <row r="670" spans="1:8" ht="13.2" x14ac:dyDescent="0.25">
      <c r="A670" s="5">
        <v>44752.833333333336</v>
      </c>
      <c r="B670" s="6">
        <v>100.41</v>
      </c>
      <c r="C670" s="6">
        <v>96.415289999999999</v>
      </c>
      <c r="D670" s="6">
        <v>4.1432328834980402E-2</v>
      </c>
      <c r="E670" s="4">
        <f t="shared" si="2"/>
        <v>0.10027033063302761</v>
      </c>
      <c r="F670" s="4"/>
      <c r="G670" s="2">
        <f ca="1">IFERROR(__xludf.DUMMYFUNCTION("""COMPUTED_VALUE"""),44910.9583333333)</f>
        <v>44910.958333333299</v>
      </c>
      <c r="H670" s="1">
        <f ca="1">IFERROR(__xludf.DUMMYFUNCTION("""COMPUTED_VALUE"""),0.160928280111499)</f>
        <v>0.16092828011149901</v>
      </c>
    </row>
    <row r="671" spans="1:8" ht="13.2" x14ac:dyDescent="0.25">
      <c r="A671" s="5">
        <v>44752.875</v>
      </c>
      <c r="B671" s="6">
        <v>107.47</v>
      </c>
      <c r="C671" s="6">
        <v>97.488479999999996</v>
      </c>
      <c r="D671" s="6">
        <v>0.10238666148041201</v>
      </c>
      <c r="E671" s="4">
        <f t="shared" si="2"/>
        <v>9.2403533624447046E-2</v>
      </c>
      <c r="F671" s="4"/>
      <c r="G671" s="2">
        <f ca="1">IFERROR(__xludf.DUMMYFUNCTION("""COMPUTED_VALUE"""),44911.9583333333)</f>
        <v>44911.958333333299</v>
      </c>
      <c r="H671" s="1">
        <f ca="1">IFERROR(__xludf.DUMMYFUNCTION("""COMPUTED_VALUE"""),0.258789331742299)</f>
        <v>0.25878933174229901</v>
      </c>
    </row>
    <row r="672" spans="1:8" ht="13.2" x14ac:dyDescent="0.25">
      <c r="A672" s="5">
        <v>44752.916666666664</v>
      </c>
      <c r="B672" s="6">
        <v>121.04</v>
      </c>
      <c r="C672" s="6">
        <v>97.607830000000007</v>
      </c>
      <c r="D672" s="6">
        <v>0.240064449747525</v>
      </c>
      <c r="E672" s="4">
        <f t="shared" si="2"/>
        <v>9.3683465697270374E-2</v>
      </c>
      <c r="F672" s="4"/>
      <c r="G672" s="2">
        <f ca="1">IFERROR(__xludf.DUMMYFUNCTION("""COMPUTED_VALUE"""),44912.9583333333)</f>
        <v>44912.958333333299</v>
      </c>
      <c r="H672" s="1">
        <f ca="1">IFERROR(__xludf.DUMMYFUNCTION("""COMPUTED_VALUE"""),0.259072056847504)</f>
        <v>0.25907205684750401</v>
      </c>
    </row>
    <row r="673" spans="1:8" ht="13.2" x14ac:dyDescent="0.25">
      <c r="A673" s="5">
        <v>44752.958333333336</v>
      </c>
      <c r="B673" s="6">
        <v>139.86000000000001</v>
      </c>
      <c r="C673" s="6">
        <v>98.846369999999993</v>
      </c>
      <c r="D673" s="6">
        <v>0.41492297592718902</v>
      </c>
      <c r="E673" s="4">
        <f t="shared" si="2"/>
        <v>0.10946693142731384</v>
      </c>
      <c r="F673" s="4"/>
      <c r="G673" s="2">
        <f ca="1">IFERROR(__xludf.DUMMYFUNCTION("""COMPUTED_VALUE"""),44913.9583333333)</f>
        <v>44913.958333333299</v>
      </c>
      <c r="H673" s="1">
        <f ca="1">IFERROR(__xludf.DUMMYFUNCTION("""COMPUTED_VALUE"""),0.206956504128188)</f>
        <v>0.206956504128188</v>
      </c>
    </row>
    <row r="674" spans="1:8" ht="13.2" x14ac:dyDescent="0.25">
      <c r="A674" s="5">
        <v>44750</v>
      </c>
      <c r="B674" s="6">
        <v>139.71</v>
      </c>
      <c r="C674" s="6">
        <v>133.06515999999999</v>
      </c>
      <c r="D674" s="6">
        <v>4.9936737760658101E-2</v>
      </c>
      <c r="E674" s="4">
        <f t="shared" si="2"/>
        <v>0.1051180670160826</v>
      </c>
      <c r="F674" s="4"/>
      <c r="G674" s="2">
        <f ca="1">IFERROR(__xludf.DUMMYFUNCTION("""COMPUTED_VALUE"""),44911.9583333333)</f>
        <v>44911.958333333299</v>
      </c>
      <c r="H674" s="1">
        <f ca="1">IFERROR(__xludf.DUMMYFUNCTION("""COMPUTED_VALUE"""),0.107715655645812)</f>
        <v>0.10771565564581199</v>
      </c>
    </row>
    <row r="675" spans="1:8" ht="13.2" x14ac:dyDescent="0.25">
      <c r="A675" s="5">
        <v>44750.041666666664</v>
      </c>
      <c r="B675" s="6">
        <v>159.72</v>
      </c>
      <c r="C675" s="6">
        <v>158.00572</v>
      </c>
      <c r="D675" s="6">
        <v>1.08494806390553E-2</v>
      </c>
      <c r="E675" s="4">
        <f t="shared" si="2"/>
        <v>0.10143930917214829</v>
      </c>
      <c r="F675" s="4"/>
      <c r="G675" s="2">
        <f ca="1">IFERROR(__xludf.DUMMYFUNCTION("""COMPUTED_VALUE"""),44912.9583333333)</f>
        <v>44912.958333333299</v>
      </c>
      <c r="H675" s="1">
        <f ca="1">IFERROR(__xludf.DUMMYFUNCTION("""COMPUTED_VALUE"""),0.138526149717749)</f>
        <v>0.13852614971774899</v>
      </c>
    </row>
    <row r="676" spans="1:8" ht="13.2" x14ac:dyDescent="0.25">
      <c r="A676" s="5">
        <v>44750.083333333336</v>
      </c>
      <c r="B676" s="6">
        <v>191.86</v>
      </c>
      <c r="C676" s="6">
        <v>194.10031000000001</v>
      </c>
      <c r="D676" s="6">
        <v>1.1542021751536499E-2</v>
      </c>
      <c r="E676" s="4">
        <f t="shared" si="2"/>
        <v>9.9957022162476081E-2</v>
      </c>
      <c r="F676" s="4"/>
      <c r="G676" s="2">
        <f ca="1">IFERROR(__xludf.DUMMYFUNCTION("""COMPUTED_VALUE"""),44913.9583333333)</f>
        <v>44913.958333333299</v>
      </c>
      <c r="H676" s="1">
        <f ca="1">IFERROR(__xludf.DUMMYFUNCTION("""COMPUTED_VALUE"""),0.125372708839159)</f>
        <v>0.12537270883915899</v>
      </c>
    </row>
    <row r="677" spans="1:8" ht="13.2" x14ac:dyDescent="0.25">
      <c r="A677" s="5">
        <v>44750.125</v>
      </c>
      <c r="B677" s="6">
        <v>240.64</v>
      </c>
      <c r="C677" s="6">
        <v>224.83500000000001</v>
      </c>
      <c r="D677" s="6">
        <v>7.0295994840660805E-2</v>
      </c>
      <c r="E677" s="4">
        <f t="shared" si="2"/>
        <v>9.6169397225778774E-2</v>
      </c>
      <c r="F677" s="4"/>
      <c r="G677" s="2">
        <f ca="1">IFERROR(__xludf.DUMMYFUNCTION("""COMPUTED_VALUE"""),44914.9583333333)</f>
        <v>44914.958333333299</v>
      </c>
      <c r="H677" s="1">
        <f ca="1">IFERROR(__xludf.DUMMYFUNCTION("""COMPUTED_VALUE"""),0.150815614953061)</f>
        <v>0.15081561495306101</v>
      </c>
    </row>
    <row r="678" spans="1:8" ht="13.2" x14ac:dyDescent="0.25">
      <c r="A678" s="5">
        <v>44750.166666666664</v>
      </c>
      <c r="B678" s="6">
        <v>244.54</v>
      </c>
      <c r="C678" s="6">
        <v>238.3492</v>
      </c>
      <c r="D678" s="6">
        <v>2.59736554601399E-2</v>
      </c>
      <c r="E678" s="4">
        <f t="shared" si="2"/>
        <v>9.2205088371591568E-2</v>
      </c>
      <c r="F678" s="4"/>
      <c r="G678" s="2">
        <f ca="1">IFERROR(__xludf.DUMMYFUNCTION("""COMPUTED_VALUE"""),44912.9583333333)</f>
        <v>44912.958333333299</v>
      </c>
      <c r="H678" s="1">
        <f ca="1">IFERROR(__xludf.DUMMYFUNCTION("""COMPUTED_VALUE"""),0.0835467507174819)</f>
        <v>8.3546750717481896E-2</v>
      </c>
    </row>
    <row r="679" spans="1:8" ht="13.2" x14ac:dyDescent="0.25">
      <c r="A679" s="5">
        <v>44750.208333333336</v>
      </c>
      <c r="B679" s="6">
        <v>234.33</v>
      </c>
      <c r="C679" s="6">
        <v>235.80878999999999</v>
      </c>
      <c r="D679" s="6">
        <v>6.2711402742873798E-3</v>
      </c>
      <c r="E679" s="4">
        <f t="shared" si="2"/>
        <v>8.8323624389261682E-2</v>
      </c>
      <c r="F679" s="4"/>
      <c r="G679" s="2">
        <f ca="1">IFERROR(__xludf.DUMMYFUNCTION("""COMPUTED_VALUE"""),44913.9583333333)</f>
        <v>44913.958333333299</v>
      </c>
      <c r="H679" s="1">
        <f ca="1">IFERROR(__xludf.DUMMYFUNCTION("""COMPUTED_VALUE"""),0.100881043087256)</f>
        <v>0.100881043087256</v>
      </c>
    </row>
    <row r="680" spans="1:8" ht="13.2" x14ac:dyDescent="0.25">
      <c r="A680" s="5">
        <v>44750.25</v>
      </c>
      <c r="B680" s="6">
        <v>229.84</v>
      </c>
      <c r="C680" s="6">
        <v>225.74592999999999</v>
      </c>
      <c r="D680" s="6">
        <v>1.8135742247933399E-2</v>
      </c>
      <c r="E680" s="4">
        <f t="shared" si="2"/>
        <v>8.6834405477820606E-2</v>
      </c>
      <c r="F680" s="4"/>
      <c r="G680" s="2">
        <f ca="1">IFERROR(__xludf.DUMMYFUNCTION("""COMPUTED_VALUE"""),44914.9583333333)</f>
        <v>44914.958333333299</v>
      </c>
      <c r="H680" s="1">
        <f ca="1">IFERROR(__xludf.DUMMYFUNCTION("""COMPUTED_VALUE"""),0.141585931328128)</f>
        <v>0.141585931328128</v>
      </c>
    </row>
    <row r="681" spans="1:8" ht="13.2" x14ac:dyDescent="0.25">
      <c r="A681" s="5">
        <v>44750.291666666664</v>
      </c>
      <c r="B681" s="6">
        <v>228.02</v>
      </c>
      <c r="C681" s="6">
        <v>216.20517000000001</v>
      </c>
      <c r="D681" s="6">
        <v>5.4646380565275099E-2</v>
      </c>
      <c r="E681" s="4">
        <f t="shared" si="2"/>
        <v>8.6371978235458335E-2</v>
      </c>
      <c r="F681" s="4"/>
      <c r="G681" s="2">
        <f ca="1">IFERROR(__xludf.DUMMYFUNCTION("""COMPUTED_VALUE"""),44915.9583333333)</f>
        <v>44915.958333333299</v>
      </c>
      <c r="H681" s="3">
        <f ca="1">IFERROR(__xludf.DUMMYFUNCTION("""COMPUTED_VALUE"""),0.17270240332653)</f>
        <v>0.17270240332653</v>
      </c>
    </row>
    <row r="682" spans="1:8" ht="13.2" x14ac:dyDescent="0.25">
      <c r="A682" s="5">
        <v>44750.333333333336</v>
      </c>
      <c r="B682" s="6">
        <v>225.68</v>
      </c>
      <c r="C682" s="6">
        <v>211.37368000000001</v>
      </c>
      <c r="D682" s="6">
        <v>6.7682598893107196E-2</v>
      </c>
      <c r="E682" s="4">
        <f t="shared" si="2"/>
        <v>8.3633472173950243E-2</v>
      </c>
      <c r="F682" s="4"/>
      <c r="G682" s="2">
        <f ca="1">IFERROR(__xludf.DUMMYFUNCTION("""COMPUTED_VALUE"""),44913.9583333333)</f>
        <v>44913.958333333299</v>
      </c>
      <c r="H682" s="1">
        <f ca="1">IFERROR(__xludf.DUMMYFUNCTION("""COMPUTED_VALUE"""),0.0594057399162643)</f>
        <v>5.94057399162643E-2</v>
      </c>
    </row>
    <row r="683" spans="1:8" ht="13.2" x14ac:dyDescent="0.25">
      <c r="A683" s="5">
        <v>44750.375</v>
      </c>
      <c r="B683" s="6">
        <v>216.03</v>
      </c>
      <c r="C683" s="6">
        <v>205.56743</v>
      </c>
      <c r="D683" s="6">
        <v>5.0896049048236802E-2</v>
      </c>
      <c r="E683" s="4">
        <f t="shared" si="2"/>
        <v>8.017607647368076E-2</v>
      </c>
      <c r="F683" s="4"/>
      <c r="G683" s="2">
        <f ca="1">IFERROR(__xludf.DUMMYFUNCTION("""COMPUTED_VALUE"""),44914.9583333333)</f>
        <v>44914.958333333299</v>
      </c>
      <c r="H683" s="1">
        <f ca="1">IFERROR(__xludf.DUMMYFUNCTION("""COMPUTED_VALUE"""),0.104345965473838)</f>
        <v>0.104345965473838</v>
      </c>
    </row>
    <row r="684" spans="1:8" ht="13.2" x14ac:dyDescent="0.25">
      <c r="A684" s="5">
        <v>44750.416666666664</v>
      </c>
      <c r="B684" s="6">
        <v>203.31</v>
      </c>
      <c r="C684" s="6">
        <v>197.86386999999999</v>
      </c>
      <c r="D684" s="6">
        <v>2.75246309495513E-2</v>
      </c>
      <c r="E684" s="4">
        <f t="shared" si="2"/>
        <v>7.5813497871329696E-2</v>
      </c>
      <c r="F684" s="4"/>
      <c r="G684" s="2">
        <f ca="1">IFERROR(__xludf.DUMMYFUNCTION("""COMPUTED_VALUE"""),44915.9583333333)</f>
        <v>44915.958333333299</v>
      </c>
      <c r="H684" s="1">
        <f ca="1">IFERROR(__xludf.DUMMYFUNCTION("""COMPUTED_VALUE"""),0.171979765671216)</f>
        <v>0.17197976567121601</v>
      </c>
    </row>
    <row r="685" spans="1:8" ht="13.2" x14ac:dyDescent="0.25">
      <c r="A685" s="5">
        <v>44750.458333333336</v>
      </c>
      <c r="B685" s="6">
        <v>198.7</v>
      </c>
      <c r="C685" s="6">
        <v>199.15526</v>
      </c>
      <c r="D685" s="6">
        <v>2.2859551889315298E-3</v>
      </c>
      <c r="E685" s="4">
        <f t="shared" si="2"/>
        <v>7.210852319356327E-2</v>
      </c>
      <c r="F685" s="4"/>
      <c r="G685" s="2">
        <f ca="1">IFERROR(__xludf.DUMMYFUNCTION("""COMPUTED_VALUE"""),44916.9583333333)</f>
        <v>44916.958333333299</v>
      </c>
      <c r="H685" s="1">
        <f ca="1">IFERROR(__xludf.DUMMYFUNCTION("""COMPUTED_VALUE"""),0.213482093033607)</f>
        <v>0.21348209303360699</v>
      </c>
    </row>
    <row r="686" spans="1:8" ht="13.2" x14ac:dyDescent="0.25">
      <c r="A686" s="5">
        <v>44750.5</v>
      </c>
      <c r="B686" s="6">
        <v>208.47</v>
      </c>
      <c r="C686" s="6">
        <v>206.55683999999999</v>
      </c>
      <c r="D686" s="6">
        <v>9.2621478911083504E-3</v>
      </c>
      <c r="E686" s="4">
        <f t="shared" si="2"/>
        <v>7.012582145161618E-2</v>
      </c>
      <c r="F686" s="4"/>
      <c r="G686" s="2">
        <f ca="1">IFERROR(__xludf.DUMMYFUNCTION("""COMPUTED_VALUE"""),44914.9583333333)</f>
        <v>44914.958333333299</v>
      </c>
      <c r="H686" s="1">
        <f ca="1">IFERROR(__xludf.DUMMYFUNCTION("""COMPUTED_VALUE"""),0.104087702776951)</f>
        <v>0.10408770277695099</v>
      </c>
    </row>
    <row r="687" spans="1:8" ht="13.2" x14ac:dyDescent="0.25">
      <c r="A687" s="5">
        <v>44750.541666666664</v>
      </c>
      <c r="B687" s="6">
        <v>228.01</v>
      </c>
      <c r="C687" s="6">
        <v>203.14028999999999</v>
      </c>
      <c r="D687" s="6">
        <v>0.122426279887657</v>
      </c>
      <c r="E687" s="4">
        <f t="shared" si="2"/>
        <v>7.2674414413266553E-2</v>
      </c>
      <c r="F687" s="4"/>
      <c r="G687" s="2">
        <f ca="1">IFERROR(__xludf.DUMMYFUNCTION("""COMPUTED_VALUE"""),44915.9583333333)</f>
        <v>44915.958333333299</v>
      </c>
      <c r="H687" s="1">
        <f ca="1">IFERROR(__xludf.DUMMYFUNCTION("""COMPUTED_VALUE"""),0.209675878166798)</f>
        <v>0.209675878166798</v>
      </c>
    </row>
    <row r="688" spans="1:8" ht="13.2" x14ac:dyDescent="0.25">
      <c r="A688" s="5">
        <v>44750.583333333336</v>
      </c>
      <c r="B688" s="6">
        <v>192.86</v>
      </c>
      <c r="C688" s="6">
        <v>180.54745</v>
      </c>
      <c r="D688" s="6">
        <v>6.8195646075311506E-2</v>
      </c>
      <c r="E688" s="4">
        <f t="shared" si="2"/>
        <v>7.4879154555178143E-2</v>
      </c>
      <c r="F688" s="4"/>
      <c r="G688" s="2">
        <f ca="1">IFERROR(__xludf.DUMMYFUNCTION("""COMPUTED_VALUE"""),44916.9583333333)</f>
        <v>44916.958333333299</v>
      </c>
      <c r="H688" s="1">
        <f ca="1">IFERROR(__xludf.DUMMYFUNCTION("""COMPUTED_VALUE"""),0.295707239760117)</f>
        <v>0.29570723976011698</v>
      </c>
    </row>
    <row r="689" spans="1:8" ht="13.2" x14ac:dyDescent="0.25">
      <c r="A689" s="5">
        <v>44750.625</v>
      </c>
      <c r="B689" s="6">
        <v>134.99</v>
      </c>
      <c r="C689" s="6">
        <v>143.96102999999999</v>
      </c>
      <c r="D689" s="6">
        <v>6.2315683626325703E-2</v>
      </c>
      <c r="E689" s="4">
        <f t="shared" si="2"/>
        <v>6.9904559064235039E-2</v>
      </c>
      <c r="F689" s="4"/>
      <c r="G689" s="2">
        <f ca="1">IFERROR(__xludf.DUMMYFUNCTION("""COMPUTED_VALUE"""),44917.9583333333)</f>
        <v>44917.958333333299</v>
      </c>
      <c r="H689" s="1">
        <f ca="1">IFERROR(__xludf.DUMMYFUNCTION("""COMPUTED_VALUE"""),0.38903437289263)</f>
        <v>0.38903437289262999</v>
      </c>
    </row>
    <row r="690" spans="1:8" ht="13.2" x14ac:dyDescent="0.25">
      <c r="A690" s="5">
        <v>44750.666666666664</v>
      </c>
      <c r="B690" s="6">
        <v>127.58</v>
      </c>
      <c r="C690" s="6">
        <v>111.37169</v>
      </c>
      <c r="D690" s="6">
        <v>0.14553348341934999</v>
      </c>
      <c r="E690" s="4">
        <f t="shared" si="2"/>
        <v>7.5830636380828584E-2</v>
      </c>
      <c r="F690" s="4"/>
      <c r="G690" s="2">
        <f ca="1">IFERROR(__xludf.DUMMYFUNCTION("""COMPUTED_VALUE"""),44915.9583333333)</f>
        <v>44915.958333333299</v>
      </c>
      <c r="H690" s="1">
        <f ca="1">IFERROR(__xludf.DUMMYFUNCTION("""COMPUTED_VALUE"""),0.117365067325795)</f>
        <v>0.11736506732579501</v>
      </c>
    </row>
    <row r="691" spans="1:8" ht="13.2" x14ac:dyDescent="0.25">
      <c r="A691" s="5">
        <v>44750.708333333336</v>
      </c>
      <c r="B691" s="6">
        <v>120.6</v>
      </c>
      <c r="C691" s="6">
        <v>95.400720000000007</v>
      </c>
      <c r="D691" s="6">
        <v>0.26414140270639402</v>
      </c>
      <c r="E691" s="4">
        <f t="shared" si="2"/>
        <v>8.096680005810257E-2</v>
      </c>
      <c r="F691" s="4"/>
      <c r="G691" s="2">
        <f ca="1">IFERROR(__xludf.DUMMYFUNCTION("""COMPUTED_VALUE"""),44916.9583333333)</f>
        <v>44916.958333333299</v>
      </c>
      <c r="H691" s="1">
        <f ca="1">IFERROR(__xludf.DUMMYFUNCTION("""COMPUTED_VALUE"""),0.224452802849037)</f>
        <v>0.22445280284903699</v>
      </c>
    </row>
    <row r="692" spans="1:8" ht="13.2" x14ac:dyDescent="0.25">
      <c r="A692" s="5">
        <v>44750.75</v>
      </c>
      <c r="B692" s="6">
        <v>120.24</v>
      </c>
      <c r="C692" s="6">
        <v>97.505629999999996</v>
      </c>
      <c r="D692" s="6">
        <v>0.23315956217092201</v>
      </c>
      <c r="E692" s="4">
        <f t="shared" si="2"/>
        <v>8.762787821604219E-2</v>
      </c>
      <c r="F692" s="4"/>
      <c r="G692" s="2">
        <f ca="1">IFERROR(__xludf.DUMMYFUNCTION("""COMPUTED_VALUE"""),44917.9583333333)</f>
        <v>44917.958333333299</v>
      </c>
      <c r="H692" s="1">
        <f ca="1">IFERROR(__xludf.DUMMYFUNCTION("""COMPUTED_VALUE"""),0.21388802934462)</f>
        <v>0.21388802934462001</v>
      </c>
    </row>
    <row r="693" spans="1:8" ht="13.2" x14ac:dyDescent="0.25">
      <c r="A693" s="5">
        <v>44750.791666666664</v>
      </c>
      <c r="B693" s="6">
        <v>117.38</v>
      </c>
      <c r="C693" s="6">
        <v>103.38552</v>
      </c>
      <c r="D693" s="6">
        <v>0.135362089391241</v>
      </c>
      <c r="E693" s="4">
        <f t="shared" si="2"/>
        <v>9.3135129115741219E-2</v>
      </c>
      <c r="F693" s="4"/>
      <c r="G693" s="2">
        <f ca="1">IFERROR(__xludf.DUMMYFUNCTION("""COMPUTED_VALUE"""),44918.9583333333)</f>
        <v>44918.958333333299</v>
      </c>
      <c r="H693" s="1">
        <f ca="1">IFERROR(__xludf.DUMMYFUNCTION("""COMPUTED_VALUE"""),0.192859254945731)</f>
        <v>0.192859254945731</v>
      </c>
    </row>
    <row r="694" spans="1:8" ht="13.2" x14ac:dyDescent="0.25">
      <c r="A694" s="5">
        <v>44750.833333333336</v>
      </c>
      <c r="B694" s="6">
        <v>117.2</v>
      </c>
      <c r="C694" s="6">
        <v>105.82871</v>
      </c>
      <c r="D694" s="6">
        <v>0.107449953797981</v>
      </c>
      <c r="E694" s="4">
        <f t="shared" si="2"/>
        <v>9.5885863489199571E-2</v>
      </c>
      <c r="F694" s="4"/>
      <c r="G694" s="2">
        <f ca="1">IFERROR(__xludf.DUMMYFUNCTION("""COMPUTED_VALUE"""),44916.9583333333)</f>
        <v>44916.958333333299</v>
      </c>
      <c r="H694" s="1">
        <f ca="1">IFERROR(__xludf.DUMMYFUNCTION("""COMPUTED_VALUE"""),0.2321030423221)</f>
        <v>0.23210304232209999</v>
      </c>
    </row>
    <row r="695" spans="1:8" ht="13.2" x14ac:dyDescent="0.25">
      <c r="A695" s="5">
        <v>44750.875</v>
      </c>
      <c r="B695" s="6">
        <v>117.85</v>
      </c>
      <c r="C695" s="6">
        <v>109.0977</v>
      </c>
      <c r="D695" s="6">
        <v>8.02244226963537E-2</v>
      </c>
      <c r="E695" s="4">
        <f t="shared" si="2"/>
        <v>9.4962436873197151E-2</v>
      </c>
      <c r="F695" s="4"/>
      <c r="G695" s="2">
        <f ca="1">IFERROR(__xludf.DUMMYFUNCTION("""COMPUTED_VALUE"""),44917.9583333333)</f>
        <v>44917.958333333299</v>
      </c>
      <c r="H695" s="1">
        <f ca="1">IFERROR(__xludf.DUMMYFUNCTION("""COMPUTED_VALUE"""),0.260335825053968)</f>
        <v>0.26033582505396802</v>
      </c>
    </row>
    <row r="696" spans="1:8" ht="13.2" x14ac:dyDescent="0.25">
      <c r="A696" s="5">
        <v>44750.916666666664</v>
      </c>
      <c r="B696" s="6">
        <v>127.49</v>
      </c>
      <c r="C696" s="6">
        <v>115.071</v>
      </c>
      <c r="D696" s="6">
        <v>0.107924672593442</v>
      </c>
      <c r="E696" s="4">
        <f t="shared" si="2"/>
        <v>8.9456612825110346E-2</v>
      </c>
      <c r="F696" s="4"/>
      <c r="G696" s="2">
        <f ca="1">IFERROR(__xludf.DUMMYFUNCTION("""COMPUTED_VALUE"""),44918.9583333333)</f>
        <v>44918.958333333299</v>
      </c>
      <c r="H696" s="1">
        <f ca="1">IFERROR(__xludf.DUMMYFUNCTION("""COMPUTED_VALUE"""),0.223071490326964)</f>
        <v>0.22307149032696399</v>
      </c>
    </row>
    <row r="697" spans="1:8" ht="13.2" x14ac:dyDescent="0.25">
      <c r="A697" s="5">
        <v>44750.958333333336</v>
      </c>
      <c r="B697" s="6">
        <v>133.21</v>
      </c>
      <c r="C697" s="6">
        <v>122.90463</v>
      </c>
      <c r="D697" s="6">
        <v>8.3848509205877803E-2</v>
      </c>
      <c r="E697" s="4">
        <f t="shared" si="2"/>
        <v>7.5661843378389063E-2</v>
      </c>
      <c r="F697" s="4"/>
      <c r="G697" s="2">
        <f ca="1">IFERROR(__xludf.DUMMYFUNCTION("""COMPUTED_VALUE"""),44919.9583333333)</f>
        <v>44919.958333333299</v>
      </c>
      <c r="H697" s="1">
        <f ca="1">IFERROR(__xludf.DUMMYFUNCTION("""COMPUTED_VALUE"""),0.198944239833666)</f>
        <v>0.19894423983366599</v>
      </c>
    </row>
    <row r="698" spans="1:8" ht="13.2" x14ac:dyDescent="0.25">
      <c r="A698" s="5">
        <v>44751</v>
      </c>
      <c r="B698" s="6">
        <v>142.46</v>
      </c>
      <c r="C698" s="6">
        <v>123.91831000000001</v>
      </c>
      <c r="D698" s="6">
        <v>0.14962833176146401</v>
      </c>
      <c r="E698" s="4">
        <f t="shared" si="2"/>
        <v>7.9815659795089297E-2</v>
      </c>
      <c r="F698" s="4"/>
      <c r="G698" s="2">
        <f ca="1">IFERROR(__xludf.DUMMYFUNCTION("""COMPUTED_VALUE"""),44917.9583333333)</f>
        <v>44917.958333333299</v>
      </c>
      <c r="H698" s="1">
        <f ca="1">IFERROR(__xludf.DUMMYFUNCTION("""COMPUTED_VALUE"""),0.0938132399781177)</f>
        <v>9.3813239978117705E-2</v>
      </c>
    </row>
    <row r="699" spans="1:8" ht="13.2" x14ac:dyDescent="0.25">
      <c r="A699" s="5">
        <v>44751.041666666664</v>
      </c>
      <c r="B699" s="6">
        <v>153.31</v>
      </c>
      <c r="C699" s="6">
        <v>152.03216</v>
      </c>
      <c r="D699" s="6">
        <v>8.4050637707179694E-3</v>
      </c>
      <c r="E699" s="4">
        <f t="shared" si="2"/>
        <v>7.9713809092241919E-2</v>
      </c>
      <c r="F699" s="4"/>
      <c r="G699" s="2">
        <f ca="1">IFERROR(__xludf.DUMMYFUNCTION("""COMPUTED_VALUE"""),44918.9583333333)</f>
        <v>44918.958333333299</v>
      </c>
      <c r="H699" s="1">
        <f ca="1">IFERROR(__xludf.DUMMYFUNCTION("""COMPUTED_VALUE"""),0.137512309951933)</f>
        <v>0.137512309951933</v>
      </c>
    </row>
    <row r="700" spans="1:8" ht="13.2" x14ac:dyDescent="0.25">
      <c r="A700" s="5">
        <v>44751.083333333336</v>
      </c>
      <c r="B700" s="6">
        <v>187.64</v>
      </c>
      <c r="C700" s="6">
        <v>190.8518</v>
      </c>
      <c r="D700" s="6">
        <v>1.6828764517809101E-2</v>
      </c>
      <c r="E700" s="4">
        <f t="shared" si="2"/>
        <v>7.9934090040836611E-2</v>
      </c>
      <c r="F700" s="4"/>
      <c r="G700" s="2">
        <f ca="1">IFERROR(__xludf.DUMMYFUNCTION("""COMPUTED_VALUE"""),44919.9583333333)</f>
        <v>44919.958333333299</v>
      </c>
      <c r="H700" s="1">
        <f ca="1">IFERROR(__xludf.DUMMYFUNCTION("""COMPUTED_VALUE"""),0.120858627243713)</f>
        <v>0.120858627243713</v>
      </c>
    </row>
    <row r="701" spans="1:8" ht="13.2" x14ac:dyDescent="0.25">
      <c r="A701" s="5">
        <v>44751.125</v>
      </c>
      <c r="B701" s="6">
        <v>242.07</v>
      </c>
      <c r="C701" s="6">
        <v>219.41253</v>
      </c>
      <c r="D701" s="6">
        <v>0.10326424840003399</v>
      </c>
      <c r="E701" s="4">
        <f t="shared" si="2"/>
        <v>8.1307767272477155E-2</v>
      </c>
      <c r="F701" s="4"/>
      <c r="G701" s="2">
        <f ca="1">IFERROR(__xludf.DUMMYFUNCTION("""COMPUTED_VALUE"""),44920.9583333333)</f>
        <v>44920.958333333299</v>
      </c>
      <c r="H701" s="1">
        <f ca="1">IFERROR(__xludf.DUMMYFUNCTION("""COMPUTED_VALUE"""),0.118816632843768)</f>
        <v>0.11881663284376801</v>
      </c>
    </row>
    <row r="702" spans="1:8" ht="13.2" x14ac:dyDescent="0.25">
      <c r="A702" s="5">
        <v>44751.166666666664</v>
      </c>
      <c r="B702" s="6">
        <v>248.02</v>
      </c>
      <c r="C702" s="6">
        <v>229.64062999999999</v>
      </c>
      <c r="D702" s="6">
        <v>8.0035357854574801E-2</v>
      </c>
      <c r="E702" s="4">
        <f t="shared" si="2"/>
        <v>8.3560338205578608E-2</v>
      </c>
      <c r="F702" s="4"/>
      <c r="G702" s="2">
        <f ca="1">IFERROR(__xludf.DUMMYFUNCTION("""COMPUTED_VALUE"""),44918.9583333333)</f>
        <v>44918.958333333299</v>
      </c>
      <c r="H702" s="1">
        <f ca="1">IFERROR(__xludf.DUMMYFUNCTION("""COMPUTED_VALUE"""),0.0540369433232867)</f>
        <v>5.40369433232867E-2</v>
      </c>
    </row>
    <row r="703" spans="1:8" ht="13.2" x14ac:dyDescent="0.25">
      <c r="A703" s="5">
        <v>44751.208333333336</v>
      </c>
      <c r="B703" s="6">
        <v>237.45</v>
      </c>
      <c r="C703" s="6">
        <v>227.49200999999999</v>
      </c>
      <c r="D703" s="6">
        <v>4.3772921958885401E-2</v>
      </c>
      <c r="E703" s="4">
        <f t="shared" si="2"/>
        <v>8.512291244243686E-2</v>
      </c>
      <c r="F703" s="4"/>
      <c r="G703" s="2">
        <f ca="1">IFERROR(__xludf.DUMMYFUNCTION("""COMPUTED_VALUE"""),44919.9583333333)</f>
        <v>44919.958333333299</v>
      </c>
      <c r="H703" s="1">
        <f ca="1">IFERROR(__xludf.DUMMYFUNCTION("""COMPUTED_VALUE"""),0.110369390453149)</f>
        <v>0.110369390453149</v>
      </c>
    </row>
    <row r="704" spans="1:8" ht="13.2" x14ac:dyDescent="0.25">
      <c r="A704" s="5">
        <v>44751.25</v>
      </c>
      <c r="B704" s="6">
        <v>225.02</v>
      </c>
      <c r="C704" s="6">
        <v>219.01428999999999</v>
      </c>
      <c r="D704" s="6">
        <v>2.74215440462812E-2</v>
      </c>
      <c r="E704" s="4">
        <f t="shared" si="2"/>
        <v>8.5509820850701357E-2</v>
      </c>
      <c r="F704" s="4"/>
      <c r="G704" s="2">
        <f ca="1">IFERROR(__xludf.DUMMYFUNCTION("""COMPUTED_VALUE"""),44920.9583333333)</f>
        <v>44920.958333333299</v>
      </c>
      <c r="H704" s="1">
        <f ca="1">IFERROR(__xludf.DUMMYFUNCTION("""COMPUTED_VALUE"""),0.113380735775996)</f>
        <v>0.113380735775996</v>
      </c>
    </row>
    <row r="705" spans="1:8" ht="13.2" x14ac:dyDescent="0.25">
      <c r="A705" s="5">
        <v>44751.291666666664</v>
      </c>
      <c r="B705" s="6">
        <v>212.94</v>
      </c>
      <c r="C705" s="6">
        <v>210.52707000000001</v>
      </c>
      <c r="D705" s="6">
        <v>1.14613764396188E-2</v>
      </c>
      <c r="E705" s="4">
        <f t="shared" si="2"/>
        <v>8.3710445678798998E-2</v>
      </c>
      <c r="F705" s="4"/>
      <c r="G705" s="2">
        <f ca="1">IFERROR(__xludf.DUMMYFUNCTION("""COMPUTED_VALUE"""),44921.9583333333)</f>
        <v>44921.958333333299</v>
      </c>
      <c r="H705" s="1">
        <f ca="1">IFERROR(__xludf.DUMMYFUNCTION("""COMPUTED_VALUE"""),0.0833855526655714)</f>
        <v>8.3385552665571405E-2</v>
      </c>
    </row>
    <row r="706" spans="1:8" ht="13.2" x14ac:dyDescent="0.25">
      <c r="A706" s="5">
        <v>44751.333333333336</v>
      </c>
      <c r="B706" s="6">
        <v>215.54</v>
      </c>
      <c r="C706" s="6">
        <v>206.86023</v>
      </c>
      <c r="D706" s="6">
        <v>4.1959587882117198E-2</v>
      </c>
      <c r="E706" s="4">
        <f t="shared" si="2"/>
        <v>8.2638653553341088E-2</v>
      </c>
      <c r="F706" s="4"/>
      <c r="G706" s="2">
        <f ca="1">IFERROR(__xludf.DUMMYFUNCTION("""COMPUTED_VALUE"""),44919.9583333333)</f>
        <v>44919.958333333299</v>
      </c>
      <c r="H706" s="1">
        <f ca="1">IFERROR(__xludf.DUMMYFUNCTION("""COMPUTED_VALUE"""),0.0526603164497757)</f>
        <v>5.2660316449775701E-2</v>
      </c>
    </row>
    <row r="707" spans="1:8" ht="13.2" x14ac:dyDescent="0.25">
      <c r="A707" s="5">
        <v>44751.375</v>
      </c>
      <c r="B707" s="6">
        <v>201.88</v>
      </c>
      <c r="C707" s="6">
        <v>202.21979999999999</v>
      </c>
      <c r="D707" s="6">
        <v>1.6803497975964601E-3</v>
      </c>
      <c r="E707" s="4">
        <f t="shared" si="2"/>
        <v>8.0587999417897752E-2</v>
      </c>
      <c r="F707" s="4"/>
      <c r="G707" s="2">
        <f ca="1">IFERROR(__xludf.DUMMYFUNCTION("""COMPUTED_VALUE"""),44920.9583333333)</f>
        <v>44920.958333333299</v>
      </c>
      <c r="H707" s="1">
        <f ca="1">IFERROR(__xludf.DUMMYFUNCTION("""COMPUTED_VALUE"""),0.075577577742008)</f>
        <v>7.5577577742008004E-2</v>
      </c>
    </row>
    <row r="708" spans="1:8" ht="13.2" x14ac:dyDescent="0.25">
      <c r="A708" s="5">
        <v>44751.416666666664</v>
      </c>
      <c r="B708" s="6">
        <v>191.67</v>
      </c>
      <c r="C708" s="6">
        <v>195.04808</v>
      </c>
      <c r="D708" s="6">
        <v>1.7319216882319501E-2</v>
      </c>
      <c r="E708" s="4">
        <f t="shared" si="2"/>
        <v>8.0162773831763082E-2</v>
      </c>
      <c r="F708" s="4"/>
      <c r="G708" s="2">
        <f ca="1">IFERROR(__xludf.DUMMYFUNCTION("""COMPUTED_VALUE"""),44921.9583333333)</f>
        <v>44921.958333333299</v>
      </c>
      <c r="H708" s="1">
        <f ca="1">IFERROR(__xludf.DUMMYFUNCTION("""COMPUTED_VALUE"""),0.0865393438240007)</f>
        <v>8.6539343824000706E-2</v>
      </c>
    </row>
    <row r="709" spans="1:8" ht="13.2" x14ac:dyDescent="0.25">
      <c r="A709" s="5">
        <v>44751.458333333336</v>
      </c>
      <c r="B709" s="6">
        <v>181</v>
      </c>
      <c r="C709" s="6">
        <v>195.88449</v>
      </c>
      <c r="D709" s="6">
        <v>7.59860568848508E-2</v>
      </c>
      <c r="E709" s="4">
        <f t="shared" si="2"/>
        <v>8.3233611402426397E-2</v>
      </c>
      <c r="F709" s="4"/>
      <c r="G709" s="2">
        <f ca="1">IFERROR(__xludf.DUMMYFUNCTION("""COMPUTED_VALUE"""),44922.9583333333)</f>
        <v>44922.958333333299</v>
      </c>
      <c r="H709" s="1">
        <f ca="1">IFERROR(__xludf.DUMMYFUNCTION("""COMPUTED_VALUE"""),0.0998788613015392)</f>
        <v>9.9878861301539196E-2</v>
      </c>
    </row>
    <row r="710" spans="1:8" ht="13.2" x14ac:dyDescent="0.25">
      <c r="A710" s="5">
        <v>44751.5</v>
      </c>
      <c r="B710" s="6">
        <v>172.63</v>
      </c>
      <c r="C710" s="6">
        <v>201.39968999999999</v>
      </c>
      <c r="D710" s="6">
        <v>0.142848730303408</v>
      </c>
      <c r="E710" s="4">
        <f t="shared" si="2"/>
        <v>8.8799719002938871E-2</v>
      </c>
      <c r="F710" s="4"/>
      <c r="G710" s="2">
        <f ca="1">IFERROR(__xludf.DUMMYFUNCTION("""COMPUTED_VALUE"""),44920.9583333333)</f>
        <v>44920.958333333299</v>
      </c>
      <c r="H710" s="1">
        <f ca="1">IFERROR(__xludf.DUMMYFUNCTION("""COMPUTED_VALUE"""),0.0609765233430996)</f>
        <v>6.0976523343099602E-2</v>
      </c>
    </row>
    <row r="711" spans="1:8" ht="13.2" x14ac:dyDescent="0.25">
      <c r="A711" s="5">
        <v>44751.541666666664</v>
      </c>
      <c r="B711" s="6">
        <v>160.1</v>
      </c>
      <c r="C711" s="6">
        <v>195.23393999999999</v>
      </c>
      <c r="D711" s="6">
        <v>0.179958156865553</v>
      </c>
      <c r="E711" s="4">
        <f t="shared" si="2"/>
        <v>9.1196880543684536E-2</v>
      </c>
      <c r="F711" s="4"/>
      <c r="G711" s="2">
        <f ca="1">IFERROR(__xludf.DUMMYFUNCTION("""COMPUTED_VALUE"""),44921.9583333333)</f>
        <v>44921.958333333299</v>
      </c>
      <c r="H711" s="1">
        <f ca="1">IFERROR(__xludf.DUMMYFUNCTION("""COMPUTED_VALUE"""),0.0941264728504415)</f>
        <v>9.4126472850441498E-2</v>
      </c>
    </row>
    <row r="712" spans="1:8" ht="13.2" x14ac:dyDescent="0.25">
      <c r="A712" s="5">
        <v>44751.583333333336</v>
      </c>
      <c r="B712" s="6">
        <v>132.56</v>
      </c>
      <c r="C712" s="6">
        <v>172.71098000000001</v>
      </c>
      <c r="D712" s="6">
        <v>0.23247497061275399</v>
      </c>
      <c r="E712" s="4">
        <f t="shared" si="2"/>
        <v>9.8041852399411308E-2</v>
      </c>
      <c r="F712" s="4"/>
      <c r="G712" s="2">
        <f ca="1">IFERROR(__xludf.DUMMYFUNCTION("""COMPUTED_VALUE"""),44922.9583333333)</f>
        <v>44922.958333333299</v>
      </c>
      <c r="H712" s="1">
        <f ca="1">IFERROR(__xludf.DUMMYFUNCTION("""COMPUTED_VALUE"""),0.09687855132606)</f>
        <v>9.6878551326060006E-2</v>
      </c>
    </row>
    <row r="713" spans="1:8" ht="13.2" x14ac:dyDescent="0.25">
      <c r="A713" s="5">
        <v>44751.625</v>
      </c>
      <c r="B713" s="6">
        <v>82.29</v>
      </c>
      <c r="C713" s="6">
        <v>141.06326000000001</v>
      </c>
      <c r="D713" s="6">
        <v>0.41664470252566099</v>
      </c>
      <c r="E713" s="4">
        <f t="shared" si="2"/>
        <v>0.11280556152021694</v>
      </c>
      <c r="F713" s="4"/>
      <c r="G713" s="2">
        <f ca="1">IFERROR(__xludf.DUMMYFUNCTION("""COMPUTED_VALUE"""),44923.9583333333)</f>
        <v>44923.958333333299</v>
      </c>
      <c r="H713" s="1">
        <f ca="1">IFERROR(__xludf.DUMMYFUNCTION("""COMPUTED_VALUE"""),0.340922193750896)</f>
        <v>0.340922193750896</v>
      </c>
    </row>
    <row r="714" spans="1:8" ht="13.2" x14ac:dyDescent="0.25">
      <c r="A714" s="5">
        <v>44751.666666666664</v>
      </c>
      <c r="B714" s="6">
        <v>92.31</v>
      </c>
      <c r="C714" s="6">
        <v>114.28707</v>
      </c>
      <c r="D714" s="6">
        <v>0.19229708137587201</v>
      </c>
      <c r="E714" s="4">
        <f t="shared" si="2"/>
        <v>0.11475404476840535</v>
      </c>
      <c r="F714" s="4"/>
      <c r="G714" s="2">
        <f ca="1">IFERROR(__xludf.DUMMYFUNCTION("""COMPUTED_VALUE"""),44921.9583333333)</f>
        <v>44921.958333333299</v>
      </c>
      <c r="H714" s="1">
        <f ca="1">IFERROR(__xludf.DUMMYFUNCTION("""COMPUTED_VALUE"""),0.131816625300818)</f>
        <v>0.131816625300818</v>
      </c>
    </row>
    <row r="715" spans="1:8" ht="13.2" x14ac:dyDescent="0.25">
      <c r="A715" s="5">
        <v>44751.708333333336</v>
      </c>
      <c r="B715" s="6">
        <v>89.21</v>
      </c>
      <c r="C715" s="6">
        <v>101.09108000000001</v>
      </c>
      <c r="D715" s="6">
        <v>0.117528470365535</v>
      </c>
      <c r="E715" s="4">
        <f t="shared" si="2"/>
        <v>0.10864517258753625</v>
      </c>
      <c r="F715" s="4"/>
      <c r="G715" s="2">
        <f ca="1">IFERROR(__xludf.DUMMYFUNCTION("""COMPUTED_VALUE"""),44922.9583333333)</f>
        <v>44922.958333333299</v>
      </c>
      <c r="H715" s="1">
        <f ca="1">IFERROR(__xludf.DUMMYFUNCTION("""COMPUTED_VALUE"""),0.098757940191734)</f>
        <v>9.8757940191734006E-2</v>
      </c>
    </row>
    <row r="716" spans="1:8" ht="13.2" x14ac:dyDescent="0.25">
      <c r="A716" s="5">
        <v>44751.75</v>
      </c>
      <c r="B716" s="6">
        <v>81.06</v>
      </c>
      <c r="C716" s="6">
        <v>102.44768999999999</v>
      </c>
      <c r="D716" s="6">
        <v>0.20876693266583099</v>
      </c>
      <c r="E716" s="4">
        <f t="shared" si="2"/>
        <v>0.10762881302482413</v>
      </c>
      <c r="F716" s="4"/>
      <c r="G716" s="2">
        <f ca="1">IFERROR(__xludf.DUMMYFUNCTION("""COMPUTED_VALUE"""),44923.9583333333)</f>
        <v>44923.958333333299</v>
      </c>
      <c r="H716" s="1">
        <f ca="1">IFERROR(__xludf.DUMMYFUNCTION("""COMPUTED_VALUE"""),0.282433715897726)</f>
        <v>0.28243371589772598</v>
      </c>
    </row>
    <row r="717" spans="1:8" ht="13.2" x14ac:dyDescent="0.25">
      <c r="A717" s="5">
        <v>44751.791666666664</v>
      </c>
      <c r="B717" s="6">
        <v>75.88</v>
      </c>
      <c r="C717" s="6">
        <v>107.04716999999999</v>
      </c>
      <c r="D717" s="6">
        <v>0.291153610132804</v>
      </c>
      <c r="E717" s="4">
        <f t="shared" si="2"/>
        <v>0.1141201263890559</v>
      </c>
      <c r="F717" s="4"/>
      <c r="G717" s="2">
        <f ca="1">IFERROR(__xludf.DUMMYFUNCTION("""COMPUTED_VALUE"""),44924.9583333333)</f>
        <v>44924.958333333299</v>
      </c>
      <c r="H717" s="1">
        <f ca="1">IFERROR(__xludf.DUMMYFUNCTION("""COMPUTED_VALUE"""),0.117899635348263)</f>
        <v>0.117899635348263</v>
      </c>
    </row>
    <row r="718" spans="1:8" ht="13.2" x14ac:dyDescent="0.25">
      <c r="A718" s="5">
        <v>44751.833333333336</v>
      </c>
      <c r="B718" s="6">
        <v>69.73</v>
      </c>
      <c r="C718" s="6">
        <v>107.69598000000001</v>
      </c>
      <c r="D718" s="6">
        <v>0.35252922161068501</v>
      </c>
      <c r="E718" s="4">
        <f t="shared" si="2"/>
        <v>0.12433176254791857</v>
      </c>
      <c r="F718" s="4"/>
      <c r="G718" s="2">
        <f ca="1">IFERROR(__xludf.DUMMYFUNCTION("""COMPUTED_VALUE"""),44922.9583333333)</f>
        <v>44922.958333333299</v>
      </c>
      <c r="H718" s="1">
        <f ca="1">IFERROR(__xludf.DUMMYFUNCTION("""COMPUTED_VALUE"""),0.110248887797949)</f>
        <v>0.110248887797949</v>
      </c>
    </row>
    <row r="719" spans="1:8" ht="13.2" x14ac:dyDescent="0.25">
      <c r="A719" s="5">
        <v>44751.875</v>
      </c>
      <c r="B719" s="6">
        <v>72.39</v>
      </c>
      <c r="C719" s="6">
        <v>108.32599999999999</v>
      </c>
      <c r="D719" s="6">
        <v>0.33173937928105801</v>
      </c>
      <c r="E719" s="4">
        <f t="shared" si="2"/>
        <v>0.13481155240561457</v>
      </c>
      <c r="F719" s="4"/>
      <c r="G719" s="2">
        <f ca="1">IFERROR(__xludf.DUMMYFUNCTION("""COMPUTED_VALUE"""),44923.9583333333)</f>
        <v>44923.958333333299</v>
      </c>
      <c r="H719" s="1">
        <f ca="1">IFERROR(__xludf.DUMMYFUNCTION("""COMPUTED_VALUE"""),0.261410926856042)</f>
        <v>0.261410926856042</v>
      </c>
    </row>
    <row r="720" spans="1:8" ht="13.2" x14ac:dyDescent="0.25">
      <c r="A720" s="5">
        <v>44751.916666666664</v>
      </c>
      <c r="B720" s="6">
        <v>80.98</v>
      </c>
      <c r="C720" s="6">
        <v>111.11759000000001</v>
      </c>
      <c r="D720" s="6">
        <v>0.27122249501631501</v>
      </c>
      <c r="E720" s="4">
        <f t="shared" si="2"/>
        <v>0.14161562833990093</v>
      </c>
      <c r="F720" s="4"/>
      <c r="G720" s="2">
        <f ca="1">IFERROR(__xludf.DUMMYFUNCTION("""COMPUTED_VALUE"""),44924.9583333333)</f>
        <v>44924.958333333299</v>
      </c>
      <c r="H720" s="1">
        <f ca="1">IFERROR(__xludf.DUMMYFUNCTION("""COMPUTED_VALUE"""),0.120315232993415)</f>
        <v>0.120315232993415</v>
      </c>
    </row>
    <row r="721" spans="1:8" ht="13.2" x14ac:dyDescent="0.25">
      <c r="A721" s="5">
        <v>44751.958333333336</v>
      </c>
      <c r="B721" s="6">
        <v>101.79</v>
      </c>
      <c r="C721" s="6">
        <v>115.71854999999999</v>
      </c>
      <c r="D721" s="6">
        <v>0.120365749484417</v>
      </c>
      <c r="E721" s="4">
        <f t="shared" si="2"/>
        <v>0.14313718001817341</v>
      </c>
      <c r="F721" s="4"/>
      <c r="G721" s="2">
        <f ca="1">IFERROR(__xludf.DUMMYFUNCTION("""COMPUTED_VALUE"""),44925.9583333333)</f>
        <v>44925.958333333299</v>
      </c>
      <c r="H721" s="1">
        <f ca="1">IFERROR(__xludf.DUMMYFUNCTION("""COMPUTED_VALUE"""),0.136056689211329)</f>
        <v>0.13605668921132899</v>
      </c>
    </row>
    <row r="722" spans="1:8" ht="13.2" x14ac:dyDescent="0.25">
      <c r="A722" s="5">
        <v>44752</v>
      </c>
      <c r="B722" s="6">
        <v>118.76</v>
      </c>
      <c r="C722" s="6">
        <v>119.32344000000001</v>
      </c>
      <c r="D722" s="6">
        <v>4.7219557196808903E-3</v>
      </c>
      <c r="E722" s="4">
        <f t="shared" si="2"/>
        <v>0.13709941434976577</v>
      </c>
      <c r="F722" s="4"/>
      <c r="G722" s="2">
        <f ca="1">IFERROR(__xludf.DUMMYFUNCTION("""COMPUTED_VALUE"""),44923.9583333333)</f>
        <v>44923.958333333299</v>
      </c>
      <c r="H722" s="1">
        <f ca="1">IFERROR(__xludf.DUMMYFUNCTION("""COMPUTED_VALUE"""),0.22428264977509)</f>
        <v>0.22428264977508999</v>
      </c>
    </row>
    <row r="723" spans="1:8" ht="13.2" x14ac:dyDescent="0.25">
      <c r="A723" s="5">
        <v>44752.041666666664</v>
      </c>
      <c r="B723" s="6">
        <v>141.76</v>
      </c>
      <c r="C723" s="6">
        <v>144.15231</v>
      </c>
      <c r="D723" s="6">
        <v>1.6595710467629698E-2</v>
      </c>
      <c r="E723" s="4">
        <f t="shared" si="2"/>
        <v>0.13744069129547043</v>
      </c>
      <c r="F723" s="4"/>
      <c r="G723" s="2">
        <f ca="1">IFERROR(__xludf.DUMMYFUNCTION("""COMPUTED_VALUE"""),44924.9583333333)</f>
        <v>44924.958333333299</v>
      </c>
      <c r="H723" s="1">
        <f ca="1">IFERROR(__xludf.DUMMYFUNCTION("""COMPUTED_VALUE"""),0.121048256248216)</f>
        <v>0.121048256248216</v>
      </c>
    </row>
    <row r="724" spans="1:8" ht="13.2" x14ac:dyDescent="0.25">
      <c r="A724" s="5">
        <v>44752.083333333336</v>
      </c>
      <c r="B724" s="6">
        <v>174.99</v>
      </c>
      <c r="C724" s="6">
        <v>181.47765000000001</v>
      </c>
      <c r="D724" s="6">
        <v>3.5749030252485603E-2</v>
      </c>
      <c r="E724" s="4">
        <f t="shared" si="2"/>
        <v>0.13822903570108194</v>
      </c>
      <c r="F724" s="4"/>
      <c r="G724" s="2">
        <f ca="1">IFERROR(__xludf.DUMMYFUNCTION("""COMPUTED_VALUE"""),44925.9583333333)</f>
        <v>44925.958333333299</v>
      </c>
      <c r="H724" s="1">
        <f ca="1">IFERROR(__xludf.DUMMYFUNCTION("""COMPUTED_VALUE"""),0.13259799356887)</f>
        <v>0.13259799356887</v>
      </c>
    </row>
    <row r="725" spans="1:8" ht="13.2" x14ac:dyDescent="0.25">
      <c r="A725" s="5">
        <v>44752.125</v>
      </c>
      <c r="B725" s="6">
        <v>227.58</v>
      </c>
      <c r="C725" s="6">
        <v>209.00407000000001</v>
      </c>
      <c r="D725" s="6">
        <v>8.8878317058610296E-2</v>
      </c>
      <c r="E725" s="4">
        <f t="shared" si="2"/>
        <v>0.13762962189518929</v>
      </c>
      <c r="F725" s="4"/>
      <c r="G725" s="2">
        <f ca="1">IFERROR(__xludf.DUMMYFUNCTION("""COMPUTED_VALUE"""),44926.9583333333)</f>
        <v>44926.958333333299</v>
      </c>
      <c r="H725" s="1">
        <f ca="1">IFERROR(__xludf.DUMMYFUNCTION("""COMPUTED_VALUE"""),0.287751698395644)</f>
        <v>0.28775169839564402</v>
      </c>
    </row>
    <row r="726" spans="1:8" ht="13.2" x14ac:dyDescent="0.25">
      <c r="A726" s="5">
        <v>44752.166666666664</v>
      </c>
      <c r="B726" s="6">
        <v>232.69</v>
      </c>
      <c r="C726" s="6">
        <v>218.27046000000001</v>
      </c>
      <c r="D726" s="6">
        <v>6.6062718702292397E-2</v>
      </c>
      <c r="E726" s="4">
        <f t="shared" si="2"/>
        <v>0.13704742859717753</v>
      </c>
      <c r="F726" s="4"/>
    </row>
    <row r="727" spans="1:8" ht="13.2" x14ac:dyDescent="0.25">
      <c r="A727" s="5">
        <v>44752.208333333336</v>
      </c>
      <c r="B727" s="6">
        <v>228.53</v>
      </c>
      <c r="C727" s="6">
        <v>216.43565000000001</v>
      </c>
      <c r="D727" s="6">
        <v>5.58796575333129E-2</v>
      </c>
      <c r="E727" s="4">
        <f t="shared" si="2"/>
        <v>0.13755187591277865</v>
      </c>
      <c r="F727" s="4"/>
    </row>
    <row r="728" spans="1:8" ht="13.2" x14ac:dyDescent="0.25">
      <c r="A728" s="5">
        <v>44752.25</v>
      </c>
      <c r="B728" s="6">
        <v>211.07</v>
      </c>
      <c r="C728" s="6">
        <v>208.81903</v>
      </c>
      <c r="D728" s="6">
        <v>1.0779525218558799E-2</v>
      </c>
      <c r="E728" s="4">
        <f t="shared" si="2"/>
        <v>0.13685845846162356</v>
      </c>
      <c r="F728" s="4"/>
    </row>
    <row r="729" spans="1:8" ht="13.2" x14ac:dyDescent="0.25">
      <c r="A729" s="5">
        <v>44752.291666666664</v>
      </c>
      <c r="B729" s="6">
        <v>199.53</v>
      </c>
      <c r="C729" s="6">
        <v>200.21999</v>
      </c>
      <c r="D729" s="6">
        <v>3.4461593969712699E-3</v>
      </c>
      <c r="E729" s="4">
        <f t="shared" si="2"/>
        <v>0.13652449108484657</v>
      </c>
      <c r="F729" s="4"/>
    </row>
    <row r="730" spans="1:8" ht="13.2" x14ac:dyDescent="0.25">
      <c r="A730" s="5">
        <v>44752.333333333336</v>
      </c>
      <c r="B730" s="6">
        <v>198.62</v>
      </c>
      <c r="C730" s="6">
        <v>196.22076000000001</v>
      </c>
      <c r="D730" s="6">
        <v>1.22272485337432E-2</v>
      </c>
      <c r="E730" s="4">
        <f t="shared" si="2"/>
        <v>0.13528564361199766</v>
      </c>
      <c r="F730" s="4"/>
    </row>
    <row r="731" spans="1:8" ht="13.2" x14ac:dyDescent="0.25">
      <c r="A731" s="5">
        <v>44752.375</v>
      </c>
      <c r="B731" s="6">
        <v>187.28</v>
      </c>
      <c r="C731" s="6">
        <v>192.05525</v>
      </c>
      <c r="D731" s="6">
        <v>2.48639388925842E-2</v>
      </c>
      <c r="E731" s="4">
        <f t="shared" si="2"/>
        <v>0.13625162649095549</v>
      </c>
      <c r="F731" s="4"/>
    </row>
    <row r="732" spans="1:8" ht="13.2" x14ac:dyDescent="0.25">
      <c r="A732" s="5">
        <v>44752.416666666664</v>
      </c>
      <c r="B732" s="6">
        <v>177.13</v>
      </c>
      <c r="C732" s="6">
        <v>185.82067000000001</v>
      </c>
      <c r="D732" s="6">
        <v>4.67691242314432E-2</v>
      </c>
      <c r="E732" s="4">
        <f t="shared" si="2"/>
        <v>0.13747870596383563</v>
      </c>
      <c r="F732" s="4"/>
    </row>
    <row r="733" spans="1:8" ht="13.2" x14ac:dyDescent="0.25">
      <c r="A733" s="5">
        <v>44752.458333333336</v>
      </c>
      <c r="B733" s="6">
        <v>168.91</v>
      </c>
      <c r="C733" s="6">
        <v>186.70732000000001</v>
      </c>
      <c r="D733" s="6">
        <v>9.5322025938779503E-2</v>
      </c>
      <c r="E733" s="4">
        <f t="shared" si="2"/>
        <v>0.13828437134108268</v>
      </c>
      <c r="F733" s="4"/>
    </row>
    <row r="734" spans="1:8" ht="13.2" x14ac:dyDescent="0.25">
      <c r="A734" s="5">
        <v>44752.5</v>
      </c>
      <c r="B734" s="6">
        <v>168.86</v>
      </c>
      <c r="C734" s="6">
        <v>191.49280999999999</v>
      </c>
      <c r="D734" s="6">
        <v>0.118191434968237</v>
      </c>
      <c r="E734" s="4">
        <f t="shared" si="2"/>
        <v>0.13725698403545053</v>
      </c>
      <c r="F734" s="4"/>
    </row>
    <row r="735" spans="1:8" ht="13.2" x14ac:dyDescent="0.25">
      <c r="A735" s="5">
        <v>44752.541666666664</v>
      </c>
      <c r="B735" s="6">
        <v>169.13</v>
      </c>
      <c r="C735" s="6">
        <v>186.08221</v>
      </c>
      <c r="D735" s="6">
        <v>9.1100648471447096E-2</v>
      </c>
      <c r="E735" s="4">
        <f t="shared" si="2"/>
        <v>0.13355458785236279</v>
      </c>
      <c r="F735" s="4"/>
    </row>
    <row r="736" spans="1:8" ht="13.2" x14ac:dyDescent="0.25">
      <c r="A736" s="5">
        <v>44752.583333333336</v>
      </c>
      <c r="B736" s="6">
        <v>147.69999999999999</v>
      </c>
      <c r="C736" s="6">
        <v>166.05268000000001</v>
      </c>
      <c r="D736" s="6">
        <v>0.110523238769768</v>
      </c>
      <c r="E736" s="4">
        <f t="shared" si="2"/>
        <v>0.12847326569223838</v>
      </c>
      <c r="F736" s="4"/>
    </row>
    <row r="737" spans="1:6" ht="13.2" x14ac:dyDescent="0.25">
      <c r="A737" s="5">
        <v>44752.625</v>
      </c>
      <c r="B737" s="6">
        <v>98.85</v>
      </c>
      <c r="C737" s="6">
        <v>137.21589</v>
      </c>
      <c r="D737" s="6">
        <v>0.27960238424281603</v>
      </c>
      <c r="E737" s="4">
        <f t="shared" si="2"/>
        <v>0.12276316909711987</v>
      </c>
      <c r="F737" s="4"/>
    </row>
    <row r="738" spans="1:6" ht="13.2" x14ac:dyDescent="0.25">
      <c r="A738" s="5">
        <v>44752.666666666664</v>
      </c>
      <c r="B738" s="6">
        <v>97.97</v>
      </c>
      <c r="C738" s="6">
        <v>112.33547</v>
      </c>
      <c r="D738" s="6">
        <v>0.12788008987722199</v>
      </c>
      <c r="E738" s="4">
        <f t="shared" si="2"/>
        <v>0.12007912778467612</v>
      </c>
      <c r="F738" s="4"/>
    </row>
    <row r="739" spans="1:6" ht="13.2" x14ac:dyDescent="0.25">
      <c r="A739" s="5">
        <v>44752.708333333336</v>
      </c>
      <c r="B739" s="6">
        <v>97.49</v>
      </c>
      <c r="C739" s="6">
        <v>99.991619999999998</v>
      </c>
      <c r="D739" s="6">
        <v>2.5018296533249499E-2</v>
      </c>
      <c r="E739" s="4">
        <f t="shared" si="2"/>
        <v>0.11622453720833091</v>
      </c>
      <c r="F739" s="4"/>
    </row>
    <row r="740" spans="1:6" ht="13.2" x14ac:dyDescent="0.25">
      <c r="A740" s="5">
        <v>44752.75</v>
      </c>
      <c r="B740" s="6">
        <v>94.19</v>
      </c>
      <c r="C740" s="6">
        <v>102.30701000000001</v>
      </c>
      <c r="D740" s="6">
        <v>7.9339724619065702E-2</v>
      </c>
      <c r="E740" s="4">
        <f t="shared" si="2"/>
        <v>0.11083173687304902</v>
      </c>
      <c r="F740" s="4"/>
    </row>
    <row r="741" spans="1:6" ht="13.2" x14ac:dyDescent="0.25">
      <c r="A741" s="5">
        <v>44752.791666666664</v>
      </c>
      <c r="B741" s="6">
        <v>93.91</v>
      </c>
      <c r="C741" s="6">
        <v>108.35072</v>
      </c>
      <c r="D741" s="6">
        <v>0.13327756382237199</v>
      </c>
      <c r="E741" s="4">
        <f t="shared" si="2"/>
        <v>0.10425356827678101</v>
      </c>
      <c r="F741" s="4"/>
    </row>
    <row r="742" spans="1:6" ht="13.2" x14ac:dyDescent="0.25">
      <c r="A742" s="5">
        <v>44752.833333333336</v>
      </c>
      <c r="B742" s="6">
        <v>100.41</v>
      </c>
      <c r="C742" s="6">
        <v>110.02146</v>
      </c>
      <c r="D742" s="6">
        <v>8.7359865975237996E-2</v>
      </c>
      <c r="E742" s="4">
        <f t="shared" si="2"/>
        <v>9.3204845125304039E-2</v>
      </c>
      <c r="F742" s="4"/>
    </row>
    <row r="743" spans="1:6" ht="13.2" x14ac:dyDescent="0.25">
      <c r="A743" s="5">
        <v>44752.875</v>
      </c>
      <c r="B743" s="6">
        <v>107.47</v>
      </c>
      <c r="C743" s="6">
        <v>110.65133</v>
      </c>
      <c r="D743" s="6">
        <v>2.87509422616068E-2</v>
      </c>
      <c r="E743" s="4">
        <f t="shared" si="2"/>
        <v>8.0580326916160239E-2</v>
      </c>
      <c r="F743" s="4"/>
    </row>
    <row r="744" spans="1:6" ht="13.2" x14ac:dyDescent="0.25">
      <c r="A744" s="5">
        <v>44752.916666666664</v>
      </c>
      <c r="B744" s="6">
        <v>121.04</v>
      </c>
      <c r="C744" s="6">
        <v>113.12269999999999</v>
      </c>
      <c r="D744" s="6">
        <v>6.9988605293190495E-2</v>
      </c>
      <c r="E744" s="4">
        <f t="shared" si="2"/>
        <v>7.2195581511030046E-2</v>
      </c>
      <c r="F744" s="4"/>
    </row>
    <row r="745" spans="1:6" ht="13.2" x14ac:dyDescent="0.25">
      <c r="A745" s="5">
        <v>44752.958333333336</v>
      </c>
      <c r="B745" s="6">
        <v>139.86000000000001</v>
      </c>
      <c r="C745" s="6">
        <v>116.43386</v>
      </c>
      <c r="D745" s="6">
        <v>0.201196971396465</v>
      </c>
      <c r="E745" s="4">
        <f t="shared" si="2"/>
        <v>7.556354909069872E-2</v>
      </c>
      <c r="F745" s="4"/>
    </row>
    <row r="746" spans="1:6" ht="13.2" x14ac:dyDescent="0.25">
      <c r="A746" s="5">
        <v>44753</v>
      </c>
      <c r="B746" s="6">
        <v>156.38</v>
      </c>
      <c r="C746" s="6">
        <v>149.13019</v>
      </c>
      <c r="D746" s="6">
        <v>4.8613966092311597E-2</v>
      </c>
      <c r="E746" s="4">
        <f t="shared" si="2"/>
        <v>7.7392382856224989E-2</v>
      </c>
      <c r="F746" s="4"/>
    </row>
    <row r="747" spans="1:6" ht="13.2" x14ac:dyDescent="0.25">
      <c r="A747" s="5">
        <v>44753.041666666664</v>
      </c>
      <c r="B747" s="6">
        <v>168.71</v>
      </c>
      <c r="C747" s="6">
        <v>174.21562</v>
      </c>
      <c r="D747" s="6">
        <v>3.16023327873814E-2</v>
      </c>
      <c r="E747" s="4">
        <f t="shared" si="2"/>
        <v>7.8017658786214639E-2</v>
      </c>
      <c r="F747" s="4"/>
    </row>
    <row r="748" spans="1:6" ht="13.2" x14ac:dyDescent="0.25">
      <c r="A748" s="5">
        <v>44753.083333333336</v>
      </c>
      <c r="B748" s="6">
        <v>204.43</v>
      </c>
      <c r="C748" s="6">
        <v>208.92096000000001</v>
      </c>
      <c r="D748" s="6">
        <v>2.14959762773443E-2</v>
      </c>
      <c r="E748" s="4">
        <f t="shared" si="2"/>
        <v>7.7423781537250422E-2</v>
      </c>
      <c r="F748" s="4"/>
    </row>
    <row r="749" spans="1:6" ht="13.2" x14ac:dyDescent="0.25">
      <c r="A749" s="5">
        <v>44753.125</v>
      </c>
      <c r="B749" s="6">
        <v>256.18</v>
      </c>
      <c r="C749" s="6">
        <v>231.66619</v>
      </c>
      <c r="D749" s="6">
        <v>0.105815224914779</v>
      </c>
      <c r="E749" s="4">
        <f t="shared" si="2"/>
        <v>7.8129486031257453E-2</v>
      </c>
      <c r="F749" s="4"/>
    </row>
    <row r="750" spans="1:6" ht="13.2" x14ac:dyDescent="0.25">
      <c r="A750" s="5">
        <v>44753.166666666664</v>
      </c>
      <c r="B750" s="6">
        <v>260.81</v>
      </c>
      <c r="C750" s="6">
        <v>234.86242999999999</v>
      </c>
      <c r="D750" s="6">
        <v>0.110479866873556</v>
      </c>
      <c r="E750" s="4">
        <f t="shared" si="2"/>
        <v>7.9980200538393442E-2</v>
      </c>
      <c r="F750" s="4"/>
    </row>
    <row r="751" spans="1:6" ht="13.2" x14ac:dyDescent="0.25">
      <c r="A751" s="5">
        <v>44753.208333333336</v>
      </c>
      <c r="B751" s="6">
        <v>252.01</v>
      </c>
      <c r="C751" s="6">
        <v>228.98402999999999</v>
      </c>
      <c r="D751" s="6">
        <v>0.100557099986405</v>
      </c>
      <c r="E751" s="4">
        <f t="shared" si="2"/>
        <v>8.1841760640605624E-2</v>
      </c>
      <c r="F751" s="4"/>
    </row>
    <row r="752" spans="1:6" ht="13.2" x14ac:dyDescent="0.25">
      <c r="A752" s="5">
        <v>44753.25</v>
      </c>
      <c r="B752" s="6">
        <v>243.59</v>
      </c>
      <c r="C752" s="6">
        <v>220.93145999999999</v>
      </c>
      <c r="D752" s="6">
        <v>0.102559137571444</v>
      </c>
      <c r="E752" s="4">
        <f t="shared" si="2"/>
        <v>8.5665911155309152E-2</v>
      </c>
      <c r="F752" s="4"/>
    </row>
    <row r="753" spans="1:6" ht="13.2" x14ac:dyDescent="0.25">
      <c r="A753" s="5">
        <v>44753.291666666664</v>
      </c>
      <c r="B753" s="6">
        <v>239.47</v>
      </c>
      <c r="C753" s="6">
        <v>212.29868999999999</v>
      </c>
      <c r="D753" s="6">
        <v>0.12798623486560301</v>
      </c>
      <c r="E753" s="4">
        <f t="shared" si="2"/>
        <v>9.0855080966502147E-2</v>
      </c>
      <c r="F753" s="4"/>
    </row>
    <row r="754" spans="1:6" ht="13.2" x14ac:dyDescent="0.25">
      <c r="A754" s="5">
        <v>44753.333333333336</v>
      </c>
      <c r="B754" s="6">
        <v>240.04</v>
      </c>
      <c r="C754" s="6">
        <v>206.36606</v>
      </c>
      <c r="D754" s="6">
        <v>0.16317576640267201</v>
      </c>
      <c r="E754" s="4">
        <f t="shared" si="2"/>
        <v>9.7144602544374167E-2</v>
      </c>
      <c r="F754" s="4"/>
    </row>
    <row r="755" spans="1:6" ht="13.2" x14ac:dyDescent="0.25">
      <c r="A755" s="5">
        <v>44753.375</v>
      </c>
      <c r="B755" s="6">
        <v>232.34</v>
      </c>
      <c r="C755" s="6">
        <v>199.87241</v>
      </c>
      <c r="D755" s="6">
        <v>0.16244157960570901</v>
      </c>
      <c r="E755" s="4">
        <f t="shared" si="2"/>
        <v>0.10287700424075437</v>
      </c>
      <c r="F755" s="4"/>
    </row>
    <row r="756" spans="1:6" ht="13.2" x14ac:dyDescent="0.25">
      <c r="A756" s="5">
        <v>44753.416666666664</v>
      </c>
      <c r="B756" s="6">
        <v>229.02</v>
      </c>
      <c r="C756" s="6">
        <v>192.87114</v>
      </c>
      <c r="D756" s="6">
        <v>0.18742493044838099</v>
      </c>
      <c r="E756" s="4">
        <f t="shared" si="2"/>
        <v>0.1087376628331268</v>
      </c>
      <c r="F756" s="4"/>
    </row>
    <row r="757" spans="1:6" ht="13.2" x14ac:dyDescent="0.25">
      <c r="A757" s="5">
        <v>44753.458333333336</v>
      </c>
      <c r="B757" s="6">
        <v>218.16</v>
      </c>
      <c r="C757" s="6">
        <v>194.32411999999999</v>
      </c>
      <c r="D757" s="6">
        <v>0.12266042938982499</v>
      </c>
      <c r="E757" s="4">
        <f t="shared" si="2"/>
        <v>0.10987676297692035</v>
      </c>
      <c r="F757" s="4"/>
    </row>
    <row r="758" spans="1:6" ht="13.2" x14ac:dyDescent="0.25">
      <c r="A758" s="5">
        <v>44753.5</v>
      </c>
      <c r="B758" s="6">
        <v>222.44</v>
      </c>
      <c r="C758" s="6">
        <v>200.27527000000001</v>
      </c>
      <c r="D758" s="6">
        <v>0.11067132751837</v>
      </c>
      <c r="E758" s="4">
        <f t="shared" si="2"/>
        <v>0.10956342516650924</v>
      </c>
      <c r="F758" s="4"/>
    </row>
    <row r="759" spans="1:6" ht="13.2" x14ac:dyDescent="0.25">
      <c r="A759" s="5">
        <v>44753.541666666664</v>
      </c>
      <c r="B759" s="6">
        <v>226.79</v>
      </c>
      <c r="C759" s="6">
        <v>194.74924999999999</v>
      </c>
      <c r="D759" s="6">
        <v>0.164523098291777</v>
      </c>
      <c r="E759" s="4">
        <f t="shared" si="2"/>
        <v>0.11262269390902298</v>
      </c>
      <c r="F759" s="4"/>
    </row>
    <row r="760" spans="1:6" ht="13.2" x14ac:dyDescent="0.25">
      <c r="A760" s="5">
        <v>44753.583333333336</v>
      </c>
      <c r="B760" s="6">
        <v>206.51</v>
      </c>
      <c r="C760" s="6">
        <v>172.44498999999999</v>
      </c>
      <c r="D760" s="6">
        <v>0.19754131447947501</v>
      </c>
      <c r="E760" s="4">
        <f t="shared" si="2"/>
        <v>0.11624844706359411</v>
      </c>
      <c r="F760" s="4"/>
    </row>
    <row r="761" spans="1:6" ht="13.2" x14ac:dyDescent="0.25">
      <c r="A761" s="5">
        <v>44753.625</v>
      </c>
      <c r="B761" s="6">
        <v>169.75</v>
      </c>
      <c r="C761" s="6">
        <v>141.96784</v>
      </c>
      <c r="D761" s="6">
        <v>0.19569333449040199</v>
      </c>
      <c r="E761" s="4">
        <f t="shared" si="2"/>
        <v>0.11275223665724354</v>
      </c>
      <c r="F761" s="4"/>
    </row>
    <row r="762" spans="1:6" ht="13.2" x14ac:dyDescent="0.25">
      <c r="A762" s="5">
        <v>44753.666666666664</v>
      </c>
      <c r="B762" s="6">
        <v>154.06</v>
      </c>
      <c r="C762" s="6">
        <v>119.44656999999999</v>
      </c>
      <c r="D762" s="6">
        <v>0.28978169904753198</v>
      </c>
      <c r="E762" s="4">
        <f t="shared" si="2"/>
        <v>0.1194981370393398</v>
      </c>
      <c r="F762" s="4"/>
    </row>
    <row r="763" spans="1:6" ht="13.2" x14ac:dyDescent="0.25">
      <c r="A763" s="5">
        <v>44753.708333333336</v>
      </c>
      <c r="B763" s="6">
        <v>154.04</v>
      </c>
      <c r="C763" s="6">
        <v>110.69077</v>
      </c>
      <c r="D763" s="6">
        <v>0.39162461332593401</v>
      </c>
      <c r="E763" s="4">
        <f t="shared" si="2"/>
        <v>0.13477340023903497</v>
      </c>
      <c r="F763" s="4"/>
    </row>
    <row r="764" spans="1:6" ht="13.2" x14ac:dyDescent="0.25">
      <c r="A764" s="5">
        <v>44753.75</v>
      </c>
      <c r="B764" s="6">
        <v>151.36000000000001</v>
      </c>
      <c r="C764" s="6">
        <v>114.57589</v>
      </c>
      <c r="D764" s="6">
        <v>0.32104581513615099</v>
      </c>
      <c r="E764" s="4">
        <f t="shared" si="2"/>
        <v>0.14484448734391356</v>
      </c>
      <c r="F764" s="4"/>
    </row>
    <row r="765" spans="1:6" ht="13.2" x14ac:dyDescent="0.25">
      <c r="A765" s="5">
        <v>44753.791666666664</v>
      </c>
      <c r="B765" s="6">
        <v>156.66999999999999</v>
      </c>
      <c r="C765" s="6">
        <v>121.40452999999999</v>
      </c>
      <c r="D765" s="6">
        <v>0.29047902907741502</v>
      </c>
      <c r="E765" s="4">
        <f t="shared" si="2"/>
        <v>0.151394548396207</v>
      </c>
      <c r="F765" s="4"/>
    </row>
    <row r="766" spans="1:6" ht="13.2" x14ac:dyDescent="0.25">
      <c r="A766" s="5">
        <v>44753.833333333336</v>
      </c>
      <c r="B766" s="6">
        <v>164.08</v>
      </c>
      <c r="C766" s="6">
        <v>125.69467</v>
      </c>
      <c r="D766" s="6">
        <v>0.30538550282203702</v>
      </c>
      <c r="E766" s="4">
        <f t="shared" si="2"/>
        <v>0.16047894993149028</v>
      </c>
      <c r="F766" s="4"/>
    </row>
    <row r="767" spans="1:6" ht="13.2" x14ac:dyDescent="0.25">
      <c r="A767" s="5">
        <v>44753.875</v>
      </c>
      <c r="B767" s="6">
        <v>167.2</v>
      </c>
      <c r="C767" s="6">
        <v>129.80799999999999</v>
      </c>
      <c r="D767" s="6">
        <v>0.28805620608899202</v>
      </c>
      <c r="E767" s="4">
        <f t="shared" si="2"/>
        <v>0.17128333592429798</v>
      </c>
      <c r="F767" s="4"/>
    </row>
    <row r="768" spans="1:6" ht="13.2" x14ac:dyDescent="0.25">
      <c r="A768" s="5">
        <v>44753.916666666664</v>
      </c>
      <c r="B768" s="6">
        <v>174.96</v>
      </c>
      <c r="C768" s="6">
        <v>135.21843000000001</v>
      </c>
      <c r="D768" s="6">
        <v>0.29390645934877302</v>
      </c>
      <c r="E768" s="4">
        <f t="shared" si="2"/>
        <v>0.18061324650994726</v>
      </c>
      <c r="F768" s="4"/>
    </row>
    <row r="769" spans="1:6" ht="13.2" x14ac:dyDescent="0.25">
      <c r="A769" s="5">
        <v>44753.958333333336</v>
      </c>
      <c r="B769" s="6">
        <v>174.79</v>
      </c>
      <c r="C769" s="6">
        <v>141.25926000000001</v>
      </c>
      <c r="D769" s="6">
        <v>0.23737020850880799</v>
      </c>
      <c r="E769" s="4">
        <f t="shared" si="2"/>
        <v>0.18212046472296153</v>
      </c>
      <c r="F769" s="4"/>
    </row>
    <row r="770" spans="1:6" ht="13.2" x14ac:dyDescent="0.25">
      <c r="A770" s="5">
        <v>44751</v>
      </c>
      <c r="B770" s="6">
        <v>142.46</v>
      </c>
      <c r="C770" s="6">
        <v>137.77485999999999</v>
      </c>
      <c r="D770" s="6">
        <v>3.4005768541517697E-2</v>
      </c>
      <c r="E770" s="4">
        <f t="shared" si="2"/>
        <v>0.18151178982501182</v>
      </c>
      <c r="F770" s="4"/>
    </row>
    <row r="771" spans="1:6" ht="13.2" x14ac:dyDescent="0.25">
      <c r="A771" s="5">
        <v>44751.041666666664</v>
      </c>
      <c r="B771" s="6">
        <v>153.31</v>
      </c>
      <c r="C771" s="6">
        <v>162.21985000000001</v>
      </c>
      <c r="D771" s="6">
        <v>5.4924536054003201E-2</v>
      </c>
      <c r="E771" s="4">
        <f t="shared" si="2"/>
        <v>0.18248354829445443</v>
      </c>
      <c r="F771" s="4"/>
    </row>
    <row r="772" spans="1:6" ht="13.2" x14ac:dyDescent="0.25">
      <c r="A772" s="5">
        <v>44751.083333333336</v>
      </c>
      <c r="B772" s="6">
        <v>187.64</v>
      </c>
      <c r="C772" s="6">
        <v>195.80705</v>
      </c>
      <c r="D772" s="6">
        <v>4.1709683078316198E-2</v>
      </c>
      <c r="E772" s="4">
        <f t="shared" si="2"/>
        <v>0.18332578607782823</v>
      </c>
      <c r="F772" s="4"/>
    </row>
    <row r="773" spans="1:6" ht="13.2" x14ac:dyDescent="0.25">
      <c r="A773" s="5">
        <v>44751.125</v>
      </c>
      <c r="B773" s="6">
        <v>242.07</v>
      </c>
      <c r="C773" s="6">
        <v>221.67258000000001</v>
      </c>
      <c r="D773" s="6">
        <v>9.2015981408255204E-2</v>
      </c>
      <c r="E773" s="4">
        <f t="shared" si="2"/>
        <v>0.18275081759838976</v>
      </c>
      <c r="F773" s="4"/>
    </row>
    <row r="774" spans="1:6" ht="13.2" x14ac:dyDescent="0.25">
      <c r="A774" s="5">
        <v>44751.166666666664</v>
      </c>
      <c r="B774" s="6">
        <v>248.02</v>
      </c>
      <c r="C774" s="6">
        <v>231.26586</v>
      </c>
      <c r="D774" s="6">
        <v>7.2445366557779001E-2</v>
      </c>
      <c r="E774" s="4">
        <f t="shared" si="2"/>
        <v>0.18116604675189907</v>
      </c>
      <c r="F774" s="4"/>
    </row>
    <row r="775" spans="1:6" ht="13.2" x14ac:dyDescent="0.25">
      <c r="A775" s="5">
        <v>44751.208333333336</v>
      </c>
      <c r="B775" s="6">
        <v>237.45</v>
      </c>
      <c r="C775" s="6">
        <v>228.83811</v>
      </c>
      <c r="D775" s="6">
        <v>3.7633111023334297E-2</v>
      </c>
      <c r="E775" s="4">
        <f t="shared" si="2"/>
        <v>0.17854421387843775</v>
      </c>
      <c r="F775" s="4"/>
    </row>
    <row r="776" spans="1:6" ht="13.2" x14ac:dyDescent="0.25">
      <c r="A776" s="5">
        <v>44751.25</v>
      </c>
      <c r="B776" s="6">
        <v>225.02</v>
      </c>
      <c r="C776" s="6">
        <v>222.45961</v>
      </c>
      <c r="D776" s="6">
        <v>1.15094600768202E-2</v>
      </c>
      <c r="E776" s="4">
        <f t="shared" si="2"/>
        <v>0.17475047731616175</v>
      </c>
      <c r="F776" s="4"/>
    </row>
    <row r="777" spans="1:6" ht="13.2" x14ac:dyDescent="0.25">
      <c r="A777" s="5">
        <v>44751.291666666664</v>
      </c>
      <c r="B777" s="6">
        <v>212.94</v>
      </c>
      <c r="C777" s="6">
        <v>218.8837</v>
      </c>
      <c r="D777" s="6">
        <v>2.7154603106581202E-2</v>
      </c>
      <c r="E777" s="4">
        <f t="shared" si="2"/>
        <v>0.17054915932620249</v>
      </c>
      <c r="F777" s="4"/>
    </row>
    <row r="778" spans="1:6" ht="13.2" x14ac:dyDescent="0.25">
      <c r="A778" s="5">
        <v>44751.333333333336</v>
      </c>
      <c r="B778" s="6">
        <v>215.54</v>
      </c>
      <c r="C778" s="6">
        <v>219.55521999999999</v>
      </c>
      <c r="D778" s="6">
        <v>1.8287973294372099E-2</v>
      </c>
      <c r="E778" s="4">
        <f t="shared" si="2"/>
        <v>0.16451216794668999</v>
      </c>
      <c r="F778" s="4"/>
    </row>
    <row r="779" spans="1:6" ht="13.2" x14ac:dyDescent="0.25">
      <c r="A779" s="5">
        <v>44751.375</v>
      </c>
      <c r="B779" s="6">
        <v>201.88</v>
      </c>
      <c r="C779" s="6">
        <v>216.07796999999999</v>
      </c>
      <c r="D779" s="6">
        <v>6.5707623965552797E-2</v>
      </c>
      <c r="E779" s="4">
        <f t="shared" si="2"/>
        <v>0.16048158646168348</v>
      </c>
      <c r="F779" s="4"/>
    </row>
    <row r="780" spans="1:6" ht="13.2" x14ac:dyDescent="0.25">
      <c r="A780" s="5">
        <v>44751.416666666664</v>
      </c>
      <c r="B780" s="6">
        <v>191.67</v>
      </c>
      <c r="C780" s="6">
        <v>207.89981</v>
      </c>
      <c r="D780" s="6">
        <v>7.80655355096284E-2</v>
      </c>
      <c r="E780" s="4">
        <f t="shared" si="2"/>
        <v>0.15592494500590212</v>
      </c>
      <c r="F780" s="4"/>
    </row>
    <row r="781" spans="1:6" ht="13.2" x14ac:dyDescent="0.25">
      <c r="A781" s="5">
        <v>44751.458333333336</v>
      </c>
      <c r="B781" s="6">
        <v>181</v>
      </c>
      <c r="C781" s="6">
        <v>208.30923000000001</v>
      </c>
      <c r="D781" s="6">
        <v>0.131099471684476</v>
      </c>
      <c r="E781" s="4">
        <f t="shared" si="2"/>
        <v>0.15627657176817922</v>
      </c>
      <c r="F781" s="4"/>
    </row>
    <row r="782" spans="1:6" ht="13.2" x14ac:dyDescent="0.25">
      <c r="A782" s="5">
        <v>44751.5</v>
      </c>
      <c r="B782" s="6">
        <v>172.63</v>
      </c>
      <c r="C782" s="6">
        <v>215.59481</v>
      </c>
      <c r="D782" s="6">
        <v>0.199284992064512</v>
      </c>
      <c r="E782" s="4">
        <f t="shared" si="2"/>
        <v>0.15996880779093514</v>
      </c>
      <c r="F782" s="4"/>
    </row>
    <row r="783" spans="1:6" ht="13.2" x14ac:dyDescent="0.25">
      <c r="A783" s="5">
        <v>44751.541666666664</v>
      </c>
      <c r="B783" s="6">
        <v>160.1</v>
      </c>
      <c r="C783" s="6">
        <v>209.71817999999999</v>
      </c>
      <c r="D783" s="6">
        <v>0.23659455751523301</v>
      </c>
      <c r="E783" s="4">
        <f t="shared" si="2"/>
        <v>0.16297178525857917</v>
      </c>
      <c r="F783" s="4"/>
    </row>
    <row r="784" spans="1:6" ht="13.2" x14ac:dyDescent="0.25">
      <c r="A784" s="5">
        <v>44751.583333333336</v>
      </c>
      <c r="B784" s="6">
        <v>132.56</v>
      </c>
      <c r="C784" s="6">
        <v>183.26962</v>
      </c>
      <c r="D784" s="6">
        <v>0.27669408601381901</v>
      </c>
      <c r="E784" s="4">
        <f t="shared" si="2"/>
        <v>0.16626981740584348</v>
      </c>
      <c r="F784" s="4"/>
    </row>
    <row r="785" spans="1:6" ht="13.2" x14ac:dyDescent="0.25">
      <c r="A785" s="5">
        <v>44751.625</v>
      </c>
      <c r="B785" s="6">
        <v>82.29</v>
      </c>
      <c r="C785" s="6">
        <v>147.69372000000001</v>
      </c>
      <c r="D785" s="6">
        <v>0.44283345290510601</v>
      </c>
      <c r="E785" s="4">
        <f t="shared" si="2"/>
        <v>0.17656732233978947</v>
      </c>
      <c r="F785" s="4"/>
    </row>
    <row r="786" spans="1:6" ht="13.2" x14ac:dyDescent="0.25">
      <c r="A786" s="5">
        <v>44751.666666666664</v>
      </c>
      <c r="B786" s="6">
        <v>92.31</v>
      </c>
      <c r="C786" s="6">
        <v>121.21644999999999</v>
      </c>
      <c r="D786" s="6">
        <v>0.23846969615097599</v>
      </c>
      <c r="E786" s="4">
        <f t="shared" si="2"/>
        <v>0.17442932221909968</v>
      </c>
      <c r="F786" s="4"/>
    </row>
    <row r="787" spans="1:6" ht="13.2" x14ac:dyDescent="0.25">
      <c r="A787" s="5">
        <v>44751.708333333336</v>
      </c>
      <c r="B787" s="6">
        <v>89.21</v>
      </c>
      <c r="C787" s="6">
        <v>110.77996</v>
      </c>
      <c r="D787" s="6">
        <v>0.19470994573386699</v>
      </c>
      <c r="E787" s="4">
        <f t="shared" si="2"/>
        <v>0.16622454440276352</v>
      </c>
      <c r="F787" s="4"/>
    </row>
    <row r="788" spans="1:6" ht="13.2" x14ac:dyDescent="0.25">
      <c r="A788" s="5">
        <v>44751.75</v>
      </c>
      <c r="B788" s="6">
        <v>81.06</v>
      </c>
      <c r="C788" s="6">
        <v>113.11211</v>
      </c>
      <c r="D788" s="6">
        <v>0.28336585711291201</v>
      </c>
      <c r="E788" s="4">
        <f t="shared" si="2"/>
        <v>0.16465454615179526</v>
      </c>
      <c r="F788" s="4"/>
    </row>
    <row r="789" spans="1:6" ht="13.2" x14ac:dyDescent="0.25">
      <c r="A789" s="5">
        <v>44751.791666666664</v>
      </c>
      <c r="B789" s="6">
        <v>75.88</v>
      </c>
      <c r="C789" s="6">
        <v>115.8903</v>
      </c>
      <c r="D789" s="6">
        <v>0.34524287192284397</v>
      </c>
      <c r="E789" s="4">
        <f t="shared" si="2"/>
        <v>0.16693637293702146</v>
      </c>
      <c r="F789" s="4"/>
    </row>
    <row r="790" spans="1:6" ht="13.2" x14ac:dyDescent="0.25">
      <c r="A790" s="5">
        <v>44751.833333333336</v>
      </c>
      <c r="B790" s="6">
        <v>69.73</v>
      </c>
      <c r="C790" s="6">
        <v>114.14296</v>
      </c>
      <c r="D790" s="6">
        <v>0.38909942409063097</v>
      </c>
      <c r="E790" s="4">
        <f t="shared" ref="E790:E1044" si="3">AVERAGE(D767:D790)</f>
        <v>0.17042445298987954</v>
      </c>
      <c r="F790" s="4"/>
    </row>
    <row r="791" spans="1:6" ht="13.2" x14ac:dyDescent="0.25">
      <c r="A791" s="5">
        <v>44751.875</v>
      </c>
      <c r="B791" s="6">
        <v>72.39</v>
      </c>
      <c r="C791" s="6">
        <v>114.39852</v>
      </c>
      <c r="D791" s="6">
        <v>0.36721209330330501</v>
      </c>
      <c r="E791" s="4">
        <f t="shared" si="3"/>
        <v>0.17372261495714258</v>
      </c>
      <c r="F791" s="4"/>
    </row>
    <row r="792" spans="1:6" ht="13.2" x14ac:dyDescent="0.25">
      <c r="A792" s="5">
        <v>44751.916666666664</v>
      </c>
      <c r="B792" s="6">
        <v>80.98</v>
      </c>
      <c r="C792" s="6">
        <v>119.67187</v>
      </c>
      <c r="D792" s="6">
        <v>0.32331633156563799</v>
      </c>
      <c r="E792" s="4">
        <f t="shared" si="3"/>
        <v>0.17494802629951198</v>
      </c>
      <c r="F792" s="4"/>
    </row>
    <row r="793" spans="1:6" ht="13.2" x14ac:dyDescent="0.25">
      <c r="A793" s="5">
        <v>44751.958333333336</v>
      </c>
      <c r="B793" s="6">
        <v>101.79</v>
      </c>
      <c r="C793" s="6">
        <v>127.69363</v>
      </c>
      <c r="D793" s="6">
        <v>0.202857652335515</v>
      </c>
      <c r="E793" s="4">
        <f t="shared" si="3"/>
        <v>0.17351000312562473</v>
      </c>
      <c r="F793" s="4"/>
    </row>
    <row r="794" spans="1:6" ht="13.2" x14ac:dyDescent="0.25">
      <c r="A794" s="5">
        <v>44752</v>
      </c>
      <c r="B794" s="6">
        <v>118.76</v>
      </c>
      <c r="C794" s="6">
        <v>129.17725999999999</v>
      </c>
      <c r="D794" s="6">
        <v>8.0643141060585899E-2</v>
      </c>
      <c r="E794" s="4">
        <f t="shared" si="3"/>
        <v>0.17545322698058594</v>
      </c>
      <c r="F794" s="4"/>
    </row>
    <row r="795" spans="1:6" ht="13.2" x14ac:dyDescent="0.25">
      <c r="A795" s="5">
        <v>44752.041666666664</v>
      </c>
      <c r="B795" s="6">
        <v>141.76</v>
      </c>
      <c r="C795" s="6">
        <v>154.92529999999999</v>
      </c>
      <c r="D795" s="6">
        <v>8.4978373448365105E-2</v>
      </c>
      <c r="E795" s="4">
        <f t="shared" si="3"/>
        <v>0.17670547020535102</v>
      </c>
      <c r="F795" s="4"/>
    </row>
    <row r="796" spans="1:6" ht="13.2" x14ac:dyDescent="0.25">
      <c r="A796" s="5">
        <v>44752.083333333336</v>
      </c>
      <c r="B796" s="6">
        <v>174.99</v>
      </c>
      <c r="C796" s="6">
        <v>192.98670999999999</v>
      </c>
      <c r="D796" s="6">
        <v>9.3253623526718399E-2</v>
      </c>
      <c r="E796" s="4">
        <f t="shared" si="3"/>
        <v>0.17885313439070108</v>
      </c>
      <c r="F796" s="4"/>
    </row>
    <row r="797" spans="1:6" ht="13.2" x14ac:dyDescent="0.25">
      <c r="A797" s="5">
        <v>44752.125</v>
      </c>
      <c r="B797" s="6">
        <v>227.58</v>
      </c>
      <c r="C797" s="6">
        <v>219.97976</v>
      </c>
      <c r="D797" s="6">
        <v>3.4549724029156202E-2</v>
      </c>
      <c r="E797" s="4">
        <f t="shared" si="3"/>
        <v>0.17645870699990529</v>
      </c>
      <c r="F797" s="4"/>
    </row>
    <row r="798" spans="1:6" ht="13.2" x14ac:dyDescent="0.25">
      <c r="A798" s="5">
        <v>44752.166666666664</v>
      </c>
      <c r="B798" s="6">
        <v>232.69</v>
      </c>
      <c r="C798" s="6">
        <v>227.45223999999999</v>
      </c>
      <c r="D798" s="6">
        <v>2.3027955231392699E-2</v>
      </c>
      <c r="E798" s="4">
        <f t="shared" si="3"/>
        <v>0.17439964819463918</v>
      </c>
      <c r="F798" s="4"/>
    </row>
    <row r="799" spans="1:6" ht="13.2" x14ac:dyDescent="0.25">
      <c r="A799" s="5">
        <v>44752.208333333336</v>
      </c>
      <c r="B799" s="6">
        <v>228.53</v>
      </c>
      <c r="C799" s="6">
        <v>224.04176000000001</v>
      </c>
      <c r="D799" s="6">
        <v>2.0033050981209801E-2</v>
      </c>
      <c r="E799" s="4">
        <f t="shared" si="3"/>
        <v>0.17366631235955068</v>
      </c>
      <c r="F799" s="4"/>
    </row>
    <row r="800" spans="1:6" ht="13.2" x14ac:dyDescent="0.25">
      <c r="A800" s="5">
        <v>44752.25</v>
      </c>
      <c r="B800" s="6">
        <v>211.07</v>
      </c>
      <c r="C800" s="6">
        <v>217.44364999999999</v>
      </c>
      <c r="D800" s="6">
        <v>2.93117320280449E-2</v>
      </c>
      <c r="E800" s="4">
        <f t="shared" si="3"/>
        <v>0.17440807369085173</v>
      </c>
      <c r="F800" s="4"/>
    </row>
    <row r="801" spans="1:6" ht="13.2" x14ac:dyDescent="0.25">
      <c r="A801" s="5">
        <v>44752.291666666664</v>
      </c>
      <c r="B801" s="6">
        <v>199.53</v>
      </c>
      <c r="C801" s="6">
        <v>213.12332000000001</v>
      </c>
      <c r="D801" s="6">
        <v>6.3781476377150995E-2</v>
      </c>
      <c r="E801" s="4">
        <f t="shared" si="3"/>
        <v>0.17593419341045879</v>
      </c>
      <c r="F801" s="4"/>
    </row>
    <row r="802" spans="1:6" ht="13.2" x14ac:dyDescent="0.25">
      <c r="A802" s="5">
        <v>44752.333333333336</v>
      </c>
      <c r="B802" s="6">
        <v>198.62</v>
      </c>
      <c r="C802" s="6">
        <v>213.33897999999999</v>
      </c>
      <c r="D802" s="6">
        <v>6.8993392581139998E-2</v>
      </c>
      <c r="E802" s="4">
        <f t="shared" si="3"/>
        <v>0.17804691921407412</v>
      </c>
      <c r="F802" s="4"/>
    </row>
    <row r="803" spans="1:6" ht="13.2" x14ac:dyDescent="0.25">
      <c r="A803" s="5">
        <v>44752.375</v>
      </c>
      <c r="B803" s="6">
        <v>187.28</v>
      </c>
      <c r="C803" s="6">
        <v>210.10787999999999</v>
      </c>
      <c r="D803" s="6">
        <v>0.108648376253189</v>
      </c>
      <c r="E803" s="4">
        <f t="shared" si="3"/>
        <v>0.17983611722605899</v>
      </c>
      <c r="F803" s="4"/>
    </row>
    <row r="804" spans="1:6" ht="13.2" x14ac:dyDescent="0.25">
      <c r="A804" s="5">
        <v>44752.416666666664</v>
      </c>
      <c r="B804" s="6">
        <v>177.13</v>
      </c>
      <c r="C804" s="6">
        <v>203.27334999999999</v>
      </c>
      <c r="D804" s="6">
        <v>0.12861179293793301</v>
      </c>
      <c r="E804" s="4">
        <f t="shared" si="3"/>
        <v>0.18194221128557164</v>
      </c>
      <c r="F804" s="4"/>
    </row>
    <row r="805" spans="1:6" ht="13.2" x14ac:dyDescent="0.25">
      <c r="A805" s="5">
        <v>44752.458333333336</v>
      </c>
      <c r="B805" s="6">
        <v>168.91</v>
      </c>
      <c r="C805" s="6">
        <v>206.02776</v>
      </c>
      <c r="D805" s="6">
        <v>0.180159023230655</v>
      </c>
      <c r="E805" s="4">
        <f t="shared" si="3"/>
        <v>0.18398635926666249</v>
      </c>
      <c r="F805" s="4"/>
    </row>
    <row r="806" spans="1:6" ht="13.2" x14ac:dyDescent="0.25">
      <c r="A806" s="5">
        <v>44752.5</v>
      </c>
      <c r="B806" s="6">
        <v>168.86</v>
      </c>
      <c r="C806" s="6">
        <v>213.51728</v>
      </c>
      <c r="D806" s="6">
        <v>0.209150659843549</v>
      </c>
      <c r="E806" s="4">
        <f t="shared" si="3"/>
        <v>0.18439742875745568</v>
      </c>
      <c r="F806" s="4"/>
    </row>
    <row r="807" spans="1:6" ht="13.2" x14ac:dyDescent="0.25">
      <c r="A807" s="5">
        <v>44752.541666666664</v>
      </c>
      <c r="B807" s="6">
        <v>169.13</v>
      </c>
      <c r="C807" s="6">
        <v>205.6285</v>
      </c>
      <c r="D807" s="6">
        <v>0.177497282721023</v>
      </c>
      <c r="E807" s="4">
        <f t="shared" si="3"/>
        <v>0.18193504230769694</v>
      </c>
      <c r="F807" s="4"/>
    </row>
    <row r="808" spans="1:6" ht="13.2" x14ac:dyDescent="0.25">
      <c r="A808" s="5">
        <v>44752.583333333336</v>
      </c>
      <c r="B808" s="6">
        <v>147.69999999999999</v>
      </c>
      <c r="C808" s="6">
        <v>178.80078</v>
      </c>
      <c r="D808" s="6">
        <v>0.17394096379221599</v>
      </c>
      <c r="E808" s="4">
        <f t="shared" si="3"/>
        <v>0.1776536622151301</v>
      </c>
      <c r="F808" s="4"/>
    </row>
    <row r="809" spans="1:6" ht="13.2" x14ac:dyDescent="0.25">
      <c r="A809" s="5">
        <v>44752.625</v>
      </c>
      <c r="B809" s="6">
        <v>98.85</v>
      </c>
      <c r="C809" s="6">
        <v>146.06752</v>
      </c>
      <c r="D809" s="6">
        <v>0.323258175397241</v>
      </c>
      <c r="E809" s="4">
        <f t="shared" si="3"/>
        <v>0.17267135898563571</v>
      </c>
      <c r="F809" s="4"/>
    </row>
    <row r="810" spans="1:6" ht="13.2" x14ac:dyDescent="0.25">
      <c r="A810" s="5">
        <v>44752.666666666664</v>
      </c>
      <c r="B810" s="6">
        <v>97.97</v>
      </c>
      <c r="C810" s="6">
        <v>122.65206999999999</v>
      </c>
      <c r="D810" s="6">
        <v>0.20123647322054899</v>
      </c>
      <c r="E810" s="4">
        <f t="shared" si="3"/>
        <v>0.1711199746968679</v>
      </c>
      <c r="F810" s="4"/>
    </row>
    <row r="811" spans="1:6" ht="13.2" x14ac:dyDescent="0.25">
      <c r="A811" s="5">
        <v>44752.708333333336</v>
      </c>
      <c r="B811" s="6">
        <v>97.49</v>
      </c>
      <c r="C811" s="6">
        <v>112.3475</v>
      </c>
      <c r="D811" s="6">
        <v>0.13224593337635401</v>
      </c>
      <c r="E811" s="4">
        <f t="shared" si="3"/>
        <v>0.16851730751530489</v>
      </c>
      <c r="F811" s="4"/>
    </row>
    <row r="812" spans="1:6" ht="13.2" x14ac:dyDescent="0.25">
      <c r="A812" s="5">
        <v>44752.75</v>
      </c>
      <c r="B812" s="6">
        <v>94.19</v>
      </c>
      <c r="C812" s="6">
        <v>113.52369</v>
      </c>
      <c r="D812" s="6">
        <v>0.17030533450771301</v>
      </c>
      <c r="E812" s="4">
        <f t="shared" si="3"/>
        <v>0.16380645240675493</v>
      </c>
      <c r="F812" s="4"/>
    </row>
    <row r="813" spans="1:6" ht="13.2" x14ac:dyDescent="0.25">
      <c r="A813" s="5">
        <v>44752.791666666664</v>
      </c>
      <c r="B813" s="6">
        <v>93.91</v>
      </c>
      <c r="C813" s="6">
        <v>117.14333999999999</v>
      </c>
      <c r="D813" s="6">
        <v>0.19833257272671201</v>
      </c>
      <c r="E813" s="4">
        <f t="shared" si="3"/>
        <v>0.15768518994024944</v>
      </c>
      <c r="F813" s="4"/>
    </row>
    <row r="814" spans="1:6" ht="13.2" x14ac:dyDescent="0.25">
      <c r="A814" s="5">
        <v>44752.833333333336</v>
      </c>
      <c r="B814" s="6">
        <v>100.41</v>
      </c>
      <c r="C814" s="6">
        <v>117.4233</v>
      </c>
      <c r="D814" s="6">
        <v>0.14488862091254401</v>
      </c>
      <c r="E814" s="4">
        <f t="shared" si="3"/>
        <v>0.14750973980782914</v>
      </c>
      <c r="F814" s="4"/>
    </row>
    <row r="815" spans="1:6" ht="13.2" x14ac:dyDescent="0.25">
      <c r="A815" s="5">
        <v>44752.875</v>
      </c>
      <c r="B815" s="6">
        <v>107.47</v>
      </c>
      <c r="C815" s="6">
        <v>118.44439</v>
      </c>
      <c r="D815" s="6">
        <v>9.2654367167579604E-2</v>
      </c>
      <c r="E815" s="4">
        <f t="shared" si="3"/>
        <v>0.13606983455217395</v>
      </c>
      <c r="F815" s="4"/>
    </row>
    <row r="816" spans="1:6" ht="13.2" x14ac:dyDescent="0.25">
      <c r="A816" s="5">
        <v>44752.916666666664</v>
      </c>
      <c r="B816" s="6">
        <v>121.04</v>
      </c>
      <c r="C816" s="6">
        <v>121.63967</v>
      </c>
      <c r="D816" s="6">
        <v>4.9298884155143498E-3</v>
      </c>
      <c r="E816" s="4">
        <f t="shared" si="3"/>
        <v>0.12280373275425212</v>
      </c>
      <c r="F816" s="4"/>
    </row>
    <row r="817" spans="1:6" ht="13.2" x14ac:dyDescent="0.25">
      <c r="A817" s="5">
        <v>44752.958333333336</v>
      </c>
      <c r="B817" s="6">
        <v>139.86000000000001</v>
      </c>
      <c r="C817" s="6">
        <v>124.78134</v>
      </c>
      <c r="D817" s="6">
        <v>0.120840664156996</v>
      </c>
      <c r="E817" s="4">
        <f t="shared" si="3"/>
        <v>0.11938635824681383</v>
      </c>
      <c r="F817" s="4"/>
    </row>
    <row r="818" spans="1:6" ht="13.2" x14ac:dyDescent="0.25">
      <c r="A818" s="5">
        <v>44753</v>
      </c>
      <c r="B818" s="6">
        <v>156.38</v>
      </c>
      <c r="C818" s="6">
        <v>156.95003</v>
      </c>
      <c r="D818" s="6">
        <v>3.63192029972853E-3</v>
      </c>
      <c r="E818" s="4">
        <f t="shared" si="3"/>
        <v>0.1161775573817781</v>
      </c>
      <c r="F818" s="4"/>
    </row>
    <row r="819" spans="1:6" ht="13.2" x14ac:dyDescent="0.25">
      <c r="A819" s="5">
        <v>44753.041666666664</v>
      </c>
      <c r="B819" s="6">
        <v>168.71</v>
      </c>
      <c r="C819" s="6">
        <v>177.21082999999999</v>
      </c>
      <c r="D819" s="6">
        <v>4.7970149454183902E-2</v>
      </c>
      <c r="E819" s="4">
        <f t="shared" si="3"/>
        <v>0.1146355480486872</v>
      </c>
      <c r="F819" s="4"/>
    </row>
    <row r="820" spans="1:6" ht="13.2" x14ac:dyDescent="0.25">
      <c r="A820" s="5">
        <v>44753.083333333336</v>
      </c>
      <c r="B820" s="6">
        <v>204.43</v>
      </c>
      <c r="C820" s="6">
        <v>207.17724000000001</v>
      </c>
      <c r="D820" s="6">
        <v>1.3260336898010599E-2</v>
      </c>
      <c r="E820" s="4">
        <f t="shared" si="3"/>
        <v>0.11130249443915773</v>
      </c>
      <c r="F820" s="4"/>
    </row>
    <row r="821" spans="1:6" ht="13.2" x14ac:dyDescent="0.25">
      <c r="A821" s="5">
        <v>44753.125</v>
      </c>
      <c r="B821" s="6">
        <v>256.18</v>
      </c>
      <c r="C821" s="6">
        <v>228.15496999999999</v>
      </c>
      <c r="D821" s="6">
        <v>0.12283330930726601</v>
      </c>
      <c r="E821" s="4">
        <f t="shared" si="3"/>
        <v>0.11498097715907896</v>
      </c>
      <c r="F821" s="4"/>
    </row>
    <row r="822" spans="1:6" ht="13.2" x14ac:dyDescent="0.25">
      <c r="A822" s="5">
        <v>44753.166666666664</v>
      </c>
      <c r="B822" s="6">
        <v>260.81</v>
      </c>
      <c r="C822" s="6">
        <v>232.81601000000001</v>
      </c>
      <c r="D822" s="6">
        <v>0.120240828798672</v>
      </c>
      <c r="E822" s="4">
        <f t="shared" si="3"/>
        <v>0.11903151355771557</v>
      </c>
      <c r="F822" s="4"/>
    </row>
    <row r="823" spans="1:6" ht="13.2" x14ac:dyDescent="0.25">
      <c r="A823" s="5">
        <v>44753.208333333336</v>
      </c>
      <c r="B823" s="6">
        <v>252.01</v>
      </c>
      <c r="C823" s="6">
        <v>228.77246</v>
      </c>
      <c r="D823" s="6">
        <v>0.101574901104792</v>
      </c>
      <c r="E823" s="4">
        <f t="shared" si="3"/>
        <v>0.12242909064619817</v>
      </c>
      <c r="F823" s="4"/>
    </row>
    <row r="824" spans="1:6" ht="13.2" x14ac:dyDescent="0.25">
      <c r="A824" s="5">
        <v>44753.25</v>
      </c>
      <c r="B824" s="6">
        <v>243.59</v>
      </c>
      <c r="C824" s="6">
        <v>223.35581999999999</v>
      </c>
      <c r="D824" s="6">
        <v>9.0591684604412803E-2</v>
      </c>
      <c r="E824" s="4">
        <f t="shared" si="3"/>
        <v>0.12498242200354685</v>
      </c>
      <c r="F824" s="4"/>
    </row>
    <row r="825" spans="1:6" ht="13.2" x14ac:dyDescent="0.25">
      <c r="A825" s="5">
        <v>44753.291666666664</v>
      </c>
      <c r="B825" s="6">
        <v>239.47</v>
      </c>
      <c r="C825" s="6">
        <v>220.95787000000001</v>
      </c>
      <c r="D825" s="6">
        <v>8.3781265632222005E-2</v>
      </c>
      <c r="E825" s="4">
        <f t="shared" si="3"/>
        <v>0.12581574655584146</v>
      </c>
      <c r="F825" s="4"/>
    </row>
    <row r="826" spans="1:6" ht="13.2" x14ac:dyDescent="0.25">
      <c r="A826" s="5">
        <v>44753.333333333336</v>
      </c>
      <c r="B826" s="6">
        <v>240.04</v>
      </c>
      <c r="C826" s="6">
        <v>221.88917000000001</v>
      </c>
      <c r="D826" s="6">
        <v>8.1801333521595396E-2</v>
      </c>
      <c r="E826" s="4">
        <f t="shared" si="3"/>
        <v>0.12634941076169376</v>
      </c>
      <c r="F826" s="4"/>
    </row>
    <row r="827" spans="1:6" ht="13.2" x14ac:dyDescent="0.25">
      <c r="A827" s="5">
        <v>44753.375</v>
      </c>
      <c r="B827" s="6">
        <v>232.34</v>
      </c>
      <c r="C827" s="6">
        <v>218.71912</v>
      </c>
      <c r="D827" s="6">
        <v>6.2275671189606099E-2</v>
      </c>
      <c r="E827" s="4">
        <f t="shared" si="3"/>
        <v>0.12441721471737781</v>
      </c>
      <c r="F827" s="4"/>
    </row>
    <row r="828" spans="1:6" ht="13.2" x14ac:dyDescent="0.25">
      <c r="A828" s="5">
        <v>44753.416666666664</v>
      </c>
      <c r="B828" s="6">
        <v>229.02</v>
      </c>
      <c r="C828" s="6">
        <v>213.3023</v>
      </c>
      <c r="D828" s="6">
        <v>7.3687437969492106E-2</v>
      </c>
      <c r="E828" s="4">
        <f t="shared" si="3"/>
        <v>0.12212869992702613</v>
      </c>
      <c r="F828" s="4"/>
    </row>
    <row r="829" spans="1:6" ht="13.2" x14ac:dyDescent="0.25">
      <c r="A829" s="5">
        <v>44753.458333333336</v>
      </c>
      <c r="B829" s="6">
        <v>218.16</v>
      </c>
      <c r="C829" s="6">
        <v>217.49036000000001</v>
      </c>
      <c r="D829" s="6">
        <v>3.07894106203137E-3</v>
      </c>
      <c r="E829" s="4">
        <f t="shared" si="3"/>
        <v>0.11475036317000016</v>
      </c>
      <c r="F829" s="4"/>
    </row>
    <row r="830" spans="1:6" ht="13.2" x14ac:dyDescent="0.25">
      <c r="A830" s="5">
        <v>44753.5</v>
      </c>
      <c r="B830" s="6">
        <v>222.44</v>
      </c>
      <c r="C830" s="6">
        <v>225.04944</v>
      </c>
      <c r="D830" s="6">
        <v>1.1594963311172801E-2</v>
      </c>
      <c r="E830" s="4">
        <f t="shared" si="3"/>
        <v>0.10651887581448449</v>
      </c>
      <c r="F830" s="4"/>
    </row>
    <row r="831" spans="1:6" ht="13.2" x14ac:dyDescent="0.25">
      <c r="A831" s="5">
        <v>44753.541666666664</v>
      </c>
      <c r="B831" s="6">
        <v>226.79</v>
      </c>
      <c r="C831" s="6">
        <v>216.98756</v>
      </c>
      <c r="D831" s="6">
        <v>4.51751243250995E-2</v>
      </c>
      <c r="E831" s="4">
        <f t="shared" si="3"/>
        <v>0.10100545254798766</v>
      </c>
      <c r="F831" s="4"/>
    </row>
    <row r="832" spans="1:6" ht="13.2" x14ac:dyDescent="0.25">
      <c r="A832" s="5">
        <v>44753.583333333336</v>
      </c>
      <c r="B832" s="6">
        <v>206.51</v>
      </c>
      <c r="C832" s="6">
        <v>191.20835</v>
      </c>
      <c r="D832" s="6">
        <v>8.0026055347478198E-2</v>
      </c>
      <c r="E832" s="4">
        <f t="shared" si="3"/>
        <v>9.7092331362790288E-2</v>
      </c>
      <c r="F832" s="4"/>
    </row>
    <row r="833" spans="1:6" ht="13.2" x14ac:dyDescent="0.25">
      <c r="A833" s="5">
        <v>44753.625</v>
      </c>
      <c r="B833" s="6">
        <v>169.75</v>
      </c>
      <c r="C833" s="6">
        <v>160.54580000000001</v>
      </c>
      <c r="D833" s="6">
        <v>5.73306807154094E-2</v>
      </c>
      <c r="E833" s="4">
        <f t="shared" si="3"/>
        <v>8.6012019084380609E-2</v>
      </c>
      <c r="F833" s="4"/>
    </row>
    <row r="834" spans="1:6" ht="13.2" x14ac:dyDescent="0.25">
      <c r="A834" s="5">
        <v>44753.666666666664</v>
      </c>
      <c r="B834" s="6">
        <v>154.06</v>
      </c>
      <c r="C834" s="6">
        <v>139.68599</v>
      </c>
      <c r="D834" s="6">
        <v>0.102902302514375</v>
      </c>
      <c r="E834" s="4">
        <f t="shared" si="3"/>
        <v>8.1914761971623382E-2</v>
      </c>
      <c r="F834" s="4"/>
    </row>
    <row r="835" spans="1:6" ht="13.2" x14ac:dyDescent="0.25">
      <c r="A835" s="5">
        <v>44753.708333333336</v>
      </c>
      <c r="B835" s="6">
        <v>154.04</v>
      </c>
      <c r="C835" s="6">
        <v>130.78954999999999</v>
      </c>
      <c r="D835" s="6">
        <v>0.177769936512511</v>
      </c>
      <c r="E835" s="4">
        <f t="shared" si="3"/>
        <v>8.3811595435629896E-2</v>
      </c>
      <c r="F835" s="4"/>
    </row>
    <row r="836" spans="1:6" ht="13.2" x14ac:dyDescent="0.25">
      <c r="A836" s="5">
        <v>44753.75</v>
      </c>
      <c r="B836" s="6">
        <v>151.36000000000001</v>
      </c>
      <c r="C836" s="6">
        <v>131.59553</v>
      </c>
      <c r="D836" s="6">
        <v>0.15019104372314099</v>
      </c>
      <c r="E836" s="4">
        <f t="shared" si="3"/>
        <v>8.297349998627275E-2</v>
      </c>
      <c r="F836" s="4"/>
    </row>
    <row r="837" spans="1:6" ht="13.2" x14ac:dyDescent="0.25">
      <c r="A837" s="5">
        <v>44753.791666666664</v>
      </c>
      <c r="B837" s="6">
        <v>156.66999999999999</v>
      </c>
      <c r="C837" s="6">
        <v>134.35436000000001</v>
      </c>
      <c r="D837" s="6">
        <v>0.16609539132187401</v>
      </c>
      <c r="E837" s="4">
        <f t="shared" si="3"/>
        <v>8.1630284094404482E-2</v>
      </c>
      <c r="F837" s="4"/>
    </row>
    <row r="838" spans="1:6" ht="13.2" x14ac:dyDescent="0.25">
      <c r="A838" s="5">
        <v>44753.833333333336</v>
      </c>
      <c r="B838" s="6">
        <v>164.08</v>
      </c>
      <c r="C838" s="6">
        <v>135.37137999999999</v>
      </c>
      <c r="D838" s="6">
        <v>0.212073039367701</v>
      </c>
      <c r="E838" s="4">
        <f t="shared" si="3"/>
        <v>8.4429634863369352E-2</v>
      </c>
      <c r="F838" s="4"/>
    </row>
    <row r="839" spans="1:6" ht="13.2" x14ac:dyDescent="0.25">
      <c r="A839" s="5">
        <v>44753.875</v>
      </c>
      <c r="B839" s="6">
        <v>167.2</v>
      </c>
      <c r="C839" s="6">
        <v>139.19363000000001</v>
      </c>
      <c r="D839" s="6">
        <v>0.20120439419533701</v>
      </c>
      <c r="E839" s="4">
        <f t="shared" si="3"/>
        <v>8.8952552656192604E-2</v>
      </c>
      <c r="F839" s="4"/>
    </row>
    <row r="840" spans="1:6" ht="13.2" x14ac:dyDescent="0.25">
      <c r="A840" s="5">
        <v>44753.916666666664</v>
      </c>
      <c r="B840" s="6">
        <v>174.96</v>
      </c>
      <c r="C840" s="6">
        <v>145.89446000000001</v>
      </c>
      <c r="D840" s="6">
        <v>0.199223054802766</v>
      </c>
      <c r="E840" s="4">
        <f t="shared" si="3"/>
        <v>9.7048101255661393E-2</v>
      </c>
      <c r="F840" s="4"/>
    </row>
    <row r="841" spans="1:6" ht="13.2" x14ac:dyDescent="0.25">
      <c r="A841" s="5">
        <v>44753.958333333336</v>
      </c>
      <c r="B841" s="6">
        <v>174.79</v>
      </c>
      <c r="C841" s="6">
        <v>151.51656</v>
      </c>
      <c r="D841" s="6">
        <v>0.153603276103945</v>
      </c>
      <c r="E841" s="4">
        <f t="shared" si="3"/>
        <v>9.8413210086784275E-2</v>
      </c>
      <c r="F841" s="4"/>
    </row>
    <row r="842" spans="1:6" ht="13.2" x14ac:dyDescent="0.25">
      <c r="A842" s="5">
        <v>44754</v>
      </c>
      <c r="B842" s="6">
        <v>178.54</v>
      </c>
      <c r="C842" s="6">
        <v>173.16946999999999</v>
      </c>
      <c r="D842" s="6">
        <v>3.10131456774684E-2</v>
      </c>
      <c r="E842" s="4">
        <f t="shared" si="3"/>
        <v>9.9554094477523447E-2</v>
      </c>
      <c r="F842" s="4"/>
    </row>
    <row r="843" spans="1:6" ht="13.2" x14ac:dyDescent="0.25">
      <c r="A843" s="5">
        <v>44754.041666666664</v>
      </c>
      <c r="B843" s="6">
        <v>188.38</v>
      </c>
      <c r="C843" s="6">
        <v>195.46274</v>
      </c>
      <c r="D843" s="6">
        <v>3.6235755213499997E-2</v>
      </c>
      <c r="E843" s="4">
        <f t="shared" si="3"/>
        <v>9.9065161384161618E-2</v>
      </c>
      <c r="F843" s="4"/>
    </row>
    <row r="844" spans="1:6" ht="13.2" x14ac:dyDescent="0.25">
      <c r="A844" s="5">
        <v>44754.083333333336</v>
      </c>
      <c r="B844" s="6">
        <v>223.71</v>
      </c>
      <c r="C844" s="6">
        <v>225.01759000000001</v>
      </c>
      <c r="D844" s="6">
        <v>5.8110568156027401E-3</v>
      </c>
      <c r="E844" s="4">
        <f t="shared" si="3"/>
        <v>9.87547747140613E-2</v>
      </c>
      <c r="F844" s="4"/>
    </row>
    <row r="845" spans="1:6" ht="13.2" x14ac:dyDescent="0.25">
      <c r="A845" s="5">
        <v>44754.125</v>
      </c>
      <c r="B845" s="6">
        <v>270.33999999999997</v>
      </c>
      <c r="C845" s="6">
        <v>242.76892000000001</v>
      </c>
      <c r="D845" s="6">
        <v>0.11356923283260401</v>
      </c>
      <c r="E845" s="4">
        <f t="shared" si="3"/>
        <v>9.8368771527617041E-2</v>
      </c>
      <c r="F845" s="4"/>
    </row>
    <row r="846" spans="1:6" ht="13.2" x14ac:dyDescent="0.25">
      <c r="A846" s="5">
        <v>44754.166666666664</v>
      </c>
      <c r="B846" s="6">
        <v>275.52999999999997</v>
      </c>
      <c r="C846" s="6">
        <v>243.48023000000001</v>
      </c>
      <c r="D846" s="6">
        <v>0.13163191935542301</v>
      </c>
      <c r="E846" s="4">
        <f t="shared" si="3"/>
        <v>9.884340030081501E-2</v>
      </c>
      <c r="F846" s="4"/>
    </row>
    <row r="847" spans="1:6" ht="13.2" x14ac:dyDescent="0.25">
      <c r="A847" s="5">
        <v>44754.208333333336</v>
      </c>
      <c r="B847" s="6">
        <v>263.11</v>
      </c>
      <c r="C847" s="6">
        <v>237.56469999999999</v>
      </c>
      <c r="D847" s="6">
        <v>0.10752986449586099</v>
      </c>
      <c r="E847" s="4">
        <f t="shared" si="3"/>
        <v>9.9091523775442891E-2</v>
      </c>
      <c r="F847" s="4"/>
    </row>
    <row r="848" spans="1:6" ht="13.2" x14ac:dyDescent="0.25">
      <c r="A848" s="5">
        <v>44754.25</v>
      </c>
      <c r="B848" s="6">
        <v>247.88</v>
      </c>
      <c r="C848" s="6">
        <v>232.95570000000001</v>
      </c>
      <c r="D848" s="6">
        <v>6.4064970292634901E-2</v>
      </c>
      <c r="E848" s="4">
        <f t="shared" si="3"/>
        <v>9.7986244012452137E-2</v>
      </c>
      <c r="F848" s="4"/>
    </row>
    <row r="849" spans="1:6" ht="13.2" x14ac:dyDescent="0.25">
      <c r="A849" s="5">
        <v>44754.291666666664</v>
      </c>
      <c r="B849" s="6">
        <v>229.41</v>
      </c>
      <c r="C849" s="6">
        <v>231.63285999999999</v>
      </c>
      <c r="D849" s="6">
        <v>9.59647953230814E-3</v>
      </c>
      <c r="E849" s="4">
        <f t="shared" si="3"/>
        <v>9.489521125828905E-2</v>
      </c>
      <c r="F849" s="4"/>
    </row>
    <row r="850" spans="1:6" ht="13.2" x14ac:dyDescent="0.25">
      <c r="A850" s="5">
        <v>44754.333333333336</v>
      </c>
      <c r="B850" s="6">
        <v>232.54</v>
      </c>
      <c r="C850" s="6">
        <v>230.87375</v>
      </c>
      <c r="D850" s="6">
        <v>7.2171479000968696E-3</v>
      </c>
      <c r="E850" s="4">
        <f t="shared" si="3"/>
        <v>9.178753685739327E-2</v>
      </c>
      <c r="F850" s="4"/>
    </row>
    <row r="851" spans="1:6" ht="13.2" x14ac:dyDescent="0.25">
      <c r="A851" s="5">
        <v>44754.375</v>
      </c>
      <c r="B851" s="6">
        <v>229.61</v>
      </c>
      <c r="C851" s="6">
        <v>225.85515000000001</v>
      </c>
      <c r="D851" s="6">
        <v>1.6625036002057E-2</v>
      </c>
      <c r="E851" s="4">
        <f t="shared" si="3"/>
        <v>8.988542705791204E-2</v>
      </c>
      <c r="F851" s="4"/>
    </row>
    <row r="852" spans="1:6" ht="13.2" x14ac:dyDescent="0.25">
      <c r="A852" s="5">
        <v>44754.416666666664</v>
      </c>
      <c r="B852" s="6">
        <v>226.6</v>
      </c>
      <c r="C852" s="6">
        <v>221.31891999999999</v>
      </c>
      <c r="D852" s="6">
        <v>2.3861855100323098E-2</v>
      </c>
      <c r="E852" s="4">
        <f t="shared" si="3"/>
        <v>8.7809361105030015E-2</v>
      </c>
      <c r="F852" s="4"/>
    </row>
    <row r="853" spans="1:6" ht="13.2" x14ac:dyDescent="0.25">
      <c r="A853" s="5">
        <v>44754.458333333336</v>
      </c>
      <c r="B853" s="6">
        <v>230.59</v>
      </c>
      <c r="C853" s="6">
        <v>226.23779999999999</v>
      </c>
      <c r="D853" s="6">
        <v>1.92372804190988E-2</v>
      </c>
      <c r="E853" s="4">
        <f t="shared" si="3"/>
        <v>8.8482625244907839E-2</v>
      </c>
      <c r="F853" s="4"/>
    </row>
    <row r="854" spans="1:6" ht="13.2" x14ac:dyDescent="0.25">
      <c r="A854" s="5">
        <v>44754.5</v>
      </c>
      <c r="B854" s="6">
        <v>229.78</v>
      </c>
      <c r="C854" s="6">
        <v>232.89572999999999</v>
      </c>
      <c r="D854" s="6">
        <v>1.3378218656048199E-2</v>
      </c>
      <c r="E854" s="4">
        <f t="shared" si="3"/>
        <v>8.8556927550944312E-2</v>
      </c>
      <c r="F854" s="4"/>
    </row>
    <row r="855" spans="1:6" ht="13.2" x14ac:dyDescent="0.25">
      <c r="A855" s="5">
        <v>44754.541666666664</v>
      </c>
      <c r="B855" s="6">
        <v>230.99</v>
      </c>
      <c r="C855" s="6">
        <v>224.74198000000001</v>
      </c>
      <c r="D855" s="6">
        <v>2.7800858566788399E-2</v>
      </c>
      <c r="E855" s="4">
        <f t="shared" si="3"/>
        <v>8.7832999811014681E-2</v>
      </c>
      <c r="F855" s="4"/>
    </row>
    <row r="856" spans="1:6" ht="13.2" x14ac:dyDescent="0.25">
      <c r="A856" s="5">
        <v>44754.583333333336</v>
      </c>
      <c r="B856" s="6">
        <v>210.01</v>
      </c>
      <c r="C856" s="6">
        <v>202.16117</v>
      </c>
      <c r="D856" s="6">
        <v>3.8824617012257999E-2</v>
      </c>
      <c r="E856" s="4">
        <f t="shared" si="3"/>
        <v>8.6116273213713845E-2</v>
      </c>
      <c r="F856" s="4"/>
    </row>
    <row r="857" spans="1:6" ht="13.2" x14ac:dyDescent="0.25">
      <c r="A857" s="5">
        <v>44754.625</v>
      </c>
      <c r="B857" s="6">
        <v>157.04</v>
      </c>
      <c r="C857" s="6">
        <v>174.27357000000001</v>
      </c>
      <c r="D857" s="6">
        <v>9.8888029894607696E-2</v>
      </c>
      <c r="E857" s="4">
        <f t="shared" si="3"/>
        <v>8.784782942951376E-2</v>
      </c>
      <c r="F857" s="4"/>
    </row>
    <row r="858" spans="1:6" ht="13.2" x14ac:dyDescent="0.25">
      <c r="A858" s="5">
        <v>44754.666666666664</v>
      </c>
      <c r="B858" s="6">
        <v>136.38</v>
      </c>
      <c r="C858" s="6">
        <v>153.51033000000001</v>
      </c>
      <c r="D858" s="6">
        <v>0.111590731385959</v>
      </c>
      <c r="E858" s="4">
        <f t="shared" si="3"/>
        <v>8.8209847299163091E-2</v>
      </c>
      <c r="F858" s="4"/>
    </row>
    <row r="859" spans="1:6" ht="13.2" x14ac:dyDescent="0.25">
      <c r="A859" s="5">
        <v>44754.708333333336</v>
      </c>
      <c r="B859" s="6">
        <v>132.13999999999999</v>
      </c>
      <c r="C859" s="6">
        <v>143.58026000000001</v>
      </c>
      <c r="D859" s="6">
        <v>7.9678501766189999E-2</v>
      </c>
      <c r="E859" s="4">
        <f t="shared" si="3"/>
        <v>8.4122704184733055E-2</v>
      </c>
      <c r="F859" s="4"/>
    </row>
    <row r="860" spans="1:6" ht="13.2" x14ac:dyDescent="0.25">
      <c r="A860" s="5">
        <v>44754.75</v>
      </c>
      <c r="B860" s="6">
        <v>132.97999999999999</v>
      </c>
      <c r="C860" s="6">
        <v>143.14712</v>
      </c>
      <c r="D860" s="6">
        <v>7.1025669255518398E-2</v>
      </c>
      <c r="E860" s="4">
        <f t="shared" si="3"/>
        <v>8.0824146915248779E-2</v>
      </c>
      <c r="F860" s="4"/>
    </row>
    <row r="861" spans="1:6" ht="13.2" x14ac:dyDescent="0.25">
      <c r="A861" s="5">
        <v>44754.791666666664</v>
      </c>
      <c r="B861" s="6">
        <v>134.4</v>
      </c>
      <c r="C861" s="6">
        <v>145.07937000000001</v>
      </c>
      <c r="D861" s="6">
        <v>7.3610534702487296E-2</v>
      </c>
      <c r="E861" s="4">
        <f t="shared" si="3"/>
        <v>7.6970611222774335E-2</v>
      </c>
      <c r="F861" s="4"/>
    </row>
    <row r="862" spans="1:6" ht="13.2" x14ac:dyDescent="0.25">
      <c r="A862" s="5">
        <v>44754.833333333336</v>
      </c>
      <c r="B862" s="6">
        <v>136.68</v>
      </c>
      <c r="C862" s="6">
        <v>146.64447999999999</v>
      </c>
      <c r="D862" s="6">
        <v>6.7949915332646493E-2</v>
      </c>
      <c r="E862" s="4">
        <f t="shared" si="3"/>
        <v>7.0965481054647075E-2</v>
      </c>
      <c r="F862" s="4"/>
    </row>
    <row r="863" spans="1:6" ht="13.2" x14ac:dyDescent="0.25">
      <c r="A863" s="5">
        <v>44754.875</v>
      </c>
      <c r="B863" s="6">
        <v>142.6</v>
      </c>
      <c r="C863" s="6">
        <v>151.58991</v>
      </c>
      <c r="D863" s="6">
        <v>5.9304144979042503E-2</v>
      </c>
      <c r="E863" s="4">
        <f t="shared" si="3"/>
        <v>6.5052970670634799E-2</v>
      </c>
      <c r="F863" s="4"/>
    </row>
    <row r="864" spans="1:6" ht="13.2" x14ac:dyDescent="0.25">
      <c r="A864" s="5">
        <v>44754.916666666664</v>
      </c>
      <c r="B864" s="6">
        <v>149.26</v>
      </c>
      <c r="C864" s="6">
        <v>158.65828999999999</v>
      </c>
      <c r="D864" s="6">
        <v>5.9236047482926997E-2</v>
      </c>
      <c r="E864" s="4">
        <f t="shared" si="3"/>
        <v>5.9220178698974842E-2</v>
      </c>
      <c r="F864" s="4"/>
    </row>
    <row r="865" spans="1:6" ht="13.2" x14ac:dyDescent="0.25">
      <c r="A865" s="5">
        <v>44754.958333333336</v>
      </c>
      <c r="B865" s="6">
        <v>156.86000000000001</v>
      </c>
      <c r="C865" s="6">
        <v>164.30964</v>
      </c>
      <c r="D865" s="6">
        <v>4.5339031842562501E-2</v>
      </c>
      <c r="E865" s="4">
        <f t="shared" si="3"/>
        <v>5.4709168521417224E-2</v>
      </c>
      <c r="F865" s="4"/>
    </row>
    <row r="866" spans="1:6" ht="13.2" x14ac:dyDescent="0.25">
      <c r="A866" s="5">
        <v>44752</v>
      </c>
      <c r="B866" s="6">
        <v>118.76</v>
      </c>
      <c r="C866" s="6">
        <v>90.047650000000004</v>
      </c>
      <c r="D866" s="6">
        <v>0.31885729388829098</v>
      </c>
      <c r="E866" s="4">
        <f t="shared" si="3"/>
        <v>6.6702674696868164E-2</v>
      </c>
      <c r="F866" s="4"/>
    </row>
    <row r="867" spans="1:6" ht="13.2" x14ac:dyDescent="0.25">
      <c r="A867" s="5">
        <v>44752.041666666664</v>
      </c>
      <c r="B867" s="6">
        <v>141.76</v>
      </c>
      <c r="C867" s="6">
        <v>119.12582999999999</v>
      </c>
      <c r="D867" s="6">
        <v>0.19000220187343</v>
      </c>
      <c r="E867" s="4">
        <f t="shared" si="3"/>
        <v>7.3109609974365261E-2</v>
      </c>
      <c r="F867" s="4"/>
    </row>
    <row r="868" spans="1:6" ht="13.2" x14ac:dyDescent="0.25">
      <c r="A868" s="5">
        <v>44752.083333333336</v>
      </c>
      <c r="B868" s="6">
        <v>174.99</v>
      </c>
      <c r="C868" s="6">
        <v>159.24634</v>
      </c>
      <c r="D868" s="6">
        <v>9.8863559438791507E-2</v>
      </c>
      <c r="E868" s="4">
        <f t="shared" si="3"/>
        <v>7.6986797583664779E-2</v>
      </c>
      <c r="F868" s="4"/>
    </row>
    <row r="869" spans="1:6" ht="13.2" x14ac:dyDescent="0.25">
      <c r="A869" s="5">
        <v>44752.125</v>
      </c>
      <c r="B869" s="6">
        <v>227.58</v>
      </c>
      <c r="C869" s="6">
        <v>188.37366</v>
      </c>
      <c r="D869" s="6">
        <v>0.20813069088321501</v>
      </c>
      <c r="E869" s="4">
        <f t="shared" si="3"/>
        <v>8.0926858335773566E-2</v>
      </c>
      <c r="F869" s="4"/>
    </row>
    <row r="870" spans="1:6" ht="13.2" x14ac:dyDescent="0.25">
      <c r="A870" s="5">
        <v>44752.166666666664</v>
      </c>
      <c r="B870" s="6">
        <v>232.69</v>
      </c>
      <c r="C870" s="6">
        <v>198.94937999999999</v>
      </c>
      <c r="D870" s="6">
        <v>0.169593994210989</v>
      </c>
      <c r="E870" s="4">
        <f t="shared" si="3"/>
        <v>8.2508611454755479E-2</v>
      </c>
      <c r="F870" s="4"/>
    </row>
    <row r="871" spans="1:6" ht="13.2" x14ac:dyDescent="0.25">
      <c r="A871" s="5">
        <v>44752.208333333336</v>
      </c>
      <c r="B871" s="6">
        <v>228.53</v>
      </c>
      <c r="C871" s="6">
        <v>197.89966000000001</v>
      </c>
      <c r="D871" s="6">
        <v>0.154777122911681</v>
      </c>
      <c r="E871" s="4">
        <f t="shared" si="3"/>
        <v>8.4477247222081317E-2</v>
      </c>
      <c r="F871" s="4"/>
    </row>
    <row r="872" spans="1:6" ht="13.2" x14ac:dyDescent="0.25">
      <c r="A872" s="5">
        <v>44752.25</v>
      </c>
      <c r="B872" s="6">
        <v>211.07</v>
      </c>
      <c r="C872" s="6">
        <v>191.98683</v>
      </c>
      <c r="D872" s="6">
        <v>9.9398328520763607E-2</v>
      </c>
      <c r="E872" s="4">
        <f t="shared" si="3"/>
        <v>8.5949470481586687E-2</v>
      </c>
      <c r="F872" s="4"/>
    </row>
    <row r="873" spans="1:6" ht="13.2" x14ac:dyDescent="0.25">
      <c r="A873" s="5">
        <v>44752.291666666664</v>
      </c>
      <c r="B873" s="6">
        <v>199.53</v>
      </c>
      <c r="C873" s="6">
        <v>187.58841000000001</v>
      </c>
      <c r="D873" s="6">
        <v>6.3658463761167197E-2</v>
      </c>
      <c r="E873" s="4">
        <f t="shared" si="3"/>
        <v>8.8202053157789131E-2</v>
      </c>
      <c r="F873" s="4"/>
    </row>
    <row r="874" spans="1:6" ht="13.2" x14ac:dyDescent="0.25">
      <c r="A874" s="5">
        <v>44752.333333333336</v>
      </c>
      <c r="B874" s="6">
        <v>198.62</v>
      </c>
      <c r="C874" s="6">
        <v>186.45384999999999</v>
      </c>
      <c r="D874" s="6">
        <v>6.5250194619204699E-2</v>
      </c>
      <c r="E874" s="4">
        <f t="shared" si="3"/>
        <v>9.062009677108529E-2</v>
      </c>
      <c r="F874" s="4"/>
    </row>
    <row r="875" spans="1:6" ht="13.2" x14ac:dyDescent="0.25">
      <c r="A875" s="5">
        <v>44752.375</v>
      </c>
      <c r="B875" s="6">
        <v>187.28</v>
      </c>
      <c r="C875" s="6">
        <v>182.55207999999999</v>
      </c>
      <c r="D875" s="6">
        <v>2.58990201590691E-2</v>
      </c>
      <c r="E875" s="4">
        <f t="shared" si="3"/>
        <v>9.100651277762746E-2</v>
      </c>
      <c r="F875" s="4"/>
    </row>
    <row r="876" spans="1:6" ht="13.2" x14ac:dyDescent="0.25">
      <c r="A876" s="5">
        <v>44752.416666666664</v>
      </c>
      <c r="B876" s="6">
        <v>177.13</v>
      </c>
      <c r="C876" s="6">
        <v>176.47552999999999</v>
      </c>
      <c r="D876" s="6">
        <v>3.70855948130601E-3</v>
      </c>
      <c r="E876" s="4">
        <f t="shared" si="3"/>
        <v>9.0166792126835094E-2</v>
      </c>
      <c r="F876" s="4"/>
    </row>
    <row r="877" spans="1:6" ht="13.2" x14ac:dyDescent="0.25">
      <c r="A877" s="5">
        <v>44752.458333333336</v>
      </c>
      <c r="B877" s="6">
        <v>168.91</v>
      </c>
      <c r="C877" s="6">
        <v>174.3777</v>
      </c>
      <c r="D877" s="6">
        <v>3.13555001585639E-2</v>
      </c>
      <c r="E877" s="4">
        <f t="shared" si="3"/>
        <v>9.0671717949312794E-2</v>
      </c>
      <c r="F877" s="4"/>
    </row>
    <row r="878" spans="1:6" ht="13.2" x14ac:dyDescent="0.25">
      <c r="A878" s="5">
        <v>44752.5</v>
      </c>
      <c r="B878" s="6">
        <v>168.86</v>
      </c>
      <c r="C878" s="6">
        <v>173.43923000000001</v>
      </c>
      <c r="D878" s="6">
        <v>2.6402504208534499E-2</v>
      </c>
      <c r="E878" s="4">
        <f t="shared" si="3"/>
        <v>9.1214396513999721E-2</v>
      </c>
      <c r="F878" s="4"/>
    </row>
    <row r="879" spans="1:6" ht="13.2" x14ac:dyDescent="0.25">
      <c r="A879" s="5">
        <v>44752.541666666664</v>
      </c>
      <c r="B879" s="6">
        <v>169.13</v>
      </c>
      <c r="C879" s="6">
        <v>164.42440999999999</v>
      </c>
      <c r="D879" s="6">
        <v>2.86185609545444E-2</v>
      </c>
      <c r="E879" s="4">
        <f t="shared" si="3"/>
        <v>9.1248467446822898E-2</v>
      </c>
      <c r="F879" s="4"/>
    </row>
    <row r="880" spans="1:6" ht="13.2" x14ac:dyDescent="0.25">
      <c r="A880" s="5">
        <v>44752.583333333336</v>
      </c>
      <c r="B880" s="6">
        <v>147.69999999999999</v>
      </c>
      <c r="C880" s="6">
        <v>146.00370000000001</v>
      </c>
      <c r="D880" s="6">
        <v>1.1618198716881601E-2</v>
      </c>
      <c r="E880" s="4">
        <f t="shared" si="3"/>
        <v>9.0114866684515557E-2</v>
      </c>
      <c r="F880" s="4"/>
    </row>
    <row r="881" spans="1:6" ht="13.2" x14ac:dyDescent="0.25">
      <c r="A881" s="5">
        <v>44752.625</v>
      </c>
      <c r="B881" s="6">
        <v>98.85</v>
      </c>
      <c r="C881" s="6">
        <v>123.6331</v>
      </c>
      <c r="D881" s="6">
        <v>0.200456835588527</v>
      </c>
      <c r="E881" s="4">
        <f t="shared" si="3"/>
        <v>9.4346900255095512E-2</v>
      </c>
      <c r="F881" s="4"/>
    </row>
    <row r="882" spans="1:6" ht="13.2" x14ac:dyDescent="0.25">
      <c r="A882" s="5">
        <v>44752.666666666664</v>
      </c>
      <c r="B882" s="6">
        <v>97.97</v>
      </c>
      <c r="C882" s="6">
        <v>104.00118000000001</v>
      </c>
      <c r="D882" s="6">
        <v>5.7991457404617898E-2</v>
      </c>
      <c r="E882" s="4">
        <f t="shared" si="3"/>
        <v>9.2113597172539655E-2</v>
      </c>
      <c r="F882" s="4"/>
    </row>
    <row r="883" spans="1:6" ht="13.2" x14ac:dyDescent="0.25">
      <c r="A883" s="5">
        <v>44752.708333333336</v>
      </c>
      <c r="B883" s="6">
        <v>97.49</v>
      </c>
      <c r="C883" s="6">
        <v>91.765619999999998</v>
      </c>
      <c r="D883" s="6">
        <v>6.2380442697384797E-2</v>
      </c>
      <c r="E883" s="4">
        <f t="shared" si="3"/>
        <v>9.1392844711339447E-2</v>
      </c>
      <c r="F883" s="4"/>
    </row>
    <row r="884" spans="1:6" ht="13.2" x14ac:dyDescent="0.25">
      <c r="A884" s="5">
        <v>44752.75</v>
      </c>
      <c r="B884" s="6">
        <v>94.19</v>
      </c>
      <c r="C884" s="6">
        <v>87.281840000000003</v>
      </c>
      <c r="D884" s="6">
        <v>7.9147735657268306E-2</v>
      </c>
      <c r="E884" s="4">
        <f t="shared" si="3"/>
        <v>9.1731264144745694E-2</v>
      </c>
      <c r="F884" s="4"/>
    </row>
    <row r="885" spans="1:6" ht="13.2" x14ac:dyDescent="0.25">
      <c r="A885" s="5">
        <v>44752.791666666664</v>
      </c>
      <c r="B885" s="6">
        <v>93.91</v>
      </c>
      <c r="C885" s="6">
        <v>83.487979999999993</v>
      </c>
      <c r="D885" s="6">
        <v>0.124832580690058</v>
      </c>
      <c r="E885" s="4">
        <f t="shared" si="3"/>
        <v>9.3865516060894452E-2</v>
      </c>
      <c r="F885" s="4"/>
    </row>
    <row r="886" spans="1:6" ht="13.2" x14ac:dyDescent="0.25">
      <c r="A886" s="5">
        <v>44752.833333333336</v>
      </c>
      <c r="B886" s="6">
        <v>100.41</v>
      </c>
      <c r="C886" s="6">
        <v>79.012029999999996</v>
      </c>
      <c r="D886" s="6">
        <v>0.27081913981959399</v>
      </c>
      <c r="E886" s="4">
        <f t="shared" si="3"/>
        <v>0.10231840041451729</v>
      </c>
      <c r="F886" s="4"/>
    </row>
    <row r="887" spans="1:6" ht="13.2" x14ac:dyDescent="0.25">
      <c r="A887" s="5">
        <v>44752.875</v>
      </c>
      <c r="B887" s="6">
        <v>107.47</v>
      </c>
      <c r="C887" s="6">
        <v>78.347350000000006</v>
      </c>
      <c r="D887" s="6">
        <v>0.37171199791696802</v>
      </c>
      <c r="E887" s="4">
        <f t="shared" si="3"/>
        <v>0.11533539428693085</v>
      </c>
      <c r="F887" s="4"/>
    </row>
    <row r="888" spans="1:6" ht="13.2" x14ac:dyDescent="0.25">
      <c r="A888" s="5">
        <v>44752.916666666664</v>
      </c>
      <c r="B888" s="6">
        <v>121.04</v>
      </c>
      <c r="C888" s="6">
        <v>80.395889999999994</v>
      </c>
      <c r="D888" s="6">
        <v>0.50554959961261703</v>
      </c>
      <c r="E888" s="4">
        <f t="shared" si="3"/>
        <v>0.13393179229233459</v>
      </c>
      <c r="F888" s="4"/>
    </row>
    <row r="889" spans="1:6" ht="13.2" x14ac:dyDescent="0.25">
      <c r="A889" s="5">
        <v>44752.958333333336</v>
      </c>
      <c r="B889" s="6">
        <v>139.86000000000001</v>
      </c>
      <c r="C889" s="6">
        <v>83.938910000000007</v>
      </c>
      <c r="D889" s="6">
        <v>0.66621177234729401</v>
      </c>
      <c r="E889" s="4">
        <f t="shared" si="3"/>
        <v>0.15980148981336506</v>
      </c>
      <c r="F889" s="4"/>
    </row>
    <row r="890" spans="1:6" ht="13.2" x14ac:dyDescent="0.25">
      <c r="A890" s="5">
        <v>44753</v>
      </c>
      <c r="B890" s="6">
        <v>156.38</v>
      </c>
      <c r="C890" s="6">
        <v>101.85156000000001</v>
      </c>
      <c r="D890" s="6">
        <v>0.53537167226500904</v>
      </c>
      <c r="E890" s="4">
        <f t="shared" si="3"/>
        <v>0.16882292224572834</v>
      </c>
      <c r="F890" s="4"/>
    </row>
    <row r="891" spans="1:6" ht="13.2" x14ac:dyDescent="0.25">
      <c r="A891" s="5">
        <v>44753.041666666664</v>
      </c>
      <c r="B891" s="6">
        <v>168.71</v>
      </c>
      <c r="C891" s="6">
        <v>121.46525</v>
      </c>
      <c r="D891" s="6">
        <v>0.38895692389387099</v>
      </c>
      <c r="E891" s="4">
        <f t="shared" si="3"/>
        <v>0.17711270232991336</v>
      </c>
      <c r="F891" s="4"/>
    </row>
    <row r="892" spans="1:6" ht="13.2" x14ac:dyDescent="0.25">
      <c r="A892" s="5">
        <v>44753.083333333336</v>
      </c>
      <c r="B892" s="6">
        <v>204.43</v>
      </c>
      <c r="C892" s="6">
        <v>155.15235000000001</v>
      </c>
      <c r="D892" s="6">
        <v>0.317608144510862</v>
      </c>
      <c r="E892" s="4">
        <f t="shared" si="3"/>
        <v>0.18622706004124959</v>
      </c>
      <c r="F892" s="4"/>
    </row>
    <row r="893" spans="1:6" ht="13.2" x14ac:dyDescent="0.25">
      <c r="A893" s="5">
        <v>44753.125</v>
      </c>
      <c r="B893" s="6">
        <v>256.18</v>
      </c>
      <c r="C893" s="6">
        <v>181.07575</v>
      </c>
      <c r="D893" s="6">
        <v>0.41476702429784201</v>
      </c>
      <c r="E893" s="4">
        <f t="shared" si="3"/>
        <v>0.19483690726685912</v>
      </c>
      <c r="F893" s="4"/>
    </row>
    <row r="894" spans="1:6" ht="13.2" x14ac:dyDescent="0.25">
      <c r="A894" s="5">
        <v>44753.166666666664</v>
      </c>
      <c r="B894" s="6">
        <v>260.81</v>
      </c>
      <c r="C894" s="6">
        <v>191.80186</v>
      </c>
      <c r="D894" s="6">
        <v>0.35978869026609001</v>
      </c>
      <c r="E894" s="4">
        <f t="shared" si="3"/>
        <v>0.202761686269155</v>
      </c>
      <c r="F894" s="4"/>
    </row>
    <row r="895" spans="1:6" ht="13.2" x14ac:dyDescent="0.25">
      <c r="A895" s="5">
        <v>44753.208333333336</v>
      </c>
      <c r="B895" s="6">
        <v>252.01</v>
      </c>
      <c r="C895" s="6">
        <v>193.66542999999999</v>
      </c>
      <c r="D895" s="6">
        <v>0.30126476367000499</v>
      </c>
      <c r="E895" s="4">
        <f t="shared" si="3"/>
        <v>0.20886533796741844</v>
      </c>
      <c r="F895" s="4"/>
    </row>
    <row r="896" spans="1:6" ht="13.2" x14ac:dyDescent="0.25">
      <c r="A896" s="5">
        <v>44753.25</v>
      </c>
      <c r="B896" s="6">
        <v>243.59</v>
      </c>
      <c r="C896" s="6">
        <v>189.41583</v>
      </c>
      <c r="D896" s="6">
        <v>0.28600656027534699</v>
      </c>
      <c r="E896" s="4">
        <f t="shared" si="3"/>
        <v>0.21664068095719272</v>
      </c>
      <c r="F896" s="4"/>
    </row>
    <row r="897" spans="1:6" ht="13.2" x14ac:dyDescent="0.25">
      <c r="A897" s="5">
        <v>44753.291666666664</v>
      </c>
      <c r="B897" s="6">
        <v>239.47</v>
      </c>
      <c r="C897" s="6">
        <v>182.44550000000001</v>
      </c>
      <c r="D897" s="6">
        <v>0.31255635244497598</v>
      </c>
      <c r="E897" s="4">
        <f t="shared" si="3"/>
        <v>0.22701142631901813</v>
      </c>
      <c r="F897" s="4"/>
    </row>
    <row r="898" spans="1:6" ht="13.2" x14ac:dyDescent="0.25">
      <c r="A898" s="5">
        <v>44753.333333333336</v>
      </c>
      <c r="B898" s="6">
        <v>240.04</v>
      </c>
      <c r="C898" s="6">
        <v>179.25004999999999</v>
      </c>
      <c r="D898" s="6">
        <v>0.33913491237519799</v>
      </c>
      <c r="E898" s="4">
        <f t="shared" si="3"/>
        <v>0.23842328955885117</v>
      </c>
      <c r="F898" s="4"/>
    </row>
    <row r="899" spans="1:6" ht="13.2" x14ac:dyDescent="0.25">
      <c r="A899" s="5">
        <v>44753.375</v>
      </c>
      <c r="B899" s="6">
        <v>232.34</v>
      </c>
      <c r="C899" s="6">
        <v>175.49148</v>
      </c>
      <c r="D899" s="6">
        <v>0.32393891714856998</v>
      </c>
      <c r="E899" s="4">
        <f t="shared" si="3"/>
        <v>0.25084161860008042</v>
      </c>
      <c r="F899" s="4"/>
    </row>
    <row r="900" spans="1:6" ht="13.2" x14ac:dyDescent="0.25">
      <c r="A900" s="5">
        <v>44753.416666666664</v>
      </c>
      <c r="B900" s="6">
        <v>229.02</v>
      </c>
      <c r="C900" s="6">
        <v>167.87539000000001</v>
      </c>
      <c r="D900" s="6">
        <v>0.36422616799281798</v>
      </c>
      <c r="E900" s="4">
        <f t="shared" si="3"/>
        <v>0.26586318562139338</v>
      </c>
      <c r="F900" s="4"/>
    </row>
    <row r="901" spans="1:6" ht="13.2" x14ac:dyDescent="0.25">
      <c r="A901" s="5">
        <v>44753.458333333336</v>
      </c>
      <c r="B901" s="6">
        <v>218.16</v>
      </c>
      <c r="C901" s="6">
        <v>164.36184</v>
      </c>
      <c r="D901" s="6">
        <v>0.327315391455826</v>
      </c>
      <c r="E901" s="4">
        <f t="shared" si="3"/>
        <v>0.27819484775877928</v>
      </c>
      <c r="F901" s="4"/>
    </row>
    <row r="902" spans="1:6" ht="13.2" x14ac:dyDescent="0.25">
      <c r="A902" s="5">
        <v>44753.5</v>
      </c>
      <c r="B902" s="6">
        <v>222.44</v>
      </c>
      <c r="C902" s="6">
        <v>165.85830000000001</v>
      </c>
      <c r="D902" s="6">
        <v>0.34114482060891699</v>
      </c>
      <c r="E902" s="4">
        <f t="shared" si="3"/>
        <v>0.29130911094212852</v>
      </c>
      <c r="F902" s="4"/>
    </row>
    <row r="903" spans="1:6" ht="13.2" x14ac:dyDescent="0.25">
      <c r="A903" s="5">
        <v>44753.541666666664</v>
      </c>
      <c r="B903" s="6">
        <v>226.79</v>
      </c>
      <c r="C903" s="6">
        <v>162.83174</v>
      </c>
      <c r="D903" s="6">
        <v>0.39278742584215998</v>
      </c>
      <c r="E903" s="4">
        <f t="shared" si="3"/>
        <v>0.30648281364577923</v>
      </c>
      <c r="F903" s="4"/>
    </row>
    <row r="904" spans="1:6" ht="13.2" x14ac:dyDescent="0.25">
      <c r="A904" s="5">
        <v>44753.583333333336</v>
      </c>
      <c r="B904" s="6">
        <v>206.51</v>
      </c>
      <c r="C904" s="6">
        <v>149.50877</v>
      </c>
      <c r="D904" s="6">
        <v>0.38125676507137302</v>
      </c>
      <c r="E904" s="4">
        <f t="shared" si="3"/>
        <v>0.32188442057721628</v>
      </c>
      <c r="F904" s="4"/>
    </row>
    <row r="905" spans="1:6" ht="13.2" x14ac:dyDescent="0.25">
      <c r="A905" s="5">
        <v>44753.625</v>
      </c>
      <c r="B905" s="6">
        <v>169.75</v>
      </c>
      <c r="C905" s="6">
        <v>128.73398</v>
      </c>
      <c r="D905" s="6">
        <v>0.31861067295519002</v>
      </c>
      <c r="E905" s="4">
        <f t="shared" si="3"/>
        <v>0.32680749713416063</v>
      </c>
      <c r="F905" s="4"/>
    </row>
    <row r="906" spans="1:6" ht="13.2" x14ac:dyDescent="0.25">
      <c r="A906" s="5">
        <v>44753.666666666664</v>
      </c>
      <c r="B906" s="6">
        <v>154.06</v>
      </c>
      <c r="C906" s="6">
        <v>109.13227999999999</v>
      </c>
      <c r="D906" s="6">
        <v>0.41168131005784903</v>
      </c>
      <c r="E906" s="4">
        <f t="shared" si="3"/>
        <v>0.34154457432804525</v>
      </c>
      <c r="F906" s="4"/>
    </row>
    <row r="907" spans="1:6" ht="13.2" x14ac:dyDescent="0.25">
      <c r="A907" s="5">
        <v>44753.708333333336</v>
      </c>
      <c r="B907" s="6">
        <v>154.04</v>
      </c>
      <c r="C907" s="6">
        <v>96.785049999999998</v>
      </c>
      <c r="D907" s="6">
        <v>0.591568119249822</v>
      </c>
      <c r="E907" s="4">
        <f t="shared" si="3"/>
        <v>0.36359406085106344</v>
      </c>
      <c r="F907" s="4"/>
    </row>
    <row r="908" spans="1:6" ht="13.2" x14ac:dyDescent="0.25">
      <c r="A908" s="5">
        <v>44753.75</v>
      </c>
      <c r="B908" s="6">
        <v>151.36000000000001</v>
      </c>
      <c r="C908" s="6">
        <v>96.448689999999999</v>
      </c>
      <c r="D908" s="6">
        <v>0.56933183851434299</v>
      </c>
      <c r="E908" s="4">
        <f t="shared" si="3"/>
        <v>0.38401839847010821</v>
      </c>
      <c r="F908" s="4"/>
    </row>
    <row r="909" spans="1:6" ht="13.2" x14ac:dyDescent="0.25">
      <c r="A909" s="5">
        <v>44753.791666666664</v>
      </c>
      <c r="B909" s="6">
        <v>156.66999999999999</v>
      </c>
      <c r="C909" s="6">
        <v>100.43767</v>
      </c>
      <c r="D909" s="6">
        <v>0.55987290425992498</v>
      </c>
      <c r="E909" s="4">
        <f t="shared" si="3"/>
        <v>0.40214507861885268</v>
      </c>
      <c r="F909" s="4"/>
    </row>
    <row r="910" spans="1:6" ht="13.2" x14ac:dyDescent="0.25">
      <c r="A910" s="5">
        <v>44753.833333333336</v>
      </c>
      <c r="B910" s="6">
        <v>164.08</v>
      </c>
      <c r="C910" s="6">
        <v>101.2668</v>
      </c>
      <c r="D910" s="6">
        <v>0.62027436435238403</v>
      </c>
      <c r="E910" s="4">
        <f t="shared" si="3"/>
        <v>0.41670571297438547</v>
      </c>
      <c r="F910" s="4"/>
    </row>
    <row r="911" spans="1:6" ht="13.2" x14ac:dyDescent="0.25">
      <c r="A911" s="5">
        <v>44753.875</v>
      </c>
      <c r="B911" s="6">
        <v>167.2</v>
      </c>
      <c r="C911" s="6">
        <v>100.50103</v>
      </c>
      <c r="D911" s="6">
        <v>0.663664541547484</v>
      </c>
      <c r="E911" s="4">
        <f t="shared" si="3"/>
        <v>0.42887040229232376</v>
      </c>
      <c r="F911" s="4"/>
    </row>
    <row r="912" spans="1:6" ht="13.2" x14ac:dyDescent="0.25">
      <c r="A912" s="5">
        <v>44753.916666666664</v>
      </c>
      <c r="B912" s="6">
        <v>174.96</v>
      </c>
      <c r="C912" s="6">
        <v>101.48687</v>
      </c>
      <c r="D912" s="6">
        <v>0.72396685403737404</v>
      </c>
      <c r="E912" s="4">
        <f t="shared" si="3"/>
        <v>0.43797112122668863</v>
      </c>
      <c r="F912" s="4"/>
    </row>
    <row r="913" spans="1:6" ht="13.2" x14ac:dyDescent="0.25">
      <c r="A913" s="5">
        <v>44753.958333333336</v>
      </c>
      <c r="B913" s="6">
        <v>174.79</v>
      </c>
      <c r="C913" s="6">
        <v>103.90804</v>
      </c>
      <c r="D913" s="6">
        <v>0.68216049499153197</v>
      </c>
      <c r="E913" s="4">
        <f t="shared" si="3"/>
        <v>0.43863565133686527</v>
      </c>
      <c r="F913" s="4"/>
    </row>
    <row r="914" spans="1:6" ht="13.2" x14ac:dyDescent="0.25">
      <c r="A914" s="5">
        <v>44754</v>
      </c>
      <c r="B914" s="6">
        <v>178.54</v>
      </c>
      <c r="C914" s="6">
        <v>129.72076000000001</v>
      </c>
      <c r="D914" s="6">
        <v>0.37634099584368702</v>
      </c>
      <c r="E914" s="4">
        <f t="shared" si="3"/>
        <v>0.43200937315264359</v>
      </c>
      <c r="F914" s="4"/>
    </row>
    <row r="915" spans="1:6" ht="13.2" x14ac:dyDescent="0.25">
      <c r="A915" s="5">
        <v>44754.041666666664</v>
      </c>
      <c r="B915" s="6">
        <v>188.38</v>
      </c>
      <c r="C915" s="6">
        <v>151.27893</v>
      </c>
      <c r="D915" s="6">
        <v>0.245249421052885</v>
      </c>
      <c r="E915" s="4">
        <f t="shared" si="3"/>
        <v>0.42602156053426915</v>
      </c>
      <c r="F915" s="4"/>
    </row>
    <row r="916" spans="1:6" ht="13.2" x14ac:dyDescent="0.25">
      <c r="A916" s="5">
        <v>44754.083333333336</v>
      </c>
      <c r="B916" s="6">
        <v>223.71</v>
      </c>
      <c r="C916" s="6">
        <v>185.31012000000001</v>
      </c>
      <c r="D916" s="6">
        <v>0.20721955174385501</v>
      </c>
      <c r="E916" s="4">
        <f t="shared" si="3"/>
        <v>0.4214220358356438</v>
      </c>
      <c r="F916" s="4"/>
    </row>
    <row r="917" spans="1:6" ht="13.2" x14ac:dyDescent="0.25">
      <c r="A917" s="5">
        <v>44754.125</v>
      </c>
      <c r="B917" s="6">
        <v>270.33999999999997</v>
      </c>
      <c r="C917" s="6">
        <v>208.75076000000001</v>
      </c>
      <c r="D917" s="6">
        <v>0.29503720130168598</v>
      </c>
      <c r="E917" s="4">
        <f t="shared" si="3"/>
        <v>0.41643329321080397</v>
      </c>
      <c r="F917" s="4"/>
    </row>
    <row r="918" spans="1:6" ht="13.2" x14ac:dyDescent="0.25">
      <c r="A918" s="5">
        <v>44754.166666666664</v>
      </c>
      <c r="B918" s="6">
        <v>275.52999999999997</v>
      </c>
      <c r="C918" s="6">
        <v>214.20356000000001</v>
      </c>
      <c r="D918" s="6">
        <v>0.28629981686578798</v>
      </c>
      <c r="E918" s="4">
        <f t="shared" si="3"/>
        <v>0.41337125681912479</v>
      </c>
      <c r="F918" s="4"/>
    </row>
    <row r="919" spans="1:6" ht="13.2" x14ac:dyDescent="0.25">
      <c r="A919" s="5">
        <v>44754.208333333336</v>
      </c>
      <c r="B919" s="6">
        <v>263.11</v>
      </c>
      <c r="C919" s="6">
        <v>212.09845999999999</v>
      </c>
      <c r="D919" s="6">
        <v>0.24050877125651901</v>
      </c>
      <c r="E919" s="4">
        <f t="shared" si="3"/>
        <v>0.41083975713522936</v>
      </c>
      <c r="F919" s="4"/>
    </row>
    <row r="920" spans="1:6" ht="13.2" x14ac:dyDescent="0.25">
      <c r="A920" s="5">
        <v>44754.25</v>
      </c>
      <c r="B920" s="6">
        <v>247.88</v>
      </c>
      <c r="C920" s="6">
        <v>206.81129000000001</v>
      </c>
      <c r="D920" s="6">
        <v>0.19858059973418199</v>
      </c>
      <c r="E920" s="4">
        <f t="shared" si="3"/>
        <v>0.4071970087793475</v>
      </c>
      <c r="F920" s="4"/>
    </row>
    <row r="921" spans="1:6" ht="13.2" x14ac:dyDescent="0.25">
      <c r="A921" s="5">
        <v>44754.291666666664</v>
      </c>
      <c r="B921" s="6">
        <v>229.41</v>
      </c>
      <c r="C921" s="6">
        <v>199.04587000000001</v>
      </c>
      <c r="D921" s="6">
        <v>0.152548405048544</v>
      </c>
      <c r="E921" s="4">
        <f t="shared" si="3"/>
        <v>0.40053001097116286</v>
      </c>
      <c r="F921" s="4"/>
    </row>
    <row r="922" spans="1:6" ht="13.2" x14ac:dyDescent="0.25">
      <c r="A922" s="5">
        <v>44754.333333333336</v>
      </c>
      <c r="B922" s="6">
        <v>232.54</v>
      </c>
      <c r="C922" s="6">
        <v>194.53540000000001</v>
      </c>
      <c r="D922" s="6">
        <v>0.195360844350179</v>
      </c>
      <c r="E922" s="4">
        <f t="shared" si="3"/>
        <v>0.39453942480345372</v>
      </c>
      <c r="F922" s="4"/>
    </row>
    <row r="923" spans="1:6" ht="13.2" x14ac:dyDescent="0.25">
      <c r="A923" s="5">
        <v>44754.375</v>
      </c>
      <c r="B923" s="6">
        <v>229.61</v>
      </c>
      <c r="C923" s="6">
        <v>188.56869</v>
      </c>
      <c r="D923" s="6">
        <v>0.217646471426407</v>
      </c>
      <c r="E923" s="4">
        <f t="shared" si="3"/>
        <v>0.39011057289836359</v>
      </c>
      <c r="F923" s="4"/>
    </row>
    <row r="924" spans="1:6" ht="13.2" x14ac:dyDescent="0.25">
      <c r="A924" s="5">
        <v>44754.416666666664</v>
      </c>
      <c r="B924" s="6">
        <v>226.6</v>
      </c>
      <c r="C924" s="6">
        <v>177.45558</v>
      </c>
      <c r="D924" s="6">
        <v>0.27693927686015801</v>
      </c>
      <c r="E924" s="4">
        <f t="shared" si="3"/>
        <v>0.38647361910116956</v>
      </c>
      <c r="F924" s="4"/>
    </row>
    <row r="925" spans="1:6" ht="13.2" x14ac:dyDescent="0.25">
      <c r="A925" s="5">
        <v>44754.458333333336</v>
      </c>
      <c r="B925" s="6">
        <v>230.59</v>
      </c>
      <c r="C925" s="6">
        <v>172.21211</v>
      </c>
      <c r="D925" s="6">
        <v>0.338988297629011</v>
      </c>
      <c r="E925" s="4">
        <f t="shared" si="3"/>
        <v>0.38695999019171895</v>
      </c>
      <c r="F925" s="4"/>
    </row>
    <row r="926" spans="1:6" ht="13.2" x14ac:dyDescent="0.25">
      <c r="A926" s="5">
        <v>44754.5</v>
      </c>
      <c r="B926" s="6">
        <v>229.78</v>
      </c>
      <c r="C926" s="6">
        <v>175.77122</v>
      </c>
      <c r="D926" s="6">
        <v>0.30726748099034601</v>
      </c>
      <c r="E926" s="4">
        <f t="shared" si="3"/>
        <v>0.3855484343742786</v>
      </c>
      <c r="F926" s="4"/>
    </row>
    <row r="927" spans="1:6" ht="13.2" x14ac:dyDescent="0.25">
      <c r="A927" s="5">
        <v>44754.541666666664</v>
      </c>
      <c r="B927" s="6">
        <v>230.99</v>
      </c>
      <c r="C927" s="6">
        <v>173.17804000000001</v>
      </c>
      <c r="D927" s="6">
        <v>0.333829624125553</v>
      </c>
      <c r="E927" s="4">
        <f t="shared" si="3"/>
        <v>0.38309185930275325</v>
      </c>
      <c r="F927" s="4"/>
    </row>
    <row r="928" spans="1:6" ht="13.2" x14ac:dyDescent="0.25">
      <c r="A928" s="5">
        <v>44754.583333333336</v>
      </c>
      <c r="B928" s="6">
        <v>210.01</v>
      </c>
      <c r="C928" s="6">
        <v>155.99075999999999</v>
      </c>
      <c r="D928" s="6">
        <v>0.34629769096579799</v>
      </c>
      <c r="E928" s="4">
        <f t="shared" si="3"/>
        <v>0.38163523121502091</v>
      </c>
      <c r="F928" s="4"/>
    </row>
    <row r="929" spans="1:6" ht="13.2" x14ac:dyDescent="0.25">
      <c r="A929" s="5">
        <v>44754.625</v>
      </c>
      <c r="B929" s="6">
        <v>157.04</v>
      </c>
      <c r="C929" s="6">
        <v>132.97008</v>
      </c>
      <c r="D929" s="6">
        <v>0.18101756425204801</v>
      </c>
      <c r="E929" s="4">
        <f t="shared" si="3"/>
        <v>0.3759021850190567</v>
      </c>
      <c r="F929" s="4"/>
    </row>
    <row r="930" spans="1:6" ht="13.2" x14ac:dyDescent="0.25">
      <c r="A930" s="5">
        <v>44754.666666666664</v>
      </c>
      <c r="B930" s="6">
        <v>136.38</v>
      </c>
      <c r="C930" s="6">
        <v>117.35811</v>
      </c>
      <c r="D930" s="6">
        <v>0.16208415421823</v>
      </c>
      <c r="E930" s="4">
        <f t="shared" si="3"/>
        <v>0.36550230352573926</v>
      </c>
      <c r="F930" s="4"/>
    </row>
    <row r="931" spans="1:6" ht="13.2" x14ac:dyDescent="0.25">
      <c r="A931" s="5">
        <v>44754.708333333336</v>
      </c>
      <c r="B931" s="6">
        <v>132.13999999999999</v>
      </c>
      <c r="C931" s="6">
        <v>110.49694</v>
      </c>
      <c r="D931" s="6">
        <v>0.195870220478503</v>
      </c>
      <c r="E931" s="4">
        <f t="shared" si="3"/>
        <v>0.34901489107693418</v>
      </c>
      <c r="F931" s="4"/>
    </row>
    <row r="932" spans="1:6" ht="13.2" x14ac:dyDescent="0.25">
      <c r="A932" s="5">
        <v>44754.75</v>
      </c>
      <c r="B932" s="6">
        <v>132.97999999999999</v>
      </c>
      <c r="C932" s="6">
        <v>112.88896</v>
      </c>
      <c r="D932" s="6">
        <v>0.17797169891546499</v>
      </c>
      <c r="E932" s="4">
        <f t="shared" si="3"/>
        <v>0.33270821859364769</v>
      </c>
      <c r="F932" s="4"/>
    </row>
    <row r="933" spans="1:6" ht="13.2" x14ac:dyDescent="0.25">
      <c r="A933" s="5">
        <v>44754.791666666664</v>
      </c>
      <c r="B933" s="6">
        <v>134.4</v>
      </c>
      <c r="C933" s="6">
        <v>119.04206000000001</v>
      </c>
      <c r="D933" s="6">
        <v>0.12901272037799</v>
      </c>
      <c r="E933" s="4">
        <f t="shared" si="3"/>
        <v>0.31475571093190036</v>
      </c>
      <c r="F933" s="4"/>
    </row>
    <row r="934" spans="1:6" ht="13.2" x14ac:dyDescent="0.25">
      <c r="A934" s="5">
        <v>44754.833333333336</v>
      </c>
      <c r="B934" s="6">
        <v>136.68</v>
      </c>
      <c r="C934" s="6">
        <v>122.30231999999999</v>
      </c>
      <c r="D934" s="6">
        <v>0.117558522193201</v>
      </c>
      <c r="E934" s="4">
        <f t="shared" si="3"/>
        <v>0.29380921750860106</v>
      </c>
      <c r="F934" s="4"/>
    </row>
    <row r="935" spans="1:6" ht="13.2" x14ac:dyDescent="0.25">
      <c r="A935" s="5">
        <v>44754.875</v>
      </c>
      <c r="B935" s="6">
        <v>142.6</v>
      </c>
      <c r="C935" s="6">
        <v>123.00054</v>
      </c>
      <c r="D935" s="6">
        <v>0.159344503690796</v>
      </c>
      <c r="E935" s="4">
        <f t="shared" si="3"/>
        <v>0.27279588259790571</v>
      </c>
      <c r="F935" s="4"/>
    </row>
    <row r="936" spans="1:6" ht="13.2" x14ac:dyDescent="0.25">
      <c r="A936" s="5">
        <v>44754.916666666664</v>
      </c>
      <c r="B936" s="6">
        <v>149.26</v>
      </c>
      <c r="C936" s="6">
        <v>124.9965</v>
      </c>
      <c r="D936" s="6">
        <v>0.19411343517618401</v>
      </c>
      <c r="E936" s="4">
        <f t="shared" si="3"/>
        <v>0.25071865681202282</v>
      </c>
      <c r="F936" s="4"/>
    </row>
    <row r="937" spans="1:6" ht="13.2" x14ac:dyDescent="0.25">
      <c r="A937" s="5">
        <v>44754.958333333336</v>
      </c>
      <c r="B937" s="6">
        <v>156.86000000000001</v>
      </c>
      <c r="C937" s="6">
        <v>128.59119999999999</v>
      </c>
      <c r="D937" s="6">
        <v>0.21983463876221701</v>
      </c>
      <c r="E937" s="4">
        <f t="shared" si="3"/>
        <v>0.23145507946913471</v>
      </c>
      <c r="F937" s="4"/>
    </row>
    <row r="938" spans="1:6" ht="13.2" x14ac:dyDescent="0.25">
      <c r="A938" s="5">
        <v>44755</v>
      </c>
      <c r="B938" s="6">
        <v>160.43</v>
      </c>
      <c r="C938" s="6">
        <v>150.50110000000001</v>
      </c>
      <c r="D938" s="6">
        <v>6.5972275285695506E-2</v>
      </c>
      <c r="E938" s="4">
        <f t="shared" si="3"/>
        <v>0.21852304944588505</v>
      </c>
      <c r="F938" s="4"/>
    </row>
    <row r="939" spans="1:6" ht="13.2" x14ac:dyDescent="0.25">
      <c r="A939" s="5">
        <v>44755.041666666664</v>
      </c>
      <c r="B939" s="6">
        <v>175.05</v>
      </c>
      <c r="C939" s="6">
        <v>178.70389</v>
      </c>
      <c r="D939" s="6">
        <v>2.0446617026635399E-2</v>
      </c>
      <c r="E939" s="4">
        <f t="shared" si="3"/>
        <v>0.20915626594479131</v>
      </c>
      <c r="F939" s="4"/>
    </row>
    <row r="940" spans="1:6" ht="13.2" x14ac:dyDescent="0.25">
      <c r="A940" s="5">
        <v>44755.083333333336</v>
      </c>
      <c r="B940" s="6">
        <v>211.18</v>
      </c>
      <c r="C940" s="6">
        <v>214.64994999999999</v>
      </c>
      <c r="D940" s="6">
        <v>1.6165622214214199E-2</v>
      </c>
      <c r="E940" s="4">
        <f t="shared" si="3"/>
        <v>0.20119568554772296</v>
      </c>
      <c r="F940" s="4"/>
    </row>
    <row r="941" spans="1:6" ht="13.2" x14ac:dyDescent="0.25">
      <c r="A941" s="5">
        <v>44755.125</v>
      </c>
      <c r="B941" s="6">
        <v>259.25</v>
      </c>
      <c r="C941" s="6">
        <v>233.86066</v>
      </c>
      <c r="D941" s="6">
        <v>0.108566100856809</v>
      </c>
      <c r="E941" s="4">
        <f t="shared" si="3"/>
        <v>0.19342605636251975</v>
      </c>
      <c r="F941" s="4"/>
    </row>
    <row r="942" spans="1:6" ht="13.2" x14ac:dyDescent="0.25">
      <c r="A942" s="5">
        <v>44755.166666666664</v>
      </c>
      <c r="B942" s="6">
        <v>264.22000000000003</v>
      </c>
      <c r="C942" s="6">
        <v>231.62737999999999</v>
      </c>
      <c r="D942" s="6">
        <v>0.140711430574399</v>
      </c>
      <c r="E942" s="4">
        <f t="shared" si="3"/>
        <v>0.18735987360037856</v>
      </c>
      <c r="F942" s="4"/>
    </row>
    <row r="943" spans="1:6" ht="13.2" x14ac:dyDescent="0.25">
      <c r="A943" s="5">
        <v>44755.208333333336</v>
      </c>
      <c r="B943" s="6">
        <v>249.8</v>
      </c>
      <c r="C943" s="6">
        <v>224.43178</v>
      </c>
      <c r="D943" s="6">
        <v>0.11303310074892201</v>
      </c>
      <c r="E943" s="4">
        <f t="shared" si="3"/>
        <v>0.18204838732922859</v>
      </c>
      <c r="F943" s="4"/>
    </row>
    <row r="944" spans="1:6" ht="13.2" x14ac:dyDescent="0.25">
      <c r="A944" s="5">
        <v>44755.25</v>
      </c>
      <c r="B944" s="6">
        <v>243.8</v>
      </c>
      <c r="C944" s="6">
        <v>217.72880000000001</v>
      </c>
      <c r="D944" s="6">
        <v>0.11974162352431</v>
      </c>
      <c r="E944" s="4">
        <f t="shared" si="3"/>
        <v>0.17876342998715064</v>
      </c>
      <c r="F944" s="4"/>
    </row>
    <row r="945" spans="1:6" ht="13.2" x14ac:dyDescent="0.25">
      <c r="A945" s="5">
        <v>44755.291666666664</v>
      </c>
      <c r="B945" s="6">
        <v>240.08</v>
      </c>
      <c r="C945" s="6">
        <v>207.76139000000001</v>
      </c>
      <c r="D945" s="6">
        <v>0.15555638128913099</v>
      </c>
      <c r="E945" s="4">
        <f t="shared" si="3"/>
        <v>0.17888876233050841</v>
      </c>
      <c r="F945" s="4"/>
    </row>
    <row r="946" spans="1:6" ht="13.2" x14ac:dyDescent="0.25">
      <c r="A946" s="5">
        <v>44755.333333333336</v>
      </c>
      <c r="B946" s="6">
        <v>240.62</v>
      </c>
      <c r="C946" s="6">
        <v>197.86893000000001</v>
      </c>
      <c r="D946" s="6">
        <v>0.21605751847953</v>
      </c>
      <c r="E946" s="4">
        <f t="shared" si="3"/>
        <v>0.17975112375256466</v>
      </c>
      <c r="F946" s="4"/>
    </row>
    <row r="947" spans="1:6" ht="13.2" x14ac:dyDescent="0.25">
      <c r="A947" s="5">
        <v>44755.375</v>
      </c>
      <c r="B947" s="6">
        <v>232.79</v>
      </c>
      <c r="C947" s="6">
        <v>188.24925999999999</v>
      </c>
      <c r="D947" s="6">
        <v>0.23660512662838601</v>
      </c>
      <c r="E947" s="4">
        <f t="shared" si="3"/>
        <v>0.1805410677193138</v>
      </c>
      <c r="F947" s="4"/>
    </row>
    <row r="948" spans="1:6" ht="13.2" x14ac:dyDescent="0.25">
      <c r="A948" s="5">
        <v>44755.416666666664</v>
      </c>
      <c r="B948" s="6">
        <v>226.11</v>
      </c>
      <c r="C948" s="6">
        <v>179.28896</v>
      </c>
      <c r="D948" s="6">
        <v>0.26114848343143898</v>
      </c>
      <c r="E948" s="4">
        <f t="shared" si="3"/>
        <v>0.17988311799311721</v>
      </c>
      <c r="F948" s="4"/>
    </row>
    <row r="949" spans="1:6" ht="13.2" x14ac:dyDescent="0.25">
      <c r="A949" s="5">
        <v>44755.458333333336</v>
      </c>
      <c r="B949" s="6">
        <v>229.06</v>
      </c>
      <c r="C949" s="6">
        <v>177.95310000000001</v>
      </c>
      <c r="D949" s="6">
        <v>0.28719308626823498</v>
      </c>
      <c r="E949" s="4">
        <f t="shared" si="3"/>
        <v>0.17772498418641822</v>
      </c>
      <c r="F949" s="4"/>
    </row>
    <row r="950" spans="1:6" ht="13.2" x14ac:dyDescent="0.25">
      <c r="A950" s="5">
        <v>44755.5</v>
      </c>
      <c r="B950" s="6">
        <v>233.23</v>
      </c>
      <c r="C950" s="6">
        <v>182.46732</v>
      </c>
      <c r="D950" s="6">
        <v>0.27820148835418801</v>
      </c>
      <c r="E950" s="4">
        <f t="shared" si="3"/>
        <v>0.17651390115991161</v>
      </c>
      <c r="F950" s="4"/>
    </row>
    <row r="951" spans="1:6" ht="13.2" x14ac:dyDescent="0.25">
      <c r="A951" s="5">
        <v>44755.541666666664</v>
      </c>
      <c r="B951" s="6">
        <v>236.24</v>
      </c>
      <c r="C951" s="6">
        <v>177.65639999999999</v>
      </c>
      <c r="D951" s="6">
        <v>0.32975789220090002</v>
      </c>
      <c r="E951" s="4">
        <f t="shared" si="3"/>
        <v>0.17634424566305104</v>
      </c>
      <c r="F951" s="4"/>
    </row>
    <row r="952" spans="1:6" ht="13.2" x14ac:dyDescent="0.25">
      <c r="A952" s="5">
        <v>44755.583333333336</v>
      </c>
      <c r="B952" s="6">
        <v>213.12</v>
      </c>
      <c r="C952" s="6">
        <v>157.57599999999999</v>
      </c>
      <c r="D952" s="6">
        <v>0.35249022693811199</v>
      </c>
      <c r="E952" s="4">
        <f t="shared" si="3"/>
        <v>0.17660226799523082</v>
      </c>
      <c r="F952" s="4"/>
    </row>
    <row r="953" spans="1:6" ht="13.2" x14ac:dyDescent="0.25">
      <c r="A953" s="5">
        <v>44755.625</v>
      </c>
      <c r="B953" s="6">
        <v>156.05000000000001</v>
      </c>
      <c r="C953" s="6">
        <v>132.91288</v>
      </c>
      <c r="D953" s="6">
        <v>0.17407733546967</v>
      </c>
      <c r="E953" s="4">
        <f t="shared" si="3"/>
        <v>0.1763130917959651</v>
      </c>
      <c r="F953" s="4"/>
    </row>
    <row r="954" spans="1:6" ht="13.2" x14ac:dyDescent="0.25">
      <c r="A954" s="5">
        <v>44755.666666666664</v>
      </c>
      <c r="B954" s="6">
        <v>131.84</v>
      </c>
      <c r="C954" s="6">
        <v>118.49684999999999</v>
      </c>
      <c r="D954" s="6">
        <v>0.112603415196269</v>
      </c>
      <c r="E954" s="4">
        <f t="shared" si="3"/>
        <v>0.17425139433671674</v>
      </c>
      <c r="F954" s="4"/>
    </row>
    <row r="955" spans="1:6" ht="13.2" x14ac:dyDescent="0.25">
      <c r="A955" s="5">
        <v>44755.708333333336</v>
      </c>
      <c r="B955" s="6">
        <v>127.04</v>
      </c>
      <c r="C955" s="6">
        <v>114.30003000000001</v>
      </c>
      <c r="D955" s="6">
        <v>0.11146077564459</v>
      </c>
      <c r="E955" s="4">
        <f t="shared" si="3"/>
        <v>0.17073433413530367</v>
      </c>
      <c r="F955" s="4"/>
    </row>
    <row r="956" spans="1:6" ht="13.2" x14ac:dyDescent="0.25">
      <c r="A956" s="5">
        <v>44755.75</v>
      </c>
      <c r="B956" s="6">
        <v>126.29</v>
      </c>
      <c r="C956" s="6">
        <v>117.74930000000001</v>
      </c>
      <c r="D956" s="6">
        <v>7.2532915269984594E-2</v>
      </c>
      <c r="E956" s="4">
        <f t="shared" si="3"/>
        <v>0.16634105148340864</v>
      </c>
      <c r="F956" s="4"/>
    </row>
    <row r="957" spans="1:6" ht="13.2" x14ac:dyDescent="0.25">
      <c r="A957" s="5">
        <v>44755.791666666664</v>
      </c>
      <c r="B957" s="6">
        <v>124.25</v>
      </c>
      <c r="C957" s="6">
        <v>124.17988</v>
      </c>
      <c r="D957" s="6">
        <v>5.6466474279088402E-4</v>
      </c>
      <c r="E957" s="4">
        <f t="shared" si="3"/>
        <v>0.16098904916527532</v>
      </c>
      <c r="F957" s="4"/>
    </row>
    <row r="958" spans="1:6" ht="13.2" x14ac:dyDescent="0.25">
      <c r="A958" s="5">
        <v>44755.833333333336</v>
      </c>
      <c r="B958" s="6">
        <v>138.66999999999999</v>
      </c>
      <c r="C958" s="6">
        <v>130.23263</v>
      </c>
      <c r="D958" s="6">
        <v>6.4786912465792795E-2</v>
      </c>
      <c r="E958" s="4">
        <f t="shared" si="3"/>
        <v>0.15879023209329998</v>
      </c>
      <c r="F958" s="4"/>
    </row>
    <row r="959" spans="1:6" ht="13.2" x14ac:dyDescent="0.25">
      <c r="A959" s="5">
        <v>44755.875</v>
      </c>
      <c r="B959" s="6">
        <v>142.66999999999999</v>
      </c>
      <c r="C959" s="6">
        <v>134.55604</v>
      </c>
      <c r="D959" s="6">
        <v>6.0301715181273099E-2</v>
      </c>
      <c r="E959" s="4">
        <f t="shared" si="3"/>
        <v>0.15466344923873657</v>
      </c>
      <c r="F959" s="4"/>
    </row>
    <row r="960" spans="1:6" ht="13.2" x14ac:dyDescent="0.25">
      <c r="A960" s="5">
        <v>44755.916666666664</v>
      </c>
      <c r="B960" s="6">
        <v>150.80000000000001</v>
      </c>
      <c r="C960" s="6">
        <v>137.32417000000001</v>
      </c>
      <c r="D960" s="6">
        <v>9.8131523387325004E-2</v>
      </c>
      <c r="E960" s="4">
        <f t="shared" si="3"/>
        <v>0.15066420291420077</v>
      </c>
      <c r="F960" s="4"/>
    </row>
    <row r="961" spans="1:6" ht="13.2" x14ac:dyDescent="0.25">
      <c r="A961" s="5">
        <v>44755.958333333336</v>
      </c>
      <c r="B961" s="6">
        <v>166.47</v>
      </c>
      <c r="C961" s="6">
        <v>141.08176</v>
      </c>
      <c r="D961" s="6">
        <v>0.179954091868431</v>
      </c>
      <c r="E961" s="4">
        <f t="shared" si="3"/>
        <v>0.14900251346029303</v>
      </c>
      <c r="F961" s="4"/>
    </row>
    <row r="962" spans="1:6" ht="13.2" x14ac:dyDescent="0.25">
      <c r="A962" s="5">
        <v>44753</v>
      </c>
      <c r="B962" s="6">
        <v>156.38</v>
      </c>
      <c r="C962" s="6">
        <v>147.40285</v>
      </c>
      <c r="D962" s="6">
        <v>6.09021467359687E-2</v>
      </c>
      <c r="E962" s="4">
        <f t="shared" si="3"/>
        <v>0.14879125810405441</v>
      </c>
      <c r="F962" s="4"/>
    </row>
    <row r="963" spans="1:6" ht="13.2" x14ac:dyDescent="0.25">
      <c r="A963" s="5">
        <v>44753.041666666664</v>
      </c>
      <c r="B963" s="6">
        <v>168.71</v>
      </c>
      <c r="C963" s="6">
        <v>175.53679</v>
      </c>
      <c r="D963" s="6">
        <v>3.8890935626656797E-2</v>
      </c>
      <c r="E963" s="4">
        <f t="shared" si="3"/>
        <v>0.1495597713790553</v>
      </c>
      <c r="F963" s="4"/>
    </row>
    <row r="964" spans="1:6" ht="13.2" x14ac:dyDescent="0.25">
      <c r="A964" s="5">
        <v>44753.083333333336</v>
      </c>
      <c r="B964" s="6">
        <v>204.43</v>
      </c>
      <c r="C964" s="6">
        <v>210.58219</v>
      </c>
      <c r="D964" s="6">
        <v>2.921514872649E-2</v>
      </c>
      <c r="E964" s="4">
        <f t="shared" si="3"/>
        <v>0.15010350165040012</v>
      </c>
      <c r="F964" s="4"/>
    </row>
    <row r="965" spans="1:6" ht="13.2" x14ac:dyDescent="0.25">
      <c r="A965" s="5">
        <v>44753.125</v>
      </c>
      <c r="B965" s="6">
        <v>256.18</v>
      </c>
      <c r="C965" s="6">
        <v>233.33313000000001</v>
      </c>
      <c r="D965" s="6">
        <v>9.7915242468996896E-2</v>
      </c>
      <c r="E965" s="4">
        <f t="shared" si="3"/>
        <v>0.14965971588424129</v>
      </c>
      <c r="F965" s="4"/>
    </row>
    <row r="966" spans="1:6" ht="13.2" x14ac:dyDescent="0.25">
      <c r="A966" s="5">
        <v>44753.166666666664</v>
      </c>
      <c r="B966" s="6">
        <v>260.81</v>
      </c>
      <c r="C966" s="6">
        <v>237.83672000000001</v>
      </c>
      <c r="D966" s="6">
        <v>9.6592653985473606E-2</v>
      </c>
      <c r="E966" s="4">
        <f t="shared" si="3"/>
        <v>0.14782143352636939</v>
      </c>
      <c r="F966" s="4"/>
    </row>
    <row r="967" spans="1:6" ht="13.2" x14ac:dyDescent="0.25">
      <c r="A967" s="5">
        <v>44753.208333333336</v>
      </c>
      <c r="B967" s="6">
        <v>252.01</v>
      </c>
      <c r="C967" s="6">
        <v>232.70775</v>
      </c>
      <c r="D967" s="6">
        <v>8.2946313562827098E-2</v>
      </c>
      <c r="E967" s="4">
        <f t="shared" si="3"/>
        <v>0.14656781739361543</v>
      </c>
      <c r="F967" s="4"/>
    </row>
    <row r="968" spans="1:6" ht="13.2" x14ac:dyDescent="0.25">
      <c r="A968" s="5">
        <v>44753.25</v>
      </c>
      <c r="B968" s="6">
        <v>243.59</v>
      </c>
      <c r="C968" s="6">
        <v>224.05795000000001</v>
      </c>
      <c r="D968" s="6">
        <v>8.7174099379200704E-2</v>
      </c>
      <c r="E968" s="4">
        <f t="shared" si="3"/>
        <v>0.14521083722090253</v>
      </c>
      <c r="F968" s="4"/>
    </row>
    <row r="969" spans="1:6" ht="13.2" x14ac:dyDescent="0.25">
      <c r="A969" s="5">
        <v>44753.291666666664</v>
      </c>
      <c r="B969" s="6">
        <v>239.47</v>
      </c>
      <c r="C969" s="6">
        <v>215.05742000000001</v>
      </c>
      <c r="D969" s="6">
        <v>0.113516566877813</v>
      </c>
      <c r="E969" s="4">
        <f t="shared" si="3"/>
        <v>0.14345917828709762</v>
      </c>
      <c r="F969" s="4"/>
    </row>
    <row r="970" spans="1:6" ht="13.2" x14ac:dyDescent="0.25">
      <c r="A970" s="5">
        <v>44753.333333333336</v>
      </c>
      <c r="B970" s="6">
        <v>240.04</v>
      </c>
      <c r="C970" s="6">
        <v>208.32377</v>
      </c>
      <c r="D970" s="6">
        <v>0.15224489264955199</v>
      </c>
      <c r="E970" s="4">
        <f t="shared" si="3"/>
        <v>0.14080031887751523</v>
      </c>
      <c r="F970" s="4"/>
    </row>
    <row r="971" spans="1:6" ht="13.2" x14ac:dyDescent="0.25">
      <c r="A971" s="5">
        <v>44753.375</v>
      </c>
      <c r="B971" s="6">
        <v>232.34</v>
      </c>
      <c r="C971" s="6">
        <v>200.63227000000001</v>
      </c>
      <c r="D971" s="6">
        <v>0.15803903330207</v>
      </c>
      <c r="E971" s="4">
        <f t="shared" si="3"/>
        <v>0.13752673165558538</v>
      </c>
      <c r="F971" s="4"/>
    </row>
    <row r="972" spans="1:6" ht="13.2" x14ac:dyDescent="0.25">
      <c r="A972" s="5">
        <v>44753.416666666664</v>
      </c>
      <c r="B972" s="6">
        <v>229.02</v>
      </c>
      <c r="C972" s="6">
        <v>193.27302</v>
      </c>
      <c r="D972" s="6">
        <v>0.18495587226815199</v>
      </c>
      <c r="E972" s="4">
        <f t="shared" si="3"/>
        <v>0.13435203952378172</v>
      </c>
      <c r="F972" s="4"/>
    </row>
    <row r="973" spans="1:6" ht="13.2" x14ac:dyDescent="0.25">
      <c r="A973" s="5">
        <v>44753.458333333336</v>
      </c>
      <c r="B973" s="6">
        <v>218.16</v>
      </c>
      <c r="C973" s="6">
        <v>194.87607</v>
      </c>
      <c r="D973" s="6">
        <v>0.11948070381345401</v>
      </c>
      <c r="E973" s="4">
        <f t="shared" si="3"/>
        <v>0.12736402358816587</v>
      </c>
      <c r="F973" s="4"/>
    </row>
    <row r="974" spans="1:6" ht="13.2" x14ac:dyDescent="0.25">
      <c r="A974" s="5">
        <v>44753.5</v>
      </c>
      <c r="B974" s="6">
        <v>222.44</v>
      </c>
      <c r="C974" s="6">
        <v>200.38032000000001</v>
      </c>
      <c r="D974" s="6">
        <v>0.11008905465367</v>
      </c>
      <c r="E974" s="4">
        <f t="shared" si="3"/>
        <v>0.12035933885064426</v>
      </c>
      <c r="F974" s="4"/>
    </row>
    <row r="975" spans="1:6" ht="13.2" x14ac:dyDescent="0.25">
      <c r="A975" s="5">
        <v>44753.541666666664</v>
      </c>
      <c r="B975" s="6">
        <v>226.79</v>
      </c>
      <c r="C975" s="6">
        <v>195.09567999999999</v>
      </c>
      <c r="D975" s="6">
        <v>0.16245526297660701</v>
      </c>
      <c r="E975" s="4">
        <f t="shared" si="3"/>
        <v>0.11338839596629878</v>
      </c>
      <c r="F975" s="4"/>
    </row>
    <row r="976" spans="1:6" ht="13.2" x14ac:dyDescent="0.25">
      <c r="A976" s="5">
        <v>44753.583333333336</v>
      </c>
      <c r="B976" s="6">
        <v>206.51</v>
      </c>
      <c r="C976" s="6">
        <v>174.77716000000001</v>
      </c>
      <c r="D976" s="6">
        <v>0.181561709779469</v>
      </c>
      <c r="E976" s="4">
        <f t="shared" si="3"/>
        <v>0.10626637441802196</v>
      </c>
      <c r="F976" s="4"/>
    </row>
    <row r="977" spans="1:6" ht="13.2" x14ac:dyDescent="0.25">
      <c r="A977" s="5">
        <v>44753.625</v>
      </c>
      <c r="B977" s="6">
        <v>169.75</v>
      </c>
      <c r="C977" s="6">
        <v>146.53022999999999</v>
      </c>
      <c r="D977" s="6">
        <v>0.15846402479542901</v>
      </c>
      <c r="E977" s="4">
        <f t="shared" si="3"/>
        <v>0.10561581980659525</v>
      </c>
      <c r="F977" s="4"/>
    </row>
    <row r="978" spans="1:6" ht="13.2" x14ac:dyDescent="0.25">
      <c r="A978" s="5">
        <v>44753.666666666664</v>
      </c>
      <c r="B978" s="6">
        <v>154.06</v>
      </c>
      <c r="C978" s="6">
        <v>123.6729</v>
      </c>
      <c r="D978" s="6">
        <v>0.245705405145347</v>
      </c>
      <c r="E978" s="4">
        <f t="shared" si="3"/>
        <v>0.11116173605447351</v>
      </c>
      <c r="F978" s="4"/>
    </row>
    <row r="979" spans="1:6" ht="13.2" x14ac:dyDescent="0.25">
      <c r="A979" s="5">
        <v>44753.708333333336</v>
      </c>
      <c r="B979" s="6">
        <v>154.04</v>
      </c>
      <c r="C979" s="6">
        <v>111.77457</v>
      </c>
      <c r="D979" s="6">
        <v>0.37813100063815902</v>
      </c>
      <c r="E979" s="4">
        <f t="shared" si="3"/>
        <v>0.12227299542920556</v>
      </c>
      <c r="F979" s="4"/>
    </row>
    <row r="980" spans="1:6" ht="13.2" x14ac:dyDescent="0.25">
      <c r="A980" s="5">
        <v>44753.75</v>
      </c>
      <c r="B980" s="6">
        <v>151.36000000000001</v>
      </c>
      <c r="C980" s="6">
        <v>111.22772000000001</v>
      </c>
      <c r="D980" s="6">
        <v>0.36081185517423098</v>
      </c>
      <c r="E980" s="4">
        <f t="shared" si="3"/>
        <v>0.13428461792521582</v>
      </c>
      <c r="F980" s="4"/>
    </row>
    <row r="981" spans="1:6" ht="13.2" x14ac:dyDescent="0.25">
      <c r="A981" s="5">
        <v>44753.791666666664</v>
      </c>
      <c r="B981" s="6">
        <v>156.66999999999999</v>
      </c>
      <c r="C981" s="6">
        <v>114.27397999999999</v>
      </c>
      <c r="D981" s="6">
        <v>0.37100326776051701</v>
      </c>
      <c r="E981" s="4">
        <f t="shared" si="3"/>
        <v>0.14971955971762108</v>
      </c>
      <c r="F981" s="4"/>
    </row>
    <row r="982" spans="1:6" ht="13.2" x14ac:dyDescent="0.25">
      <c r="A982" s="5">
        <v>44753.833333333336</v>
      </c>
      <c r="B982" s="6">
        <v>164.08</v>
      </c>
      <c r="C982" s="6">
        <v>117.34220999999999</v>
      </c>
      <c r="D982" s="6">
        <v>0.398303304497162</v>
      </c>
      <c r="E982" s="4">
        <f t="shared" si="3"/>
        <v>0.16361607605226144</v>
      </c>
      <c r="F982" s="4"/>
    </row>
    <row r="983" spans="1:6" ht="13.2" x14ac:dyDescent="0.25">
      <c r="A983" s="5">
        <v>44753.875</v>
      </c>
      <c r="B983" s="6">
        <v>167.2</v>
      </c>
      <c r="C983" s="6">
        <v>121.66266</v>
      </c>
      <c r="D983" s="6">
        <v>0.37429183284337098</v>
      </c>
      <c r="E983" s="4">
        <f t="shared" si="3"/>
        <v>0.17669899762151553</v>
      </c>
      <c r="F983" s="4"/>
    </row>
    <row r="984" spans="1:6" ht="13.2" x14ac:dyDescent="0.25">
      <c r="A984" s="5">
        <v>44753.916666666664</v>
      </c>
      <c r="B984" s="6">
        <v>174.96</v>
      </c>
      <c r="C984" s="6">
        <v>126.57367000000001</v>
      </c>
      <c r="D984" s="6">
        <v>0.38227800458025701</v>
      </c>
      <c r="E984" s="4">
        <f t="shared" si="3"/>
        <v>0.18853843433788772</v>
      </c>
      <c r="F984" s="4"/>
    </row>
    <row r="985" spans="1:6" ht="13.2" x14ac:dyDescent="0.25">
      <c r="A985" s="5">
        <v>44753.958333333336</v>
      </c>
      <c r="B985" s="6">
        <v>174.79</v>
      </c>
      <c r="C985" s="6">
        <v>133.51233999999999</v>
      </c>
      <c r="D985" s="6">
        <v>0.309167377337555</v>
      </c>
      <c r="E985" s="4">
        <f t="shared" si="3"/>
        <v>0.19392232123243455</v>
      </c>
      <c r="F985" s="4"/>
    </row>
    <row r="986" spans="1:6" ht="13.2" x14ac:dyDescent="0.25">
      <c r="A986" s="5">
        <v>44754</v>
      </c>
      <c r="B986" s="6">
        <v>178.54</v>
      </c>
      <c r="C986" s="6">
        <v>169.88457</v>
      </c>
      <c r="D986" s="6">
        <v>5.0948888412879298E-2</v>
      </c>
      <c r="E986" s="4">
        <f t="shared" si="3"/>
        <v>0.19350760213563914</v>
      </c>
      <c r="F986" s="4"/>
    </row>
    <row r="987" spans="1:6" ht="13.2" x14ac:dyDescent="0.25">
      <c r="A987" s="5">
        <v>44754.041666666664</v>
      </c>
      <c r="B987" s="6">
        <v>188.38</v>
      </c>
      <c r="C987" s="6">
        <v>198.27809999999999</v>
      </c>
      <c r="D987" s="6">
        <v>4.9920288725784599E-2</v>
      </c>
      <c r="E987" s="4">
        <f t="shared" si="3"/>
        <v>0.19396715851476951</v>
      </c>
      <c r="F987" s="4"/>
    </row>
    <row r="988" spans="1:6" ht="13.2" x14ac:dyDescent="0.25">
      <c r="A988" s="5">
        <v>44754.083333333336</v>
      </c>
      <c r="B988" s="6">
        <v>223.71</v>
      </c>
      <c r="C988" s="6">
        <v>230.10411999999999</v>
      </c>
      <c r="D988" s="6">
        <v>2.7787942258487099E-2</v>
      </c>
      <c r="E988" s="4">
        <f t="shared" si="3"/>
        <v>0.19390769157860269</v>
      </c>
      <c r="F988" s="4"/>
    </row>
    <row r="989" spans="1:6" ht="13.2" x14ac:dyDescent="0.25">
      <c r="A989" s="5">
        <v>44754.125</v>
      </c>
      <c r="B989" s="6">
        <v>270.33999999999997</v>
      </c>
      <c r="C989" s="6">
        <v>246.56414000000001</v>
      </c>
      <c r="D989" s="6">
        <v>9.6428702081332501E-2</v>
      </c>
      <c r="E989" s="4">
        <f t="shared" si="3"/>
        <v>0.19384575239578336</v>
      </c>
      <c r="F989" s="4"/>
    </row>
    <row r="990" spans="1:6" ht="13.2" x14ac:dyDescent="0.25">
      <c r="A990" s="5">
        <v>44754.166666666664</v>
      </c>
      <c r="B990" s="6">
        <v>275.52999999999997</v>
      </c>
      <c r="C990" s="6">
        <v>245.47731999999999</v>
      </c>
      <c r="D990" s="6">
        <v>0.122425485173131</v>
      </c>
      <c r="E990" s="4">
        <f t="shared" si="3"/>
        <v>0.19492212036193571</v>
      </c>
      <c r="F990" s="4"/>
    </row>
    <row r="991" spans="1:6" ht="13.2" x14ac:dyDescent="0.25">
      <c r="A991" s="5">
        <v>44754.208333333336</v>
      </c>
      <c r="B991" s="6">
        <v>263.11</v>
      </c>
      <c r="C991" s="6">
        <v>238.98379</v>
      </c>
      <c r="D991" s="6">
        <v>0.100953332441501</v>
      </c>
      <c r="E991" s="4">
        <f t="shared" si="3"/>
        <v>0.19567241281521378</v>
      </c>
      <c r="F991" s="4"/>
    </row>
    <row r="992" spans="1:6" ht="13.2" x14ac:dyDescent="0.25">
      <c r="A992" s="5">
        <v>44754.25</v>
      </c>
      <c r="B992" s="6">
        <v>247.88</v>
      </c>
      <c r="C992" s="6">
        <v>231.67572999999999</v>
      </c>
      <c r="D992" s="6">
        <v>6.9943752848000099E-2</v>
      </c>
      <c r="E992" s="4">
        <f t="shared" si="3"/>
        <v>0.19495448170974708</v>
      </c>
      <c r="F992" s="4"/>
    </row>
    <row r="993" spans="1:6" ht="13.2" x14ac:dyDescent="0.25">
      <c r="A993" s="5">
        <v>44754.291666666664</v>
      </c>
      <c r="B993" s="6">
        <v>229.41</v>
      </c>
      <c r="C993" s="6">
        <v>223.67043000000001</v>
      </c>
      <c r="D993" s="6">
        <v>2.5660835006218598E-2</v>
      </c>
      <c r="E993" s="4">
        <f t="shared" si="3"/>
        <v>0.1912938262150973</v>
      </c>
      <c r="F993" s="4"/>
    </row>
    <row r="994" spans="1:6" ht="13.2" x14ac:dyDescent="0.25">
      <c r="A994" s="5">
        <v>44754.333333333336</v>
      </c>
      <c r="B994" s="6">
        <v>232.54</v>
      </c>
      <c r="C994" s="6">
        <v>216.55063999999999</v>
      </c>
      <c r="D994" s="6">
        <v>7.3836586213737301E-2</v>
      </c>
      <c r="E994" s="4">
        <f t="shared" si="3"/>
        <v>0.18802681344693836</v>
      </c>
      <c r="F994" s="4"/>
    </row>
    <row r="995" spans="1:6" ht="13.2" x14ac:dyDescent="0.25">
      <c r="A995" s="5">
        <v>44754.375</v>
      </c>
      <c r="B995" s="6">
        <v>229.61</v>
      </c>
      <c r="C995" s="6">
        <v>208.52979999999999</v>
      </c>
      <c r="D995" s="6">
        <v>0.101089628436799</v>
      </c>
      <c r="E995" s="4">
        <f t="shared" si="3"/>
        <v>0.18565392157755209</v>
      </c>
      <c r="F995" s="4"/>
    </row>
    <row r="996" spans="1:6" ht="13.2" x14ac:dyDescent="0.25">
      <c r="A996" s="5">
        <v>44754.416666666664</v>
      </c>
      <c r="B996" s="6">
        <v>226.6</v>
      </c>
      <c r="C996" s="6">
        <v>202.42803000000001</v>
      </c>
      <c r="D996" s="6">
        <v>0.119410192353302</v>
      </c>
      <c r="E996" s="4">
        <f t="shared" si="3"/>
        <v>0.1829228515811</v>
      </c>
      <c r="F996" s="4"/>
    </row>
    <row r="997" spans="1:6" ht="13.2" x14ac:dyDescent="0.25">
      <c r="A997" s="5">
        <v>44754.458333333336</v>
      </c>
      <c r="B997" s="6">
        <v>230.59</v>
      </c>
      <c r="C997" s="6">
        <v>206.25519</v>
      </c>
      <c r="D997" s="6">
        <v>0.117983988669569</v>
      </c>
      <c r="E997" s="4">
        <f t="shared" si="3"/>
        <v>0.18286048845010483</v>
      </c>
      <c r="F997" s="4"/>
    </row>
    <row r="998" spans="1:6" ht="13.2" x14ac:dyDescent="0.25">
      <c r="A998" s="5">
        <v>44754.5</v>
      </c>
      <c r="B998" s="6">
        <v>229.78</v>
      </c>
      <c r="C998" s="6">
        <v>212.76365999999999</v>
      </c>
      <c r="D998" s="6">
        <v>7.9977661598789995E-2</v>
      </c>
      <c r="E998" s="4">
        <f t="shared" si="3"/>
        <v>0.18160584707281816</v>
      </c>
      <c r="F998" s="4"/>
    </row>
    <row r="999" spans="1:6" ht="13.2" x14ac:dyDescent="0.25">
      <c r="A999" s="5">
        <v>44754.541666666664</v>
      </c>
      <c r="B999" s="6">
        <v>230.99</v>
      </c>
      <c r="C999" s="6">
        <v>205.11114000000001</v>
      </c>
      <c r="D999" s="6">
        <v>0.126169938892641</v>
      </c>
      <c r="E999" s="4">
        <f t="shared" si="3"/>
        <v>0.18009395856931956</v>
      </c>
      <c r="F999" s="4"/>
    </row>
    <row r="1000" spans="1:6" ht="13.2" x14ac:dyDescent="0.25">
      <c r="A1000" s="5">
        <v>44754.583333333336</v>
      </c>
      <c r="B1000" s="6">
        <v>210.01</v>
      </c>
      <c r="C1000" s="6">
        <v>181.80833999999999</v>
      </c>
      <c r="D1000" s="6">
        <v>0.15511752651171001</v>
      </c>
      <c r="E1000" s="4">
        <f t="shared" si="3"/>
        <v>0.17899211759982961</v>
      </c>
      <c r="F1000" s="4"/>
    </row>
    <row r="1001" spans="1:6" ht="13.2" x14ac:dyDescent="0.25">
      <c r="A1001" s="5">
        <v>44754.625</v>
      </c>
      <c r="B1001" s="6">
        <v>157.04</v>
      </c>
      <c r="C1001" s="6">
        <v>153.85242</v>
      </c>
      <c r="D1001" s="6">
        <v>2.0718426138503301E-2</v>
      </c>
      <c r="E1001" s="4">
        <f t="shared" si="3"/>
        <v>0.17325271765579106</v>
      </c>
      <c r="F1001" s="4"/>
    </row>
    <row r="1002" spans="1:6" ht="13.2" x14ac:dyDescent="0.25">
      <c r="A1002" s="5">
        <v>44754.666666666664</v>
      </c>
      <c r="B1002" s="6">
        <v>136.38</v>
      </c>
      <c r="C1002" s="6">
        <v>135.14209</v>
      </c>
      <c r="D1002" s="6">
        <v>9.1600625682198601E-3</v>
      </c>
      <c r="E1002" s="4">
        <f t="shared" si="3"/>
        <v>0.16339666171507741</v>
      </c>
      <c r="F1002" s="4"/>
    </row>
    <row r="1003" spans="1:6" ht="13.2" x14ac:dyDescent="0.25">
      <c r="A1003" s="5">
        <v>44754.708333333336</v>
      </c>
      <c r="B1003" s="6">
        <v>132.13999999999999</v>
      </c>
      <c r="C1003" s="6">
        <v>127.47775</v>
      </c>
      <c r="D1003" s="6">
        <v>3.6573049022280202E-2</v>
      </c>
      <c r="E1003" s="4">
        <f t="shared" si="3"/>
        <v>0.14916508039774912</v>
      </c>
      <c r="F1003" s="4"/>
    </row>
    <row r="1004" spans="1:6" ht="13.2" x14ac:dyDescent="0.25">
      <c r="A1004" s="5">
        <v>44754.75</v>
      </c>
      <c r="B1004" s="6">
        <v>132.97999999999999</v>
      </c>
      <c r="C1004" s="6">
        <v>128.26568</v>
      </c>
      <c r="D1004" s="6">
        <v>3.6754336779721397E-2</v>
      </c>
      <c r="E1004" s="4">
        <f t="shared" si="3"/>
        <v>0.13566268379797786</v>
      </c>
      <c r="F1004" s="4"/>
    </row>
    <row r="1005" spans="1:6" ht="13.2" x14ac:dyDescent="0.25">
      <c r="A1005" s="5">
        <v>44754.791666666664</v>
      </c>
      <c r="B1005" s="6">
        <v>134.4</v>
      </c>
      <c r="C1005" s="6">
        <v>131.23975999999999</v>
      </c>
      <c r="D1005" s="6">
        <v>2.4079897738307401E-2</v>
      </c>
      <c r="E1005" s="4">
        <f t="shared" si="3"/>
        <v>0.12120754338038579</v>
      </c>
      <c r="F1005" s="4"/>
    </row>
    <row r="1006" spans="1:6" ht="13.2" x14ac:dyDescent="0.25">
      <c r="A1006" s="5">
        <v>44754.833333333336</v>
      </c>
      <c r="B1006" s="6">
        <v>136.68</v>
      </c>
      <c r="C1006" s="6">
        <v>134.39100999999999</v>
      </c>
      <c r="D1006" s="6">
        <v>1.70323148847531E-2</v>
      </c>
      <c r="E1006" s="4">
        <f t="shared" si="3"/>
        <v>0.10532125214653543</v>
      </c>
      <c r="F1006" s="4"/>
    </row>
    <row r="1007" spans="1:6" ht="13.2" x14ac:dyDescent="0.25">
      <c r="A1007" s="5">
        <v>44754.875</v>
      </c>
      <c r="B1007" s="6">
        <v>142.6</v>
      </c>
      <c r="C1007" s="6">
        <v>139.74758</v>
      </c>
      <c r="D1007" s="6">
        <v>2.0411230019153001E-2</v>
      </c>
      <c r="E1007" s="4">
        <f t="shared" si="3"/>
        <v>9.0576227028859688E-2</v>
      </c>
      <c r="F1007" s="4"/>
    </row>
    <row r="1008" spans="1:6" ht="13.2" x14ac:dyDescent="0.25">
      <c r="A1008" s="5">
        <v>44754.916666666664</v>
      </c>
      <c r="B1008" s="6">
        <v>149.26</v>
      </c>
      <c r="C1008" s="6">
        <v>145.99879999999999</v>
      </c>
      <c r="D1008" s="6">
        <v>2.2337169894546999E-2</v>
      </c>
      <c r="E1008" s="4">
        <f t="shared" si="3"/>
        <v>7.5578692250288446E-2</v>
      </c>
      <c r="F1008" s="4"/>
    </row>
    <row r="1009" spans="1:6" ht="13.2" x14ac:dyDescent="0.25">
      <c r="A1009" s="5">
        <v>44754.958333333336</v>
      </c>
      <c r="B1009" s="6">
        <v>156.86000000000001</v>
      </c>
      <c r="C1009" s="6">
        <v>153.64567</v>
      </c>
      <c r="D1009" s="6">
        <v>2.0920407324202601E-2</v>
      </c>
      <c r="E1009" s="4">
        <f t="shared" si="3"/>
        <v>6.3568401833065433E-2</v>
      </c>
      <c r="F1009" s="4"/>
    </row>
    <row r="1010" spans="1:6" ht="13.2" x14ac:dyDescent="0.25">
      <c r="A1010" s="5">
        <v>44755</v>
      </c>
      <c r="B1010" s="6">
        <v>160.43</v>
      </c>
      <c r="C1010" s="6">
        <v>176.03506999999999</v>
      </c>
      <c r="D1010" s="6">
        <v>8.8647506431530798E-2</v>
      </c>
      <c r="E1010" s="4">
        <f t="shared" si="3"/>
        <v>6.5139177583842564E-2</v>
      </c>
      <c r="F1010" s="4"/>
    </row>
    <row r="1011" spans="1:6" ht="13.2" x14ac:dyDescent="0.25">
      <c r="A1011" s="5">
        <v>44755.041666666664</v>
      </c>
      <c r="B1011" s="6">
        <v>175.05</v>
      </c>
      <c r="C1011" s="6">
        <v>204.65698</v>
      </c>
      <c r="D1011" s="6">
        <v>0.14466635831331001</v>
      </c>
      <c r="E1011" s="4">
        <f t="shared" si="3"/>
        <v>6.9086930483322803E-2</v>
      </c>
      <c r="F1011" s="4"/>
    </row>
    <row r="1012" spans="1:6" ht="13.2" x14ac:dyDescent="0.25">
      <c r="A1012" s="5">
        <v>44755.083333333336</v>
      </c>
      <c r="B1012" s="6">
        <v>211.18</v>
      </c>
      <c r="C1012" s="6">
        <v>234.48899</v>
      </c>
      <c r="D1012" s="6">
        <v>9.94033451208092E-2</v>
      </c>
      <c r="E1012" s="4">
        <f t="shared" si="3"/>
        <v>7.2070905602586222E-2</v>
      </c>
      <c r="F1012" s="4"/>
    </row>
    <row r="1013" spans="1:6" ht="13.2" x14ac:dyDescent="0.25">
      <c r="A1013" s="5">
        <v>44755.125</v>
      </c>
      <c r="B1013" s="6">
        <v>259.25</v>
      </c>
      <c r="C1013" s="6">
        <v>247.97484</v>
      </c>
      <c r="D1013" s="6">
        <v>4.54689677388238E-2</v>
      </c>
      <c r="E1013" s="4">
        <f t="shared" si="3"/>
        <v>6.9947583338315023E-2</v>
      </c>
      <c r="F1013" s="4"/>
    </row>
    <row r="1014" spans="1:6" ht="13.2" x14ac:dyDescent="0.25">
      <c r="A1014" s="5">
        <v>44755.166666666664</v>
      </c>
      <c r="B1014" s="6">
        <v>264.22000000000003</v>
      </c>
      <c r="C1014" s="6">
        <v>244.27136999999999</v>
      </c>
      <c r="D1014" s="6">
        <v>8.1665853841160499E-2</v>
      </c>
      <c r="E1014" s="4">
        <f t="shared" si="3"/>
        <v>6.8249265366149586E-2</v>
      </c>
      <c r="F1014" s="4"/>
    </row>
    <row r="1015" spans="1:6" ht="13.2" x14ac:dyDescent="0.25">
      <c r="A1015" s="5">
        <v>44755.208333333336</v>
      </c>
      <c r="B1015" s="6">
        <v>249.8</v>
      </c>
      <c r="C1015" s="6">
        <v>236.75237000000001</v>
      </c>
      <c r="D1015" s="6">
        <v>5.5110873863691401E-2</v>
      </c>
      <c r="E1015" s="4">
        <f t="shared" si="3"/>
        <v>6.6339162925407522E-2</v>
      </c>
      <c r="F1015" s="4"/>
    </row>
    <row r="1016" spans="1:6" ht="13.2" x14ac:dyDescent="0.25">
      <c r="A1016" s="5">
        <v>44755.25</v>
      </c>
      <c r="B1016" s="6">
        <v>243.8</v>
      </c>
      <c r="C1016" s="6">
        <v>229.36483000000001</v>
      </c>
      <c r="D1016" s="6">
        <v>6.2935411675800496E-2</v>
      </c>
      <c r="E1016" s="4">
        <f t="shared" si="3"/>
        <v>6.6047148709899209E-2</v>
      </c>
      <c r="F1016" s="4"/>
    </row>
    <row r="1017" spans="1:6" ht="13.2" x14ac:dyDescent="0.25">
      <c r="A1017" s="5">
        <v>44755.291666666664</v>
      </c>
      <c r="B1017" s="6">
        <v>240.08</v>
      </c>
      <c r="C1017" s="6">
        <v>220.7304</v>
      </c>
      <c r="D1017" s="6">
        <v>8.7661690460398706E-2</v>
      </c>
      <c r="E1017" s="4">
        <f t="shared" si="3"/>
        <v>6.8630517687156709E-2</v>
      </c>
      <c r="F1017" s="4"/>
    </row>
    <row r="1018" spans="1:6" ht="13.2" x14ac:dyDescent="0.25">
      <c r="A1018" s="5">
        <v>44755.333333333336</v>
      </c>
      <c r="B1018" s="6">
        <v>240.62</v>
      </c>
      <c r="C1018" s="6">
        <v>212.92465000000001</v>
      </c>
      <c r="D1018" s="6">
        <v>0.13007113079673899</v>
      </c>
      <c r="E1018" s="4">
        <f t="shared" si="3"/>
        <v>7.0973623711448455E-2</v>
      </c>
      <c r="F1018" s="4"/>
    </row>
    <row r="1019" spans="1:6" ht="13.2" x14ac:dyDescent="0.25">
      <c r="A1019" s="5">
        <v>44755.375</v>
      </c>
      <c r="B1019" s="6">
        <v>232.79</v>
      </c>
      <c r="C1019" s="6">
        <v>205.13385</v>
      </c>
      <c r="D1019" s="6">
        <v>0.13482002117154199</v>
      </c>
      <c r="E1019" s="4">
        <f t="shared" si="3"/>
        <v>7.2379056742062756E-2</v>
      </c>
      <c r="F1019" s="4"/>
    </row>
    <row r="1020" spans="1:6" ht="13.2" x14ac:dyDescent="0.25">
      <c r="A1020" s="5">
        <v>44755.416666666664</v>
      </c>
      <c r="B1020" s="6">
        <v>226.11</v>
      </c>
      <c r="C1020" s="6">
        <v>199.48079000000001</v>
      </c>
      <c r="D1020" s="6">
        <v>0.13349260347324601</v>
      </c>
      <c r="E1020" s="4">
        <f t="shared" si="3"/>
        <v>7.2965823872060423E-2</v>
      </c>
      <c r="F1020" s="4"/>
    </row>
    <row r="1021" spans="1:6" ht="13.2" x14ac:dyDescent="0.25">
      <c r="A1021" s="5">
        <v>44755.458333333336</v>
      </c>
      <c r="B1021" s="6">
        <v>229.06</v>
      </c>
      <c r="C1021" s="6">
        <v>203.26432</v>
      </c>
      <c r="D1021" s="6">
        <v>0.12690707350901501</v>
      </c>
      <c r="E1021" s="4">
        <f t="shared" si="3"/>
        <v>7.3337619073703994E-2</v>
      </c>
      <c r="F1021" s="4"/>
    </row>
    <row r="1022" spans="1:6" ht="13.2" x14ac:dyDescent="0.25">
      <c r="A1022" s="5">
        <v>44755.5</v>
      </c>
      <c r="B1022" s="6">
        <v>233.23</v>
      </c>
      <c r="C1022" s="6">
        <v>209.33036999999999</v>
      </c>
      <c r="D1022" s="6">
        <v>0.114171823228516</v>
      </c>
      <c r="E1022" s="4">
        <f t="shared" si="3"/>
        <v>7.4762375808275897E-2</v>
      </c>
      <c r="F1022" s="4"/>
    </row>
    <row r="1023" spans="1:6" ht="13.2" x14ac:dyDescent="0.25">
      <c r="A1023" s="5">
        <v>44755.541666666664</v>
      </c>
      <c r="B1023" s="6">
        <v>236.24</v>
      </c>
      <c r="C1023" s="6">
        <v>200.15219999999999</v>
      </c>
      <c r="D1023" s="6">
        <v>0.180301790337553</v>
      </c>
      <c r="E1023" s="4">
        <f t="shared" si="3"/>
        <v>7.7017869618480575E-2</v>
      </c>
      <c r="F1023" s="4"/>
    </row>
    <row r="1024" spans="1:6" ht="13.2" x14ac:dyDescent="0.25">
      <c r="A1024" s="5">
        <v>44755.583333333336</v>
      </c>
      <c r="B1024" s="6">
        <v>213.12</v>
      </c>
      <c r="C1024" s="6">
        <v>174.36557999999999</v>
      </c>
      <c r="D1024" s="6">
        <v>0.22225957668939</v>
      </c>
      <c r="E1024" s="4">
        <f t="shared" si="3"/>
        <v>7.9815455042550582E-2</v>
      </c>
      <c r="F1024" s="4"/>
    </row>
    <row r="1025" spans="1:6" ht="13.2" x14ac:dyDescent="0.25">
      <c r="A1025" s="5">
        <v>44755.625</v>
      </c>
      <c r="B1025" s="6">
        <v>156.05000000000001</v>
      </c>
      <c r="C1025" s="6">
        <v>145.86852999999999</v>
      </c>
      <c r="D1025" s="6">
        <v>6.9798948409228595E-2</v>
      </c>
      <c r="E1025" s="4">
        <f t="shared" si="3"/>
        <v>8.1860476803830795E-2</v>
      </c>
      <c r="F1025" s="4"/>
    </row>
    <row r="1026" spans="1:6" ht="13.2" x14ac:dyDescent="0.25">
      <c r="A1026" s="5">
        <v>44755.666666666664</v>
      </c>
      <c r="B1026" s="6">
        <v>131.84</v>
      </c>
      <c r="C1026" s="6">
        <v>129.60384999999999</v>
      </c>
      <c r="D1026" s="6">
        <v>1.7253731274186699E-2</v>
      </c>
      <c r="E1026" s="4">
        <f t="shared" si="3"/>
        <v>8.2197712999912756E-2</v>
      </c>
      <c r="F1026" s="4"/>
    </row>
    <row r="1027" spans="1:6" ht="13.2" x14ac:dyDescent="0.25">
      <c r="A1027" s="5">
        <v>44755.708333333336</v>
      </c>
      <c r="B1027" s="6">
        <v>127.04</v>
      </c>
      <c r="C1027" s="6">
        <v>124.60963</v>
      </c>
      <c r="D1027" s="6">
        <v>1.9503869805247001E-2</v>
      </c>
      <c r="E1027" s="4">
        <f t="shared" si="3"/>
        <v>8.1486497199203034E-2</v>
      </c>
      <c r="F1027" s="4"/>
    </row>
    <row r="1028" spans="1:6" ht="13.2" x14ac:dyDescent="0.25">
      <c r="A1028" s="5">
        <v>44755.75</v>
      </c>
      <c r="B1028" s="6">
        <v>126.29</v>
      </c>
      <c r="C1028" s="6">
        <v>126.42798000000001</v>
      </c>
      <c r="D1028" s="6">
        <v>1.0913723370412E-3</v>
      </c>
      <c r="E1028" s="4">
        <f t="shared" si="3"/>
        <v>8.0000540347424695E-2</v>
      </c>
      <c r="F1028" s="4"/>
    </row>
    <row r="1029" spans="1:6" ht="13.2" x14ac:dyDescent="0.25">
      <c r="A1029" s="5">
        <v>44755.791666666664</v>
      </c>
      <c r="B1029" s="6">
        <v>124.25</v>
      </c>
      <c r="C1029" s="6">
        <v>129.81029000000001</v>
      </c>
      <c r="D1029" s="6">
        <v>4.2833969479615201E-2</v>
      </c>
      <c r="E1029" s="4">
        <f t="shared" si="3"/>
        <v>8.0781960003312517E-2</v>
      </c>
      <c r="F1029" s="4"/>
    </row>
    <row r="1030" spans="1:6" ht="13.2" x14ac:dyDescent="0.25">
      <c r="A1030" s="5">
        <v>44755.833333333336</v>
      </c>
      <c r="B1030" s="6">
        <v>138.66999999999999</v>
      </c>
      <c r="C1030" s="6">
        <v>133.65449000000001</v>
      </c>
      <c r="D1030" s="6">
        <v>3.75259372131828E-2</v>
      </c>
      <c r="E1030" s="4">
        <f t="shared" si="3"/>
        <v>8.1635860933663748E-2</v>
      </c>
      <c r="F1030" s="4"/>
    </row>
    <row r="1031" spans="1:6" ht="13.2" x14ac:dyDescent="0.25">
      <c r="A1031" s="5">
        <v>44755.875</v>
      </c>
      <c r="B1031" s="6">
        <v>142.66999999999999</v>
      </c>
      <c r="C1031" s="6">
        <v>139.82373000000001</v>
      </c>
      <c r="D1031" s="6">
        <v>2.0356129821454301E-2</v>
      </c>
      <c r="E1031" s="4">
        <f t="shared" si="3"/>
        <v>8.1633565092092977E-2</v>
      </c>
      <c r="F1031" s="4"/>
    </row>
    <row r="1032" spans="1:6" ht="13.2" x14ac:dyDescent="0.25">
      <c r="A1032" s="5">
        <v>44755.916666666664</v>
      </c>
      <c r="B1032" s="6">
        <v>150.80000000000001</v>
      </c>
      <c r="C1032" s="6">
        <v>147.23894999999999</v>
      </c>
      <c r="D1032" s="6">
        <v>2.4185516128714699E-2</v>
      </c>
      <c r="E1032" s="4">
        <f t="shared" si="3"/>
        <v>8.1710579518516624E-2</v>
      </c>
      <c r="F1032" s="4"/>
    </row>
    <row r="1033" spans="1:6" ht="13.2" x14ac:dyDescent="0.25">
      <c r="A1033" s="5">
        <v>44755.958333333336</v>
      </c>
      <c r="B1033" s="6">
        <v>166.47</v>
      </c>
      <c r="C1033" s="6">
        <v>157.13119</v>
      </c>
      <c r="D1033" s="6">
        <v>5.9433203554303801E-2</v>
      </c>
      <c r="E1033" s="4">
        <f t="shared" si="3"/>
        <v>8.3315279361437497E-2</v>
      </c>
      <c r="F1033" s="4"/>
    </row>
    <row r="1034" spans="1:6" ht="13.2" x14ac:dyDescent="0.25">
      <c r="A1034" s="5">
        <v>44756</v>
      </c>
      <c r="B1034" s="6">
        <v>171.09</v>
      </c>
      <c r="C1034" s="6">
        <v>175.80278000000001</v>
      </c>
      <c r="D1034" s="6">
        <v>2.68071983844624E-2</v>
      </c>
      <c r="E1034" s="4">
        <f t="shared" si="3"/>
        <v>8.0738599859476332E-2</v>
      </c>
      <c r="F1034" s="4"/>
    </row>
    <row r="1035" spans="1:6" ht="13.2" x14ac:dyDescent="0.25">
      <c r="A1035" s="5">
        <v>44756.041666666664</v>
      </c>
      <c r="B1035" s="6">
        <v>182.88</v>
      </c>
      <c r="C1035" s="6">
        <v>204.52415999999999</v>
      </c>
      <c r="D1035" s="6">
        <v>0.10582691062024099</v>
      </c>
      <c r="E1035" s="4">
        <f t="shared" si="3"/>
        <v>7.9120289538931785E-2</v>
      </c>
      <c r="F1035" s="4"/>
    </row>
    <row r="1036" spans="1:6" ht="13.2" x14ac:dyDescent="0.25">
      <c r="A1036" s="5">
        <v>44756.083333333336</v>
      </c>
      <c r="B1036" s="6">
        <v>212.76</v>
      </c>
      <c r="C1036" s="6">
        <v>234.01257000000001</v>
      </c>
      <c r="D1036" s="6">
        <v>9.0818070157513406E-2</v>
      </c>
      <c r="E1036" s="4">
        <f t="shared" si="3"/>
        <v>7.8762569748794461E-2</v>
      </c>
      <c r="F1036" s="4"/>
    </row>
    <row r="1037" spans="1:6" ht="13.2" x14ac:dyDescent="0.25">
      <c r="A1037" s="5">
        <v>44756.125</v>
      </c>
      <c r="B1037" s="6">
        <v>254.5</v>
      </c>
      <c r="C1037" s="6">
        <v>245.86353</v>
      </c>
      <c r="D1037" s="6">
        <v>3.5127088592602503E-2</v>
      </c>
      <c r="E1037" s="4">
        <f t="shared" si="3"/>
        <v>7.8331658117701902E-2</v>
      </c>
      <c r="F1037" s="4"/>
    </row>
    <row r="1038" spans="1:6" ht="13.2" x14ac:dyDescent="0.25">
      <c r="A1038" s="5">
        <v>44756.166666666664</v>
      </c>
      <c r="B1038" s="6">
        <v>260.62</v>
      </c>
      <c r="C1038" s="6">
        <v>238.91075000000001</v>
      </c>
      <c r="D1038" s="6">
        <v>9.0867614789204701E-2</v>
      </c>
      <c r="E1038" s="4">
        <f t="shared" si="3"/>
        <v>7.8715064823870404E-2</v>
      </c>
      <c r="F1038" s="4"/>
    </row>
    <row r="1039" spans="1:6" ht="13.2" x14ac:dyDescent="0.25">
      <c r="A1039" s="5">
        <v>44756.208333333336</v>
      </c>
      <c r="B1039" s="6">
        <v>250.01</v>
      </c>
      <c r="C1039" s="6">
        <v>229.27204</v>
      </c>
      <c r="D1039" s="6">
        <v>9.0451325857265397E-2</v>
      </c>
      <c r="E1039" s="4">
        <f t="shared" si="3"/>
        <v>8.0187583656935998E-2</v>
      </c>
      <c r="F1039" s="4"/>
    </row>
    <row r="1040" spans="1:6" ht="13.2" x14ac:dyDescent="0.25">
      <c r="A1040" s="5">
        <v>44756.25</v>
      </c>
      <c r="B1040" s="6">
        <v>240.58</v>
      </c>
      <c r="C1040" s="6">
        <v>222.24288000000001</v>
      </c>
      <c r="D1040" s="6">
        <v>8.2509369928971399E-2</v>
      </c>
      <c r="E1040" s="4">
        <f t="shared" si="3"/>
        <v>8.1003165250818118E-2</v>
      </c>
      <c r="F1040" s="4"/>
    </row>
    <row r="1041" spans="1:6" ht="13.2" x14ac:dyDescent="0.25">
      <c r="A1041" s="5">
        <v>44756.291666666664</v>
      </c>
      <c r="B1041" s="6">
        <v>229.21</v>
      </c>
      <c r="C1041" s="6">
        <v>213.22714999999999</v>
      </c>
      <c r="D1041" s="6">
        <v>7.49569180097375E-2</v>
      </c>
      <c r="E1041" s="4">
        <f t="shared" si="3"/>
        <v>8.0473799732040566E-2</v>
      </c>
      <c r="F1041" s="4"/>
    </row>
    <row r="1042" spans="1:6" ht="13.2" x14ac:dyDescent="0.25">
      <c r="A1042" s="5">
        <v>44756.333333333336</v>
      </c>
      <c r="B1042" s="6">
        <v>241.76</v>
      </c>
      <c r="C1042" s="6">
        <v>204.56554</v>
      </c>
      <c r="D1042" s="6">
        <v>0.18182172813661501</v>
      </c>
      <c r="E1042" s="4">
        <f t="shared" si="3"/>
        <v>8.2630074621202074E-2</v>
      </c>
      <c r="F1042" s="4"/>
    </row>
    <row r="1043" spans="1:6" ht="13.2" x14ac:dyDescent="0.25">
      <c r="A1043" s="5">
        <v>44756.375</v>
      </c>
      <c r="B1043" s="6">
        <v>242.31</v>
      </c>
      <c r="C1043" s="6">
        <v>197.39607000000001</v>
      </c>
      <c r="D1043" s="6">
        <v>0.22753203749193099</v>
      </c>
      <c r="E1043" s="4">
        <f t="shared" si="3"/>
        <v>8.6493075301218289E-2</v>
      </c>
      <c r="F1043" s="4"/>
    </row>
    <row r="1044" spans="1:6" ht="13.2" x14ac:dyDescent="0.25">
      <c r="A1044" s="5">
        <v>44756.416666666664</v>
      </c>
      <c r="B1044" s="6">
        <v>232.99</v>
      </c>
      <c r="C1044" s="6">
        <v>192.17498000000001</v>
      </c>
      <c r="D1044" s="6">
        <v>0.21238467151134799</v>
      </c>
      <c r="E1044" s="4">
        <f t="shared" si="3"/>
        <v>8.9780244802805845E-2</v>
      </c>
      <c r="F1044" s="4"/>
    </row>
    <row r="1045" spans="1:6" ht="13.2" x14ac:dyDescent="0.25">
      <c r="A1045" s="5">
        <v>44756.458333333336</v>
      </c>
      <c r="B1045" s="6">
        <v>242.43</v>
      </c>
      <c r="C1045" s="6">
        <v>193.95399</v>
      </c>
      <c r="D1045" s="6">
        <v>0.24993561617371199</v>
      </c>
      <c r="E1045" s="4">
        <f t="shared" ref="E1045:E1299" si="4">AVERAGE(D1022:D1045)</f>
        <v>9.4906434080501548E-2</v>
      </c>
      <c r="F1045" s="4"/>
    </row>
    <row r="1046" spans="1:6" ht="13.2" x14ac:dyDescent="0.25">
      <c r="A1046" s="5">
        <v>44756.5</v>
      </c>
      <c r="B1046" s="6">
        <v>248.03</v>
      </c>
      <c r="C1046" s="6">
        <v>198.87433999999999</v>
      </c>
      <c r="D1046" s="6">
        <v>0.24716944378042899</v>
      </c>
      <c r="E1046" s="4">
        <f t="shared" si="4"/>
        <v>0.10044800160349793</v>
      </c>
      <c r="F1046" s="4"/>
    </row>
    <row r="1047" spans="1:6" ht="13.2" x14ac:dyDescent="0.25">
      <c r="A1047" s="5">
        <v>44756.541666666664</v>
      </c>
      <c r="B1047" s="6">
        <v>256.57</v>
      </c>
      <c r="C1047" s="6">
        <v>191.1069</v>
      </c>
      <c r="D1047" s="6">
        <v>0.34254702472804399</v>
      </c>
      <c r="E1047" s="4">
        <f t="shared" si="4"/>
        <v>0.10720821970310175</v>
      </c>
      <c r="F1047" s="4"/>
    </row>
    <row r="1048" spans="1:6" ht="13.2" x14ac:dyDescent="0.25">
      <c r="A1048" s="5">
        <v>44756.583333333336</v>
      </c>
      <c r="B1048" s="6">
        <v>245.07</v>
      </c>
      <c r="C1048" s="6">
        <v>165.54423</v>
      </c>
      <c r="D1048" s="6">
        <v>0.48038986318037102</v>
      </c>
      <c r="E1048" s="4">
        <f t="shared" si="4"/>
        <v>0.1179636483068926</v>
      </c>
      <c r="F1048" s="4"/>
    </row>
    <row r="1049" spans="1:6" ht="13.2" x14ac:dyDescent="0.25">
      <c r="A1049" s="5">
        <v>44756.625</v>
      </c>
      <c r="B1049" s="6">
        <v>204.49</v>
      </c>
      <c r="C1049" s="6">
        <v>134.91128</v>
      </c>
      <c r="D1049" s="6">
        <v>0.51573686055013301</v>
      </c>
      <c r="E1049" s="4">
        <f t="shared" si="4"/>
        <v>0.13654439464609697</v>
      </c>
      <c r="F1049" s="4"/>
    </row>
    <row r="1050" spans="1:6" ht="13.2" x14ac:dyDescent="0.25">
      <c r="A1050" s="5">
        <v>44756.666666666664</v>
      </c>
      <c r="B1050" s="6">
        <v>184.01</v>
      </c>
      <c r="C1050" s="6">
        <v>117.43579</v>
      </c>
      <c r="D1050" s="6">
        <v>0.566898813385595</v>
      </c>
      <c r="E1050" s="4">
        <f t="shared" si="4"/>
        <v>0.15944627306740564</v>
      </c>
      <c r="F1050" s="4"/>
    </row>
    <row r="1051" spans="1:6" ht="13.2" x14ac:dyDescent="0.25">
      <c r="A1051" s="5">
        <v>44756.708333333336</v>
      </c>
      <c r="B1051" s="6">
        <v>163.95</v>
      </c>
      <c r="C1051" s="6">
        <v>113.92088</v>
      </c>
      <c r="D1051" s="6">
        <v>0.43915671999724698</v>
      </c>
      <c r="E1051" s="4">
        <f t="shared" si="4"/>
        <v>0.17693180849207232</v>
      </c>
      <c r="F1051" s="4"/>
    </row>
    <row r="1052" spans="1:6" ht="13.2" x14ac:dyDescent="0.25">
      <c r="A1052" s="5">
        <v>44756.75</v>
      </c>
      <c r="B1052" s="6">
        <v>165.65</v>
      </c>
      <c r="C1052" s="6">
        <v>118.88063</v>
      </c>
      <c r="D1052" s="6">
        <v>0.39341455374185003</v>
      </c>
      <c r="E1052" s="4">
        <f t="shared" si="4"/>
        <v>0.19327860771727268</v>
      </c>
      <c r="F1052" s="4"/>
    </row>
    <row r="1053" spans="1:6" ht="13.2" x14ac:dyDescent="0.25">
      <c r="A1053" s="5">
        <v>44756.791666666664</v>
      </c>
      <c r="B1053" s="6">
        <v>170.31</v>
      </c>
      <c r="C1053" s="6">
        <v>125.39869</v>
      </c>
      <c r="D1053" s="6">
        <v>0.35814815928300298</v>
      </c>
      <c r="E1053" s="4">
        <f t="shared" si="4"/>
        <v>0.20641669895908046</v>
      </c>
      <c r="F1053" s="4"/>
    </row>
    <row r="1054" spans="1:6" ht="13.2" x14ac:dyDescent="0.25">
      <c r="A1054" s="5">
        <v>44756.833333333336</v>
      </c>
      <c r="B1054" s="6">
        <v>170.02</v>
      </c>
      <c r="C1054" s="6">
        <v>131.46446</v>
      </c>
      <c r="D1054" s="6">
        <v>0.29327728573943102</v>
      </c>
      <c r="E1054" s="4">
        <f t="shared" si="4"/>
        <v>0.21707300514767414</v>
      </c>
      <c r="F1054" s="4"/>
    </row>
    <row r="1055" spans="1:6" ht="13.2" x14ac:dyDescent="0.25">
      <c r="A1055" s="5">
        <v>44756.875</v>
      </c>
      <c r="B1055" s="6">
        <v>174.29</v>
      </c>
      <c r="C1055" s="6">
        <v>137.45196000000001</v>
      </c>
      <c r="D1055" s="6">
        <v>0.26800665483416802</v>
      </c>
      <c r="E1055" s="4">
        <f t="shared" si="4"/>
        <v>0.2273917770232039</v>
      </c>
      <c r="F1055" s="4"/>
    </row>
    <row r="1056" spans="1:6" ht="13.2" x14ac:dyDescent="0.25">
      <c r="A1056" s="5">
        <v>44756.916666666664</v>
      </c>
      <c r="B1056" s="6">
        <v>179.36</v>
      </c>
      <c r="C1056" s="6">
        <v>144.41132999999999</v>
      </c>
      <c r="D1056" s="6">
        <v>0.24200781199092899</v>
      </c>
      <c r="E1056" s="4">
        <f t="shared" si="4"/>
        <v>0.23646770601746281</v>
      </c>
      <c r="F1056" s="4"/>
    </row>
    <row r="1057" spans="1:6" ht="13.2" x14ac:dyDescent="0.25">
      <c r="A1057" s="5">
        <v>44756.958333333336</v>
      </c>
      <c r="B1057" s="6">
        <v>182.5</v>
      </c>
      <c r="C1057" s="6">
        <v>155.73343</v>
      </c>
      <c r="D1057" s="6">
        <v>0.171874272595164</v>
      </c>
      <c r="E1057" s="4">
        <f t="shared" si="4"/>
        <v>0.24115275056083199</v>
      </c>
      <c r="F1057" s="4"/>
    </row>
    <row r="1058" spans="1:6" ht="13.2" x14ac:dyDescent="0.25">
      <c r="A1058" s="5">
        <v>44754</v>
      </c>
      <c r="B1058" s="6">
        <v>178.54</v>
      </c>
      <c r="C1058" s="6">
        <v>182.51199</v>
      </c>
      <c r="D1058" s="6">
        <v>2.17628989744728E-2</v>
      </c>
      <c r="E1058" s="4">
        <f t="shared" si="4"/>
        <v>0.24094257141874909</v>
      </c>
      <c r="F1058" s="4"/>
    </row>
    <row r="1059" spans="1:6" ht="13.2" x14ac:dyDescent="0.25">
      <c r="A1059" s="5">
        <v>44754.041666666664</v>
      </c>
      <c r="B1059" s="6">
        <v>188.38</v>
      </c>
      <c r="C1059" s="6">
        <v>202.11854</v>
      </c>
      <c r="D1059" s="6">
        <v>6.7972685731848198E-2</v>
      </c>
      <c r="E1059" s="4">
        <f t="shared" si="4"/>
        <v>0.23936531204839939</v>
      </c>
      <c r="F1059" s="4"/>
    </row>
    <row r="1060" spans="1:6" ht="13.2" x14ac:dyDescent="0.25">
      <c r="A1060" s="5">
        <v>44754.083333333336</v>
      </c>
      <c r="B1060" s="6">
        <v>223.71</v>
      </c>
      <c r="C1060" s="6">
        <v>227.52732</v>
      </c>
      <c r="D1060" s="6">
        <v>1.6777413806834202E-2</v>
      </c>
      <c r="E1060" s="4">
        <f t="shared" si="4"/>
        <v>0.2362802847004544</v>
      </c>
      <c r="F1060" s="4"/>
    </row>
    <row r="1061" spans="1:6" ht="13.2" x14ac:dyDescent="0.25">
      <c r="A1061" s="5">
        <v>44754.125</v>
      </c>
      <c r="B1061" s="6">
        <v>270.33999999999997</v>
      </c>
      <c r="C1061" s="6">
        <v>246.28011000000001</v>
      </c>
      <c r="D1061" s="6">
        <v>9.7693191707604599E-2</v>
      </c>
      <c r="E1061" s="4">
        <f t="shared" si="4"/>
        <v>0.23888720566357949</v>
      </c>
      <c r="F1061" s="4"/>
    </row>
    <row r="1062" spans="1:6" ht="13.2" x14ac:dyDescent="0.25">
      <c r="A1062" s="5">
        <v>44754.166666666664</v>
      </c>
      <c r="B1062" s="6">
        <v>275.52999999999997</v>
      </c>
      <c r="C1062" s="6">
        <v>252.17732000000001</v>
      </c>
      <c r="D1062" s="6">
        <v>9.2604204057684297E-2</v>
      </c>
      <c r="E1062" s="4">
        <f t="shared" si="4"/>
        <v>0.23895956354976614</v>
      </c>
      <c r="F1062" s="4"/>
    </row>
    <row r="1063" spans="1:6" ht="13.2" x14ac:dyDescent="0.25">
      <c r="A1063" s="5">
        <v>44754.208333333336</v>
      </c>
      <c r="B1063" s="6">
        <v>263.11</v>
      </c>
      <c r="C1063" s="6">
        <v>249.38831999999999</v>
      </c>
      <c r="D1063" s="6">
        <v>5.5021341817451601E-2</v>
      </c>
      <c r="E1063" s="4">
        <f t="shared" si="4"/>
        <v>0.23748331421477389</v>
      </c>
      <c r="F1063" s="4"/>
    </row>
    <row r="1064" spans="1:6" ht="13.2" x14ac:dyDescent="0.25">
      <c r="A1064" s="5">
        <v>44754.25</v>
      </c>
      <c r="B1064" s="6">
        <v>247.88</v>
      </c>
      <c r="C1064" s="6">
        <v>243.37837999999999</v>
      </c>
      <c r="D1064" s="6">
        <v>1.8496384107742E-2</v>
      </c>
      <c r="E1064" s="4">
        <f t="shared" si="4"/>
        <v>0.2348161064722227</v>
      </c>
      <c r="F1064" s="4"/>
    </row>
    <row r="1065" spans="1:6" ht="13.2" x14ac:dyDescent="0.25">
      <c r="A1065" s="5">
        <v>44754.291666666664</v>
      </c>
      <c r="B1065" s="6">
        <v>229.41</v>
      </c>
      <c r="C1065" s="6">
        <v>239.13565</v>
      </c>
      <c r="D1065" s="6">
        <v>4.0670013023988601E-2</v>
      </c>
      <c r="E1065" s="4">
        <f t="shared" si="4"/>
        <v>0.23338748543114984</v>
      </c>
      <c r="F1065" s="4"/>
    </row>
    <row r="1066" spans="1:6" ht="13.2" x14ac:dyDescent="0.25">
      <c r="A1066" s="5">
        <v>44754.333333333336</v>
      </c>
      <c r="B1066" s="6">
        <v>232.54</v>
      </c>
      <c r="C1066" s="6">
        <v>237.66908000000001</v>
      </c>
      <c r="D1066" s="6">
        <v>2.1580762630124199E-2</v>
      </c>
      <c r="E1066" s="4">
        <f t="shared" si="4"/>
        <v>0.22671077853504606</v>
      </c>
      <c r="F1066" s="4"/>
    </row>
    <row r="1067" spans="1:6" ht="13.2" x14ac:dyDescent="0.25">
      <c r="A1067" s="5">
        <v>44754.375</v>
      </c>
      <c r="B1067" s="6">
        <v>229.61</v>
      </c>
      <c r="C1067" s="6">
        <v>234.35547</v>
      </c>
      <c r="D1067" s="6">
        <v>2.02490259775032E-2</v>
      </c>
      <c r="E1067" s="4">
        <f t="shared" si="4"/>
        <v>0.21807398638861156</v>
      </c>
      <c r="F1067" s="4"/>
    </row>
    <row r="1068" spans="1:6" ht="13.2" x14ac:dyDescent="0.25">
      <c r="A1068" s="5">
        <v>44754.416666666664</v>
      </c>
      <c r="B1068" s="6">
        <v>226.6</v>
      </c>
      <c r="C1068" s="6">
        <v>229.63301999999999</v>
      </c>
      <c r="D1068" s="6">
        <v>1.32081178917561E-2</v>
      </c>
      <c r="E1068" s="4">
        <f t="shared" si="4"/>
        <v>0.20977496332112863</v>
      </c>
      <c r="F1068" s="4"/>
    </row>
    <row r="1069" spans="1:6" ht="13.2" x14ac:dyDescent="0.25">
      <c r="A1069" s="5">
        <v>44754.458333333336</v>
      </c>
      <c r="B1069" s="6">
        <v>230.59</v>
      </c>
      <c r="C1069" s="6">
        <v>230.97599</v>
      </c>
      <c r="D1069" s="6">
        <v>1.67112607678396E-3</v>
      </c>
      <c r="E1069" s="4">
        <f t="shared" si="4"/>
        <v>0.19943060956708994</v>
      </c>
      <c r="F1069" s="4"/>
    </row>
    <row r="1070" spans="1:6" ht="13.2" x14ac:dyDescent="0.25">
      <c r="A1070" s="5">
        <v>44754.5</v>
      </c>
      <c r="B1070" s="6">
        <v>229.78</v>
      </c>
      <c r="C1070" s="6">
        <v>235.19981999999999</v>
      </c>
      <c r="D1070" s="6">
        <v>2.3043470016260999E-2</v>
      </c>
      <c r="E1070" s="4">
        <f t="shared" si="4"/>
        <v>0.19009202732691624</v>
      </c>
      <c r="F1070" s="4"/>
    </row>
    <row r="1071" spans="1:6" ht="13.2" x14ac:dyDescent="0.25">
      <c r="A1071" s="5">
        <v>44754.541666666664</v>
      </c>
      <c r="B1071" s="6">
        <v>230.99</v>
      </c>
      <c r="C1071" s="6">
        <v>229.38763</v>
      </c>
      <c r="D1071" s="6">
        <v>6.9854246281720002E-3</v>
      </c>
      <c r="E1071" s="4">
        <f t="shared" si="4"/>
        <v>0.1761102939894216</v>
      </c>
      <c r="F1071" s="4"/>
    </row>
    <row r="1072" spans="1:6" ht="13.2" x14ac:dyDescent="0.25">
      <c r="A1072" s="5">
        <v>44754.583333333336</v>
      </c>
      <c r="B1072" s="6">
        <v>210.01</v>
      </c>
      <c r="C1072" s="6">
        <v>210.10570000000001</v>
      </c>
      <c r="D1072" s="6">
        <v>4.55485024918515E-4</v>
      </c>
      <c r="E1072" s="4">
        <f t="shared" si="4"/>
        <v>0.15611302823294437</v>
      </c>
      <c r="F1072" s="4"/>
    </row>
    <row r="1073" spans="1:6" ht="13.2" x14ac:dyDescent="0.25">
      <c r="A1073" s="5">
        <v>44754.625</v>
      </c>
      <c r="B1073" s="6">
        <v>157.04</v>
      </c>
      <c r="C1073" s="6">
        <v>181.50175999999999</v>
      </c>
      <c r="D1073" s="6">
        <v>0.134774230288455</v>
      </c>
      <c r="E1073" s="4">
        <f t="shared" si="4"/>
        <v>0.14023958530537448</v>
      </c>
      <c r="F1073" s="4"/>
    </row>
    <row r="1074" spans="1:6" ht="13.2" x14ac:dyDescent="0.25">
      <c r="A1074" s="5">
        <v>44754.666666666664</v>
      </c>
      <c r="B1074" s="6">
        <v>136.38</v>
      </c>
      <c r="C1074" s="6">
        <v>157.56196</v>
      </c>
      <c r="D1074" s="6">
        <v>0.134435748324024</v>
      </c>
      <c r="E1074" s="4">
        <f t="shared" si="4"/>
        <v>0.12222029092780901</v>
      </c>
      <c r="F1074" s="4"/>
    </row>
    <row r="1075" spans="1:6" ht="13.2" x14ac:dyDescent="0.25">
      <c r="A1075" s="5">
        <v>44754.708333333336</v>
      </c>
      <c r="B1075" s="6">
        <v>132.13999999999999</v>
      </c>
      <c r="C1075" s="6">
        <v>147.37764999999999</v>
      </c>
      <c r="D1075" s="6">
        <v>0.103391864370208</v>
      </c>
      <c r="E1075" s="4">
        <f t="shared" si="4"/>
        <v>0.10823008861001571</v>
      </c>
      <c r="F1075" s="4"/>
    </row>
    <row r="1076" spans="1:6" ht="13.2" x14ac:dyDescent="0.25">
      <c r="A1076" s="5">
        <v>44754.75</v>
      </c>
      <c r="B1076" s="6">
        <v>132.97999999999999</v>
      </c>
      <c r="C1076" s="6">
        <v>151.05813000000001</v>
      </c>
      <c r="D1076" s="6">
        <v>0.119676643686771</v>
      </c>
      <c r="E1076" s="4">
        <f t="shared" si="4"/>
        <v>9.682434235772075E-2</v>
      </c>
      <c r="F1076" s="4"/>
    </row>
    <row r="1077" spans="1:6" ht="13.2" x14ac:dyDescent="0.25">
      <c r="A1077" s="5">
        <v>44754.791666666664</v>
      </c>
      <c r="B1077" s="6">
        <v>134.4</v>
      </c>
      <c r="C1077" s="6">
        <v>156.47835000000001</v>
      </c>
      <c r="D1077" s="6">
        <v>0.14109523777570501</v>
      </c>
      <c r="E1077" s="4">
        <f t="shared" si="4"/>
        <v>8.7780470628249965E-2</v>
      </c>
      <c r="F1077" s="4"/>
    </row>
    <row r="1078" spans="1:6" ht="13.2" x14ac:dyDescent="0.25">
      <c r="A1078" s="5">
        <v>44754.833333333336</v>
      </c>
      <c r="B1078" s="6">
        <v>136.68</v>
      </c>
      <c r="C1078" s="6">
        <v>157.28574</v>
      </c>
      <c r="D1078" s="6">
        <v>0.13100831645640601</v>
      </c>
      <c r="E1078" s="4">
        <f t="shared" si="4"/>
        <v>8.1019263574790626E-2</v>
      </c>
      <c r="F1078" s="4"/>
    </row>
    <row r="1079" spans="1:6" ht="13.2" x14ac:dyDescent="0.25">
      <c r="A1079" s="5">
        <v>44754.875</v>
      </c>
      <c r="B1079" s="6">
        <v>142.6</v>
      </c>
      <c r="C1079" s="6">
        <v>158.74862999999999</v>
      </c>
      <c r="D1079" s="6">
        <v>0.101724531418003</v>
      </c>
      <c r="E1079" s="4">
        <f t="shared" si="4"/>
        <v>7.4090841765783774E-2</v>
      </c>
      <c r="F1079" s="4"/>
    </row>
    <row r="1080" spans="1:6" ht="13.2" x14ac:dyDescent="0.25">
      <c r="A1080" s="5">
        <v>44754.916666666664</v>
      </c>
      <c r="B1080" s="6">
        <v>149.26</v>
      </c>
      <c r="C1080" s="6">
        <v>163.30422999999999</v>
      </c>
      <c r="D1080" s="6">
        <v>8.6000405500824995E-2</v>
      </c>
      <c r="E1080" s="4">
        <f t="shared" si="4"/>
        <v>6.759053316202944E-2</v>
      </c>
      <c r="F1080" s="4"/>
    </row>
    <row r="1081" spans="1:6" ht="13.2" x14ac:dyDescent="0.25">
      <c r="A1081" s="5">
        <v>44754.958333333336</v>
      </c>
      <c r="B1081" s="6">
        <v>156.86000000000001</v>
      </c>
      <c r="C1081" s="6">
        <v>169.82301000000001</v>
      </c>
      <c r="D1081" s="6">
        <v>7.6332471082687703E-2</v>
      </c>
      <c r="E1081" s="4">
        <f t="shared" si="4"/>
        <v>6.3609624765676262E-2</v>
      </c>
      <c r="F1081" s="4"/>
    </row>
    <row r="1082" spans="1:6" ht="13.2" x14ac:dyDescent="0.25">
      <c r="A1082" s="5">
        <v>44755</v>
      </c>
      <c r="B1082" s="6">
        <v>160.43</v>
      </c>
      <c r="C1082" s="6">
        <v>180.46871999999999</v>
      </c>
      <c r="D1082" s="6">
        <v>0.111037081661575</v>
      </c>
      <c r="E1082" s="4">
        <f t="shared" si="4"/>
        <v>6.7329382377638844E-2</v>
      </c>
      <c r="F1082" s="4"/>
    </row>
    <row r="1083" spans="1:6" ht="13.2" x14ac:dyDescent="0.25">
      <c r="A1083" s="5">
        <v>44755.041666666664</v>
      </c>
      <c r="B1083" s="6">
        <v>175.05</v>
      </c>
      <c r="C1083" s="6">
        <v>203.41301999999999</v>
      </c>
      <c r="D1083" s="6">
        <v>0.139435617248099</v>
      </c>
      <c r="E1083" s="4">
        <f t="shared" si="4"/>
        <v>7.0307004524149286E-2</v>
      </c>
      <c r="F1083" s="4"/>
    </row>
    <row r="1084" spans="1:6" ht="13.2" x14ac:dyDescent="0.25">
      <c r="A1084" s="5">
        <v>44755.083333333336</v>
      </c>
      <c r="B1084" s="6">
        <v>211.18</v>
      </c>
      <c r="C1084" s="6">
        <v>230.24088</v>
      </c>
      <c r="D1084" s="6">
        <v>8.2786688445596598E-2</v>
      </c>
      <c r="E1084" s="4">
        <f t="shared" si="4"/>
        <v>7.3057390967431066E-2</v>
      </c>
      <c r="F1084" s="4"/>
    </row>
    <row r="1085" spans="1:6" ht="13.2" x14ac:dyDescent="0.25">
      <c r="A1085" s="5">
        <v>44755.125</v>
      </c>
      <c r="B1085" s="6">
        <v>259.25</v>
      </c>
      <c r="C1085" s="6">
        <v>246.01275999999999</v>
      </c>
      <c r="D1085" s="6">
        <v>5.38071277278463E-2</v>
      </c>
      <c r="E1085" s="4">
        <f t="shared" si="4"/>
        <v>7.1228804968274453E-2</v>
      </c>
      <c r="F1085" s="4"/>
    </row>
    <row r="1086" spans="1:6" ht="13.2" x14ac:dyDescent="0.25">
      <c r="A1086" s="5">
        <v>44755.166666666664</v>
      </c>
      <c r="B1086" s="6">
        <v>264.22000000000003</v>
      </c>
      <c r="C1086" s="6">
        <v>247.34678</v>
      </c>
      <c r="D1086" s="6">
        <v>6.8216857320721996E-2</v>
      </c>
      <c r="E1086" s="4">
        <f t="shared" si="4"/>
        <v>7.0212665520901024E-2</v>
      </c>
      <c r="F1086" s="4"/>
    </row>
    <row r="1087" spans="1:6" ht="13.2" x14ac:dyDescent="0.25">
      <c r="A1087" s="5">
        <v>44755.208333333336</v>
      </c>
      <c r="B1087" s="6">
        <v>249.8</v>
      </c>
      <c r="C1087" s="6">
        <v>242.65056000000001</v>
      </c>
      <c r="D1087" s="6">
        <v>2.9463933650101599E-2</v>
      </c>
      <c r="E1087" s="4">
        <f t="shared" si="4"/>
        <v>6.9147773513928104E-2</v>
      </c>
      <c r="F1087" s="4"/>
    </row>
    <row r="1088" spans="1:6" ht="13.2" x14ac:dyDescent="0.25">
      <c r="A1088" s="5">
        <v>44755.25</v>
      </c>
      <c r="B1088" s="6">
        <v>243.8</v>
      </c>
      <c r="C1088" s="6">
        <v>237.0127</v>
      </c>
      <c r="D1088" s="6">
        <v>2.8636862075323399E-2</v>
      </c>
      <c r="E1088" s="4">
        <f t="shared" si="4"/>
        <v>6.9570293429244007E-2</v>
      </c>
      <c r="F1088" s="4"/>
    </row>
    <row r="1089" spans="1:6" ht="13.2" x14ac:dyDescent="0.25">
      <c r="A1089" s="5">
        <v>44755.291666666664</v>
      </c>
      <c r="B1089" s="6">
        <v>240.08</v>
      </c>
      <c r="C1089" s="6">
        <v>233.08869000000001</v>
      </c>
      <c r="D1089" s="6">
        <v>2.99942052100425E-2</v>
      </c>
      <c r="E1089" s="4">
        <f t="shared" si="4"/>
        <v>6.9125468103662921E-2</v>
      </c>
      <c r="F1089" s="4"/>
    </row>
    <row r="1090" spans="1:6" ht="13.2" x14ac:dyDescent="0.25">
      <c r="A1090" s="5">
        <v>44755.333333333336</v>
      </c>
      <c r="B1090" s="6">
        <v>240.62</v>
      </c>
      <c r="C1090" s="6">
        <v>231.16334000000001</v>
      </c>
      <c r="D1090" s="6">
        <v>4.0908995345023097E-2</v>
      </c>
      <c r="E1090" s="4">
        <f t="shared" si="4"/>
        <v>6.9930811133450385E-2</v>
      </c>
      <c r="F1090" s="4"/>
    </row>
    <row r="1091" spans="1:6" ht="13.2" x14ac:dyDescent="0.25">
      <c r="A1091" s="5">
        <v>44755.375</v>
      </c>
      <c r="B1091" s="6">
        <v>232.79</v>
      </c>
      <c r="C1091" s="6">
        <v>227.00888</v>
      </c>
      <c r="D1091" s="6">
        <v>2.5466492764511999E-2</v>
      </c>
      <c r="E1091" s="4">
        <f t="shared" si="4"/>
        <v>7.0148205582909073E-2</v>
      </c>
      <c r="F1091" s="4"/>
    </row>
    <row r="1092" spans="1:6" ht="13.2" x14ac:dyDescent="0.25">
      <c r="A1092" s="5">
        <v>44755.416666666664</v>
      </c>
      <c r="B1092" s="6">
        <v>226.11</v>
      </c>
      <c r="C1092" s="6">
        <v>222.49861999999999</v>
      </c>
      <c r="D1092" s="6">
        <v>1.62310220171254E-2</v>
      </c>
      <c r="E1092" s="4">
        <f t="shared" si="4"/>
        <v>7.0274159921466128E-2</v>
      </c>
      <c r="F1092" s="4"/>
    </row>
    <row r="1093" spans="1:6" ht="13.2" x14ac:dyDescent="0.25">
      <c r="A1093" s="5">
        <v>44755.458333333336</v>
      </c>
      <c r="B1093" s="6">
        <v>229.06</v>
      </c>
      <c r="C1093" s="6">
        <v>225.27835999999999</v>
      </c>
      <c r="D1093" s="6">
        <v>1.67865213507414E-2</v>
      </c>
      <c r="E1093" s="4">
        <f t="shared" si="4"/>
        <v>7.0903968057881017E-2</v>
      </c>
      <c r="F1093" s="4"/>
    </row>
    <row r="1094" spans="1:6" ht="13.2" x14ac:dyDescent="0.25">
      <c r="A1094" s="5">
        <v>44755.5</v>
      </c>
      <c r="B1094" s="6">
        <v>233.23</v>
      </c>
      <c r="C1094" s="6">
        <v>229.94694000000001</v>
      </c>
      <c r="D1094" s="6">
        <v>1.42774676627572E-2</v>
      </c>
      <c r="E1094" s="4">
        <f t="shared" si="4"/>
        <v>7.0538717959818364E-2</v>
      </c>
      <c r="F1094" s="4"/>
    </row>
    <row r="1095" spans="1:6" ht="13.2" x14ac:dyDescent="0.25">
      <c r="A1095" s="5">
        <v>44755.541666666664</v>
      </c>
      <c r="B1095" s="6">
        <v>236.24</v>
      </c>
      <c r="C1095" s="6">
        <v>222.04320999999999</v>
      </c>
      <c r="D1095" s="6">
        <v>6.3937059818221897E-2</v>
      </c>
      <c r="E1095" s="4">
        <f t="shared" si="4"/>
        <v>7.2911702759403771E-2</v>
      </c>
      <c r="F1095" s="4"/>
    </row>
    <row r="1096" spans="1:6" ht="13.2" x14ac:dyDescent="0.25">
      <c r="A1096" s="5">
        <v>44755.583333333336</v>
      </c>
      <c r="B1096" s="6">
        <v>213.12</v>
      </c>
      <c r="C1096" s="6">
        <v>199.86306999999999</v>
      </c>
      <c r="D1096" s="6">
        <v>6.6330062877549098E-2</v>
      </c>
      <c r="E1096" s="4">
        <f t="shared" si="4"/>
        <v>7.5656476836596723E-2</v>
      </c>
      <c r="F1096" s="4"/>
    </row>
    <row r="1097" spans="1:6" ht="13.2" x14ac:dyDescent="0.25">
      <c r="A1097" s="5">
        <v>44755.625</v>
      </c>
      <c r="B1097" s="6">
        <v>156.05000000000001</v>
      </c>
      <c r="C1097" s="6">
        <v>171.10982999999999</v>
      </c>
      <c r="D1097" s="6">
        <v>8.8012652458365301E-2</v>
      </c>
      <c r="E1097" s="4">
        <f t="shared" si="4"/>
        <v>7.3708077760342994E-2</v>
      </c>
      <c r="F1097" s="4"/>
    </row>
    <row r="1098" spans="1:6" ht="13.2" x14ac:dyDescent="0.25">
      <c r="A1098" s="5">
        <v>44755.666666666664</v>
      </c>
      <c r="B1098" s="6">
        <v>131.84</v>
      </c>
      <c r="C1098" s="6">
        <v>149.27441999999999</v>
      </c>
      <c r="D1098" s="6">
        <v>0.11679442465761999</v>
      </c>
      <c r="E1098" s="4">
        <f t="shared" si="4"/>
        <v>7.2973022607576155E-2</v>
      </c>
      <c r="F1098" s="4"/>
    </row>
    <row r="1099" spans="1:6" ht="13.2" x14ac:dyDescent="0.25">
      <c r="A1099" s="5">
        <v>44755.708333333336</v>
      </c>
      <c r="B1099" s="6">
        <v>127.04</v>
      </c>
      <c r="C1099" s="6">
        <v>140.0087</v>
      </c>
      <c r="D1099" s="6">
        <v>9.2627815271479494E-2</v>
      </c>
      <c r="E1099" s="4">
        <f t="shared" si="4"/>
        <v>7.2524520561795799E-2</v>
      </c>
      <c r="F1099" s="4"/>
    </row>
    <row r="1100" spans="1:6" ht="13.2" x14ac:dyDescent="0.25">
      <c r="A1100" s="5">
        <v>44755.75</v>
      </c>
      <c r="B1100" s="6">
        <v>126.29</v>
      </c>
      <c r="C1100" s="6">
        <v>142.67702</v>
      </c>
      <c r="D1100" s="6">
        <v>0.114853954757395</v>
      </c>
      <c r="E1100" s="4">
        <f t="shared" si="4"/>
        <v>7.2323575189738462E-2</v>
      </c>
      <c r="F1100" s="4"/>
    </row>
    <row r="1101" spans="1:6" ht="13.2" x14ac:dyDescent="0.25">
      <c r="A1101" s="5">
        <v>44755.791666666664</v>
      </c>
      <c r="B1101" s="6">
        <v>124.25</v>
      </c>
      <c r="C1101" s="6">
        <v>147.92004</v>
      </c>
      <c r="D1101" s="6">
        <v>0.16001915629552199</v>
      </c>
      <c r="E1101" s="4">
        <f t="shared" si="4"/>
        <v>7.3112071794730851E-2</v>
      </c>
      <c r="F1101" s="4"/>
    </row>
    <row r="1102" spans="1:6" ht="13.2" x14ac:dyDescent="0.25">
      <c r="A1102" s="5">
        <v>44755.833333333336</v>
      </c>
      <c r="B1102" s="6">
        <v>138.66999999999999</v>
      </c>
      <c r="C1102" s="6">
        <v>150.51495</v>
      </c>
      <c r="D1102" s="6">
        <v>7.8696169383838693E-2</v>
      </c>
      <c r="E1102" s="4">
        <f t="shared" si="4"/>
        <v>7.093239900004053E-2</v>
      </c>
      <c r="F1102" s="4"/>
    </row>
    <row r="1103" spans="1:6" ht="13.2" x14ac:dyDescent="0.25">
      <c r="A1103" s="5">
        <v>44755.875</v>
      </c>
      <c r="B1103" s="6">
        <v>142.66999999999999</v>
      </c>
      <c r="C1103" s="6">
        <v>154.18558999999999</v>
      </c>
      <c r="D1103" s="6">
        <v>7.4686551447512003E-2</v>
      </c>
      <c r="E1103" s="4">
        <f t="shared" si="4"/>
        <v>6.980581650127006E-2</v>
      </c>
      <c r="F1103" s="4"/>
    </row>
    <row r="1104" spans="1:6" ht="13.2" x14ac:dyDescent="0.25">
      <c r="A1104" s="5">
        <v>44755.916666666664</v>
      </c>
      <c r="B1104" s="6">
        <v>150.80000000000001</v>
      </c>
      <c r="C1104" s="6">
        <v>159.60387</v>
      </c>
      <c r="D1104" s="6">
        <v>5.5160755187201801E-2</v>
      </c>
      <c r="E1104" s="4">
        <f t="shared" si="4"/>
        <v>6.8520831071535754E-2</v>
      </c>
      <c r="F1104" s="4"/>
    </row>
    <row r="1105" spans="1:6" ht="13.2" x14ac:dyDescent="0.25">
      <c r="A1105" s="5">
        <v>44755.958333333336</v>
      </c>
      <c r="B1105" s="6">
        <v>166.47</v>
      </c>
      <c r="C1105" s="6">
        <v>166.57616999999999</v>
      </c>
      <c r="D1105" s="6">
        <v>6.3736607703245701E-4</v>
      </c>
      <c r="E1105" s="4">
        <f t="shared" si="4"/>
        <v>6.5366868362966804E-2</v>
      </c>
      <c r="F1105" s="4"/>
    </row>
    <row r="1106" spans="1:6" ht="13.2" x14ac:dyDescent="0.25">
      <c r="A1106" s="5">
        <v>44756</v>
      </c>
      <c r="B1106" s="6">
        <v>171.09</v>
      </c>
      <c r="C1106" s="6">
        <v>175.61404999999999</v>
      </c>
      <c r="D1106" s="6">
        <v>2.57613214887988E-2</v>
      </c>
      <c r="E1106" s="4">
        <f t="shared" si="4"/>
        <v>6.181371168910111E-2</v>
      </c>
      <c r="F1106" s="4"/>
    </row>
    <row r="1107" spans="1:6" ht="13.2" x14ac:dyDescent="0.25">
      <c r="A1107" s="5">
        <v>44756.041666666664</v>
      </c>
      <c r="B1107" s="6">
        <v>182.88</v>
      </c>
      <c r="C1107" s="6">
        <v>199.53165999999999</v>
      </c>
      <c r="D1107" s="6">
        <v>8.3453723584517803E-2</v>
      </c>
      <c r="E1107" s="4">
        <f t="shared" si="4"/>
        <v>5.9481132786451903E-2</v>
      </c>
      <c r="F1107" s="4"/>
    </row>
    <row r="1108" spans="1:6" ht="13.2" x14ac:dyDescent="0.25">
      <c r="A1108" s="5">
        <v>44756.083333333336</v>
      </c>
      <c r="B1108" s="6">
        <v>212.76</v>
      </c>
      <c r="C1108" s="6">
        <v>227.63784999999999</v>
      </c>
      <c r="D1108" s="6">
        <v>6.5357540496890104E-2</v>
      </c>
      <c r="E1108" s="4">
        <f t="shared" si="4"/>
        <v>5.8754918288589135E-2</v>
      </c>
      <c r="F1108" s="4"/>
    </row>
    <row r="1109" spans="1:6" ht="13.2" x14ac:dyDescent="0.25">
      <c r="A1109" s="5">
        <v>44756.125</v>
      </c>
      <c r="B1109" s="6">
        <v>254.5</v>
      </c>
      <c r="C1109" s="6">
        <v>242.77964</v>
      </c>
      <c r="D1109" s="6">
        <v>4.8275712081952103E-2</v>
      </c>
      <c r="E1109" s="4">
        <f t="shared" si="4"/>
        <v>5.8524442636676881E-2</v>
      </c>
      <c r="F1109" s="4"/>
    </row>
    <row r="1110" spans="1:6" ht="13.2" x14ac:dyDescent="0.25">
      <c r="A1110" s="5">
        <v>44756.166666666664</v>
      </c>
      <c r="B1110" s="6">
        <v>260.62</v>
      </c>
      <c r="C1110" s="6">
        <v>241.6172</v>
      </c>
      <c r="D1110" s="6">
        <v>7.8648374370698798E-2</v>
      </c>
      <c r="E1110" s="4">
        <f t="shared" si="4"/>
        <v>5.895908918042591E-2</v>
      </c>
      <c r="F1110" s="4"/>
    </row>
    <row r="1111" spans="1:6" ht="13.2" x14ac:dyDescent="0.25">
      <c r="A1111" s="5">
        <v>44756.208333333336</v>
      </c>
      <c r="B1111" s="6">
        <v>250.01</v>
      </c>
      <c r="C1111" s="6">
        <v>235.18492000000001</v>
      </c>
      <c r="D1111" s="6">
        <v>6.3035844304983393E-2</v>
      </c>
      <c r="E1111" s="4">
        <f t="shared" si="4"/>
        <v>6.0357918791045989E-2</v>
      </c>
      <c r="F1111" s="4"/>
    </row>
    <row r="1112" spans="1:6" ht="13.2" x14ac:dyDescent="0.25">
      <c r="A1112" s="5">
        <v>44756.25</v>
      </c>
      <c r="B1112" s="6">
        <v>240.58</v>
      </c>
      <c r="C1112" s="6">
        <v>229.42238</v>
      </c>
      <c r="D1112" s="6">
        <v>4.8633529126495802E-2</v>
      </c>
      <c r="E1112" s="4">
        <f t="shared" si="4"/>
        <v>6.1191113251511504E-2</v>
      </c>
      <c r="F1112" s="4"/>
    </row>
    <row r="1113" spans="1:6" ht="13.2" x14ac:dyDescent="0.25">
      <c r="A1113" s="5">
        <v>44756.291666666664</v>
      </c>
      <c r="B1113" s="6">
        <v>229.21</v>
      </c>
      <c r="C1113" s="6">
        <v>224.95687000000001</v>
      </c>
      <c r="D1113" s="6">
        <v>1.8906424151438402E-2</v>
      </c>
      <c r="E1113" s="4">
        <f t="shared" si="4"/>
        <v>6.0729122374069681E-2</v>
      </c>
      <c r="F1113" s="4"/>
    </row>
    <row r="1114" spans="1:6" ht="13.2" x14ac:dyDescent="0.25">
      <c r="A1114" s="5">
        <v>44756.333333333336</v>
      </c>
      <c r="B1114" s="6">
        <v>241.76</v>
      </c>
      <c r="C1114" s="6">
        <v>221.35507000000001</v>
      </c>
      <c r="D1114" s="6">
        <v>9.2181895811105502E-2</v>
      </c>
      <c r="E1114" s="4">
        <f t="shared" si="4"/>
        <v>6.286549322682311E-2</v>
      </c>
      <c r="F1114" s="4"/>
    </row>
    <row r="1115" spans="1:6" ht="13.2" x14ac:dyDescent="0.25">
      <c r="A1115" s="5">
        <v>44756.375</v>
      </c>
      <c r="B1115" s="6">
        <v>242.31</v>
      </c>
      <c r="C1115" s="6">
        <v>215.03913</v>
      </c>
      <c r="D1115" s="6">
        <v>0.12681817490611999</v>
      </c>
      <c r="E1115" s="4">
        <f t="shared" si="4"/>
        <v>6.7088479982723437E-2</v>
      </c>
      <c r="F1115" s="4"/>
    </row>
    <row r="1116" spans="1:6" ht="13.2" x14ac:dyDescent="0.25">
      <c r="A1116" s="5">
        <v>44756.416666666664</v>
      </c>
      <c r="B1116" s="6">
        <v>232.99</v>
      </c>
      <c r="C1116" s="6">
        <v>209.44533000000001</v>
      </c>
      <c r="D1116" s="6">
        <v>0.11241439472534399</v>
      </c>
      <c r="E1116" s="4">
        <f t="shared" si="4"/>
        <v>7.1096120512232547E-2</v>
      </c>
      <c r="F1116" s="4"/>
    </row>
    <row r="1117" spans="1:6" ht="13.2" x14ac:dyDescent="0.25">
      <c r="A1117" s="5">
        <v>44756.458333333336</v>
      </c>
      <c r="B1117" s="6">
        <v>242.43</v>
      </c>
      <c r="C1117" s="6">
        <v>213.62416999999999</v>
      </c>
      <c r="D1117" s="6">
        <v>0.13484349640773299</v>
      </c>
      <c r="E1117" s="4">
        <f t="shared" si="4"/>
        <v>7.6015161139607199E-2</v>
      </c>
      <c r="F1117" s="4"/>
    </row>
    <row r="1118" spans="1:6" ht="13.2" x14ac:dyDescent="0.25">
      <c r="A1118" s="5">
        <v>44756.5</v>
      </c>
      <c r="B1118" s="6">
        <v>248.03</v>
      </c>
      <c r="C1118" s="6">
        <v>220.29525000000001</v>
      </c>
      <c r="D1118" s="6">
        <v>0.12589808450250201</v>
      </c>
      <c r="E1118" s="4">
        <f t="shared" si="4"/>
        <v>8.0666020174596564E-2</v>
      </c>
      <c r="F1118" s="4"/>
    </row>
    <row r="1119" spans="1:6" ht="13.2" x14ac:dyDescent="0.25">
      <c r="A1119" s="5">
        <v>44756.541666666664</v>
      </c>
      <c r="B1119" s="6">
        <v>256.57</v>
      </c>
      <c r="C1119" s="6">
        <v>211.25422</v>
      </c>
      <c r="D1119" s="6">
        <v>0.21450828295879701</v>
      </c>
      <c r="E1119" s="4">
        <f t="shared" si="4"/>
        <v>8.6939821138787191E-2</v>
      </c>
      <c r="F1119" s="4"/>
    </row>
    <row r="1120" spans="1:6" ht="13.2" x14ac:dyDescent="0.25">
      <c r="A1120" s="5">
        <v>44756.583333333336</v>
      </c>
      <c r="B1120" s="6">
        <v>245.07</v>
      </c>
      <c r="C1120" s="6">
        <v>185.59536</v>
      </c>
      <c r="D1120" s="6">
        <v>0.320453269952438</v>
      </c>
      <c r="E1120" s="4">
        <f t="shared" si="4"/>
        <v>9.752828810024089E-2</v>
      </c>
      <c r="F1120" s="4"/>
    </row>
    <row r="1121" spans="1:6" ht="13.2" x14ac:dyDescent="0.25">
      <c r="A1121" s="5">
        <v>44756.625</v>
      </c>
      <c r="B1121" s="6">
        <v>204.49</v>
      </c>
      <c r="C1121" s="6">
        <v>157.07983999999999</v>
      </c>
      <c r="D1121" s="6">
        <v>0.30182205431327103</v>
      </c>
      <c r="E1121" s="4">
        <f t="shared" si="4"/>
        <v>0.10643701317752863</v>
      </c>
      <c r="F1121" s="4"/>
    </row>
    <row r="1122" spans="1:6" ht="13.2" x14ac:dyDescent="0.25">
      <c r="A1122" s="5">
        <v>44756.666666666664</v>
      </c>
      <c r="B1122" s="6">
        <v>184.01</v>
      </c>
      <c r="C1122" s="6">
        <v>140.21207000000001</v>
      </c>
      <c r="D1122" s="6">
        <v>0.31236918476419301</v>
      </c>
      <c r="E1122" s="4">
        <f t="shared" si="4"/>
        <v>0.11458596151530252</v>
      </c>
      <c r="F1122" s="4"/>
    </row>
    <row r="1123" spans="1:6" ht="13.2" x14ac:dyDescent="0.25">
      <c r="A1123" s="5">
        <v>44756.708333333336</v>
      </c>
      <c r="B1123" s="6">
        <v>163.95</v>
      </c>
      <c r="C1123" s="6">
        <v>134.43261000000001</v>
      </c>
      <c r="D1123" s="6">
        <v>0.21957016232891599</v>
      </c>
      <c r="E1123" s="4">
        <f t="shared" si="4"/>
        <v>0.11987522597602902</v>
      </c>
      <c r="F1123" s="4"/>
    </row>
    <row r="1124" spans="1:6" ht="13.2" x14ac:dyDescent="0.25">
      <c r="A1124" s="5">
        <v>44756.75</v>
      </c>
      <c r="B1124" s="6">
        <v>165.65</v>
      </c>
      <c r="C1124" s="6">
        <v>135.61813000000001</v>
      </c>
      <c r="D1124" s="6">
        <v>0.22144435998343201</v>
      </c>
      <c r="E1124" s="4">
        <f t="shared" si="4"/>
        <v>0.12431649286044723</v>
      </c>
      <c r="F1124" s="4"/>
    </row>
    <row r="1125" spans="1:6" ht="13.2" x14ac:dyDescent="0.25">
      <c r="A1125" s="5">
        <v>44756.791666666664</v>
      </c>
      <c r="B1125" s="6">
        <v>170.31</v>
      </c>
      <c r="C1125" s="6">
        <v>137.95009999999999</v>
      </c>
      <c r="D1125" s="6">
        <v>0.234576850614823</v>
      </c>
      <c r="E1125" s="4">
        <f t="shared" si="4"/>
        <v>0.12742306345708479</v>
      </c>
      <c r="F1125" s="4"/>
    </row>
    <row r="1126" spans="1:6" ht="13.2" x14ac:dyDescent="0.25">
      <c r="A1126" s="5">
        <v>44756.833333333336</v>
      </c>
      <c r="B1126" s="6">
        <v>170.02</v>
      </c>
      <c r="C1126" s="6">
        <v>140.04850999999999</v>
      </c>
      <c r="D1126" s="6">
        <v>0.214007917685093</v>
      </c>
      <c r="E1126" s="4">
        <f t="shared" si="4"/>
        <v>0.13306105296963705</v>
      </c>
      <c r="F1126" s="4"/>
    </row>
    <row r="1127" spans="1:6" ht="13.2" x14ac:dyDescent="0.25">
      <c r="A1127" s="5">
        <v>44756.875</v>
      </c>
      <c r="B1127" s="6">
        <v>174.29</v>
      </c>
      <c r="C1127" s="6">
        <v>145.44560999999999</v>
      </c>
      <c r="D1127" s="6">
        <v>0.19831736413357501</v>
      </c>
      <c r="E1127" s="4">
        <f t="shared" si="4"/>
        <v>0.13821233683155634</v>
      </c>
      <c r="F1127" s="4"/>
    </row>
    <row r="1128" spans="1:6" ht="13.2" x14ac:dyDescent="0.25">
      <c r="A1128" s="5">
        <v>44756.916666666664</v>
      </c>
      <c r="B1128" s="6">
        <v>179.36</v>
      </c>
      <c r="C1128" s="6">
        <v>153.46594999999999</v>
      </c>
      <c r="D1128" s="6">
        <v>0.16872830748449399</v>
      </c>
      <c r="E1128" s="4">
        <f t="shared" si="4"/>
        <v>0.14294431817727685</v>
      </c>
      <c r="F1128" s="4"/>
    </row>
    <row r="1129" spans="1:6" ht="13.2" x14ac:dyDescent="0.25">
      <c r="A1129" s="5">
        <v>44756.958333333336</v>
      </c>
      <c r="B1129" s="6">
        <v>182.5</v>
      </c>
      <c r="C1129" s="6">
        <v>162.35711000000001</v>
      </c>
      <c r="D1129" s="6">
        <v>0.124065339670064</v>
      </c>
      <c r="E1129" s="4">
        <f t="shared" si="4"/>
        <v>0.14808715041031983</v>
      </c>
      <c r="F1129" s="4"/>
    </row>
    <row r="1130" spans="1:6" ht="13.2" x14ac:dyDescent="0.25">
      <c r="A1130" s="5">
        <v>44757</v>
      </c>
      <c r="B1130" s="6">
        <v>182.91</v>
      </c>
      <c r="C1130" s="6">
        <v>179.33377999999999</v>
      </c>
      <c r="D1130" s="6">
        <v>1.9941697542983802E-2</v>
      </c>
      <c r="E1130" s="4">
        <f t="shared" si="4"/>
        <v>0.14784466607924421</v>
      </c>
      <c r="F1130" s="4"/>
    </row>
    <row r="1131" spans="1:6" ht="13.2" x14ac:dyDescent="0.25">
      <c r="A1131" s="5">
        <v>44757.041666666664</v>
      </c>
      <c r="B1131" s="6">
        <v>197.22</v>
      </c>
      <c r="C1131" s="6">
        <v>204.01446000000001</v>
      </c>
      <c r="D1131" s="6">
        <v>3.33038158177612E-2</v>
      </c>
      <c r="E1131" s="4">
        <f t="shared" si="4"/>
        <v>0.14575508658896266</v>
      </c>
      <c r="F1131" s="4"/>
    </row>
    <row r="1132" spans="1:6" ht="13.2" x14ac:dyDescent="0.25">
      <c r="A1132" s="5">
        <v>44757.083333333336</v>
      </c>
      <c r="B1132" s="6">
        <v>224.79</v>
      </c>
      <c r="C1132" s="6">
        <v>231.31791000000001</v>
      </c>
      <c r="D1132" s="6">
        <v>2.8220512626973001E-2</v>
      </c>
      <c r="E1132" s="4">
        <f t="shared" si="4"/>
        <v>0.1442077104277161</v>
      </c>
      <c r="F1132" s="4"/>
    </row>
    <row r="1133" spans="1:6" ht="13.2" x14ac:dyDescent="0.25">
      <c r="A1133" s="5">
        <v>44757.125</v>
      </c>
      <c r="B1133" s="6">
        <v>253.85</v>
      </c>
      <c r="C1133" s="6">
        <v>244.64708999999999</v>
      </c>
      <c r="D1133" s="6">
        <v>3.76170834486525E-2</v>
      </c>
      <c r="E1133" s="4">
        <f t="shared" si="4"/>
        <v>0.14376360090132864</v>
      </c>
      <c r="F1133" s="4"/>
    </row>
    <row r="1134" spans="1:6" ht="13.2" x14ac:dyDescent="0.25">
      <c r="A1134" s="5">
        <v>44757.166666666664</v>
      </c>
      <c r="B1134" s="6">
        <v>260.39</v>
      </c>
      <c r="C1134" s="6">
        <v>241.43867</v>
      </c>
      <c r="D1134" s="6">
        <v>7.8493349884672506E-2</v>
      </c>
      <c r="E1134" s="4">
        <f t="shared" si="4"/>
        <v>0.14375714154774419</v>
      </c>
      <c r="F1134" s="4"/>
    </row>
    <row r="1135" spans="1:6" ht="13.2" x14ac:dyDescent="0.25">
      <c r="A1135" s="5">
        <v>44757.208333333336</v>
      </c>
      <c r="B1135" s="6">
        <v>253.27</v>
      </c>
      <c r="C1135" s="6">
        <v>233.91646</v>
      </c>
      <c r="D1135" s="6">
        <v>8.2736973704201897E-2</v>
      </c>
      <c r="E1135" s="4">
        <f t="shared" si="4"/>
        <v>0.1445780219393783</v>
      </c>
      <c r="F1135" s="4"/>
    </row>
    <row r="1136" spans="1:6" ht="13.2" x14ac:dyDescent="0.25">
      <c r="A1136" s="5">
        <v>44757.25</v>
      </c>
      <c r="B1136" s="6">
        <v>249.5</v>
      </c>
      <c r="C1136" s="6">
        <v>228.16983999999999</v>
      </c>
      <c r="D1136" s="6">
        <v>9.3483696180003406E-2</v>
      </c>
      <c r="E1136" s="4">
        <f t="shared" si="4"/>
        <v>0.14644677889994112</v>
      </c>
      <c r="F1136" s="4"/>
    </row>
    <row r="1137" spans="1:6" ht="13.2" x14ac:dyDescent="0.25">
      <c r="A1137" s="5">
        <v>44757.291666666664</v>
      </c>
      <c r="B1137" s="6">
        <v>242.2</v>
      </c>
      <c r="C1137" s="6">
        <v>223.23092</v>
      </c>
      <c r="D1137" s="6">
        <v>8.4975145916166006E-2</v>
      </c>
      <c r="E1137" s="4">
        <f t="shared" si="4"/>
        <v>0.14919964230680477</v>
      </c>
      <c r="F1137" s="4"/>
    </row>
    <row r="1138" spans="1:6" ht="13.2" x14ac:dyDescent="0.25">
      <c r="A1138" s="5">
        <v>44757.333333333336</v>
      </c>
      <c r="B1138" s="6">
        <v>236.41</v>
      </c>
      <c r="C1138" s="6">
        <v>218.93020999999999</v>
      </c>
      <c r="D1138" s="6">
        <v>7.9841836355064894E-2</v>
      </c>
      <c r="E1138" s="4">
        <f t="shared" si="4"/>
        <v>0.14868547316280309</v>
      </c>
      <c r="F1138" s="4"/>
    </row>
    <row r="1139" spans="1:6" ht="13.2" x14ac:dyDescent="0.25">
      <c r="A1139" s="5">
        <v>44757.375</v>
      </c>
      <c r="B1139" s="6">
        <v>234.62</v>
      </c>
      <c r="C1139" s="6">
        <v>212.82602</v>
      </c>
      <c r="D1139" s="6">
        <v>0.10240279830445501</v>
      </c>
      <c r="E1139" s="4">
        <f t="shared" si="4"/>
        <v>0.14766816580440037</v>
      </c>
      <c r="F1139" s="4"/>
    </row>
    <row r="1140" spans="1:6" ht="13.2" x14ac:dyDescent="0.25">
      <c r="A1140" s="5">
        <v>44757.416666666664</v>
      </c>
      <c r="B1140" s="6">
        <v>241.11</v>
      </c>
      <c r="C1140" s="6">
        <v>207.88728</v>
      </c>
      <c r="D1140" s="6">
        <v>0.159811220773103</v>
      </c>
      <c r="E1140" s="4">
        <f t="shared" si="4"/>
        <v>0.1496430335563903</v>
      </c>
      <c r="F1140" s="4"/>
    </row>
    <row r="1141" spans="1:6" ht="13.2" x14ac:dyDescent="0.25">
      <c r="A1141" s="5">
        <v>44757.458333333336</v>
      </c>
      <c r="B1141" s="6">
        <v>246.1</v>
      </c>
      <c r="C1141" s="6">
        <v>212.21290999999999</v>
      </c>
      <c r="D1141" s="6">
        <v>0.159684394318894</v>
      </c>
      <c r="E1141" s="4">
        <f t="shared" si="4"/>
        <v>0.15067807096935534</v>
      </c>
      <c r="F1141" s="4"/>
    </row>
    <row r="1142" spans="1:6" ht="13.2" x14ac:dyDescent="0.25">
      <c r="A1142" s="5">
        <v>44757.5</v>
      </c>
      <c r="B1142" s="6">
        <v>251.27</v>
      </c>
      <c r="C1142" s="6">
        <v>218.47577999999999</v>
      </c>
      <c r="D1142" s="6">
        <v>0.15010460198379799</v>
      </c>
      <c r="E1142" s="4">
        <f t="shared" si="4"/>
        <v>0.15168667586440934</v>
      </c>
      <c r="F1142" s="4"/>
    </row>
    <row r="1143" spans="1:6" ht="13.2" x14ac:dyDescent="0.25">
      <c r="A1143" s="5">
        <v>44757.541666666664</v>
      </c>
      <c r="B1143" s="6">
        <v>250.56</v>
      </c>
      <c r="C1143" s="6">
        <v>208.61967999999999</v>
      </c>
      <c r="D1143" s="6">
        <v>0.20103721758177301</v>
      </c>
      <c r="E1143" s="4">
        <f t="shared" si="4"/>
        <v>0.15112538147370003</v>
      </c>
      <c r="F1143" s="4"/>
    </row>
    <row r="1144" spans="1:6" ht="13.2" x14ac:dyDescent="0.25">
      <c r="A1144" s="5">
        <v>44757.583333333336</v>
      </c>
      <c r="B1144" s="6">
        <v>231</v>
      </c>
      <c r="C1144" s="6">
        <v>181.42392000000001</v>
      </c>
      <c r="D1144" s="6">
        <v>0.27326099006128801</v>
      </c>
      <c r="E1144" s="4">
        <f t="shared" si="4"/>
        <v>0.14915903647823545</v>
      </c>
      <c r="F1144" s="4"/>
    </row>
    <row r="1145" spans="1:6" ht="13.2" x14ac:dyDescent="0.25">
      <c r="A1145" s="5">
        <v>44757.625</v>
      </c>
      <c r="B1145" s="6">
        <v>181.58</v>
      </c>
      <c r="C1145" s="6">
        <v>151.21880999999999</v>
      </c>
      <c r="D1145" s="6">
        <v>0.20077654360591701</v>
      </c>
      <c r="E1145" s="4">
        <f t="shared" si="4"/>
        <v>0.14494880686542905</v>
      </c>
      <c r="F1145" s="4"/>
    </row>
    <row r="1146" spans="1:6" ht="13.2" x14ac:dyDescent="0.25">
      <c r="A1146" s="5">
        <v>44757.666666666664</v>
      </c>
      <c r="B1146" s="6">
        <v>161.02000000000001</v>
      </c>
      <c r="C1146" s="6">
        <v>133.82047</v>
      </c>
      <c r="D1146" s="6">
        <v>0.203253881861272</v>
      </c>
      <c r="E1146" s="4">
        <f t="shared" si="4"/>
        <v>0.14040233591114068</v>
      </c>
      <c r="F1146" s="4"/>
    </row>
    <row r="1147" spans="1:6" ht="13.2" x14ac:dyDescent="0.25">
      <c r="A1147" s="5">
        <v>44757.708333333336</v>
      </c>
      <c r="B1147" s="6">
        <v>155.72999999999999</v>
      </c>
      <c r="C1147" s="6">
        <v>128.48185000000001</v>
      </c>
      <c r="D1147" s="6">
        <v>0.21207781488202401</v>
      </c>
      <c r="E1147" s="4">
        <f t="shared" si="4"/>
        <v>0.14009015476752021</v>
      </c>
      <c r="F1147" s="4"/>
    </row>
    <row r="1148" spans="1:6" ht="13.2" x14ac:dyDescent="0.25">
      <c r="A1148" s="5">
        <v>44757.75</v>
      </c>
      <c r="B1148" s="6">
        <v>155.99</v>
      </c>
      <c r="C1148" s="6">
        <v>130.57664</v>
      </c>
      <c r="D1148" s="6">
        <v>0.19462409202748601</v>
      </c>
      <c r="E1148" s="4">
        <f t="shared" si="4"/>
        <v>0.1389726436026891</v>
      </c>
      <c r="F1148" s="4"/>
    </row>
    <row r="1149" spans="1:6" ht="13.2" x14ac:dyDescent="0.25">
      <c r="A1149" s="5">
        <v>44757.791666666664</v>
      </c>
      <c r="B1149" s="6">
        <v>149.9</v>
      </c>
      <c r="C1149" s="6">
        <v>134.31477000000001</v>
      </c>
      <c r="D1149" s="6">
        <v>0.116035116614501</v>
      </c>
      <c r="E1149" s="4">
        <f t="shared" si="4"/>
        <v>0.13403340468600902</v>
      </c>
      <c r="F1149" s="4"/>
    </row>
    <row r="1150" spans="1:6" ht="13.2" x14ac:dyDescent="0.25">
      <c r="A1150" s="5">
        <v>44757.833333333336</v>
      </c>
      <c r="B1150" s="6">
        <v>150.81</v>
      </c>
      <c r="C1150" s="6">
        <v>137.87675999999999</v>
      </c>
      <c r="D1150" s="6">
        <v>9.3802900503319103E-2</v>
      </c>
      <c r="E1150" s="4">
        <f t="shared" si="4"/>
        <v>0.1290248623034351</v>
      </c>
      <c r="F1150" s="4"/>
    </row>
    <row r="1151" spans="1:6" ht="13.2" x14ac:dyDescent="0.25">
      <c r="A1151" s="5">
        <v>44757.875</v>
      </c>
      <c r="B1151" s="6">
        <v>155.47999999999999</v>
      </c>
      <c r="C1151" s="6">
        <v>143.89610999999999</v>
      </c>
      <c r="D1151" s="6">
        <v>8.0501759220593203E-2</v>
      </c>
      <c r="E1151" s="4">
        <f t="shared" si="4"/>
        <v>0.12411587876539419</v>
      </c>
      <c r="F1151" s="4"/>
    </row>
    <row r="1152" spans="1:6" ht="13.2" x14ac:dyDescent="0.25">
      <c r="A1152" s="5">
        <v>44757.916666666664</v>
      </c>
      <c r="B1152" s="6">
        <v>169.5</v>
      </c>
      <c r="C1152" s="6">
        <v>152.71111999999999</v>
      </c>
      <c r="D1152" s="6">
        <v>0.109938817814969</v>
      </c>
      <c r="E1152" s="4">
        <f t="shared" si="4"/>
        <v>0.12166631669583065</v>
      </c>
      <c r="F1152" s="4"/>
    </row>
    <row r="1153" spans="1:6" ht="13.2" x14ac:dyDescent="0.25">
      <c r="A1153" s="5">
        <v>44757.958333333336</v>
      </c>
      <c r="B1153" s="6">
        <v>179.14</v>
      </c>
      <c r="C1153" s="6">
        <v>163.80613</v>
      </c>
      <c r="D1153" s="6">
        <v>9.3609866736977299E-2</v>
      </c>
      <c r="E1153" s="4">
        <f t="shared" si="4"/>
        <v>0.12039733865695203</v>
      </c>
      <c r="F1153" s="4"/>
    </row>
    <row r="1154" spans="1:6" ht="13.2" x14ac:dyDescent="0.25">
      <c r="A1154" s="5">
        <v>44755</v>
      </c>
      <c r="B1154" s="6">
        <v>160.43</v>
      </c>
      <c r="C1154" s="6">
        <v>172.19146000000001</v>
      </c>
      <c r="D1154" s="6">
        <v>6.8304548901554102E-2</v>
      </c>
      <c r="E1154" s="4">
        <f t="shared" si="4"/>
        <v>0.12241245746355912</v>
      </c>
      <c r="F1154" s="4"/>
    </row>
    <row r="1155" spans="1:6" ht="13.2" x14ac:dyDescent="0.25">
      <c r="A1155" s="5">
        <v>44755.041666666664</v>
      </c>
      <c r="B1155" s="6">
        <v>175.05</v>
      </c>
      <c r="C1155" s="6">
        <v>203.1046</v>
      </c>
      <c r="D1155" s="6">
        <v>0.13812882623042499</v>
      </c>
      <c r="E1155" s="4">
        <f t="shared" si="4"/>
        <v>0.12678016623075344</v>
      </c>
      <c r="F1155" s="4"/>
    </row>
    <row r="1156" spans="1:6" ht="13.2" x14ac:dyDescent="0.25">
      <c r="A1156" s="5">
        <v>44755.083333333336</v>
      </c>
      <c r="B1156" s="6">
        <v>211.18</v>
      </c>
      <c r="C1156" s="6">
        <v>235.08780999999999</v>
      </c>
      <c r="D1156" s="6">
        <v>0.101697361509301</v>
      </c>
      <c r="E1156" s="4">
        <f t="shared" si="4"/>
        <v>0.12984170160085043</v>
      </c>
      <c r="F1156" s="4"/>
    </row>
    <row r="1157" spans="1:6" ht="13.2" x14ac:dyDescent="0.25">
      <c r="A1157" s="5">
        <v>44755.125</v>
      </c>
      <c r="B1157" s="6">
        <v>259.25</v>
      </c>
      <c r="C1157" s="6">
        <v>253.97319999999999</v>
      </c>
      <c r="D1157" s="6">
        <v>2.0776995368015201E-2</v>
      </c>
      <c r="E1157" s="4">
        <f t="shared" si="4"/>
        <v>0.12914003126415721</v>
      </c>
      <c r="F1157" s="4"/>
    </row>
    <row r="1158" spans="1:6" ht="13.2" x14ac:dyDescent="0.25">
      <c r="A1158" s="5">
        <v>44755.166666666664</v>
      </c>
      <c r="B1158" s="6">
        <v>264.22000000000003</v>
      </c>
      <c r="C1158" s="6">
        <v>256.84156999999999</v>
      </c>
      <c r="D1158" s="6">
        <v>2.8727553721151999E-2</v>
      </c>
      <c r="E1158" s="4">
        <f t="shared" si="4"/>
        <v>0.12706645642401054</v>
      </c>
      <c r="F1158" s="4"/>
    </row>
    <row r="1159" spans="1:6" ht="13.2" x14ac:dyDescent="0.25">
      <c r="A1159" s="5">
        <v>44755.208333333336</v>
      </c>
      <c r="B1159" s="6">
        <v>249.8</v>
      </c>
      <c r="C1159" s="6">
        <v>251.43084999999999</v>
      </c>
      <c r="D1159" s="6">
        <v>6.4862764453923602E-3</v>
      </c>
      <c r="E1159" s="4">
        <f t="shared" si="4"/>
        <v>0.12388934403822678</v>
      </c>
      <c r="F1159" s="4"/>
    </row>
    <row r="1160" spans="1:6" ht="13.2" x14ac:dyDescent="0.25">
      <c r="A1160" s="5">
        <v>44755.25</v>
      </c>
      <c r="B1160" s="6">
        <v>243.8</v>
      </c>
      <c r="C1160" s="6">
        <v>242.55951999999999</v>
      </c>
      <c r="D1160" s="6">
        <v>5.1141262152894201E-3</v>
      </c>
      <c r="E1160" s="4">
        <f t="shared" si="4"/>
        <v>0.12020727862303038</v>
      </c>
      <c r="F1160" s="4"/>
    </row>
    <row r="1161" spans="1:6" ht="13.2" x14ac:dyDescent="0.25">
      <c r="A1161" s="5">
        <v>44755.291666666664</v>
      </c>
      <c r="B1161" s="6">
        <v>240.08</v>
      </c>
      <c r="C1161" s="6">
        <v>233.88730000000001</v>
      </c>
      <c r="D1161" s="6">
        <v>2.64772820071889E-2</v>
      </c>
      <c r="E1161" s="4">
        <f t="shared" si="4"/>
        <v>0.11776986762682301</v>
      </c>
      <c r="F1161" s="4"/>
    </row>
    <row r="1162" spans="1:6" ht="13.2" x14ac:dyDescent="0.25">
      <c r="A1162" s="5">
        <v>44755.333333333336</v>
      </c>
      <c r="B1162" s="6">
        <v>240.62</v>
      </c>
      <c r="C1162" s="6">
        <v>228.22165000000001</v>
      </c>
      <c r="D1162" s="6">
        <v>5.4325915179388E-2</v>
      </c>
      <c r="E1162" s="4">
        <f t="shared" si="4"/>
        <v>0.11670670424450313</v>
      </c>
      <c r="F1162" s="4"/>
    </row>
    <row r="1163" spans="1:6" ht="13.2" x14ac:dyDescent="0.25">
      <c r="A1163" s="5">
        <v>44755.375</v>
      </c>
      <c r="B1163" s="6">
        <v>232.79</v>
      </c>
      <c r="C1163" s="6">
        <v>221.99552</v>
      </c>
      <c r="D1163" s="6">
        <v>4.86247650403034E-2</v>
      </c>
      <c r="E1163" s="4">
        <f t="shared" si="4"/>
        <v>0.11446595285849682</v>
      </c>
      <c r="F1163" s="4"/>
    </row>
    <row r="1164" spans="1:6" ht="13.2" x14ac:dyDescent="0.25">
      <c r="A1164" s="5">
        <v>44755.416666666664</v>
      </c>
      <c r="B1164" s="6">
        <v>226.11</v>
      </c>
      <c r="C1164" s="6">
        <v>215.04963000000001</v>
      </c>
      <c r="D1164" s="6">
        <v>5.1431709043163597E-2</v>
      </c>
      <c r="E1164" s="4">
        <f t="shared" si="4"/>
        <v>0.10995013986974937</v>
      </c>
      <c r="F1164" s="4"/>
    </row>
    <row r="1165" spans="1:6" ht="13.2" x14ac:dyDescent="0.25">
      <c r="A1165" s="5">
        <v>44755.458333333336</v>
      </c>
      <c r="B1165" s="6">
        <v>229.06</v>
      </c>
      <c r="C1165" s="6">
        <v>216.17115000000001</v>
      </c>
      <c r="D1165" s="6">
        <v>5.9623358621166501E-2</v>
      </c>
      <c r="E1165" s="4">
        <f t="shared" si="4"/>
        <v>0.10578093004901072</v>
      </c>
      <c r="F1165" s="4"/>
    </row>
    <row r="1166" spans="1:6" ht="13.2" x14ac:dyDescent="0.25">
      <c r="A1166" s="5">
        <v>44755.5</v>
      </c>
      <c r="B1166" s="6">
        <v>233.23</v>
      </c>
      <c r="C1166" s="6">
        <v>222.01634999999999</v>
      </c>
      <c r="D1166" s="6">
        <v>5.0508217075003699E-2</v>
      </c>
      <c r="E1166" s="4">
        <f t="shared" si="4"/>
        <v>0.10163108067781096</v>
      </c>
      <c r="F1166" s="4"/>
    </row>
    <row r="1167" spans="1:6" ht="13.2" x14ac:dyDescent="0.25">
      <c r="A1167" s="5">
        <v>44755.541666666664</v>
      </c>
      <c r="B1167" s="6">
        <v>236.24</v>
      </c>
      <c r="C1167" s="6">
        <v>214.61893000000001</v>
      </c>
      <c r="D1167" s="6">
        <v>0.100741672694016</v>
      </c>
      <c r="E1167" s="4">
        <f t="shared" si="4"/>
        <v>9.7452099640821063E-2</v>
      </c>
      <c r="F1167" s="4"/>
    </row>
    <row r="1168" spans="1:6" ht="13.2" x14ac:dyDescent="0.25">
      <c r="A1168" s="5">
        <v>44755.583333333336</v>
      </c>
      <c r="B1168" s="6">
        <v>213.12</v>
      </c>
      <c r="C1168" s="6">
        <v>188.97979000000001</v>
      </c>
      <c r="D1168" s="6">
        <v>0.12773963819094</v>
      </c>
      <c r="E1168" s="4">
        <f t="shared" si="4"/>
        <v>9.1388709979556573E-2</v>
      </c>
      <c r="F1168" s="4"/>
    </row>
    <row r="1169" spans="1:6" ht="13.2" x14ac:dyDescent="0.25">
      <c r="A1169" s="5">
        <v>44755.625</v>
      </c>
      <c r="B1169" s="6">
        <v>156.05000000000001</v>
      </c>
      <c r="C1169" s="6">
        <v>155.23115999999999</v>
      </c>
      <c r="D1169" s="6">
        <v>5.2749718548777301E-3</v>
      </c>
      <c r="E1169" s="4">
        <f t="shared" si="4"/>
        <v>8.3242811156596611E-2</v>
      </c>
      <c r="F1169" s="4"/>
    </row>
    <row r="1170" spans="1:6" ht="13.2" x14ac:dyDescent="0.25">
      <c r="A1170" s="5">
        <v>44755.666666666664</v>
      </c>
      <c r="B1170" s="6">
        <v>131.84</v>
      </c>
      <c r="C1170" s="6">
        <v>130.79346000000001</v>
      </c>
      <c r="D1170" s="6">
        <v>8.0014704099118806E-3</v>
      </c>
      <c r="E1170" s="4">
        <f t="shared" si="4"/>
        <v>7.5107294012789927E-2</v>
      </c>
      <c r="F1170" s="4"/>
    </row>
    <row r="1171" spans="1:6" ht="13.2" x14ac:dyDescent="0.25">
      <c r="A1171" s="5">
        <v>44755.708333333336</v>
      </c>
      <c r="B1171" s="6">
        <v>127.04</v>
      </c>
      <c r="C1171" s="6">
        <v>122.08848</v>
      </c>
      <c r="D1171" s="6">
        <v>4.0556815843722498E-2</v>
      </c>
      <c r="E1171" s="4">
        <f t="shared" si="4"/>
        <v>6.7960585719527358E-2</v>
      </c>
      <c r="F1171" s="4"/>
    </row>
    <row r="1172" spans="1:6" ht="13.2" x14ac:dyDescent="0.25">
      <c r="A1172" s="5">
        <v>44755.75</v>
      </c>
      <c r="B1172" s="6">
        <v>126.29</v>
      </c>
      <c r="C1172" s="6">
        <v>125.16869</v>
      </c>
      <c r="D1172" s="6">
        <v>8.9583904728890908E-3</v>
      </c>
      <c r="E1172" s="4">
        <f t="shared" si="4"/>
        <v>6.0224514821419162E-2</v>
      </c>
      <c r="F1172" s="4"/>
    </row>
    <row r="1173" spans="1:6" ht="13.2" x14ac:dyDescent="0.25">
      <c r="A1173" s="5">
        <v>44755.791666666664</v>
      </c>
      <c r="B1173" s="6">
        <v>124.25</v>
      </c>
      <c r="C1173" s="6">
        <v>128.53288000000001</v>
      </c>
      <c r="D1173" s="6">
        <v>3.3321279348910597E-2</v>
      </c>
      <c r="E1173" s="4">
        <f t="shared" si="4"/>
        <v>5.6778104935352895E-2</v>
      </c>
      <c r="F1173" s="4"/>
    </row>
    <row r="1174" spans="1:6" ht="13.2" x14ac:dyDescent="0.25">
      <c r="A1174" s="5">
        <v>44755.833333333336</v>
      </c>
      <c r="B1174" s="6">
        <v>138.66999999999999</v>
      </c>
      <c r="C1174" s="6">
        <v>129.18025</v>
      </c>
      <c r="D1174" s="6">
        <v>7.3461306972234394E-2</v>
      </c>
      <c r="E1174" s="4">
        <f t="shared" si="4"/>
        <v>5.5930538538224363E-2</v>
      </c>
      <c r="F1174" s="4"/>
    </row>
    <row r="1175" spans="1:6" ht="13.2" x14ac:dyDescent="0.25">
      <c r="A1175" s="5">
        <v>44755.875</v>
      </c>
      <c r="B1175" s="6">
        <v>142.66999999999999</v>
      </c>
      <c r="C1175" s="6">
        <v>132.46173999999999</v>
      </c>
      <c r="D1175" s="6">
        <v>7.7065724789663698E-2</v>
      </c>
      <c r="E1175" s="4">
        <f t="shared" si="4"/>
        <v>5.5787370436935636E-2</v>
      </c>
      <c r="F1175" s="4"/>
    </row>
    <row r="1176" spans="1:6" ht="13.2" x14ac:dyDescent="0.25">
      <c r="A1176" s="5">
        <v>44755.916666666664</v>
      </c>
      <c r="B1176" s="6">
        <v>150.80000000000001</v>
      </c>
      <c r="C1176" s="6">
        <v>138.59694999999999</v>
      </c>
      <c r="D1176" s="6">
        <v>8.8047031337991299E-2</v>
      </c>
      <c r="E1176" s="4">
        <f t="shared" si="4"/>
        <v>5.4875212667061572E-2</v>
      </c>
      <c r="F1176" s="4"/>
    </row>
    <row r="1177" spans="1:6" ht="13.2" x14ac:dyDescent="0.25">
      <c r="A1177" s="5">
        <v>44755.958333333336</v>
      </c>
      <c r="B1177" s="6">
        <v>166.47</v>
      </c>
      <c r="C1177" s="6">
        <v>148.50366</v>
      </c>
      <c r="D1177" s="6">
        <v>0.12098247275521599</v>
      </c>
      <c r="E1177" s="4">
        <f t="shared" si="4"/>
        <v>5.6015737917821516E-2</v>
      </c>
      <c r="F1177" s="4"/>
    </row>
    <row r="1178" spans="1:6" ht="13.2" x14ac:dyDescent="0.25">
      <c r="A1178" s="5">
        <v>44756</v>
      </c>
      <c r="B1178" s="6">
        <v>171.09</v>
      </c>
      <c r="C1178" s="6">
        <v>163.20321000000001</v>
      </c>
      <c r="D1178" s="6">
        <v>4.8324968608154099E-2</v>
      </c>
      <c r="E1178" s="4">
        <f t="shared" si="4"/>
        <v>5.5183255405596515E-2</v>
      </c>
      <c r="F1178" s="4"/>
    </row>
    <row r="1179" spans="1:6" ht="13.2" x14ac:dyDescent="0.25">
      <c r="A1179" s="5">
        <v>44756.041666666664</v>
      </c>
      <c r="B1179" s="6">
        <v>182.88</v>
      </c>
      <c r="C1179" s="6">
        <v>194.03688</v>
      </c>
      <c r="D1179" s="6">
        <v>5.7498760029536598E-2</v>
      </c>
      <c r="E1179" s="4">
        <f t="shared" si="4"/>
        <v>5.1823669313892824E-2</v>
      </c>
      <c r="F1179" s="4"/>
    </row>
    <row r="1180" spans="1:6" ht="13.2" x14ac:dyDescent="0.25">
      <c r="A1180" s="5">
        <v>44756.083333333336</v>
      </c>
      <c r="B1180" s="6">
        <v>212.76</v>
      </c>
      <c r="C1180" s="6">
        <v>228.21947</v>
      </c>
      <c r="D1180" s="6">
        <v>6.7739487783404301E-2</v>
      </c>
      <c r="E1180" s="4">
        <f t="shared" si="4"/>
        <v>5.0408757908647135E-2</v>
      </c>
      <c r="F1180" s="4"/>
    </row>
    <row r="1181" spans="1:6" ht="13.2" x14ac:dyDescent="0.25">
      <c r="A1181" s="5">
        <v>44756.125</v>
      </c>
      <c r="B1181" s="6">
        <v>254.5</v>
      </c>
      <c r="C1181" s="6">
        <v>246.80905000000001</v>
      </c>
      <c r="D1181" s="6">
        <v>3.11615396599111E-2</v>
      </c>
      <c r="E1181" s="4">
        <f t="shared" si="4"/>
        <v>5.0841447254142802E-2</v>
      </c>
      <c r="F1181" s="4"/>
    </row>
    <row r="1182" spans="1:6" ht="13.2" x14ac:dyDescent="0.25">
      <c r="A1182" s="5">
        <v>44756.166666666664</v>
      </c>
      <c r="B1182" s="6">
        <v>260.62</v>
      </c>
      <c r="C1182" s="6">
        <v>247.04168999999999</v>
      </c>
      <c r="D1182" s="6">
        <v>5.4963637918765899E-2</v>
      </c>
      <c r="E1182" s="4">
        <f t="shared" si="4"/>
        <v>5.193461742904338E-2</v>
      </c>
      <c r="F1182" s="4"/>
    </row>
    <row r="1183" spans="1:6" ht="13.2" x14ac:dyDescent="0.25">
      <c r="A1183" s="5">
        <v>44756.208333333336</v>
      </c>
      <c r="B1183" s="6">
        <v>250.01</v>
      </c>
      <c r="C1183" s="6">
        <v>240.35319999999999</v>
      </c>
      <c r="D1183" s="6">
        <v>4.0177538722180502E-2</v>
      </c>
      <c r="E1183" s="4">
        <f t="shared" si="4"/>
        <v>5.3338420023909559E-2</v>
      </c>
      <c r="F1183" s="4"/>
    </row>
    <row r="1184" spans="1:6" ht="13.2" x14ac:dyDescent="0.25">
      <c r="A1184" s="5">
        <v>44756.25</v>
      </c>
      <c r="B1184" s="6">
        <v>240.58</v>
      </c>
      <c r="C1184" s="6">
        <v>231.35453999999999</v>
      </c>
      <c r="D1184" s="6">
        <v>3.9875854608256302E-2</v>
      </c>
      <c r="E1184" s="4">
        <f t="shared" si="4"/>
        <v>5.478682537361651E-2</v>
      </c>
      <c r="F1184" s="4"/>
    </row>
    <row r="1185" spans="1:6" ht="13.2" x14ac:dyDescent="0.25">
      <c r="A1185" s="5">
        <v>44756.291666666664</v>
      </c>
      <c r="B1185" s="6">
        <v>229.21</v>
      </c>
      <c r="C1185" s="6">
        <v>221.50846000000001</v>
      </c>
      <c r="D1185" s="6">
        <v>3.4768604323283998E-2</v>
      </c>
      <c r="E1185" s="4">
        <f t="shared" si="4"/>
        <v>5.5132297136787134E-2</v>
      </c>
      <c r="F1185" s="4"/>
    </row>
    <row r="1186" spans="1:6" ht="13.2" x14ac:dyDescent="0.25">
      <c r="A1186" s="5">
        <v>44756.333333333336</v>
      </c>
      <c r="B1186" s="6">
        <v>241.76</v>
      </c>
      <c r="C1186" s="6">
        <v>213.77332999999999</v>
      </c>
      <c r="D1186" s="6">
        <v>0.13091750032616301</v>
      </c>
      <c r="E1186" s="4">
        <f t="shared" si="4"/>
        <v>5.8323613184569432E-2</v>
      </c>
      <c r="F1186" s="4"/>
    </row>
    <row r="1187" spans="1:6" ht="13.2" x14ac:dyDescent="0.25">
      <c r="A1187" s="5">
        <v>44756.375</v>
      </c>
      <c r="B1187" s="6">
        <v>242.31</v>
      </c>
      <c r="C1187" s="6">
        <v>205.74211</v>
      </c>
      <c r="D1187" s="6">
        <v>0.17773653628807401</v>
      </c>
      <c r="E1187" s="4">
        <f t="shared" si="4"/>
        <v>6.3703270319893215E-2</v>
      </c>
      <c r="F1187" s="4"/>
    </row>
    <row r="1188" spans="1:6" ht="13.2" x14ac:dyDescent="0.25">
      <c r="A1188" s="5">
        <v>44756.416666666664</v>
      </c>
      <c r="B1188" s="6">
        <v>232.99</v>
      </c>
      <c r="C1188" s="6">
        <v>198.80063999999999</v>
      </c>
      <c r="D1188" s="6">
        <v>0.171978118380303</v>
      </c>
      <c r="E1188" s="4">
        <f t="shared" si="4"/>
        <v>6.8726037375607354E-2</v>
      </c>
      <c r="F1188" s="4"/>
    </row>
    <row r="1189" spans="1:6" ht="13.2" x14ac:dyDescent="0.25">
      <c r="A1189" s="5">
        <v>44756.458333333336</v>
      </c>
      <c r="B1189" s="6">
        <v>242.43</v>
      </c>
      <c r="C1189" s="6">
        <v>202.11223000000001</v>
      </c>
      <c r="D1189" s="6">
        <v>0.199482089728068</v>
      </c>
      <c r="E1189" s="4">
        <f t="shared" si="4"/>
        <v>7.4553484505061565E-2</v>
      </c>
      <c r="F1189" s="4"/>
    </row>
    <row r="1190" spans="1:6" ht="13.2" x14ac:dyDescent="0.25">
      <c r="A1190" s="5">
        <v>44756.5</v>
      </c>
      <c r="B1190" s="6">
        <v>248.03</v>
      </c>
      <c r="C1190" s="6">
        <v>209.13611</v>
      </c>
      <c r="D1190" s="6">
        <v>0.18597405297440001</v>
      </c>
      <c r="E1190" s="4">
        <f t="shared" si="4"/>
        <v>8.0197894334203088E-2</v>
      </c>
      <c r="F1190" s="4"/>
    </row>
    <row r="1191" spans="1:6" ht="13.2" x14ac:dyDescent="0.25">
      <c r="A1191" s="5">
        <v>44756.541666666664</v>
      </c>
      <c r="B1191" s="6">
        <v>256.57</v>
      </c>
      <c r="C1191" s="6">
        <v>201.15251000000001</v>
      </c>
      <c r="D1191" s="6">
        <v>0.275499868234306</v>
      </c>
      <c r="E1191" s="4">
        <f t="shared" si="4"/>
        <v>8.7479485815048511E-2</v>
      </c>
      <c r="F1191" s="4"/>
    </row>
    <row r="1192" spans="1:6" ht="13.2" x14ac:dyDescent="0.25">
      <c r="A1192" s="5">
        <v>44756.583333333336</v>
      </c>
      <c r="B1192" s="6">
        <v>245.07</v>
      </c>
      <c r="C1192" s="6">
        <v>175.29348999999999</v>
      </c>
      <c r="D1192" s="6">
        <v>0.39805534135922499</v>
      </c>
      <c r="E1192" s="4">
        <f t="shared" si="4"/>
        <v>9.8742640113727034E-2</v>
      </c>
      <c r="F1192" s="4"/>
    </row>
    <row r="1193" spans="1:6" ht="13.2" x14ac:dyDescent="0.25">
      <c r="A1193" s="5">
        <v>44756.625</v>
      </c>
      <c r="B1193" s="6">
        <v>204.49</v>
      </c>
      <c r="C1193" s="6">
        <v>144.43369999999999</v>
      </c>
      <c r="D1193" s="6">
        <v>0.41580531413375099</v>
      </c>
      <c r="E1193" s="4">
        <f t="shared" si="4"/>
        <v>0.11584807104201345</v>
      </c>
      <c r="F1193" s="4"/>
    </row>
    <row r="1194" spans="1:6" ht="13.2" x14ac:dyDescent="0.25">
      <c r="A1194" s="5">
        <v>44756.666666666664</v>
      </c>
      <c r="B1194" s="6">
        <v>184.01</v>
      </c>
      <c r="C1194" s="6">
        <v>124.23639</v>
      </c>
      <c r="D1194" s="6">
        <v>0.48112803342080301</v>
      </c>
      <c r="E1194" s="4">
        <f t="shared" si="4"/>
        <v>0.13556167783413389</v>
      </c>
      <c r="F1194" s="4"/>
    </row>
    <row r="1195" spans="1:6" ht="13.2" x14ac:dyDescent="0.25">
      <c r="A1195" s="5">
        <v>44756.708333333336</v>
      </c>
      <c r="B1195" s="6">
        <v>163.95</v>
      </c>
      <c r="C1195" s="6">
        <v>116.63209000000001</v>
      </c>
      <c r="D1195" s="6">
        <v>0.40570232429170999</v>
      </c>
      <c r="E1195" s="4">
        <f t="shared" si="4"/>
        <v>0.15077607401946672</v>
      </c>
      <c r="F1195" s="4"/>
    </row>
    <row r="1196" spans="1:6" ht="13.2" x14ac:dyDescent="0.25">
      <c r="A1196" s="5">
        <v>44756.75</v>
      </c>
      <c r="B1196" s="6">
        <v>165.65</v>
      </c>
      <c r="C1196" s="6">
        <v>118.44293999999999</v>
      </c>
      <c r="D1196" s="6">
        <v>0.39856373034982001</v>
      </c>
      <c r="E1196" s="4">
        <f t="shared" si="4"/>
        <v>0.1670096298476722</v>
      </c>
      <c r="F1196" s="4"/>
    </row>
    <row r="1197" spans="1:6" ht="13.2" x14ac:dyDescent="0.25">
      <c r="A1197" s="5">
        <v>44756.791666666664</v>
      </c>
      <c r="B1197" s="6">
        <v>170.31</v>
      </c>
      <c r="C1197" s="6">
        <v>122.12329</v>
      </c>
      <c r="D1197" s="6">
        <v>0.39457428636257602</v>
      </c>
      <c r="E1197" s="4">
        <f t="shared" si="4"/>
        <v>0.18206183847324156</v>
      </c>
      <c r="F1197" s="4"/>
    </row>
    <row r="1198" spans="1:6" ht="13.2" x14ac:dyDescent="0.25">
      <c r="A1198" s="5">
        <v>44756.833333333336</v>
      </c>
      <c r="B1198" s="6">
        <v>170.02</v>
      </c>
      <c r="C1198" s="6">
        <v>125.27016999999999</v>
      </c>
      <c r="D1198" s="6">
        <v>0.357226544835055</v>
      </c>
      <c r="E1198" s="4">
        <f t="shared" si="4"/>
        <v>0.19388539005085911</v>
      </c>
      <c r="F1198" s="4"/>
    </row>
    <row r="1199" spans="1:6" ht="13.2" x14ac:dyDescent="0.25">
      <c r="A1199" s="5">
        <v>44756.875</v>
      </c>
      <c r="B1199" s="6">
        <v>174.29</v>
      </c>
      <c r="C1199" s="6">
        <v>130.47875999999999</v>
      </c>
      <c r="D1199" s="6">
        <v>0.33577296412074997</v>
      </c>
      <c r="E1199" s="4">
        <f t="shared" si="4"/>
        <v>0.20466485835632101</v>
      </c>
      <c r="F1199" s="4"/>
    </row>
    <row r="1200" spans="1:6" ht="13.2" x14ac:dyDescent="0.25">
      <c r="A1200" s="5">
        <v>44756.916666666664</v>
      </c>
      <c r="B1200" s="6">
        <v>179.36</v>
      </c>
      <c r="C1200" s="6">
        <v>136.42891</v>
      </c>
      <c r="D1200" s="6">
        <v>0.31467736566978299</v>
      </c>
      <c r="E1200" s="4">
        <f t="shared" si="4"/>
        <v>0.21410778895347901</v>
      </c>
      <c r="F1200" s="4"/>
    </row>
    <row r="1201" spans="1:6" ht="13.2" x14ac:dyDescent="0.25">
      <c r="A1201" s="5">
        <v>44756.958333333336</v>
      </c>
      <c r="B1201" s="6">
        <v>182.5</v>
      </c>
      <c r="C1201" s="6">
        <v>144.48007000000001</v>
      </c>
      <c r="D1201" s="6">
        <v>0.26314999708956299</v>
      </c>
      <c r="E1201" s="4">
        <f t="shared" si="4"/>
        <v>0.22003143580074347</v>
      </c>
      <c r="F1201" s="4"/>
    </row>
    <row r="1202" spans="1:6" ht="13.2" x14ac:dyDescent="0.25">
      <c r="A1202" s="5">
        <v>44757</v>
      </c>
      <c r="B1202" s="6">
        <v>182.91</v>
      </c>
      <c r="C1202" s="6">
        <v>165.49099000000001</v>
      </c>
      <c r="D1202" s="6">
        <v>0.105256545990811</v>
      </c>
      <c r="E1202" s="4">
        <f t="shared" si="4"/>
        <v>0.22240358485835413</v>
      </c>
      <c r="F1202" s="4"/>
    </row>
    <row r="1203" spans="1:6" ht="13.2" x14ac:dyDescent="0.25">
      <c r="A1203" s="5">
        <v>44757.041666666664</v>
      </c>
      <c r="B1203" s="6">
        <v>197.22</v>
      </c>
      <c r="C1203" s="6">
        <v>194.2415</v>
      </c>
      <c r="D1203" s="6">
        <v>1.53340043193653E-2</v>
      </c>
      <c r="E1203" s="4">
        <f t="shared" si="4"/>
        <v>0.22064672003709698</v>
      </c>
      <c r="F1203" s="4"/>
    </row>
    <row r="1204" spans="1:6" ht="13.2" x14ac:dyDescent="0.25">
      <c r="A1204" s="5">
        <v>44757.083333333336</v>
      </c>
      <c r="B1204" s="6">
        <v>224.79</v>
      </c>
      <c r="C1204" s="6">
        <v>226.53604999999999</v>
      </c>
      <c r="D1204" s="6">
        <v>7.7076032710908298E-3</v>
      </c>
      <c r="E1204" s="4">
        <f t="shared" si="4"/>
        <v>0.2181453915157506</v>
      </c>
      <c r="F1204" s="4"/>
    </row>
    <row r="1205" spans="1:6" ht="13.2" x14ac:dyDescent="0.25">
      <c r="A1205" s="5">
        <v>44757.125</v>
      </c>
      <c r="B1205" s="6">
        <v>253.85</v>
      </c>
      <c r="C1205" s="6">
        <v>242.72603000000001</v>
      </c>
      <c r="D1205" s="6">
        <v>4.5829324526916099E-2</v>
      </c>
      <c r="E1205" s="4">
        <f t="shared" si="4"/>
        <v>0.21875654921854248</v>
      </c>
      <c r="F1205" s="4"/>
    </row>
    <row r="1206" spans="1:6" ht="13.2" x14ac:dyDescent="0.25">
      <c r="A1206" s="5">
        <v>44757.166666666664</v>
      </c>
      <c r="B1206" s="6">
        <v>260.39</v>
      </c>
      <c r="C1206" s="6">
        <v>239.80822000000001</v>
      </c>
      <c r="D1206" s="6">
        <v>8.5825998791867794E-2</v>
      </c>
      <c r="E1206" s="4">
        <f t="shared" si="4"/>
        <v>0.22004248092158837</v>
      </c>
      <c r="F1206" s="4"/>
    </row>
    <row r="1207" spans="1:6" ht="13.2" x14ac:dyDescent="0.25">
      <c r="A1207" s="5">
        <v>44757.208333333336</v>
      </c>
      <c r="B1207" s="6">
        <v>253.27</v>
      </c>
      <c r="C1207" s="6">
        <v>231.55605</v>
      </c>
      <c r="D1207" s="6">
        <v>9.3774056000696202E-2</v>
      </c>
      <c r="E1207" s="4">
        <f t="shared" si="4"/>
        <v>0.22227566914152652</v>
      </c>
      <c r="F1207" s="4"/>
    </row>
    <row r="1208" spans="1:6" ht="13.2" x14ac:dyDescent="0.25">
      <c r="A1208" s="5">
        <v>44757.25</v>
      </c>
      <c r="B1208" s="6">
        <v>249.5</v>
      </c>
      <c r="C1208" s="6">
        <v>223.67665</v>
      </c>
      <c r="D1208" s="6">
        <v>0.11544946689786301</v>
      </c>
      <c r="E1208" s="4">
        <f t="shared" si="4"/>
        <v>0.2254245696535935</v>
      </c>
      <c r="F1208" s="4"/>
    </row>
    <row r="1209" spans="1:6" ht="13.2" x14ac:dyDescent="0.25">
      <c r="A1209" s="5">
        <v>44757.291666666664</v>
      </c>
      <c r="B1209" s="6">
        <v>242.2</v>
      </c>
      <c r="C1209" s="6">
        <v>214.6636</v>
      </c>
      <c r="D1209" s="6">
        <v>0.12827698780790001</v>
      </c>
      <c r="E1209" s="4">
        <f t="shared" si="4"/>
        <v>0.22932075229878587</v>
      </c>
      <c r="F1209" s="4"/>
    </row>
    <row r="1210" spans="1:6" ht="13.2" x14ac:dyDescent="0.25">
      <c r="A1210" s="5">
        <v>44757.333333333336</v>
      </c>
      <c r="B1210" s="6">
        <v>236.41</v>
      </c>
      <c r="C1210" s="6">
        <v>206.61919</v>
      </c>
      <c r="D1210" s="6">
        <v>0.14418220301802501</v>
      </c>
      <c r="E1210" s="4">
        <f t="shared" si="4"/>
        <v>0.22987344824428013</v>
      </c>
      <c r="F1210" s="4"/>
    </row>
    <row r="1211" spans="1:6" ht="13.2" x14ac:dyDescent="0.25">
      <c r="A1211" s="5">
        <v>44757.375</v>
      </c>
      <c r="B1211" s="6">
        <v>234.62</v>
      </c>
      <c r="C1211" s="6">
        <v>198.70466999999999</v>
      </c>
      <c r="D1211" s="6">
        <v>0.180747286915803</v>
      </c>
      <c r="E1211" s="4">
        <f t="shared" si="4"/>
        <v>0.22999889618710215</v>
      </c>
      <c r="F1211" s="4"/>
    </row>
    <row r="1212" spans="1:6" ht="13.2" x14ac:dyDescent="0.25">
      <c r="A1212" s="5">
        <v>44757.416666666664</v>
      </c>
      <c r="B1212" s="6">
        <v>241.11</v>
      </c>
      <c r="C1212" s="6">
        <v>192.12871999999999</v>
      </c>
      <c r="D1212" s="6">
        <v>0.254939917363734</v>
      </c>
      <c r="E1212" s="4">
        <f t="shared" si="4"/>
        <v>0.23345563781141176</v>
      </c>
      <c r="F1212" s="4"/>
    </row>
    <row r="1213" spans="1:6" ht="13.2" x14ac:dyDescent="0.25">
      <c r="A1213" s="5">
        <v>44757.458333333336</v>
      </c>
      <c r="B1213" s="6">
        <v>246.1</v>
      </c>
      <c r="C1213" s="6">
        <v>193.91781</v>
      </c>
      <c r="D1213" s="6">
        <v>0.26909436528805603</v>
      </c>
      <c r="E1213" s="4">
        <f t="shared" si="4"/>
        <v>0.23635614929307791</v>
      </c>
      <c r="F1213" s="4"/>
    </row>
    <row r="1214" spans="1:6" ht="13.2" x14ac:dyDescent="0.25">
      <c r="A1214" s="5">
        <v>44757.5</v>
      </c>
      <c r="B1214" s="6">
        <v>251.27</v>
      </c>
      <c r="C1214" s="6">
        <v>199.39268000000001</v>
      </c>
      <c r="D1214" s="6">
        <v>0.26017665242274601</v>
      </c>
      <c r="E1214" s="4">
        <f t="shared" si="4"/>
        <v>0.23944792427009234</v>
      </c>
      <c r="F1214" s="4"/>
    </row>
    <row r="1215" spans="1:6" ht="13.2" x14ac:dyDescent="0.25">
      <c r="A1215" s="5">
        <v>44757.541666666664</v>
      </c>
      <c r="B1215" s="6">
        <v>250.56</v>
      </c>
      <c r="C1215" s="6">
        <v>192.36187000000001</v>
      </c>
      <c r="D1215" s="6">
        <v>0.30254504180064301</v>
      </c>
      <c r="E1215" s="4">
        <f t="shared" si="4"/>
        <v>0.24057480650202309</v>
      </c>
      <c r="F1215" s="4"/>
    </row>
    <row r="1216" spans="1:6" ht="13.2" x14ac:dyDescent="0.25">
      <c r="A1216" s="5">
        <v>44757.583333333336</v>
      </c>
      <c r="B1216" s="6">
        <v>231</v>
      </c>
      <c r="C1216" s="6">
        <v>167.98824999999999</v>
      </c>
      <c r="D1216" s="6">
        <v>0.375096174881278</v>
      </c>
      <c r="E1216" s="4">
        <f t="shared" si="4"/>
        <v>0.2396181745654419</v>
      </c>
      <c r="F1216" s="4"/>
    </row>
    <row r="1217" spans="1:6" ht="13.2" x14ac:dyDescent="0.25">
      <c r="A1217" s="5">
        <v>44757.625</v>
      </c>
      <c r="B1217" s="6">
        <v>181.58</v>
      </c>
      <c r="C1217" s="6">
        <v>137.50814</v>
      </c>
      <c r="D1217" s="6">
        <v>0.32050364436607098</v>
      </c>
      <c r="E1217" s="4">
        <f t="shared" si="4"/>
        <v>0.23564727165845525</v>
      </c>
      <c r="F1217" s="4"/>
    </row>
    <row r="1218" spans="1:6" ht="13.2" x14ac:dyDescent="0.25">
      <c r="A1218" s="5">
        <v>44757.666666666664</v>
      </c>
      <c r="B1218" s="6">
        <v>161.02000000000001</v>
      </c>
      <c r="C1218" s="6">
        <v>117.6164</v>
      </c>
      <c r="D1218" s="6">
        <v>0.36902676837583798</v>
      </c>
      <c r="E1218" s="4">
        <f t="shared" si="4"/>
        <v>0.2309763856149151</v>
      </c>
      <c r="F1218" s="4"/>
    </row>
    <row r="1219" spans="1:6" ht="13.2" x14ac:dyDescent="0.25">
      <c r="A1219" s="5">
        <v>44757.708333333336</v>
      </c>
      <c r="B1219" s="6">
        <v>155.72999999999999</v>
      </c>
      <c r="C1219" s="6">
        <v>110.62735000000001</v>
      </c>
      <c r="D1219" s="6">
        <v>0.40769890989886298</v>
      </c>
      <c r="E1219" s="4">
        <f t="shared" si="4"/>
        <v>0.23105957668187974</v>
      </c>
      <c r="F1219" s="4"/>
    </row>
    <row r="1220" spans="1:6" ht="13.2" x14ac:dyDescent="0.25">
      <c r="A1220" s="5">
        <v>44757.75</v>
      </c>
      <c r="B1220" s="6">
        <v>155.99</v>
      </c>
      <c r="C1220" s="6">
        <v>113.40479999999999</v>
      </c>
      <c r="D1220" s="6">
        <v>0.37551496938401202</v>
      </c>
      <c r="E1220" s="4">
        <f t="shared" si="4"/>
        <v>0.2300992116416378</v>
      </c>
      <c r="F1220" s="4"/>
    </row>
    <row r="1221" spans="1:6" ht="13.2" x14ac:dyDescent="0.25">
      <c r="A1221" s="5">
        <v>44757.791666666664</v>
      </c>
      <c r="B1221" s="6">
        <v>149.9</v>
      </c>
      <c r="C1221" s="6">
        <v>118.74118</v>
      </c>
      <c r="D1221" s="6">
        <v>0.26240955328218901</v>
      </c>
      <c r="E1221" s="4">
        <f t="shared" si="4"/>
        <v>0.22459234776328829</v>
      </c>
      <c r="F1221" s="4"/>
    </row>
    <row r="1222" spans="1:6" ht="13.2" x14ac:dyDescent="0.25">
      <c r="A1222" s="5">
        <v>44757.833333333336</v>
      </c>
      <c r="B1222" s="6">
        <v>150.81</v>
      </c>
      <c r="C1222" s="6">
        <v>124.08233</v>
      </c>
      <c r="D1222" s="6">
        <v>0.215402708830499</v>
      </c>
      <c r="E1222" s="4">
        <f t="shared" si="4"/>
        <v>0.21868302126309846</v>
      </c>
      <c r="F1222" s="4"/>
    </row>
    <row r="1223" spans="1:6" ht="13.2" x14ac:dyDescent="0.25">
      <c r="A1223" s="5">
        <v>44757.875</v>
      </c>
      <c r="B1223" s="6">
        <v>155.47999999999999</v>
      </c>
      <c r="C1223" s="6">
        <v>130.44192000000001</v>
      </c>
      <c r="D1223" s="6">
        <v>0.19194810993275699</v>
      </c>
      <c r="E1223" s="4">
        <f t="shared" si="4"/>
        <v>0.21269031900526547</v>
      </c>
      <c r="F1223" s="4"/>
    </row>
    <row r="1224" spans="1:6" ht="13.2" x14ac:dyDescent="0.25">
      <c r="A1224" s="5">
        <v>44757.916666666664</v>
      </c>
      <c r="B1224" s="6">
        <v>169.5</v>
      </c>
      <c r="C1224" s="6">
        <v>137.76169999999999</v>
      </c>
      <c r="D1224" s="6">
        <v>0.23038551353532899</v>
      </c>
      <c r="E1224" s="4">
        <f t="shared" si="4"/>
        <v>0.20917815849966317</v>
      </c>
      <c r="F1224" s="4"/>
    </row>
    <row r="1225" spans="1:6" ht="13.2" x14ac:dyDescent="0.25">
      <c r="A1225" s="5">
        <v>44757.958333333336</v>
      </c>
      <c r="B1225" s="6">
        <v>179.14</v>
      </c>
      <c r="C1225" s="6">
        <v>148.00009</v>
      </c>
      <c r="D1225" s="6">
        <v>0.21040466934851099</v>
      </c>
      <c r="E1225" s="4">
        <f t="shared" si="4"/>
        <v>0.2069804365104527</v>
      </c>
      <c r="F1225" s="4"/>
    </row>
    <row r="1226" spans="1:6" ht="13.2" x14ac:dyDescent="0.25">
      <c r="A1226" s="5">
        <v>44758</v>
      </c>
      <c r="B1226" s="6">
        <v>188.68</v>
      </c>
      <c r="C1226" s="6">
        <v>166.25969000000001</v>
      </c>
      <c r="D1226" s="6">
        <v>0.134851147623335</v>
      </c>
      <c r="E1226" s="4">
        <f t="shared" si="4"/>
        <v>0.20821354491180788</v>
      </c>
      <c r="F1226" s="4"/>
    </row>
    <row r="1227" spans="1:6" ht="13.2" x14ac:dyDescent="0.25">
      <c r="A1227" s="5">
        <v>44758.041666666664</v>
      </c>
      <c r="B1227" s="6">
        <v>196.17</v>
      </c>
      <c r="C1227" s="6">
        <v>195.94633999999999</v>
      </c>
      <c r="D1227" s="6">
        <v>1.1414349459142499E-3</v>
      </c>
      <c r="E1227" s="4">
        <f t="shared" si="4"/>
        <v>0.20762218785458075</v>
      </c>
      <c r="F1227" s="4"/>
    </row>
    <row r="1228" spans="1:6" ht="13.2" x14ac:dyDescent="0.25">
      <c r="A1228" s="5">
        <v>44758.083333333336</v>
      </c>
      <c r="B1228" s="6">
        <v>224.17</v>
      </c>
      <c r="C1228" s="6">
        <v>228.73475999999999</v>
      </c>
      <c r="D1228" s="6">
        <v>1.9956564537895301E-2</v>
      </c>
      <c r="E1228" s="4">
        <f t="shared" si="4"/>
        <v>0.20813256124069759</v>
      </c>
      <c r="F1228" s="4"/>
    </row>
    <row r="1229" spans="1:6" ht="13.2" x14ac:dyDescent="0.25">
      <c r="A1229" s="5">
        <v>44758.125</v>
      </c>
      <c r="B1229" s="6">
        <v>271.93</v>
      </c>
      <c r="C1229" s="6">
        <v>243.82187999999999</v>
      </c>
      <c r="D1229" s="6">
        <v>0.11528136851376899</v>
      </c>
      <c r="E1229" s="4">
        <f t="shared" si="4"/>
        <v>0.21102639640681645</v>
      </c>
      <c r="F1229" s="4"/>
    </row>
    <row r="1230" spans="1:6" ht="13.2" x14ac:dyDescent="0.25">
      <c r="A1230" s="5">
        <v>44758.166666666664</v>
      </c>
      <c r="B1230" s="6">
        <v>275.27</v>
      </c>
      <c r="C1230" s="6">
        <v>238.58161000000001</v>
      </c>
      <c r="D1230" s="6">
        <v>0.15377710796737401</v>
      </c>
      <c r="E1230" s="4">
        <f t="shared" si="4"/>
        <v>0.21385769262246257</v>
      </c>
      <c r="F1230" s="4"/>
    </row>
    <row r="1231" spans="1:6" ht="13.2" x14ac:dyDescent="0.25">
      <c r="A1231" s="5">
        <v>44758.208333333336</v>
      </c>
      <c r="B1231" s="6">
        <v>265.56</v>
      </c>
      <c r="C1231" s="6">
        <v>229.33753999999999</v>
      </c>
      <c r="D1231" s="6">
        <v>0.157943876087621</v>
      </c>
      <c r="E1231" s="4">
        <f t="shared" si="4"/>
        <v>0.21653143512608442</v>
      </c>
      <c r="F1231" s="4"/>
    </row>
    <row r="1232" spans="1:6" ht="13.2" x14ac:dyDescent="0.25">
      <c r="A1232" s="5">
        <v>44758.25</v>
      </c>
      <c r="B1232" s="6">
        <v>256.55</v>
      </c>
      <c r="C1232" s="6">
        <v>222.44614000000001</v>
      </c>
      <c r="D1232" s="6">
        <v>0.15331288733533399</v>
      </c>
      <c r="E1232" s="4">
        <f t="shared" si="4"/>
        <v>0.21810907764431234</v>
      </c>
      <c r="F1232" s="4"/>
    </row>
    <row r="1233" spans="1:6" ht="13.2" x14ac:dyDescent="0.25">
      <c r="A1233" s="5">
        <v>44758.291666666664</v>
      </c>
      <c r="B1233" s="6">
        <v>247.55</v>
      </c>
      <c r="C1233" s="6">
        <v>213.68215000000001</v>
      </c>
      <c r="D1233" s="6">
        <v>0.15849639289009401</v>
      </c>
      <c r="E1233" s="4">
        <f t="shared" si="4"/>
        <v>0.21936821952273713</v>
      </c>
      <c r="F1233" s="4"/>
    </row>
    <row r="1234" spans="1:6" ht="13.2" x14ac:dyDescent="0.25">
      <c r="A1234" s="5">
        <v>44758.333333333336</v>
      </c>
      <c r="B1234" s="6">
        <v>254.2</v>
      </c>
      <c r="C1234" s="6">
        <v>204.63720000000001</v>
      </c>
      <c r="D1234" s="6">
        <v>0.242198388171847</v>
      </c>
      <c r="E1234" s="4">
        <f t="shared" si="4"/>
        <v>0.22345222723747971</v>
      </c>
      <c r="F1234" s="4"/>
    </row>
    <row r="1235" spans="1:6" ht="13.2" x14ac:dyDescent="0.25">
      <c r="A1235" s="5">
        <v>44758.375</v>
      </c>
      <c r="B1235" s="6">
        <v>242.04</v>
      </c>
      <c r="C1235" s="6">
        <v>196.14246</v>
      </c>
      <c r="D1235" s="6">
        <v>0.234001041895773</v>
      </c>
      <c r="E1235" s="4">
        <f t="shared" si="4"/>
        <v>0.22567113369497846</v>
      </c>
      <c r="F1235" s="4"/>
    </row>
    <row r="1236" spans="1:6" ht="13.2" x14ac:dyDescent="0.25">
      <c r="A1236" s="5">
        <v>44758.416666666664</v>
      </c>
      <c r="B1236" s="6">
        <v>237.84</v>
      </c>
      <c r="C1236" s="6">
        <v>189.28091000000001</v>
      </c>
      <c r="D1236" s="6">
        <v>0.25654510008431303</v>
      </c>
      <c r="E1236" s="4">
        <f t="shared" si="4"/>
        <v>0.2257380163083359</v>
      </c>
      <c r="F1236" s="4"/>
    </row>
    <row r="1237" spans="1:6" ht="13.2" x14ac:dyDescent="0.25">
      <c r="A1237" s="5">
        <v>44758.458333333336</v>
      </c>
      <c r="B1237" s="6">
        <v>240.4</v>
      </c>
      <c r="C1237" s="6">
        <v>189.86265</v>
      </c>
      <c r="D1237" s="6">
        <v>0.26617847164779301</v>
      </c>
      <c r="E1237" s="4">
        <f t="shared" si="4"/>
        <v>0.22561652073999158</v>
      </c>
      <c r="F1237" s="4"/>
    </row>
    <row r="1238" spans="1:6" ht="13.2" x14ac:dyDescent="0.25">
      <c r="A1238" s="5">
        <v>44758.5</v>
      </c>
      <c r="B1238" s="6">
        <v>235.94</v>
      </c>
      <c r="C1238" s="6">
        <v>194.85291000000001</v>
      </c>
      <c r="D1238" s="6">
        <v>0.21086208053038499</v>
      </c>
      <c r="E1238" s="4">
        <f t="shared" si="4"/>
        <v>0.22356174691114319</v>
      </c>
      <c r="F1238" s="4"/>
    </row>
    <row r="1239" spans="1:6" ht="13.2" x14ac:dyDescent="0.25">
      <c r="A1239" s="5">
        <v>44758.541666666664</v>
      </c>
      <c r="B1239" s="6">
        <v>239.02</v>
      </c>
      <c r="C1239" s="6">
        <v>188.29633999999999</v>
      </c>
      <c r="D1239" s="6">
        <v>0.26938208145734499</v>
      </c>
      <c r="E1239" s="4">
        <f t="shared" si="4"/>
        <v>0.22217995689683914</v>
      </c>
      <c r="F1239" s="4"/>
    </row>
    <row r="1240" spans="1:6" ht="13.2" x14ac:dyDescent="0.25">
      <c r="A1240" s="5">
        <v>44758.583333333336</v>
      </c>
      <c r="B1240" s="6">
        <v>226.44</v>
      </c>
      <c r="C1240" s="6">
        <v>163.35463999999999</v>
      </c>
      <c r="D1240" s="6">
        <v>0.386186520321675</v>
      </c>
      <c r="E1240" s="4">
        <f t="shared" si="4"/>
        <v>0.22264205462352238</v>
      </c>
      <c r="F1240" s="4"/>
    </row>
    <row r="1241" spans="1:6" ht="13.2" x14ac:dyDescent="0.25">
      <c r="A1241" s="5">
        <v>44758.625</v>
      </c>
      <c r="B1241" s="6">
        <v>188.05</v>
      </c>
      <c r="C1241" s="6">
        <v>131.83237</v>
      </c>
      <c r="D1241" s="6">
        <v>0.42643267355354297</v>
      </c>
      <c r="E1241" s="4">
        <f t="shared" si="4"/>
        <v>0.22705576417300036</v>
      </c>
      <c r="F1241" s="4"/>
    </row>
    <row r="1242" spans="1:6" ht="13.2" x14ac:dyDescent="0.25">
      <c r="A1242" s="5">
        <v>44758.666666666664</v>
      </c>
      <c r="B1242" s="6">
        <v>160.69999999999999</v>
      </c>
      <c r="C1242" s="6">
        <v>112.77119999999999</v>
      </c>
      <c r="D1242" s="6">
        <v>0.42500922221276299</v>
      </c>
      <c r="E1242" s="4">
        <f t="shared" si="4"/>
        <v>0.22938836641620555</v>
      </c>
      <c r="F1242" s="4"/>
    </row>
    <row r="1243" spans="1:6" ht="13.2" x14ac:dyDescent="0.25">
      <c r="A1243" s="5">
        <v>44758.708333333336</v>
      </c>
      <c r="B1243" s="6">
        <v>152.96</v>
      </c>
      <c r="C1243" s="6">
        <v>108.23117000000001</v>
      </c>
      <c r="D1243" s="6">
        <v>0.41327124154714301</v>
      </c>
      <c r="E1243" s="4">
        <f t="shared" si="4"/>
        <v>0.22962054690155057</v>
      </c>
      <c r="F1243" s="4"/>
    </row>
    <row r="1244" spans="1:6" ht="13.2" x14ac:dyDescent="0.25">
      <c r="A1244" s="5">
        <v>44758.75</v>
      </c>
      <c r="B1244" s="6">
        <v>152.06</v>
      </c>
      <c r="C1244" s="6">
        <v>113.34117000000001</v>
      </c>
      <c r="D1244" s="6">
        <v>0.341613113752046</v>
      </c>
      <c r="E1244" s="4">
        <f t="shared" si="4"/>
        <v>0.22820796958355197</v>
      </c>
      <c r="F1244" s="4"/>
    </row>
    <row r="1245" spans="1:6" ht="13.2" x14ac:dyDescent="0.25">
      <c r="A1245" s="5">
        <v>44758.791666666664</v>
      </c>
      <c r="B1245" s="6">
        <v>155.09</v>
      </c>
      <c r="C1245" s="6">
        <v>120.40613</v>
      </c>
      <c r="D1245" s="6">
        <v>0.28805734392426602</v>
      </c>
      <c r="E1245" s="4">
        <f t="shared" si="4"/>
        <v>0.22927662752697187</v>
      </c>
      <c r="F1245" s="4"/>
    </row>
    <row r="1246" spans="1:6" ht="13.2" x14ac:dyDescent="0.25">
      <c r="A1246" s="5">
        <v>44758.833333333336</v>
      </c>
      <c r="B1246" s="6">
        <v>155.44</v>
      </c>
      <c r="C1246" s="6">
        <v>126.91294000000001</v>
      </c>
      <c r="D1246" s="6">
        <v>0.224776606703776</v>
      </c>
      <c r="E1246" s="4">
        <f t="shared" si="4"/>
        <v>0.22966720660502507</v>
      </c>
      <c r="F1246" s="4"/>
    </row>
    <row r="1247" spans="1:6" ht="13.2" x14ac:dyDescent="0.25">
      <c r="A1247" s="5">
        <v>44758.875</v>
      </c>
      <c r="B1247" s="6">
        <v>167.47</v>
      </c>
      <c r="C1247" s="6">
        <v>132.75647000000001</v>
      </c>
      <c r="D1247" s="6">
        <v>0.261482773683271</v>
      </c>
      <c r="E1247" s="4">
        <f t="shared" si="4"/>
        <v>0.2325644842612965</v>
      </c>
      <c r="F1247" s="4"/>
    </row>
    <row r="1248" spans="1:6" ht="13.2" x14ac:dyDescent="0.25">
      <c r="A1248" s="5">
        <v>44758.916666666664</v>
      </c>
      <c r="B1248" s="6">
        <v>175.73</v>
      </c>
      <c r="C1248" s="6">
        <v>138.64059</v>
      </c>
      <c r="D1248" s="6">
        <v>0.26752201501739098</v>
      </c>
      <c r="E1248" s="4">
        <f t="shared" si="4"/>
        <v>0.23411183848971576</v>
      </c>
      <c r="F1248" s="4"/>
    </row>
    <row r="1249" spans="1:6" ht="13.2" x14ac:dyDescent="0.25">
      <c r="A1249" s="5">
        <v>44758.958333333336</v>
      </c>
      <c r="B1249" s="6">
        <v>189.77</v>
      </c>
      <c r="C1249" s="6">
        <v>148.16943000000001</v>
      </c>
      <c r="D1249" s="6">
        <v>0.28076351511914399</v>
      </c>
      <c r="E1249" s="4">
        <f t="shared" si="4"/>
        <v>0.23704345706349217</v>
      </c>
      <c r="F1249" s="4"/>
    </row>
    <row r="1250" spans="1:6" ht="13.2" x14ac:dyDescent="0.25">
      <c r="A1250" s="5">
        <v>44756</v>
      </c>
      <c r="B1250" s="6">
        <v>171.09</v>
      </c>
      <c r="C1250" s="6">
        <v>167.34465</v>
      </c>
      <c r="D1250" s="6">
        <v>2.2381056101883099E-2</v>
      </c>
      <c r="E1250" s="4">
        <f t="shared" si="4"/>
        <v>0.23235720325009834</v>
      </c>
      <c r="F1250" s="4"/>
    </row>
    <row r="1251" spans="1:6" ht="13.2" x14ac:dyDescent="0.25">
      <c r="A1251" s="5">
        <v>44756.041666666664</v>
      </c>
      <c r="B1251" s="6">
        <v>182.88</v>
      </c>
      <c r="C1251" s="6">
        <v>192.07212999999999</v>
      </c>
      <c r="D1251" s="6">
        <v>4.7857698042917403E-2</v>
      </c>
      <c r="E1251" s="4">
        <f t="shared" si="4"/>
        <v>0.23430371421247345</v>
      </c>
      <c r="F1251" s="4"/>
    </row>
    <row r="1252" spans="1:6" ht="13.2" x14ac:dyDescent="0.25">
      <c r="A1252" s="5">
        <v>44756.083333333336</v>
      </c>
      <c r="B1252" s="6">
        <v>212.76</v>
      </c>
      <c r="C1252" s="6">
        <v>221.59298999999999</v>
      </c>
      <c r="D1252" s="6">
        <v>3.9861324133042199E-2</v>
      </c>
      <c r="E1252" s="4">
        <f t="shared" si="4"/>
        <v>0.23513307919560458</v>
      </c>
      <c r="F1252" s="4"/>
    </row>
    <row r="1253" spans="1:6" ht="13.2" x14ac:dyDescent="0.25">
      <c r="A1253" s="5">
        <v>44756.125</v>
      </c>
      <c r="B1253" s="6">
        <v>254.5</v>
      </c>
      <c r="C1253" s="6">
        <v>241.97102000000001</v>
      </c>
      <c r="D1253" s="6">
        <v>5.1778845251799099E-2</v>
      </c>
      <c r="E1253" s="4">
        <f t="shared" si="4"/>
        <v>0.23248714072635582</v>
      </c>
      <c r="F1253" s="4"/>
    </row>
    <row r="1254" spans="1:6" ht="13.2" x14ac:dyDescent="0.25">
      <c r="A1254" s="5">
        <v>44756.166666666664</v>
      </c>
      <c r="B1254" s="6">
        <v>260.62</v>
      </c>
      <c r="C1254" s="6">
        <v>247.03873999999999</v>
      </c>
      <c r="D1254" s="6">
        <v>5.4976235711046803E-2</v>
      </c>
      <c r="E1254" s="4">
        <f t="shared" si="4"/>
        <v>0.22837043771567556</v>
      </c>
      <c r="F1254" s="4"/>
    </row>
    <row r="1255" spans="1:6" ht="13.2" x14ac:dyDescent="0.25">
      <c r="A1255" s="5">
        <v>44756.208333333336</v>
      </c>
      <c r="B1255" s="6">
        <v>250.01</v>
      </c>
      <c r="C1255" s="6">
        <v>242.14222000000001</v>
      </c>
      <c r="D1255" s="6">
        <v>3.2492392280866901E-2</v>
      </c>
      <c r="E1255" s="4">
        <f t="shared" si="4"/>
        <v>0.22314329255706078</v>
      </c>
      <c r="F1255" s="4"/>
    </row>
    <row r="1256" spans="1:6" ht="13.2" x14ac:dyDescent="0.25">
      <c r="A1256" s="5">
        <v>44756.25</v>
      </c>
      <c r="B1256" s="6">
        <v>240.58</v>
      </c>
      <c r="C1256" s="6">
        <v>234.59478999999999</v>
      </c>
      <c r="D1256" s="6">
        <v>2.55129706844726E-2</v>
      </c>
      <c r="E1256" s="4">
        <f t="shared" si="4"/>
        <v>0.21781829602994154</v>
      </c>
      <c r="F1256" s="4"/>
    </row>
    <row r="1257" spans="1:6" ht="13.2" x14ac:dyDescent="0.25">
      <c r="A1257" s="5">
        <v>44756.291666666664</v>
      </c>
      <c r="B1257" s="6">
        <v>229.21</v>
      </c>
      <c r="C1257" s="6">
        <v>229.65319</v>
      </c>
      <c r="D1257" s="6">
        <v>1.92982296479307E-3</v>
      </c>
      <c r="E1257" s="4">
        <f t="shared" si="4"/>
        <v>0.21129468894972067</v>
      </c>
      <c r="F1257" s="4"/>
    </row>
    <row r="1258" spans="1:6" ht="13.2" x14ac:dyDescent="0.25">
      <c r="A1258" s="5">
        <v>44756.333333333336</v>
      </c>
      <c r="B1258" s="6">
        <v>241.76</v>
      </c>
      <c r="C1258" s="6">
        <v>227.63334</v>
      </c>
      <c r="D1258" s="6">
        <v>6.2058835493957E-2</v>
      </c>
      <c r="E1258" s="4">
        <f t="shared" si="4"/>
        <v>0.2037888742548086</v>
      </c>
      <c r="F1258" s="4"/>
    </row>
    <row r="1259" spans="1:6" ht="13.2" x14ac:dyDescent="0.25">
      <c r="A1259" s="5">
        <v>44756.375</v>
      </c>
      <c r="B1259" s="6">
        <v>242.31</v>
      </c>
      <c r="C1259" s="6">
        <v>222.09359000000001</v>
      </c>
      <c r="D1259" s="6">
        <v>9.1026535254799507E-2</v>
      </c>
      <c r="E1259" s="4">
        <f t="shared" si="4"/>
        <v>0.19783160314476803</v>
      </c>
      <c r="F1259" s="4"/>
    </row>
    <row r="1260" spans="1:6" ht="13.2" x14ac:dyDescent="0.25">
      <c r="A1260" s="5">
        <v>44756.416666666664</v>
      </c>
      <c r="B1260" s="6">
        <v>232.99</v>
      </c>
      <c r="C1260" s="6">
        <v>214.05582999999999</v>
      </c>
      <c r="D1260" s="6">
        <v>8.8454353240460706E-2</v>
      </c>
      <c r="E1260" s="4">
        <f t="shared" si="4"/>
        <v>0.19082782202627413</v>
      </c>
      <c r="F1260" s="4"/>
    </row>
    <row r="1261" spans="1:6" ht="13.2" x14ac:dyDescent="0.25">
      <c r="A1261" s="5">
        <v>44756.458333333336</v>
      </c>
      <c r="B1261" s="6">
        <v>242.43</v>
      </c>
      <c r="C1261" s="6">
        <v>215.72434999999999</v>
      </c>
      <c r="D1261" s="6">
        <v>0.123795250744758</v>
      </c>
      <c r="E1261" s="4">
        <f t="shared" si="4"/>
        <v>0.184895187821981</v>
      </c>
      <c r="F1261" s="4"/>
    </row>
    <row r="1262" spans="1:6" ht="13.2" x14ac:dyDescent="0.25">
      <c r="A1262" s="5">
        <v>44756.5</v>
      </c>
      <c r="B1262" s="6">
        <v>248.03</v>
      </c>
      <c r="C1262" s="6">
        <v>223.69497999999999</v>
      </c>
      <c r="D1262" s="6">
        <v>0.108786616490008</v>
      </c>
      <c r="E1262" s="4">
        <f t="shared" si="4"/>
        <v>0.1806420434869653</v>
      </c>
      <c r="F1262" s="4"/>
    </row>
    <row r="1263" spans="1:6" ht="13.2" x14ac:dyDescent="0.25">
      <c r="A1263" s="5">
        <v>44756.541666666664</v>
      </c>
      <c r="B1263" s="6">
        <v>256.57</v>
      </c>
      <c r="C1263" s="6">
        <v>217.42696000000001</v>
      </c>
      <c r="D1263" s="6">
        <v>0.180028456452686</v>
      </c>
      <c r="E1263" s="4">
        <f t="shared" si="4"/>
        <v>0.17691897577843785</v>
      </c>
      <c r="F1263" s="4"/>
    </row>
    <row r="1264" spans="1:6" ht="13.2" x14ac:dyDescent="0.25">
      <c r="A1264" s="5">
        <v>44756.583333333336</v>
      </c>
      <c r="B1264" s="6">
        <v>245.07</v>
      </c>
      <c r="C1264" s="6">
        <v>190.46350000000001</v>
      </c>
      <c r="D1264" s="6">
        <v>0.28670322660247199</v>
      </c>
      <c r="E1264" s="4">
        <f t="shared" si="4"/>
        <v>0.17277383854013773</v>
      </c>
      <c r="F1264" s="4"/>
    </row>
    <row r="1265" spans="1:6" ht="13.2" x14ac:dyDescent="0.25">
      <c r="A1265" s="5">
        <v>44756.625</v>
      </c>
      <c r="B1265" s="6">
        <v>204.49</v>
      </c>
      <c r="C1265" s="6">
        <v>155.44001</v>
      </c>
      <c r="D1265" s="6">
        <v>0.31555575684793102</v>
      </c>
      <c r="E1265" s="4">
        <f t="shared" si="4"/>
        <v>0.16815396701073723</v>
      </c>
      <c r="F1265" s="4"/>
    </row>
    <row r="1266" spans="1:6" ht="13.2" x14ac:dyDescent="0.25">
      <c r="A1266" s="5">
        <v>44756.666666666664</v>
      </c>
      <c r="B1266" s="6">
        <v>184.01</v>
      </c>
      <c r="C1266" s="6">
        <v>131.67966000000001</v>
      </c>
      <c r="D1266" s="6">
        <v>0.39740640278080802</v>
      </c>
      <c r="E1266" s="4">
        <f t="shared" si="4"/>
        <v>0.16700384953440575</v>
      </c>
      <c r="F1266" s="4"/>
    </row>
    <row r="1267" spans="1:6" ht="13.2" x14ac:dyDescent="0.25">
      <c r="A1267" s="5">
        <v>44756.708333333336</v>
      </c>
      <c r="B1267" s="6">
        <v>163.95</v>
      </c>
      <c r="C1267" s="6">
        <v>124.29389</v>
      </c>
      <c r="D1267" s="6">
        <v>0.31905116172645298</v>
      </c>
      <c r="E1267" s="4">
        <f t="shared" si="4"/>
        <v>0.16307801287521037</v>
      </c>
      <c r="F1267" s="4"/>
    </row>
    <row r="1268" spans="1:6" ht="13.2" x14ac:dyDescent="0.25">
      <c r="A1268" s="5">
        <v>44756.75</v>
      </c>
      <c r="B1268" s="6">
        <v>165.65</v>
      </c>
      <c r="C1268" s="6">
        <v>128.13628</v>
      </c>
      <c r="D1268" s="6">
        <v>0.292764235078464</v>
      </c>
      <c r="E1268" s="4">
        <f t="shared" si="4"/>
        <v>0.16104264293047776</v>
      </c>
      <c r="F1268" s="4"/>
    </row>
    <row r="1269" spans="1:6" ht="13.2" x14ac:dyDescent="0.25">
      <c r="A1269" s="5">
        <v>44756.791666666664</v>
      </c>
      <c r="B1269" s="6">
        <v>170.31</v>
      </c>
      <c r="C1269" s="6">
        <v>131.16972999999999</v>
      </c>
      <c r="D1269" s="6">
        <v>0.29839407308378202</v>
      </c>
      <c r="E1269" s="4">
        <f t="shared" si="4"/>
        <v>0.16147333997879093</v>
      </c>
      <c r="F1269" s="4"/>
    </row>
    <row r="1270" spans="1:6" ht="13.2" x14ac:dyDescent="0.25">
      <c r="A1270" s="5">
        <v>44756.833333333336</v>
      </c>
      <c r="B1270" s="6">
        <v>170.02</v>
      </c>
      <c r="C1270" s="6">
        <v>130.96838</v>
      </c>
      <c r="D1270" s="6">
        <v>0.29817594139898501</v>
      </c>
      <c r="E1270" s="4">
        <f t="shared" si="4"/>
        <v>0.16453164559109129</v>
      </c>
      <c r="F1270" s="4"/>
    </row>
    <row r="1271" spans="1:6" ht="13.2" x14ac:dyDescent="0.25">
      <c r="A1271" s="5">
        <v>44756.875</v>
      </c>
      <c r="B1271" s="6">
        <v>174.29</v>
      </c>
      <c r="C1271" s="6">
        <v>134.13238999999999</v>
      </c>
      <c r="D1271" s="6">
        <v>0.29938786597331102</v>
      </c>
      <c r="E1271" s="4">
        <f t="shared" si="4"/>
        <v>0.16611102443650966</v>
      </c>
      <c r="F1271" s="4"/>
    </row>
    <row r="1272" spans="1:6" ht="13.2" x14ac:dyDescent="0.25">
      <c r="A1272" s="5">
        <v>44756.916666666664</v>
      </c>
      <c r="B1272" s="6">
        <v>179.36</v>
      </c>
      <c r="C1272" s="6">
        <v>141.21127000000001</v>
      </c>
      <c r="D1272" s="6">
        <v>0.270153579101724</v>
      </c>
      <c r="E1272" s="4">
        <f t="shared" si="4"/>
        <v>0.16622067294002354</v>
      </c>
      <c r="F1272" s="4"/>
    </row>
    <row r="1273" spans="1:6" ht="13.2" x14ac:dyDescent="0.25">
      <c r="A1273" s="5">
        <v>44756.958333333336</v>
      </c>
      <c r="B1273" s="6">
        <v>182.5</v>
      </c>
      <c r="C1273" s="6">
        <v>150.56511</v>
      </c>
      <c r="D1273" s="6">
        <v>0.21210020037178501</v>
      </c>
      <c r="E1273" s="4">
        <f t="shared" si="4"/>
        <v>0.16335970149221687</v>
      </c>
      <c r="F1273" s="4"/>
    </row>
    <row r="1274" spans="1:6" ht="13.2" x14ac:dyDescent="0.25">
      <c r="A1274" s="5">
        <v>44757</v>
      </c>
      <c r="B1274" s="6">
        <v>182.91</v>
      </c>
      <c r="C1274" s="6">
        <v>172.62615</v>
      </c>
      <c r="D1274" s="6">
        <v>5.9572955777557397E-2</v>
      </c>
      <c r="E1274" s="4">
        <f t="shared" si="4"/>
        <v>0.16490936397870332</v>
      </c>
      <c r="F1274" s="4"/>
    </row>
    <row r="1275" spans="1:6" ht="13.2" x14ac:dyDescent="0.25">
      <c r="A1275" s="5">
        <v>44757.041666666664</v>
      </c>
      <c r="B1275" s="6">
        <v>197.22</v>
      </c>
      <c r="C1275" s="6">
        <v>197.47367</v>
      </c>
      <c r="D1275" s="6">
        <v>1.2845763184529801E-3</v>
      </c>
      <c r="E1275" s="4">
        <f t="shared" si="4"/>
        <v>0.16296881724018397</v>
      </c>
      <c r="F1275" s="4"/>
    </row>
    <row r="1276" spans="1:6" ht="13.2" x14ac:dyDescent="0.25">
      <c r="A1276" s="5">
        <v>44757.083333333336</v>
      </c>
      <c r="B1276" s="6">
        <v>224.79</v>
      </c>
      <c r="C1276" s="6">
        <v>226.34728000000001</v>
      </c>
      <c r="D1276" s="6">
        <v>6.8800473325768196E-3</v>
      </c>
      <c r="E1276" s="4">
        <f t="shared" si="4"/>
        <v>0.16159459737349791</v>
      </c>
      <c r="F1276" s="4"/>
    </row>
    <row r="1277" spans="1:6" ht="13.2" x14ac:dyDescent="0.25">
      <c r="A1277" s="5">
        <v>44757.125</v>
      </c>
      <c r="B1277" s="6">
        <v>253.85</v>
      </c>
      <c r="C1277" s="6">
        <v>242.36571000000001</v>
      </c>
      <c r="D1277" s="6">
        <v>4.7384136972181301E-2</v>
      </c>
      <c r="E1277" s="4">
        <f t="shared" si="4"/>
        <v>0.16141148452851384</v>
      </c>
      <c r="F1277" s="4"/>
    </row>
    <row r="1278" spans="1:6" ht="13.2" x14ac:dyDescent="0.25">
      <c r="A1278" s="5">
        <v>44757.166666666664</v>
      </c>
      <c r="B1278" s="6">
        <v>260.39</v>
      </c>
      <c r="C1278" s="6">
        <v>241.67850000000001</v>
      </c>
      <c r="D1278" s="6">
        <v>7.7423105489317301E-2</v>
      </c>
      <c r="E1278" s="4">
        <f t="shared" si="4"/>
        <v>0.16234677076927509</v>
      </c>
      <c r="F1278" s="4"/>
    </row>
    <row r="1279" spans="1:6" ht="13.2" x14ac:dyDescent="0.25">
      <c r="A1279" s="5">
        <v>44757.208333333336</v>
      </c>
      <c r="B1279" s="6">
        <v>253.27</v>
      </c>
      <c r="C1279" s="6">
        <v>234.94673</v>
      </c>
      <c r="D1279" s="6">
        <v>7.7989040324161998E-2</v>
      </c>
      <c r="E1279" s="4">
        <f t="shared" si="4"/>
        <v>0.16424246443774573</v>
      </c>
      <c r="F1279" s="4"/>
    </row>
    <row r="1280" spans="1:6" ht="13.2" x14ac:dyDescent="0.25">
      <c r="A1280" s="5">
        <v>44757.25</v>
      </c>
      <c r="B1280" s="6">
        <v>249.5</v>
      </c>
      <c r="C1280" s="6">
        <v>228.21718999999999</v>
      </c>
      <c r="D1280" s="6">
        <v>9.3256822590796096E-2</v>
      </c>
      <c r="E1280" s="4">
        <f t="shared" si="4"/>
        <v>0.16706512493384254</v>
      </c>
      <c r="F1280" s="4"/>
    </row>
    <row r="1281" spans="1:6" ht="13.2" x14ac:dyDescent="0.25">
      <c r="A1281" s="5">
        <v>44757.291666666664</v>
      </c>
      <c r="B1281" s="6">
        <v>242.2</v>
      </c>
      <c r="C1281" s="6">
        <v>222.27905999999999</v>
      </c>
      <c r="D1281" s="6">
        <v>8.9621307558165803E-2</v>
      </c>
      <c r="E1281" s="4">
        <f t="shared" si="4"/>
        <v>0.17071893679189973</v>
      </c>
      <c r="F1281" s="4"/>
    </row>
    <row r="1282" spans="1:6" ht="13.2" x14ac:dyDescent="0.25">
      <c r="A1282" s="5">
        <v>44757.333333333336</v>
      </c>
      <c r="B1282" s="6">
        <v>236.41</v>
      </c>
      <c r="C1282" s="6">
        <v>217.94609</v>
      </c>
      <c r="D1282" s="6">
        <v>8.47177850265632E-2</v>
      </c>
      <c r="E1282" s="4">
        <f t="shared" si="4"/>
        <v>0.17166305968909168</v>
      </c>
      <c r="F1282" s="4"/>
    </row>
    <row r="1283" spans="1:6" ht="13.2" x14ac:dyDescent="0.25">
      <c r="A1283" s="5">
        <v>44757.375</v>
      </c>
      <c r="B1283" s="6">
        <v>234.62</v>
      </c>
      <c r="C1283" s="6">
        <v>211.46397999999999</v>
      </c>
      <c r="D1283" s="6">
        <v>0.109503377360059</v>
      </c>
      <c r="E1283" s="4">
        <f t="shared" si="4"/>
        <v>0.17243292811014413</v>
      </c>
      <c r="F1283" s="4"/>
    </row>
    <row r="1284" spans="1:6" ht="13.2" x14ac:dyDescent="0.25">
      <c r="A1284" s="5">
        <v>44757.416666666664</v>
      </c>
      <c r="B1284" s="6">
        <v>241.11</v>
      </c>
      <c r="C1284" s="6">
        <v>204.70319000000001</v>
      </c>
      <c r="D1284" s="6">
        <v>0.17785169835409001</v>
      </c>
      <c r="E1284" s="4">
        <f t="shared" si="4"/>
        <v>0.17615781748987869</v>
      </c>
      <c r="F1284" s="4"/>
    </row>
    <row r="1285" spans="1:6" ht="13.2" x14ac:dyDescent="0.25">
      <c r="A1285" s="5">
        <v>44757.458333333336</v>
      </c>
      <c r="B1285" s="6">
        <v>246.1</v>
      </c>
      <c r="C1285" s="6">
        <v>207.51454000000001</v>
      </c>
      <c r="D1285" s="6">
        <v>0.18594099478523199</v>
      </c>
      <c r="E1285" s="4">
        <f t="shared" si="4"/>
        <v>0.17874722349156513</v>
      </c>
      <c r="F1285" s="4"/>
    </row>
    <row r="1286" spans="1:6" ht="13.2" x14ac:dyDescent="0.25">
      <c r="A1286" s="5">
        <v>44757.5</v>
      </c>
      <c r="B1286" s="6">
        <v>251.27</v>
      </c>
      <c r="C1286" s="6">
        <v>214.49690000000001</v>
      </c>
      <c r="D1286" s="6">
        <v>0.171438841307263</v>
      </c>
      <c r="E1286" s="4">
        <f t="shared" si="4"/>
        <v>0.18135773285895074</v>
      </c>
      <c r="F1286" s="4"/>
    </row>
    <row r="1287" spans="1:6" ht="13.2" x14ac:dyDescent="0.25">
      <c r="A1287" s="5">
        <v>44757.541666666664</v>
      </c>
      <c r="B1287" s="6">
        <v>250.56</v>
      </c>
      <c r="C1287" s="6">
        <v>206.52957000000001</v>
      </c>
      <c r="D1287" s="6">
        <v>0.21319189305434499</v>
      </c>
      <c r="E1287" s="4">
        <f t="shared" si="4"/>
        <v>0.18273954271735324</v>
      </c>
      <c r="F1287" s="4"/>
    </row>
    <row r="1288" spans="1:6" ht="13.2" x14ac:dyDescent="0.25">
      <c r="A1288" s="5">
        <v>44757.583333333336</v>
      </c>
      <c r="B1288" s="6">
        <v>231</v>
      </c>
      <c r="C1288" s="6">
        <v>179.54113000000001</v>
      </c>
      <c r="D1288" s="6">
        <v>0.28661326794590097</v>
      </c>
      <c r="E1288" s="4">
        <f t="shared" si="4"/>
        <v>0.18273579443999607</v>
      </c>
      <c r="F1288" s="4"/>
    </row>
    <row r="1289" spans="1:6" ht="13.2" x14ac:dyDescent="0.25">
      <c r="A1289" s="5">
        <v>44757.625</v>
      </c>
      <c r="B1289" s="6">
        <v>181.58</v>
      </c>
      <c r="C1289" s="6">
        <v>147.87656000000001</v>
      </c>
      <c r="D1289" s="6">
        <v>0.22791604024329401</v>
      </c>
      <c r="E1289" s="4">
        <f t="shared" si="4"/>
        <v>0.17908413958146951</v>
      </c>
      <c r="F1289" s="4"/>
    </row>
    <row r="1290" spans="1:6" ht="13.2" x14ac:dyDescent="0.25">
      <c r="A1290" s="5">
        <v>44757.666666666664</v>
      </c>
      <c r="B1290" s="6">
        <v>161.02000000000001</v>
      </c>
      <c r="C1290" s="6">
        <v>128.97359</v>
      </c>
      <c r="D1290" s="6">
        <v>0.24847265242442201</v>
      </c>
      <c r="E1290" s="4">
        <f t="shared" si="4"/>
        <v>0.17287856664995341</v>
      </c>
      <c r="F1290" s="4"/>
    </row>
    <row r="1291" spans="1:6" ht="13.2" x14ac:dyDescent="0.25">
      <c r="A1291" s="5">
        <v>44757.708333333336</v>
      </c>
      <c r="B1291" s="6">
        <v>155.72999999999999</v>
      </c>
      <c r="C1291" s="6">
        <v>123.31623999999999</v>
      </c>
      <c r="D1291" s="6">
        <v>0.26285069995646898</v>
      </c>
      <c r="E1291" s="4">
        <f t="shared" si="4"/>
        <v>0.17053688074287079</v>
      </c>
      <c r="F1291" s="4"/>
    </row>
    <row r="1292" spans="1:6" ht="13.2" x14ac:dyDescent="0.25">
      <c r="A1292" s="5">
        <v>44757.75</v>
      </c>
      <c r="B1292" s="6">
        <v>155.99</v>
      </c>
      <c r="C1292" s="6">
        <v>126.22969999999999</v>
      </c>
      <c r="D1292" s="6">
        <v>0.235763057347042</v>
      </c>
      <c r="E1292" s="4">
        <f t="shared" si="4"/>
        <v>0.16816183167072821</v>
      </c>
      <c r="F1292" s="4"/>
    </row>
    <row r="1293" spans="1:6" ht="13.2" x14ac:dyDescent="0.25">
      <c r="A1293" s="5">
        <v>44757.791666666664</v>
      </c>
      <c r="B1293" s="6">
        <v>149.9</v>
      </c>
      <c r="C1293" s="6">
        <v>130.30338</v>
      </c>
      <c r="D1293" s="6">
        <v>0.15039226150541901</v>
      </c>
      <c r="E1293" s="4">
        <f t="shared" si="4"/>
        <v>0.16199508952162978</v>
      </c>
      <c r="F1293" s="4"/>
    </row>
    <row r="1294" spans="1:6" ht="13.2" x14ac:dyDescent="0.25">
      <c r="A1294" s="5">
        <v>44757.833333333336</v>
      </c>
      <c r="B1294" s="6">
        <v>150.81</v>
      </c>
      <c r="C1294" s="6">
        <v>133.25038000000001</v>
      </c>
      <c r="D1294" s="6">
        <v>0.13177913638970401</v>
      </c>
      <c r="E1294" s="4">
        <f t="shared" si="4"/>
        <v>0.15506188931290973</v>
      </c>
      <c r="F1294" s="4"/>
    </row>
    <row r="1295" spans="1:6" ht="13.2" x14ac:dyDescent="0.25">
      <c r="A1295" s="5">
        <v>44757.875</v>
      </c>
      <c r="B1295" s="6">
        <v>155.47999999999999</v>
      </c>
      <c r="C1295" s="6">
        <v>138.64251999999999</v>
      </c>
      <c r="D1295" s="6">
        <v>0.121445282442933</v>
      </c>
      <c r="E1295" s="4">
        <f t="shared" si="4"/>
        <v>0.14764761499914397</v>
      </c>
      <c r="F1295" s="4"/>
    </row>
    <row r="1296" spans="1:6" ht="13.2" x14ac:dyDescent="0.25">
      <c r="A1296" s="5">
        <v>44757.916666666664</v>
      </c>
      <c r="B1296" s="6">
        <v>169.5</v>
      </c>
      <c r="C1296" s="6">
        <v>147.04725999999999</v>
      </c>
      <c r="D1296" s="6">
        <v>0.15269063837027599</v>
      </c>
      <c r="E1296" s="4">
        <f t="shared" si="4"/>
        <v>0.14275332580200031</v>
      </c>
      <c r="F1296" s="4"/>
    </row>
    <row r="1297" spans="1:6" ht="13.2" x14ac:dyDescent="0.25">
      <c r="A1297" s="5">
        <v>44757.958333333336</v>
      </c>
      <c r="B1297" s="6">
        <v>179.14</v>
      </c>
      <c r="C1297" s="6">
        <v>157.73003</v>
      </c>
      <c r="D1297" s="6">
        <v>0.13573807093043699</v>
      </c>
      <c r="E1297" s="4">
        <f t="shared" si="4"/>
        <v>0.13957157040861082</v>
      </c>
      <c r="F1297" s="4"/>
    </row>
    <row r="1298" spans="1:6" ht="13.2" x14ac:dyDescent="0.25">
      <c r="A1298" s="5">
        <v>44758</v>
      </c>
      <c r="B1298" s="6">
        <v>188.68</v>
      </c>
      <c r="C1298" s="6">
        <v>177.27257</v>
      </c>
      <c r="D1298" s="6">
        <v>6.4349662217905404E-2</v>
      </c>
      <c r="E1298" s="4">
        <f t="shared" si="4"/>
        <v>0.1397705998436253</v>
      </c>
      <c r="F1298" s="4"/>
    </row>
    <row r="1299" spans="1:6" ht="13.2" x14ac:dyDescent="0.25">
      <c r="A1299" s="5">
        <v>44758.041666666664</v>
      </c>
      <c r="B1299" s="6">
        <v>196.17</v>
      </c>
      <c r="C1299" s="6">
        <v>202.03285</v>
      </c>
      <c r="D1299" s="6">
        <v>2.9019290674759099E-2</v>
      </c>
      <c r="E1299" s="4">
        <f t="shared" si="4"/>
        <v>0.14092621294180471</v>
      </c>
      <c r="F1299" s="4"/>
    </row>
    <row r="1300" spans="1:6" ht="13.2" x14ac:dyDescent="0.25">
      <c r="A1300" s="5">
        <v>44758.083333333336</v>
      </c>
      <c r="B1300" s="6">
        <v>224.17</v>
      </c>
      <c r="C1300" s="6">
        <v>230.2431</v>
      </c>
      <c r="D1300" s="6">
        <v>2.63769033686569E-2</v>
      </c>
      <c r="E1300" s="4">
        <f t="shared" ref="E1300:E1554" si="5">AVERAGE(D1277:D1300)</f>
        <v>0.14173858194330805</v>
      </c>
      <c r="F1300" s="4"/>
    </row>
    <row r="1301" spans="1:6" ht="13.2" x14ac:dyDescent="0.25">
      <c r="A1301" s="5">
        <v>44758.125</v>
      </c>
      <c r="B1301" s="6">
        <v>271.93</v>
      </c>
      <c r="C1301" s="6">
        <v>244.35759999999999</v>
      </c>
      <c r="D1301" s="6">
        <v>0.11283626946737001</v>
      </c>
      <c r="E1301" s="4">
        <f t="shared" si="5"/>
        <v>0.14446575413060758</v>
      </c>
      <c r="F1301" s="4"/>
    </row>
    <row r="1302" spans="1:6" ht="13.2" x14ac:dyDescent="0.25">
      <c r="A1302" s="5">
        <v>44758.166666666664</v>
      </c>
      <c r="B1302" s="6">
        <v>275.27</v>
      </c>
      <c r="C1302" s="6">
        <v>241.29619</v>
      </c>
      <c r="D1302" s="6">
        <v>0.140797125723369</v>
      </c>
      <c r="E1302" s="4">
        <f t="shared" si="5"/>
        <v>0.14710633830702641</v>
      </c>
      <c r="F1302" s="4"/>
    </row>
    <row r="1303" spans="1:6" ht="13.2" x14ac:dyDescent="0.25">
      <c r="A1303" s="5">
        <v>44758.208333333336</v>
      </c>
      <c r="B1303" s="6">
        <v>265.56</v>
      </c>
      <c r="C1303" s="6">
        <v>233.53353999999999</v>
      </c>
      <c r="D1303" s="6">
        <v>0.137138588315836</v>
      </c>
      <c r="E1303" s="4">
        <f t="shared" si="5"/>
        <v>0.14957090280667948</v>
      </c>
      <c r="F1303" s="4"/>
    </row>
    <row r="1304" spans="1:6" ht="13.2" x14ac:dyDescent="0.25">
      <c r="A1304" s="5">
        <v>44758.25</v>
      </c>
      <c r="B1304" s="6">
        <v>256.55</v>
      </c>
      <c r="C1304" s="6">
        <v>227.18271999999999</v>
      </c>
      <c r="D1304" s="6">
        <v>0.12926722595803</v>
      </c>
      <c r="E1304" s="4">
        <f t="shared" si="5"/>
        <v>0.15107133628031424</v>
      </c>
      <c r="F1304" s="4"/>
    </row>
    <row r="1305" spans="1:6" ht="13.2" x14ac:dyDescent="0.25">
      <c r="A1305" s="5">
        <v>44758.291666666664</v>
      </c>
      <c r="B1305" s="6">
        <v>247.55</v>
      </c>
      <c r="C1305" s="6">
        <v>221.20884000000001</v>
      </c>
      <c r="D1305" s="6">
        <v>0.119078242985226</v>
      </c>
      <c r="E1305" s="4">
        <f t="shared" si="5"/>
        <v>0.15229870858977509</v>
      </c>
      <c r="F1305" s="4"/>
    </row>
    <row r="1306" spans="1:6" ht="13.2" x14ac:dyDescent="0.25">
      <c r="A1306" s="5">
        <v>44758.333333333336</v>
      </c>
      <c r="B1306" s="6">
        <v>254.2</v>
      </c>
      <c r="C1306" s="6">
        <v>216.17330000000001</v>
      </c>
      <c r="D1306" s="6">
        <v>0.175908403119164</v>
      </c>
      <c r="E1306" s="4">
        <f t="shared" si="5"/>
        <v>0.15609831767696677</v>
      </c>
      <c r="F1306" s="4"/>
    </row>
    <row r="1307" spans="1:6" ht="13.2" x14ac:dyDescent="0.25">
      <c r="A1307" s="5">
        <v>44758.375</v>
      </c>
      <c r="B1307" s="6">
        <v>242.04</v>
      </c>
      <c r="C1307" s="6">
        <v>209.48837</v>
      </c>
      <c r="D1307" s="6">
        <v>0.155386334811808</v>
      </c>
      <c r="E1307" s="4">
        <f t="shared" si="5"/>
        <v>0.15801010757078968</v>
      </c>
      <c r="F1307" s="4"/>
    </row>
    <row r="1308" spans="1:6" ht="13.2" x14ac:dyDescent="0.25">
      <c r="A1308" s="5">
        <v>44758.416666666664</v>
      </c>
      <c r="B1308" s="6">
        <v>237.84</v>
      </c>
      <c r="C1308" s="6">
        <v>202.92859000000001</v>
      </c>
      <c r="D1308" s="6">
        <v>0.17203790752204901</v>
      </c>
      <c r="E1308" s="4">
        <f t="shared" si="5"/>
        <v>0.15776786628612127</v>
      </c>
      <c r="F1308" s="4"/>
    </row>
    <row r="1309" spans="1:6" ht="13.2" x14ac:dyDescent="0.25">
      <c r="A1309" s="5">
        <v>44758.458333333336</v>
      </c>
      <c r="B1309" s="6">
        <v>240.4</v>
      </c>
      <c r="C1309" s="6">
        <v>204.88967</v>
      </c>
      <c r="D1309" s="6">
        <v>0.173314398915279</v>
      </c>
      <c r="E1309" s="4">
        <f t="shared" si="5"/>
        <v>0.15724175812487323</v>
      </c>
      <c r="F1309" s="4"/>
    </row>
    <row r="1310" spans="1:6" ht="13.2" x14ac:dyDescent="0.25">
      <c r="A1310" s="5">
        <v>44758.5</v>
      </c>
      <c r="B1310" s="6">
        <v>235.94</v>
      </c>
      <c r="C1310" s="6">
        <v>210.42377999999999</v>
      </c>
      <c r="D1310" s="6">
        <v>0.121261104614697</v>
      </c>
      <c r="E1310" s="4">
        <f t="shared" si="5"/>
        <v>0.15515101909601633</v>
      </c>
      <c r="F1310" s="4"/>
    </row>
    <row r="1311" spans="1:6" ht="13.2" x14ac:dyDescent="0.25">
      <c r="A1311" s="5">
        <v>44758.541666666664</v>
      </c>
      <c r="B1311" s="6">
        <v>239.02</v>
      </c>
      <c r="C1311" s="6">
        <v>202.09322</v>
      </c>
      <c r="D1311" s="6">
        <v>0.18272151831714101</v>
      </c>
      <c r="E1311" s="4">
        <f t="shared" si="5"/>
        <v>0.15388142014863282</v>
      </c>
      <c r="F1311" s="4"/>
    </row>
    <row r="1312" spans="1:6" ht="13.2" x14ac:dyDescent="0.25">
      <c r="A1312" s="5">
        <v>44758.583333333336</v>
      </c>
      <c r="B1312" s="6">
        <v>226.44</v>
      </c>
      <c r="C1312" s="6">
        <v>176.20949999999999</v>
      </c>
      <c r="D1312" s="6">
        <v>0.28506124811658801</v>
      </c>
      <c r="E1312" s="4">
        <f t="shared" si="5"/>
        <v>0.15381675265574477</v>
      </c>
      <c r="F1312" s="4"/>
    </row>
    <row r="1313" spans="1:6" ht="13.2" x14ac:dyDescent="0.25">
      <c r="A1313" s="5">
        <v>44758.625</v>
      </c>
      <c r="B1313" s="6">
        <v>188.05</v>
      </c>
      <c r="C1313" s="6">
        <v>146.12560999999999</v>
      </c>
      <c r="D1313" s="6">
        <v>0.28690651830298602</v>
      </c>
      <c r="E1313" s="4">
        <f t="shared" si="5"/>
        <v>0.15627468924156526</v>
      </c>
      <c r="F1313" s="4"/>
    </row>
    <row r="1314" spans="1:6" ht="13.2" x14ac:dyDescent="0.25">
      <c r="A1314" s="5">
        <v>44758.666666666664</v>
      </c>
      <c r="B1314" s="6">
        <v>160.69999999999999</v>
      </c>
      <c r="C1314" s="6">
        <v>128.63991999999999</v>
      </c>
      <c r="D1314" s="6">
        <v>0.249223413696152</v>
      </c>
      <c r="E1314" s="4">
        <f t="shared" si="5"/>
        <v>0.1563059709612207</v>
      </c>
      <c r="F1314" s="4"/>
    </row>
    <row r="1315" spans="1:6" ht="13.2" x14ac:dyDescent="0.25">
      <c r="A1315" s="5">
        <v>44758.708333333336</v>
      </c>
      <c r="B1315" s="6">
        <v>152.96</v>
      </c>
      <c r="C1315" s="6">
        <v>123.55629999999999</v>
      </c>
      <c r="D1315" s="6">
        <v>0.237978152469764</v>
      </c>
      <c r="E1315" s="4">
        <f t="shared" si="5"/>
        <v>0.15526961481594131</v>
      </c>
      <c r="F1315" s="4"/>
    </row>
    <row r="1316" spans="1:6" ht="13.2" x14ac:dyDescent="0.25">
      <c r="A1316" s="5">
        <v>44758.75</v>
      </c>
      <c r="B1316" s="6">
        <v>152.06</v>
      </c>
      <c r="C1316" s="6">
        <v>126.18326999999999</v>
      </c>
      <c r="D1316" s="6">
        <v>0.20507259005096301</v>
      </c>
      <c r="E1316" s="4">
        <f t="shared" si="5"/>
        <v>0.15399084534527138</v>
      </c>
      <c r="F1316" s="4"/>
    </row>
    <row r="1317" spans="1:6" ht="13.2" x14ac:dyDescent="0.25">
      <c r="A1317" s="5">
        <v>44758.791666666664</v>
      </c>
      <c r="B1317" s="6">
        <v>155.09</v>
      </c>
      <c r="C1317" s="6">
        <v>130.45094</v>
      </c>
      <c r="D1317" s="6">
        <v>0.18887606329245299</v>
      </c>
      <c r="E1317" s="4">
        <f t="shared" si="5"/>
        <v>0.15559433708639778</v>
      </c>
      <c r="F1317" s="4"/>
    </row>
    <row r="1318" spans="1:6" ht="13.2" x14ac:dyDescent="0.25">
      <c r="A1318" s="5">
        <v>44758.833333333336</v>
      </c>
      <c r="B1318" s="6">
        <v>155.44</v>
      </c>
      <c r="C1318" s="6">
        <v>134.53980999999999</v>
      </c>
      <c r="D1318" s="6">
        <v>0.15534576717478599</v>
      </c>
      <c r="E1318" s="4">
        <f t="shared" si="5"/>
        <v>0.1565762800357762</v>
      </c>
      <c r="F1318" s="4"/>
    </row>
    <row r="1319" spans="1:6" ht="13.2" x14ac:dyDescent="0.25">
      <c r="A1319" s="5">
        <v>44758.875</v>
      </c>
      <c r="B1319" s="6">
        <v>167.47</v>
      </c>
      <c r="C1319" s="6">
        <v>140.78144</v>
      </c>
      <c r="D1319" s="6">
        <v>0.18957442117369999</v>
      </c>
      <c r="E1319" s="4">
        <f t="shared" si="5"/>
        <v>0.15941499414955815</v>
      </c>
      <c r="F1319" s="4"/>
    </row>
    <row r="1320" spans="1:6" ht="13.2" x14ac:dyDescent="0.25">
      <c r="A1320" s="5">
        <v>44758.916666666664</v>
      </c>
      <c r="B1320" s="6">
        <v>175.73</v>
      </c>
      <c r="C1320" s="6">
        <v>149.99931000000001</v>
      </c>
      <c r="D1320" s="6">
        <v>0.17153872241145601</v>
      </c>
      <c r="E1320" s="4">
        <f t="shared" si="5"/>
        <v>0.16020033098460731</v>
      </c>
      <c r="F1320" s="4"/>
    </row>
    <row r="1321" spans="1:6" ht="13.2" x14ac:dyDescent="0.25">
      <c r="A1321" s="5">
        <v>44758.958333333336</v>
      </c>
      <c r="B1321" s="6">
        <v>189.77</v>
      </c>
      <c r="C1321" s="6">
        <v>161.87215</v>
      </c>
      <c r="D1321" s="6">
        <v>0.172344964837991</v>
      </c>
      <c r="E1321" s="4">
        <f t="shared" si="5"/>
        <v>0.1617256182307554</v>
      </c>
      <c r="F1321" s="4"/>
    </row>
    <row r="1322" spans="1:6" ht="13.2" x14ac:dyDescent="0.25">
      <c r="A1322" s="5">
        <v>44759</v>
      </c>
      <c r="B1322" s="6">
        <v>194.26</v>
      </c>
      <c r="C1322" s="6">
        <v>168.63803999999999</v>
      </c>
      <c r="D1322" s="6">
        <v>0.15193464060659101</v>
      </c>
      <c r="E1322" s="4">
        <f t="shared" si="5"/>
        <v>0.16537499233028397</v>
      </c>
      <c r="F1322" s="4"/>
    </row>
    <row r="1323" spans="1:6" ht="13.2" x14ac:dyDescent="0.25">
      <c r="A1323" s="5">
        <v>44759.041666666664</v>
      </c>
      <c r="B1323" s="6">
        <v>195.03</v>
      </c>
      <c r="C1323" s="6">
        <v>196.77294000000001</v>
      </c>
      <c r="D1323" s="6">
        <v>8.8576203618241593E-3</v>
      </c>
      <c r="E1323" s="4">
        <f t="shared" si="5"/>
        <v>0.16453492273391165</v>
      </c>
      <c r="F1323" s="4"/>
    </row>
    <row r="1324" spans="1:6" ht="13.2" x14ac:dyDescent="0.25">
      <c r="A1324" s="5">
        <v>44759.083333333336</v>
      </c>
      <c r="B1324" s="6">
        <v>224.22</v>
      </c>
      <c r="C1324" s="6">
        <v>227.67841999999999</v>
      </c>
      <c r="D1324" s="6">
        <v>1.5189933240049599E-2</v>
      </c>
      <c r="E1324" s="4">
        <f t="shared" si="5"/>
        <v>0.16406879897855303</v>
      </c>
      <c r="F1324" s="4"/>
    </row>
    <row r="1325" spans="1:6" ht="13.2" x14ac:dyDescent="0.25">
      <c r="A1325" s="5">
        <v>44759.125</v>
      </c>
      <c r="B1325" s="6">
        <v>261.94</v>
      </c>
      <c r="C1325" s="6">
        <v>242.00332</v>
      </c>
      <c r="D1325" s="6">
        <v>8.2381845009399005E-2</v>
      </c>
      <c r="E1325" s="4">
        <f t="shared" si="5"/>
        <v>0.16279986462613757</v>
      </c>
      <c r="F1325" s="4"/>
    </row>
    <row r="1326" spans="1:6" ht="13.2" x14ac:dyDescent="0.25">
      <c r="A1326" s="5">
        <v>44759.166666666664</v>
      </c>
      <c r="B1326" s="6">
        <v>262.10000000000002</v>
      </c>
      <c r="C1326" s="6">
        <v>237.13526999999999</v>
      </c>
      <c r="D1326" s="6">
        <v>0.105276326039563</v>
      </c>
      <c r="E1326" s="4">
        <f t="shared" si="5"/>
        <v>0.16131983130597899</v>
      </c>
      <c r="F1326" s="4"/>
    </row>
    <row r="1327" spans="1:6" ht="13.2" x14ac:dyDescent="0.25">
      <c r="A1327" s="5">
        <v>44759.208333333336</v>
      </c>
      <c r="B1327" s="6">
        <v>252.37</v>
      </c>
      <c r="C1327" s="6">
        <v>228.01721000000001</v>
      </c>
      <c r="D1327" s="6">
        <v>0.1068024207471</v>
      </c>
      <c r="E1327" s="4">
        <f t="shared" si="5"/>
        <v>0.16005582432394833</v>
      </c>
      <c r="F1327" s="4"/>
    </row>
    <row r="1328" spans="1:6" ht="13.2" x14ac:dyDescent="0.25">
      <c r="A1328" s="5">
        <v>44759.25</v>
      </c>
      <c r="B1328" s="6">
        <v>255.63</v>
      </c>
      <c r="C1328" s="6">
        <v>221.50308000000001</v>
      </c>
      <c r="D1328" s="6">
        <v>0.15406973121999001</v>
      </c>
      <c r="E1328" s="4">
        <f t="shared" si="5"/>
        <v>0.16108926204319665</v>
      </c>
      <c r="F1328" s="4"/>
    </row>
    <row r="1329" spans="1:6" ht="13.2" x14ac:dyDescent="0.25">
      <c r="A1329" s="5">
        <v>44759.291666666664</v>
      </c>
      <c r="B1329" s="6">
        <v>243.51</v>
      </c>
      <c r="C1329" s="6">
        <v>214.75676000000001</v>
      </c>
      <c r="D1329" s="6">
        <v>0.13388747343738999</v>
      </c>
      <c r="E1329" s="4">
        <f t="shared" si="5"/>
        <v>0.1617063133120368</v>
      </c>
      <c r="F1329" s="4"/>
    </row>
    <row r="1330" spans="1:6" ht="13.2" x14ac:dyDescent="0.25">
      <c r="A1330" s="5">
        <v>44759.333333333336</v>
      </c>
      <c r="B1330" s="6">
        <v>246.37</v>
      </c>
      <c r="C1330" s="6">
        <v>208.0916</v>
      </c>
      <c r="D1330" s="6">
        <v>0.18394976058620299</v>
      </c>
      <c r="E1330" s="4">
        <f t="shared" si="5"/>
        <v>0.16204136987316345</v>
      </c>
      <c r="F1330" s="4"/>
    </row>
    <row r="1331" spans="1:6" ht="13.2" x14ac:dyDescent="0.25">
      <c r="A1331" s="5">
        <v>44759.375</v>
      </c>
      <c r="B1331" s="6">
        <v>235.61</v>
      </c>
      <c r="C1331" s="6">
        <v>200.35903999999999</v>
      </c>
      <c r="D1331" s="6">
        <v>0.17593895438908</v>
      </c>
      <c r="E1331" s="4">
        <f t="shared" si="5"/>
        <v>0.16289772902221644</v>
      </c>
      <c r="F1331" s="4"/>
    </row>
    <row r="1332" spans="1:6" ht="13.2" x14ac:dyDescent="0.25">
      <c r="A1332" s="5">
        <v>44759.416666666664</v>
      </c>
      <c r="B1332" s="6">
        <v>232.64</v>
      </c>
      <c r="C1332" s="6">
        <v>193.38831999999999</v>
      </c>
      <c r="D1332" s="6">
        <v>0.20296820407768101</v>
      </c>
      <c r="E1332" s="4">
        <f t="shared" si="5"/>
        <v>0.16418649137870112</v>
      </c>
      <c r="F1332" s="4"/>
    </row>
    <row r="1333" spans="1:6" ht="13.2" x14ac:dyDescent="0.25">
      <c r="A1333" s="5">
        <v>44759.458333333336</v>
      </c>
      <c r="B1333" s="6">
        <v>225.46</v>
      </c>
      <c r="C1333" s="6">
        <v>194.58318</v>
      </c>
      <c r="D1333" s="6">
        <v>0.15868185523538</v>
      </c>
      <c r="E1333" s="4">
        <f t="shared" si="5"/>
        <v>0.16357680205870531</v>
      </c>
      <c r="F1333" s="4"/>
    </row>
    <row r="1334" spans="1:6" ht="13.2" x14ac:dyDescent="0.25">
      <c r="A1334" s="5">
        <v>44759.5</v>
      </c>
      <c r="B1334" s="6">
        <v>227.06</v>
      </c>
      <c r="C1334" s="6">
        <v>200.05880999999999</v>
      </c>
      <c r="D1334" s="6">
        <v>0.13496626317031399</v>
      </c>
      <c r="E1334" s="4">
        <f t="shared" si="5"/>
        <v>0.16414785033185603</v>
      </c>
      <c r="F1334" s="4"/>
    </row>
    <row r="1335" spans="1:6" ht="13.2" x14ac:dyDescent="0.25">
      <c r="A1335" s="5">
        <v>44759.541666666664</v>
      </c>
      <c r="B1335" s="6">
        <v>230.36</v>
      </c>
      <c r="C1335" s="6">
        <v>192.73590999999999</v>
      </c>
      <c r="D1335" s="6">
        <v>0.19521058634065599</v>
      </c>
      <c r="E1335" s="4">
        <f t="shared" si="5"/>
        <v>0.16466822816616913</v>
      </c>
      <c r="F1335" s="4"/>
    </row>
    <row r="1336" spans="1:6" ht="13.2" x14ac:dyDescent="0.25">
      <c r="A1336" s="5">
        <v>44759.583333333336</v>
      </c>
      <c r="B1336" s="6">
        <v>221.7</v>
      </c>
      <c r="C1336" s="6">
        <v>166.74762000000001</v>
      </c>
      <c r="D1336" s="6">
        <v>0.32955420892963799</v>
      </c>
      <c r="E1336" s="4">
        <f t="shared" si="5"/>
        <v>0.16652210153337957</v>
      </c>
      <c r="F1336" s="4"/>
    </row>
    <row r="1337" spans="1:6" ht="13.2" x14ac:dyDescent="0.25">
      <c r="A1337" s="5">
        <v>44759.625</v>
      </c>
      <c r="B1337" s="6">
        <v>185.57</v>
      </c>
      <c r="C1337" s="6">
        <v>134.98608999999999</v>
      </c>
      <c r="D1337" s="6">
        <v>0.37473424113551201</v>
      </c>
      <c r="E1337" s="4">
        <f t="shared" si="5"/>
        <v>0.17018158998473479</v>
      </c>
      <c r="F1337" s="4"/>
    </row>
    <row r="1338" spans="1:6" ht="13.2" x14ac:dyDescent="0.25">
      <c r="A1338" s="5">
        <v>44759.666666666664</v>
      </c>
      <c r="B1338" s="6">
        <v>164.59</v>
      </c>
      <c r="C1338" s="6">
        <v>115.76715</v>
      </c>
      <c r="D1338" s="6">
        <v>0.42173319460658698</v>
      </c>
      <c r="E1338" s="4">
        <f t="shared" si="5"/>
        <v>0.17736949752266962</v>
      </c>
      <c r="F1338" s="4"/>
    </row>
    <row r="1339" spans="1:6" ht="13.2" x14ac:dyDescent="0.25">
      <c r="A1339" s="5">
        <v>44759.708333333336</v>
      </c>
      <c r="B1339" s="6">
        <v>154.72</v>
      </c>
      <c r="C1339" s="6">
        <v>110.29772</v>
      </c>
      <c r="D1339" s="6">
        <v>0.40274885101885999</v>
      </c>
      <c r="E1339" s="4">
        <f t="shared" si="5"/>
        <v>0.1842349432955486</v>
      </c>
      <c r="F1339" s="4"/>
    </row>
    <row r="1340" spans="1:6" ht="13.2" x14ac:dyDescent="0.25">
      <c r="A1340" s="5">
        <v>44759.75</v>
      </c>
      <c r="B1340" s="6">
        <v>145.4</v>
      </c>
      <c r="C1340" s="6">
        <v>114.03681</v>
      </c>
      <c r="D1340" s="6">
        <v>0.27502689701684901</v>
      </c>
      <c r="E1340" s="4">
        <f t="shared" si="5"/>
        <v>0.18714970608579384</v>
      </c>
      <c r="F1340" s="4"/>
    </row>
    <row r="1341" spans="1:6" ht="13.2" x14ac:dyDescent="0.25">
      <c r="A1341" s="5">
        <v>44759.791666666664</v>
      </c>
      <c r="B1341" s="6">
        <v>138.33000000000001</v>
      </c>
      <c r="C1341" s="6">
        <v>119.79586</v>
      </c>
      <c r="D1341" s="6">
        <v>0.154714361581443</v>
      </c>
      <c r="E1341" s="4">
        <f t="shared" si="5"/>
        <v>0.18572630184783512</v>
      </c>
      <c r="F1341" s="4"/>
    </row>
    <row r="1342" spans="1:6" ht="13.2" x14ac:dyDescent="0.25">
      <c r="A1342" s="5">
        <v>44759.833333333336</v>
      </c>
      <c r="B1342" s="6">
        <v>141.72999999999999</v>
      </c>
      <c r="C1342" s="6">
        <v>125.27621000000001</v>
      </c>
      <c r="D1342" s="6">
        <v>0.131340100406932</v>
      </c>
      <c r="E1342" s="4">
        <f t="shared" si="5"/>
        <v>0.18472606573250791</v>
      </c>
      <c r="F1342" s="4"/>
    </row>
    <row r="1343" spans="1:6" ht="13.2" x14ac:dyDescent="0.25">
      <c r="A1343" s="5">
        <v>44759.875</v>
      </c>
      <c r="B1343" s="6">
        <v>154.16</v>
      </c>
      <c r="C1343" s="6">
        <v>131.39496</v>
      </c>
      <c r="D1343" s="6">
        <v>0.173256569353953</v>
      </c>
      <c r="E1343" s="4">
        <f t="shared" si="5"/>
        <v>0.18404615524001844</v>
      </c>
      <c r="F1343" s="4"/>
    </row>
    <row r="1344" spans="1:6" ht="13.2" x14ac:dyDescent="0.25">
      <c r="A1344" s="5">
        <v>44759.916666666664</v>
      </c>
      <c r="B1344" s="6">
        <v>168.76</v>
      </c>
      <c r="C1344" s="6">
        <v>139.00161</v>
      </c>
      <c r="D1344" s="6">
        <v>0.214086656981886</v>
      </c>
      <c r="E1344" s="4">
        <f t="shared" si="5"/>
        <v>0.18581898584711962</v>
      </c>
      <c r="F1344" s="4"/>
    </row>
    <row r="1345" spans="1:6" ht="13.2" x14ac:dyDescent="0.25">
      <c r="A1345" s="5">
        <v>44759.958333333336</v>
      </c>
      <c r="B1345" s="6">
        <v>178.85</v>
      </c>
      <c r="C1345" s="6">
        <v>150.42944</v>
      </c>
      <c r="D1345" s="6">
        <v>0.18892950741556899</v>
      </c>
      <c r="E1345" s="4">
        <f t="shared" si="5"/>
        <v>0.18651000845451871</v>
      </c>
      <c r="F1345" s="4"/>
    </row>
    <row r="1346" spans="1:6" ht="13.2" x14ac:dyDescent="0.25">
      <c r="A1346" s="5">
        <v>44757</v>
      </c>
      <c r="B1346" s="6">
        <v>182.91</v>
      </c>
      <c r="C1346" s="6">
        <v>174.18360000000001</v>
      </c>
      <c r="D1346" s="6">
        <v>5.00988612016285E-2</v>
      </c>
      <c r="E1346" s="4">
        <f t="shared" si="5"/>
        <v>0.18226685097931197</v>
      </c>
      <c r="F1346" s="4"/>
    </row>
    <row r="1347" spans="1:6" ht="13.2" x14ac:dyDescent="0.25">
      <c r="A1347" s="5">
        <v>44757.041666666664</v>
      </c>
      <c r="B1347" s="6">
        <v>197.22</v>
      </c>
      <c r="C1347" s="6">
        <v>192.93315999999999</v>
      </c>
      <c r="D1347" s="6">
        <v>2.22193012336501E-2</v>
      </c>
      <c r="E1347" s="4">
        <f t="shared" si="5"/>
        <v>0.18282358768230475</v>
      </c>
      <c r="F1347" s="4"/>
    </row>
    <row r="1348" spans="1:6" ht="13.2" x14ac:dyDescent="0.25">
      <c r="A1348" s="5">
        <v>44757.083333333336</v>
      </c>
      <c r="B1348" s="6">
        <v>224.79</v>
      </c>
      <c r="C1348" s="6">
        <v>220.541</v>
      </c>
      <c r="D1348" s="6">
        <v>1.92662588815684E-2</v>
      </c>
      <c r="E1348" s="4">
        <f t="shared" si="5"/>
        <v>0.18299343458403469</v>
      </c>
      <c r="F1348" s="4"/>
    </row>
    <row r="1349" spans="1:6" ht="13.2" x14ac:dyDescent="0.25">
      <c r="A1349" s="5">
        <v>44757.125</v>
      </c>
      <c r="B1349" s="6">
        <v>253.85</v>
      </c>
      <c r="C1349" s="6">
        <v>240.95686000000001</v>
      </c>
      <c r="D1349" s="6">
        <v>5.3508084393197902E-2</v>
      </c>
      <c r="E1349" s="4">
        <f t="shared" si="5"/>
        <v>0.18179036122502631</v>
      </c>
      <c r="F1349" s="4"/>
    </row>
    <row r="1350" spans="1:6" ht="13.2" x14ac:dyDescent="0.25">
      <c r="A1350" s="5">
        <v>44757.166666666664</v>
      </c>
      <c r="B1350" s="6">
        <v>260.39</v>
      </c>
      <c r="C1350" s="6">
        <v>245.97908000000001</v>
      </c>
      <c r="D1350" s="6">
        <v>5.85859577977118E-2</v>
      </c>
      <c r="E1350" s="4">
        <f t="shared" si="5"/>
        <v>0.17984492921494918</v>
      </c>
      <c r="F1350" s="4"/>
    </row>
    <row r="1351" spans="1:6" ht="13.2" x14ac:dyDescent="0.25">
      <c r="A1351" s="5">
        <v>44757.208333333336</v>
      </c>
      <c r="B1351" s="6">
        <v>253.27</v>
      </c>
      <c r="C1351" s="6">
        <v>241.54739000000001</v>
      </c>
      <c r="D1351" s="6">
        <v>4.8531304767979497E-2</v>
      </c>
      <c r="E1351" s="4">
        <f t="shared" si="5"/>
        <v>0.1774169660491525</v>
      </c>
      <c r="F1351" s="4"/>
    </row>
    <row r="1352" spans="1:6" ht="13.2" x14ac:dyDescent="0.25">
      <c r="A1352" s="5">
        <v>44757.25</v>
      </c>
      <c r="B1352" s="6">
        <v>249.5</v>
      </c>
      <c r="C1352" s="6">
        <v>236.68797000000001</v>
      </c>
      <c r="D1352" s="6">
        <v>5.4130465523870901E-2</v>
      </c>
      <c r="E1352" s="4">
        <f t="shared" si="5"/>
        <v>0.17325282997848082</v>
      </c>
      <c r="F1352" s="4"/>
    </row>
    <row r="1353" spans="1:6" ht="13.2" x14ac:dyDescent="0.25">
      <c r="A1353" s="5">
        <v>44757.291666666664</v>
      </c>
      <c r="B1353" s="6">
        <v>242.2</v>
      </c>
      <c r="C1353" s="6">
        <v>235.98909</v>
      </c>
      <c r="D1353" s="6">
        <v>2.6318631933366001E-2</v>
      </c>
      <c r="E1353" s="4">
        <f t="shared" si="5"/>
        <v>0.16877079491581315</v>
      </c>
      <c r="F1353" s="4"/>
    </row>
    <row r="1354" spans="1:6" ht="13.2" x14ac:dyDescent="0.25">
      <c r="A1354" s="5">
        <v>44757.333333333336</v>
      </c>
      <c r="B1354" s="6">
        <v>236.41</v>
      </c>
      <c r="C1354" s="6">
        <v>236.60898</v>
      </c>
      <c r="D1354" s="6">
        <v>8.4096554577094205E-4</v>
      </c>
      <c r="E1354" s="4">
        <f t="shared" si="5"/>
        <v>0.16114126178912852</v>
      </c>
      <c r="F1354" s="4"/>
    </row>
    <row r="1355" spans="1:6" ht="13.2" x14ac:dyDescent="0.25">
      <c r="A1355" s="5">
        <v>44757.375</v>
      </c>
      <c r="B1355" s="6">
        <v>234.62</v>
      </c>
      <c r="C1355" s="6">
        <v>232.2722</v>
      </c>
      <c r="D1355" s="6">
        <v>1.01079681511606E-2</v>
      </c>
      <c r="E1355" s="4">
        <f t="shared" si="5"/>
        <v>0.15423163736254855</v>
      </c>
      <c r="F1355" s="4"/>
    </row>
    <row r="1356" spans="1:6" ht="13.2" x14ac:dyDescent="0.25">
      <c r="A1356" s="5">
        <v>44757.416666666664</v>
      </c>
      <c r="B1356" s="6">
        <v>241.11</v>
      </c>
      <c r="C1356" s="6">
        <v>226.75245000000001</v>
      </c>
      <c r="D1356" s="6">
        <v>6.3318169219340303E-2</v>
      </c>
      <c r="E1356" s="4">
        <f t="shared" si="5"/>
        <v>0.14841288591011767</v>
      </c>
      <c r="F1356" s="4"/>
    </row>
    <row r="1357" spans="1:6" ht="13.2" x14ac:dyDescent="0.25">
      <c r="A1357" s="5">
        <v>44757.458333333336</v>
      </c>
      <c r="B1357" s="6">
        <v>246.1</v>
      </c>
      <c r="C1357" s="6">
        <v>230.50223</v>
      </c>
      <c r="D1357" s="6">
        <v>6.7668629496556207E-2</v>
      </c>
      <c r="E1357" s="4">
        <f t="shared" si="5"/>
        <v>0.14462066817099997</v>
      </c>
      <c r="F1357" s="4"/>
    </row>
    <row r="1358" spans="1:6" ht="13.2" x14ac:dyDescent="0.25">
      <c r="A1358" s="5">
        <v>44757.5</v>
      </c>
      <c r="B1358" s="6">
        <v>251.27</v>
      </c>
      <c r="C1358" s="6">
        <v>238.14940000000001</v>
      </c>
      <c r="D1358" s="6">
        <v>5.5093987219787199E-2</v>
      </c>
      <c r="E1358" s="4">
        <f t="shared" si="5"/>
        <v>0.14129265667306137</v>
      </c>
      <c r="F1358" s="4"/>
    </row>
    <row r="1359" spans="1:6" ht="13.2" x14ac:dyDescent="0.25">
      <c r="A1359" s="5">
        <v>44757.541666666664</v>
      </c>
      <c r="B1359" s="6">
        <v>250.56</v>
      </c>
      <c r="C1359" s="6">
        <v>231.93508</v>
      </c>
      <c r="D1359" s="6">
        <v>8.0302298384530693E-2</v>
      </c>
      <c r="E1359" s="4">
        <f t="shared" si="5"/>
        <v>0.13650481134155615</v>
      </c>
      <c r="F1359" s="4"/>
    </row>
    <row r="1360" spans="1:6" ht="13.2" x14ac:dyDescent="0.25">
      <c r="A1360" s="5">
        <v>44757.583333333336</v>
      </c>
      <c r="B1360" s="6">
        <v>231</v>
      </c>
      <c r="C1360" s="6">
        <v>209.2664</v>
      </c>
      <c r="D1360" s="6">
        <v>0.10385613744012399</v>
      </c>
      <c r="E1360" s="4">
        <f t="shared" si="5"/>
        <v>0.12710072502949307</v>
      </c>
      <c r="F1360" s="4"/>
    </row>
    <row r="1361" spans="1:6" ht="13.2" x14ac:dyDescent="0.25">
      <c r="A1361" s="5">
        <v>44757.625</v>
      </c>
      <c r="B1361" s="6">
        <v>181.58</v>
      </c>
      <c r="C1361" s="6">
        <v>178.64934</v>
      </c>
      <c r="D1361" s="6">
        <v>1.6404538634175798E-2</v>
      </c>
      <c r="E1361" s="4">
        <f t="shared" si="5"/>
        <v>0.11217032075860406</v>
      </c>
      <c r="F1361" s="4"/>
    </row>
    <row r="1362" spans="1:6" ht="13.2" x14ac:dyDescent="0.25">
      <c r="A1362" s="5">
        <v>44757.666666666664</v>
      </c>
      <c r="B1362" s="6">
        <v>161.02000000000001</v>
      </c>
      <c r="C1362" s="6">
        <v>155.20383000000001</v>
      </c>
      <c r="D1362" s="6">
        <v>3.7474397377951302E-2</v>
      </c>
      <c r="E1362" s="4">
        <f t="shared" si="5"/>
        <v>9.6159537540744244E-2</v>
      </c>
      <c r="F1362" s="4"/>
    </row>
    <row r="1363" spans="1:6" ht="13.2" x14ac:dyDescent="0.25">
      <c r="A1363" s="5">
        <v>44757.708333333336</v>
      </c>
      <c r="B1363" s="6">
        <v>155.72999999999999</v>
      </c>
      <c r="C1363" s="6">
        <v>145.26673</v>
      </c>
      <c r="D1363" s="6">
        <v>7.2027986036444697E-2</v>
      </c>
      <c r="E1363" s="4">
        <f t="shared" si="5"/>
        <v>8.237950149981027E-2</v>
      </c>
      <c r="F1363" s="4"/>
    </row>
    <row r="1364" spans="1:6" ht="13.2" x14ac:dyDescent="0.25">
      <c r="A1364" s="5">
        <v>44757.75</v>
      </c>
      <c r="B1364" s="6">
        <v>155.99</v>
      </c>
      <c r="C1364" s="6">
        <v>146.93668</v>
      </c>
      <c r="D1364" s="6">
        <v>6.1613750902769902E-2</v>
      </c>
      <c r="E1364" s="4">
        <f t="shared" si="5"/>
        <v>7.348728707839032E-2</v>
      </c>
      <c r="F1364" s="4"/>
    </row>
    <row r="1365" spans="1:6" ht="13.2" x14ac:dyDescent="0.25">
      <c r="A1365" s="5">
        <v>44757.791666666664</v>
      </c>
      <c r="B1365" s="6">
        <v>149.9</v>
      </c>
      <c r="C1365" s="6">
        <v>149.69556</v>
      </c>
      <c r="D1365" s="6">
        <v>1.3657051685434401E-3</v>
      </c>
      <c r="E1365" s="4">
        <f t="shared" si="5"/>
        <v>6.709775972785284E-2</v>
      </c>
      <c r="F1365" s="4"/>
    </row>
    <row r="1366" spans="1:6" ht="13.2" x14ac:dyDescent="0.25">
      <c r="A1366" s="5">
        <v>44757.833333333336</v>
      </c>
      <c r="B1366" s="6">
        <v>150.81</v>
      </c>
      <c r="C1366" s="6">
        <v>149.87366</v>
      </c>
      <c r="D1366" s="6">
        <v>6.2475287518834197E-3</v>
      </c>
      <c r="E1366" s="4">
        <f t="shared" si="5"/>
        <v>6.1885569242225824E-2</v>
      </c>
      <c r="F1366" s="4"/>
    </row>
    <row r="1367" spans="1:6" ht="13.2" x14ac:dyDescent="0.25">
      <c r="A1367" s="5">
        <v>44757.875</v>
      </c>
      <c r="B1367" s="6">
        <v>155.47999999999999</v>
      </c>
      <c r="C1367" s="6">
        <v>153.41319999999999</v>
      </c>
      <c r="D1367" s="6">
        <v>1.3472113221026601E-2</v>
      </c>
      <c r="E1367" s="4">
        <f t="shared" si="5"/>
        <v>5.5227883570020557E-2</v>
      </c>
      <c r="F1367" s="4"/>
    </row>
    <row r="1368" spans="1:6" ht="13.2" x14ac:dyDescent="0.25">
      <c r="A1368" s="5">
        <v>44757.916666666664</v>
      </c>
      <c r="B1368" s="6">
        <v>169.5</v>
      </c>
      <c r="C1368" s="6">
        <v>160.44383999999999</v>
      </c>
      <c r="D1368" s="6">
        <v>5.6444423170126101E-2</v>
      </c>
      <c r="E1368" s="4">
        <f t="shared" si="5"/>
        <v>4.8659457161197239E-2</v>
      </c>
      <c r="F1368" s="4"/>
    </row>
    <row r="1369" spans="1:6" ht="13.2" x14ac:dyDescent="0.25">
      <c r="A1369" s="5">
        <v>44757.958333333336</v>
      </c>
      <c r="B1369" s="6">
        <v>179.14</v>
      </c>
      <c r="C1369" s="6">
        <v>166.34627</v>
      </c>
      <c r="D1369" s="6">
        <v>7.6910230689272302E-2</v>
      </c>
      <c r="E1369" s="4">
        <f t="shared" si="5"/>
        <v>4.399198729760153E-2</v>
      </c>
      <c r="F1369" s="4"/>
    </row>
    <row r="1370" spans="1:6" ht="13.2" x14ac:dyDescent="0.25">
      <c r="A1370" s="5">
        <v>44758</v>
      </c>
      <c r="B1370" s="6">
        <v>188.68</v>
      </c>
      <c r="C1370" s="6">
        <v>173.56833</v>
      </c>
      <c r="D1370" s="6">
        <v>8.7064673607218507E-2</v>
      </c>
      <c r="E1370" s="4">
        <f t="shared" si="5"/>
        <v>4.5532229481167773E-2</v>
      </c>
      <c r="F1370" s="4"/>
    </row>
    <row r="1371" spans="1:6" ht="13.2" x14ac:dyDescent="0.25">
      <c r="A1371" s="5">
        <v>44758.041666666664</v>
      </c>
      <c r="B1371" s="6">
        <v>196.17</v>
      </c>
      <c r="C1371" s="6">
        <v>194.29271</v>
      </c>
      <c r="D1371" s="6">
        <v>9.6621741495086805E-3</v>
      </c>
      <c r="E1371" s="4">
        <f t="shared" si="5"/>
        <v>4.5009015852661878E-2</v>
      </c>
      <c r="F1371" s="4"/>
    </row>
    <row r="1372" spans="1:6" ht="13.2" x14ac:dyDescent="0.25">
      <c r="A1372" s="5">
        <v>44758.083333333336</v>
      </c>
      <c r="B1372" s="6">
        <v>224.17</v>
      </c>
      <c r="C1372" s="6">
        <v>221.46478999999999</v>
      </c>
      <c r="D1372" s="6">
        <v>1.22150794263954E-2</v>
      </c>
      <c r="E1372" s="4">
        <f t="shared" si="5"/>
        <v>4.4715216708696333E-2</v>
      </c>
      <c r="F1372" s="4"/>
    </row>
    <row r="1373" spans="1:6" ht="13.2" x14ac:dyDescent="0.25">
      <c r="A1373" s="5">
        <v>44758.125</v>
      </c>
      <c r="B1373" s="6">
        <v>271.93</v>
      </c>
      <c r="C1373" s="6">
        <v>238.91314</v>
      </c>
      <c r="D1373" s="6">
        <v>0.13819608247583201</v>
      </c>
      <c r="E1373" s="4">
        <f t="shared" si="5"/>
        <v>4.8243883295472752E-2</v>
      </c>
      <c r="F1373" s="4"/>
    </row>
    <row r="1374" spans="1:6" ht="13.2" x14ac:dyDescent="0.25">
      <c r="A1374" s="5">
        <v>44758.166666666664</v>
      </c>
      <c r="B1374" s="6">
        <v>275.27</v>
      </c>
      <c r="C1374" s="6">
        <v>241.11326</v>
      </c>
      <c r="D1374" s="6">
        <v>0.14166263605742699</v>
      </c>
      <c r="E1374" s="4">
        <f t="shared" si="5"/>
        <v>5.1705411556294219E-2</v>
      </c>
      <c r="F1374" s="4"/>
    </row>
    <row r="1375" spans="1:6" ht="13.2" x14ac:dyDescent="0.25">
      <c r="A1375" s="5">
        <v>44758.208333333336</v>
      </c>
      <c r="B1375" s="6">
        <v>265.56</v>
      </c>
      <c r="C1375" s="6">
        <v>236.17716999999999</v>
      </c>
      <c r="D1375" s="6">
        <v>0.124410119741887</v>
      </c>
      <c r="E1375" s="4">
        <f t="shared" si="5"/>
        <v>5.4867028846873694E-2</v>
      </c>
      <c r="F1375" s="4"/>
    </row>
    <row r="1376" spans="1:6" ht="13.2" x14ac:dyDescent="0.25">
      <c r="A1376" s="5">
        <v>44758.25</v>
      </c>
      <c r="B1376" s="6">
        <v>256.55</v>
      </c>
      <c r="C1376" s="6">
        <v>230.8665</v>
      </c>
      <c r="D1376" s="6">
        <v>0.111248275518535</v>
      </c>
      <c r="E1376" s="4">
        <f t="shared" si="5"/>
        <v>5.7246937596651372E-2</v>
      </c>
      <c r="F1376" s="4"/>
    </row>
    <row r="1377" spans="1:6" ht="13.2" x14ac:dyDescent="0.25">
      <c r="A1377" s="5">
        <v>44758.291666666664</v>
      </c>
      <c r="B1377" s="6">
        <v>247.55</v>
      </c>
      <c r="C1377" s="6">
        <v>227.84616</v>
      </c>
      <c r="D1377" s="6">
        <v>8.64787012429791E-2</v>
      </c>
      <c r="E1377" s="4">
        <f t="shared" si="5"/>
        <v>5.9753607151218587E-2</v>
      </c>
      <c r="F1377" s="4"/>
    </row>
    <row r="1378" spans="1:6" ht="13.2" x14ac:dyDescent="0.25">
      <c r="A1378" s="5">
        <v>44758.333333333336</v>
      </c>
      <c r="B1378" s="6">
        <v>254.2</v>
      </c>
      <c r="C1378" s="6">
        <v>226.16034999999999</v>
      </c>
      <c r="D1378" s="6">
        <v>0.12398128142267199</v>
      </c>
      <c r="E1378" s="4">
        <f t="shared" si="5"/>
        <v>6.4884453646089454E-2</v>
      </c>
      <c r="F1378" s="4"/>
    </row>
    <row r="1379" spans="1:6" ht="13.2" x14ac:dyDescent="0.25">
      <c r="A1379" s="5">
        <v>44758.375</v>
      </c>
      <c r="B1379" s="6">
        <v>242.04</v>
      </c>
      <c r="C1379" s="6">
        <v>220.75178</v>
      </c>
      <c r="D1379" s="6">
        <v>9.6435100092964104E-2</v>
      </c>
      <c r="E1379" s="4">
        <f t="shared" si="5"/>
        <v>6.8481417476997944E-2</v>
      </c>
      <c r="F1379" s="4"/>
    </row>
    <row r="1380" spans="1:6" ht="13.2" x14ac:dyDescent="0.25">
      <c r="A1380" s="5">
        <v>44758.416666666664</v>
      </c>
      <c r="B1380" s="6">
        <v>237.84</v>
      </c>
      <c r="C1380" s="6">
        <v>215.03643</v>
      </c>
      <c r="D1380" s="6">
        <v>0.106045147791934</v>
      </c>
      <c r="E1380" s="4">
        <f t="shared" si="5"/>
        <v>7.0261708250856023E-2</v>
      </c>
      <c r="F1380" s="4"/>
    </row>
    <row r="1381" spans="1:6" ht="13.2" x14ac:dyDescent="0.25">
      <c r="A1381" s="5">
        <v>44758.458333333336</v>
      </c>
      <c r="B1381" s="6">
        <v>240.4</v>
      </c>
      <c r="C1381" s="6">
        <v>218.94918000000001</v>
      </c>
      <c r="D1381" s="6">
        <v>9.7971684570821296E-2</v>
      </c>
      <c r="E1381" s="4">
        <f t="shared" si="5"/>
        <v>7.1524335545617074E-2</v>
      </c>
      <c r="F1381" s="4"/>
    </row>
    <row r="1382" spans="1:6" ht="13.2" x14ac:dyDescent="0.25">
      <c r="A1382" s="5">
        <v>44758.5</v>
      </c>
      <c r="B1382" s="6">
        <v>235.94</v>
      </c>
      <c r="C1382" s="6">
        <v>225.96080000000001</v>
      </c>
      <c r="D1382" s="6">
        <v>4.4163412414896699E-2</v>
      </c>
      <c r="E1382" s="4">
        <f t="shared" si="5"/>
        <v>7.1068894928746643E-2</v>
      </c>
      <c r="F1382" s="4"/>
    </row>
    <row r="1383" spans="1:6" ht="13.2" x14ac:dyDescent="0.25">
      <c r="A1383" s="5">
        <v>44758.541666666664</v>
      </c>
      <c r="B1383" s="6">
        <v>239.02</v>
      </c>
      <c r="C1383" s="6">
        <v>217.90714</v>
      </c>
      <c r="D1383" s="6">
        <v>9.68892529175501E-2</v>
      </c>
      <c r="E1383" s="4">
        <f t="shared" si="5"/>
        <v>7.1760018034289094E-2</v>
      </c>
      <c r="F1383" s="4"/>
    </row>
    <row r="1384" spans="1:6" ht="13.2" x14ac:dyDescent="0.25">
      <c r="A1384" s="5">
        <v>44758.583333333336</v>
      </c>
      <c r="B1384" s="6">
        <v>226.44</v>
      </c>
      <c r="C1384" s="6">
        <v>193.17310000000001</v>
      </c>
      <c r="D1384" s="6">
        <v>0.17221290127869701</v>
      </c>
      <c r="E1384" s="4">
        <f t="shared" si="5"/>
        <v>7.4608216527562984E-2</v>
      </c>
      <c r="F1384" s="4"/>
    </row>
    <row r="1385" spans="1:6" ht="13.2" x14ac:dyDescent="0.25">
      <c r="A1385" s="5">
        <v>44758.625</v>
      </c>
      <c r="B1385" s="6">
        <v>188.05</v>
      </c>
      <c r="C1385" s="6">
        <v>164.09623999999999</v>
      </c>
      <c r="D1385" s="6">
        <v>0.145973850467262</v>
      </c>
      <c r="E1385" s="4">
        <f t="shared" si="5"/>
        <v>8.000693785394157E-2</v>
      </c>
      <c r="F1385" s="4"/>
    </row>
    <row r="1386" spans="1:6" ht="13.2" x14ac:dyDescent="0.25">
      <c r="A1386" s="5">
        <v>44758.666666666664</v>
      </c>
      <c r="B1386" s="6">
        <v>160.69999999999999</v>
      </c>
      <c r="C1386" s="6">
        <v>145.37371999999999</v>
      </c>
      <c r="D1386" s="6">
        <v>0.105426758013759</v>
      </c>
      <c r="E1386" s="4">
        <f t="shared" si="5"/>
        <v>8.283828621376689E-2</v>
      </c>
      <c r="F1386" s="4"/>
    </row>
    <row r="1387" spans="1:6" ht="13.2" x14ac:dyDescent="0.25">
      <c r="A1387" s="5">
        <v>44758.708333333336</v>
      </c>
      <c r="B1387" s="6">
        <v>152.96</v>
      </c>
      <c r="C1387" s="6">
        <v>138.60006999999999</v>
      </c>
      <c r="D1387" s="6">
        <v>0.103606946230258</v>
      </c>
      <c r="E1387" s="4">
        <f t="shared" si="5"/>
        <v>8.4154076221842442E-2</v>
      </c>
      <c r="F1387" s="4"/>
    </row>
    <row r="1388" spans="1:6" ht="13.2" x14ac:dyDescent="0.25">
      <c r="A1388" s="5">
        <v>44758.75</v>
      </c>
      <c r="B1388" s="6">
        <v>152.06</v>
      </c>
      <c r="C1388" s="6">
        <v>140.52734000000001</v>
      </c>
      <c r="D1388" s="6">
        <v>8.2067019841121205E-2</v>
      </c>
      <c r="E1388" s="4">
        <f t="shared" si="5"/>
        <v>8.5006295760940417E-2</v>
      </c>
      <c r="F1388" s="4"/>
    </row>
    <row r="1389" spans="1:6" ht="13.2" x14ac:dyDescent="0.25">
      <c r="A1389" s="5">
        <v>44758.791666666664</v>
      </c>
      <c r="B1389" s="6">
        <v>155.09</v>
      </c>
      <c r="C1389" s="6">
        <v>143.53461999999999</v>
      </c>
      <c r="D1389" s="6">
        <v>8.0505873774564002E-2</v>
      </c>
      <c r="E1389" s="4">
        <f t="shared" si="5"/>
        <v>8.8303802786191266E-2</v>
      </c>
      <c r="F1389" s="4"/>
    </row>
    <row r="1390" spans="1:6" ht="13.2" x14ac:dyDescent="0.25">
      <c r="A1390" s="5">
        <v>44758.833333333336</v>
      </c>
      <c r="B1390" s="6">
        <v>155.44</v>
      </c>
      <c r="C1390" s="6">
        <v>144.98174</v>
      </c>
      <c r="D1390" s="6">
        <v>7.2135015071553094E-2</v>
      </c>
      <c r="E1390" s="4">
        <f t="shared" si="5"/>
        <v>9.1049114716177507E-2</v>
      </c>
      <c r="F1390" s="4"/>
    </row>
    <row r="1391" spans="1:6" ht="13.2" x14ac:dyDescent="0.25">
      <c r="A1391" s="5">
        <v>44758.875</v>
      </c>
      <c r="B1391" s="6">
        <v>167.47</v>
      </c>
      <c r="C1391" s="6">
        <v>149.38679999999999</v>
      </c>
      <c r="D1391" s="6">
        <v>0.121049517092541</v>
      </c>
      <c r="E1391" s="4">
        <f t="shared" si="5"/>
        <v>9.5531506544157277E-2</v>
      </c>
      <c r="F1391" s="4"/>
    </row>
    <row r="1392" spans="1:6" ht="13.2" x14ac:dyDescent="0.25">
      <c r="A1392" s="5">
        <v>44758.916666666664</v>
      </c>
      <c r="B1392" s="6">
        <v>175.73</v>
      </c>
      <c r="C1392" s="6">
        <v>156.6146</v>
      </c>
      <c r="D1392" s="6">
        <v>0.122053754886198</v>
      </c>
      <c r="E1392" s="4">
        <f t="shared" si="5"/>
        <v>9.8265228698993609E-2</v>
      </c>
      <c r="F1392" s="4"/>
    </row>
    <row r="1393" spans="1:6" ht="13.2" x14ac:dyDescent="0.25">
      <c r="A1393" s="5">
        <v>44758.958333333336</v>
      </c>
      <c r="B1393" s="6">
        <v>189.77</v>
      </c>
      <c r="C1393" s="6">
        <v>163.86472000000001</v>
      </c>
      <c r="D1393" s="6">
        <v>0.15808942888987901</v>
      </c>
      <c r="E1393" s="4">
        <f t="shared" si="5"/>
        <v>0.10164769529068557</v>
      </c>
      <c r="F1393" s="4"/>
    </row>
    <row r="1394" spans="1:6" ht="13.2" x14ac:dyDescent="0.25">
      <c r="A1394" s="5">
        <v>44759</v>
      </c>
      <c r="B1394" s="6">
        <v>194.26</v>
      </c>
      <c r="C1394" s="6">
        <v>176.50012000000001</v>
      </c>
      <c r="D1394" s="6">
        <v>0.10062248116318501</v>
      </c>
      <c r="E1394" s="4">
        <f t="shared" si="5"/>
        <v>0.10221260393885084</v>
      </c>
      <c r="F1394" s="4"/>
    </row>
    <row r="1395" spans="1:6" ht="13.2" x14ac:dyDescent="0.25">
      <c r="A1395" s="5">
        <v>44759.041666666664</v>
      </c>
      <c r="B1395" s="6">
        <v>195.03</v>
      </c>
      <c r="C1395" s="6">
        <v>198.37933000000001</v>
      </c>
      <c r="D1395" s="6">
        <v>1.6883462606714101E-2</v>
      </c>
      <c r="E1395" s="4">
        <f t="shared" si="5"/>
        <v>0.10251349095790108</v>
      </c>
      <c r="F1395" s="4"/>
    </row>
    <row r="1396" spans="1:6" ht="13.2" x14ac:dyDescent="0.25">
      <c r="A1396" s="5">
        <v>44759.083333333336</v>
      </c>
      <c r="B1396" s="6">
        <v>224.22</v>
      </c>
      <c r="C1396" s="6">
        <v>224.48336</v>
      </c>
      <c r="D1396" s="6">
        <v>1.1731827249913101E-3</v>
      </c>
      <c r="E1396" s="4">
        <f t="shared" si="5"/>
        <v>0.1020534119286759</v>
      </c>
      <c r="F1396" s="4"/>
    </row>
    <row r="1397" spans="1:6" ht="13.2" x14ac:dyDescent="0.25">
      <c r="A1397" s="5">
        <v>44759.125</v>
      </c>
      <c r="B1397" s="6">
        <v>261.94</v>
      </c>
      <c r="C1397" s="6">
        <v>239.15853999999999</v>
      </c>
      <c r="D1397" s="6">
        <v>9.52567280265217E-2</v>
      </c>
      <c r="E1397" s="4">
        <f t="shared" si="5"/>
        <v>0.10026427215995463</v>
      </c>
      <c r="F1397" s="4"/>
    </row>
    <row r="1398" spans="1:6" ht="13.2" x14ac:dyDescent="0.25">
      <c r="A1398" s="5">
        <v>44759.166666666664</v>
      </c>
      <c r="B1398" s="6">
        <v>262.10000000000002</v>
      </c>
      <c r="C1398" s="6">
        <v>238.5222</v>
      </c>
      <c r="D1398" s="6">
        <v>9.8849499124190596E-2</v>
      </c>
      <c r="E1398" s="4">
        <f t="shared" si="5"/>
        <v>9.8480391454403113E-2</v>
      </c>
      <c r="F1398" s="4"/>
    </row>
    <row r="1399" spans="1:6" ht="13.2" x14ac:dyDescent="0.25">
      <c r="A1399" s="5">
        <v>44759.208333333336</v>
      </c>
      <c r="B1399" s="6">
        <v>252.37</v>
      </c>
      <c r="C1399" s="6">
        <v>232.45840000000001</v>
      </c>
      <c r="D1399" s="6">
        <v>8.5656616409645697E-2</v>
      </c>
      <c r="E1399" s="4">
        <f t="shared" si="5"/>
        <v>9.6865662148893042E-2</v>
      </c>
      <c r="F1399" s="4"/>
    </row>
    <row r="1400" spans="1:6" ht="13.2" x14ac:dyDescent="0.25">
      <c r="A1400" s="5">
        <v>44759.25</v>
      </c>
      <c r="B1400" s="6">
        <v>255.63</v>
      </c>
      <c r="C1400" s="6">
        <v>227.35133999999999</v>
      </c>
      <c r="D1400" s="6">
        <v>0.12438308039002501</v>
      </c>
      <c r="E1400" s="4">
        <f t="shared" si="5"/>
        <v>9.7412945685205143E-2</v>
      </c>
      <c r="F1400" s="4"/>
    </row>
    <row r="1401" spans="1:6" ht="13.2" x14ac:dyDescent="0.25">
      <c r="A1401" s="5">
        <v>44759.291666666664</v>
      </c>
      <c r="B1401" s="6">
        <v>243.51</v>
      </c>
      <c r="C1401" s="6">
        <v>224.19291999999999</v>
      </c>
      <c r="D1401" s="6">
        <v>8.61627566115825E-2</v>
      </c>
      <c r="E1401" s="4">
        <f t="shared" si="5"/>
        <v>9.7399781325563609E-2</v>
      </c>
      <c r="F1401" s="4"/>
    </row>
    <row r="1402" spans="1:6" ht="13.2" x14ac:dyDescent="0.25">
      <c r="A1402" s="5">
        <v>44759.333333333336</v>
      </c>
      <c r="B1402" s="6">
        <v>246.37</v>
      </c>
      <c r="C1402" s="6">
        <v>222.01549</v>
      </c>
      <c r="D1402" s="6">
        <v>0.10969734589239601</v>
      </c>
      <c r="E1402" s="4">
        <f t="shared" si="5"/>
        <v>9.6804617345135457E-2</v>
      </c>
      <c r="F1402" s="4"/>
    </row>
    <row r="1403" spans="1:6" ht="13.2" x14ac:dyDescent="0.25">
      <c r="A1403" s="5">
        <v>44759.375</v>
      </c>
      <c r="B1403" s="6">
        <v>235.61</v>
      </c>
      <c r="C1403" s="6">
        <v>216.21847</v>
      </c>
      <c r="D1403" s="6">
        <v>8.9684891397113303E-2</v>
      </c>
      <c r="E1403" s="4">
        <f t="shared" si="5"/>
        <v>9.6523358649474991E-2</v>
      </c>
      <c r="F1403" s="4"/>
    </row>
    <row r="1404" spans="1:6" ht="13.2" x14ac:dyDescent="0.25">
      <c r="A1404" s="5">
        <v>44759.416666666664</v>
      </c>
      <c r="B1404" s="6">
        <v>232.64</v>
      </c>
      <c r="C1404" s="6">
        <v>210.15717000000001</v>
      </c>
      <c r="D1404" s="6">
        <v>0.106981027580453</v>
      </c>
      <c r="E1404" s="4">
        <f t="shared" si="5"/>
        <v>9.6562353640663276E-2</v>
      </c>
      <c r="F1404" s="4"/>
    </row>
    <row r="1405" spans="1:6" ht="13.2" x14ac:dyDescent="0.25">
      <c r="A1405" s="5">
        <v>44759.458333333336</v>
      </c>
      <c r="B1405" s="6">
        <v>225.46</v>
      </c>
      <c r="C1405" s="6">
        <v>213.95881</v>
      </c>
      <c r="D1405" s="6">
        <v>5.3754224937033399E-2</v>
      </c>
      <c r="E1405" s="4">
        <f t="shared" si="5"/>
        <v>9.4719959489255434E-2</v>
      </c>
      <c r="F1405" s="4"/>
    </row>
    <row r="1406" spans="1:6" ht="13.2" x14ac:dyDescent="0.25">
      <c r="A1406" s="5">
        <v>44759.5</v>
      </c>
      <c r="B1406" s="6">
        <v>227.06</v>
      </c>
      <c r="C1406" s="6">
        <v>220.82508000000001</v>
      </c>
      <c r="D1406" s="6">
        <v>2.82346552302844E-2</v>
      </c>
      <c r="E1406" s="4">
        <f t="shared" si="5"/>
        <v>9.4056261273229927E-2</v>
      </c>
      <c r="F1406" s="4"/>
    </row>
    <row r="1407" spans="1:6" ht="13.2" x14ac:dyDescent="0.25">
      <c r="A1407" s="5">
        <v>44759.541666666664</v>
      </c>
      <c r="B1407" s="6">
        <v>230.36</v>
      </c>
      <c r="C1407" s="6">
        <v>211.45812000000001</v>
      </c>
      <c r="D1407" s="6">
        <v>8.9388291166118405E-2</v>
      </c>
      <c r="E1407" s="4">
        <f t="shared" si="5"/>
        <v>9.3743721200253635E-2</v>
      </c>
      <c r="F1407" s="4"/>
    </row>
    <row r="1408" spans="1:6" ht="13.2" x14ac:dyDescent="0.25">
      <c r="A1408" s="5">
        <v>44759.583333333336</v>
      </c>
      <c r="B1408" s="6">
        <v>221.7</v>
      </c>
      <c r="C1408" s="6">
        <v>184.18687</v>
      </c>
      <c r="D1408" s="6">
        <v>0.20366886086939801</v>
      </c>
      <c r="E1408" s="4">
        <f t="shared" si="5"/>
        <v>9.5054386183199488E-2</v>
      </c>
      <c r="F1408" s="4"/>
    </row>
    <row r="1409" spans="1:6" ht="13.2" x14ac:dyDescent="0.25">
      <c r="A1409" s="5">
        <v>44759.625</v>
      </c>
      <c r="B1409" s="6">
        <v>185.57</v>
      </c>
      <c r="C1409" s="6">
        <v>154.45043000000001</v>
      </c>
      <c r="D1409" s="6">
        <v>0.20148581004274299</v>
      </c>
      <c r="E1409" s="4">
        <f t="shared" si="5"/>
        <v>9.7367384498844523E-2</v>
      </c>
      <c r="F1409" s="4"/>
    </row>
    <row r="1410" spans="1:6" ht="13.2" x14ac:dyDescent="0.25">
      <c r="A1410" s="5">
        <v>44759.666666666664</v>
      </c>
      <c r="B1410" s="6">
        <v>164.59</v>
      </c>
      <c r="C1410" s="6">
        <v>137.82847000000001</v>
      </c>
      <c r="D1410" s="6">
        <v>0.19416547248910099</v>
      </c>
      <c r="E1410" s="4">
        <f t="shared" si="5"/>
        <v>0.10106483093531711</v>
      </c>
      <c r="F1410" s="4"/>
    </row>
    <row r="1411" spans="1:6" ht="13.2" x14ac:dyDescent="0.25">
      <c r="A1411" s="5">
        <v>44759.708333333336</v>
      </c>
      <c r="B1411" s="6">
        <v>154.72</v>
      </c>
      <c r="C1411" s="6">
        <v>132.68690000000001</v>
      </c>
      <c r="D1411" s="6">
        <v>0.16605331799898801</v>
      </c>
      <c r="E1411" s="4">
        <f t="shared" si="5"/>
        <v>0.10366676309234753</v>
      </c>
      <c r="F1411" s="4"/>
    </row>
    <row r="1412" spans="1:6" ht="13.2" x14ac:dyDescent="0.25">
      <c r="A1412" s="5">
        <v>44759.75</v>
      </c>
      <c r="B1412" s="6">
        <v>145.4</v>
      </c>
      <c r="C1412" s="6">
        <v>134.19892999999999</v>
      </c>
      <c r="D1412" s="6">
        <v>8.3466164745128801E-2</v>
      </c>
      <c r="E1412" s="4">
        <f t="shared" si="5"/>
        <v>0.10372506079668116</v>
      </c>
      <c r="F1412" s="4"/>
    </row>
    <row r="1413" spans="1:6" ht="13.2" x14ac:dyDescent="0.25">
      <c r="A1413" s="5">
        <v>44759.791666666664</v>
      </c>
      <c r="B1413" s="6">
        <v>138.33000000000001</v>
      </c>
      <c r="C1413" s="6">
        <v>136.77619000000001</v>
      </c>
      <c r="D1413" s="6">
        <v>1.1360237479929701E-2</v>
      </c>
      <c r="E1413" s="4">
        <f t="shared" si="5"/>
        <v>0.10084399261773808</v>
      </c>
      <c r="F1413" s="4"/>
    </row>
    <row r="1414" spans="1:6" ht="13.2" x14ac:dyDescent="0.25">
      <c r="A1414" s="5">
        <v>44759.833333333336</v>
      </c>
      <c r="B1414" s="6">
        <v>141.72999999999999</v>
      </c>
      <c r="C1414" s="6">
        <v>139.07373999999999</v>
      </c>
      <c r="D1414" s="6">
        <v>1.9099651738710699E-2</v>
      </c>
      <c r="E1414" s="4">
        <f t="shared" si="5"/>
        <v>9.8634185812202971E-2</v>
      </c>
      <c r="F1414" s="4"/>
    </row>
    <row r="1415" spans="1:6" ht="13.2" x14ac:dyDescent="0.25">
      <c r="A1415" s="5">
        <v>44759.875</v>
      </c>
      <c r="B1415" s="6">
        <v>154.16</v>
      </c>
      <c r="C1415" s="6">
        <v>144.87925000000001</v>
      </c>
      <c r="D1415" s="6">
        <v>6.4058517696633399E-2</v>
      </c>
      <c r="E1415" s="4">
        <f t="shared" si="5"/>
        <v>9.625956083737347E-2</v>
      </c>
      <c r="F1415" s="4"/>
    </row>
    <row r="1416" spans="1:6" ht="13.2" x14ac:dyDescent="0.25">
      <c r="A1416" s="5">
        <v>44759.916666666664</v>
      </c>
      <c r="B1416" s="6">
        <v>168.76</v>
      </c>
      <c r="C1416" s="6">
        <v>153.9727</v>
      </c>
      <c r="D1416" s="6">
        <v>9.6038453570015905E-2</v>
      </c>
      <c r="E1416" s="4">
        <f t="shared" si="5"/>
        <v>9.5175589949199224E-2</v>
      </c>
      <c r="F1416" s="4"/>
    </row>
    <row r="1417" spans="1:6" ht="13.2" x14ac:dyDescent="0.25">
      <c r="A1417" s="5">
        <v>44759.958333333336</v>
      </c>
      <c r="B1417" s="6">
        <v>178.85</v>
      </c>
      <c r="C1417" s="6">
        <v>164.14279999999999</v>
      </c>
      <c r="D1417" s="6">
        <v>8.9600031192352006E-2</v>
      </c>
      <c r="E1417" s="4">
        <f t="shared" si="5"/>
        <v>9.232186504513562E-2</v>
      </c>
      <c r="F1417" s="4"/>
    </row>
    <row r="1418" spans="1:6" ht="13.2" x14ac:dyDescent="0.25">
      <c r="A1418" s="5">
        <v>44760</v>
      </c>
      <c r="B1418" s="6">
        <v>193.6</v>
      </c>
      <c r="C1418" s="6">
        <v>179.40776</v>
      </c>
      <c r="D1418" s="6">
        <v>7.91060542754672E-2</v>
      </c>
      <c r="E1418" s="4">
        <f t="shared" si="5"/>
        <v>9.1425347258147383E-2</v>
      </c>
      <c r="F1418" s="4"/>
    </row>
    <row r="1419" spans="1:6" ht="13.2" x14ac:dyDescent="0.25">
      <c r="A1419" s="5">
        <v>44760.041666666664</v>
      </c>
      <c r="B1419" s="6">
        <v>194.76</v>
      </c>
      <c r="C1419" s="6">
        <v>203.50022999999999</v>
      </c>
      <c r="D1419" s="6">
        <v>4.2949484627118097E-2</v>
      </c>
      <c r="E1419" s="4">
        <f t="shared" si="5"/>
        <v>9.2511431508997558E-2</v>
      </c>
      <c r="F1419" s="4"/>
    </row>
    <row r="1420" spans="1:6" ht="13.2" x14ac:dyDescent="0.25">
      <c r="A1420" s="5">
        <v>44760.083333333336</v>
      </c>
      <c r="B1420" s="6">
        <v>235.38</v>
      </c>
      <c r="C1420" s="6">
        <v>230.75206</v>
      </c>
      <c r="D1420" s="6">
        <v>2.0055898959255199E-2</v>
      </c>
      <c r="E1420" s="4">
        <f t="shared" si="5"/>
        <v>9.3298211352091875E-2</v>
      </c>
      <c r="F1420" s="4"/>
    </row>
    <row r="1421" spans="1:6" ht="13.2" x14ac:dyDescent="0.25">
      <c r="A1421" s="5">
        <v>44760.125</v>
      </c>
      <c r="B1421" s="6">
        <v>270.52999999999997</v>
      </c>
      <c r="C1421" s="6">
        <v>244.24603999999999</v>
      </c>
      <c r="D1421" s="6">
        <v>0.107612635193594</v>
      </c>
      <c r="E1421" s="4">
        <f t="shared" si="5"/>
        <v>9.3813040817386562E-2</v>
      </c>
      <c r="F1421" s="4"/>
    </row>
    <row r="1422" spans="1:6" ht="13.2" x14ac:dyDescent="0.25">
      <c r="A1422" s="5">
        <v>44760.166666666664</v>
      </c>
      <c r="B1422" s="6">
        <v>278.2</v>
      </c>
      <c r="C1422" s="6">
        <v>240.92807999999999</v>
      </c>
      <c r="D1422" s="6">
        <v>0.154701436212831</v>
      </c>
      <c r="E1422" s="4">
        <f t="shared" si="5"/>
        <v>9.6140204862746562E-2</v>
      </c>
      <c r="F1422" s="4"/>
    </row>
    <row r="1423" spans="1:6" ht="13.2" x14ac:dyDescent="0.25">
      <c r="A1423" s="5">
        <v>44760.208333333336</v>
      </c>
      <c r="B1423" s="6">
        <v>272.27</v>
      </c>
      <c r="C1423" s="6">
        <v>233.12985</v>
      </c>
      <c r="D1423" s="6">
        <v>0.16788991199539599</v>
      </c>
      <c r="E1423" s="4">
        <f t="shared" si="5"/>
        <v>9.9566592178819482E-2</v>
      </c>
      <c r="F1423" s="4"/>
    </row>
    <row r="1424" spans="1:6" ht="13.2" x14ac:dyDescent="0.25">
      <c r="A1424" s="5">
        <v>44760.25</v>
      </c>
      <c r="B1424" s="6">
        <v>258.99</v>
      </c>
      <c r="C1424" s="6">
        <v>227.59341000000001</v>
      </c>
      <c r="D1424" s="6">
        <v>0.137950347507865</v>
      </c>
      <c r="E1424" s="4">
        <f t="shared" si="5"/>
        <v>0.10013189497539617</v>
      </c>
      <c r="F1424" s="4"/>
    </row>
    <row r="1425" spans="1:6" ht="13.2" x14ac:dyDescent="0.25">
      <c r="A1425" s="5">
        <v>44760.291666666664</v>
      </c>
      <c r="B1425" s="6">
        <v>247.69</v>
      </c>
      <c r="C1425" s="6">
        <v>223.36599000000001</v>
      </c>
      <c r="D1425" s="6">
        <v>0.10889755418897901</v>
      </c>
      <c r="E1425" s="4">
        <f t="shared" si="5"/>
        <v>0.10107917820778768</v>
      </c>
      <c r="F1425" s="4"/>
    </row>
    <row r="1426" spans="1:6" ht="13.2" x14ac:dyDescent="0.25">
      <c r="A1426" s="5">
        <v>44760.333333333336</v>
      </c>
      <c r="B1426" s="6">
        <v>240.36</v>
      </c>
      <c r="C1426" s="6">
        <v>219.82901000000001</v>
      </c>
      <c r="D1426" s="6">
        <v>9.3395271170078897E-2</v>
      </c>
      <c r="E1426" s="4">
        <f t="shared" si="5"/>
        <v>0.1003999250943578</v>
      </c>
      <c r="F1426" s="4"/>
    </row>
    <row r="1427" spans="1:6" ht="13.2" x14ac:dyDescent="0.25">
      <c r="A1427" s="5">
        <v>44760.375</v>
      </c>
      <c r="B1427" s="6">
        <v>234.9</v>
      </c>
      <c r="C1427" s="6">
        <v>213.86940000000001</v>
      </c>
      <c r="D1427" s="6">
        <v>9.8333842990161194E-2</v>
      </c>
      <c r="E1427" s="4">
        <f t="shared" si="5"/>
        <v>0.10076029807740144</v>
      </c>
      <c r="F1427" s="4"/>
    </row>
    <row r="1428" spans="1:6" ht="13.2" x14ac:dyDescent="0.25">
      <c r="A1428" s="5">
        <v>44760.416666666664</v>
      </c>
      <c r="B1428" s="6">
        <v>227.89</v>
      </c>
      <c r="C1428" s="6">
        <v>208.34913</v>
      </c>
      <c r="D1428" s="6">
        <v>9.3789064537970396E-2</v>
      </c>
      <c r="E1428" s="4">
        <f t="shared" si="5"/>
        <v>0.10021063295063133</v>
      </c>
      <c r="F1428" s="4"/>
    </row>
    <row r="1429" spans="1:6" ht="13.2" x14ac:dyDescent="0.25">
      <c r="A1429" s="5">
        <v>44760.458333333336</v>
      </c>
      <c r="B1429" s="6">
        <v>229.53</v>
      </c>
      <c r="C1429" s="6">
        <v>212.28398000000001</v>
      </c>
      <c r="D1429" s="6">
        <v>8.1240327225822598E-2</v>
      </c>
      <c r="E1429" s="4">
        <f t="shared" si="5"/>
        <v>0.10135588721266421</v>
      </c>
      <c r="F1429" s="4"/>
    </row>
    <row r="1430" spans="1:6" ht="13.2" x14ac:dyDescent="0.25">
      <c r="A1430" s="5">
        <v>44760.5</v>
      </c>
      <c r="B1430" s="6">
        <v>228.7</v>
      </c>
      <c r="C1430" s="6">
        <v>219.03638000000001</v>
      </c>
      <c r="D1430" s="6">
        <v>4.4118789764513E-2</v>
      </c>
      <c r="E1430" s="4">
        <f t="shared" si="5"/>
        <v>0.10201772615159042</v>
      </c>
      <c r="F1430" s="4"/>
    </row>
    <row r="1431" spans="1:6" ht="13.2" x14ac:dyDescent="0.25">
      <c r="A1431" s="5">
        <v>44760.541666666664</v>
      </c>
      <c r="B1431" s="6">
        <v>237.32</v>
      </c>
      <c r="C1431" s="6">
        <v>209.70384999999999</v>
      </c>
      <c r="D1431" s="6">
        <v>0.13169119212642</v>
      </c>
      <c r="E1431" s="4">
        <f t="shared" si="5"/>
        <v>0.10378034702493631</v>
      </c>
      <c r="F1431" s="4"/>
    </row>
    <row r="1432" spans="1:6" ht="13.2" x14ac:dyDescent="0.25">
      <c r="A1432" s="5">
        <v>44760.583333333336</v>
      </c>
      <c r="B1432" s="6">
        <v>226.89</v>
      </c>
      <c r="C1432" s="6">
        <v>181.78720999999999</v>
      </c>
      <c r="D1432" s="6">
        <v>0.24810760889063599</v>
      </c>
      <c r="E1432" s="4">
        <f t="shared" si="5"/>
        <v>0.10563196152582126</v>
      </c>
      <c r="F1432" s="4"/>
    </row>
    <row r="1433" spans="1:6" ht="13.2" x14ac:dyDescent="0.25">
      <c r="A1433" s="5">
        <v>44760.625</v>
      </c>
      <c r="B1433" s="6">
        <v>197.18</v>
      </c>
      <c r="C1433" s="6">
        <v>150.28764000000001</v>
      </c>
      <c r="D1433" s="6">
        <v>0.31201740875031297</v>
      </c>
      <c r="E1433" s="4">
        <f t="shared" si="5"/>
        <v>0.11023744480530334</v>
      </c>
      <c r="F1433" s="4"/>
    </row>
    <row r="1434" spans="1:6" ht="13.2" x14ac:dyDescent="0.25">
      <c r="A1434" s="5">
        <v>44760.666666666664</v>
      </c>
      <c r="B1434" s="6">
        <v>177.65</v>
      </c>
      <c r="C1434" s="6">
        <v>132.31538</v>
      </c>
      <c r="D1434" s="6">
        <v>0.34262547558719098</v>
      </c>
      <c r="E1434" s="4">
        <f t="shared" si="5"/>
        <v>0.11642327826772375</v>
      </c>
      <c r="F1434" s="4"/>
    </row>
    <row r="1435" spans="1:6" ht="13.2" x14ac:dyDescent="0.25">
      <c r="A1435" s="5">
        <v>44760.708333333336</v>
      </c>
      <c r="B1435" s="6">
        <v>173.74</v>
      </c>
      <c r="C1435" s="6">
        <v>127.07575</v>
      </c>
      <c r="D1435" s="6">
        <v>0.36721601092261902</v>
      </c>
      <c r="E1435" s="4">
        <f t="shared" si="5"/>
        <v>0.12480505713954171</v>
      </c>
      <c r="F1435" s="4"/>
    </row>
    <row r="1436" spans="1:6" ht="13.2" x14ac:dyDescent="0.25">
      <c r="A1436" s="5">
        <v>44760.75</v>
      </c>
      <c r="B1436" s="6">
        <v>167.82</v>
      </c>
      <c r="C1436" s="6">
        <v>129.54903999999999</v>
      </c>
      <c r="D1436" s="6">
        <v>0.29541677807878702</v>
      </c>
      <c r="E1436" s="4">
        <f t="shared" si="5"/>
        <v>0.1336363326951108</v>
      </c>
      <c r="F1436" s="4"/>
    </row>
    <row r="1437" spans="1:6" ht="13.2" x14ac:dyDescent="0.25">
      <c r="A1437" s="5">
        <v>44760.791666666664</v>
      </c>
      <c r="B1437" s="6">
        <v>173.11</v>
      </c>
      <c r="C1437" s="6">
        <v>133.6</v>
      </c>
      <c r="D1437" s="6">
        <v>0.29573353293413102</v>
      </c>
      <c r="E1437" s="4">
        <f t="shared" si="5"/>
        <v>0.14548522000570249</v>
      </c>
      <c r="F1437" s="4"/>
    </row>
    <row r="1438" spans="1:6" ht="13.2" x14ac:dyDescent="0.25">
      <c r="A1438" s="5">
        <v>44760.833333333336</v>
      </c>
      <c r="B1438" s="6">
        <v>172.52</v>
      </c>
      <c r="C1438" s="6">
        <v>137.20908</v>
      </c>
      <c r="D1438" s="6">
        <v>0.25735118987752098</v>
      </c>
      <c r="E1438" s="4">
        <f t="shared" si="5"/>
        <v>0.15541236742815293</v>
      </c>
      <c r="F1438" s="4"/>
    </row>
    <row r="1439" spans="1:6" ht="13.2" x14ac:dyDescent="0.25">
      <c r="A1439" s="5">
        <v>44760.875</v>
      </c>
      <c r="B1439" s="6">
        <v>181.37</v>
      </c>
      <c r="C1439" s="6">
        <v>143.18055000000001</v>
      </c>
      <c r="D1439" s="6">
        <v>0.26672233065175299</v>
      </c>
      <c r="E1439" s="4">
        <f t="shared" si="5"/>
        <v>0.16385669296794958</v>
      </c>
      <c r="F1439" s="4"/>
    </row>
    <row r="1440" spans="1:6" ht="13.2" x14ac:dyDescent="0.25">
      <c r="A1440" s="5">
        <v>44760.916666666664</v>
      </c>
      <c r="B1440" s="6">
        <v>185.49</v>
      </c>
      <c r="C1440" s="6">
        <v>152.49833000000001</v>
      </c>
      <c r="D1440" s="6">
        <v>0.21634118878547701</v>
      </c>
      <c r="E1440" s="4">
        <f t="shared" si="5"/>
        <v>0.16886930693526048</v>
      </c>
      <c r="F1440" s="4"/>
    </row>
    <row r="1441" spans="1:6" ht="13.2" x14ac:dyDescent="0.25">
      <c r="A1441" s="5">
        <v>44760.958333333336</v>
      </c>
      <c r="B1441" s="6">
        <v>193.31</v>
      </c>
      <c r="C1441" s="6">
        <v>164.36775</v>
      </c>
      <c r="D1441" s="6">
        <v>0.17608229108203999</v>
      </c>
      <c r="E1441" s="4">
        <f t="shared" si="5"/>
        <v>0.17247273443066413</v>
      </c>
      <c r="F1441" s="4"/>
    </row>
    <row r="1442" spans="1:6" ht="13.2" x14ac:dyDescent="0.25">
      <c r="A1442" s="5">
        <v>44758</v>
      </c>
      <c r="B1442" s="6">
        <v>188.68</v>
      </c>
      <c r="C1442" s="6">
        <v>169.62056000000001</v>
      </c>
      <c r="D1442" s="6">
        <v>0.112365151960351</v>
      </c>
      <c r="E1442" s="4">
        <f t="shared" si="5"/>
        <v>0.17385853016753428</v>
      </c>
      <c r="F1442" s="4"/>
    </row>
    <row r="1443" spans="1:6" ht="13.2" x14ac:dyDescent="0.25">
      <c r="A1443" s="5">
        <v>44758.041666666664</v>
      </c>
      <c r="B1443" s="6">
        <v>196.17</v>
      </c>
      <c r="C1443" s="6">
        <v>191.59945999999999</v>
      </c>
      <c r="D1443" s="6">
        <v>2.3854660133175699E-2</v>
      </c>
      <c r="E1443" s="4">
        <f t="shared" si="5"/>
        <v>0.17306291248028671</v>
      </c>
      <c r="F1443" s="4"/>
    </row>
    <row r="1444" spans="1:6" ht="13.2" x14ac:dyDescent="0.25">
      <c r="A1444" s="5">
        <v>44758.083333333336</v>
      </c>
      <c r="B1444" s="6">
        <v>224.17</v>
      </c>
      <c r="C1444" s="6">
        <v>220.97444999999999</v>
      </c>
      <c r="D1444" s="6">
        <v>1.44611741312174E-2</v>
      </c>
      <c r="E1444" s="4">
        <f t="shared" si="5"/>
        <v>0.17282979894578512</v>
      </c>
      <c r="F1444" s="4"/>
    </row>
    <row r="1445" spans="1:6" ht="13.2" x14ac:dyDescent="0.25">
      <c r="A1445" s="5">
        <v>44758.125</v>
      </c>
      <c r="B1445" s="6">
        <v>271.93</v>
      </c>
      <c r="C1445" s="6">
        <v>243.05975000000001</v>
      </c>
      <c r="D1445" s="6">
        <v>0.118778407366912</v>
      </c>
      <c r="E1445" s="4">
        <f t="shared" si="5"/>
        <v>0.1732950394530067</v>
      </c>
      <c r="F1445" s="4"/>
    </row>
    <row r="1446" spans="1:6" ht="13.2" x14ac:dyDescent="0.25">
      <c r="A1446" s="5">
        <v>44758.166666666664</v>
      </c>
      <c r="B1446" s="6">
        <v>275.27</v>
      </c>
      <c r="C1446" s="6">
        <v>250.12621999999999</v>
      </c>
      <c r="D1446" s="6">
        <v>0.100524367257459</v>
      </c>
      <c r="E1446" s="4">
        <f t="shared" si="5"/>
        <v>0.17103766157986622</v>
      </c>
      <c r="F1446" s="4"/>
    </row>
    <row r="1447" spans="1:6" ht="13.2" x14ac:dyDescent="0.25">
      <c r="A1447" s="5">
        <v>44758.208333333336</v>
      </c>
      <c r="B1447" s="6">
        <v>265.56</v>
      </c>
      <c r="C1447" s="6">
        <v>246.2346</v>
      </c>
      <c r="D1447" s="6">
        <v>7.8483689944467597E-2</v>
      </c>
      <c r="E1447" s="4">
        <f t="shared" si="5"/>
        <v>0.16731240232774416</v>
      </c>
      <c r="F1447" s="4"/>
    </row>
    <row r="1448" spans="1:6" ht="13.2" x14ac:dyDescent="0.25">
      <c r="A1448" s="5">
        <v>44758.25</v>
      </c>
      <c r="B1448" s="6">
        <v>256.55</v>
      </c>
      <c r="C1448" s="6">
        <v>239.16683</v>
      </c>
      <c r="D1448" s="6">
        <v>7.2682194265818498E-2</v>
      </c>
      <c r="E1448" s="4">
        <f t="shared" si="5"/>
        <v>0.16459289594265891</v>
      </c>
      <c r="F1448" s="4"/>
    </row>
    <row r="1449" spans="1:6" ht="13.2" x14ac:dyDescent="0.25">
      <c r="A1449" s="5">
        <v>44758.291666666664</v>
      </c>
      <c r="B1449" s="6">
        <v>247.55</v>
      </c>
      <c r="C1449" s="6">
        <v>235.21476000000001</v>
      </c>
      <c r="D1449" s="6">
        <v>5.2442457267562602E-2</v>
      </c>
      <c r="E1449" s="4">
        <f t="shared" si="5"/>
        <v>0.1622406002375999</v>
      </c>
      <c r="F1449" s="4"/>
    </row>
    <row r="1450" spans="1:6" ht="13.2" x14ac:dyDescent="0.25">
      <c r="A1450" s="5">
        <v>44758.333333333336</v>
      </c>
      <c r="B1450" s="6">
        <v>254.2</v>
      </c>
      <c r="C1450" s="6">
        <v>233.85693000000001</v>
      </c>
      <c r="D1450" s="6">
        <v>8.6989382782028196E-2</v>
      </c>
      <c r="E1450" s="4">
        <f t="shared" si="5"/>
        <v>0.16197368822143113</v>
      </c>
      <c r="F1450" s="4"/>
    </row>
    <row r="1451" spans="1:6" ht="13.2" x14ac:dyDescent="0.25">
      <c r="A1451" s="5">
        <v>44758.375</v>
      </c>
      <c r="B1451" s="6">
        <v>242.04</v>
      </c>
      <c r="C1451" s="6">
        <v>229.04508999999999</v>
      </c>
      <c r="D1451" s="6">
        <v>5.6735160749352899E-2</v>
      </c>
      <c r="E1451" s="4">
        <f t="shared" si="5"/>
        <v>0.16024040979473078</v>
      </c>
      <c r="F1451" s="4"/>
    </row>
    <row r="1452" spans="1:6" ht="13.2" x14ac:dyDescent="0.25">
      <c r="A1452" s="5">
        <v>44758.416666666664</v>
      </c>
      <c r="B1452" s="6">
        <v>237.84</v>
      </c>
      <c r="C1452" s="6">
        <v>223.23732000000001</v>
      </c>
      <c r="D1452" s="6">
        <v>6.5413256170607906E-2</v>
      </c>
      <c r="E1452" s="4">
        <f t="shared" si="5"/>
        <v>0.15905808444609065</v>
      </c>
      <c r="F1452" s="4"/>
    </row>
    <row r="1453" spans="1:6" ht="13.2" x14ac:dyDescent="0.25">
      <c r="A1453" s="5">
        <v>44758.458333333336</v>
      </c>
      <c r="B1453" s="6">
        <v>240.4</v>
      </c>
      <c r="C1453" s="6">
        <v>226.4768</v>
      </c>
      <c r="D1453" s="6">
        <v>6.14773786983921E-2</v>
      </c>
      <c r="E1453" s="4">
        <f t="shared" si="5"/>
        <v>0.15823462825744775</v>
      </c>
      <c r="F1453" s="4"/>
    </row>
    <row r="1454" spans="1:6" ht="13.2" x14ac:dyDescent="0.25">
      <c r="A1454" s="5">
        <v>44758.5</v>
      </c>
      <c r="B1454" s="6">
        <v>235.94</v>
      </c>
      <c r="C1454" s="6">
        <v>232.90619000000001</v>
      </c>
      <c r="D1454" s="6">
        <v>1.3025888234228501E-2</v>
      </c>
      <c r="E1454" s="4">
        <f t="shared" si="5"/>
        <v>0.15693909069368589</v>
      </c>
      <c r="F1454" s="4"/>
    </row>
    <row r="1455" spans="1:6" ht="13.2" x14ac:dyDescent="0.25">
      <c r="A1455" s="5">
        <v>44758.541666666664</v>
      </c>
      <c r="B1455" s="6">
        <v>239.02</v>
      </c>
      <c r="C1455" s="6">
        <v>224.78716</v>
      </c>
      <c r="D1455" s="6">
        <v>6.3316961698346094E-2</v>
      </c>
      <c r="E1455" s="4">
        <f t="shared" si="5"/>
        <v>0.1540901644258495</v>
      </c>
      <c r="F1455" s="4"/>
    </row>
    <row r="1456" spans="1:6" ht="13.2" x14ac:dyDescent="0.25">
      <c r="A1456" s="5">
        <v>44758.583333333336</v>
      </c>
      <c r="B1456" s="6">
        <v>226.44</v>
      </c>
      <c r="C1456" s="6">
        <v>200.26954000000001</v>
      </c>
      <c r="D1456" s="6">
        <v>0.13067618770183401</v>
      </c>
      <c r="E1456" s="4">
        <f t="shared" si="5"/>
        <v>0.14919718854298272</v>
      </c>
      <c r="F1456" s="4"/>
    </row>
    <row r="1457" spans="1:6" ht="13.2" x14ac:dyDescent="0.25">
      <c r="A1457" s="5">
        <v>44758.625</v>
      </c>
      <c r="B1457" s="6">
        <v>188.05</v>
      </c>
      <c r="C1457" s="6">
        <v>168.37398999999999</v>
      </c>
      <c r="D1457" s="6">
        <v>0.11685896378650799</v>
      </c>
      <c r="E1457" s="4">
        <f t="shared" si="5"/>
        <v>0.14106558666949084</v>
      </c>
      <c r="F1457" s="4"/>
    </row>
    <row r="1458" spans="1:6" ht="13.2" x14ac:dyDescent="0.25">
      <c r="A1458" s="5">
        <v>44758.666666666664</v>
      </c>
      <c r="B1458" s="6">
        <v>160.69999999999999</v>
      </c>
      <c r="C1458" s="6">
        <v>144.45139</v>
      </c>
      <c r="D1458" s="6">
        <v>0.112484968126647</v>
      </c>
      <c r="E1458" s="4">
        <f t="shared" si="5"/>
        <v>0.13147639885863485</v>
      </c>
      <c r="F1458" s="4"/>
    </row>
    <row r="1459" spans="1:6" ht="13.2" x14ac:dyDescent="0.25">
      <c r="A1459" s="5">
        <v>44758.708333333336</v>
      </c>
      <c r="B1459" s="6">
        <v>152.96</v>
      </c>
      <c r="C1459" s="6">
        <v>135.429</v>
      </c>
      <c r="D1459" s="6">
        <v>0.12944790259102501</v>
      </c>
      <c r="E1459" s="4">
        <f t="shared" si="5"/>
        <v>0.12156939434481845</v>
      </c>
      <c r="F1459" s="4"/>
    </row>
    <row r="1460" spans="1:6" ht="13.2" x14ac:dyDescent="0.25">
      <c r="A1460" s="5">
        <v>44758.75</v>
      </c>
      <c r="B1460" s="6">
        <v>152.06</v>
      </c>
      <c r="C1460" s="6">
        <v>138.46567999999999</v>
      </c>
      <c r="D1460" s="6">
        <v>9.81782633790554E-2</v>
      </c>
      <c r="E1460" s="4">
        <f t="shared" si="5"/>
        <v>0.11335112289899631</v>
      </c>
      <c r="F1460" s="4"/>
    </row>
    <row r="1461" spans="1:6" ht="13.2" x14ac:dyDescent="0.25">
      <c r="A1461" s="5">
        <v>44758.791666666664</v>
      </c>
      <c r="B1461" s="6">
        <v>155.09</v>
      </c>
      <c r="C1461" s="6">
        <v>141.34128999999999</v>
      </c>
      <c r="D1461" s="6">
        <v>9.7273132288519595E-2</v>
      </c>
      <c r="E1461" s="4">
        <f t="shared" si="5"/>
        <v>0.10508193953876249</v>
      </c>
      <c r="F1461" s="4"/>
    </row>
    <row r="1462" spans="1:6" ht="13.2" x14ac:dyDescent="0.25">
      <c r="A1462" s="5">
        <v>44758.833333333336</v>
      </c>
      <c r="B1462" s="6">
        <v>155.44</v>
      </c>
      <c r="C1462" s="6">
        <v>140.84693999999999</v>
      </c>
      <c r="D1462" s="6">
        <v>0.103609350689479</v>
      </c>
      <c r="E1462" s="4">
        <f t="shared" si="5"/>
        <v>9.8676029572594082E-2</v>
      </c>
      <c r="F1462" s="4"/>
    </row>
    <row r="1463" spans="1:6" ht="13.2" x14ac:dyDescent="0.25">
      <c r="A1463" s="5">
        <v>44758.875</v>
      </c>
      <c r="B1463" s="6">
        <v>167.47</v>
      </c>
      <c r="C1463" s="6">
        <v>144.18236999999999</v>
      </c>
      <c r="D1463" s="6">
        <v>0.16151510063262201</v>
      </c>
      <c r="E1463" s="4">
        <f t="shared" si="5"/>
        <v>9.4292394988463604E-2</v>
      </c>
      <c r="F1463" s="4"/>
    </row>
    <row r="1464" spans="1:6" ht="13.2" x14ac:dyDescent="0.25">
      <c r="A1464" s="5">
        <v>44758.916666666664</v>
      </c>
      <c r="B1464" s="6">
        <v>175.73</v>
      </c>
      <c r="C1464" s="6">
        <v>151.00864999999999</v>
      </c>
      <c r="D1464" s="6">
        <v>0.16370817168420401</v>
      </c>
      <c r="E1464" s="4">
        <f t="shared" si="5"/>
        <v>9.2099352609243901E-2</v>
      </c>
      <c r="F1464" s="4"/>
    </row>
    <row r="1465" spans="1:6" ht="13.2" x14ac:dyDescent="0.25">
      <c r="A1465" s="5">
        <v>44758.958333333336</v>
      </c>
      <c r="B1465" s="6">
        <v>189.77</v>
      </c>
      <c r="C1465" s="6">
        <v>157.38882000000001</v>
      </c>
      <c r="D1465" s="6">
        <v>0.20574002651522499</v>
      </c>
      <c r="E1465" s="4">
        <f t="shared" si="5"/>
        <v>9.3335091585626626E-2</v>
      </c>
      <c r="F1465" s="4"/>
    </row>
    <row r="1466" spans="1:6" ht="13.2" x14ac:dyDescent="0.25">
      <c r="A1466" s="5">
        <v>44759</v>
      </c>
      <c r="B1466" s="6">
        <v>194.26</v>
      </c>
      <c r="C1466" s="6">
        <v>162.10699</v>
      </c>
      <c r="D1466" s="6">
        <v>0.19834437737694</v>
      </c>
      <c r="E1466" s="4">
        <f t="shared" si="5"/>
        <v>9.6917559311317833E-2</v>
      </c>
      <c r="F1466" s="4"/>
    </row>
    <row r="1467" spans="1:6" ht="13.2" x14ac:dyDescent="0.25">
      <c r="A1467" s="5">
        <v>44759.041666666664</v>
      </c>
      <c r="B1467" s="6">
        <v>195.03</v>
      </c>
      <c r="C1467" s="6">
        <v>187.33138</v>
      </c>
      <c r="D1467" s="6">
        <v>4.1096264811586798E-2</v>
      </c>
      <c r="E1467" s="4">
        <f t="shared" si="5"/>
        <v>9.7635959506251632E-2</v>
      </c>
      <c r="F1467" s="4"/>
    </row>
    <row r="1468" spans="1:6" ht="13.2" x14ac:dyDescent="0.25">
      <c r="A1468" s="5">
        <v>44759.083333333336</v>
      </c>
      <c r="B1468" s="6">
        <v>224.22</v>
      </c>
      <c r="C1468" s="6">
        <v>219.34891999999999</v>
      </c>
      <c r="D1468" s="6">
        <v>2.2206993314578399E-2</v>
      </c>
      <c r="E1468" s="4">
        <f t="shared" si="5"/>
        <v>9.7958701972225004E-2</v>
      </c>
      <c r="F1468" s="4"/>
    </row>
    <row r="1469" spans="1:6" ht="13.2" x14ac:dyDescent="0.25">
      <c r="A1469" s="5">
        <v>44759.125</v>
      </c>
      <c r="B1469" s="6">
        <v>261.94</v>
      </c>
      <c r="C1469" s="6">
        <v>239.30553</v>
      </c>
      <c r="D1469" s="6">
        <v>9.4583982242282399E-2</v>
      </c>
      <c r="E1469" s="4">
        <f t="shared" si="5"/>
        <v>9.6950600925365407E-2</v>
      </c>
      <c r="F1469" s="4"/>
    </row>
    <row r="1470" spans="1:6" ht="13.2" x14ac:dyDescent="0.25">
      <c r="A1470" s="5">
        <v>44759.166666666664</v>
      </c>
      <c r="B1470" s="6">
        <v>262.10000000000002</v>
      </c>
      <c r="C1470" s="6">
        <v>241.81014999999999</v>
      </c>
      <c r="D1470" s="6">
        <v>8.3908181687162506E-2</v>
      </c>
      <c r="E1470" s="4">
        <f t="shared" si="5"/>
        <v>9.6258259859936371E-2</v>
      </c>
      <c r="F1470" s="4"/>
    </row>
    <row r="1471" spans="1:6" ht="13.2" x14ac:dyDescent="0.25">
      <c r="A1471" s="5">
        <v>44759.208333333336</v>
      </c>
      <c r="B1471" s="6">
        <v>252.37</v>
      </c>
      <c r="C1471" s="6">
        <v>236.17359999999999</v>
      </c>
      <c r="D1471" s="6">
        <v>6.8578367776923402E-2</v>
      </c>
      <c r="E1471" s="4">
        <f t="shared" si="5"/>
        <v>9.5845538102955374E-2</v>
      </c>
      <c r="F1471" s="4"/>
    </row>
    <row r="1472" spans="1:6" ht="13.2" x14ac:dyDescent="0.25">
      <c r="A1472" s="5">
        <v>44759.25</v>
      </c>
      <c r="B1472" s="6">
        <v>255.63</v>
      </c>
      <c r="C1472" s="6">
        <v>229.21256</v>
      </c>
      <c r="D1472" s="6">
        <v>0.11525302103863699</v>
      </c>
      <c r="E1472" s="4">
        <f t="shared" si="5"/>
        <v>9.7619322551822832E-2</v>
      </c>
      <c r="F1472" s="4"/>
    </row>
    <row r="1473" spans="1:6" ht="13.2" x14ac:dyDescent="0.25">
      <c r="A1473" s="5">
        <v>44759.291666666664</v>
      </c>
      <c r="B1473" s="6">
        <v>243.51</v>
      </c>
      <c r="C1473" s="6">
        <v>224.38954000000001</v>
      </c>
      <c r="D1473" s="6">
        <v>8.5211012955416596E-2</v>
      </c>
      <c r="E1473" s="4">
        <f t="shared" si="5"/>
        <v>9.8984679038816747E-2</v>
      </c>
      <c r="F1473" s="4"/>
    </row>
    <row r="1474" spans="1:6" ht="13.2" x14ac:dyDescent="0.25">
      <c r="A1474" s="5">
        <v>44759.333333333336</v>
      </c>
      <c r="B1474" s="6">
        <v>246.37</v>
      </c>
      <c r="C1474" s="6">
        <v>222.02513999999999</v>
      </c>
      <c r="D1474" s="6">
        <v>0.109649114510185</v>
      </c>
      <c r="E1474" s="4">
        <f t="shared" si="5"/>
        <v>9.9928834527489949E-2</v>
      </c>
      <c r="F1474" s="4"/>
    </row>
    <row r="1475" spans="1:6" ht="13.2" x14ac:dyDescent="0.25">
      <c r="A1475" s="5">
        <v>44759.375</v>
      </c>
      <c r="B1475" s="6">
        <v>235.61</v>
      </c>
      <c r="C1475" s="6">
        <v>216.21543</v>
      </c>
      <c r="D1475" s="6">
        <v>8.9700212422397493E-2</v>
      </c>
      <c r="E1475" s="4">
        <f t="shared" si="5"/>
        <v>0.10130237834720014</v>
      </c>
      <c r="F1475" s="4"/>
    </row>
    <row r="1476" spans="1:6" ht="13.2" x14ac:dyDescent="0.25">
      <c r="A1476" s="5">
        <v>44759.416666666664</v>
      </c>
      <c r="B1476" s="6">
        <v>232.64</v>
      </c>
      <c r="C1476" s="6">
        <v>209.26501999999999</v>
      </c>
      <c r="D1476" s="6">
        <v>0.111700369225587</v>
      </c>
      <c r="E1476" s="4">
        <f t="shared" si="5"/>
        <v>0.10323100805782426</v>
      </c>
      <c r="F1476" s="4"/>
    </row>
    <row r="1477" spans="1:6" ht="13.2" x14ac:dyDescent="0.25">
      <c r="A1477" s="5">
        <v>44759.458333333336</v>
      </c>
      <c r="B1477" s="6">
        <v>225.46</v>
      </c>
      <c r="C1477" s="6">
        <v>212.75026</v>
      </c>
      <c r="D1477" s="6">
        <v>5.9740185511406703E-2</v>
      </c>
      <c r="E1477" s="4">
        <f t="shared" si="5"/>
        <v>0.10315862500836653</v>
      </c>
      <c r="F1477" s="4"/>
    </row>
    <row r="1478" spans="1:6" ht="13.2" x14ac:dyDescent="0.25">
      <c r="A1478" s="5">
        <v>44759.5</v>
      </c>
      <c r="B1478" s="6">
        <v>227.06</v>
      </c>
      <c r="C1478" s="6">
        <v>220.25355999999999</v>
      </c>
      <c r="D1478" s="6">
        <v>3.0902746815987901E-2</v>
      </c>
      <c r="E1478" s="4">
        <f t="shared" si="5"/>
        <v>0.10390349411593985</v>
      </c>
      <c r="F1478" s="4"/>
    </row>
    <row r="1479" spans="1:6" ht="13.2" x14ac:dyDescent="0.25">
      <c r="A1479" s="5">
        <v>44759.541666666664</v>
      </c>
      <c r="B1479" s="6">
        <v>230.36</v>
      </c>
      <c r="C1479" s="6">
        <v>211.66436999999999</v>
      </c>
      <c r="D1479" s="6">
        <v>8.8326769403844499E-2</v>
      </c>
      <c r="E1479" s="4">
        <f t="shared" si="5"/>
        <v>0.10494556943700228</v>
      </c>
      <c r="F1479" s="4"/>
    </row>
    <row r="1480" spans="1:6" ht="13.2" x14ac:dyDescent="0.25">
      <c r="A1480" s="5">
        <v>44759.583333333336</v>
      </c>
      <c r="B1480" s="6">
        <v>221.7</v>
      </c>
      <c r="C1480" s="6">
        <v>184.59226000000001</v>
      </c>
      <c r="D1480" s="6">
        <v>0.20102543844470999</v>
      </c>
      <c r="E1480" s="4">
        <f t="shared" si="5"/>
        <v>0.10787678821795547</v>
      </c>
      <c r="F1480" s="4"/>
    </row>
    <row r="1481" spans="1:6" ht="13.2" x14ac:dyDescent="0.25">
      <c r="A1481" s="5">
        <v>44759.625</v>
      </c>
      <c r="B1481" s="6">
        <v>185.57</v>
      </c>
      <c r="C1481" s="6">
        <v>153.15633</v>
      </c>
      <c r="D1481" s="6">
        <v>0.211637808244686</v>
      </c>
      <c r="E1481" s="4">
        <f t="shared" si="5"/>
        <v>0.11182590673704622</v>
      </c>
      <c r="F1481" s="4"/>
    </row>
    <row r="1482" spans="1:6" ht="13.2" x14ac:dyDescent="0.25">
      <c r="A1482" s="5">
        <v>44759.666666666664</v>
      </c>
      <c r="B1482" s="6">
        <v>164.59</v>
      </c>
      <c r="C1482" s="6">
        <v>133.02876000000001</v>
      </c>
      <c r="D1482" s="6">
        <v>0.23725125303731301</v>
      </c>
      <c r="E1482" s="4">
        <f t="shared" si="5"/>
        <v>0.11702450194165727</v>
      </c>
      <c r="F1482" s="4"/>
    </row>
    <row r="1483" spans="1:6" ht="13.2" x14ac:dyDescent="0.25">
      <c r="A1483" s="5">
        <v>44759.708333333336</v>
      </c>
      <c r="B1483" s="6">
        <v>154.72</v>
      </c>
      <c r="C1483" s="6">
        <v>125.58937</v>
      </c>
      <c r="D1483" s="6">
        <v>0.23195139843443699</v>
      </c>
      <c r="E1483" s="4">
        <f t="shared" si="5"/>
        <v>0.12129548093513277</v>
      </c>
      <c r="F1483" s="4"/>
    </row>
    <row r="1484" spans="1:6" ht="13.2" x14ac:dyDescent="0.25">
      <c r="A1484" s="5">
        <v>44759.75</v>
      </c>
      <c r="B1484" s="6">
        <v>145.4</v>
      </c>
      <c r="C1484" s="6">
        <v>127.13330000000001</v>
      </c>
      <c r="D1484" s="6">
        <v>0.143681474483868</v>
      </c>
      <c r="E1484" s="4">
        <f t="shared" si="5"/>
        <v>0.1231914480645</v>
      </c>
      <c r="F1484" s="4"/>
    </row>
    <row r="1485" spans="1:6" ht="13.2" x14ac:dyDescent="0.25">
      <c r="A1485" s="5">
        <v>44759.791666666664</v>
      </c>
      <c r="B1485" s="6">
        <v>138.33000000000001</v>
      </c>
      <c r="C1485" s="6">
        <v>129.73330000000001</v>
      </c>
      <c r="D1485" s="6">
        <v>6.6264405515006494E-2</v>
      </c>
      <c r="E1485" s="4">
        <f t="shared" si="5"/>
        <v>0.12189941778227026</v>
      </c>
      <c r="F1485" s="4"/>
    </row>
    <row r="1486" spans="1:6" ht="13.2" x14ac:dyDescent="0.25">
      <c r="A1486" s="5">
        <v>44759.833333333336</v>
      </c>
      <c r="B1486" s="6">
        <v>141.72999999999999</v>
      </c>
      <c r="C1486" s="6">
        <v>131.17001999999999</v>
      </c>
      <c r="D1486" s="6">
        <v>8.0506048562011295E-2</v>
      </c>
      <c r="E1486" s="4">
        <f t="shared" si="5"/>
        <v>0.12093678019362579</v>
      </c>
      <c r="F1486" s="4"/>
    </row>
    <row r="1487" spans="1:6" ht="13.2" x14ac:dyDescent="0.25">
      <c r="A1487" s="5">
        <v>44759.875</v>
      </c>
      <c r="B1487" s="6">
        <v>154.16</v>
      </c>
      <c r="C1487" s="6">
        <v>136.03881999999999</v>
      </c>
      <c r="D1487" s="6">
        <v>0.13320594812568901</v>
      </c>
      <c r="E1487" s="4">
        <f t="shared" si="5"/>
        <v>0.11975723217250356</v>
      </c>
      <c r="F1487" s="4"/>
    </row>
    <row r="1488" spans="1:6" ht="13.2" x14ac:dyDescent="0.25">
      <c r="A1488" s="5">
        <v>44759.916666666664</v>
      </c>
      <c r="B1488" s="6">
        <v>168.76</v>
      </c>
      <c r="C1488" s="6">
        <v>143.16028</v>
      </c>
      <c r="D1488" s="6">
        <v>0.17881859409607101</v>
      </c>
      <c r="E1488" s="4">
        <f t="shared" si="5"/>
        <v>0.12038683310633136</v>
      </c>
      <c r="F1488" s="4"/>
    </row>
    <row r="1489" spans="1:6" ht="13.2" x14ac:dyDescent="0.25">
      <c r="A1489" s="5">
        <v>44759.958333333336</v>
      </c>
      <c r="B1489" s="6">
        <v>178.85</v>
      </c>
      <c r="C1489" s="6">
        <v>150.1165</v>
      </c>
      <c r="D1489" s="6">
        <v>0.19140800644832501</v>
      </c>
      <c r="E1489" s="4">
        <f t="shared" si="5"/>
        <v>0.11978966560354386</v>
      </c>
      <c r="F1489" s="4"/>
    </row>
    <row r="1490" spans="1:6" ht="13.2" x14ac:dyDescent="0.25">
      <c r="A1490" s="5">
        <v>44760</v>
      </c>
      <c r="B1490" s="6">
        <v>193.6</v>
      </c>
      <c r="C1490" s="6">
        <v>161.74043</v>
      </c>
      <c r="D1490" s="6">
        <v>0.19697962964485699</v>
      </c>
      <c r="E1490" s="4">
        <f t="shared" si="5"/>
        <v>0.11973280111470706</v>
      </c>
      <c r="F1490" s="4"/>
    </row>
    <row r="1491" spans="1:6" ht="13.2" x14ac:dyDescent="0.25">
      <c r="A1491" s="5">
        <v>44760.041666666664</v>
      </c>
      <c r="B1491" s="6">
        <v>194.76</v>
      </c>
      <c r="C1491" s="6">
        <v>187.61004</v>
      </c>
      <c r="D1491" s="6">
        <v>3.8110753560950103E-2</v>
      </c>
      <c r="E1491" s="4">
        <f t="shared" si="5"/>
        <v>0.1196084048125972</v>
      </c>
      <c r="F1491" s="4"/>
    </row>
    <row r="1492" spans="1:6" ht="13.2" x14ac:dyDescent="0.25">
      <c r="A1492" s="5">
        <v>44760.083333333336</v>
      </c>
      <c r="B1492" s="6">
        <v>235.38</v>
      </c>
      <c r="C1492" s="6">
        <v>219.92973000000001</v>
      </c>
      <c r="D1492" s="6">
        <v>7.0250938788493894E-2</v>
      </c>
      <c r="E1492" s="4">
        <f t="shared" si="5"/>
        <v>0.12161023587401033</v>
      </c>
      <c r="F1492" s="4"/>
    </row>
    <row r="1493" spans="1:6" ht="13.2" x14ac:dyDescent="0.25">
      <c r="A1493" s="5">
        <v>44760.125</v>
      </c>
      <c r="B1493" s="6">
        <v>270.52999999999997</v>
      </c>
      <c r="C1493" s="6">
        <v>238.80134000000001</v>
      </c>
      <c r="D1493" s="6">
        <v>0.132866339862246</v>
      </c>
      <c r="E1493" s="4">
        <f t="shared" si="5"/>
        <v>0.12320533410817548</v>
      </c>
      <c r="F1493" s="4"/>
    </row>
    <row r="1494" spans="1:6" ht="13.2" x14ac:dyDescent="0.25">
      <c r="A1494" s="5">
        <v>44760.166666666664</v>
      </c>
      <c r="B1494" s="6">
        <v>278.2</v>
      </c>
      <c r="C1494" s="6">
        <v>239.16220000000001</v>
      </c>
      <c r="D1494" s="6">
        <v>0.16322729929729601</v>
      </c>
      <c r="E1494" s="4">
        <f t="shared" si="5"/>
        <v>0.12651029734193106</v>
      </c>
      <c r="F1494" s="4"/>
    </row>
    <row r="1495" spans="1:6" ht="13.2" x14ac:dyDescent="0.25">
      <c r="A1495" s="5">
        <v>44760.208333333336</v>
      </c>
      <c r="B1495" s="6">
        <v>272.27</v>
      </c>
      <c r="C1495" s="6">
        <v>232.31184999999999</v>
      </c>
      <c r="D1495" s="6">
        <v>0.172002203073153</v>
      </c>
      <c r="E1495" s="4">
        <f t="shared" si="5"/>
        <v>0.13081962381260728</v>
      </c>
      <c r="F1495" s="4"/>
    </row>
    <row r="1496" spans="1:6" ht="13.2" x14ac:dyDescent="0.25">
      <c r="A1496" s="5">
        <v>44760.25</v>
      </c>
      <c r="B1496" s="6">
        <v>258.99</v>
      </c>
      <c r="C1496" s="6">
        <v>225.26224999999999</v>
      </c>
      <c r="D1496" s="6">
        <v>0.14972659644481001</v>
      </c>
      <c r="E1496" s="4">
        <f t="shared" si="5"/>
        <v>0.1322560227878645</v>
      </c>
      <c r="F1496" s="4"/>
    </row>
    <row r="1497" spans="1:6" ht="13.2" x14ac:dyDescent="0.25">
      <c r="A1497" s="5">
        <v>44760.291666666664</v>
      </c>
      <c r="B1497" s="6">
        <v>247.69</v>
      </c>
      <c r="C1497" s="6">
        <v>219.57347999999999</v>
      </c>
      <c r="D1497" s="6">
        <v>0.12805061886344299</v>
      </c>
      <c r="E1497" s="4">
        <f t="shared" si="5"/>
        <v>0.1340410063673656</v>
      </c>
      <c r="F1497" s="4"/>
    </row>
    <row r="1498" spans="1:6" ht="13.2" x14ac:dyDescent="0.25">
      <c r="A1498" s="5">
        <v>44760.333333333336</v>
      </c>
      <c r="B1498" s="6">
        <v>240.36</v>
      </c>
      <c r="C1498" s="6">
        <v>216.04476</v>
      </c>
      <c r="D1498" s="6">
        <v>0.112547233267772</v>
      </c>
      <c r="E1498" s="4">
        <f t="shared" si="5"/>
        <v>0.13416176131559837</v>
      </c>
      <c r="F1498" s="4"/>
    </row>
    <row r="1499" spans="1:6" ht="13.2" x14ac:dyDescent="0.25">
      <c r="A1499" s="5">
        <v>44760.375</v>
      </c>
      <c r="B1499" s="6">
        <v>234.9</v>
      </c>
      <c r="C1499" s="6">
        <v>209.99833000000001</v>
      </c>
      <c r="D1499" s="6">
        <v>0.11858032394829</v>
      </c>
      <c r="E1499" s="4">
        <f t="shared" si="5"/>
        <v>0.13536509929584389</v>
      </c>
      <c r="F1499" s="4"/>
    </row>
    <row r="1500" spans="1:6" ht="13.2" x14ac:dyDescent="0.25">
      <c r="A1500" s="5">
        <v>44760.416666666664</v>
      </c>
      <c r="B1500" s="6">
        <v>227.89</v>
      </c>
      <c r="C1500" s="6">
        <v>203.05304000000001</v>
      </c>
      <c r="D1500" s="6">
        <v>0.122317597411986</v>
      </c>
      <c r="E1500" s="4">
        <f t="shared" si="5"/>
        <v>0.13580748380361052</v>
      </c>
      <c r="F1500" s="4"/>
    </row>
    <row r="1501" spans="1:6" ht="13.2" x14ac:dyDescent="0.25">
      <c r="A1501" s="5">
        <v>44760.458333333336</v>
      </c>
      <c r="B1501" s="6">
        <v>229.53</v>
      </c>
      <c r="C1501" s="6">
        <v>205.63881000000001</v>
      </c>
      <c r="D1501" s="6">
        <v>0.116180355254924</v>
      </c>
      <c r="E1501" s="4">
        <f t="shared" si="5"/>
        <v>0.13815915754292374</v>
      </c>
      <c r="F1501" s="4"/>
    </row>
    <row r="1502" spans="1:6" ht="13.2" x14ac:dyDescent="0.25">
      <c r="A1502" s="5">
        <v>44760.5</v>
      </c>
      <c r="B1502" s="6">
        <v>228.7</v>
      </c>
      <c r="C1502" s="6">
        <v>212.09388999999999</v>
      </c>
      <c r="D1502" s="6">
        <v>7.8296032007334093E-2</v>
      </c>
      <c r="E1502" s="4">
        <f t="shared" si="5"/>
        <v>0.14013387775922984</v>
      </c>
      <c r="F1502" s="4"/>
    </row>
    <row r="1503" spans="1:6" ht="13.2" x14ac:dyDescent="0.25">
      <c r="A1503" s="5">
        <v>44760.541666666664</v>
      </c>
      <c r="B1503" s="6">
        <v>237.32</v>
      </c>
      <c r="C1503" s="6">
        <v>203.65795</v>
      </c>
      <c r="D1503" s="6">
        <v>0.16528718864154299</v>
      </c>
      <c r="E1503" s="4">
        <f t="shared" si="5"/>
        <v>0.14334056189413394</v>
      </c>
      <c r="F1503" s="4"/>
    </row>
    <row r="1504" spans="1:6" ht="13.2" x14ac:dyDescent="0.25">
      <c r="A1504" s="5">
        <v>44760.583333333336</v>
      </c>
      <c r="B1504" s="6">
        <v>226.89</v>
      </c>
      <c r="C1504" s="6">
        <v>177.15029000000001</v>
      </c>
      <c r="D1504" s="6">
        <v>0.28077690417554402</v>
      </c>
      <c r="E1504" s="4">
        <f t="shared" si="5"/>
        <v>0.14666353963291873</v>
      </c>
      <c r="F1504" s="4"/>
    </row>
    <row r="1505" spans="1:6" ht="13.2" x14ac:dyDescent="0.25">
      <c r="A1505" s="5">
        <v>44760.625</v>
      </c>
      <c r="B1505" s="6">
        <v>197.18</v>
      </c>
      <c r="C1505" s="6">
        <v>146.11721</v>
      </c>
      <c r="D1505" s="6">
        <v>0.349464583945997</v>
      </c>
      <c r="E1505" s="4">
        <f t="shared" si="5"/>
        <v>0.15240632195380668</v>
      </c>
      <c r="F1505" s="4"/>
    </row>
    <row r="1506" spans="1:6" ht="13.2" x14ac:dyDescent="0.25">
      <c r="A1506" s="5">
        <v>44760.666666666664</v>
      </c>
      <c r="B1506" s="6">
        <v>177.65</v>
      </c>
      <c r="C1506" s="6">
        <v>126.37869000000001</v>
      </c>
      <c r="D1506" s="6">
        <v>0.405695849513869</v>
      </c>
      <c r="E1506" s="4">
        <f t="shared" si="5"/>
        <v>0.15942484680699651</v>
      </c>
      <c r="F1506" s="4"/>
    </row>
    <row r="1507" spans="1:6" ht="13.2" x14ac:dyDescent="0.25">
      <c r="A1507" s="5">
        <v>44760.708333333336</v>
      </c>
      <c r="B1507" s="6">
        <v>173.74</v>
      </c>
      <c r="C1507" s="6">
        <v>118.46436</v>
      </c>
      <c r="D1507" s="6">
        <v>0.46660143185680403</v>
      </c>
      <c r="E1507" s="4">
        <f t="shared" si="5"/>
        <v>0.16920193153292848</v>
      </c>
      <c r="F1507" s="4"/>
    </row>
    <row r="1508" spans="1:6" ht="13.2" x14ac:dyDescent="0.25">
      <c r="A1508" s="5">
        <v>44760.75</v>
      </c>
      <c r="B1508" s="6">
        <v>167.82</v>
      </c>
      <c r="C1508" s="6">
        <v>119.32505999999999</v>
      </c>
      <c r="D1508" s="6">
        <v>0.40641035504193301</v>
      </c>
      <c r="E1508" s="4">
        <f t="shared" si="5"/>
        <v>0.18014896822284784</v>
      </c>
      <c r="F1508" s="4"/>
    </row>
    <row r="1509" spans="1:6" ht="13.2" x14ac:dyDescent="0.25">
      <c r="A1509" s="5">
        <v>44760.791666666664</v>
      </c>
      <c r="B1509" s="6">
        <v>173.11</v>
      </c>
      <c r="C1509" s="6">
        <v>122.53928999999999</v>
      </c>
      <c r="D1509" s="6">
        <v>0.41268975852561202</v>
      </c>
      <c r="E1509" s="4">
        <f t="shared" si="5"/>
        <v>0.1945833579316231</v>
      </c>
      <c r="F1509" s="4"/>
    </row>
    <row r="1510" spans="1:6" ht="13.2" x14ac:dyDescent="0.25">
      <c r="A1510" s="5">
        <v>44760.833333333336</v>
      </c>
      <c r="B1510" s="6">
        <v>172.52</v>
      </c>
      <c r="C1510" s="6">
        <v>125.55965</v>
      </c>
      <c r="D1510" s="6">
        <v>0.37400829008363701</v>
      </c>
      <c r="E1510" s="4">
        <f t="shared" si="5"/>
        <v>0.20681261799502415</v>
      </c>
      <c r="F1510" s="4"/>
    </row>
    <row r="1511" spans="1:6" ht="13.2" x14ac:dyDescent="0.25">
      <c r="A1511" s="5">
        <v>44760.875</v>
      </c>
      <c r="B1511" s="6">
        <v>181.37</v>
      </c>
      <c r="C1511" s="6">
        <v>131.20423</v>
      </c>
      <c r="D1511" s="6">
        <v>0.38234872457999203</v>
      </c>
      <c r="E1511" s="4">
        <f t="shared" si="5"/>
        <v>0.21719356701395345</v>
      </c>
      <c r="F1511" s="4"/>
    </row>
    <row r="1512" spans="1:6" ht="13.2" x14ac:dyDescent="0.25">
      <c r="A1512" s="5">
        <v>44760.916666666664</v>
      </c>
      <c r="B1512" s="6">
        <v>185.49</v>
      </c>
      <c r="C1512" s="6">
        <v>139.40734</v>
      </c>
      <c r="D1512" s="6">
        <v>0.33056121722141701</v>
      </c>
      <c r="E1512" s="4">
        <f t="shared" si="5"/>
        <v>0.22351617631084286</v>
      </c>
      <c r="F1512" s="4"/>
    </row>
    <row r="1513" spans="1:6" ht="13.2" x14ac:dyDescent="0.25">
      <c r="A1513" s="5">
        <v>44760.958333333336</v>
      </c>
      <c r="B1513" s="6">
        <v>193.31</v>
      </c>
      <c r="C1513" s="6">
        <v>148.90674000000001</v>
      </c>
      <c r="D1513" s="6">
        <v>0.29819509848916098</v>
      </c>
      <c r="E1513" s="4">
        <f t="shared" si="5"/>
        <v>0.227965638479211</v>
      </c>
      <c r="F1513" s="4"/>
    </row>
    <row r="1514" spans="1:6" ht="13.2" x14ac:dyDescent="0.25">
      <c r="A1514" s="5">
        <v>44761</v>
      </c>
      <c r="B1514" s="6">
        <v>208.11</v>
      </c>
      <c r="C1514" s="6">
        <v>175.81271000000001</v>
      </c>
      <c r="D1514" s="6">
        <v>0.183702816480105</v>
      </c>
      <c r="E1514" s="4">
        <f t="shared" si="5"/>
        <v>0.22741243793067967</v>
      </c>
      <c r="F1514" s="4"/>
    </row>
    <row r="1515" spans="1:6" ht="13.2" x14ac:dyDescent="0.25">
      <c r="A1515" s="5">
        <v>44761.041666666664</v>
      </c>
      <c r="B1515" s="6">
        <v>222.48</v>
      </c>
      <c r="C1515" s="6">
        <v>201.87962999999999</v>
      </c>
      <c r="D1515" s="6">
        <v>0.10204283611972099</v>
      </c>
      <c r="E1515" s="4">
        <f t="shared" si="5"/>
        <v>0.23007627470396178</v>
      </c>
      <c r="F1515" s="4"/>
    </row>
    <row r="1516" spans="1:6" ht="13.2" x14ac:dyDescent="0.25">
      <c r="A1516" s="5">
        <v>44761.083333333336</v>
      </c>
      <c r="B1516" s="6">
        <v>239.85</v>
      </c>
      <c r="C1516" s="6">
        <v>231.27553</v>
      </c>
      <c r="D1516" s="6">
        <v>3.7074696142734898E-2</v>
      </c>
      <c r="E1516" s="4">
        <f t="shared" si="5"/>
        <v>0.22869393126038851</v>
      </c>
      <c r="F1516" s="4"/>
    </row>
    <row r="1517" spans="1:6" ht="13.2" x14ac:dyDescent="0.25">
      <c r="A1517" s="5">
        <v>44761.125</v>
      </c>
      <c r="B1517" s="6">
        <v>271.97000000000003</v>
      </c>
      <c r="C1517" s="6">
        <v>246.02500000000001</v>
      </c>
      <c r="D1517" s="6">
        <v>0.105456762524133</v>
      </c>
      <c r="E1517" s="4">
        <f t="shared" si="5"/>
        <v>0.22755186553796711</v>
      </c>
      <c r="F1517" s="4"/>
    </row>
    <row r="1518" spans="1:6" ht="13.2" x14ac:dyDescent="0.25">
      <c r="A1518" s="5">
        <v>44761.166666666664</v>
      </c>
      <c r="B1518" s="6">
        <v>271.29000000000002</v>
      </c>
      <c r="C1518" s="6">
        <v>242.89637999999999</v>
      </c>
      <c r="D1518" s="6">
        <v>0.11689601961132499</v>
      </c>
      <c r="E1518" s="4">
        <f t="shared" si="5"/>
        <v>0.22562139555105165</v>
      </c>
      <c r="F1518" s="4"/>
    </row>
    <row r="1519" spans="1:6" ht="13.2" x14ac:dyDescent="0.25">
      <c r="A1519" s="5">
        <v>44761.208333333336</v>
      </c>
      <c r="B1519" s="6">
        <v>260.37</v>
      </c>
      <c r="C1519" s="6">
        <v>234.76852</v>
      </c>
      <c r="D1519" s="6">
        <v>0.10904988454158999</v>
      </c>
      <c r="E1519" s="4">
        <f t="shared" si="5"/>
        <v>0.2229983822789032</v>
      </c>
      <c r="F1519" s="4"/>
    </row>
    <row r="1520" spans="1:6" ht="13.2" x14ac:dyDescent="0.25">
      <c r="A1520" s="5">
        <v>44761.25</v>
      </c>
      <c r="B1520" s="6">
        <v>256.32</v>
      </c>
      <c r="C1520" s="6">
        <v>228.4385</v>
      </c>
      <c r="D1520" s="6">
        <v>0.122052543682435</v>
      </c>
      <c r="E1520" s="4">
        <f t="shared" si="5"/>
        <v>0.22184529674713757</v>
      </c>
      <c r="F1520" s="4"/>
    </row>
    <row r="1521" spans="1:6" ht="13.2" x14ac:dyDescent="0.25">
      <c r="A1521" s="5">
        <v>44761.291666666664</v>
      </c>
      <c r="B1521" s="6">
        <v>252.23</v>
      </c>
      <c r="C1521" s="6">
        <v>222.67722000000001</v>
      </c>
      <c r="D1521" s="6">
        <v>0.13271577577625501</v>
      </c>
      <c r="E1521" s="4">
        <f t="shared" si="5"/>
        <v>0.22203967828517138</v>
      </c>
      <c r="F1521" s="4"/>
    </row>
    <row r="1522" spans="1:6" ht="13.2" x14ac:dyDescent="0.25">
      <c r="A1522" s="5">
        <v>44761.333333333336</v>
      </c>
      <c r="B1522" s="6">
        <v>242.25</v>
      </c>
      <c r="C1522" s="6">
        <v>217.73599999999999</v>
      </c>
      <c r="D1522" s="6">
        <v>0.11258588382261001</v>
      </c>
      <c r="E1522" s="4">
        <f t="shared" si="5"/>
        <v>0.22204128872495629</v>
      </c>
      <c r="F1522" s="4"/>
    </row>
    <row r="1523" spans="1:6" ht="13.2" x14ac:dyDescent="0.25">
      <c r="A1523" s="5">
        <v>44761.375</v>
      </c>
      <c r="B1523" s="6">
        <v>237.13</v>
      </c>
      <c r="C1523" s="6">
        <v>211.08109999999999</v>
      </c>
      <c r="D1523" s="6">
        <v>0.123407069605</v>
      </c>
      <c r="E1523" s="4">
        <f t="shared" si="5"/>
        <v>0.22224240312731924</v>
      </c>
      <c r="F1523" s="4"/>
    </row>
    <row r="1524" spans="1:6" ht="13.2" x14ac:dyDescent="0.25">
      <c r="A1524" s="5">
        <v>44761.416666666664</v>
      </c>
      <c r="B1524" s="6">
        <v>229.12</v>
      </c>
      <c r="C1524" s="6">
        <v>204.61959999999999</v>
      </c>
      <c r="D1524" s="6">
        <v>0.119736330244023</v>
      </c>
      <c r="E1524" s="4">
        <f t="shared" si="5"/>
        <v>0.2221348503286541</v>
      </c>
      <c r="F1524" s="4"/>
    </row>
    <row r="1525" spans="1:6" ht="13.2" x14ac:dyDescent="0.25">
      <c r="A1525" s="5">
        <v>44761.458333333336</v>
      </c>
      <c r="B1525" s="6">
        <v>234.66</v>
      </c>
      <c r="C1525" s="6">
        <v>207.28888000000001</v>
      </c>
      <c r="D1525" s="6">
        <v>0.13204335900700501</v>
      </c>
      <c r="E1525" s="4">
        <f t="shared" si="5"/>
        <v>0.22279580881832414</v>
      </c>
      <c r="F1525" s="4"/>
    </row>
    <row r="1526" spans="1:6" ht="13.2" x14ac:dyDescent="0.25">
      <c r="A1526" s="5">
        <v>44761.5</v>
      </c>
      <c r="B1526" s="6">
        <v>234.92</v>
      </c>
      <c r="C1526" s="6">
        <v>214.00923</v>
      </c>
      <c r="D1526" s="6">
        <v>9.7709664204669894E-2</v>
      </c>
      <c r="E1526" s="4">
        <f t="shared" si="5"/>
        <v>0.22360471015987982</v>
      </c>
      <c r="F1526" s="4"/>
    </row>
    <row r="1527" spans="1:6" ht="13.2" x14ac:dyDescent="0.25">
      <c r="A1527" s="5">
        <v>44761.541666666664</v>
      </c>
      <c r="B1527" s="6">
        <v>230.26</v>
      </c>
      <c r="C1527" s="6">
        <v>206.16632000000001</v>
      </c>
      <c r="D1527" s="6">
        <v>0.116865257138023</v>
      </c>
      <c r="E1527" s="4">
        <f t="shared" si="5"/>
        <v>0.22158712968056646</v>
      </c>
      <c r="F1527" s="4"/>
    </row>
    <row r="1528" spans="1:6" ht="13.2" x14ac:dyDescent="0.25">
      <c r="A1528" s="5">
        <v>44761.583333333336</v>
      </c>
      <c r="B1528" s="6">
        <v>215.25</v>
      </c>
      <c r="C1528" s="6">
        <v>178.75137000000001</v>
      </c>
      <c r="D1528" s="6">
        <v>0.204186574905691</v>
      </c>
      <c r="E1528" s="4">
        <f t="shared" si="5"/>
        <v>0.21839586596098928</v>
      </c>
      <c r="F1528" s="4"/>
    </row>
    <row r="1529" spans="1:6" ht="13.2" x14ac:dyDescent="0.25">
      <c r="A1529" s="5">
        <v>44761.625</v>
      </c>
      <c r="B1529" s="6">
        <v>173.09</v>
      </c>
      <c r="C1529" s="6">
        <v>145.46151</v>
      </c>
      <c r="D1529" s="6">
        <v>0.18993677433982301</v>
      </c>
      <c r="E1529" s="4">
        <f t="shared" si="5"/>
        <v>0.21174887389406538</v>
      </c>
      <c r="F1529" s="4"/>
    </row>
    <row r="1530" spans="1:6" ht="13.2" x14ac:dyDescent="0.25">
      <c r="A1530" s="5">
        <v>44761.666666666664</v>
      </c>
      <c r="B1530" s="6">
        <v>155.52000000000001</v>
      </c>
      <c r="C1530" s="6">
        <v>125.22264</v>
      </c>
      <c r="D1530" s="6">
        <v>0.24194794168211101</v>
      </c>
      <c r="E1530" s="4">
        <f t="shared" si="5"/>
        <v>0.20492604440107542</v>
      </c>
      <c r="F1530" s="4"/>
    </row>
    <row r="1531" spans="1:6" ht="13.2" x14ac:dyDescent="0.25">
      <c r="A1531" s="5">
        <v>44761.708333333336</v>
      </c>
      <c r="B1531" s="6">
        <v>144.34</v>
      </c>
      <c r="C1531" s="6">
        <v>119.4053</v>
      </c>
      <c r="D1531" s="6">
        <v>0.20882406392346001</v>
      </c>
      <c r="E1531" s="4">
        <f t="shared" si="5"/>
        <v>0.19418532073718608</v>
      </c>
      <c r="F1531" s="4"/>
    </row>
    <row r="1532" spans="1:6" ht="13.2" x14ac:dyDescent="0.25">
      <c r="A1532" s="5">
        <v>44761.75</v>
      </c>
      <c r="B1532" s="6">
        <v>142.77000000000001</v>
      </c>
      <c r="C1532" s="6">
        <v>123.22094</v>
      </c>
      <c r="D1532" s="6">
        <v>0.15865046963608601</v>
      </c>
      <c r="E1532" s="4">
        <f t="shared" si="5"/>
        <v>0.18386199217860913</v>
      </c>
      <c r="F1532" s="4"/>
    </row>
    <row r="1533" spans="1:6" ht="13.2" x14ac:dyDescent="0.25">
      <c r="A1533" s="5">
        <v>44761.791666666664</v>
      </c>
      <c r="B1533" s="6">
        <v>156.97</v>
      </c>
      <c r="C1533" s="6">
        <v>128.87145000000001</v>
      </c>
      <c r="D1533" s="6">
        <v>0.21803549195729499</v>
      </c>
      <c r="E1533" s="4">
        <f t="shared" si="5"/>
        <v>0.17575139773826262</v>
      </c>
      <c r="F1533" s="4"/>
    </row>
    <row r="1534" spans="1:6" ht="13.2" x14ac:dyDescent="0.25">
      <c r="A1534" s="5">
        <v>44761.833333333336</v>
      </c>
      <c r="B1534" s="6">
        <v>157.62</v>
      </c>
      <c r="C1534" s="6">
        <v>133.43205</v>
      </c>
      <c r="D1534" s="6">
        <v>0.18127541321594001</v>
      </c>
      <c r="E1534" s="4">
        <f t="shared" si="5"/>
        <v>0.16772086120210858</v>
      </c>
      <c r="F1534" s="4"/>
    </row>
    <row r="1535" spans="1:6" ht="13.2" x14ac:dyDescent="0.25">
      <c r="A1535" s="5">
        <v>44761.875</v>
      </c>
      <c r="B1535" s="6">
        <v>171.34</v>
      </c>
      <c r="C1535" s="6">
        <v>139.17771999999999</v>
      </c>
      <c r="D1535" s="6">
        <v>0.231087849405781</v>
      </c>
      <c r="E1535" s="4">
        <f t="shared" si="5"/>
        <v>0.16141832473651643</v>
      </c>
      <c r="F1535" s="4"/>
    </row>
    <row r="1536" spans="1:6" ht="13.2" x14ac:dyDescent="0.25">
      <c r="A1536" s="5">
        <v>44761.916666666664</v>
      </c>
      <c r="B1536" s="6">
        <v>176.63</v>
      </c>
      <c r="C1536" s="6">
        <v>147.58519999999999</v>
      </c>
      <c r="D1536" s="6">
        <v>0.19680022116038701</v>
      </c>
      <c r="E1536" s="4">
        <f t="shared" si="5"/>
        <v>0.15584494990064021</v>
      </c>
      <c r="F1536" s="4"/>
    </row>
    <row r="1537" spans="1:6" ht="13.2" x14ac:dyDescent="0.25">
      <c r="A1537" s="5">
        <v>44761.958333333336</v>
      </c>
      <c r="B1537" s="6">
        <v>183.44</v>
      </c>
      <c r="C1537" s="6">
        <v>159.2852</v>
      </c>
      <c r="D1537" s="6">
        <v>0.15164497392099199</v>
      </c>
      <c r="E1537" s="4">
        <f t="shared" si="5"/>
        <v>0.14973869471029985</v>
      </c>
      <c r="F1537" s="4"/>
    </row>
    <row r="1538" spans="1:6" ht="13.2" x14ac:dyDescent="0.25">
      <c r="A1538" s="5">
        <v>44759</v>
      </c>
      <c r="B1538" s="6">
        <v>194.26</v>
      </c>
      <c r="C1538" s="6">
        <v>173.44854000000001</v>
      </c>
      <c r="D1538" s="6">
        <v>0.119986365984977</v>
      </c>
      <c r="E1538" s="4">
        <f t="shared" si="5"/>
        <v>0.14708384260633617</v>
      </c>
      <c r="F1538" s="4"/>
    </row>
    <row r="1539" spans="1:6" ht="13.2" x14ac:dyDescent="0.25">
      <c r="A1539" s="5">
        <v>44759.041666666664</v>
      </c>
      <c r="B1539" s="6">
        <v>195.03</v>
      </c>
      <c r="C1539" s="6">
        <v>199.39564999999999</v>
      </c>
      <c r="D1539" s="6">
        <v>2.1894409431700099E-2</v>
      </c>
      <c r="E1539" s="4">
        <f t="shared" si="5"/>
        <v>0.14374432482766863</v>
      </c>
      <c r="F1539" s="4"/>
    </row>
    <row r="1540" spans="1:6" ht="13.2" x14ac:dyDescent="0.25">
      <c r="A1540" s="5">
        <v>44759.083333333336</v>
      </c>
      <c r="B1540" s="6">
        <v>224.22</v>
      </c>
      <c r="C1540" s="6">
        <v>228.54151999999999</v>
      </c>
      <c r="D1540" s="6">
        <v>1.8909124258909199E-2</v>
      </c>
      <c r="E1540" s="4">
        <f t="shared" si="5"/>
        <v>0.14298742599917588</v>
      </c>
      <c r="F1540" s="4"/>
    </row>
    <row r="1541" spans="1:6" ht="13.2" x14ac:dyDescent="0.25">
      <c r="A1541" s="5">
        <v>44759.125</v>
      </c>
      <c r="B1541" s="6">
        <v>261.94</v>
      </c>
      <c r="C1541" s="6">
        <v>246.54465999999999</v>
      </c>
      <c r="D1541" s="6">
        <v>6.2444426904237099E-2</v>
      </c>
      <c r="E1541" s="4">
        <f t="shared" si="5"/>
        <v>0.1411952453483469</v>
      </c>
      <c r="F1541" s="4"/>
    </row>
    <row r="1542" spans="1:6" ht="13.2" x14ac:dyDescent="0.25">
      <c r="A1542" s="5">
        <v>44759.166666666664</v>
      </c>
      <c r="B1542" s="6">
        <v>262.10000000000002</v>
      </c>
      <c r="C1542" s="6">
        <v>249.7619</v>
      </c>
      <c r="D1542" s="6">
        <v>4.9399448034307902E-2</v>
      </c>
      <c r="E1542" s="4">
        <f t="shared" si="5"/>
        <v>0.13838288819930453</v>
      </c>
      <c r="F1542" s="4"/>
    </row>
    <row r="1543" spans="1:6" ht="13.2" x14ac:dyDescent="0.25">
      <c r="A1543" s="5">
        <v>44759.208333333336</v>
      </c>
      <c r="B1543" s="6">
        <v>252.37</v>
      </c>
      <c r="C1543" s="6">
        <v>245.15120999999999</v>
      </c>
      <c r="D1543" s="6">
        <v>2.9446275219282E-2</v>
      </c>
      <c r="E1543" s="4">
        <f t="shared" si="5"/>
        <v>0.13506607114420835</v>
      </c>
      <c r="F1543" s="4"/>
    </row>
    <row r="1544" spans="1:6" ht="13.2" x14ac:dyDescent="0.25">
      <c r="A1544" s="5">
        <v>44759.25</v>
      </c>
      <c r="B1544" s="6">
        <v>255.63</v>
      </c>
      <c r="C1544" s="6">
        <v>238.48347999999999</v>
      </c>
      <c r="D1544" s="6">
        <v>7.1898145733197097E-2</v>
      </c>
      <c r="E1544" s="4">
        <f t="shared" si="5"/>
        <v>0.13297630456299009</v>
      </c>
      <c r="F1544" s="4"/>
    </row>
    <row r="1545" spans="1:6" ht="13.2" x14ac:dyDescent="0.25">
      <c r="A1545" s="5">
        <v>44759.291666666664</v>
      </c>
      <c r="B1545" s="6">
        <v>243.51</v>
      </c>
      <c r="C1545" s="6">
        <v>234.13874999999999</v>
      </c>
      <c r="D1545" s="6">
        <v>4.0024344539295598E-2</v>
      </c>
      <c r="E1545" s="4">
        <f t="shared" si="5"/>
        <v>0.12911416159478345</v>
      </c>
      <c r="F1545" s="4"/>
    </row>
    <row r="1546" spans="1:6" ht="13.2" x14ac:dyDescent="0.25">
      <c r="A1546" s="5">
        <v>44759.333333333336</v>
      </c>
      <c r="B1546" s="6">
        <v>246.37</v>
      </c>
      <c r="C1546" s="6">
        <v>232.32115999999999</v>
      </c>
      <c r="D1546" s="6">
        <v>6.0471633320012701E-2</v>
      </c>
      <c r="E1546" s="4">
        <f t="shared" si="5"/>
        <v>0.12694273449050855</v>
      </c>
      <c r="F1546" s="4"/>
    </row>
    <row r="1547" spans="1:6" ht="13.2" x14ac:dyDescent="0.25">
      <c r="A1547" s="5">
        <v>44759.375</v>
      </c>
      <c r="B1547" s="6">
        <v>235.61</v>
      </c>
      <c r="C1547" s="6">
        <v>227.11679000000001</v>
      </c>
      <c r="D1547" s="6">
        <v>3.7395782143627501E-2</v>
      </c>
      <c r="E1547" s="4">
        <f t="shared" si="5"/>
        <v>0.12335893084628473</v>
      </c>
      <c r="F1547" s="4"/>
    </row>
    <row r="1548" spans="1:6" ht="13.2" x14ac:dyDescent="0.25">
      <c r="A1548" s="5">
        <v>44759.416666666664</v>
      </c>
      <c r="B1548" s="6">
        <v>232.64</v>
      </c>
      <c r="C1548" s="6">
        <v>219.79157000000001</v>
      </c>
      <c r="D1548" s="6">
        <v>5.8457337558487699E-2</v>
      </c>
      <c r="E1548" s="4">
        <f t="shared" si="5"/>
        <v>0.12080563948438743</v>
      </c>
      <c r="F1548" s="4"/>
    </row>
    <row r="1549" spans="1:6" ht="13.2" x14ac:dyDescent="0.25">
      <c r="A1549" s="5">
        <v>44759.458333333336</v>
      </c>
      <c r="B1549" s="6">
        <v>225.46</v>
      </c>
      <c r="C1549" s="6">
        <v>220.45570000000001</v>
      </c>
      <c r="D1549" s="6">
        <v>2.2699798644353401E-2</v>
      </c>
      <c r="E1549" s="4">
        <f t="shared" si="5"/>
        <v>0.11624965780261028</v>
      </c>
      <c r="F1549" s="4"/>
    </row>
    <row r="1550" spans="1:6" ht="13.2" x14ac:dyDescent="0.25">
      <c r="A1550" s="5">
        <v>44759.5</v>
      </c>
      <c r="B1550" s="6">
        <v>227.06</v>
      </c>
      <c r="C1550" s="6">
        <v>226.02010999999999</v>
      </c>
      <c r="D1550" s="6">
        <v>4.6008737895048904E-3</v>
      </c>
      <c r="E1550" s="4">
        <f t="shared" si="5"/>
        <v>0.11237012486864506</v>
      </c>
      <c r="F1550" s="4"/>
    </row>
    <row r="1551" spans="1:6" ht="13.2" x14ac:dyDescent="0.25">
      <c r="A1551" s="5">
        <v>44759.541666666664</v>
      </c>
      <c r="B1551" s="6">
        <v>230.36</v>
      </c>
      <c r="C1551" s="6">
        <v>219.72481999999999</v>
      </c>
      <c r="D1551" s="6">
        <v>4.8402269711723997E-2</v>
      </c>
      <c r="E1551" s="4">
        <f t="shared" si="5"/>
        <v>0.10951750039254927</v>
      </c>
      <c r="F1551" s="4"/>
    </row>
    <row r="1552" spans="1:6" ht="13.2" x14ac:dyDescent="0.25">
      <c r="A1552" s="5">
        <v>44759.583333333336</v>
      </c>
      <c r="B1552" s="6">
        <v>221.7</v>
      </c>
      <c r="C1552" s="6">
        <v>196.67041</v>
      </c>
      <c r="D1552" s="6">
        <v>0.127266679313883</v>
      </c>
      <c r="E1552" s="4">
        <f t="shared" si="5"/>
        <v>0.1063125047428906</v>
      </c>
      <c r="F1552" s="4"/>
    </row>
    <row r="1553" spans="1:6" ht="13.2" x14ac:dyDescent="0.25">
      <c r="A1553" s="5">
        <v>44759.625</v>
      </c>
      <c r="B1553" s="6">
        <v>185.57</v>
      </c>
      <c r="C1553" s="6">
        <v>165.24384000000001</v>
      </c>
      <c r="D1553" s="6">
        <v>0.12300706640562201</v>
      </c>
      <c r="E1553" s="4">
        <f t="shared" si="5"/>
        <v>0.10352376691229888</v>
      </c>
      <c r="F1553" s="4"/>
    </row>
    <row r="1554" spans="1:6" ht="13.2" x14ac:dyDescent="0.25">
      <c r="A1554" s="5">
        <v>44759.666666666664</v>
      </c>
      <c r="B1554" s="6">
        <v>164.59</v>
      </c>
      <c r="C1554" s="6">
        <v>141.24918</v>
      </c>
      <c r="D1554" s="6">
        <v>0.16524570266531799</v>
      </c>
      <c r="E1554" s="4">
        <f t="shared" si="5"/>
        <v>0.10032784028659918</v>
      </c>
      <c r="F1554" s="4"/>
    </row>
    <row r="1555" spans="1:6" ht="13.2" x14ac:dyDescent="0.25">
      <c r="A1555" s="5">
        <v>44759.708333333336</v>
      </c>
      <c r="B1555" s="6">
        <v>154.72</v>
      </c>
      <c r="C1555" s="6">
        <v>131.71297000000001</v>
      </c>
      <c r="D1555" s="6">
        <v>0.174675508418039</v>
      </c>
      <c r="E1555" s="4">
        <f t="shared" ref="E1555:E1809" si="6">AVERAGE(D1532:D1555)</f>
        <v>9.8904983807206623E-2</v>
      </c>
      <c r="F1555" s="4"/>
    </row>
    <row r="1556" spans="1:6" ht="13.2" x14ac:dyDescent="0.25">
      <c r="A1556" s="5">
        <v>44759.75</v>
      </c>
      <c r="B1556" s="6">
        <v>145.4</v>
      </c>
      <c r="C1556" s="6">
        <v>134.51105000000001</v>
      </c>
      <c r="D1556" s="6">
        <v>8.0952085349121794E-2</v>
      </c>
      <c r="E1556" s="4">
        <f t="shared" si="6"/>
        <v>9.5667551128583092E-2</v>
      </c>
      <c r="F1556" s="4"/>
    </row>
    <row r="1557" spans="1:6" ht="13.2" x14ac:dyDescent="0.25">
      <c r="A1557" s="5">
        <v>44759.791666666664</v>
      </c>
      <c r="B1557" s="6">
        <v>138.33000000000001</v>
      </c>
      <c r="C1557" s="6">
        <v>138.36369999999999</v>
      </c>
      <c r="D1557" s="6">
        <v>2.4356099179179101E-4</v>
      </c>
      <c r="E1557" s="4">
        <f t="shared" si="6"/>
        <v>8.6592887338353811E-2</v>
      </c>
      <c r="F1557" s="4"/>
    </row>
    <row r="1558" spans="1:6" ht="13.2" x14ac:dyDescent="0.25">
      <c r="A1558" s="5">
        <v>44759.833333333336</v>
      </c>
      <c r="B1558" s="6">
        <v>141.72999999999999</v>
      </c>
      <c r="C1558" s="6">
        <v>139.12407999999999</v>
      </c>
      <c r="D1558" s="6">
        <v>1.87309055341102E-2</v>
      </c>
      <c r="E1558" s="4">
        <f t="shared" si="6"/>
        <v>7.9820199518277568E-2</v>
      </c>
      <c r="F1558" s="4"/>
    </row>
    <row r="1559" spans="1:6" ht="13.2" x14ac:dyDescent="0.25">
      <c r="A1559" s="5">
        <v>44759.875</v>
      </c>
      <c r="B1559" s="6">
        <v>154.16</v>
      </c>
      <c r="C1559" s="6">
        <v>142.05114</v>
      </c>
      <c r="D1559" s="6">
        <v>8.5242962499280095E-2</v>
      </c>
      <c r="E1559" s="4">
        <f t="shared" si="6"/>
        <v>7.3743329230506707E-2</v>
      </c>
      <c r="F1559" s="4"/>
    </row>
    <row r="1560" spans="1:6" ht="13.2" x14ac:dyDescent="0.25">
      <c r="A1560" s="5">
        <v>44759.916666666664</v>
      </c>
      <c r="B1560" s="6">
        <v>168.76</v>
      </c>
      <c r="C1560" s="6">
        <v>147.66699</v>
      </c>
      <c r="D1560" s="6">
        <v>0.14284174140747299</v>
      </c>
      <c r="E1560" s="4">
        <f t="shared" si="6"/>
        <v>7.1495059240801975E-2</v>
      </c>
      <c r="F1560" s="4"/>
    </row>
    <row r="1561" spans="1:6" ht="13.2" x14ac:dyDescent="0.25">
      <c r="A1561" s="5">
        <v>44759.958333333336</v>
      </c>
      <c r="B1561" s="6">
        <v>178.85</v>
      </c>
      <c r="C1561" s="6">
        <v>155.81048000000001</v>
      </c>
      <c r="D1561" s="6">
        <v>0.14786887249176001</v>
      </c>
      <c r="E1561" s="4">
        <f t="shared" si="6"/>
        <v>7.1337721681250618E-2</v>
      </c>
      <c r="F1561" s="4"/>
    </row>
    <row r="1562" spans="1:6" ht="13.2" x14ac:dyDescent="0.25">
      <c r="A1562" s="5">
        <v>44760</v>
      </c>
      <c r="B1562" s="6">
        <v>193.6</v>
      </c>
      <c r="C1562" s="6">
        <v>160.09593000000001</v>
      </c>
      <c r="D1562" s="6">
        <v>0.20927496407934901</v>
      </c>
      <c r="E1562" s="4">
        <f t="shared" si="6"/>
        <v>7.5058079935182792E-2</v>
      </c>
      <c r="F1562" s="4"/>
    </row>
    <row r="1563" spans="1:6" ht="13.2" x14ac:dyDescent="0.25">
      <c r="A1563" s="5">
        <v>44760.041666666664</v>
      </c>
      <c r="B1563" s="6">
        <v>194.76</v>
      </c>
      <c r="C1563" s="6">
        <v>186.70839000000001</v>
      </c>
      <c r="D1563" s="6">
        <v>4.3123986019053401E-2</v>
      </c>
      <c r="E1563" s="4">
        <f t="shared" si="6"/>
        <v>7.5942645626322511E-2</v>
      </c>
      <c r="F1563" s="4"/>
    </row>
    <row r="1564" spans="1:6" ht="13.2" x14ac:dyDescent="0.25">
      <c r="A1564" s="5">
        <v>44760.083333333336</v>
      </c>
      <c r="B1564" s="6">
        <v>235.38</v>
      </c>
      <c r="C1564" s="6">
        <v>220.00514999999999</v>
      </c>
      <c r="D1564" s="6">
        <v>6.9884045896198302E-2</v>
      </c>
      <c r="E1564" s="4">
        <f t="shared" si="6"/>
        <v>7.8066600694542881E-2</v>
      </c>
      <c r="F1564" s="4"/>
    </row>
    <row r="1565" spans="1:6" ht="13.2" x14ac:dyDescent="0.25">
      <c r="A1565" s="5">
        <v>44760.125</v>
      </c>
      <c r="B1565" s="6">
        <v>270.52999999999997</v>
      </c>
      <c r="C1565" s="6">
        <v>240.30817999999999</v>
      </c>
      <c r="D1565" s="6">
        <v>0.12576276013575499</v>
      </c>
      <c r="E1565" s="4">
        <f t="shared" si="6"/>
        <v>8.0704864579189461E-2</v>
      </c>
      <c r="F1565" s="4"/>
    </row>
    <row r="1566" spans="1:6" ht="13.2" x14ac:dyDescent="0.25">
      <c r="A1566" s="5">
        <v>44760.166666666664</v>
      </c>
      <c r="B1566" s="6">
        <v>278.2</v>
      </c>
      <c r="C1566" s="6">
        <v>242.63784000000001</v>
      </c>
      <c r="D1566" s="6">
        <v>0.14656477324394199</v>
      </c>
      <c r="E1566" s="4">
        <f t="shared" si="6"/>
        <v>8.4753419796257556E-2</v>
      </c>
      <c r="F1566" s="4"/>
    </row>
    <row r="1567" spans="1:6" ht="13.2" x14ac:dyDescent="0.25">
      <c r="A1567" s="5">
        <v>44760.208333333336</v>
      </c>
      <c r="B1567" s="6">
        <v>272.27</v>
      </c>
      <c r="C1567" s="6">
        <v>236.88516000000001</v>
      </c>
      <c r="D1567" s="6">
        <v>0.14937550330294999</v>
      </c>
      <c r="E1567" s="4">
        <f t="shared" si="6"/>
        <v>8.9750470966410381E-2</v>
      </c>
      <c r="F1567" s="4"/>
    </row>
    <row r="1568" spans="1:6" ht="13.2" x14ac:dyDescent="0.25">
      <c r="A1568" s="5">
        <v>44760.25</v>
      </c>
      <c r="B1568" s="6">
        <v>258.99</v>
      </c>
      <c r="C1568" s="6">
        <v>229.43466000000001</v>
      </c>
      <c r="D1568" s="6">
        <v>0.12881811318307301</v>
      </c>
      <c r="E1568" s="4">
        <f t="shared" si="6"/>
        <v>9.2122136276821864E-2</v>
      </c>
      <c r="F1568" s="4"/>
    </row>
    <row r="1569" spans="1:6" ht="13.2" x14ac:dyDescent="0.25">
      <c r="A1569" s="5">
        <v>44760.291666666664</v>
      </c>
      <c r="B1569" s="6">
        <v>247.69</v>
      </c>
      <c r="C1569" s="6">
        <v>223.40809999999999</v>
      </c>
      <c r="D1569" s="6">
        <v>0.108688539045809</v>
      </c>
      <c r="E1569" s="4">
        <f t="shared" si="6"/>
        <v>9.4983144381259918E-2</v>
      </c>
      <c r="F1569" s="4"/>
    </row>
    <row r="1570" spans="1:6" ht="13.2" x14ac:dyDescent="0.25">
      <c r="A1570" s="5">
        <v>44760.333333333336</v>
      </c>
      <c r="B1570" s="6">
        <v>240.36</v>
      </c>
      <c r="C1570" s="6">
        <v>219.69166000000001</v>
      </c>
      <c r="D1570" s="6">
        <v>9.4078855792705099E-2</v>
      </c>
      <c r="E1570" s="4">
        <f t="shared" si="6"/>
        <v>9.6383445317622121E-2</v>
      </c>
      <c r="F1570" s="4"/>
    </row>
    <row r="1571" spans="1:6" ht="13.2" x14ac:dyDescent="0.25">
      <c r="A1571" s="5">
        <v>44760.375</v>
      </c>
      <c r="B1571" s="6">
        <v>234.9</v>
      </c>
      <c r="C1571" s="6">
        <v>213.13466</v>
      </c>
      <c r="D1571" s="6">
        <v>0.10212013381587</v>
      </c>
      <c r="E1571" s="4">
        <f t="shared" si="6"/>
        <v>9.9080293303965575E-2</v>
      </c>
      <c r="F1571" s="4"/>
    </row>
    <row r="1572" spans="1:6" ht="13.2" x14ac:dyDescent="0.25">
      <c r="A1572" s="5">
        <v>44760.416666666664</v>
      </c>
      <c r="B1572" s="6">
        <v>227.89</v>
      </c>
      <c r="C1572" s="6">
        <v>206.04177999999999</v>
      </c>
      <c r="D1572" s="6">
        <v>0.10603781427242499</v>
      </c>
      <c r="E1572" s="4">
        <f t="shared" si="6"/>
        <v>0.10106281316704628</v>
      </c>
      <c r="F1572" s="4"/>
    </row>
    <row r="1573" spans="1:6" ht="13.2" x14ac:dyDescent="0.25">
      <c r="A1573" s="5">
        <v>44760.458333333336</v>
      </c>
      <c r="B1573" s="6">
        <v>229.53</v>
      </c>
      <c r="C1573" s="6">
        <v>209.31981999999999</v>
      </c>
      <c r="D1573" s="6">
        <v>9.6551678670467003E-2</v>
      </c>
      <c r="E1573" s="4">
        <f t="shared" si="6"/>
        <v>0.10413997483480104</v>
      </c>
      <c r="F1573" s="4"/>
    </row>
    <row r="1574" spans="1:6" ht="13.2" x14ac:dyDescent="0.25">
      <c r="A1574" s="5">
        <v>44760.5</v>
      </c>
      <c r="B1574" s="6">
        <v>228.7</v>
      </c>
      <c r="C1574" s="6">
        <v>216.37511000000001</v>
      </c>
      <c r="D1574" s="6">
        <v>5.6960756715501902E-2</v>
      </c>
      <c r="E1574" s="4">
        <f t="shared" si="6"/>
        <v>0.10632163662338424</v>
      </c>
      <c r="F1574" s="4"/>
    </row>
    <row r="1575" spans="1:6" ht="13.2" x14ac:dyDescent="0.25">
      <c r="A1575" s="5">
        <v>44760.541666666664</v>
      </c>
      <c r="B1575" s="6">
        <v>237.32</v>
      </c>
      <c r="C1575" s="6">
        <v>208.21343999999999</v>
      </c>
      <c r="D1575" s="6">
        <v>0.13979193658199901</v>
      </c>
      <c r="E1575" s="4">
        <f t="shared" si="6"/>
        <v>0.1101295394096457</v>
      </c>
      <c r="F1575" s="4"/>
    </row>
    <row r="1576" spans="1:6" ht="13.2" x14ac:dyDescent="0.25">
      <c r="A1576" s="5">
        <v>44760.583333333336</v>
      </c>
      <c r="B1576" s="6">
        <v>226.89</v>
      </c>
      <c r="C1576" s="6">
        <v>182.76532</v>
      </c>
      <c r="D1576" s="6">
        <v>0.24142807836847799</v>
      </c>
      <c r="E1576" s="4">
        <f t="shared" si="6"/>
        <v>0.11488626437025383</v>
      </c>
      <c r="F1576" s="4"/>
    </row>
    <row r="1577" spans="1:6" ht="13.2" x14ac:dyDescent="0.25">
      <c r="A1577" s="5">
        <v>44760.625</v>
      </c>
      <c r="B1577" s="6">
        <v>197.18</v>
      </c>
      <c r="C1577" s="6">
        <v>152.65040999999999</v>
      </c>
      <c r="D1577" s="6">
        <v>0.29170959973183103</v>
      </c>
      <c r="E1577" s="4">
        <f t="shared" si="6"/>
        <v>0.12191553659217917</v>
      </c>
      <c r="F1577" s="4"/>
    </row>
    <row r="1578" spans="1:6" ht="13.2" x14ac:dyDescent="0.25">
      <c r="A1578" s="5">
        <v>44760.666666666664</v>
      </c>
      <c r="B1578" s="6">
        <v>177.65</v>
      </c>
      <c r="C1578" s="6">
        <v>132.46122</v>
      </c>
      <c r="D1578" s="6">
        <v>0.34114724294401</v>
      </c>
      <c r="E1578" s="4">
        <f t="shared" si="6"/>
        <v>0.12924476743712468</v>
      </c>
      <c r="F1578" s="4"/>
    </row>
    <row r="1579" spans="1:6" ht="13.2" x14ac:dyDescent="0.25">
      <c r="A1579" s="5">
        <v>44760.708333333336</v>
      </c>
      <c r="B1579" s="6">
        <v>173.74</v>
      </c>
      <c r="C1579" s="6">
        <v>124.07134000000001</v>
      </c>
      <c r="D1579" s="6">
        <v>0.400323394588951</v>
      </c>
      <c r="E1579" s="4">
        <f t="shared" si="6"/>
        <v>0.138646762694246</v>
      </c>
      <c r="F1579" s="4"/>
    </row>
    <row r="1580" spans="1:6" ht="13.2" x14ac:dyDescent="0.25">
      <c r="A1580" s="5">
        <v>44760.75</v>
      </c>
      <c r="B1580" s="6">
        <v>167.82</v>
      </c>
      <c r="C1580" s="6">
        <v>124.83238</v>
      </c>
      <c r="D1580" s="6">
        <v>0.344362736655345</v>
      </c>
      <c r="E1580" s="4">
        <f t="shared" si="6"/>
        <v>0.149622206498672</v>
      </c>
      <c r="F1580" s="4"/>
    </row>
    <row r="1581" spans="1:6" ht="13.2" x14ac:dyDescent="0.25">
      <c r="A1581" s="5">
        <v>44760.791666666664</v>
      </c>
      <c r="B1581" s="6">
        <v>173.11</v>
      </c>
      <c r="C1581" s="6">
        <v>127.31795</v>
      </c>
      <c r="D1581" s="6">
        <v>0.35966688122138302</v>
      </c>
      <c r="E1581" s="4">
        <f t="shared" si="6"/>
        <v>0.16459817817490496</v>
      </c>
      <c r="F1581" s="4"/>
    </row>
    <row r="1582" spans="1:6" ht="13.2" x14ac:dyDescent="0.25">
      <c r="A1582" s="5">
        <v>44760.833333333336</v>
      </c>
      <c r="B1582" s="6">
        <v>172.52</v>
      </c>
      <c r="C1582" s="6">
        <v>129.1208</v>
      </c>
      <c r="D1582" s="6">
        <v>0.33611315915019102</v>
      </c>
      <c r="E1582" s="4">
        <f t="shared" si="6"/>
        <v>0.17782243874224166</v>
      </c>
      <c r="F1582" s="4"/>
    </row>
    <row r="1583" spans="1:6" ht="13.2" x14ac:dyDescent="0.25">
      <c r="A1583" s="5">
        <v>44760.875</v>
      </c>
      <c r="B1583" s="6">
        <v>181.37</v>
      </c>
      <c r="C1583" s="6">
        <v>134.01425</v>
      </c>
      <c r="D1583" s="6">
        <v>0.353363541563677</v>
      </c>
      <c r="E1583" s="4">
        <f t="shared" si="6"/>
        <v>0.18899412953659153</v>
      </c>
      <c r="F1583" s="4"/>
    </row>
    <row r="1584" spans="1:6" ht="13.2" x14ac:dyDescent="0.25">
      <c r="A1584" s="5">
        <v>44760.916666666664</v>
      </c>
      <c r="B1584" s="6">
        <v>185.49</v>
      </c>
      <c r="C1584" s="6">
        <v>140.67966999999999</v>
      </c>
      <c r="D1584" s="6">
        <v>0.31852740342652203</v>
      </c>
      <c r="E1584" s="4">
        <f t="shared" si="6"/>
        <v>0.1963143654540519</v>
      </c>
      <c r="F1584" s="4"/>
    </row>
    <row r="1585" spans="1:6" ht="13.2" x14ac:dyDescent="0.25">
      <c r="A1585" s="5">
        <v>44760.958333333336</v>
      </c>
      <c r="B1585" s="6">
        <v>193.31</v>
      </c>
      <c r="C1585" s="6">
        <v>147.42538999999999</v>
      </c>
      <c r="D1585" s="6">
        <v>0.31123953614774202</v>
      </c>
      <c r="E1585" s="4">
        <f t="shared" si="6"/>
        <v>0.20312147643971781</v>
      </c>
      <c r="F1585" s="4"/>
    </row>
    <row r="1586" spans="1:6" ht="13.2" x14ac:dyDescent="0.25">
      <c r="A1586" s="5">
        <v>44761</v>
      </c>
      <c r="B1586" s="6">
        <v>208.11</v>
      </c>
      <c r="C1586" s="6">
        <v>173.14639</v>
      </c>
      <c r="D1586" s="6">
        <v>0.201930920996966</v>
      </c>
      <c r="E1586" s="4">
        <f t="shared" si="6"/>
        <v>0.20281547464461855</v>
      </c>
      <c r="F1586" s="4"/>
    </row>
    <row r="1587" spans="1:6" ht="13.2" x14ac:dyDescent="0.25">
      <c r="A1587" s="5">
        <v>44761.041666666664</v>
      </c>
      <c r="B1587" s="6">
        <v>222.48</v>
      </c>
      <c r="C1587" s="6">
        <v>197.77571</v>
      </c>
      <c r="D1587" s="6">
        <v>0.124910637408405</v>
      </c>
      <c r="E1587" s="4">
        <f t="shared" si="6"/>
        <v>0.20622325178584153</v>
      </c>
      <c r="F1587" s="4"/>
    </row>
    <row r="1588" spans="1:6" ht="13.2" x14ac:dyDescent="0.25">
      <c r="A1588" s="5">
        <v>44761.083333333336</v>
      </c>
      <c r="B1588" s="6">
        <v>239.85</v>
      </c>
      <c r="C1588" s="6">
        <v>227.05969999999999</v>
      </c>
      <c r="D1588" s="6">
        <v>5.6330119347466699E-2</v>
      </c>
      <c r="E1588" s="4">
        <f t="shared" si="6"/>
        <v>0.20565850484631107</v>
      </c>
      <c r="F1588" s="4"/>
    </row>
    <row r="1589" spans="1:6" ht="13.2" x14ac:dyDescent="0.25">
      <c r="A1589" s="5">
        <v>44761.125</v>
      </c>
      <c r="B1589" s="6">
        <v>271.97000000000003</v>
      </c>
      <c r="C1589" s="6">
        <v>243.22479000000001</v>
      </c>
      <c r="D1589" s="6">
        <v>0.118183718033017</v>
      </c>
      <c r="E1589" s="4">
        <f t="shared" si="6"/>
        <v>0.20534271142536364</v>
      </c>
      <c r="F1589" s="4"/>
    </row>
    <row r="1590" spans="1:6" ht="13.2" x14ac:dyDescent="0.25">
      <c r="A1590" s="5">
        <v>44761.166666666664</v>
      </c>
      <c r="B1590" s="6">
        <v>271.29000000000002</v>
      </c>
      <c r="C1590" s="6">
        <v>242.39735999999999</v>
      </c>
      <c r="D1590" s="6">
        <v>0.119195357573201</v>
      </c>
      <c r="E1590" s="4">
        <f t="shared" si="6"/>
        <v>0.2042023191057494</v>
      </c>
      <c r="F1590" s="4"/>
    </row>
    <row r="1591" spans="1:6" ht="13.2" x14ac:dyDescent="0.25">
      <c r="A1591" s="5">
        <v>44761.208333333336</v>
      </c>
      <c r="B1591" s="6">
        <v>260.37</v>
      </c>
      <c r="C1591" s="6">
        <v>235.65734</v>
      </c>
      <c r="D1591" s="6">
        <v>0.104866922456139</v>
      </c>
      <c r="E1591" s="4">
        <f t="shared" si="6"/>
        <v>0.20234779490379895</v>
      </c>
      <c r="F1591" s="4"/>
    </row>
    <row r="1592" spans="1:6" ht="13.2" x14ac:dyDescent="0.25">
      <c r="A1592" s="5">
        <v>44761.25</v>
      </c>
      <c r="B1592" s="6">
        <v>256.32</v>
      </c>
      <c r="C1592" s="6">
        <v>229.33419000000001</v>
      </c>
      <c r="D1592" s="6">
        <v>0.117670243586444</v>
      </c>
      <c r="E1592" s="4">
        <f t="shared" si="6"/>
        <v>0.20188330033727275</v>
      </c>
      <c r="F1592" s="4"/>
    </row>
    <row r="1593" spans="1:6" ht="13.2" x14ac:dyDescent="0.25">
      <c r="A1593" s="5">
        <v>44761.291666666664</v>
      </c>
      <c r="B1593" s="6">
        <v>252.23</v>
      </c>
      <c r="C1593" s="6">
        <v>224.13674</v>
      </c>
      <c r="D1593" s="6">
        <v>0.125339826036552</v>
      </c>
      <c r="E1593" s="4">
        <f t="shared" si="6"/>
        <v>0.20257710396188708</v>
      </c>
      <c r="F1593" s="4"/>
    </row>
    <row r="1594" spans="1:6" ht="13.2" x14ac:dyDescent="0.25">
      <c r="A1594" s="5">
        <v>44761.333333333336</v>
      </c>
      <c r="B1594" s="6">
        <v>242.25</v>
      </c>
      <c r="C1594" s="6">
        <v>220.26024000000001</v>
      </c>
      <c r="D1594" s="6">
        <v>9.9835358392417903E-2</v>
      </c>
      <c r="E1594" s="4">
        <f t="shared" si="6"/>
        <v>0.20281695823687507</v>
      </c>
      <c r="F1594" s="4"/>
    </row>
    <row r="1595" spans="1:6" ht="13.2" x14ac:dyDescent="0.25">
      <c r="A1595" s="5">
        <v>44761.375</v>
      </c>
      <c r="B1595" s="6">
        <v>237.13</v>
      </c>
      <c r="C1595" s="6">
        <v>213.78971000000001</v>
      </c>
      <c r="D1595" s="6">
        <v>0.10917405706757299</v>
      </c>
      <c r="E1595" s="4">
        <f t="shared" si="6"/>
        <v>0.20311087170569606</v>
      </c>
      <c r="F1595" s="4"/>
    </row>
    <row r="1596" spans="1:6" ht="13.2" x14ac:dyDescent="0.25">
      <c r="A1596" s="5">
        <v>44761.416666666664</v>
      </c>
      <c r="B1596" s="6">
        <v>229.12</v>
      </c>
      <c r="C1596" s="6">
        <v>207.15708000000001</v>
      </c>
      <c r="D1596" s="6">
        <v>0.106020610060732</v>
      </c>
      <c r="E1596" s="4">
        <f t="shared" si="6"/>
        <v>0.20311015486354214</v>
      </c>
      <c r="F1596" s="4"/>
    </row>
    <row r="1597" spans="1:6" ht="13.2" x14ac:dyDescent="0.25">
      <c r="A1597" s="5">
        <v>44761.458333333336</v>
      </c>
      <c r="B1597" s="6">
        <v>234.66</v>
      </c>
      <c r="C1597" s="6">
        <v>210.33647999999999</v>
      </c>
      <c r="D1597" s="6">
        <v>0.11564099579873099</v>
      </c>
      <c r="E1597" s="4">
        <f t="shared" si="6"/>
        <v>0.20390554307721986</v>
      </c>
      <c r="F1597" s="4"/>
    </row>
    <row r="1598" spans="1:6" ht="13.2" x14ac:dyDescent="0.25">
      <c r="A1598" s="5">
        <v>44761.5</v>
      </c>
      <c r="B1598" s="6">
        <v>234.92</v>
      </c>
      <c r="C1598" s="6">
        <v>217.15366</v>
      </c>
      <c r="D1598" s="6">
        <v>8.1814600776242793E-2</v>
      </c>
      <c r="E1598" s="4">
        <f t="shared" si="6"/>
        <v>0.20494111991308403</v>
      </c>
      <c r="F1598" s="4"/>
    </row>
    <row r="1599" spans="1:6" ht="13.2" x14ac:dyDescent="0.25">
      <c r="A1599" s="5">
        <v>44761.541666666664</v>
      </c>
      <c r="B1599" s="6">
        <v>230.26</v>
      </c>
      <c r="C1599" s="6">
        <v>208.69394</v>
      </c>
      <c r="D1599" s="6">
        <v>0.103338218637302</v>
      </c>
      <c r="E1599" s="4">
        <f t="shared" si="6"/>
        <v>0.20342221499872168</v>
      </c>
      <c r="F1599" s="4"/>
    </row>
    <row r="1600" spans="1:6" ht="13.2" x14ac:dyDescent="0.25">
      <c r="A1600" s="5">
        <v>44761.583333333336</v>
      </c>
      <c r="B1600" s="6">
        <v>215.25</v>
      </c>
      <c r="C1600" s="6">
        <v>182.10254</v>
      </c>
      <c r="D1600" s="6">
        <v>0.182026346255247</v>
      </c>
      <c r="E1600" s="4">
        <f t="shared" si="6"/>
        <v>0.20094714282733703</v>
      </c>
      <c r="F1600" s="4"/>
    </row>
    <row r="1601" spans="1:6" ht="13.2" x14ac:dyDescent="0.25">
      <c r="A1601" s="5">
        <v>44761.625</v>
      </c>
      <c r="B1601" s="6">
        <v>173.09</v>
      </c>
      <c r="C1601" s="6">
        <v>151.43744000000001</v>
      </c>
      <c r="D1601" s="6">
        <v>0.142980229988039</v>
      </c>
      <c r="E1601" s="4">
        <f t="shared" si="6"/>
        <v>0.194750085754679</v>
      </c>
      <c r="F1601" s="4"/>
    </row>
    <row r="1602" spans="1:6" ht="13.2" x14ac:dyDescent="0.25">
      <c r="A1602" s="5">
        <v>44761.666666666664</v>
      </c>
      <c r="B1602" s="6">
        <v>155.52000000000001</v>
      </c>
      <c r="C1602" s="6">
        <v>133.00244000000001</v>
      </c>
      <c r="D1602" s="6">
        <v>0.16930185641706999</v>
      </c>
      <c r="E1602" s="4">
        <f t="shared" si="6"/>
        <v>0.18758986131605651</v>
      </c>
      <c r="F1602" s="4"/>
    </row>
    <row r="1603" spans="1:6" ht="13.2" x14ac:dyDescent="0.25">
      <c r="A1603" s="5">
        <v>44761.708333333336</v>
      </c>
      <c r="B1603" s="6">
        <v>144.34</v>
      </c>
      <c r="C1603" s="6">
        <v>126.74834</v>
      </c>
      <c r="D1603" s="6">
        <v>0.13879203467280099</v>
      </c>
      <c r="E1603" s="4">
        <f t="shared" si="6"/>
        <v>0.17669272131955027</v>
      </c>
      <c r="F1603" s="4"/>
    </row>
    <row r="1604" spans="1:6" ht="13.2" x14ac:dyDescent="0.25">
      <c r="A1604" s="5">
        <v>44761.75</v>
      </c>
      <c r="B1604" s="6">
        <v>142.77000000000001</v>
      </c>
      <c r="C1604" s="6">
        <v>128.63369</v>
      </c>
      <c r="D1604" s="6">
        <v>0.10989586009699299</v>
      </c>
      <c r="E1604" s="4">
        <f t="shared" si="6"/>
        <v>0.16692326812961897</v>
      </c>
      <c r="F1604" s="4"/>
    </row>
    <row r="1605" spans="1:6" ht="13.2" x14ac:dyDescent="0.25">
      <c r="A1605" s="5">
        <v>44761.791666666664</v>
      </c>
      <c r="B1605" s="6">
        <v>156.97</v>
      </c>
      <c r="C1605" s="6">
        <v>132.27473000000001</v>
      </c>
      <c r="D1605" s="6">
        <v>0.18669680898233501</v>
      </c>
      <c r="E1605" s="4">
        <f t="shared" si="6"/>
        <v>0.15971618178632527</v>
      </c>
      <c r="F1605" s="4"/>
    </row>
    <row r="1606" spans="1:6" ht="13.2" x14ac:dyDescent="0.25">
      <c r="A1606" s="5">
        <v>44761.833333333336</v>
      </c>
      <c r="B1606" s="6">
        <v>157.62</v>
      </c>
      <c r="C1606" s="6">
        <v>135.48441</v>
      </c>
      <c r="D1606" s="6">
        <v>0.16338108569096599</v>
      </c>
      <c r="E1606" s="4">
        <f t="shared" si="6"/>
        <v>0.15251901205885757</v>
      </c>
      <c r="F1606" s="4"/>
    </row>
    <row r="1607" spans="1:6" ht="13.2" x14ac:dyDescent="0.25">
      <c r="A1607" s="5">
        <v>44761.875</v>
      </c>
      <c r="B1607" s="6">
        <v>171.34</v>
      </c>
      <c r="C1607" s="6">
        <v>141.21253999999999</v>
      </c>
      <c r="D1607" s="6">
        <v>0.21334833294550101</v>
      </c>
      <c r="E1607" s="4">
        <f t="shared" si="6"/>
        <v>0.1466850450331002</v>
      </c>
      <c r="F1607" s="4"/>
    </row>
    <row r="1608" spans="1:6" ht="13.2" x14ac:dyDescent="0.25">
      <c r="A1608" s="5">
        <v>44761.916666666664</v>
      </c>
      <c r="B1608" s="6">
        <v>176.63</v>
      </c>
      <c r="C1608" s="6">
        <v>149.50153</v>
      </c>
      <c r="D1608" s="6">
        <v>0.18145948071568199</v>
      </c>
      <c r="E1608" s="4">
        <f t="shared" si="6"/>
        <v>0.14097388158681523</v>
      </c>
      <c r="F1608" s="4"/>
    </row>
    <row r="1609" spans="1:6" ht="13.2" x14ac:dyDescent="0.25">
      <c r="A1609" s="5">
        <v>44761.958333333336</v>
      </c>
      <c r="B1609" s="6">
        <v>183.44</v>
      </c>
      <c r="C1609" s="6">
        <v>159.33843999999999</v>
      </c>
      <c r="D1609" s="6">
        <v>0.151260173000313</v>
      </c>
      <c r="E1609" s="4">
        <f t="shared" si="6"/>
        <v>0.13430807478900567</v>
      </c>
      <c r="F1609" s="4"/>
    </row>
    <row r="1610" spans="1:6" ht="13.2" x14ac:dyDescent="0.25">
      <c r="A1610" s="5">
        <v>44762</v>
      </c>
      <c r="B1610" s="6">
        <v>190.55</v>
      </c>
      <c r="C1610" s="6">
        <v>176.61344</v>
      </c>
      <c r="D1610" s="6">
        <v>7.8909962911089898E-2</v>
      </c>
      <c r="E1610" s="4">
        <f t="shared" si="6"/>
        <v>0.1291822015354275</v>
      </c>
      <c r="F1610" s="4"/>
    </row>
    <row r="1611" spans="1:6" ht="13.2" x14ac:dyDescent="0.25">
      <c r="A1611" s="5">
        <v>44762.041666666664</v>
      </c>
      <c r="B1611" s="6">
        <v>200.7</v>
      </c>
      <c r="C1611" s="6">
        <v>202.42957999999999</v>
      </c>
      <c r="D1611" s="6">
        <v>8.5441070420637002E-3</v>
      </c>
      <c r="E1611" s="4">
        <f t="shared" si="6"/>
        <v>0.12433359610349663</v>
      </c>
      <c r="F1611" s="4"/>
    </row>
    <row r="1612" spans="1:6" ht="13.2" x14ac:dyDescent="0.25">
      <c r="A1612" s="5">
        <v>44762.083333333336</v>
      </c>
      <c r="B1612" s="6">
        <v>233.11</v>
      </c>
      <c r="C1612" s="6">
        <v>230.62049999999999</v>
      </c>
      <c r="D1612" s="6">
        <v>1.0794790575859499E-2</v>
      </c>
      <c r="E1612" s="4">
        <f t="shared" si="6"/>
        <v>0.12243629073801299</v>
      </c>
      <c r="F1612" s="4"/>
    </row>
    <row r="1613" spans="1:6" ht="13.2" x14ac:dyDescent="0.25">
      <c r="A1613" s="5">
        <v>44762.125</v>
      </c>
      <c r="B1613" s="6">
        <v>273.58999999999997</v>
      </c>
      <c r="C1613" s="6">
        <v>243.63642999999999</v>
      </c>
      <c r="D1613" s="6">
        <v>0.12294372397428401</v>
      </c>
      <c r="E1613" s="4">
        <f t="shared" si="6"/>
        <v>0.12263462431889911</v>
      </c>
      <c r="F1613" s="4"/>
    </row>
    <row r="1614" spans="1:6" ht="13.2" x14ac:dyDescent="0.25">
      <c r="A1614" s="5">
        <v>44762.166666666664</v>
      </c>
      <c r="B1614" s="6">
        <v>274.95999999999998</v>
      </c>
      <c r="C1614" s="6">
        <v>238.9153</v>
      </c>
      <c r="D1614" s="6">
        <v>0.15086811100000699</v>
      </c>
      <c r="E1614" s="4">
        <f t="shared" si="6"/>
        <v>0.12395432237834937</v>
      </c>
      <c r="F1614" s="4"/>
    </row>
    <row r="1615" spans="1:6" ht="13.2" x14ac:dyDescent="0.25">
      <c r="A1615" s="5">
        <v>44762.208333333336</v>
      </c>
      <c r="B1615" s="6">
        <v>261.60000000000002</v>
      </c>
      <c r="C1615" s="6">
        <v>230.36636999999999</v>
      </c>
      <c r="D1615" s="6">
        <v>0.135582420298588</v>
      </c>
      <c r="E1615" s="4">
        <f t="shared" si="6"/>
        <v>0.12523413478845138</v>
      </c>
      <c r="F1615" s="4"/>
    </row>
    <row r="1616" spans="1:6" ht="13.2" x14ac:dyDescent="0.25">
      <c r="A1616" s="5">
        <v>44762.25</v>
      </c>
      <c r="B1616" s="6">
        <v>248.58</v>
      </c>
      <c r="C1616" s="6">
        <v>224.97268</v>
      </c>
      <c r="D1616" s="6">
        <v>0.104934163561548</v>
      </c>
      <c r="E1616" s="4">
        <f t="shared" si="6"/>
        <v>0.12470346478741406</v>
      </c>
      <c r="F1616" s="4"/>
    </row>
    <row r="1617" spans="1:6" ht="13.2" x14ac:dyDescent="0.25">
      <c r="A1617" s="5">
        <v>44762.291666666664</v>
      </c>
      <c r="B1617" s="6">
        <v>235.07</v>
      </c>
      <c r="C1617" s="6">
        <v>219.87089</v>
      </c>
      <c r="D1617" s="6">
        <v>6.9127432012486903E-2</v>
      </c>
      <c r="E1617" s="4">
        <f t="shared" si="6"/>
        <v>0.12236128170307803</v>
      </c>
      <c r="F1617" s="4"/>
    </row>
    <row r="1618" spans="1:6" ht="13.2" x14ac:dyDescent="0.25">
      <c r="A1618" s="5">
        <v>44762.333333333336</v>
      </c>
      <c r="B1618" s="6">
        <v>215.26</v>
      </c>
      <c r="C1618" s="6">
        <v>214.29615000000001</v>
      </c>
      <c r="D1618" s="6">
        <v>4.4977476263571596E-3</v>
      </c>
      <c r="E1618" s="4">
        <f t="shared" si="6"/>
        <v>0.11838888125449215</v>
      </c>
      <c r="F1618" s="4"/>
    </row>
    <row r="1619" spans="1:6" ht="13.2" x14ac:dyDescent="0.25">
      <c r="A1619" s="5">
        <v>44762.375</v>
      </c>
      <c r="B1619" s="6">
        <v>213.33</v>
      </c>
      <c r="C1619" s="6">
        <v>206.62391</v>
      </c>
      <c r="D1619" s="6">
        <v>3.2455537212513298E-2</v>
      </c>
      <c r="E1619" s="4">
        <f t="shared" si="6"/>
        <v>0.11519227626053134</v>
      </c>
      <c r="F1619" s="4"/>
    </row>
    <row r="1620" spans="1:6" ht="13.2" x14ac:dyDescent="0.25">
      <c r="A1620" s="5">
        <v>44762.416666666664</v>
      </c>
      <c r="B1620" s="6">
        <v>208.07</v>
      </c>
      <c r="C1620" s="6">
        <v>199.50371000000001</v>
      </c>
      <c r="D1620" s="6">
        <v>4.2937998496368701E-2</v>
      </c>
      <c r="E1620" s="4">
        <f t="shared" si="6"/>
        <v>0.1125638341120162</v>
      </c>
      <c r="F1620" s="4"/>
    </row>
    <row r="1621" spans="1:6" ht="13.2" x14ac:dyDescent="0.25">
      <c r="A1621" s="5">
        <v>44762.458333333336</v>
      </c>
      <c r="B1621" s="6">
        <v>212.15</v>
      </c>
      <c r="C1621" s="6">
        <v>200.86127999999999</v>
      </c>
      <c r="D1621" s="6">
        <v>5.6201573543691499E-2</v>
      </c>
      <c r="E1621" s="4">
        <f t="shared" si="6"/>
        <v>0.1100871915180562</v>
      </c>
      <c r="F1621" s="4"/>
    </row>
    <row r="1622" spans="1:6" ht="13.2" x14ac:dyDescent="0.25">
      <c r="A1622" s="5">
        <v>44762.5</v>
      </c>
      <c r="B1622" s="6">
        <v>219.88</v>
      </c>
      <c r="C1622" s="6">
        <v>206.81924000000001</v>
      </c>
      <c r="D1622" s="6">
        <v>6.3150604363501103E-2</v>
      </c>
      <c r="E1622" s="4">
        <f t="shared" si="6"/>
        <v>0.10930952500085865</v>
      </c>
      <c r="F1622" s="4"/>
    </row>
    <row r="1623" spans="1:6" ht="13.2" x14ac:dyDescent="0.25">
      <c r="A1623" s="5">
        <v>44762.541666666664</v>
      </c>
      <c r="B1623" s="6">
        <v>219.07</v>
      </c>
      <c r="C1623" s="6">
        <v>199.57263</v>
      </c>
      <c r="D1623" s="6">
        <v>9.7695610866079099E-2</v>
      </c>
      <c r="E1623" s="4">
        <f t="shared" si="6"/>
        <v>0.10907441634372435</v>
      </c>
      <c r="F1623" s="4"/>
    </row>
    <row r="1624" spans="1:6" ht="13.2" x14ac:dyDescent="0.25">
      <c r="A1624" s="5">
        <v>44762.583333333336</v>
      </c>
      <c r="B1624" s="6">
        <v>215.84</v>
      </c>
      <c r="C1624" s="6">
        <v>172.9931</v>
      </c>
      <c r="D1624" s="6">
        <v>0.24767982075585601</v>
      </c>
      <c r="E1624" s="4">
        <f t="shared" si="6"/>
        <v>0.11180997778124972</v>
      </c>
      <c r="F1624" s="4"/>
    </row>
    <row r="1625" spans="1:6" ht="13.2" x14ac:dyDescent="0.25">
      <c r="A1625" s="5">
        <v>44762.625</v>
      </c>
      <c r="B1625" s="6">
        <v>165.68</v>
      </c>
      <c r="C1625" s="6">
        <v>140.80486999999999</v>
      </c>
      <c r="D1625" s="6">
        <v>0.176663846925181</v>
      </c>
      <c r="E1625" s="4">
        <f t="shared" si="6"/>
        <v>0.1132134618202973</v>
      </c>
      <c r="F1625" s="4"/>
    </row>
    <row r="1626" spans="1:6" ht="13.2" x14ac:dyDescent="0.25">
      <c r="A1626" s="5">
        <v>44762.666666666664</v>
      </c>
      <c r="B1626" s="6">
        <v>149.08000000000001</v>
      </c>
      <c r="C1626" s="6">
        <v>122.43846000000001</v>
      </c>
      <c r="D1626" s="6">
        <v>0.217591269932666</v>
      </c>
      <c r="E1626" s="4">
        <f t="shared" si="6"/>
        <v>0.11522552071678049</v>
      </c>
      <c r="F1626" s="4"/>
    </row>
    <row r="1627" spans="1:6" ht="13.2" x14ac:dyDescent="0.25">
      <c r="A1627" s="5">
        <v>44762.708333333336</v>
      </c>
      <c r="B1627" s="6">
        <v>139.59</v>
      </c>
      <c r="C1627" s="6">
        <v>118.67366</v>
      </c>
      <c r="D1627" s="6">
        <v>0.176250905213507</v>
      </c>
      <c r="E1627" s="4">
        <f t="shared" si="6"/>
        <v>0.11678630698930992</v>
      </c>
      <c r="F1627" s="4"/>
    </row>
    <row r="1628" spans="1:6" ht="13.2" x14ac:dyDescent="0.25">
      <c r="A1628" s="5">
        <v>44762.75</v>
      </c>
      <c r="B1628" s="6">
        <v>144.19</v>
      </c>
      <c r="C1628" s="6">
        <v>123.53779</v>
      </c>
      <c r="D1628" s="6">
        <v>0.16717321881830599</v>
      </c>
      <c r="E1628" s="4">
        <f t="shared" si="6"/>
        <v>0.11917286360269796</v>
      </c>
      <c r="F1628" s="4"/>
    </row>
    <row r="1629" spans="1:6" ht="13.2" x14ac:dyDescent="0.25">
      <c r="A1629" s="5">
        <v>44762.791666666664</v>
      </c>
      <c r="B1629" s="6">
        <v>148.53</v>
      </c>
      <c r="C1629" s="6">
        <v>129.42471</v>
      </c>
      <c r="D1629" s="6">
        <v>0.147617019964734</v>
      </c>
      <c r="E1629" s="4">
        <f t="shared" si="6"/>
        <v>0.11754453906029792</v>
      </c>
      <c r="F1629" s="4"/>
    </row>
    <row r="1630" spans="1:6" ht="13.2" x14ac:dyDescent="0.25">
      <c r="A1630" s="5">
        <v>44762.833333333336</v>
      </c>
      <c r="B1630" s="6">
        <v>153.18</v>
      </c>
      <c r="C1630" s="6">
        <v>134.20495</v>
      </c>
      <c r="D1630" s="6">
        <v>0.14138860004791101</v>
      </c>
      <c r="E1630" s="4">
        <f t="shared" si="6"/>
        <v>0.11662818549183729</v>
      </c>
      <c r="F1630" s="4"/>
    </row>
    <row r="1631" spans="1:6" ht="13.2" x14ac:dyDescent="0.25">
      <c r="A1631" s="5">
        <v>44762.875</v>
      </c>
      <c r="B1631" s="6">
        <v>164.38</v>
      </c>
      <c r="C1631" s="6">
        <v>139.672</v>
      </c>
      <c r="D1631" s="6">
        <v>0.176900166103442</v>
      </c>
      <c r="E1631" s="4">
        <f t="shared" si="6"/>
        <v>0.11510951187341817</v>
      </c>
      <c r="F1631" s="4"/>
    </row>
    <row r="1632" spans="1:6" ht="13.2" x14ac:dyDescent="0.25">
      <c r="A1632" s="5">
        <v>44762.916666666664</v>
      </c>
      <c r="B1632" s="6">
        <v>171.94</v>
      </c>
      <c r="C1632" s="6">
        <v>147.54816</v>
      </c>
      <c r="D1632" s="6">
        <v>0.165314430217225</v>
      </c>
      <c r="E1632" s="4">
        <f t="shared" si="6"/>
        <v>0.11443680143598246</v>
      </c>
      <c r="F1632" s="4"/>
    </row>
    <row r="1633" spans="1:6" ht="13.2" x14ac:dyDescent="0.25">
      <c r="A1633" s="5">
        <v>44762.958333333336</v>
      </c>
      <c r="B1633" s="6">
        <v>181.32</v>
      </c>
      <c r="C1633" s="6">
        <v>159.41203999999999</v>
      </c>
      <c r="D1633" s="6">
        <v>0.137429770047482</v>
      </c>
      <c r="E1633" s="4">
        <f t="shared" si="6"/>
        <v>0.11386053464628115</v>
      </c>
      <c r="F1633" s="4"/>
    </row>
    <row r="1634" spans="1:6" ht="13.2" x14ac:dyDescent="0.25">
      <c r="A1634" s="5">
        <v>44760</v>
      </c>
      <c r="B1634" s="6">
        <v>193.6</v>
      </c>
      <c r="C1634" s="6">
        <v>172.00550000000001</v>
      </c>
      <c r="D1634" s="6">
        <v>0.12554540407138101</v>
      </c>
      <c r="E1634" s="4">
        <f t="shared" si="6"/>
        <v>0.11580367802795995</v>
      </c>
      <c r="F1634" s="4"/>
    </row>
    <row r="1635" spans="1:6" ht="13.2" x14ac:dyDescent="0.25">
      <c r="A1635" s="5">
        <v>44760.041666666664</v>
      </c>
      <c r="B1635" s="6">
        <v>194.76</v>
      </c>
      <c r="C1635" s="6">
        <v>197.55165</v>
      </c>
      <c r="D1635" s="6">
        <v>1.4131241120992901E-2</v>
      </c>
      <c r="E1635" s="4">
        <f t="shared" si="6"/>
        <v>0.11603647528124866</v>
      </c>
      <c r="F1635" s="4"/>
    </row>
    <row r="1636" spans="1:6" ht="13.2" x14ac:dyDescent="0.25">
      <c r="A1636" s="5">
        <v>44760.083333333336</v>
      </c>
      <c r="B1636" s="6">
        <v>235.38</v>
      </c>
      <c r="C1636" s="6">
        <v>226.22832</v>
      </c>
      <c r="D1636" s="6">
        <v>4.0453290728587797E-2</v>
      </c>
      <c r="E1636" s="4">
        <f t="shared" si="6"/>
        <v>0.11727224612094568</v>
      </c>
      <c r="F1636" s="4"/>
    </row>
    <row r="1637" spans="1:6" ht="13.2" x14ac:dyDescent="0.25">
      <c r="A1637" s="5">
        <v>44760.125</v>
      </c>
      <c r="B1637" s="6">
        <v>270.52999999999997</v>
      </c>
      <c r="C1637" s="6">
        <v>243.26052999999999</v>
      </c>
      <c r="D1637" s="6">
        <v>0.112099854423567</v>
      </c>
      <c r="E1637" s="4">
        <f t="shared" si="6"/>
        <v>0.11682041822299914</v>
      </c>
      <c r="F1637" s="4"/>
    </row>
    <row r="1638" spans="1:6" ht="13.2" x14ac:dyDescent="0.25">
      <c r="A1638" s="5">
        <v>44760.166666666664</v>
      </c>
      <c r="B1638" s="6">
        <v>278.2</v>
      </c>
      <c r="C1638" s="6">
        <v>246.37567000000001</v>
      </c>
      <c r="D1638" s="6">
        <v>0.12916993792447101</v>
      </c>
      <c r="E1638" s="4">
        <f t="shared" si="6"/>
        <v>0.11591632767818515</v>
      </c>
      <c r="F1638" s="4"/>
    </row>
    <row r="1639" spans="1:6" ht="13.2" x14ac:dyDescent="0.25">
      <c r="A1639" s="5">
        <v>44760.208333333336</v>
      </c>
      <c r="B1639" s="6">
        <v>272.27</v>
      </c>
      <c r="C1639" s="6">
        <v>242.66606999999999</v>
      </c>
      <c r="D1639" s="6">
        <v>0.121994516992012</v>
      </c>
      <c r="E1639" s="4">
        <f t="shared" si="6"/>
        <v>0.11535016504041112</v>
      </c>
      <c r="F1639" s="4"/>
    </row>
    <row r="1640" spans="1:6" ht="13.2" x14ac:dyDescent="0.25">
      <c r="A1640" s="5">
        <v>44760.25</v>
      </c>
      <c r="B1640" s="6">
        <v>258.99</v>
      </c>
      <c r="C1640" s="6">
        <v>237.20753999999999</v>
      </c>
      <c r="D1640" s="6">
        <v>9.1828699880282097E-2</v>
      </c>
      <c r="E1640" s="4">
        <f t="shared" si="6"/>
        <v>0.11480410405369172</v>
      </c>
      <c r="F1640" s="4"/>
    </row>
    <row r="1641" spans="1:6" ht="13.2" x14ac:dyDescent="0.25">
      <c r="A1641" s="5">
        <v>44760.291666666664</v>
      </c>
      <c r="B1641" s="6">
        <v>247.69</v>
      </c>
      <c r="C1641" s="6">
        <v>234.46960999999999</v>
      </c>
      <c r="D1641" s="6">
        <v>5.6384236746075497E-2</v>
      </c>
      <c r="E1641" s="4">
        <f t="shared" si="6"/>
        <v>0.1142731375842579</v>
      </c>
      <c r="F1641" s="4"/>
    </row>
    <row r="1642" spans="1:6" ht="13.2" x14ac:dyDescent="0.25">
      <c r="A1642" s="5">
        <v>44760.333333333336</v>
      </c>
      <c r="B1642" s="6">
        <v>240.36</v>
      </c>
      <c r="C1642" s="6">
        <v>234.083</v>
      </c>
      <c r="D1642" s="6">
        <v>2.6815274923851801E-2</v>
      </c>
      <c r="E1642" s="4">
        <f t="shared" si="6"/>
        <v>0.11520303455498686</v>
      </c>
      <c r="F1642" s="4"/>
    </row>
    <row r="1643" spans="1:6" ht="13.2" x14ac:dyDescent="0.25">
      <c r="A1643" s="5">
        <v>44760.375</v>
      </c>
      <c r="B1643" s="6">
        <v>234.9</v>
      </c>
      <c r="C1643" s="6">
        <v>229.37859</v>
      </c>
      <c r="D1643" s="6">
        <v>2.40711654910774E-2</v>
      </c>
      <c r="E1643" s="4">
        <f t="shared" si="6"/>
        <v>0.11485368573326037</v>
      </c>
      <c r="F1643" s="4"/>
    </row>
    <row r="1644" spans="1:6" ht="13.2" x14ac:dyDescent="0.25">
      <c r="A1644" s="5">
        <v>44760.416666666664</v>
      </c>
      <c r="B1644" s="6">
        <v>227.89</v>
      </c>
      <c r="C1644" s="6">
        <v>222.93293</v>
      </c>
      <c r="D1644" s="6">
        <v>2.2235701114231898E-2</v>
      </c>
      <c r="E1644" s="4">
        <f t="shared" si="6"/>
        <v>0.11399109000900466</v>
      </c>
      <c r="F1644" s="4"/>
    </row>
    <row r="1645" spans="1:6" ht="13.2" x14ac:dyDescent="0.25">
      <c r="A1645" s="5">
        <v>44760.458333333336</v>
      </c>
      <c r="B1645" s="6">
        <v>229.53</v>
      </c>
      <c r="C1645" s="6">
        <v>224.35146</v>
      </c>
      <c r="D1645" s="6">
        <v>2.3082265655859701E-2</v>
      </c>
      <c r="E1645" s="4">
        <f t="shared" si="6"/>
        <v>0.11261111884701165</v>
      </c>
      <c r="F1645" s="4"/>
    </row>
    <row r="1646" spans="1:6" ht="13.2" x14ac:dyDescent="0.25">
      <c r="A1646" s="5">
        <v>44760.5</v>
      </c>
      <c r="B1646" s="6">
        <v>228.7</v>
      </c>
      <c r="C1646" s="6">
        <v>228.82525999999999</v>
      </c>
      <c r="D1646" s="6">
        <v>5.4740460034874297E-4</v>
      </c>
      <c r="E1646" s="4">
        <f t="shared" si="6"/>
        <v>0.11000265219021366</v>
      </c>
      <c r="F1646" s="4"/>
    </row>
    <row r="1647" spans="1:6" ht="13.2" x14ac:dyDescent="0.25">
      <c r="A1647" s="5">
        <v>44760.541666666664</v>
      </c>
      <c r="B1647" s="6">
        <v>237.32</v>
      </c>
      <c r="C1647" s="6">
        <v>221.5889</v>
      </c>
      <c r="D1647" s="6">
        <v>7.0992274432518904E-2</v>
      </c>
      <c r="E1647" s="4">
        <f t="shared" si="6"/>
        <v>0.10889001317214864</v>
      </c>
      <c r="F1647" s="4"/>
    </row>
    <row r="1648" spans="1:6" ht="13.2" x14ac:dyDescent="0.25">
      <c r="A1648" s="5">
        <v>44760.583333333336</v>
      </c>
      <c r="B1648" s="6">
        <v>226.89</v>
      </c>
      <c r="C1648" s="6">
        <v>200.68546000000001</v>
      </c>
      <c r="D1648" s="6">
        <v>0.13057517968665899</v>
      </c>
      <c r="E1648" s="4">
        <f t="shared" si="6"/>
        <v>0.10401065312759876</v>
      </c>
      <c r="F1648" s="4"/>
    </row>
    <row r="1649" spans="1:6" ht="13.2" x14ac:dyDescent="0.25">
      <c r="A1649" s="5">
        <v>44760.625</v>
      </c>
      <c r="B1649" s="6">
        <v>197.18</v>
      </c>
      <c r="C1649" s="6">
        <v>171.83959999999999</v>
      </c>
      <c r="D1649" s="6">
        <v>0.14746542706105001</v>
      </c>
      <c r="E1649" s="4">
        <f t="shared" si="6"/>
        <v>0.10279405229992666</v>
      </c>
      <c r="F1649" s="4"/>
    </row>
    <row r="1650" spans="1:6" ht="13.2" x14ac:dyDescent="0.25">
      <c r="A1650" s="5">
        <v>44760.666666666664</v>
      </c>
      <c r="B1650" s="6">
        <v>177.65</v>
      </c>
      <c r="C1650" s="6">
        <v>147.15763999999999</v>
      </c>
      <c r="D1650" s="6">
        <v>0.20720881362326801</v>
      </c>
      <c r="E1650" s="4">
        <f t="shared" si="6"/>
        <v>0.10236144995370174</v>
      </c>
      <c r="F1650" s="4"/>
    </row>
    <row r="1651" spans="1:6" ht="13.2" x14ac:dyDescent="0.25">
      <c r="A1651" s="5">
        <v>44760.708333333336</v>
      </c>
      <c r="B1651" s="6">
        <v>173.74</v>
      </c>
      <c r="C1651" s="6">
        <v>134.54313999999999</v>
      </c>
      <c r="D1651" s="6">
        <v>0.29133302522893401</v>
      </c>
      <c r="E1651" s="4">
        <f t="shared" si="6"/>
        <v>0.10715653828767785</v>
      </c>
      <c r="F1651" s="4"/>
    </row>
    <row r="1652" spans="1:6" ht="13.2" x14ac:dyDescent="0.25">
      <c r="A1652" s="5">
        <v>44760.75</v>
      </c>
      <c r="B1652" s="6">
        <v>167.82</v>
      </c>
      <c r="C1652" s="6">
        <v>134.62425999999999</v>
      </c>
      <c r="D1652" s="6">
        <v>0.24658066829856601</v>
      </c>
      <c r="E1652" s="4">
        <f t="shared" si="6"/>
        <v>0.11046518201602205</v>
      </c>
      <c r="F1652" s="4"/>
    </row>
    <row r="1653" spans="1:6" ht="13.2" x14ac:dyDescent="0.25">
      <c r="A1653" s="5">
        <v>44760.791666666664</v>
      </c>
      <c r="B1653" s="6">
        <v>173.11</v>
      </c>
      <c r="C1653" s="6">
        <v>137.49332000000001</v>
      </c>
      <c r="D1653" s="6">
        <v>0.25904298477918702</v>
      </c>
      <c r="E1653" s="4">
        <f t="shared" si="6"/>
        <v>0.11510793054995759</v>
      </c>
      <c r="F1653" s="4"/>
    </row>
    <row r="1654" spans="1:6" ht="13.2" x14ac:dyDescent="0.25">
      <c r="A1654" s="5">
        <v>44760.833333333336</v>
      </c>
      <c r="B1654" s="6">
        <v>172.52</v>
      </c>
      <c r="C1654" s="6">
        <v>138.32872</v>
      </c>
      <c r="D1654" s="6">
        <v>0.24717412262616101</v>
      </c>
      <c r="E1654" s="4">
        <f t="shared" si="6"/>
        <v>0.11951566065738467</v>
      </c>
      <c r="F1654" s="4"/>
    </row>
    <row r="1655" spans="1:6" ht="13.2" x14ac:dyDescent="0.25">
      <c r="A1655" s="5">
        <v>44760.875</v>
      </c>
      <c r="B1655" s="6">
        <v>181.37</v>
      </c>
      <c r="C1655" s="6">
        <v>141.97372999999999</v>
      </c>
      <c r="D1655" s="6">
        <v>0.277489856750259</v>
      </c>
      <c r="E1655" s="4">
        <f t="shared" si="6"/>
        <v>0.12370689776766869</v>
      </c>
      <c r="F1655" s="4"/>
    </row>
    <row r="1656" spans="1:6" ht="13.2" x14ac:dyDescent="0.25">
      <c r="A1656" s="5">
        <v>44760.916666666664</v>
      </c>
      <c r="B1656" s="6">
        <v>185.49</v>
      </c>
      <c r="C1656" s="6">
        <v>148.31659999999999</v>
      </c>
      <c r="D1656" s="6">
        <v>0.250635464944584</v>
      </c>
      <c r="E1656" s="4">
        <f t="shared" si="6"/>
        <v>0.12726194088130866</v>
      </c>
      <c r="F1656" s="4"/>
    </row>
    <row r="1657" spans="1:6" ht="13.2" x14ac:dyDescent="0.25">
      <c r="A1657" s="5">
        <v>44760.958333333336</v>
      </c>
      <c r="B1657" s="6">
        <v>193.31</v>
      </c>
      <c r="C1657" s="6">
        <v>156.18395000000001</v>
      </c>
      <c r="D1657" s="6">
        <v>0.237707203589101</v>
      </c>
      <c r="E1657" s="4">
        <f t="shared" si="6"/>
        <v>0.13144016727887611</v>
      </c>
      <c r="F1657" s="4"/>
    </row>
    <row r="1658" spans="1:6" ht="13.2" x14ac:dyDescent="0.25">
      <c r="A1658" s="5">
        <v>44761</v>
      </c>
      <c r="B1658" s="6">
        <v>208.11</v>
      </c>
      <c r="C1658" s="6">
        <v>170.10570999999999</v>
      </c>
      <c r="D1658" s="6">
        <v>0.22341572190610101</v>
      </c>
      <c r="E1658" s="4">
        <f t="shared" si="6"/>
        <v>0.13551809718865612</v>
      </c>
      <c r="F1658" s="4"/>
    </row>
    <row r="1659" spans="1:6" ht="13.2" x14ac:dyDescent="0.25">
      <c r="A1659" s="5">
        <v>44761.041666666664</v>
      </c>
      <c r="B1659" s="6">
        <v>222.48</v>
      </c>
      <c r="C1659" s="6">
        <v>193.28088</v>
      </c>
      <c r="D1659" s="6">
        <v>0.151070918137376</v>
      </c>
      <c r="E1659" s="4">
        <f t="shared" si="6"/>
        <v>0.14122391706433876</v>
      </c>
      <c r="F1659" s="4"/>
    </row>
    <row r="1660" spans="1:6" ht="13.2" x14ac:dyDescent="0.25">
      <c r="A1660" s="5">
        <v>44761.083333333336</v>
      </c>
      <c r="B1660" s="6">
        <v>239.85</v>
      </c>
      <c r="C1660" s="6">
        <v>222.70962</v>
      </c>
      <c r="D1660" s="6">
        <v>7.6962908023461105E-2</v>
      </c>
      <c r="E1660" s="4">
        <f t="shared" si="6"/>
        <v>0.14274515111829181</v>
      </c>
      <c r="F1660" s="4"/>
    </row>
    <row r="1661" spans="1:6" ht="13.2" x14ac:dyDescent="0.25">
      <c r="A1661" s="5">
        <v>44761.125</v>
      </c>
      <c r="B1661" s="6">
        <v>271.97000000000003</v>
      </c>
      <c r="C1661" s="6">
        <v>240.30203</v>
      </c>
      <c r="D1661" s="6">
        <v>0.131784030288882</v>
      </c>
      <c r="E1661" s="4">
        <f t="shared" si="6"/>
        <v>0.14356532511267994</v>
      </c>
      <c r="F1661" s="4"/>
    </row>
    <row r="1662" spans="1:6" ht="13.2" x14ac:dyDescent="0.25">
      <c r="A1662" s="5">
        <v>44761.166666666664</v>
      </c>
      <c r="B1662" s="6">
        <v>271.29000000000002</v>
      </c>
      <c r="C1662" s="6">
        <v>241.42016000000001</v>
      </c>
      <c r="D1662" s="6">
        <v>0.123725541396377</v>
      </c>
      <c r="E1662" s="4">
        <f t="shared" si="6"/>
        <v>0.1433384752573427</v>
      </c>
      <c r="F1662" s="4"/>
    </row>
    <row r="1663" spans="1:6" ht="13.2" x14ac:dyDescent="0.25">
      <c r="A1663" s="5">
        <v>44761.208333333336</v>
      </c>
      <c r="B1663" s="6">
        <v>260.37</v>
      </c>
      <c r="C1663" s="6">
        <v>235.77288999999999</v>
      </c>
      <c r="D1663" s="6">
        <v>0.104325437924606</v>
      </c>
      <c r="E1663" s="4">
        <f t="shared" si="6"/>
        <v>0.14260226362953413</v>
      </c>
      <c r="F1663" s="4"/>
    </row>
    <row r="1664" spans="1:6" ht="13.2" x14ac:dyDescent="0.25">
      <c r="A1664" s="5">
        <v>44761.25</v>
      </c>
      <c r="B1664" s="6">
        <v>256.32</v>
      </c>
      <c r="C1664" s="6">
        <v>230.24224000000001</v>
      </c>
      <c r="D1664" s="6">
        <v>0.113262275419141</v>
      </c>
      <c r="E1664" s="4">
        <f t="shared" si="6"/>
        <v>0.14349532927698658</v>
      </c>
      <c r="F1664" s="4"/>
    </row>
    <row r="1665" spans="1:6" ht="13.2" x14ac:dyDescent="0.25">
      <c r="A1665" s="5">
        <v>44761.291666666664</v>
      </c>
      <c r="B1665" s="6">
        <v>252.23</v>
      </c>
      <c r="C1665" s="6">
        <v>227.46279999999999</v>
      </c>
      <c r="D1665" s="6">
        <v>0.108884617616594</v>
      </c>
      <c r="E1665" s="4">
        <f t="shared" si="6"/>
        <v>0.14568284514659149</v>
      </c>
      <c r="F1665" s="4"/>
    </row>
    <row r="1666" spans="1:6" ht="13.2" x14ac:dyDescent="0.25">
      <c r="A1666" s="5">
        <v>44761.333333333336</v>
      </c>
      <c r="B1666" s="6">
        <v>242.25</v>
      </c>
      <c r="C1666" s="6">
        <v>226.19764000000001</v>
      </c>
      <c r="D1666" s="6">
        <v>7.0966080813221505E-2</v>
      </c>
      <c r="E1666" s="4">
        <f t="shared" si="6"/>
        <v>0.14752246205864858</v>
      </c>
      <c r="F1666" s="4"/>
    </row>
    <row r="1667" spans="1:6" ht="13.2" x14ac:dyDescent="0.25">
      <c r="A1667" s="5">
        <v>44761.375</v>
      </c>
      <c r="B1667" s="6">
        <v>237.13</v>
      </c>
      <c r="C1667" s="6">
        <v>220.57112000000001</v>
      </c>
      <c r="D1667" s="6">
        <v>7.5072747511097396E-2</v>
      </c>
      <c r="E1667" s="4">
        <f t="shared" si="6"/>
        <v>0.14964752797614941</v>
      </c>
      <c r="F1667" s="4"/>
    </row>
    <row r="1668" spans="1:6" ht="13.2" x14ac:dyDescent="0.25">
      <c r="A1668" s="5">
        <v>44761.416666666664</v>
      </c>
      <c r="B1668" s="6">
        <v>229.12</v>
      </c>
      <c r="C1668" s="6">
        <v>213.9599</v>
      </c>
      <c r="D1668" s="6">
        <v>7.0854865794945598E-2</v>
      </c>
      <c r="E1668" s="4">
        <f t="shared" si="6"/>
        <v>0.15167332650451248</v>
      </c>
      <c r="F1668" s="4"/>
    </row>
    <row r="1669" spans="1:6" ht="13.2" x14ac:dyDescent="0.25">
      <c r="A1669" s="5">
        <v>44761.458333333336</v>
      </c>
      <c r="B1669" s="6">
        <v>234.66</v>
      </c>
      <c r="C1669" s="6">
        <v>217.40472</v>
      </c>
      <c r="D1669" s="6">
        <v>7.9369389956207001E-2</v>
      </c>
      <c r="E1669" s="4">
        <f t="shared" si="6"/>
        <v>0.15401862335036029</v>
      </c>
      <c r="F1669" s="4"/>
    </row>
    <row r="1670" spans="1:6" ht="13.2" x14ac:dyDescent="0.25">
      <c r="A1670" s="5">
        <v>44761.5</v>
      </c>
      <c r="B1670" s="6">
        <v>234.92</v>
      </c>
      <c r="C1670" s="6">
        <v>224.55229</v>
      </c>
      <c r="D1670" s="6">
        <v>4.61705823619077E-2</v>
      </c>
      <c r="E1670" s="4">
        <f t="shared" si="6"/>
        <v>0.15591958909042525</v>
      </c>
      <c r="F1670" s="4"/>
    </row>
    <row r="1671" spans="1:6" ht="13.2" x14ac:dyDescent="0.25">
      <c r="A1671" s="5">
        <v>44761.541666666664</v>
      </c>
      <c r="B1671" s="6">
        <v>230.26</v>
      </c>
      <c r="C1671" s="6">
        <v>216.5111</v>
      </c>
      <c r="D1671" s="6">
        <v>6.3502056014679995E-2</v>
      </c>
      <c r="E1671" s="4">
        <f t="shared" si="6"/>
        <v>0.15560749665634863</v>
      </c>
      <c r="F1671" s="4"/>
    </row>
    <row r="1672" spans="1:6" ht="13.2" x14ac:dyDescent="0.25">
      <c r="A1672" s="5">
        <v>44761.583333333336</v>
      </c>
      <c r="B1672" s="6">
        <v>215.25</v>
      </c>
      <c r="C1672" s="6">
        <v>191.39062000000001</v>
      </c>
      <c r="D1672" s="6">
        <v>0.12466326719668901</v>
      </c>
      <c r="E1672" s="4">
        <f t="shared" si="6"/>
        <v>0.15536116696926658</v>
      </c>
      <c r="F1672" s="4"/>
    </row>
    <row r="1673" spans="1:6" ht="13.2" x14ac:dyDescent="0.25">
      <c r="A1673" s="5">
        <v>44761.625</v>
      </c>
      <c r="B1673" s="6">
        <v>173.09</v>
      </c>
      <c r="C1673" s="6">
        <v>161.87361000000001</v>
      </c>
      <c r="D1673" s="6">
        <v>6.9291035147730301E-2</v>
      </c>
      <c r="E1673" s="4">
        <f t="shared" si="6"/>
        <v>0.1521039006395449</v>
      </c>
      <c r="F1673" s="4"/>
    </row>
    <row r="1674" spans="1:6" ht="13.2" x14ac:dyDescent="0.25">
      <c r="A1674" s="5">
        <v>44761.666666666664</v>
      </c>
      <c r="B1674" s="6">
        <v>155.52000000000001</v>
      </c>
      <c r="C1674" s="6">
        <v>142.59988999999999</v>
      </c>
      <c r="D1674" s="6">
        <v>9.06039268333238E-2</v>
      </c>
      <c r="E1674" s="4">
        <f t="shared" si="6"/>
        <v>0.14724536368996388</v>
      </c>
      <c r="F1674" s="4"/>
    </row>
    <row r="1675" spans="1:6" ht="13.2" x14ac:dyDescent="0.25">
      <c r="A1675" s="5">
        <v>44761.708333333336</v>
      </c>
      <c r="B1675" s="6">
        <v>144.34</v>
      </c>
      <c r="C1675" s="6">
        <v>135.08436</v>
      </c>
      <c r="D1675" s="6">
        <v>6.85174804840471E-2</v>
      </c>
      <c r="E1675" s="4">
        <f t="shared" si="6"/>
        <v>0.13796138265892691</v>
      </c>
      <c r="F1675" s="4"/>
    </row>
    <row r="1676" spans="1:6" ht="13.2" x14ac:dyDescent="0.25">
      <c r="A1676" s="5">
        <v>44761.75</v>
      </c>
      <c r="B1676" s="6">
        <v>142.77000000000001</v>
      </c>
      <c r="C1676" s="6">
        <v>135.99883</v>
      </c>
      <c r="D1676" s="6">
        <v>4.9788443032929099E-2</v>
      </c>
      <c r="E1676" s="4">
        <f t="shared" si="6"/>
        <v>0.12976170660619205</v>
      </c>
      <c r="F1676" s="4"/>
    </row>
    <row r="1677" spans="1:6" ht="13.2" x14ac:dyDescent="0.25">
      <c r="A1677" s="5">
        <v>44761.791666666664</v>
      </c>
      <c r="B1677" s="6">
        <v>156.97</v>
      </c>
      <c r="C1677" s="6">
        <v>138.09263999999999</v>
      </c>
      <c r="D1677" s="6">
        <v>0.136700695996542</v>
      </c>
      <c r="E1677" s="4">
        <f t="shared" si="6"/>
        <v>0.12466411124024847</v>
      </c>
      <c r="F1677" s="4"/>
    </row>
    <row r="1678" spans="1:6" ht="13.2" x14ac:dyDescent="0.25">
      <c r="A1678" s="5">
        <v>44761.833333333336</v>
      </c>
      <c r="B1678" s="6">
        <v>157.62</v>
      </c>
      <c r="C1678" s="6">
        <v>139.42009999999999</v>
      </c>
      <c r="D1678" s="6">
        <v>0.13054000104719399</v>
      </c>
      <c r="E1678" s="4">
        <f t="shared" si="6"/>
        <v>0.11980435617445821</v>
      </c>
      <c r="F1678" s="4"/>
    </row>
    <row r="1679" spans="1:6" ht="13.2" x14ac:dyDescent="0.25">
      <c r="A1679" s="5">
        <v>44761.875</v>
      </c>
      <c r="B1679" s="6">
        <v>171.34</v>
      </c>
      <c r="C1679" s="6">
        <v>144.43563</v>
      </c>
      <c r="D1679" s="6">
        <v>0.18627238999130599</v>
      </c>
      <c r="E1679" s="4">
        <f t="shared" si="6"/>
        <v>0.11600362839283516</v>
      </c>
      <c r="F1679" s="4"/>
    </row>
    <row r="1680" spans="1:6" ht="13.2" x14ac:dyDescent="0.25">
      <c r="A1680" s="5">
        <v>44761.916666666664</v>
      </c>
      <c r="B1680" s="6">
        <v>176.63</v>
      </c>
      <c r="C1680" s="6">
        <v>152.03018</v>
      </c>
      <c r="D1680" s="6">
        <v>0.16180879349087099</v>
      </c>
      <c r="E1680" s="4">
        <f t="shared" si="6"/>
        <v>0.11230251708226378</v>
      </c>
      <c r="F1680" s="4"/>
    </row>
    <row r="1681" spans="1:6" ht="13.2" x14ac:dyDescent="0.25">
      <c r="A1681" s="5">
        <v>44761.958333333336</v>
      </c>
      <c r="B1681" s="6">
        <v>183.44</v>
      </c>
      <c r="C1681" s="6">
        <v>159.20328000000001</v>
      </c>
      <c r="D1681" s="6">
        <v>0.15223756696470001</v>
      </c>
      <c r="E1681" s="4">
        <f t="shared" si="6"/>
        <v>0.10874128222291374</v>
      </c>
      <c r="F1681" s="4"/>
    </row>
    <row r="1682" spans="1:6" ht="13.2" x14ac:dyDescent="0.25">
      <c r="A1682" s="5">
        <v>44762</v>
      </c>
      <c r="B1682" s="6">
        <v>190.55</v>
      </c>
      <c r="C1682" s="6">
        <v>179.37376</v>
      </c>
      <c r="D1682" s="6">
        <v>6.2306995181457998E-2</v>
      </c>
      <c r="E1682" s="4">
        <f t="shared" si="6"/>
        <v>0.10202841860938694</v>
      </c>
      <c r="F1682" s="4"/>
    </row>
    <row r="1683" spans="1:6" ht="13.2" x14ac:dyDescent="0.25">
      <c r="A1683" s="5">
        <v>44762.041666666664</v>
      </c>
      <c r="B1683" s="6">
        <v>200.7</v>
      </c>
      <c r="C1683" s="6">
        <v>202.01215999999999</v>
      </c>
      <c r="D1683" s="6">
        <v>6.49545057089635E-3</v>
      </c>
      <c r="E1683" s="4">
        <f t="shared" si="6"/>
        <v>9.6004440794116963E-2</v>
      </c>
      <c r="F1683" s="4"/>
    </row>
    <row r="1684" spans="1:6" ht="13.2" x14ac:dyDescent="0.25">
      <c r="A1684" s="5">
        <v>44762.083333333336</v>
      </c>
      <c r="B1684" s="6">
        <v>233.11</v>
      </c>
      <c r="C1684" s="6">
        <v>227.96861000000001</v>
      </c>
      <c r="D1684" s="6">
        <v>2.2553061142935399E-2</v>
      </c>
      <c r="E1684" s="4">
        <f t="shared" si="6"/>
        <v>9.3737363840761742E-2</v>
      </c>
      <c r="F1684" s="4"/>
    </row>
    <row r="1685" spans="1:6" ht="13.2" x14ac:dyDescent="0.25">
      <c r="A1685" s="5">
        <v>44762.125</v>
      </c>
      <c r="B1685" s="6">
        <v>273.58999999999997</v>
      </c>
      <c r="C1685" s="6">
        <v>241.61027000000001</v>
      </c>
      <c r="D1685" s="6">
        <v>0.13236080568926101</v>
      </c>
      <c r="E1685" s="4">
        <f t="shared" si="6"/>
        <v>9.3761396149110832E-2</v>
      </c>
      <c r="F1685" s="4"/>
    </row>
    <row r="1686" spans="1:6" ht="13.2" x14ac:dyDescent="0.25">
      <c r="A1686" s="5">
        <v>44762.166666666664</v>
      </c>
      <c r="B1686" s="6">
        <v>274.95999999999998</v>
      </c>
      <c r="C1686" s="6">
        <v>239.58071000000001</v>
      </c>
      <c r="D1686" s="6">
        <v>0.14767169694087601</v>
      </c>
      <c r="E1686" s="4">
        <f t="shared" si="6"/>
        <v>9.4759152630131641E-2</v>
      </c>
      <c r="F1686" s="4"/>
    </row>
    <row r="1687" spans="1:6" ht="13.2" x14ac:dyDescent="0.25">
      <c r="A1687" s="5">
        <v>44762.208333333336</v>
      </c>
      <c r="B1687" s="6">
        <v>261.60000000000002</v>
      </c>
      <c r="C1687" s="6">
        <v>232.72781000000001</v>
      </c>
      <c r="D1687" s="6">
        <v>0.124059905002328</v>
      </c>
      <c r="E1687" s="4">
        <f t="shared" si="6"/>
        <v>9.5581422091703394E-2</v>
      </c>
      <c r="F1687" s="4"/>
    </row>
    <row r="1688" spans="1:6" ht="13.2" x14ac:dyDescent="0.25">
      <c r="A1688" s="5">
        <v>44762.25</v>
      </c>
      <c r="B1688" s="6">
        <v>248.58</v>
      </c>
      <c r="C1688" s="6">
        <v>227.41309000000001</v>
      </c>
      <c r="D1688" s="6">
        <v>9.3076920066474597E-2</v>
      </c>
      <c r="E1688" s="4">
        <f t="shared" si="6"/>
        <v>9.4740365618675604E-2</v>
      </c>
      <c r="F1688" s="4"/>
    </row>
    <row r="1689" spans="1:6" ht="13.2" x14ac:dyDescent="0.25">
      <c r="A1689" s="5">
        <v>44762.291666666664</v>
      </c>
      <c r="B1689" s="6">
        <v>235.07</v>
      </c>
      <c r="C1689" s="6">
        <v>223.60872000000001</v>
      </c>
      <c r="D1689" s="6">
        <v>5.1255961753190901E-2</v>
      </c>
      <c r="E1689" s="4">
        <f t="shared" si="6"/>
        <v>9.2339171624367153E-2</v>
      </c>
      <c r="F1689" s="4"/>
    </row>
    <row r="1690" spans="1:6" ht="13.2" x14ac:dyDescent="0.25">
      <c r="A1690" s="5">
        <v>44762.333333333336</v>
      </c>
      <c r="B1690" s="6">
        <v>215.26</v>
      </c>
      <c r="C1690" s="6">
        <v>220.59573</v>
      </c>
      <c r="D1690" s="6">
        <v>2.41878208612651E-2</v>
      </c>
      <c r="E1690" s="4">
        <f t="shared" si="6"/>
        <v>9.0390077459702303E-2</v>
      </c>
      <c r="F1690" s="4"/>
    </row>
    <row r="1691" spans="1:6" ht="13.2" x14ac:dyDescent="0.25">
      <c r="A1691" s="5">
        <v>44762.375</v>
      </c>
      <c r="B1691" s="6">
        <v>213.33</v>
      </c>
      <c r="C1691" s="6">
        <v>214.52322000000001</v>
      </c>
      <c r="D1691" s="6">
        <v>5.5621950854550604E-3</v>
      </c>
      <c r="E1691" s="4">
        <f t="shared" si="6"/>
        <v>8.7493804441967207E-2</v>
      </c>
      <c r="F1691" s="4"/>
    </row>
    <row r="1692" spans="1:6" ht="13.2" x14ac:dyDescent="0.25">
      <c r="A1692" s="5">
        <v>44762.416666666664</v>
      </c>
      <c r="B1692" s="6">
        <v>208.07</v>
      </c>
      <c r="C1692" s="6">
        <v>208.22211999999999</v>
      </c>
      <c r="D1692" s="6">
        <v>7.30565993660983E-4</v>
      </c>
      <c r="E1692" s="4">
        <f t="shared" si="6"/>
        <v>8.4571958616913689E-2</v>
      </c>
      <c r="F1692" s="4"/>
    </row>
    <row r="1693" spans="1:6" ht="13.2" x14ac:dyDescent="0.25">
      <c r="A1693" s="5">
        <v>44762.458333333336</v>
      </c>
      <c r="B1693" s="6">
        <v>212.15</v>
      </c>
      <c r="C1693" s="6">
        <v>211.23263</v>
      </c>
      <c r="D1693" s="6">
        <v>4.3429369790074796E-3</v>
      </c>
      <c r="E1693" s="4">
        <f t="shared" si="6"/>
        <v>8.1445856409530379E-2</v>
      </c>
      <c r="F1693" s="4"/>
    </row>
    <row r="1694" spans="1:6" ht="13.2" x14ac:dyDescent="0.25">
      <c r="A1694" s="5">
        <v>44762.5</v>
      </c>
      <c r="B1694" s="6">
        <v>219.88</v>
      </c>
      <c r="C1694" s="6">
        <v>217.52356</v>
      </c>
      <c r="D1694" s="6">
        <v>1.0833033442446301E-2</v>
      </c>
      <c r="E1694" s="4">
        <f t="shared" si="6"/>
        <v>7.9973458537886163E-2</v>
      </c>
      <c r="F1694" s="4"/>
    </row>
    <row r="1695" spans="1:6" ht="13.2" x14ac:dyDescent="0.25">
      <c r="A1695" s="5">
        <v>44762.541666666664</v>
      </c>
      <c r="B1695" s="6">
        <v>219.07</v>
      </c>
      <c r="C1695" s="6">
        <v>208.04032000000001</v>
      </c>
      <c r="D1695" s="6">
        <v>5.3017030544848097E-2</v>
      </c>
      <c r="E1695" s="4">
        <f t="shared" si="6"/>
        <v>7.953658247664315E-2</v>
      </c>
      <c r="F1695" s="4"/>
    </row>
    <row r="1696" spans="1:6" ht="13.2" x14ac:dyDescent="0.25">
      <c r="A1696" s="5">
        <v>44762.583333333336</v>
      </c>
      <c r="B1696" s="6">
        <v>215.84</v>
      </c>
      <c r="C1696" s="6">
        <v>180.44827000000001</v>
      </c>
      <c r="D1696" s="6">
        <v>0.196132276579875</v>
      </c>
      <c r="E1696" s="4">
        <f t="shared" si="6"/>
        <v>8.2514457867609234E-2</v>
      </c>
      <c r="F1696" s="4"/>
    </row>
    <row r="1697" spans="1:6" ht="13.2" x14ac:dyDescent="0.25">
      <c r="A1697" s="5">
        <v>44762.625</v>
      </c>
      <c r="B1697" s="6">
        <v>165.68</v>
      </c>
      <c r="C1697" s="6">
        <v>150.43601000000001</v>
      </c>
      <c r="D1697" s="6">
        <v>0.10133205473875501</v>
      </c>
      <c r="E1697" s="4">
        <f t="shared" si="6"/>
        <v>8.3849500350568595E-2</v>
      </c>
      <c r="F1697" s="4"/>
    </row>
    <row r="1698" spans="1:6" ht="13.2" x14ac:dyDescent="0.25">
      <c r="A1698" s="5">
        <v>44762.666666666664</v>
      </c>
      <c r="B1698" s="6">
        <v>149.08000000000001</v>
      </c>
      <c r="C1698" s="6">
        <v>134.34046000000001</v>
      </c>
      <c r="D1698" s="6">
        <v>0.10971780206796899</v>
      </c>
      <c r="E1698" s="4">
        <f t="shared" si="6"/>
        <v>8.4645911818678823E-2</v>
      </c>
      <c r="F1698" s="4"/>
    </row>
    <row r="1699" spans="1:6" ht="13.2" x14ac:dyDescent="0.25">
      <c r="A1699" s="5">
        <v>44762.708333333336</v>
      </c>
      <c r="B1699" s="6">
        <v>139.59</v>
      </c>
      <c r="C1699" s="6">
        <v>129.94879</v>
      </c>
      <c r="D1699" s="6">
        <v>7.41923799367427E-2</v>
      </c>
      <c r="E1699" s="4">
        <f t="shared" si="6"/>
        <v>8.4882365962541131E-2</v>
      </c>
      <c r="F1699" s="4"/>
    </row>
    <row r="1700" spans="1:6" ht="13.2" x14ac:dyDescent="0.25">
      <c r="A1700" s="5">
        <v>44762.75</v>
      </c>
      <c r="B1700" s="6">
        <v>144.19</v>
      </c>
      <c r="C1700" s="6">
        <v>131.77391</v>
      </c>
      <c r="D1700" s="6">
        <v>9.4222672758211307E-2</v>
      </c>
      <c r="E1700" s="4">
        <f t="shared" si="6"/>
        <v>8.6733792201094548E-2</v>
      </c>
      <c r="F1700" s="4"/>
    </row>
    <row r="1701" spans="1:6" ht="13.2" x14ac:dyDescent="0.25">
      <c r="A1701" s="5">
        <v>44762.791666666664</v>
      </c>
      <c r="B1701" s="6">
        <v>148.53</v>
      </c>
      <c r="C1701" s="6">
        <v>134.57757000000001</v>
      </c>
      <c r="D1701" s="6">
        <v>0.10367574626291701</v>
      </c>
      <c r="E1701" s="4">
        <f t="shared" si="6"/>
        <v>8.5357752628860181E-2</v>
      </c>
      <c r="F1701" s="4"/>
    </row>
    <row r="1702" spans="1:6" ht="13.2" x14ac:dyDescent="0.25">
      <c r="A1702" s="5">
        <v>44762.833333333336</v>
      </c>
      <c r="B1702" s="6">
        <v>153.18</v>
      </c>
      <c r="C1702" s="6">
        <v>137.33457999999999</v>
      </c>
      <c r="D1702" s="6">
        <v>0.115378224479224</v>
      </c>
      <c r="E1702" s="4">
        <f t="shared" si="6"/>
        <v>8.4726011938528092E-2</v>
      </c>
      <c r="F1702" s="4"/>
    </row>
    <row r="1703" spans="1:6" ht="13.2" x14ac:dyDescent="0.25">
      <c r="A1703" s="5">
        <v>44762.875</v>
      </c>
      <c r="B1703" s="6">
        <v>164.38</v>
      </c>
      <c r="C1703" s="6">
        <v>143.46215000000001</v>
      </c>
      <c r="D1703" s="6">
        <v>0.14580744816664101</v>
      </c>
      <c r="E1703" s="4">
        <f t="shared" si="6"/>
        <v>8.3039972695833728E-2</v>
      </c>
      <c r="F1703" s="4"/>
    </row>
    <row r="1704" spans="1:6" ht="13.2" x14ac:dyDescent="0.25">
      <c r="A1704" s="5">
        <v>44762.916666666664</v>
      </c>
      <c r="B1704" s="6">
        <v>171.94</v>
      </c>
      <c r="C1704" s="6">
        <v>153.30448999999999</v>
      </c>
      <c r="D1704" s="6">
        <v>0.121558801050119</v>
      </c>
      <c r="E1704" s="4">
        <f t="shared" si="6"/>
        <v>8.1362889677469061E-2</v>
      </c>
      <c r="F1704" s="4"/>
    </row>
    <row r="1705" spans="1:6" ht="13.2" x14ac:dyDescent="0.25">
      <c r="A1705" s="5">
        <v>44762.958333333336</v>
      </c>
      <c r="B1705" s="6">
        <v>181.32</v>
      </c>
      <c r="C1705" s="6">
        <v>165.20334</v>
      </c>
      <c r="D1705" s="6">
        <v>9.7556502186941202E-2</v>
      </c>
      <c r="E1705" s="4">
        <f t="shared" si="6"/>
        <v>7.9084511978395763E-2</v>
      </c>
      <c r="F1705" s="4"/>
    </row>
    <row r="1706" spans="1:6" ht="13.2" x14ac:dyDescent="0.25">
      <c r="A1706" s="5">
        <v>44763</v>
      </c>
      <c r="B1706" s="6">
        <v>179.41</v>
      </c>
      <c r="C1706" s="6">
        <v>182.74915999999999</v>
      </c>
      <c r="D1706" s="6">
        <v>1.8271821331490599E-2</v>
      </c>
      <c r="E1706" s="4">
        <f t="shared" si="6"/>
        <v>7.7249713067980466E-2</v>
      </c>
      <c r="F1706" s="4"/>
    </row>
    <row r="1707" spans="1:6" ht="13.2" x14ac:dyDescent="0.25">
      <c r="A1707" s="5">
        <v>44763.041666666664</v>
      </c>
      <c r="B1707" s="6">
        <v>186.46</v>
      </c>
      <c r="C1707" s="6">
        <v>207.08425</v>
      </c>
      <c r="D1707" s="6">
        <v>9.9593522926055403E-2</v>
      </c>
      <c r="E1707" s="4">
        <f t="shared" si="6"/>
        <v>8.1128799416112091E-2</v>
      </c>
      <c r="F1707" s="4"/>
    </row>
    <row r="1708" spans="1:6" ht="13.2" x14ac:dyDescent="0.25">
      <c r="A1708" s="5">
        <v>44763.083333333336</v>
      </c>
      <c r="B1708" s="6">
        <v>217.99</v>
      </c>
      <c r="C1708" s="6">
        <v>233.29374999999999</v>
      </c>
      <c r="D1708" s="6">
        <v>6.5598628338735906E-2</v>
      </c>
      <c r="E1708" s="4">
        <f t="shared" si="6"/>
        <v>8.2922364715937114E-2</v>
      </c>
      <c r="F1708" s="4"/>
    </row>
    <row r="1709" spans="1:6" ht="13.2" x14ac:dyDescent="0.25">
      <c r="A1709" s="5">
        <v>44763.125</v>
      </c>
      <c r="B1709" s="6">
        <v>257.04000000000002</v>
      </c>
      <c r="C1709" s="6">
        <v>245.31297000000001</v>
      </c>
      <c r="D1709" s="6">
        <v>4.78043619136811E-2</v>
      </c>
      <c r="E1709" s="4">
        <f t="shared" si="6"/>
        <v>7.9399179558621275E-2</v>
      </c>
      <c r="F1709" s="4"/>
    </row>
    <row r="1710" spans="1:6" ht="13.2" x14ac:dyDescent="0.25">
      <c r="A1710" s="5">
        <v>44763.166666666664</v>
      </c>
      <c r="B1710" s="6">
        <v>262.58</v>
      </c>
      <c r="C1710" s="6">
        <v>240.76169999999999</v>
      </c>
      <c r="D1710" s="6">
        <v>9.0621971850173802E-2</v>
      </c>
      <c r="E1710" s="4">
        <f t="shared" si="6"/>
        <v>7.7022107679842008E-2</v>
      </c>
      <c r="F1710" s="4"/>
    </row>
    <row r="1711" spans="1:6" ht="13.2" x14ac:dyDescent="0.25">
      <c r="A1711" s="5">
        <v>44763.208333333336</v>
      </c>
      <c r="B1711" s="6">
        <v>260.57</v>
      </c>
      <c r="C1711" s="6">
        <v>232.37631999999999</v>
      </c>
      <c r="D1711" s="6">
        <v>0.12132768089278601</v>
      </c>
      <c r="E1711" s="4">
        <f t="shared" si="6"/>
        <v>7.6908265008611101E-2</v>
      </c>
      <c r="F1711" s="4"/>
    </row>
    <row r="1712" spans="1:6" ht="13.2" x14ac:dyDescent="0.25">
      <c r="A1712" s="5">
        <v>44763.25</v>
      </c>
      <c r="B1712" s="6">
        <v>242.9</v>
      </c>
      <c r="C1712" s="6">
        <v>226.50577000000001</v>
      </c>
      <c r="D1712" s="6">
        <v>7.2378862578202696E-2</v>
      </c>
      <c r="E1712" s="4">
        <f t="shared" si="6"/>
        <v>7.6045845946599758E-2</v>
      </c>
      <c r="F1712" s="4"/>
    </row>
    <row r="1713" spans="1:6" ht="13.2" x14ac:dyDescent="0.25">
      <c r="A1713" s="5">
        <v>44763.291666666664</v>
      </c>
      <c r="B1713" s="6">
        <v>228.04</v>
      </c>
      <c r="C1713" s="6">
        <v>221.48066</v>
      </c>
      <c r="D1713" s="6">
        <v>2.9615859009992002E-2</v>
      </c>
      <c r="E1713" s="4">
        <f t="shared" si="6"/>
        <v>7.5144174998966487E-2</v>
      </c>
      <c r="F1713" s="4"/>
    </row>
    <row r="1714" spans="1:6" ht="13.2" x14ac:dyDescent="0.25">
      <c r="A1714" s="5">
        <v>44763.333333333336</v>
      </c>
      <c r="B1714" s="6">
        <v>216.45</v>
      </c>
      <c r="C1714" s="6">
        <v>217.23080999999999</v>
      </c>
      <c r="D1714" s="6">
        <v>3.5943796370321601E-3</v>
      </c>
      <c r="E1714" s="4">
        <f t="shared" si="6"/>
        <v>7.4286114947956769E-2</v>
      </c>
      <c r="F1714" s="4"/>
    </row>
    <row r="1715" spans="1:6" ht="13.2" x14ac:dyDescent="0.25">
      <c r="A1715" s="5">
        <v>44763.375</v>
      </c>
      <c r="B1715" s="6">
        <v>210.6</v>
      </c>
      <c r="C1715" s="6">
        <v>211.29089999999999</v>
      </c>
      <c r="D1715" s="6">
        <v>3.2698994608854298E-3</v>
      </c>
      <c r="E1715" s="4">
        <f t="shared" si="6"/>
        <v>7.4190602630266375E-2</v>
      </c>
      <c r="F1715" s="4"/>
    </row>
    <row r="1716" spans="1:6" ht="13.2" x14ac:dyDescent="0.25">
      <c r="A1716" s="5">
        <v>44763.416666666664</v>
      </c>
      <c r="B1716" s="6">
        <v>210.22</v>
      </c>
      <c r="C1716" s="6">
        <v>205.92814000000001</v>
      </c>
      <c r="D1716" s="6">
        <v>2.08415421029878E-2</v>
      </c>
      <c r="E1716" s="4">
        <f t="shared" si="6"/>
        <v>7.5028559968154995E-2</v>
      </c>
      <c r="F1716" s="4"/>
    </row>
    <row r="1717" spans="1:6" ht="13.2" x14ac:dyDescent="0.25">
      <c r="A1717" s="5">
        <v>44763.458333333336</v>
      </c>
      <c r="B1717" s="6">
        <v>210.14</v>
      </c>
      <c r="C1717" s="6">
        <v>209.61735999999999</v>
      </c>
      <c r="D1717" s="6">
        <v>2.4933049438271501E-3</v>
      </c>
      <c r="E1717" s="4">
        <f t="shared" si="6"/>
        <v>7.495149196668914E-2</v>
      </c>
      <c r="F1717" s="4"/>
    </row>
    <row r="1718" spans="1:6" ht="13.2" x14ac:dyDescent="0.25">
      <c r="A1718" s="5">
        <v>44763.5</v>
      </c>
      <c r="B1718" s="6">
        <v>210.99</v>
      </c>
      <c r="C1718" s="6">
        <v>216.16392999999999</v>
      </c>
      <c r="D1718" s="6">
        <v>2.3935214353291798E-2</v>
      </c>
      <c r="E1718" s="4">
        <f t="shared" si="6"/>
        <v>7.5497416171307702E-2</v>
      </c>
      <c r="F1718" s="4"/>
    </row>
    <row r="1719" spans="1:6" ht="13.2" x14ac:dyDescent="0.25">
      <c r="A1719" s="5">
        <v>44763.541666666664</v>
      </c>
      <c r="B1719" s="6">
        <v>205.2</v>
      </c>
      <c r="C1719" s="6">
        <v>206.55054999999999</v>
      </c>
      <c r="D1719" s="6">
        <v>6.5385930950074798E-3</v>
      </c>
      <c r="E1719" s="4">
        <f t="shared" si="6"/>
        <v>7.3560814610897696E-2</v>
      </c>
      <c r="F1719" s="4"/>
    </row>
    <row r="1720" spans="1:6" ht="13.2" x14ac:dyDescent="0.25">
      <c r="A1720" s="5">
        <v>44763.583333333336</v>
      </c>
      <c r="B1720" s="6">
        <v>195.94</v>
      </c>
      <c r="C1720" s="6">
        <v>177.86071000000001</v>
      </c>
      <c r="D1720" s="6">
        <v>0.10164858781908501</v>
      </c>
      <c r="E1720" s="4">
        <f t="shared" si="6"/>
        <v>6.9623994245864781E-2</v>
      </c>
      <c r="F1720" s="4"/>
    </row>
    <row r="1721" spans="1:6" ht="13.2" x14ac:dyDescent="0.25">
      <c r="A1721" s="5">
        <v>44763.625</v>
      </c>
      <c r="B1721" s="6">
        <v>149.66999999999999</v>
      </c>
      <c r="C1721" s="6">
        <v>145.99634</v>
      </c>
      <c r="D1721" s="6">
        <v>2.51626855851316E-2</v>
      </c>
      <c r="E1721" s="4">
        <f t="shared" si="6"/>
        <v>6.6450270531130465E-2</v>
      </c>
      <c r="F1721" s="4"/>
    </row>
    <row r="1722" spans="1:6" ht="13.2" x14ac:dyDescent="0.25">
      <c r="A1722" s="5">
        <v>44763.666666666664</v>
      </c>
      <c r="B1722" s="6">
        <v>137.06</v>
      </c>
      <c r="C1722" s="6">
        <v>128.83302</v>
      </c>
      <c r="D1722" s="6">
        <v>6.38576973511914E-2</v>
      </c>
      <c r="E1722" s="4">
        <f t="shared" si="6"/>
        <v>6.4539432834598065E-2</v>
      </c>
      <c r="F1722" s="4"/>
    </row>
    <row r="1723" spans="1:6" ht="13.2" x14ac:dyDescent="0.25">
      <c r="A1723" s="5">
        <v>44763.708333333336</v>
      </c>
      <c r="B1723" s="6">
        <v>133.18</v>
      </c>
      <c r="C1723" s="6">
        <v>124.79536</v>
      </c>
      <c r="D1723" s="6">
        <v>6.7187113367035395E-2</v>
      </c>
      <c r="E1723" s="4">
        <f t="shared" si="6"/>
        <v>6.424754672752693E-2</v>
      </c>
      <c r="F1723" s="4"/>
    </row>
    <row r="1724" spans="1:6" ht="13.2" x14ac:dyDescent="0.25">
      <c r="A1724" s="5">
        <v>44763.75</v>
      </c>
      <c r="B1724" s="6">
        <v>134.72</v>
      </c>
      <c r="C1724" s="6">
        <v>127.91589</v>
      </c>
      <c r="D1724" s="6">
        <v>5.3192062377864002E-2</v>
      </c>
      <c r="E1724" s="4">
        <f t="shared" si="6"/>
        <v>6.2537937961679113E-2</v>
      </c>
      <c r="F1724" s="4"/>
    </row>
    <row r="1725" spans="1:6" ht="13.2" x14ac:dyDescent="0.25">
      <c r="A1725" s="5">
        <v>44763.791666666664</v>
      </c>
      <c r="B1725" s="6">
        <v>138.97</v>
      </c>
      <c r="C1725" s="6">
        <v>132.06653</v>
      </c>
      <c r="D1725" s="6">
        <v>5.2272668934361999E-2</v>
      </c>
      <c r="E1725" s="4">
        <f t="shared" si="6"/>
        <v>6.0396143072989329E-2</v>
      </c>
      <c r="F1725" s="4"/>
    </row>
    <row r="1726" spans="1:6" ht="13.2" x14ac:dyDescent="0.25">
      <c r="A1726" s="5">
        <v>44763.833333333336</v>
      </c>
      <c r="B1726" s="6">
        <v>144.05000000000001</v>
      </c>
      <c r="C1726" s="6">
        <v>135.70722000000001</v>
      </c>
      <c r="D1726" s="6">
        <v>6.1476316440643303E-2</v>
      </c>
      <c r="E1726" s="4">
        <f t="shared" si="6"/>
        <v>5.8150230238048474E-2</v>
      </c>
      <c r="F1726" s="4"/>
    </row>
    <row r="1727" spans="1:6" ht="13.2" x14ac:dyDescent="0.25">
      <c r="A1727" s="5">
        <v>44763.875</v>
      </c>
      <c r="B1727" s="6">
        <v>146.03</v>
      </c>
      <c r="C1727" s="6">
        <v>141.85057</v>
      </c>
      <c r="D1727" s="6">
        <v>2.94636108970164E-2</v>
      </c>
      <c r="E1727" s="4">
        <f t="shared" si="6"/>
        <v>5.3302570351814106E-2</v>
      </c>
      <c r="F1727" s="4"/>
    </row>
    <row r="1728" spans="1:6" ht="13.2" x14ac:dyDescent="0.25">
      <c r="A1728" s="5">
        <v>44763.916666666664</v>
      </c>
      <c r="B1728" s="6">
        <v>154.96</v>
      </c>
      <c r="C1728" s="6">
        <v>151.96874</v>
      </c>
      <c r="D1728" s="6">
        <v>1.9683390149842699E-2</v>
      </c>
      <c r="E1728" s="4">
        <f t="shared" si="6"/>
        <v>4.9057761564302603E-2</v>
      </c>
      <c r="F1728" s="4"/>
    </row>
    <row r="1729" spans="1:6" ht="13.2" x14ac:dyDescent="0.25">
      <c r="A1729" s="5">
        <v>44763.958333333336</v>
      </c>
      <c r="B1729" s="6">
        <v>162.34</v>
      </c>
      <c r="C1729" s="6">
        <v>165.61171999999999</v>
      </c>
      <c r="D1729" s="6">
        <v>1.9755365139616801E-2</v>
      </c>
      <c r="E1729" s="4">
        <f t="shared" si="6"/>
        <v>4.5816047520664073E-2</v>
      </c>
      <c r="F1729" s="4"/>
    </row>
    <row r="1730" spans="1:6" ht="13.2" x14ac:dyDescent="0.25">
      <c r="A1730" s="5">
        <v>44761</v>
      </c>
      <c r="B1730" s="6">
        <v>208.11</v>
      </c>
      <c r="C1730" s="6">
        <v>180.85333</v>
      </c>
      <c r="D1730" s="6">
        <v>0.15071146326141699</v>
      </c>
      <c r="E1730" s="4">
        <f t="shared" si="6"/>
        <v>5.1334365934411014E-2</v>
      </c>
      <c r="F1730" s="4"/>
    </row>
    <row r="1731" spans="1:6" ht="13.2" x14ac:dyDescent="0.25">
      <c r="A1731" s="5">
        <v>44761.041666666664</v>
      </c>
      <c r="B1731" s="6">
        <v>222.48</v>
      </c>
      <c r="C1731" s="6">
        <v>201.75173000000001</v>
      </c>
      <c r="D1731" s="6">
        <v>0.102741473394057</v>
      </c>
      <c r="E1731" s="4">
        <f t="shared" si="6"/>
        <v>5.1465530537244418E-2</v>
      </c>
      <c r="F1731" s="4"/>
    </row>
    <row r="1732" spans="1:6" ht="13.2" x14ac:dyDescent="0.25">
      <c r="A1732" s="5">
        <v>44761.083333333336</v>
      </c>
      <c r="B1732" s="6">
        <v>239.85</v>
      </c>
      <c r="C1732" s="6">
        <v>229.4948</v>
      </c>
      <c r="D1732" s="6">
        <v>4.5121719533514397E-2</v>
      </c>
      <c r="E1732" s="4">
        <f t="shared" si="6"/>
        <v>5.0612326003693524E-2</v>
      </c>
      <c r="F1732" s="4"/>
    </row>
    <row r="1733" spans="1:6" ht="13.2" x14ac:dyDescent="0.25">
      <c r="A1733" s="5">
        <v>44761.125</v>
      </c>
      <c r="B1733" s="6">
        <v>271.97000000000003</v>
      </c>
      <c r="C1733" s="6">
        <v>248.60767999999999</v>
      </c>
      <c r="D1733" s="6">
        <v>9.3972639944188502E-2</v>
      </c>
      <c r="E1733" s="4">
        <f t="shared" si="6"/>
        <v>5.2536004254964658E-2</v>
      </c>
      <c r="F1733" s="4"/>
    </row>
    <row r="1734" spans="1:6" ht="13.2" x14ac:dyDescent="0.25">
      <c r="A1734" s="5">
        <v>44761.166666666664</v>
      </c>
      <c r="B1734" s="6">
        <v>271.29000000000002</v>
      </c>
      <c r="C1734" s="6">
        <v>253.51993999999999</v>
      </c>
      <c r="D1734" s="6">
        <v>7.00933425591692E-2</v>
      </c>
      <c r="E1734" s="4">
        <f t="shared" si="6"/>
        <v>5.1680644701172805E-2</v>
      </c>
      <c r="F1734" s="4"/>
    </row>
    <row r="1735" spans="1:6" ht="13.2" x14ac:dyDescent="0.25">
      <c r="A1735" s="5">
        <v>44761.208333333336</v>
      </c>
      <c r="B1735" s="6">
        <v>260.37</v>
      </c>
      <c r="C1735" s="6">
        <v>250.37336999999999</v>
      </c>
      <c r="D1735" s="6">
        <v>3.9926889988340201E-2</v>
      </c>
      <c r="E1735" s="4">
        <f t="shared" si="6"/>
        <v>4.8288945080154237E-2</v>
      </c>
      <c r="F1735" s="4"/>
    </row>
    <row r="1736" spans="1:6" ht="13.2" x14ac:dyDescent="0.25">
      <c r="A1736" s="5">
        <v>44761.25</v>
      </c>
      <c r="B1736" s="6">
        <v>256.32</v>
      </c>
      <c r="C1736" s="6">
        <v>244.69828999999999</v>
      </c>
      <c r="D1736" s="6">
        <v>4.7494038474890803E-2</v>
      </c>
      <c r="E1736" s="4">
        <f t="shared" si="6"/>
        <v>4.7252077409182892E-2</v>
      </c>
      <c r="F1736" s="4"/>
    </row>
    <row r="1737" spans="1:6" ht="13.2" x14ac:dyDescent="0.25">
      <c r="A1737" s="5">
        <v>44761.291666666664</v>
      </c>
      <c r="B1737" s="6">
        <v>252.23</v>
      </c>
      <c r="C1737" s="6">
        <v>240.52704</v>
      </c>
      <c r="D1737" s="6">
        <v>4.8655485886326899E-2</v>
      </c>
      <c r="E1737" s="4">
        <f t="shared" si="6"/>
        <v>4.8045395195696845E-2</v>
      </c>
      <c r="F1737" s="4"/>
    </row>
    <row r="1738" spans="1:6" ht="13.2" x14ac:dyDescent="0.25">
      <c r="A1738" s="5">
        <v>44761.333333333336</v>
      </c>
      <c r="B1738" s="6">
        <v>242.25</v>
      </c>
      <c r="C1738" s="6">
        <v>238.22371999999999</v>
      </c>
      <c r="D1738" s="6">
        <v>1.6901255676806701E-2</v>
      </c>
      <c r="E1738" s="4">
        <f t="shared" si="6"/>
        <v>4.8599848364020787E-2</v>
      </c>
      <c r="F1738" s="4"/>
    </row>
    <row r="1739" spans="1:6" ht="13.2" x14ac:dyDescent="0.25">
      <c r="A1739" s="5">
        <v>44761.375</v>
      </c>
      <c r="B1739" s="6">
        <v>237.13</v>
      </c>
      <c r="C1739" s="6">
        <v>234.02307999999999</v>
      </c>
      <c r="D1739" s="6">
        <v>1.32761264401784E-2</v>
      </c>
      <c r="E1739" s="4">
        <f t="shared" si="6"/>
        <v>4.9016774488157992E-2</v>
      </c>
      <c r="F1739" s="4"/>
    </row>
    <row r="1740" spans="1:6" ht="13.2" x14ac:dyDescent="0.25">
      <c r="A1740" s="5">
        <v>44761.416666666664</v>
      </c>
      <c r="B1740" s="6">
        <v>229.12</v>
      </c>
      <c r="C1740" s="6">
        <v>229.75931</v>
      </c>
      <c r="D1740" s="6">
        <v>2.78252054291073E-3</v>
      </c>
      <c r="E1740" s="4">
        <f t="shared" si="6"/>
        <v>4.8264315256488118E-2</v>
      </c>
      <c r="F1740" s="4"/>
    </row>
    <row r="1741" spans="1:6" ht="13.2" x14ac:dyDescent="0.25">
      <c r="A1741" s="5">
        <v>44761.458333333336</v>
      </c>
      <c r="B1741" s="6">
        <v>234.66</v>
      </c>
      <c r="C1741" s="6">
        <v>232.20753999999999</v>
      </c>
      <c r="D1741" s="6">
        <v>1.0561500285477299E-2</v>
      </c>
      <c r="E1741" s="4">
        <f t="shared" si="6"/>
        <v>4.8600490062390207E-2</v>
      </c>
      <c r="F1741" s="4"/>
    </row>
    <row r="1742" spans="1:6" ht="13.2" x14ac:dyDescent="0.25">
      <c r="A1742" s="5">
        <v>44761.5</v>
      </c>
      <c r="B1742" s="6">
        <v>234.92</v>
      </c>
      <c r="C1742" s="6">
        <v>236.67443</v>
      </c>
      <c r="D1742" s="6">
        <v>7.4128413449649497E-3</v>
      </c>
      <c r="E1742" s="4">
        <f t="shared" si="6"/>
        <v>4.7912057853709923E-2</v>
      </c>
      <c r="F1742" s="4"/>
    </row>
    <row r="1743" spans="1:6" ht="13.2" x14ac:dyDescent="0.25">
      <c r="A1743" s="5">
        <v>44761.541666666664</v>
      </c>
      <c r="B1743" s="6">
        <v>230.26</v>
      </c>
      <c r="C1743" s="6">
        <v>231.12909999999999</v>
      </c>
      <c r="D1743" s="6">
        <v>3.7602361623871798E-3</v>
      </c>
      <c r="E1743" s="4">
        <f t="shared" si="6"/>
        <v>4.7796292981517413E-2</v>
      </c>
      <c r="F1743" s="4"/>
    </row>
    <row r="1744" spans="1:6" ht="13.2" x14ac:dyDescent="0.25">
      <c r="A1744" s="5">
        <v>44761.583333333336</v>
      </c>
      <c r="B1744" s="6">
        <v>215.25</v>
      </c>
      <c r="C1744" s="6">
        <v>214.47388000000001</v>
      </c>
      <c r="D1744" s="6">
        <v>3.61871571493923E-3</v>
      </c>
      <c r="E1744" s="4">
        <f t="shared" si="6"/>
        <v>4.3711714977178011E-2</v>
      </c>
      <c r="F1744" s="4"/>
    </row>
    <row r="1745" spans="1:6" ht="13.2" x14ac:dyDescent="0.25">
      <c r="A1745" s="5">
        <v>44761.625</v>
      </c>
      <c r="B1745" s="6">
        <v>173.09</v>
      </c>
      <c r="C1745" s="6">
        <v>188.67083</v>
      </c>
      <c r="D1745" s="6">
        <v>8.2582082243450095E-2</v>
      </c>
      <c r="E1745" s="4">
        <f t="shared" si="6"/>
        <v>4.6104189837941269E-2</v>
      </c>
      <c r="F1745" s="4"/>
    </row>
    <row r="1746" spans="1:6" ht="13.2" x14ac:dyDescent="0.25">
      <c r="A1746" s="5">
        <v>44761.666666666664</v>
      </c>
      <c r="B1746" s="6">
        <v>155.52000000000001</v>
      </c>
      <c r="C1746" s="6">
        <v>164.63367</v>
      </c>
      <c r="D1746" s="6">
        <v>5.5357266833691902E-2</v>
      </c>
      <c r="E1746" s="4">
        <f t="shared" si="6"/>
        <v>4.5750005233045454E-2</v>
      </c>
      <c r="F1746" s="4"/>
    </row>
    <row r="1747" spans="1:6" ht="13.2" x14ac:dyDescent="0.25">
      <c r="A1747" s="5">
        <v>44761.708333333336</v>
      </c>
      <c r="B1747" s="6">
        <v>144.34</v>
      </c>
      <c r="C1747" s="6">
        <v>151.43723</v>
      </c>
      <c r="D1747" s="6">
        <v>4.68658202477686E-2</v>
      </c>
      <c r="E1747" s="4">
        <f t="shared" si="6"/>
        <v>4.4903284686409334E-2</v>
      </c>
      <c r="F1747" s="4"/>
    </row>
    <row r="1748" spans="1:6" ht="13.2" x14ac:dyDescent="0.25">
      <c r="A1748" s="5">
        <v>44761.75</v>
      </c>
      <c r="B1748" s="6">
        <v>142.77000000000001</v>
      </c>
      <c r="C1748" s="6">
        <v>151.44529</v>
      </c>
      <c r="D1748" s="6">
        <v>5.7283326539900897E-2</v>
      </c>
      <c r="E1748" s="4">
        <f t="shared" si="6"/>
        <v>4.507375402649421E-2</v>
      </c>
      <c r="F1748" s="4"/>
    </row>
    <row r="1749" spans="1:6" ht="13.2" x14ac:dyDescent="0.25">
      <c r="A1749" s="5">
        <v>44761.791666666664</v>
      </c>
      <c r="B1749" s="6">
        <v>156.97</v>
      </c>
      <c r="C1749" s="6">
        <v>154.95889</v>
      </c>
      <c r="D1749" s="6">
        <v>1.2978345417936301E-2</v>
      </c>
      <c r="E1749" s="4">
        <f t="shared" si="6"/>
        <v>4.3436490546643149E-2</v>
      </c>
      <c r="F1749" s="4"/>
    </row>
    <row r="1750" spans="1:6" ht="13.2" x14ac:dyDescent="0.25">
      <c r="A1750" s="5">
        <v>44761.833333333336</v>
      </c>
      <c r="B1750" s="6">
        <v>157.62</v>
      </c>
      <c r="C1750" s="6">
        <v>156.20193</v>
      </c>
      <c r="D1750" s="6">
        <v>9.0784409642057501E-3</v>
      </c>
      <c r="E1750" s="4">
        <f t="shared" si="6"/>
        <v>4.1253245735124906E-2</v>
      </c>
      <c r="F1750" s="4"/>
    </row>
    <row r="1751" spans="1:6" ht="13.2" x14ac:dyDescent="0.25">
      <c r="A1751" s="5">
        <v>44761.875</v>
      </c>
      <c r="B1751" s="6">
        <v>171.34</v>
      </c>
      <c r="C1751" s="6">
        <v>159.01078999999999</v>
      </c>
      <c r="D1751" s="6">
        <v>7.7536939474358996E-2</v>
      </c>
      <c r="E1751" s="4">
        <f t="shared" si="6"/>
        <v>4.3256301092514188E-2</v>
      </c>
      <c r="F1751" s="4"/>
    </row>
    <row r="1752" spans="1:6" ht="13.2" x14ac:dyDescent="0.25">
      <c r="A1752" s="5">
        <v>44761.916666666664</v>
      </c>
      <c r="B1752" s="6">
        <v>176.63</v>
      </c>
      <c r="C1752" s="6">
        <v>164.18489</v>
      </c>
      <c r="D1752" s="6">
        <v>7.5799362535736395E-2</v>
      </c>
      <c r="E1752" s="4">
        <f t="shared" si="6"/>
        <v>4.5594466608593093E-2</v>
      </c>
      <c r="F1752" s="4"/>
    </row>
    <row r="1753" spans="1:6" ht="13.2" x14ac:dyDescent="0.25">
      <c r="A1753" s="5">
        <v>44761.958333333336</v>
      </c>
      <c r="B1753" s="6">
        <v>183.44</v>
      </c>
      <c r="C1753" s="6">
        <v>169.57772</v>
      </c>
      <c r="D1753" s="6">
        <v>8.1745880296067094E-2</v>
      </c>
      <c r="E1753" s="4">
        <f t="shared" si="6"/>
        <v>4.8177404740111861E-2</v>
      </c>
      <c r="F1753" s="4"/>
    </row>
    <row r="1754" spans="1:6" ht="13.2" x14ac:dyDescent="0.25">
      <c r="A1754" s="5">
        <v>44762</v>
      </c>
      <c r="B1754" s="6">
        <v>190.55</v>
      </c>
      <c r="C1754" s="6">
        <v>171.28591</v>
      </c>
      <c r="D1754" s="6">
        <v>0.112467452810333</v>
      </c>
      <c r="E1754" s="4">
        <f t="shared" si="6"/>
        <v>4.658390430465003E-2</v>
      </c>
      <c r="F1754" s="4"/>
    </row>
    <row r="1755" spans="1:6" ht="13.2" x14ac:dyDescent="0.25">
      <c r="A1755" s="5">
        <v>44762.041666666664</v>
      </c>
      <c r="B1755" s="6">
        <v>200.7</v>
      </c>
      <c r="C1755" s="6">
        <v>191.52755999999999</v>
      </c>
      <c r="D1755" s="6">
        <v>4.7890966709960597E-2</v>
      </c>
      <c r="E1755" s="4">
        <f t="shared" si="6"/>
        <v>4.4298466526146003E-2</v>
      </c>
      <c r="F1755" s="4"/>
    </row>
    <row r="1756" spans="1:6" ht="13.2" x14ac:dyDescent="0.25">
      <c r="A1756" s="5">
        <v>44762.083333333336</v>
      </c>
      <c r="B1756" s="6">
        <v>233.11</v>
      </c>
      <c r="C1756" s="6">
        <v>220.16721999999999</v>
      </c>
      <c r="D1756" s="6">
        <v>5.8786135374739298E-2</v>
      </c>
      <c r="E1756" s="4">
        <f t="shared" si="6"/>
        <v>4.4867817186197034E-2</v>
      </c>
      <c r="F1756" s="4"/>
    </row>
    <row r="1757" spans="1:6" ht="13.2" x14ac:dyDescent="0.25">
      <c r="A1757" s="5">
        <v>44762.125</v>
      </c>
      <c r="B1757" s="6">
        <v>273.58999999999997</v>
      </c>
      <c r="C1757" s="6">
        <v>238.95911000000001</v>
      </c>
      <c r="D1757" s="6">
        <v>0.144923916062459</v>
      </c>
      <c r="E1757" s="4">
        <f t="shared" si="6"/>
        <v>4.699078702445831E-2</v>
      </c>
      <c r="F1757" s="4"/>
    </row>
    <row r="1758" spans="1:6" ht="13.2" x14ac:dyDescent="0.25">
      <c r="A1758" s="5">
        <v>44762.166666666664</v>
      </c>
      <c r="B1758" s="6">
        <v>274.95999999999998</v>
      </c>
      <c r="C1758" s="6">
        <v>241.87925000000001</v>
      </c>
      <c r="D1758" s="6">
        <v>0.136765555540626</v>
      </c>
      <c r="E1758" s="4">
        <f t="shared" si="6"/>
        <v>4.9768795898685679E-2</v>
      </c>
      <c r="F1758" s="4"/>
    </row>
    <row r="1759" spans="1:6" ht="13.2" x14ac:dyDescent="0.25">
      <c r="A1759" s="5">
        <v>44762.208333333336</v>
      </c>
      <c r="B1759" s="6">
        <v>261.60000000000002</v>
      </c>
      <c r="C1759" s="6">
        <v>237.45776000000001</v>
      </c>
      <c r="D1759" s="6">
        <v>0.10166961905140499</v>
      </c>
      <c r="E1759" s="4">
        <f t="shared" si="6"/>
        <v>5.234140960964672E-2</v>
      </c>
      <c r="F1759" s="4"/>
    </row>
    <row r="1760" spans="1:6" ht="13.2" x14ac:dyDescent="0.25">
      <c r="A1760" s="5">
        <v>44762.25</v>
      </c>
      <c r="B1760" s="6">
        <v>248.58</v>
      </c>
      <c r="C1760" s="6">
        <v>232.62884</v>
      </c>
      <c r="D1760" s="6">
        <v>6.8569142157954302E-2</v>
      </c>
      <c r="E1760" s="4">
        <f t="shared" si="6"/>
        <v>5.3219538929774372E-2</v>
      </c>
      <c r="F1760" s="4"/>
    </row>
    <row r="1761" spans="1:6" ht="13.2" x14ac:dyDescent="0.25">
      <c r="A1761" s="5">
        <v>44762.291666666664</v>
      </c>
      <c r="B1761" s="6">
        <v>235.07</v>
      </c>
      <c r="C1761" s="6">
        <v>230.40751</v>
      </c>
      <c r="D1761" s="6">
        <v>2.02358421389996E-2</v>
      </c>
      <c r="E1761" s="4">
        <f t="shared" si="6"/>
        <v>5.2035387106969068E-2</v>
      </c>
      <c r="F1761" s="4"/>
    </row>
    <row r="1762" spans="1:6" ht="13.2" x14ac:dyDescent="0.25">
      <c r="A1762" s="5">
        <v>44762.333333333336</v>
      </c>
      <c r="B1762" s="6">
        <v>215.26</v>
      </c>
      <c r="C1762" s="6">
        <v>229.21413000000001</v>
      </c>
      <c r="D1762" s="6">
        <v>6.08781404532086E-2</v>
      </c>
      <c r="E1762" s="4">
        <f t="shared" si="6"/>
        <v>5.3867757305985808E-2</v>
      </c>
      <c r="F1762" s="4"/>
    </row>
    <row r="1763" spans="1:6" ht="13.2" x14ac:dyDescent="0.25">
      <c r="A1763" s="5">
        <v>44762.375</v>
      </c>
      <c r="B1763" s="6">
        <v>213.33</v>
      </c>
      <c r="C1763" s="6">
        <v>223.99931000000001</v>
      </c>
      <c r="D1763" s="6">
        <v>4.7630994934761098E-2</v>
      </c>
      <c r="E1763" s="4">
        <f t="shared" si="6"/>
        <v>5.5299210159926754E-2</v>
      </c>
      <c r="F1763" s="4"/>
    </row>
    <row r="1764" spans="1:6" ht="13.2" x14ac:dyDescent="0.25">
      <c r="A1764" s="5">
        <v>44762.416666666664</v>
      </c>
      <c r="B1764" s="6">
        <v>208.07</v>
      </c>
      <c r="C1764" s="6">
        <v>219.01772</v>
      </c>
      <c r="D1764" s="6">
        <v>4.9985544548632799E-2</v>
      </c>
      <c r="E1764" s="4">
        <f t="shared" si="6"/>
        <v>5.7266002826831842E-2</v>
      </c>
      <c r="F1764" s="4"/>
    </row>
    <row r="1765" spans="1:6" ht="13.2" x14ac:dyDescent="0.25">
      <c r="A1765" s="5">
        <v>44762.458333333336</v>
      </c>
      <c r="B1765" s="6">
        <v>212.15</v>
      </c>
      <c r="C1765" s="6">
        <v>223.38466</v>
      </c>
      <c r="D1765" s="6">
        <v>5.0292889404312598E-2</v>
      </c>
      <c r="E1765" s="4">
        <f t="shared" si="6"/>
        <v>5.8921477373449986E-2</v>
      </c>
      <c r="F1765" s="4"/>
    </row>
    <row r="1766" spans="1:6" ht="13.2" x14ac:dyDescent="0.25">
      <c r="A1766" s="5">
        <v>44762.5</v>
      </c>
      <c r="B1766" s="6">
        <v>219.88</v>
      </c>
      <c r="C1766" s="6">
        <v>230.02567999999999</v>
      </c>
      <c r="D1766" s="6">
        <v>4.41067275618965E-2</v>
      </c>
      <c r="E1766" s="4">
        <f t="shared" si="6"/>
        <v>6.0450389299155464E-2</v>
      </c>
      <c r="F1766" s="4"/>
    </row>
    <row r="1767" spans="1:6" ht="13.2" x14ac:dyDescent="0.25">
      <c r="A1767" s="5">
        <v>44762.541666666664</v>
      </c>
      <c r="B1767" s="6">
        <v>219.07</v>
      </c>
      <c r="C1767" s="6">
        <v>223.37388000000001</v>
      </c>
      <c r="D1767" s="6">
        <v>1.9267606400533498E-2</v>
      </c>
      <c r="E1767" s="4">
        <f t="shared" si="6"/>
        <v>6.1096529725744891E-2</v>
      </c>
      <c r="F1767" s="4"/>
    </row>
    <row r="1768" spans="1:6" ht="13.2" x14ac:dyDescent="0.25">
      <c r="A1768" s="5">
        <v>44762.583333333336</v>
      </c>
      <c r="B1768" s="6">
        <v>215.84</v>
      </c>
      <c r="C1768" s="6">
        <v>203.19859</v>
      </c>
      <c r="D1768" s="6">
        <v>6.22120950740849E-2</v>
      </c>
      <c r="E1768" s="4">
        <f t="shared" si="6"/>
        <v>6.353792053237596E-2</v>
      </c>
      <c r="F1768" s="4"/>
    </row>
    <row r="1769" spans="1:6" ht="13.2" x14ac:dyDescent="0.25">
      <c r="A1769" s="5">
        <v>44762.625</v>
      </c>
      <c r="B1769" s="6">
        <v>165.68</v>
      </c>
      <c r="C1769" s="6">
        <v>177.48732999999999</v>
      </c>
      <c r="D1769" s="6">
        <v>6.6524917581440704E-2</v>
      </c>
      <c r="E1769" s="4">
        <f t="shared" si="6"/>
        <v>6.2868872004792228E-2</v>
      </c>
      <c r="F1769" s="4"/>
    </row>
    <row r="1770" spans="1:6" ht="13.2" x14ac:dyDescent="0.25">
      <c r="A1770" s="5">
        <v>44762.666666666664</v>
      </c>
      <c r="B1770" s="6">
        <v>149.08000000000001</v>
      </c>
      <c r="C1770" s="6">
        <v>157.64116000000001</v>
      </c>
      <c r="D1770" s="6">
        <v>5.4307897759696702E-2</v>
      </c>
      <c r="E1770" s="4">
        <f t="shared" si="6"/>
        <v>6.2825148293375765E-2</v>
      </c>
      <c r="F1770" s="4"/>
    </row>
    <row r="1771" spans="1:6" ht="13.2" x14ac:dyDescent="0.25">
      <c r="A1771" s="5">
        <v>44762.708333333336</v>
      </c>
      <c r="B1771" s="6">
        <v>139.59</v>
      </c>
      <c r="C1771" s="6">
        <v>147.48935</v>
      </c>
      <c r="D1771" s="6">
        <v>5.35587823798803E-2</v>
      </c>
      <c r="E1771" s="4">
        <f t="shared" si="6"/>
        <v>6.3104021715547076E-2</v>
      </c>
      <c r="F1771" s="4"/>
    </row>
    <row r="1772" spans="1:6" ht="13.2" x14ac:dyDescent="0.25">
      <c r="A1772" s="5">
        <v>44762.75</v>
      </c>
      <c r="B1772" s="6">
        <v>144.19</v>
      </c>
      <c r="C1772" s="6">
        <v>146.85491999999999</v>
      </c>
      <c r="D1772" s="6">
        <v>1.8146617083036699E-2</v>
      </c>
      <c r="E1772" s="4">
        <f t="shared" si="6"/>
        <v>6.1473325488177737E-2</v>
      </c>
      <c r="F1772" s="4"/>
    </row>
    <row r="1773" spans="1:6" ht="13.2" x14ac:dyDescent="0.25">
      <c r="A1773" s="5">
        <v>44762.791666666664</v>
      </c>
      <c r="B1773" s="6">
        <v>148.53</v>
      </c>
      <c r="C1773" s="6">
        <v>148.84165999999999</v>
      </c>
      <c r="D1773" s="6">
        <v>2.0939030107564498E-3</v>
      </c>
      <c r="E1773" s="4">
        <f t="shared" si="6"/>
        <v>6.1019807054545246E-2</v>
      </c>
      <c r="F1773" s="4"/>
    </row>
    <row r="1774" spans="1:6" ht="13.2" x14ac:dyDescent="0.25">
      <c r="A1774" s="5">
        <v>44762.833333333336</v>
      </c>
      <c r="B1774" s="6">
        <v>153.18</v>
      </c>
      <c r="C1774" s="6">
        <v>150.30435</v>
      </c>
      <c r="D1774" s="6">
        <v>1.91321808051464E-2</v>
      </c>
      <c r="E1774" s="4">
        <f t="shared" si="6"/>
        <v>6.1438712881251106E-2</v>
      </c>
      <c r="F1774" s="4"/>
    </row>
    <row r="1775" spans="1:6" ht="13.2" x14ac:dyDescent="0.25">
      <c r="A1775" s="5">
        <v>44762.875</v>
      </c>
      <c r="B1775" s="6">
        <v>164.38</v>
      </c>
      <c r="C1775" s="6">
        <v>154.70318</v>
      </c>
      <c r="D1775" s="6">
        <v>6.25508796910315E-2</v>
      </c>
      <c r="E1775" s="4">
        <f t="shared" si="6"/>
        <v>6.081429372361246E-2</v>
      </c>
      <c r="F1775" s="4"/>
    </row>
    <row r="1776" spans="1:6" ht="13.2" x14ac:dyDescent="0.25">
      <c r="A1776" s="5">
        <v>44762.916666666664</v>
      </c>
      <c r="B1776" s="6">
        <v>171.94</v>
      </c>
      <c r="C1776" s="6">
        <v>160.57731999999999</v>
      </c>
      <c r="D1776" s="6">
        <v>7.0761425087926502E-2</v>
      </c>
      <c r="E1776" s="4">
        <f t="shared" si="6"/>
        <v>6.0604379663287043E-2</v>
      </c>
      <c r="F1776" s="4"/>
    </row>
    <row r="1777" spans="1:6" ht="13.2" x14ac:dyDescent="0.25">
      <c r="A1777" s="5">
        <v>44762.958333333336</v>
      </c>
      <c r="B1777" s="6">
        <v>181.32</v>
      </c>
      <c r="C1777" s="6">
        <v>164.53890999999999</v>
      </c>
      <c r="D1777" s="6">
        <v>0.10198858130274401</v>
      </c>
      <c r="E1777" s="4">
        <f t="shared" si="6"/>
        <v>6.1447825538565239E-2</v>
      </c>
      <c r="F1777" s="4"/>
    </row>
    <row r="1778" spans="1:6" ht="13.2" x14ac:dyDescent="0.25">
      <c r="A1778" s="5">
        <v>44763</v>
      </c>
      <c r="B1778" s="6">
        <v>179.41</v>
      </c>
      <c r="C1778" s="6">
        <v>171.65877</v>
      </c>
      <c r="D1778" s="6">
        <v>4.5154873240673798E-2</v>
      </c>
      <c r="E1778" s="4">
        <f t="shared" si="6"/>
        <v>5.8643134723162772E-2</v>
      </c>
      <c r="F1778" s="4"/>
    </row>
    <row r="1779" spans="1:6" ht="13.2" x14ac:dyDescent="0.25">
      <c r="A1779" s="5">
        <v>44763.041666666664</v>
      </c>
      <c r="B1779" s="6">
        <v>186.46</v>
      </c>
      <c r="C1779" s="6">
        <v>191.21705</v>
      </c>
      <c r="D1779" s="6">
        <v>2.4877750179704099E-2</v>
      </c>
      <c r="E1779" s="4">
        <f t="shared" si="6"/>
        <v>5.7684250701068772E-2</v>
      </c>
      <c r="F1779" s="4"/>
    </row>
    <row r="1780" spans="1:6" ht="13.2" x14ac:dyDescent="0.25">
      <c r="A1780" s="5">
        <v>44763.083333333336</v>
      </c>
      <c r="B1780" s="6">
        <v>217.99</v>
      </c>
      <c r="C1780" s="6">
        <v>218.33065999999999</v>
      </c>
      <c r="D1780" s="6">
        <v>1.5602939138277001E-3</v>
      </c>
      <c r="E1780" s="4">
        <f t="shared" si="6"/>
        <v>5.5299840640197447E-2</v>
      </c>
      <c r="F1780" s="4"/>
    </row>
    <row r="1781" spans="1:6" ht="13.2" x14ac:dyDescent="0.25">
      <c r="A1781" s="5">
        <v>44763.125</v>
      </c>
      <c r="B1781" s="6">
        <v>257.04000000000002</v>
      </c>
      <c r="C1781" s="6">
        <v>235.46926999999999</v>
      </c>
      <c r="D1781" s="6">
        <v>9.16074101728859E-2</v>
      </c>
      <c r="E1781" s="4">
        <f t="shared" si="6"/>
        <v>5.3078319561465227E-2</v>
      </c>
      <c r="F1781" s="4"/>
    </row>
    <row r="1782" spans="1:6" ht="13.2" x14ac:dyDescent="0.25">
      <c r="A1782" s="5">
        <v>44763.166666666664</v>
      </c>
      <c r="B1782" s="6">
        <v>262.58</v>
      </c>
      <c r="C1782" s="6">
        <v>237.18017</v>
      </c>
      <c r="D1782" s="6">
        <v>0.107090866829212</v>
      </c>
      <c r="E1782" s="4">
        <f t="shared" si="6"/>
        <v>5.1841874198489651E-2</v>
      </c>
      <c r="F1782" s="4"/>
    </row>
    <row r="1783" spans="1:6" ht="13.2" x14ac:dyDescent="0.25">
      <c r="A1783" s="5">
        <v>44763.208333333336</v>
      </c>
      <c r="B1783" s="6">
        <v>260.57</v>
      </c>
      <c r="C1783" s="6">
        <v>232.40497999999999</v>
      </c>
      <c r="D1783" s="6">
        <v>0.12118939964195199</v>
      </c>
      <c r="E1783" s="4">
        <f t="shared" si="6"/>
        <v>5.2655198389762452E-2</v>
      </c>
      <c r="F1783" s="4"/>
    </row>
    <row r="1784" spans="1:6" ht="13.2" x14ac:dyDescent="0.25">
      <c r="A1784" s="5">
        <v>44763.25</v>
      </c>
      <c r="B1784" s="6">
        <v>242.9</v>
      </c>
      <c r="C1784" s="6">
        <v>228.38731000000001</v>
      </c>
      <c r="D1784" s="6">
        <v>6.3544204798418893E-2</v>
      </c>
      <c r="E1784" s="4">
        <f t="shared" si="6"/>
        <v>5.2445825999781794E-2</v>
      </c>
      <c r="F1784" s="4"/>
    </row>
    <row r="1785" spans="1:6" ht="13.2" x14ac:dyDescent="0.25">
      <c r="A1785" s="5">
        <v>44763.291666666664</v>
      </c>
      <c r="B1785" s="6">
        <v>228.04</v>
      </c>
      <c r="C1785" s="6">
        <v>227.67256</v>
      </c>
      <c r="D1785" s="6">
        <v>1.61389672958387E-3</v>
      </c>
      <c r="E1785" s="4">
        <f t="shared" si="6"/>
        <v>5.1669911607722802E-2</v>
      </c>
      <c r="F1785" s="4"/>
    </row>
    <row r="1786" spans="1:6" ht="13.2" x14ac:dyDescent="0.25">
      <c r="A1786" s="5">
        <v>44763.333333333336</v>
      </c>
      <c r="B1786" s="6">
        <v>216.45</v>
      </c>
      <c r="C1786" s="6">
        <v>227.83723000000001</v>
      </c>
      <c r="D1786" s="6">
        <v>4.9979671891200603E-2</v>
      </c>
      <c r="E1786" s="4">
        <f t="shared" si="6"/>
        <v>5.121580875097248E-2</v>
      </c>
      <c r="F1786" s="4"/>
    </row>
    <row r="1787" spans="1:6" ht="13.2" x14ac:dyDescent="0.25">
      <c r="A1787" s="5">
        <v>44763.375</v>
      </c>
      <c r="B1787" s="6">
        <v>210.6</v>
      </c>
      <c r="C1787" s="6">
        <v>223.11382</v>
      </c>
      <c r="D1787" s="6">
        <v>5.6087157666880501E-2</v>
      </c>
      <c r="E1787" s="4">
        <f t="shared" si="6"/>
        <v>5.1568148864810787E-2</v>
      </c>
      <c r="F1787" s="4"/>
    </row>
    <row r="1788" spans="1:6" ht="13.2" x14ac:dyDescent="0.25">
      <c r="A1788" s="5">
        <v>44763.416666666664</v>
      </c>
      <c r="B1788" s="6">
        <v>210.22</v>
      </c>
      <c r="C1788" s="6">
        <v>218.11234999999999</v>
      </c>
      <c r="D1788" s="6">
        <v>3.6184791920310697E-2</v>
      </c>
      <c r="E1788" s="4">
        <f t="shared" si="6"/>
        <v>5.0993117505297364E-2</v>
      </c>
      <c r="F1788" s="4"/>
    </row>
    <row r="1789" spans="1:6" ht="13.2" x14ac:dyDescent="0.25">
      <c r="A1789" s="5">
        <v>44763.458333333336</v>
      </c>
      <c r="B1789" s="6">
        <v>210.14</v>
      </c>
      <c r="C1789" s="6">
        <v>222.52386000000001</v>
      </c>
      <c r="D1789" s="6">
        <v>5.5651829875681701E-2</v>
      </c>
      <c r="E1789" s="4">
        <f t="shared" si="6"/>
        <v>5.1216406691604405E-2</v>
      </c>
      <c r="F1789" s="4"/>
    </row>
    <row r="1790" spans="1:6" ht="13.2" x14ac:dyDescent="0.25">
      <c r="A1790" s="5">
        <v>44763.5</v>
      </c>
      <c r="B1790" s="6">
        <v>210.99</v>
      </c>
      <c r="C1790" s="6">
        <v>229.29204999999999</v>
      </c>
      <c r="D1790" s="6">
        <v>7.9819819309042597E-2</v>
      </c>
      <c r="E1790" s="4">
        <f t="shared" si="6"/>
        <v>5.2704452181068832E-2</v>
      </c>
      <c r="F1790" s="4"/>
    </row>
    <row r="1791" spans="1:6" ht="13.2" x14ac:dyDescent="0.25">
      <c r="A1791" s="5">
        <v>44763.541666666664</v>
      </c>
      <c r="B1791" s="6">
        <v>205.2</v>
      </c>
      <c r="C1791" s="6">
        <v>221.90888000000001</v>
      </c>
      <c r="D1791" s="6">
        <v>7.5296130555929097E-2</v>
      </c>
      <c r="E1791" s="4">
        <f t="shared" si="6"/>
        <v>5.5038974020876985E-2</v>
      </c>
      <c r="F1791" s="4"/>
    </row>
    <row r="1792" spans="1:6" ht="13.2" x14ac:dyDescent="0.25">
      <c r="A1792" s="5">
        <v>44763.583333333336</v>
      </c>
      <c r="B1792" s="6">
        <v>195.94</v>
      </c>
      <c r="C1792" s="6">
        <v>200.28573</v>
      </c>
      <c r="D1792" s="6">
        <v>2.1697651649970201E-2</v>
      </c>
      <c r="E1792" s="4">
        <f t="shared" si="6"/>
        <v>5.3350872211538863E-2</v>
      </c>
      <c r="F1792" s="4"/>
    </row>
    <row r="1793" spans="1:6" ht="13.2" x14ac:dyDescent="0.25">
      <c r="A1793" s="5">
        <v>44763.625</v>
      </c>
      <c r="B1793" s="6">
        <v>149.66999999999999</v>
      </c>
      <c r="C1793" s="6">
        <v>174.52735999999999</v>
      </c>
      <c r="D1793" s="6">
        <v>0.142426723236975</v>
      </c>
      <c r="E1793" s="4">
        <f t="shared" si="6"/>
        <v>5.6513447447186137E-2</v>
      </c>
      <c r="F1793" s="4"/>
    </row>
    <row r="1794" spans="1:6" ht="13.2" x14ac:dyDescent="0.25">
      <c r="A1794" s="5">
        <v>44763.666666666664</v>
      </c>
      <c r="B1794" s="6">
        <v>137.06</v>
      </c>
      <c r="C1794" s="6">
        <v>156.18425999999999</v>
      </c>
      <c r="D1794" s="6">
        <v>0.12244678176917401</v>
      </c>
      <c r="E1794" s="4">
        <f t="shared" si="6"/>
        <v>5.9352567614247696E-2</v>
      </c>
      <c r="F1794" s="4"/>
    </row>
    <row r="1795" spans="1:6" ht="13.2" x14ac:dyDescent="0.25">
      <c r="A1795" s="5">
        <v>44763.708333333336</v>
      </c>
      <c r="B1795" s="6">
        <v>133.18</v>
      </c>
      <c r="C1795" s="6">
        <v>146.91739999999999</v>
      </c>
      <c r="D1795" s="6">
        <v>9.35042411586373E-2</v>
      </c>
      <c r="E1795" s="4">
        <f t="shared" si="6"/>
        <v>6.1016961730029219E-2</v>
      </c>
      <c r="F1795" s="4"/>
    </row>
    <row r="1796" spans="1:6" ht="13.2" x14ac:dyDescent="0.25">
      <c r="A1796" s="5">
        <v>44763.75</v>
      </c>
      <c r="B1796" s="6">
        <v>134.72</v>
      </c>
      <c r="C1796" s="6">
        <v>145.50459000000001</v>
      </c>
      <c r="D1796" s="6">
        <v>7.4118555297808794E-2</v>
      </c>
      <c r="E1796" s="4">
        <f t="shared" si="6"/>
        <v>6.3349125822311406E-2</v>
      </c>
      <c r="F1796" s="4"/>
    </row>
    <row r="1797" spans="1:6" ht="13.2" x14ac:dyDescent="0.25">
      <c r="A1797" s="5">
        <v>44763.791666666664</v>
      </c>
      <c r="B1797" s="6">
        <v>138.97</v>
      </c>
      <c r="C1797" s="6">
        <v>146.49901</v>
      </c>
      <c r="D1797" s="6">
        <v>5.1392907023740199E-2</v>
      </c>
      <c r="E1797" s="4">
        <f t="shared" si="6"/>
        <v>6.540325098951906E-2</v>
      </c>
      <c r="F1797" s="4"/>
    </row>
    <row r="1798" spans="1:6" ht="13.2" x14ac:dyDescent="0.25">
      <c r="A1798" s="5">
        <v>44763.833333333336</v>
      </c>
      <c r="B1798" s="6">
        <v>144.05000000000001</v>
      </c>
      <c r="C1798" s="6">
        <v>147.71154999999999</v>
      </c>
      <c r="D1798" s="6">
        <v>2.47885151838158E-2</v>
      </c>
      <c r="E1798" s="4">
        <f t="shared" si="6"/>
        <v>6.5638931588630281E-2</v>
      </c>
      <c r="F1798" s="4"/>
    </row>
    <row r="1799" spans="1:6" ht="13.2" x14ac:dyDescent="0.25">
      <c r="A1799" s="5">
        <v>44763.875</v>
      </c>
      <c r="B1799" s="6">
        <v>146.03</v>
      </c>
      <c r="C1799" s="6">
        <v>152.55781999999999</v>
      </c>
      <c r="D1799" s="6">
        <v>4.2789153646794302E-2</v>
      </c>
      <c r="E1799" s="4">
        <f t="shared" si="6"/>
        <v>6.4815526336787069E-2</v>
      </c>
      <c r="F1799" s="4"/>
    </row>
    <row r="1800" spans="1:6" ht="13.2" x14ac:dyDescent="0.25">
      <c r="A1800" s="5">
        <v>44763.916666666664</v>
      </c>
      <c r="B1800" s="6">
        <v>154.96</v>
      </c>
      <c r="C1800" s="6">
        <v>159.57096000000001</v>
      </c>
      <c r="D1800" s="6">
        <v>2.88959845826584E-2</v>
      </c>
      <c r="E1800" s="4">
        <f t="shared" si="6"/>
        <v>6.3071132982400899E-2</v>
      </c>
      <c r="F1800" s="4"/>
    </row>
    <row r="1801" spans="1:6" ht="13.2" x14ac:dyDescent="0.25">
      <c r="A1801" s="5">
        <v>44763.958333333336</v>
      </c>
      <c r="B1801" s="6">
        <v>162.34</v>
      </c>
      <c r="C1801" s="6">
        <v>165.04683</v>
      </c>
      <c r="D1801" s="6">
        <v>1.64003755782525E-2</v>
      </c>
      <c r="E1801" s="4">
        <f t="shared" si="6"/>
        <v>5.950495774388042E-2</v>
      </c>
      <c r="F1801" s="4"/>
    </row>
    <row r="1802" spans="1:6" ht="13.2" x14ac:dyDescent="0.25">
      <c r="A1802" s="5">
        <v>44764</v>
      </c>
      <c r="B1802" s="6">
        <v>163.83000000000001</v>
      </c>
      <c r="C1802" s="6">
        <v>172.57919999999999</v>
      </c>
      <c r="D1802" s="6">
        <v>5.0696723591255301E-2</v>
      </c>
      <c r="E1802" s="4">
        <f t="shared" si="6"/>
        <v>5.9735868175154645E-2</v>
      </c>
      <c r="F1802" s="4"/>
    </row>
    <row r="1803" spans="1:6" ht="13.2" x14ac:dyDescent="0.25">
      <c r="A1803" s="5">
        <v>44764.041666666664</v>
      </c>
      <c r="B1803" s="6">
        <v>170.61</v>
      </c>
      <c r="C1803" s="6">
        <v>193.53814</v>
      </c>
      <c r="D1803" s="6">
        <v>0.118468328774886</v>
      </c>
      <c r="E1803" s="4">
        <f t="shared" si="6"/>
        <v>6.3635475616620557E-2</v>
      </c>
      <c r="F1803" s="4"/>
    </row>
    <row r="1804" spans="1:6" ht="13.2" x14ac:dyDescent="0.25">
      <c r="A1804" s="5">
        <v>44764.083333333336</v>
      </c>
      <c r="B1804" s="6">
        <v>204.1</v>
      </c>
      <c r="C1804" s="6">
        <v>221.65943999999999</v>
      </c>
      <c r="D1804" s="6">
        <v>7.9218101426223902E-2</v>
      </c>
      <c r="E1804" s="4">
        <f t="shared" si="6"/>
        <v>6.6871217596303739E-2</v>
      </c>
      <c r="F1804" s="4"/>
    </row>
    <row r="1805" spans="1:6" ht="13.2" x14ac:dyDescent="0.25">
      <c r="A1805" s="5">
        <v>44764.125</v>
      </c>
      <c r="B1805" s="6">
        <v>247.81</v>
      </c>
      <c r="C1805" s="6">
        <v>238.65353999999999</v>
      </c>
      <c r="D1805" s="6">
        <v>3.8367166060055101E-2</v>
      </c>
      <c r="E1805" s="4">
        <f t="shared" si="6"/>
        <v>6.4652874091602447E-2</v>
      </c>
      <c r="F1805" s="4"/>
    </row>
    <row r="1806" spans="1:6" ht="13.2" x14ac:dyDescent="0.25">
      <c r="A1806" s="5">
        <v>44764.166666666664</v>
      </c>
      <c r="B1806" s="6">
        <v>249.13</v>
      </c>
      <c r="C1806" s="6">
        <v>239.21325999999999</v>
      </c>
      <c r="D1806" s="6">
        <v>4.14556450591409E-2</v>
      </c>
      <c r="E1806" s="4">
        <f t="shared" si="6"/>
        <v>6.1918073184516143E-2</v>
      </c>
      <c r="F1806" s="4"/>
    </row>
    <row r="1807" spans="1:6" ht="13.2" x14ac:dyDescent="0.25">
      <c r="A1807" s="5">
        <v>44764.208333333336</v>
      </c>
      <c r="B1807" s="6">
        <v>242.67</v>
      </c>
      <c r="C1807" s="6">
        <v>233.42758000000001</v>
      </c>
      <c r="D1807" s="6">
        <v>3.95943786933831E-2</v>
      </c>
      <c r="E1807" s="4">
        <f t="shared" si="6"/>
        <v>5.8518280644992426E-2</v>
      </c>
      <c r="F1807" s="4"/>
    </row>
    <row r="1808" spans="1:6" ht="13.2" x14ac:dyDescent="0.25">
      <c r="A1808" s="5">
        <v>44764.25</v>
      </c>
      <c r="B1808" s="6">
        <v>226.29</v>
      </c>
      <c r="C1808" s="6">
        <v>229.53377</v>
      </c>
      <c r="D1808" s="6">
        <v>1.4131994608026501E-2</v>
      </c>
      <c r="E1808" s="4">
        <f t="shared" si="6"/>
        <v>5.6459438553726093E-2</v>
      </c>
      <c r="F1808" s="4"/>
    </row>
    <row r="1809" spans="1:6" ht="13.2" x14ac:dyDescent="0.25">
      <c r="A1809" s="5">
        <v>44764.291666666664</v>
      </c>
      <c r="B1809" s="6">
        <v>212.97</v>
      </c>
      <c r="C1809" s="6">
        <v>229.50118000000001</v>
      </c>
      <c r="D1809" s="6">
        <v>7.2030915048018507E-2</v>
      </c>
      <c r="E1809" s="4">
        <f t="shared" si="6"/>
        <v>5.9393480983660873E-2</v>
      </c>
      <c r="F1809" s="4"/>
    </row>
    <row r="1810" spans="1:6" ht="13.2" x14ac:dyDescent="0.25">
      <c r="A1810" s="5">
        <v>44764.333333333336</v>
      </c>
      <c r="B1810" s="6">
        <v>206.36</v>
      </c>
      <c r="C1810" s="6">
        <v>229.85077999999999</v>
      </c>
      <c r="D1810" s="6">
        <v>0.102200131755045</v>
      </c>
      <c r="E1810" s="4">
        <f t="shared" ref="E1810:E2064" si="7">AVERAGE(D1787:D1810)</f>
        <v>6.1569333477987709E-2</v>
      </c>
      <c r="F1810" s="4"/>
    </row>
    <row r="1811" spans="1:6" ht="13.2" x14ac:dyDescent="0.25">
      <c r="A1811" s="5">
        <v>44764.375</v>
      </c>
      <c r="B1811" s="6">
        <v>202.93</v>
      </c>
      <c r="C1811" s="6">
        <v>225.13380000000001</v>
      </c>
      <c r="D1811" s="6">
        <v>9.8624906611090801E-2</v>
      </c>
      <c r="E1811" s="4">
        <f t="shared" si="7"/>
        <v>6.3341739683996465E-2</v>
      </c>
      <c r="F1811" s="4"/>
    </row>
    <row r="1812" spans="1:6" ht="13.2" x14ac:dyDescent="0.25">
      <c r="A1812" s="5">
        <v>44764.416666666664</v>
      </c>
      <c r="B1812" s="6">
        <v>195.12</v>
      </c>
      <c r="C1812" s="6">
        <v>220.78783999999999</v>
      </c>
      <c r="D1812" s="6">
        <v>0.116255677848924</v>
      </c>
      <c r="E1812" s="4">
        <f t="shared" si="7"/>
        <v>6.6678026597688705E-2</v>
      </c>
      <c r="F1812" s="4"/>
    </row>
    <row r="1813" spans="1:6" ht="13.2" x14ac:dyDescent="0.25">
      <c r="A1813" s="5">
        <v>44764.458333333336</v>
      </c>
      <c r="B1813" s="6">
        <v>189.47</v>
      </c>
      <c r="C1813" s="6">
        <v>226.22559999999999</v>
      </c>
      <c r="D1813" s="6">
        <v>0.16247321258071501</v>
      </c>
      <c r="E1813" s="4">
        <f t="shared" si="7"/>
        <v>7.112891754373174E-2</v>
      </c>
      <c r="F1813" s="4"/>
    </row>
    <row r="1814" spans="1:6" ht="13.2" x14ac:dyDescent="0.25">
      <c r="A1814" s="5">
        <v>44764.5</v>
      </c>
      <c r="B1814" s="6">
        <v>186.31</v>
      </c>
      <c r="C1814" s="6">
        <v>233.35</v>
      </c>
      <c r="D1814" s="6">
        <v>0.20158560102849701</v>
      </c>
      <c r="E1814" s="4">
        <f t="shared" si="7"/>
        <v>7.6202491782042345E-2</v>
      </c>
      <c r="F1814" s="4"/>
    </row>
    <row r="1815" spans="1:6" ht="13.2" x14ac:dyDescent="0.25">
      <c r="A1815" s="5">
        <v>44764.541666666664</v>
      </c>
      <c r="B1815" s="6">
        <v>188.05</v>
      </c>
      <c r="C1815" s="6">
        <v>225.17538999999999</v>
      </c>
      <c r="D1815" s="6">
        <v>0.16487321283200601</v>
      </c>
      <c r="E1815" s="4">
        <f t="shared" si="7"/>
        <v>7.9934870210212228E-2</v>
      </c>
      <c r="F1815" s="4"/>
    </row>
    <row r="1816" spans="1:6" ht="13.2" x14ac:dyDescent="0.25">
      <c r="A1816" s="5">
        <v>44764.583333333336</v>
      </c>
      <c r="B1816" s="6">
        <v>169.22</v>
      </c>
      <c r="C1816" s="6">
        <v>202.33466999999999</v>
      </c>
      <c r="D1816" s="6">
        <v>0.16366285619760501</v>
      </c>
      <c r="E1816" s="4">
        <f t="shared" si="7"/>
        <v>8.5850087066363698E-2</v>
      </c>
      <c r="F1816" s="4"/>
    </row>
    <row r="1817" spans="1:6" ht="13.2" x14ac:dyDescent="0.25">
      <c r="A1817" s="5">
        <v>44764.625</v>
      </c>
      <c r="B1817" s="6">
        <v>131.93</v>
      </c>
      <c r="C1817" s="6">
        <v>175.07742999999999</v>
      </c>
      <c r="D1817" s="6">
        <v>0.246447700311799</v>
      </c>
      <c r="E1817" s="4">
        <f t="shared" si="7"/>
        <v>9.0184294444481353E-2</v>
      </c>
      <c r="F1817" s="4"/>
    </row>
    <row r="1818" spans="1:6" ht="13.2" x14ac:dyDescent="0.25">
      <c r="A1818" s="5">
        <v>44764.666666666664</v>
      </c>
      <c r="B1818" s="6">
        <v>127.83</v>
      </c>
      <c r="C1818" s="6">
        <v>155.44675000000001</v>
      </c>
      <c r="D1818" s="6">
        <v>0.17766051718675299</v>
      </c>
      <c r="E1818" s="4">
        <f t="shared" si="7"/>
        <v>9.2484866753547126E-2</v>
      </c>
      <c r="F1818" s="4"/>
    </row>
    <row r="1819" spans="1:6" ht="13.2" x14ac:dyDescent="0.25">
      <c r="A1819" s="5">
        <v>44764.708333333336</v>
      </c>
      <c r="B1819" s="6">
        <v>122.3</v>
      </c>
      <c r="C1819" s="6">
        <v>145.71185</v>
      </c>
      <c r="D1819" s="6">
        <v>0.160672244570362</v>
      </c>
      <c r="E1819" s="4">
        <f t="shared" si="7"/>
        <v>9.528353356236903E-2</v>
      </c>
      <c r="F1819" s="4"/>
    </row>
    <row r="1820" spans="1:6" ht="13.2" x14ac:dyDescent="0.25">
      <c r="A1820" s="5">
        <v>44764.75</v>
      </c>
      <c r="B1820" s="6">
        <v>117.8</v>
      </c>
      <c r="C1820" s="6">
        <v>144.39076</v>
      </c>
      <c r="D1820" s="6">
        <v>0.184158321488161</v>
      </c>
      <c r="E1820" s="4">
        <f t="shared" si="7"/>
        <v>9.986852382030037E-2</v>
      </c>
      <c r="F1820" s="4"/>
    </row>
    <row r="1821" spans="1:6" ht="13.2" x14ac:dyDescent="0.25">
      <c r="A1821" s="5">
        <v>44764.791666666664</v>
      </c>
      <c r="B1821" s="6">
        <v>122.95</v>
      </c>
      <c r="C1821" s="6">
        <v>145.56963999999999</v>
      </c>
      <c r="D1821" s="6">
        <v>0.15538707109531899</v>
      </c>
      <c r="E1821" s="4">
        <f t="shared" si="7"/>
        <v>0.10420161398994948</v>
      </c>
      <c r="F1821" s="4"/>
    </row>
    <row r="1822" spans="1:6" ht="13.2" x14ac:dyDescent="0.25">
      <c r="A1822" s="5">
        <v>44764.833333333336</v>
      </c>
      <c r="B1822" s="6">
        <v>124.48</v>
      </c>
      <c r="C1822" s="6">
        <v>146.90738999999999</v>
      </c>
      <c r="D1822" s="6">
        <v>0.152663456889404</v>
      </c>
      <c r="E1822" s="4">
        <f t="shared" si="7"/>
        <v>0.10952973656101565</v>
      </c>
      <c r="F1822" s="4"/>
    </row>
    <row r="1823" spans="1:6" ht="13.2" x14ac:dyDescent="0.25">
      <c r="A1823" s="5">
        <v>44764.875</v>
      </c>
      <c r="B1823" s="6">
        <v>127.97</v>
      </c>
      <c r="C1823" s="6">
        <v>151.84675999999999</v>
      </c>
      <c r="D1823" s="6">
        <v>0.15724247260856899</v>
      </c>
      <c r="E1823" s="4">
        <f t="shared" si="7"/>
        <v>0.11429862485108959</v>
      </c>
      <c r="F1823" s="4"/>
    </row>
    <row r="1824" spans="1:6" ht="13.2" x14ac:dyDescent="0.25">
      <c r="A1824" s="5">
        <v>44764.916666666664</v>
      </c>
      <c r="B1824" s="6">
        <v>138.65</v>
      </c>
      <c r="C1824" s="6">
        <v>159.07216</v>
      </c>
      <c r="D1824" s="6">
        <v>0.12838299297626901</v>
      </c>
      <c r="E1824" s="4">
        <f t="shared" si="7"/>
        <v>0.11844391686749002</v>
      </c>
      <c r="F1824" s="4"/>
    </row>
    <row r="1825" spans="1:6" ht="13.2" x14ac:dyDescent="0.25">
      <c r="A1825" s="5">
        <v>44764.958333333336</v>
      </c>
      <c r="B1825" s="6">
        <v>152.02000000000001</v>
      </c>
      <c r="C1825" s="6">
        <v>164.94910999999999</v>
      </c>
      <c r="D1825" s="6">
        <v>7.8382417461967294E-2</v>
      </c>
      <c r="E1825" s="4">
        <f t="shared" si="7"/>
        <v>0.12102650194597814</v>
      </c>
      <c r="F1825" s="4"/>
    </row>
    <row r="1826" spans="1:6" ht="13.2" x14ac:dyDescent="0.25">
      <c r="A1826" s="5">
        <v>44762</v>
      </c>
      <c r="B1826" s="6">
        <v>190.55</v>
      </c>
      <c r="C1826" s="6">
        <v>178.49914999999999</v>
      </c>
      <c r="D1826" s="6">
        <v>6.7512086192007201E-2</v>
      </c>
      <c r="E1826" s="4">
        <f t="shared" si="7"/>
        <v>0.1217271420543428</v>
      </c>
      <c r="F1826" s="4"/>
    </row>
    <row r="1827" spans="1:6" ht="13.2" x14ac:dyDescent="0.25">
      <c r="A1827" s="5">
        <v>44762.041666666664</v>
      </c>
      <c r="B1827" s="6">
        <v>200.7</v>
      </c>
      <c r="C1827" s="6">
        <v>203.57694000000001</v>
      </c>
      <c r="D1827" s="6">
        <v>1.4131954238039E-2</v>
      </c>
      <c r="E1827" s="4">
        <f t="shared" si="7"/>
        <v>0.11737979311530751</v>
      </c>
      <c r="F1827" s="4"/>
    </row>
    <row r="1828" spans="1:6" ht="13.2" x14ac:dyDescent="0.25">
      <c r="A1828" s="5">
        <v>44762.083333333336</v>
      </c>
      <c r="B1828" s="6">
        <v>233.11</v>
      </c>
      <c r="C1828" s="6">
        <v>232.86967999999999</v>
      </c>
      <c r="D1828" s="6">
        <v>1.03199351671727E-3</v>
      </c>
      <c r="E1828" s="4">
        <f t="shared" si="7"/>
        <v>0.11412203861907806</v>
      </c>
      <c r="F1828" s="4"/>
    </row>
    <row r="1829" spans="1:6" ht="13.2" x14ac:dyDescent="0.25">
      <c r="A1829" s="5">
        <v>44762.125</v>
      </c>
      <c r="B1829" s="6">
        <v>273.58999999999997</v>
      </c>
      <c r="C1829" s="6">
        <v>249.61715000000001</v>
      </c>
      <c r="D1829" s="6">
        <v>9.6038473318039094E-2</v>
      </c>
      <c r="E1829" s="4">
        <f t="shared" si="7"/>
        <v>0.11652500975482739</v>
      </c>
      <c r="F1829" s="4"/>
    </row>
    <row r="1830" spans="1:6" ht="13.2" x14ac:dyDescent="0.25">
      <c r="A1830" s="5">
        <v>44762.166666666664</v>
      </c>
      <c r="B1830" s="6">
        <v>274.95999999999998</v>
      </c>
      <c r="C1830" s="6">
        <v>250.35739000000001</v>
      </c>
      <c r="D1830" s="6">
        <v>9.8269957199985006E-2</v>
      </c>
      <c r="E1830" s="4">
        <f t="shared" si="7"/>
        <v>0.1188922727606959</v>
      </c>
      <c r="F1830" s="4"/>
    </row>
    <row r="1831" spans="1:6" ht="13.2" x14ac:dyDescent="0.25">
      <c r="A1831" s="5">
        <v>44762.208333333336</v>
      </c>
      <c r="B1831" s="6">
        <v>261.60000000000002</v>
      </c>
      <c r="C1831" s="6">
        <v>244.72838999999999</v>
      </c>
      <c r="D1831" s="6">
        <v>6.8940142171490706E-2</v>
      </c>
      <c r="E1831" s="4">
        <f t="shared" si="7"/>
        <v>0.12011501290561705</v>
      </c>
      <c r="F1831" s="4"/>
    </row>
    <row r="1832" spans="1:6" ht="13.2" x14ac:dyDescent="0.25">
      <c r="A1832" s="5">
        <v>44762.25</v>
      </c>
      <c r="B1832" s="6">
        <v>248.58</v>
      </c>
      <c r="C1832" s="6">
        <v>238.96624</v>
      </c>
      <c r="D1832" s="6">
        <v>4.0230620023983303E-2</v>
      </c>
      <c r="E1832" s="4">
        <f t="shared" si="7"/>
        <v>0.12120245563128192</v>
      </c>
      <c r="F1832" s="4"/>
    </row>
    <row r="1833" spans="1:6" ht="13.2" x14ac:dyDescent="0.25">
      <c r="A1833" s="5">
        <v>44762.291666666664</v>
      </c>
      <c r="B1833" s="6">
        <v>235.07</v>
      </c>
      <c r="C1833" s="6">
        <v>235.61412000000001</v>
      </c>
      <c r="D1833" s="6">
        <v>2.30936923474714E-3</v>
      </c>
      <c r="E1833" s="4">
        <f t="shared" si="7"/>
        <v>0.11829739122239559</v>
      </c>
      <c r="F1833" s="4"/>
    </row>
    <row r="1834" spans="1:6" ht="13.2" x14ac:dyDescent="0.25">
      <c r="A1834" s="5">
        <v>44762.333333333336</v>
      </c>
      <c r="B1834" s="6">
        <v>215.26</v>
      </c>
      <c r="C1834" s="6">
        <v>233.83923999999999</v>
      </c>
      <c r="D1834" s="6">
        <v>7.9453046460465707E-2</v>
      </c>
      <c r="E1834" s="4">
        <f t="shared" si="7"/>
        <v>0.11734959600178814</v>
      </c>
      <c r="F1834" s="4"/>
    </row>
    <row r="1835" spans="1:6" ht="13.2" x14ac:dyDescent="0.25">
      <c r="A1835" s="5">
        <v>44762.375</v>
      </c>
      <c r="B1835" s="6">
        <v>213.33</v>
      </c>
      <c r="C1835" s="6">
        <v>228.74888999999999</v>
      </c>
      <c r="D1835" s="6">
        <v>6.7405310688064796E-2</v>
      </c>
      <c r="E1835" s="4">
        <f t="shared" si="7"/>
        <v>0.11604877950499541</v>
      </c>
      <c r="F1835" s="4"/>
    </row>
    <row r="1836" spans="1:6" ht="13.2" x14ac:dyDescent="0.25">
      <c r="A1836" s="5">
        <v>44762.416666666664</v>
      </c>
      <c r="B1836" s="6">
        <v>208.07</v>
      </c>
      <c r="C1836" s="6">
        <v>222.66354999999999</v>
      </c>
      <c r="D1836" s="6">
        <v>6.5540812584727007E-2</v>
      </c>
      <c r="E1836" s="4">
        <f t="shared" si="7"/>
        <v>0.1139356601189872</v>
      </c>
      <c r="F1836" s="4"/>
    </row>
    <row r="1837" spans="1:6" ht="13.2" x14ac:dyDescent="0.25">
      <c r="A1837" s="5">
        <v>44762.458333333336</v>
      </c>
      <c r="B1837" s="6">
        <v>212.15</v>
      </c>
      <c r="C1837" s="6">
        <v>225.13856999999999</v>
      </c>
      <c r="D1837" s="6">
        <v>5.7691447538287102E-2</v>
      </c>
      <c r="E1837" s="4">
        <f t="shared" si="7"/>
        <v>0.10956975324221939</v>
      </c>
      <c r="F1837" s="4"/>
    </row>
    <row r="1838" spans="1:6" ht="13.2" x14ac:dyDescent="0.25">
      <c r="A1838" s="5">
        <v>44762.5</v>
      </c>
      <c r="B1838" s="6">
        <v>219.88</v>
      </c>
      <c r="C1838" s="6">
        <v>231.37616</v>
      </c>
      <c r="D1838" s="6">
        <v>4.9686017781607202E-2</v>
      </c>
      <c r="E1838" s="4">
        <f t="shared" si="7"/>
        <v>0.10324060394026563</v>
      </c>
      <c r="F1838" s="4"/>
    </row>
    <row r="1839" spans="1:6" ht="13.2" x14ac:dyDescent="0.25">
      <c r="A1839" s="5">
        <v>44762.541666666664</v>
      </c>
      <c r="B1839" s="6">
        <v>219.07</v>
      </c>
      <c r="C1839" s="6">
        <v>224.43118999999999</v>
      </c>
      <c r="D1839" s="6">
        <v>2.3887900785982501E-2</v>
      </c>
      <c r="E1839" s="4">
        <f t="shared" si="7"/>
        <v>9.7366215938347989E-2</v>
      </c>
      <c r="F1839" s="4"/>
    </row>
    <row r="1840" spans="1:6" ht="13.2" x14ac:dyDescent="0.25">
      <c r="A1840" s="5">
        <v>44762.583333333336</v>
      </c>
      <c r="B1840" s="6">
        <v>215.84</v>
      </c>
      <c r="C1840" s="6">
        <v>201.29432</v>
      </c>
      <c r="D1840" s="6">
        <v>7.2260757283166194E-2</v>
      </c>
      <c r="E1840" s="4">
        <f t="shared" si="7"/>
        <v>9.355779515024637E-2</v>
      </c>
      <c r="F1840" s="4"/>
    </row>
    <row r="1841" spans="1:6" ht="13.2" x14ac:dyDescent="0.25">
      <c r="A1841" s="5">
        <v>44762.625</v>
      </c>
      <c r="B1841" s="6">
        <v>165.68</v>
      </c>
      <c r="C1841" s="6">
        <v>170.80081999999999</v>
      </c>
      <c r="D1841" s="6">
        <v>2.9981237794993999E-2</v>
      </c>
      <c r="E1841" s="4">
        <f t="shared" si="7"/>
        <v>8.4538359212046152E-2</v>
      </c>
      <c r="F1841" s="4"/>
    </row>
    <row r="1842" spans="1:6" ht="13.2" x14ac:dyDescent="0.25">
      <c r="A1842" s="5">
        <v>44762.666666666664</v>
      </c>
      <c r="B1842" s="6">
        <v>149.08000000000001</v>
      </c>
      <c r="C1842" s="6">
        <v>147.88329999999999</v>
      </c>
      <c r="D1842" s="6">
        <v>8.0921916132519409E-3</v>
      </c>
      <c r="E1842" s="4">
        <f t="shared" si="7"/>
        <v>7.747301231315025E-2</v>
      </c>
      <c r="F1842" s="4"/>
    </row>
    <row r="1843" spans="1:6" ht="13.2" x14ac:dyDescent="0.25">
      <c r="A1843" s="5">
        <v>44762.708333333336</v>
      </c>
      <c r="B1843" s="6">
        <v>139.59</v>
      </c>
      <c r="C1843" s="6">
        <v>138.20049</v>
      </c>
      <c r="D1843" s="6">
        <v>1.0054305885601401E-2</v>
      </c>
      <c r="E1843" s="4">
        <f t="shared" si="7"/>
        <v>7.1197264867951901E-2</v>
      </c>
      <c r="F1843" s="4"/>
    </row>
    <row r="1844" spans="1:6" ht="13.2" x14ac:dyDescent="0.25">
      <c r="A1844" s="5">
        <v>44762.75</v>
      </c>
      <c r="B1844" s="6">
        <v>144.19</v>
      </c>
      <c r="C1844" s="6">
        <v>140.12709000000001</v>
      </c>
      <c r="D1844" s="6">
        <v>2.8994464953207701E-2</v>
      </c>
      <c r="E1844" s="4">
        <f t="shared" si="7"/>
        <v>6.4732104178995512E-2</v>
      </c>
      <c r="F1844" s="4"/>
    </row>
    <row r="1845" spans="1:6" ht="13.2" x14ac:dyDescent="0.25">
      <c r="A1845" s="5">
        <v>44762.791666666664</v>
      </c>
      <c r="B1845" s="6">
        <v>148.53</v>
      </c>
      <c r="C1845" s="6">
        <v>144.01320999999999</v>
      </c>
      <c r="D1845" s="6">
        <v>3.1363720036516197E-2</v>
      </c>
      <c r="E1845" s="4">
        <f t="shared" si="7"/>
        <v>5.9564464551545383E-2</v>
      </c>
      <c r="F1845" s="4"/>
    </row>
    <row r="1846" spans="1:6" ht="13.2" x14ac:dyDescent="0.25">
      <c r="A1846" s="5">
        <v>44762.833333333336</v>
      </c>
      <c r="B1846" s="6">
        <v>153.18</v>
      </c>
      <c r="C1846" s="6">
        <v>145.66753</v>
      </c>
      <c r="D1846" s="6">
        <v>5.1572714935167803E-2</v>
      </c>
      <c r="E1846" s="4">
        <f t="shared" si="7"/>
        <v>5.5352350303452223E-2</v>
      </c>
      <c r="F1846" s="4"/>
    </row>
    <row r="1847" spans="1:6" ht="13.2" x14ac:dyDescent="0.25">
      <c r="A1847" s="5">
        <v>44762.875</v>
      </c>
      <c r="B1847" s="6">
        <v>164.38</v>
      </c>
      <c r="C1847" s="6">
        <v>149.44897</v>
      </c>
      <c r="D1847" s="6">
        <v>9.9907212475268195E-2</v>
      </c>
      <c r="E1847" s="4">
        <f t="shared" si="7"/>
        <v>5.2963381131231363E-2</v>
      </c>
      <c r="F1847" s="4"/>
    </row>
    <row r="1848" spans="1:6" ht="13.2" x14ac:dyDescent="0.25">
      <c r="A1848" s="5">
        <v>44762.916666666664</v>
      </c>
      <c r="B1848" s="6">
        <v>171.94</v>
      </c>
      <c r="C1848" s="6">
        <v>155.65765999999999</v>
      </c>
      <c r="D1848" s="6">
        <v>0.104603525454513</v>
      </c>
      <c r="E1848" s="4">
        <f t="shared" si="7"/>
        <v>5.1972569984491533E-2</v>
      </c>
      <c r="F1848" s="4"/>
    </row>
    <row r="1849" spans="1:6" ht="13.2" x14ac:dyDescent="0.25">
      <c r="A1849" s="5">
        <v>44762.958333333336</v>
      </c>
      <c r="B1849" s="6">
        <v>181.32</v>
      </c>
      <c r="C1849" s="6">
        <v>163.19669999999999</v>
      </c>
      <c r="D1849" s="6">
        <v>0.111051877887236</v>
      </c>
      <c r="E1849" s="4">
        <f t="shared" si="7"/>
        <v>5.333379750221106E-2</v>
      </c>
      <c r="F1849" s="4"/>
    </row>
    <row r="1850" spans="1:6" ht="13.2" x14ac:dyDescent="0.25">
      <c r="A1850" s="5">
        <v>44763</v>
      </c>
      <c r="B1850" s="6">
        <v>179.41</v>
      </c>
      <c r="C1850" s="6">
        <v>174.53117</v>
      </c>
      <c r="D1850" s="6">
        <v>2.7953917916209398E-2</v>
      </c>
      <c r="E1850" s="4">
        <f t="shared" si="7"/>
        <v>5.1685540490719474E-2</v>
      </c>
      <c r="F1850" s="4"/>
    </row>
    <row r="1851" spans="1:6" ht="13.2" x14ac:dyDescent="0.25">
      <c r="A1851" s="5">
        <v>44763.041666666664</v>
      </c>
      <c r="B1851" s="6">
        <v>186.46</v>
      </c>
      <c r="C1851" s="6">
        <v>198.64899</v>
      </c>
      <c r="D1851" s="6">
        <v>6.1359436058547198E-2</v>
      </c>
      <c r="E1851" s="4">
        <f t="shared" si="7"/>
        <v>5.3653352233240657E-2</v>
      </c>
      <c r="F1851" s="4"/>
    </row>
    <row r="1852" spans="1:6" ht="13.2" x14ac:dyDescent="0.25">
      <c r="A1852" s="5">
        <v>44763.083333333336</v>
      </c>
      <c r="B1852" s="6">
        <v>217.99</v>
      </c>
      <c r="C1852" s="6">
        <v>227.07338999999999</v>
      </c>
      <c r="D1852" s="6">
        <v>4.0002001115145902E-2</v>
      </c>
      <c r="E1852" s="4">
        <f t="shared" si="7"/>
        <v>5.527710254984184E-2</v>
      </c>
      <c r="F1852" s="4"/>
    </row>
    <row r="1853" spans="1:6" ht="13.2" x14ac:dyDescent="0.25">
      <c r="A1853" s="5">
        <v>44763.125</v>
      </c>
      <c r="B1853" s="6">
        <v>257.04000000000002</v>
      </c>
      <c r="C1853" s="6">
        <v>243.36259999999999</v>
      </c>
      <c r="D1853" s="6">
        <v>5.6201733544924401E-2</v>
      </c>
      <c r="E1853" s="4">
        <f t="shared" si="7"/>
        <v>5.3617238392628726E-2</v>
      </c>
      <c r="F1853" s="4"/>
    </row>
    <row r="1854" spans="1:6" ht="13.2" x14ac:dyDescent="0.25">
      <c r="A1854" s="5">
        <v>44763.166666666664</v>
      </c>
      <c r="B1854" s="6">
        <v>262.58</v>
      </c>
      <c r="C1854" s="6">
        <v>244.19658000000001</v>
      </c>
      <c r="D1854" s="6">
        <v>7.5281234487395196E-2</v>
      </c>
      <c r="E1854" s="4">
        <f t="shared" si="7"/>
        <v>5.265937494627082E-2</v>
      </c>
      <c r="F1854" s="4"/>
    </row>
    <row r="1855" spans="1:6" ht="13.2" x14ac:dyDescent="0.25">
      <c r="A1855" s="5">
        <v>44763.208333333336</v>
      </c>
      <c r="B1855" s="6">
        <v>260.57</v>
      </c>
      <c r="C1855" s="6">
        <v>238.91689</v>
      </c>
      <c r="D1855" s="6">
        <v>9.0630302445339803E-2</v>
      </c>
      <c r="E1855" s="4">
        <f t="shared" si="7"/>
        <v>5.3563131624347872E-2</v>
      </c>
      <c r="F1855" s="4"/>
    </row>
    <row r="1856" spans="1:6" ht="13.2" x14ac:dyDescent="0.25">
      <c r="A1856" s="5">
        <v>44763.25</v>
      </c>
      <c r="B1856" s="6">
        <v>242.9</v>
      </c>
      <c r="C1856" s="6">
        <v>233.26481000000001</v>
      </c>
      <c r="D1856" s="6">
        <v>4.1305801762383201E-2</v>
      </c>
      <c r="E1856" s="4">
        <f t="shared" si="7"/>
        <v>5.3607930863447874E-2</v>
      </c>
      <c r="F1856" s="4"/>
    </row>
    <row r="1857" spans="1:6" ht="13.2" x14ac:dyDescent="0.25">
      <c r="A1857" s="5">
        <v>44763.291666666664</v>
      </c>
      <c r="B1857" s="6">
        <v>228.04</v>
      </c>
      <c r="C1857" s="6">
        <v>229.88188</v>
      </c>
      <c r="D1857" s="6">
        <v>8.0122887458550594E-3</v>
      </c>
      <c r="E1857" s="4">
        <f t="shared" si="7"/>
        <v>5.3845552509744044E-2</v>
      </c>
      <c r="F1857" s="4"/>
    </row>
    <row r="1858" spans="1:6" ht="13.2" x14ac:dyDescent="0.25">
      <c r="A1858" s="5">
        <v>44763.333333333336</v>
      </c>
      <c r="B1858" s="6">
        <v>216.45</v>
      </c>
      <c r="C1858" s="6">
        <v>228.37407999999999</v>
      </c>
      <c r="D1858" s="6">
        <v>5.2212930644318298E-2</v>
      </c>
      <c r="E1858" s="4">
        <f t="shared" si="7"/>
        <v>5.2710547684071234E-2</v>
      </c>
      <c r="F1858" s="4"/>
    </row>
    <row r="1859" spans="1:6" ht="13.2" x14ac:dyDescent="0.25">
      <c r="A1859" s="5">
        <v>44763.375</v>
      </c>
      <c r="B1859" s="6">
        <v>210.6</v>
      </c>
      <c r="C1859" s="6">
        <v>223.62406999999999</v>
      </c>
      <c r="D1859" s="6">
        <v>5.8240912975065597E-2</v>
      </c>
      <c r="E1859" s="4">
        <f t="shared" si="7"/>
        <v>5.2328697779362936E-2</v>
      </c>
      <c r="F1859" s="4"/>
    </row>
    <row r="1860" spans="1:6" ht="13.2" x14ac:dyDescent="0.25">
      <c r="A1860" s="5">
        <v>44763.416666666664</v>
      </c>
      <c r="B1860" s="6">
        <v>210.22</v>
      </c>
      <c r="C1860" s="6">
        <v>218.22172</v>
      </c>
      <c r="D1860" s="6">
        <v>3.6667844062451702E-2</v>
      </c>
      <c r="E1860" s="4">
        <f t="shared" si="7"/>
        <v>5.1125657424268132E-2</v>
      </c>
      <c r="F1860" s="4"/>
    </row>
    <row r="1861" spans="1:6" ht="13.2" x14ac:dyDescent="0.25">
      <c r="A1861" s="5">
        <v>44763.458333333336</v>
      </c>
      <c r="B1861" s="6">
        <v>210.14</v>
      </c>
      <c r="C1861" s="6">
        <v>221.36479</v>
      </c>
      <c r="D1861" s="6">
        <v>5.0707205965320898E-2</v>
      </c>
      <c r="E1861" s="4">
        <f t="shared" si="7"/>
        <v>5.083464735872787E-2</v>
      </c>
      <c r="F1861" s="4"/>
    </row>
    <row r="1862" spans="1:6" ht="13.2" x14ac:dyDescent="0.25">
      <c r="A1862" s="5">
        <v>44763.5</v>
      </c>
      <c r="B1862" s="6">
        <v>210.99</v>
      </c>
      <c r="C1862" s="6">
        <v>227.22591</v>
      </c>
      <c r="D1862" s="6">
        <v>7.1452722975121896E-2</v>
      </c>
      <c r="E1862" s="4">
        <f t="shared" si="7"/>
        <v>5.1741593408457638E-2</v>
      </c>
      <c r="F1862" s="4"/>
    </row>
    <row r="1863" spans="1:6" ht="13.2" x14ac:dyDescent="0.25">
      <c r="A1863" s="5">
        <v>44763.541666666664</v>
      </c>
      <c r="B1863" s="6">
        <v>205.2</v>
      </c>
      <c r="C1863" s="6">
        <v>219.39152000000001</v>
      </c>
      <c r="D1863" s="6">
        <v>6.46858183032782E-2</v>
      </c>
      <c r="E1863" s="4">
        <f t="shared" si="7"/>
        <v>5.3441506638344953E-2</v>
      </c>
      <c r="F1863" s="4"/>
    </row>
    <row r="1864" spans="1:6" ht="13.2" x14ac:dyDescent="0.25">
      <c r="A1864" s="5">
        <v>44763.583333333336</v>
      </c>
      <c r="B1864" s="6">
        <v>195.94</v>
      </c>
      <c r="C1864" s="6">
        <v>195.92841000000001</v>
      </c>
      <c r="D1864" s="7">
        <v>5.9154259456216599E-5</v>
      </c>
      <c r="E1864" s="4">
        <f t="shared" si="7"/>
        <v>5.043310651235703E-2</v>
      </c>
      <c r="F1864" s="4"/>
    </row>
    <row r="1865" spans="1:6" ht="13.2" x14ac:dyDescent="0.25">
      <c r="A1865" s="5">
        <v>44763.625</v>
      </c>
      <c r="B1865" s="6">
        <v>149.66999999999999</v>
      </c>
      <c r="C1865" s="6">
        <v>166.50044</v>
      </c>
      <c r="D1865" s="6">
        <v>0.10108345659626999</v>
      </c>
      <c r="E1865" s="4">
        <f t="shared" si="7"/>
        <v>5.3395698962410205E-2</v>
      </c>
      <c r="F1865" s="4"/>
    </row>
    <row r="1866" spans="1:6" ht="13.2" x14ac:dyDescent="0.25">
      <c r="A1866" s="5">
        <v>44763.666666666664</v>
      </c>
      <c r="B1866" s="6">
        <v>137.06</v>
      </c>
      <c r="C1866" s="6">
        <v>145.06281999999999</v>
      </c>
      <c r="D1866" s="6">
        <v>5.5167961025437001E-2</v>
      </c>
      <c r="E1866" s="4">
        <f t="shared" si="7"/>
        <v>5.5357189354584585E-2</v>
      </c>
      <c r="F1866" s="4"/>
    </row>
    <row r="1867" spans="1:6" ht="13.2" x14ac:dyDescent="0.25">
      <c r="A1867" s="5">
        <v>44763.708333333336</v>
      </c>
      <c r="B1867" s="6">
        <v>133.18</v>
      </c>
      <c r="C1867" s="6">
        <v>136.06926999999999</v>
      </c>
      <c r="D1867" s="6">
        <v>2.12338171579812E-2</v>
      </c>
      <c r="E1867" s="4">
        <f t="shared" si="7"/>
        <v>5.5823002324267068E-2</v>
      </c>
      <c r="F1867" s="4"/>
    </row>
    <row r="1868" spans="1:6" ht="13.2" x14ac:dyDescent="0.25">
      <c r="A1868" s="5">
        <v>44763.75</v>
      </c>
      <c r="B1868" s="6">
        <v>134.72</v>
      </c>
      <c r="C1868" s="6">
        <v>137.93303</v>
      </c>
      <c r="D1868" s="6">
        <v>2.3294130492167098E-2</v>
      </c>
      <c r="E1868" s="4">
        <f t="shared" si="7"/>
        <v>5.5585488388390371E-2</v>
      </c>
      <c r="F1868" s="4"/>
    </row>
    <row r="1869" spans="1:6" ht="13.2" x14ac:dyDescent="0.25">
      <c r="A1869" s="5">
        <v>44763.791666666664</v>
      </c>
      <c r="B1869" s="6">
        <v>138.97</v>
      </c>
      <c r="C1869" s="6">
        <v>141.90603999999999</v>
      </c>
      <c r="D1869" s="6">
        <v>2.0690028415985599E-2</v>
      </c>
      <c r="E1869" s="4">
        <f t="shared" si="7"/>
        <v>5.5140751237534931E-2</v>
      </c>
      <c r="F1869" s="4"/>
    </row>
    <row r="1870" spans="1:6" ht="13.2" x14ac:dyDescent="0.25">
      <c r="A1870" s="5">
        <v>44763.833333333336</v>
      </c>
      <c r="B1870" s="6">
        <v>144.05000000000001</v>
      </c>
      <c r="C1870" s="6">
        <v>143.97810999999999</v>
      </c>
      <c r="D1870" s="6">
        <v>4.9931201347221902E-4</v>
      </c>
      <c r="E1870" s="4">
        <f t="shared" si="7"/>
        <v>5.3012692782464281E-2</v>
      </c>
      <c r="F1870" s="4"/>
    </row>
    <row r="1871" spans="1:6" ht="13.2" x14ac:dyDescent="0.25">
      <c r="A1871" s="5">
        <v>44763.875</v>
      </c>
      <c r="B1871" s="6">
        <v>146.03</v>
      </c>
      <c r="C1871" s="6">
        <v>148.11591000000001</v>
      </c>
      <c r="D1871" s="6">
        <v>1.4082957057077799E-2</v>
      </c>
      <c r="E1871" s="4">
        <f t="shared" si="7"/>
        <v>4.9436682140039691E-2</v>
      </c>
      <c r="F1871" s="4"/>
    </row>
    <row r="1872" spans="1:6" ht="13.2" x14ac:dyDescent="0.25">
      <c r="A1872" s="5">
        <v>44763.916666666664</v>
      </c>
      <c r="B1872" s="6">
        <v>154.96</v>
      </c>
      <c r="C1872" s="6">
        <v>154.11535000000001</v>
      </c>
      <c r="D1872" s="6">
        <v>5.4806351216799701E-3</v>
      </c>
      <c r="E1872" s="4">
        <f t="shared" si="7"/>
        <v>4.5306561709504985E-2</v>
      </c>
      <c r="F1872" s="4"/>
    </row>
    <row r="1873" spans="1:6" ht="13.2" x14ac:dyDescent="0.25">
      <c r="A1873" s="5">
        <v>44763.958333333336</v>
      </c>
      <c r="B1873" s="6">
        <v>162.34</v>
      </c>
      <c r="C1873" s="6">
        <v>161.04979</v>
      </c>
      <c r="D1873" s="6">
        <v>8.0112491919424496E-3</v>
      </c>
      <c r="E1873" s="4">
        <f t="shared" si="7"/>
        <v>4.1013202180534426E-2</v>
      </c>
      <c r="F1873" s="4"/>
    </row>
    <row r="1874" spans="1:6" ht="13.2" x14ac:dyDescent="0.25">
      <c r="A1874" s="5">
        <v>44764</v>
      </c>
      <c r="B1874" s="6">
        <v>163.83000000000001</v>
      </c>
      <c r="C1874" s="6">
        <v>171.88565</v>
      </c>
      <c r="D1874" s="6">
        <v>4.6866332355260498E-2</v>
      </c>
      <c r="E1874" s="4">
        <f t="shared" si="7"/>
        <v>4.1801219448828218E-2</v>
      </c>
      <c r="F1874" s="4"/>
    </row>
    <row r="1875" spans="1:6" ht="13.2" x14ac:dyDescent="0.25">
      <c r="A1875" s="5">
        <v>44764.041666666664</v>
      </c>
      <c r="B1875" s="6">
        <v>170.61</v>
      </c>
      <c r="C1875" s="6">
        <v>194.50816</v>
      </c>
      <c r="D1875" s="6">
        <v>0.12286456259726999</v>
      </c>
      <c r="E1875" s="4">
        <f t="shared" si="7"/>
        <v>4.436393305460834E-2</v>
      </c>
      <c r="F1875" s="4"/>
    </row>
    <row r="1876" spans="1:6" ht="13.2" x14ac:dyDescent="0.25">
      <c r="A1876" s="5">
        <v>44764.083333333336</v>
      </c>
      <c r="B1876" s="6">
        <v>204.1</v>
      </c>
      <c r="C1876" s="6">
        <v>222.40146999999999</v>
      </c>
      <c r="D1876" s="6">
        <v>8.2290238459305096E-2</v>
      </c>
      <c r="E1876" s="4">
        <f t="shared" si="7"/>
        <v>4.6125942943948312E-2</v>
      </c>
      <c r="F1876" s="4"/>
    </row>
    <row r="1877" spans="1:6" ht="13.2" x14ac:dyDescent="0.25">
      <c r="A1877" s="5">
        <v>44764.125</v>
      </c>
      <c r="B1877" s="6">
        <v>247.81</v>
      </c>
      <c r="C1877" s="6">
        <v>238.59177</v>
      </c>
      <c r="D1877" s="6">
        <v>3.8635993186185699E-2</v>
      </c>
      <c r="E1877" s="4">
        <f t="shared" si="7"/>
        <v>4.5394037095667528E-2</v>
      </c>
      <c r="F1877" s="4"/>
    </row>
    <row r="1878" spans="1:6" ht="13.2" x14ac:dyDescent="0.25">
      <c r="A1878" s="5">
        <v>44764.166666666664</v>
      </c>
      <c r="B1878" s="6">
        <v>249.13</v>
      </c>
      <c r="C1878" s="6">
        <v>239.27042</v>
      </c>
      <c r="D1878" s="6">
        <v>4.1206848719536601E-2</v>
      </c>
      <c r="E1878" s="4">
        <f t="shared" si="7"/>
        <v>4.3974271022006746E-2</v>
      </c>
      <c r="F1878" s="4"/>
    </row>
    <row r="1879" spans="1:6" ht="13.2" x14ac:dyDescent="0.25">
      <c r="A1879" s="5">
        <v>44764.208333333336</v>
      </c>
      <c r="B1879" s="6">
        <v>242.67</v>
      </c>
      <c r="C1879" s="6">
        <v>234.00199000000001</v>
      </c>
      <c r="D1879" s="6">
        <v>3.7042462758543102E-2</v>
      </c>
      <c r="E1879" s="4">
        <f t="shared" si="7"/>
        <v>4.1741444368390224E-2</v>
      </c>
      <c r="F1879" s="4"/>
    </row>
    <row r="1880" spans="1:6" ht="13.2" x14ac:dyDescent="0.25">
      <c r="A1880" s="5">
        <v>44764.25</v>
      </c>
      <c r="B1880" s="6">
        <v>226.29</v>
      </c>
      <c r="C1880" s="6">
        <v>228.85656</v>
      </c>
      <c r="D1880" s="6">
        <v>1.1214710209748799E-2</v>
      </c>
      <c r="E1880" s="4">
        <f t="shared" si="7"/>
        <v>4.0487648887030457E-2</v>
      </c>
      <c r="F1880" s="4"/>
    </row>
    <row r="1881" spans="1:6" ht="13.2" x14ac:dyDescent="0.25">
      <c r="A1881" s="5">
        <v>44764.291666666664</v>
      </c>
      <c r="B1881" s="6">
        <v>212.97</v>
      </c>
      <c r="C1881" s="6">
        <v>226.15353999999999</v>
      </c>
      <c r="D1881" s="6">
        <v>5.8294643541728301E-2</v>
      </c>
      <c r="E1881" s="4">
        <f t="shared" si="7"/>
        <v>4.2582747003525177E-2</v>
      </c>
      <c r="F1881" s="4"/>
    </row>
    <row r="1882" spans="1:6" ht="13.2" x14ac:dyDescent="0.25">
      <c r="A1882" s="5">
        <v>44764.333333333336</v>
      </c>
      <c r="B1882" s="6">
        <v>206.36</v>
      </c>
      <c r="C1882" s="6">
        <v>225.08704</v>
      </c>
      <c r="D1882" s="6">
        <v>8.3199103777809605E-2</v>
      </c>
      <c r="E1882" s="4">
        <f t="shared" si="7"/>
        <v>4.3873837550753976E-2</v>
      </c>
      <c r="F1882" s="4"/>
    </row>
    <row r="1883" spans="1:6" ht="13.2" x14ac:dyDescent="0.25">
      <c r="A1883" s="5">
        <v>44764.375</v>
      </c>
      <c r="B1883" s="6">
        <v>202.93</v>
      </c>
      <c r="C1883" s="6">
        <v>220.34155999999999</v>
      </c>
      <c r="D1883" s="6">
        <v>7.9020771206303395E-2</v>
      </c>
      <c r="E1883" s="4">
        <f t="shared" si="7"/>
        <v>4.4739664977055553E-2</v>
      </c>
      <c r="F1883" s="4"/>
    </row>
    <row r="1884" spans="1:6" ht="13.2" x14ac:dyDescent="0.25">
      <c r="A1884" s="5">
        <v>44764.416666666664</v>
      </c>
      <c r="B1884" s="6">
        <v>195.12</v>
      </c>
      <c r="C1884" s="6">
        <v>215.29505</v>
      </c>
      <c r="D1884" s="6">
        <v>9.3708842818262597E-2</v>
      </c>
      <c r="E1884" s="4">
        <f t="shared" si="7"/>
        <v>4.7116373258547679E-2</v>
      </c>
      <c r="F1884" s="4"/>
    </row>
    <row r="1885" spans="1:6" ht="13.2" x14ac:dyDescent="0.25">
      <c r="A1885" s="5">
        <v>44764.458333333336</v>
      </c>
      <c r="B1885" s="6">
        <v>189.47</v>
      </c>
      <c r="C1885" s="6">
        <v>219.54161999999999</v>
      </c>
      <c r="D1885" s="6">
        <v>0.13697457457041601</v>
      </c>
      <c r="E1885" s="4">
        <f t="shared" si="7"/>
        <v>5.0710846950426637E-2</v>
      </c>
      <c r="F1885" s="4"/>
    </row>
    <row r="1886" spans="1:6" ht="13.2" x14ac:dyDescent="0.25">
      <c r="A1886" s="5">
        <v>44764.5</v>
      </c>
      <c r="B1886" s="6">
        <v>186.31</v>
      </c>
      <c r="C1886" s="6">
        <v>226.1259</v>
      </c>
      <c r="D1886" s="6">
        <v>0.17607845894698401</v>
      </c>
      <c r="E1886" s="4">
        <f t="shared" si="7"/>
        <v>5.5070252615920891E-2</v>
      </c>
      <c r="F1886" s="4"/>
    </row>
    <row r="1887" spans="1:6" ht="13.2" x14ac:dyDescent="0.25">
      <c r="A1887" s="5">
        <v>44764.541666666664</v>
      </c>
      <c r="B1887" s="6">
        <v>188.05</v>
      </c>
      <c r="C1887" s="6">
        <v>217.87218999999999</v>
      </c>
      <c r="D1887" s="6">
        <v>0.13687928688833501</v>
      </c>
      <c r="E1887" s="9">
        <f t="shared" si="7"/>
        <v>5.8078313806964925E-2</v>
      </c>
      <c r="F1887" s="4"/>
    </row>
    <row r="1888" spans="1:6" ht="13.2" x14ac:dyDescent="0.25">
      <c r="A1888" s="5">
        <v>44764.583333333336</v>
      </c>
      <c r="B1888" s="6">
        <v>169.22</v>
      </c>
      <c r="C1888" s="6">
        <v>193.85507000000001</v>
      </c>
      <c r="D1888" s="6">
        <v>0.127079833403377</v>
      </c>
      <c r="E1888" s="4">
        <f t="shared" si="7"/>
        <v>6.3370842104628289E-2</v>
      </c>
      <c r="F1888" s="4"/>
    </row>
    <row r="1889" spans="1:6" ht="13.2" x14ac:dyDescent="0.25">
      <c r="A1889" s="5">
        <v>44764.625</v>
      </c>
      <c r="B1889" s="6">
        <v>131.93</v>
      </c>
      <c r="C1889" s="6">
        <v>165.28832</v>
      </c>
      <c r="D1889" s="6">
        <v>0.201818979102697</v>
      </c>
      <c r="E1889" s="4">
        <f t="shared" si="7"/>
        <v>6.7568155542396077E-2</v>
      </c>
      <c r="F1889" s="4"/>
    </row>
    <row r="1890" spans="1:6" ht="13.2" x14ac:dyDescent="0.25">
      <c r="A1890" s="5">
        <v>44764.666666666664</v>
      </c>
      <c r="B1890" s="6">
        <v>127.83</v>
      </c>
      <c r="C1890" s="6">
        <v>145.57404</v>
      </c>
      <c r="D1890" s="6">
        <v>0.12189013920338999</v>
      </c>
      <c r="E1890" s="4">
        <f t="shared" si="7"/>
        <v>7.034824629981079E-2</v>
      </c>
      <c r="F1890" s="4"/>
    </row>
    <row r="1891" spans="1:6" ht="13.2" x14ac:dyDescent="0.25">
      <c r="A1891" s="5">
        <v>44764.708333333336</v>
      </c>
      <c r="B1891" s="6">
        <v>122.3</v>
      </c>
      <c r="C1891" s="6">
        <v>137.13804999999999</v>
      </c>
      <c r="D1891" s="6">
        <v>0.108197907145391</v>
      </c>
      <c r="E1891" s="4">
        <f t="shared" si="7"/>
        <v>7.3971750049286189E-2</v>
      </c>
      <c r="F1891" s="4"/>
    </row>
    <row r="1892" spans="1:6" ht="13.2" x14ac:dyDescent="0.25">
      <c r="A1892" s="5">
        <v>44764.75</v>
      </c>
      <c r="B1892" s="6">
        <v>117.8</v>
      </c>
      <c r="C1892" s="6">
        <v>137.83878999999999</v>
      </c>
      <c r="D1892" s="6">
        <v>0.145378452611198</v>
      </c>
      <c r="E1892" s="4">
        <f t="shared" si="7"/>
        <v>7.9058596804245818E-2</v>
      </c>
      <c r="F1892" s="4"/>
    </row>
    <row r="1893" spans="1:6" ht="13.2" x14ac:dyDescent="0.25">
      <c r="A1893" s="5">
        <v>44764.791666666664</v>
      </c>
      <c r="B1893" s="6">
        <v>122.95</v>
      </c>
      <c r="C1893" s="6">
        <v>140.4879</v>
      </c>
      <c r="D1893" s="6">
        <v>0.124835662003631</v>
      </c>
      <c r="E1893" s="4">
        <f t="shared" si="7"/>
        <v>8.3397998203731047E-2</v>
      </c>
      <c r="F1893" s="4"/>
    </row>
    <row r="1894" spans="1:6" ht="13.2" x14ac:dyDescent="0.25">
      <c r="A1894" s="5">
        <v>44764.833333333336</v>
      </c>
      <c r="B1894" s="6">
        <v>124.48</v>
      </c>
      <c r="C1894" s="6">
        <v>142.23230000000001</v>
      </c>
      <c r="D1894" s="6">
        <v>0.124812015273605</v>
      </c>
      <c r="E1894" s="4">
        <f t="shared" si="7"/>
        <v>8.8577694172903232E-2</v>
      </c>
      <c r="F1894" s="4"/>
    </row>
    <row r="1895" spans="1:6" ht="13.2" x14ac:dyDescent="0.25">
      <c r="A1895" s="5">
        <v>44764.875</v>
      </c>
      <c r="B1895" s="6">
        <v>127.97</v>
      </c>
      <c r="C1895" s="6">
        <v>146.99824000000001</v>
      </c>
      <c r="D1895" s="6">
        <v>0.12944535934579901</v>
      </c>
      <c r="E1895" s="4">
        <f t="shared" si="7"/>
        <v>9.33844609349333E-2</v>
      </c>
      <c r="F1895" s="4"/>
    </row>
    <row r="1896" spans="1:6" ht="13.2" x14ac:dyDescent="0.25">
      <c r="A1896" s="5">
        <v>44764.916666666664</v>
      </c>
      <c r="B1896" s="6">
        <v>138.65</v>
      </c>
      <c r="C1896" s="6">
        <v>153.98532</v>
      </c>
      <c r="D1896" s="6">
        <v>9.9589493336117899E-2</v>
      </c>
      <c r="E1896" s="4">
        <f t="shared" si="7"/>
        <v>9.730566336053488E-2</v>
      </c>
      <c r="F1896" s="4"/>
    </row>
    <row r="1897" spans="1:6" ht="13.2" x14ac:dyDescent="0.25">
      <c r="A1897" s="5">
        <v>44764.958333333336</v>
      </c>
      <c r="B1897" s="6">
        <v>152.02000000000001</v>
      </c>
      <c r="C1897" s="6">
        <v>160.91904</v>
      </c>
      <c r="D1897" s="6">
        <v>5.5301349051050601E-2</v>
      </c>
      <c r="E1897" s="4">
        <f t="shared" si="7"/>
        <v>9.9276084187997729E-2</v>
      </c>
      <c r="F1897" s="4"/>
    </row>
    <row r="1898" spans="1:6" ht="13.2" x14ac:dyDescent="0.25">
      <c r="A1898" s="5">
        <v>44765</v>
      </c>
      <c r="B1898" s="6">
        <v>157.75</v>
      </c>
      <c r="C1898" s="6">
        <v>177.51058</v>
      </c>
      <c r="D1898" s="6">
        <v>0.11132057593412099</v>
      </c>
      <c r="E1898" s="4">
        <f t="shared" si="7"/>
        <v>0.10196167767045024</v>
      </c>
      <c r="F1898" s="4"/>
    </row>
    <row r="1899" spans="1:6" ht="13.2" x14ac:dyDescent="0.25">
      <c r="A1899" s="5">
        <v>44765.041666666664</v>
      </c>
      <c r="B1899" s="6">
        <v>162.5</v>
      </c>
      <c r="C1899" s="6">
        <v>200.28880000000001</v>
      </c>
      <c r="D1899" s="6">
        <v>0.18867155826985799</v>
      </c>
      <c r="E1899" s="4">
        <f t="shared" si="7"/>
        <v>0.10470363582347475</v>
      </c>
      <c r="F1899" s="4"/>
    </row>
    <row r="1900" spans="1:6" ht="13.2" x14ac:dyDescent="0.25">
      <c r="A1900" s="5">
        <v>44765.083333333336</v>
      </c>
      <c r="B1900" s="6">
        <v>193.06</v>
      </c>
      <c r="C1900" s="6">
        <v>227.22891000000001</v>
      </c>
      <c r="D1900" s="6">
        <v>0.150372195157737</v>
      </c>
      <c r="E1900" s="4">
        <f t="shared" si="7"/>
        <v>0.10754038401924275</v>
      </c>
      <c r="F1900" s="4"/>
    </row>
    <row r="1901" spans="1:6" ht="13.2" x14ac:dyDescent="0.25">
      <c r="A1901" s="5">
        <v>44765.125</v>
      </c>
      <c r="B1901" s="6">
        <v>233.84</v>
      </c>
      <c r="C1901" s="6">
        <v>241.82843</v>
      </c>
      <c r="D1901" s="6">
        <v>3.3033460954115197E-2</v>
      </c>
      <c r="E1901" s="4">
        <f t="shared" si="7"/>
        <v>0.10730694517623983</v>
      </c>
      <c r="F1901" s="4"/>
    </row>
    <row r="1902" spans="1:6" ht="13.2" x14ac:dyDescent="0.25">
      <c r="A1902" s="5">
        <v>44765.166666666664</v>
      </c>
      <c r="B1902" s="6">
        <v>232.35</v>
      </c>
      <c r="C1902" s="6">
        <v>240.09486999999999</v>
      </c>
      <c r="D1902" s="6">
        <v>3.2257540529708001E-2</v>
      </c>
      <c r="E1902" s="4">
        <f t="shared" si="7"/>
        <v>0.10693405733499696</v>
      </c>
      <c r="F1902" s="4"/>
    </row>
    <row r="1903" spans="1:6" ht="13.2" x14ac:dyDescent="0.25">
      <c r="A1903" s="5">
        <v>44765.208333333336</v>
      </c>
      <c r="B1903" s="6">
        <v>227.99</v>
      </c>
      <c r="C1903" s="6">
        <v>233.02978999999999</v>
      </c>
      <c r="D1903" s="6">
        <v>2.16272348698421E-2</v>
      </c>
      <c r="E1903" s="4">
        <f t="shared" si="7"/>
        <v>0.10629175617296777</v>
      </c>
      <c r="F1903" s="4"/>
    </row>
    <row r="1904" spans="1:6" ht="13.2" x14ac:dyDescent="0.25">
      <c r="A1904" s="5">
        <v>44765.25</v>
      </c>
      <c r="B1904" s="6">
        <v>221.89</v>
      </c>
      <c r="C1904" s="6">
        <v>227.72572</v>
      </c>
      <c r="D1904" s="6">
        <v>2.5626090895661702E-2</v>
      </c>
      <c r="E1904" s="4">
        <f t="shared" si="7"/>
        <v>0.10689223036821412</v>
      </c>
      <c r="F1904" s="4"/>
    </row>
    <row r="1905" spans="1:6" ht="13.2" x14ac:dyDescent="0.25">
      <c r="A1905" s="5">
        <v>44765.291666666664</v>
      </c>
      <c r="B1905" s="6">
        <v>212.13</v>
      </c>
      <c r="C1905" s="6">
        <v>224.37755999999999</v>
      </c>
      <c r="D1905" s="6">
        <v>5.4584602845311199E-2</v>
      </c>
      <c r="E1905" s="4">
        <f t="shared" si="7"/>
        <v>0.10673764533919673</v>
      </c>
      <c r="F1905" s="4"/>
    </row>
    <row r="1906" spans="1:6" ht="13.2" x14ac:dyDescent="0.25">
      <c r="A1906" s="5">
        <v>44765.333333333336</v>
      </c>
      <c r="B1906" s="6">
        <v>213.56</v>
      </c>
      <c r="C1906" s="6">
        <v>221.93226000000001</v>
      </c>
      <c r="D1906" s="6">
        <v>3.7724393920919801E-2</v>
      </c>
      <c r="E1906" s="4">
        <f t="shared" si="7"/>
        <v>0.10484286576182633</v>
      </c>
      <c r="F1906" s="4"/>
    </row>
    <row r="1907" spans="1:6" ht="13.2" x14ac:dyDescent="0.25">
      <c r="A1907" s="5">
        <v>44765.375</v>
      </c>
      <c r="B1907" s="6">
        <v>199.48</v>
      </c>
      <c r="C1907" s="6">
        <v>216.32616999999999</v>
      </c>
      <c r="D1907" s="6">
        <v>7.78739345313606E-2</v>
      </c>
      <c r="E1907" s="4">
        <f t="shared" si="7"/>
        <v>0.10479508090037037</v>
      </c>
      <c r="F1907" s="4"/>
    </row>
    <row r="1908" spans="1:6" ht="13.2" x14ac:dyDescent="0.25">
      <c r="A1908" s="5">
        <v>44765.416666666664</v>
      </c>
      <c r="B1908" s="6">
        <v>187.55</v>
      </c>
      <c r="C1908" s="6">
        <v>210.87651</v>
      </c>
      <c r="D1908" s="6">
        <v>0.110616919826679</v>
      </c>
      <c r="E1908" s="4">
        <f t="shared" si="7"/>
        <v>0.10549958410905437</v>
      </c>
      <c r="F1908" s="4"/>
    </row>
    <row r="1909" spans="1:6" ht="13.2" x14ac:dyDescent="0.25">
      <c r="A1909" s="5">
        <v>44765.458333333336</v>
      </c>
      <c r="B1909" s="6">
        <v>177.92</v>
      </c>
      <c r="C1909" s="6">
        <v>215.34146999999999</v>
      </c>
      <c r="D1909" s="6">
        <v>0.173777349992084</v>
      </c>
      <c r="E1909" s="4">
        <f t="shared" si="7"/>
        <v>0.10703303308495722</v>
      </c>
      <c r="F1909" s="4"/>
    </row>
    <row r="1910" spans="1:6" ht="13.2" x14ac:dyDescent="0.25">
      <c r="A1910" s="5">
        <v>44765.5</v>
      </c>
      <c r="B1910" s="6">
        <v>170.9</v>
      </c>
      <c r="C1910" s="6">
        <v>222.62155999999999</v>
      </c>
      <c r="D1910" s="6">
        <v>0.232329519207393</v>
      </c>
      <c r="E1910" s="4">
        <f t="shared" si="7"/>
        <v>0.10937682726247426</v>
      </c>
      <c r="F1910" s="4"/>
    </row>
    <row r="1911" spans="1:6" ht="13.2" x14ac:dyDescent="0.25">
      <c r="A1911" s="5">
        <v>44765.541666666664</v>
      </c>
      <c r="B1911" s="6">
        <v>170.85</v>
      </c>
      <c r="C1911" s="6">
        <v>213.27076</v>
      </c>
      <c r="D1911" s="6">
        <v>0.198905654014643</v>
      </c>
      <c r="E1911" s="4">
        <f t="shared" si="7"/>
        <v>0.11196125922607041</v>
      </c>
      <c r="F1911" s="4"/>
    </row>
    <row r="1912" spans="1:6" ht="13.2" x14ac:dyDescent="0.25">
      <c r="A1912" s="5">
        <v>44765.583333333336</v>
      </c>
      <c r="B1912" s="6">
        <v>160.69999999999999</v>
      </c>
      <c r="C1912" s="6">
        <v>185.25968</v>
      </c>
      <c r="D1912" s="6">
        <v>0.13256894322606999</v>
      </c>
      <c r="E1912" s="4">
        <f t="shared" si="7"/>
        <v>0.1121899721353493</v>
      </c>
      <c r="F1912" s="4"/>
    </row>
    <row r="1913" spans="1:6" ht="13.2" x14ac:dyDescent="0.25">
      <c r="A1913" s="5">
        <v>44765.625</v>
      </c>
      <c r="B1913" s="6">
        <v>118.98</v>
      </c>
      <c r="C1913" s="6">
        <v>153.84233</v>
      </c>
      <c r="D1913" s="6">
        <v>0.22661077741087199</v>
      </c>
      <c r="E1913" s="4">
        <f t="shared" si="7"/>
        <v>0.11322296373152325</v>
      </c>
      <c r="F1913" s="4"/>
    </row>
    <row r="1914" spans="1:6" ht="13.2" x14ac:dyDescent="0.25">
      <c r="A1914" s="5">
        <v>44765.666666666664</v>
      </c>
      <c r="B1914" s="6">
        <v>112.34</v>
      </c>
      <c r="C1914" s="6">
        <v>135.72692000000001</v>
      </c>
      <c r="D1914" s="6">
        <v>0.17230863265739699</v>
      </c>
      <c r="E1914" s="4">
        <f t="shared" si="7"/>
        <v>0.11532373429210689</v>
      </c>
      <c r="F1914" s="4"/>
    </row>
    <row r="1915" spans="1:6" ht="13.2" x14ac:dyDescent="0.25">
      <c r="A1915" s="5">
        <v>44765.708333333336</v>
      </c>
      <c r="B1915" s="6">
        <v>109.14</v>
      </c>
      <c r="C1915" s="6">
        <v>130.15051</v>
      </c>
      <c r="D1915" s="6">
        <v>0.161432406219537</v>
      </c>
      <c r="E1915" s="4">
        <f t="shared" si="7"/>
        <v>0.11754183842019633</v>
      </c>
      <c r="F1915" s="4"/>
    </row>
    <row r="1916" spans="1:6" ht="13.2" x14ac:dyDescent="0.25">
      <c r="A1916" s="5">
        <v>44765.75</v>
      </c>
      <c r="B1916" s="6">
        <v>100.33</v>
      </c>
      <c r="C1916" s="6">
        <v>132.25390999999999</v>
      </c>
      <c r="D1916" s="6">
        <v>0.24138348726324901</v>
      </c>
      <c r="E1916" s="4">
        <f t="shared" si="7"/>
        <v>0.1215420481973651</v>
      </c>
      <c r="F1916" s="4"/>
    </row>
    <row r="1917" spans="1:6" ht="13.2" x14ac:dyDescent="0.25">
      <c r="A1917" s="5">
        <v>44765.791666666664</v>
      </c>
      <c r="B1917" s="6">
        <v>101.18</v>
      </c>
      <c r="C1917" s="6">
        <v>135.75650999999999</v>
      </c>
      <c r="D1917" s="6">
        <v>0.25469504188049602</v>
      </c>
      <c r="E1917" s="4">
        <f t="shared" si="7"/>
        <v>0.12695285569223447</v>
      </c>
      <c r="F1917" s="4"/>
    </row>
    <row r="1918" spans="1:6" ht="13.2" x14ac:dyDescent="0.25">
      <c r="A1918" s="5">
        <v>44765.833333333336</v>
      </c>
      <c r="B1918" s="6">
        <v>101.27</v>
      </c>
      <c r="C1918" s="6">
        <v>138.61364</v>
      </c>
      <c r="D1918" s="6">
        <v>0.26940811885468102</v>
      </c>
      <c r="E1918" s="4">
        <f t="shared" si="7"/>
        <v>0.13297769334144596</v>
      </c>
      <c r="F1918" s="4"/>
    </row>
    <row r="1919" spans="1:6" ht="13.2" x14ac:dyDescent="0.25">
      <c r="A1919" s="5">
        <v>44765.875</v>
      </c>
      <c r="B1919" s="6">
        <v>115.37</v>
      </c>
      <c r="C1919" s="6">
        <v>144.27627000000001</v>
      </c>
      <c r="D1919" s="6">
        <v>0.20035359938262801</v>
      </c>
      <c r="E1919" s="4">
        <f t="shared" si="7"/>
        <v>0.13593220334298051</v>
      </c>
      <c r="F1919" s="4"/>
    </row>
    <row r="1920" spans="1:6" ht="13.2" x14ac:dyDescent="0.25">
      <c r="A1920" s="5">
        <v>44765.916666666664</v>
      </c>
      <c r="B1920" s="6">
        <v>116.31</v>
      </c>
      <c r="C1920" s="6">
        <v>153.44967</v>
      </c>
      <c r="D1920" s="6">
        <v>0.24203160554206399</v>
      </c>
      <c r="E1920" s="4">
        <f t="shared" si="7"/>
        <v>0.14186729135156159</v>
      </c>
      <c r="F1920" s="4"/>
    </row>
    <row r="1921" spans="1:6" ht="13.2" x14ac:dyDescent="0.25">
      <c r="A1921" s="5">
        <v>44765.958333333336</v>
      </c>
      <c r="B1921" s="6">
        <v>130.41</v>
      </c>
      <c r="C1921" s="6">
        <v>164.40279000000001</v>
      </c>
      <c r="D1921" s="6">
        <v>0.20676528664750701</v>
      </c>
      <c r="E1921" s="4">
        <f t="shared" si="7"/>
        <v>0.14817828875141395</v>
      </c>
      <c r="F1921" s="4"/>
    </row>
    <row r="1922" spans="1:6" ht="13.2" x14ac:dyDescent="0.25">
      <c r="A1922" s="5">
        <v>44763</v>
      </c>
      <c r="B1922" s="6">
        <v>179.41</v>
      </c>
      <c r="C1922" s="6">
        <v>178.57499000000001</v>
      </c>
      <c r="D1922" s="6">
        <v>4.6759627425989603E-3</v>
      </c>
      <c r="E1922" s="4">
        <f t="shared" si="7"/>
        <v>0.14373476320176717</v>
      </c>
      <c r="F1922" s="4"/>
    </row>
    <row r="1923" spans="1:6" ht="13.2" x14ac:dyDescent="0.25">
      <c r="A1923" s="5">
        <v>44763.041666666664</v>
      </c>
      <c r="B1923" s="6">
        <v>186.46</v>
      </c>
      <c r="C1923" s="6">
        <v>206.94371000000001</v>
      </c>
      <c r="D1923" s="6">
        <v>9.8982037192625896E-2</v>
      </c>
      <c r="E1923" s="4">
        <f t="shared" si="7"/>
        <v>0.13999769982354918</v>
      </c>
      <c r="F1923" s="4"/>
    </row>
    <row r="1924" spans="1:6" ht="13.2" x14ac:dyDescent="0.25">
      <c r="A1924" s="5">
        <v>44763.083333333336</v>
      </c>
      <c r="B1924" s="6">
        <v>217.99</v>
      </c>
      <c r="C1924" s="6">
        <v>238.71244999999999</v>
      </c>
      <c r="D1924" s="6">
        <v>8.6809255235744801E-2</v>
      </c>
      <c r="E1924" s="4">
        <f t="shared" si="7"/>
        <v>0.13734924399346618</v>
      </c>
      <c r="F1924" s="4"/>
    </row>
    <row r="1925" spans="1:6" ht="13.2" x14ac:dyDescent="0.25">
      <c r="A1925" s="5">
        <v>44763.125</v>
      </c>
      <c r="B1925" s="6">
        <v>257.04000000000002</v>
      </c>
      <c r="C1925" s="6">
        <v>257.01893000000001</v>
      </c>
      <c r="D1925" s="7">
        <v>8.1978397466711094E-5</v>
      </c>
      <c r="E1925" s="4">
        <f t="shared" si="7"/>
        <v>0.13597626555360584</v>
      </c>
      <c r="F1925" s="4"/>
    </row>
    <row r="1926" spans="1:6" ht="13.2" x14ac:dyDescent="0.25">
      <c r="A1926" s="5">
        <v>44763.166666666664</v>
      </c>
      <c r="B1926" s="6">
        <v>262.58</v>
      </c>
      <c r="C1926" s="6">
        <v>258.57197000000002</v>
      </c>
      <c r="D1926" s="6">
        <v>1.55006360511541E-2</v>
      </c>
      <c r="E1926" s="4">
        <f t="shared" si="7"/>
        <v>0.13527806120033273</v>
      </c>
      <c r="F1926" s="4"/>
    </row>
    <row r="1927" spans="1:6" ht="13.2" x14ac:dyDescent="0.25">
      <c r="A1927" s="5">
        <v>44763.208333333336</v>
      </c>
      <c r="B1927" s="6">
        <v>260.57</v>
      </c>
      <c r="C1927" s="6">
        <v>253.18561</v>
      </c>
      <c r="D1927" s="6">
        <v>2.9165915077085099E-2</v>
      </c>
      <c r="E1927" s="4">
        <f t="shared" si="7"/>
        <v>0.13559217287563455</v>
      </c>
      <c r="F1927" s="4"/>
    </row>
    <row r="1928" spans="1:6" ht="13.2" x14ac:dyDescent="0.25">
      <c r="A1928" s="5">
        <v>44763.25</v>
      </c>
      <c r="B1928" s="6">
        <v>242.9</v>
      </c>
      <c r="C1928" s="6">
        <v>245.78254999999999</v>
      </c>
      <c r="D1928" s="6">
        <v>1.17280498554514E-2</v>
      </c>
      <c r="E1928" s="4">
        <f t="shared" si="7"/>
        <v>0.13501308783229243</v>
      </c>
      <c r="F1928" s="4"/>
    </row>
    <row r="1929" spans="1:6" ht="13.2" x14ac:dyDescent="0.25">
      <c r="A1929" s="5">
        <v>44763.291666666664</v>
      </c>
      <c r="B1929" s="6">
        <v>228.04</v>
      </c>
      <c r="C1929" s="6">
        <v>238.05368999999999</v>
      </c>
      <c r="D1929" s="6">
        <v>4.2064838398430102E-2</v>
      </c>
      <c r="E1929" s="4">
        <f t="shared" si="7"/>
        <v>0.13449143098033908</v>
      </c>
      <c r="F1929" s="4"/>
    </row>
    <row r="1930" spans="1:6" ht="13.2" x14ac:dyDescent="0.25">
      <c r="A1930" s="5">
        <v>44763.333333333336</v>
      </c>
      <c r="B1930" s="6">
        <v>216.45</v>
      </c>
      <c r="C1930" s="6">
        <v>232.18992</v>
      </c>
      <c r="D1930" s="6">
        <v>6.7788989289457494E-2</v>
      </c>
      <c r="E1930" s="4">
        <f t="shared" si="7"/>
        <v>0.13574412245402814</v>
      </c>
      <c r="F1930" s="4"/>
    </row>
    <row r="1931" spans="1:6" ht="13.2" x14ac:dyDescent="0.25">
      <c r="A1931" s="5">
        <v>44763.375</v>
      </c>
      <c r="B1931" s="6">
        <v>210.6</v>
      </c>
      <c r="C1931" s="6">
        <v>226.53762</v>
      </c>
      <c r="D1931" s="6">
        <v>7.0353083077327294E-2</v>
      </c>
      <c r="E1931" s="4">
        <f t="shared" si="7"/>
        <v>0.1354307536434434</v>
      </c>
      <c r="F1931" s="4"/>
    </row>
    <row r="1932" spans="1:6" ht="13.2" x14ac:dyDescent="0.25">
      <c r="A1932" s="5">
        <v>44763.416666666664</v>
      </c>
      <c r="B1932" s="6">
        <v>210.22</v>
      </c>
      <c r="C1932" s="6">
        <v>221.37719000000001</v>
      </c>
      <c r="D1932" s="6">
        <v>5.03990045225527E-2</v>
      </c>
      <c r="E1932" s="4">
        <f t="shared" si="7"/>
        <v>0.1329216738391048</v>
      </c>
      <c r="F1932" s="4"/>
    </row>
    <row r="1933" spans="1:6" ht="13.2" x14ac:dyDescent="0.25">
      <c r="A1933" s="5">
        <v>44763.458333333336</v>
      </c>
      <c r="B1933" s="6">
        <v>210.14</v>
      </c>
      <c r="C1933" s="6">
        <v>223.3724</v>
      </c>
      <c r="D1933" s="6">
        <v>5.9239189801425798E-2</v>
      </c>
      <c r="E1933" s="4">
        <f t="shared" si="7"/>
        <v>0.12814925049782741</v>
      </c>
      <c r="F1933" s="4"/>
    </row>
    <row r="1934" spans="1:6" ht="13.2" x14ac:dyDescent="0.25">
      <c r="A1934" s="5">
        <v>44763.5</v>
      </c>
      <c r="B1934" s="6">
        <v>210.99</v>
      </c>
      <c r="C1934" s="6">
        <v>229.17756</v>
      </c>
      <c r="D1934" s="6">
        <v>7.9360125834309306E-2</v>
      </c>
      <c r="E1934" s="4">
        <f t="shared" si="7"/>
        <v>0.12177552577394894</v>
      </c>
      <c r="F1934" s="4"/>
    </row>
    <row r="1935" spans="1:6" ht="13.2" x14ac:dyDescent="0.25">
      <c r="A1935" s="5">
        <v>44763.541666666664</v>
      </c>
      <c r="B1935" s="6">
        <v>205.2</v>
      </c>
      <c r="C1935" s="6">
        <v>224.74565999999999</v>
      </c>
      <c r="D1935" s="6">
        <v>8.6967908523795295E-2</v>
      </c>
      <c r="E1935" s="4">
        <f t="shared" si="7"/>
        <v>0.11711145304516361</v>
      </c>
      <c r="F1935" s="4"/>
    </row>
    <row r="1936" spans="1:6" ht="13.2" x14ac:dyDescent="0.25">
      <c r="A1936" s="5">
        <v>44763.583333333336</v>
      </c>
      <c r="B1936" s="6">
        <v>195.94</v>
      </c>
      <c r="C1936" s="6">
        <v>206.50505999999999</v>
      </c>
      <c r="D1936" s="6">
        <v>5.1161264523009599E-2</v>
      </c>
      <c r="E1936" s="4">
        <f t="shared" si="7"/>
        <v>0.1137194664325361</v>
      </c>
      <c r="F1936" s="4"/>
    </row>
    <row r="1937" spans="1:6" ht="13.2" x14ac:dyDescent="0.25">
      <c r="A1937" s="5">
        <v>44763.625</v>
      </c>
      <c r="B1937" s="6">
        <v>149.66999999999999</v>
      </c>
      <c r="C1937" s="6">
        <v>177.81604999999999</v>
      </c>
      <c r="D1937" s="6">
        <v>0.158287454928843</v>
      </c>
      <c r="E1937" s="4">
        <f t="shared" si="7"/>
        <v>0.11087266132911822</v>
      </c>
      <c r="F1937" s="4"/>
    </row>
    <row r="1938" spans="1:6" ht="13.2" x14ac:dyDescent="0.25">
      <c r="A1938" s="5">
        <v>44763.666666666664</v>
      </c>
      <c r="B1938" s="6">
        <v>137.06</v>
      </c>
      <c r="C1938" s="6">
        <v>152.07123999999999</v>
      </c>
      <c r="D1938" s="6">
        <v>9.8711893189007902E-2</v>
      </c>
      <c r="E1938" s="4">
        <f t="shared" si="7"/>
        <v>0.10780613051793535</v>
      </c>
      <c r="F1938" s="4"/>
    </row>
    <row r="1939" spans="1:6" ht="13.2" x14ac:dyDescent="0.25">
      <c r="A1939" s="5">
        <v>44763.708333333336</v>
      </c>
      <c r="B1939" s="6">
        <v>133.18</v>
      </c>
      <c r="C1939" s="6">
        <v>138.78671</v>
      </c>
      <c r="D1939" s="6">
        <v>4.0398032347621703E-2</v>
      </c>
      <c r="E1939" s="4">
        <f t="shared" si="7"/>
        <v>0.10276303160660553</v>
      </c>
      <c r="F1939" s="4"/>
    </row>
    <row r="1940" spans="1:6" ht="13.2" x14ac:dyDescent="0.25">
      <c r="A1940" s="5">
        <v>44763.75</v>
      </c>
      <c r="B1940" s="6">
        <v>134.72</v>
      </c>
      <c r="C1940" s="6">
        <v>139.12478999999999</v>
      </c>
      <c r="D1940" s="6">
        <v>3.1660712659476301E-2</v>
      </c>
      <c r="E1940" s="4">
        <f t="shared" si="7"/>
        <v>9.4024582664781642E-2</v>
      </c>
      <c r="F1940" s="4"/>
    </row>
    <row r="1941" spans="1:6" ht="13.2" x14ac:dyDescent="0.25">
      <c r="A1941" s="5">
        <v>44763.791666666664</v>
      </c>
      <c r="B1941" s="6">
        <v>138.97</v>
      </c>
      <c r="C1941" s="6">
        <v>143.24469999999999</v>
      </c>
      <c r="D1941" s="6">
        <v>2.98419417961013E-2</v>
      </c>
      <c r="E1941" s="4">
        <f t="shared" si="7"/>
        <v>8.4655703494598541E-2</v>
      </c>
      <c r="F1941" s="4"/>
    </row>
    <row r="1942" spans="1:6" ht="13.2" x14ac:dyDescent="0.25">
      <c r="A1942" s="5">
        <v>44763.833333333336</v>
      </c>
      <c r="B1942" s="6">
        <v>144.05000000000001</v>
      </c>
      <c r="C1942" s="6">
        <v>145.73142000000001</v>
      </c>
      <c r="D1942" s="6">
        <v>1.1537800153185901E-2</v>
      </c>
      <c r="E1942" s="4">
        <f t="shared" si="7"/>
        <v>7.391110688203624E-2</v>
      </c>
      <c r="F1942" s="4"/>
    </row>
    <row r="1943" spans="1:6" ht="13.2" x14ac:dyDescent="0.25">
      <c r="A1943" s="5">
        <v>44763.875</v>
      </c>
      <c r="B1943" s="6">
        <v>146.03</v>
      </c>
      <c r="C1943" s="6">
        <v>148.98143999999999</v>
      </c>
      <c r="D1943" s="6">
        <v>1.98107898540918E-2</v>
      </c>
      <c r="E1943" s="4">
        <f t="shared" si="7"/>
        <v>6.6388489818347218E-2</v>
      </c>
      <c r="F1943" s="4"/>
    </row>
    <row r="1944" spans="1:6" ht="13.2" x14ac:dyDescent="0.25">
      <c r="A1944" s="5">
        <v>44763.916666666664</v>
      </c>
      <c r="B1944" s="6">
        <v>154.96</v>
      </c>
      <c r="C1944" s="6">
        <v>153.39764</v>
      </c>
      <c r="D1944" s="6">
        <v>1.01850328336212E-2</v>
      </c>
      <c r="E1944" s="4">
        <f t="shared" si="7"/>
        <v>5.6728215955495452E-2</v>
      </c>
      <c r="F1944" s="4"/>
    </row>
    <row r="1945" spans="1:6" ht="13.2" x14ac:dyDescent="0.25">
      <c r="A1945" s="5">
        <v>44763.958333333336</v>
      </c>
      <c r="B1945" s="6">
        <v>162.34</v>
      </c>
      <c r="C1945" s="6">
        <v>159.87672000000001</v>
      </c>
      <c r="D1945" s="6">
        <v>1.5407371379648E-2</v>
      </c>
      <c r="E1945" s="4">
        <f t="shared" si="7"/>
        <v>4.8754969486001325E-2</v>
      </c>
      <c r="F1945" s="4"/>
    </row>
    <row r="1946" spans="1:6" ht="13.2" x14ac:dyDescent="0.25">
      <c r="A1946" s="5">
        <v>44764</v>
      </c>
      <c r="B1946" s="6">
        <v>163.83000000000001</v>
      </c>
      <c r="C1946" s="6">
        <v>176.68752000000001</v>
      </c>
      <c r="D1946" s="6">
        <v>7.2769825508898295E-2</v>
      </c>
      <c r="E1946" s="4">
        <f t="shared" si="7"/>
        <v>5.159221376793046E-2</v>
      </c>
      <c r="F1946" s="4"/>
    </row>
    <row r="1947" spans="1:6" ht="13.2" x14ac:dyDescent="0.25">
      <c r="A1947" s="5">
        <v>44764.041666666664</v>
      </c>
      <c r="B1947" s="6">
        <v>170.61</v>
      </c>
      <c r="C1947" s="6">
        <v>205.59589</v>
      </c>
      <c r="D1947" s="6">
        <v>0.17016823633974301</v>
      </c>
      <c r="E1947" s="4">
        <f t="shared" si="7"/>
        <v>5.4558305399060342E-2</v>
      </c>
      <c r="F1947" s="4"/>
    </row>
    <row r="1948" spans="1:6" ht="13.2" x14ac:dyDescent="0.25">
      <c r="A1948" s="5">
        <v>44764.083333333336</v>
      </c>
      <c r="B1948" s="6">
        <v>204.1</v>
      </c>
      <c r="C1948" s="6">
        <v>235.51612</v>
      </c>
      <c r="D1948" s="6">
        <v>0.13339265269825201</v>
      </c>
      <c r="E1948" s="9">
        <f t="shared" si="7"/>
        <v>5.6499280293331476E-2</v>
      </c>
      <c r="F1948" s="4"/>
    </row>
    <row r="1949" spans="1:6" ht="13.2" x14ac:dyDescent="0.25">
      <c r="A1949" s="5">
        <v>44764.125</v>
      </c>
      <c r="B1949" s="6">
        <v>247.81</v>
      </c>
      <c r="C1949" s="6">
        <v>250.56433999999999</v>
      </c>
      <c r="D1949" s="6">
        <v>1.09925458666623E-2</v>
      </c>
      <c r="E1949" s="4">
        <f t="shared" si="7"/>
        <v>5.6953887271214615E-2</v>
      </c>
      <c r="F1949" s="4"/>
    </row>
    <row r="1950" spans="1:6" ht="13.2" x14ac:dyDescent="0.25">
      <c r="A1950" s="5">
        <v>44764.166666666664</v>
      </c>
      <c r="B1950" s="6">
        <v>249.13</v>
      </c>
      <c r="C1950" s="6">
        <v>250.27895000000001</v>
      </c>
      <c r="D1950" s="6">
        <v>4.5906777217980697E-3</v>
      </c>
      <c r="E1950" s="4">
        <f t="shared" si="7"/>
        <v>5.6499305674158118E-2</v>
      </c>
      <c r="F1950" s="4"/>
    </row>
    <row r="1951" spans="1:6" ht="13.2" x14ac:dyDescent="0.25">
      <c r="A1951" s="5">
        <v>44764.208333333336</v>
      </c>
      <c r="B1951" s="6">
        <v>242.67</v>
      </c>
      <c r="C1951" s="6">
        <v>245.12679</v>
      </c>
      <c r="D1951" s="6">
        <v>1.00225275254492E-2</v>
      </c>
      <c r="E1951" s="4">
        <f t="shared" si="7"/>
        <v>5.570166452617329E-2</v>
      </c>
      <c r="F1951" s="4"/>
    </row>
    <row r="1952" spans="1:6" ht="13.2" x14ac:dyDescent="0.25">
      <c r="A1952" s="5">
        <v>44764.25</v>
      </c>
      <c r="B1952" s="6">
        <v>226.29</v>
      </c>
      <c r="C1952" s="6">
        <v>239.33212</v>
      </c>
      <c r="D1952" s="6">
        <v>5.4493813868359997E-2</v>
      </c>
      <c r="E1952" s="4">
        <f t="shared" si="7"/>
        <v>5.7483571360044484E-2</v>
      </c>
      <c r="F1952" s="4"/>
    </row>
    <row r="1953" spans="1:6" ht="13.2" x14ac:dyDescent="0.25">
      <c r="A1953" s="5">
        <v>44764.291666666664</v>
      </c>
      <c r="B1953" s="6">
        <v>212.97</v>
      </c>
      <c r="C1953" s="6">
        <v>234.77758</v>
      </c>
      <c r="D1953" s="6">
        <v>9.2886126520258003E-2</v>
      </c>
      <c r="E1953" s="4">
        <f t="shared" si="7"/>
        <v>5.9601125031787321E-2</v>
      </c>
      <c r="F1953" s="4"/>
    </row>
    <row r="1954" spans="1:6" ht="13.2" x14ac:dyDescent="0.25">
      <c r="A1954" s="5">
        <v>44764.333333333336</v>
      </c>
      <c r="B1954" s="6">
        <v>206.36</v>
      </c>
      <c r="C1954" s="6">
        <v>232.08375000000001</v>
      </c>
      <c r="D1954" s="6">
        <v>0.110838221116299</v>
      </c>
      <c r="E1954" s="4">
        <f t="shared" si="7"/>
        <v>6.1394843024572383E-2</v>
      </c>
      <c r="F1954" s="4"/>
    </row>
    <row r="1955" spans="1:6" ht="13.2" x14ac:dyDescent="0.25">
      <c r="A1955" s="5">
        <v>44764.375</v>
      </c>
      <c r="B1955" s="6">
        <v>202.93</v>
      </c>
      <c r="C1955" s="6">
        <v>227.06492</v>
      </c>
      <c r="D1955" s="6">
        <v>0.106290835237781</v>
      </c>
      <c r="E1955" s="4">
        <f t="shared" si="7"/>
        <v>6.2892249364591285E-2</v>
      </c>
      <c r="F1955" s="4"/>
    </row>
    <row r="1956" spans="1:6" ht="13.2" x14ac:dyDescent="0.25">
      <c r="A1956" s="5">
        <v>44764.416666666664</v>
      </c>
      <c r="B1956" s="6">
        <v>195.12</v>
      </c>
      <c r="C1956" s="6">
        <v>221.33942999999999</v>
      </c>
      <c r="D1956" s="6">
        <v>0.11845801717299</v>
      </c>
      <c r="E1956" s="4">
        <f t="shared" si="7"/>
        <v>6.5728041558359512E-2</v>
      </c>
      <c r="F1956" s="4"/>
    </row>
    <row r="1957" spans="1:6" ht="13.2" x14ac:dyDescent="0.25">
      <c r="A1957" s="5">
        <v>44764.458333333336</v>
      </c>
      <c r="B1957" s="6">
        <v>189.47</v>
      </c>
      <c r="C1957" s="6">
        <v>222.58833000000001</v>
      </c>
      <c r="D1957" s="6">
        <v>0.14878736005611801</v>
      </c>
      <c r="E1957" s="4">
        <f t="shared" si="7"/>
        <v>6.9459215318971687E-2</v>
      </c>
      <c r="F1957" s="4"/>
    </row>
    <row r="1958" spans="1:6" ht="13.2" x14ac:dyDescent="0.25">
      <c r="A1958" s="5">
        <v>44764.5</v>
      </c>
      <c r="B1958" s="6">
        <v>186.31</v>
      </c>
      <c r="C1958" s="6">
        <v>226.57526999999999</v>
      </c>
      <c r="D1958" s="6">
        <v>0.177712554419553</v>
      </c>
      <c r="E1958" s="4">
        <f t="shared" si="7"/>
        <v>7.3557233176690162E-2</v>
      </c>
      <c r="F1958" s="4"/>
    </row>
    <row r="1959" spans="1:6" ht="13.2" x14ac:dyDescent="0.25">
      <c r="A1959" s="5">
        <v>44764.541666666664</v>
      </c>
      <c r="B1959" s="6">
        <v>188.05</v>
      </c>
      <c r="C1959" s="6">
        <v>219.55396999999999</v>
      </c>
      <c r="D1959" s="6">
        <v>0.14349077814443501</v>
      </c>
      <c r="E1959" s="4">
        <f t="shared" si="7"/>
        <v>7.5912352744216816E-2</v>
      </c>
      <c r="F1959" s="4"/>
    </row>
    <row r="1960" spans="1:6" ht="13.2" x14ac:dyDescent="0.25">
      <c r="A1960" s="5">
        <v>44764.583333333336</v>
      </c>
      <c r="B1960" s="6">
        <v>169.22</v>
      </c>
      <c r="C1960" s="6">
        <v>198.80444</v>
      </c>
      <c r="D1960" s="6">
        <v>0.14881176698065601</v>
      </c>
      <c r="E1960" s="4">
        <f t="shared" si="7"/>
        <v>7.9981123679952082E-2</v>
      </c>
      <c r="F1960" s="4"/>
    </row>
    <row r="1961" spans="1:6" ht="13.2" x14ac:dyDescent="0.25">
      <c r="A1961" s="5">
        <v>44764.625</v>
      </c>
      <c r="B1961" s="6">
        <v>131.93</v>
      </c>
      <c r="C1961" s="6">
        <v>169.85925</v>
      </c>
      <c r="D1961" s="6">
        <v>0.22329811299649499</v>
      </c>
      <c r="E1961" s="4">
        <f t="shared" si="7"/>
        <v>8.2689901099437593E-2</v>
      </c>
      <c r="F1961" s="4"/>
    </row>
    <row r="1962" spans="1:6" ht="13.2" x14ac:dyDescent="0.25">
      <c r="A1962" s="5">
        <v>44764.666666666664</v>
      </c>
      <c r="B1962" s="6">
        <v>127.83</v>
      </c>
      <c r="C1962" s="6">
        <v>145.52497</v>
      </c>
      <c r="D1962" s="6">
        <v>0.121594046712395</v>
      </c>
      <c r="E1962" s="4">
        <f t="shared" si="7"/>
        <v>8.364332416291205E-2</v>
      </c>
      <c r="F1962" s="4"/>
    </row>
    <row r="1963" spans="1:6" ht="13.2" x14ac:dyDescent="0.25">
      <c r="A1963" s="5">
        <v>44764.708333333336</v>
      </c>
      <c r="B1963" s="6">
        <v>122.3</v>
      </c>
      <c r="C1963" s="6">
        <v>133.55206000000001</v>
      </c>
      <c r="D1963" s="6">
        <v>8.4252238415491398E-2</v>
      </c>
      <c r="E1963" s="4">
        <f t="shared" si="7"/>
        <v>8.5470582749073307E-2</v>
      </c>
      <c r="F1963" s="4"/>
    </row>
    <row r="1964" spans="1:6" ht="13.2" x14ac:dyDescent="0.25">
      <c r="A1964" s="5">
        <v>44764.75</v>
      </c>
      <c r="B1964" s="6">
        <v>117.8</v>
      </c>
      <c r="C1964" s="6">
        <v>134.81608</v>
      </c>
      <c r="D1964" s="6">
        <v>0.12621699132625699</v>
      </c>
      <c r="E1964" s="4">
        <f t="shared" si="7"/>
        <v>8.9410427693522476E-2</v>
      </c>
      <c r="F1964" s="4"/>
    </row>
    <row r="1965" spans="1:6" ht="13.2" x14ac:dyDescent="0.25">
      <c r="A1965" s="5">
        <v>44764.791666666664</v>
      </c>
      <c r="B1965" s="6">
        <v>122.95</v>
      </c>
      <c r="C1965" s="6">
        <v>139.99163999999999</v>
      </c>
      <c r="D1965" s="6">
        <v>0.121733269215218</v>
      </c>
      <c r="E1965" s="4">
        <f t="shared" si="7"/>
        <v>9.3239233002652341E-2</v>
      </c>
      <c r="F1965" s="4"/>
    </row>
    <row r="1966" spans="1:6" ht="13.2" x14ac:dyDescent="0.25">
      <c r="A1966" s="5">
        <v>44764.833333333336</v>
      </c>
      <c r="B1966" s="6">
        <v>124.48</v>
      </c>
      <c r="C1966" s="6">
        <v>142.95971</v>
      </c>
      <c r="D1966" s="6">
        <v>0.12926516149200301</v>
      </c>
      <c r="E1966" s="4">
        <f t="shared" si="7"/>
        <v>9.8144539725103064E-2</v>
      </c>
      <c r="F1966" s="4"/>
    </row>
    <row r="1967" spans="1:6" ht="13.2" x14ac:dyDescent="0.25">
      <c r="A1967" s="5">
        <v>44764.875</v>
      </c>
      <c r="B1967" s="6">
        <v>127.97</v>
      </c>
      <c r="C1967" s="6">
        <v>146.15886</v>
      </c>
      <c r="D1967" s="6">
        <v>0.12444582559004599</v>
      </c>
      <c r="E1967" s="4">
        <f t="shared" si="7"/>
        <v>0.10250433288076781</v>
      </c>
      <c r="F1967" s="4"/>
    </row>
    <row r="1968" spans="1:6" ht="13.2" x14ac:dyDescent="0.25">
      <c r="A1968" s="5">
        <v>44764.916666666664</v>
      </c>
      <c r="B1968" s="6">
        <v>138.65</v>
      </c>
      <c r="C1968" s="6">
        <v>150.23021</v>
      </c>
      <c r="D1968" s="6">
        <v>7.7083098000062605E-2</v>
      </c>
      <c r="E1968" s="4">
        <f t="shared" si="7"/>
        <v>0.10529175226270288</v>
      </c>
      <c r="F1968" s="4"/>
    </row>
    <row r="1969" spans="1:6" ht="13.2" x14ac:dyDescent="0.25">
      <c r="A1969" s="5">
        <v>44764.958333333336</v>
      </c>
      <c r="B1969" s="6">
        <v>152.02000000000001</v>
      </c>
      <c r="C1969" s="6">
        <v>157.58033</v>
      </c>
      <c r="D1969" s="6">
        <v>3.5285685719784902E-2</v>
      </c>
      <c r="E1969" s="4">
        <f t="shared" si="7"/>
        <v>0.10612001536020858</v>
      </c>
      <c r="F1969" s="4"/>
    </row>
    <row r="1970" spans="1:6" ht="13.2" x14ac:dyDescent="0.25">
      <c r="A1970" s="5">
        <v>44765</v>
      </c>
      <c r="B1970" s="6">
        <v>157.75</v>
      </c>
      <c r="C1970" s="6">
        <v>174.12647999999999</v>
      </c>
      <c r="D1970" s="6">
        <v>9.4049337010660206E-2</v>
      </c>
      <c r="E1970" s="4">
        <f t="shared" si="7"/>
        <v>0.107006661672782</v>
      </c>
      <c r="F1970" s="4"/>
    </row>
    <row r="1971" spans="1:6" ht="13.2" x14ac:dyDescent="0.25">
      <c r="A1971" s="5">
        <v>44765.041666666664</v>
      </c>
      <c r="B1971" s="6">
        <v>162.5</v>
      </c>
      <c r="C1971" s="6">
        <v>199.11786000000001</v>
      </c>
      <c r="D1971" s="6">
        <v>0.18390042962494599</v>
      </c>
      <c r="E1971" s="4">
        <f t="shared" si="7"/>
        <v>0.10757883639299877</v>
      </c>
      <c r="F1971" s="4"/>
    </row>
    <row r="1972" spans="1:6" ht="13.2" x14ac:dyDescent="0.25">
      <c r="A1972" s="5">
        <v>44765.083333333336</v>
      </c>
      <c r="B1972" s="6">
        <v>193.06</v>
      </c>
      <c r="C1972" s="6">
        <v>227.17191</v>
      </c>
      <c r="D1972" s="6">
        <v>0.15015901393794601</v>
      </c>
      <c r="E1972" s="4">
        <f t="shared" si="7"/>
        <v>0.10827743477798603</v>
      </c>
      <c r="F1972" s="4"/>
    </row>
    <row r="1973" spans="1:6" ht="13.2" x14ac:dyDescent="0.25">
      <c r="A1973" s="5">
        <v>44765.125</v>
      </c>
      <c r="B1973" s="6">
        <v>233.84</v>
      </c>
      <c r="C1973" s="6">
        <v>241.99406999999999</v>
      </c>
      <c r="D1973" s="6">
        <v>3.3695329807048501E-2</v>
      </c>
      <c r="E1973" s="4">
        <f t="shared" si="7"/>
        <v>0.10922338410883546</v>
      </c>
      <c r="F1973" s="4"/>
    </row>
    <row r="1974" spans="1:6" ht="13.2" x14ac:dyDescent="0.25">
      <c r="A1974" s="5">
        <v>44765.166666666664</v>
      </c>
      <c r="B1974" s="6">
        <v>232.35</v>
      </c>
      <c r="C1974" s="6">
        <v>241.50099</v>
      </c>
      <c r="D1974" s="6">
        <v>3.7892142802395903E-2</v>
      </c>
      <c r="E1974" s="4">
        <f t="shared" si="7"/>
        <v>0.11061094515386037</v>
      </c>
      <c r="F1974" s="4"/>
    </row>
    <row r="1975" spans="1:6" ht="13.2" x14ac:dyDescent="0.25">
      <c r="A1975" s="5">
        <v>44765.208333333336</v>
      </c>
      <c r="B1975" s="6">
        <v>227.99</v>
      </c>
      <c r="C1975" s="6">
        <v>236.00128000000001</v>
      </c>
      <c r="D1975" s="6">
        <v>3.3945917581463897E-2</v>
      </c>
      <c r="E1975" s="4">
        <f t="shared" si="7"/>
        <v>0.11160775307286097</v>
      </c>
      <c r="F1975" s="4"/>
    </row>
    <row r="1976" spans="1:6" ht="13.2" x14ac:dyDescent="0.25">
      <c r="A1976" s="5">
        <v>44765.25</v>
      </c>
      <c r="B1976" s="6">
        <v>221.89</v>
      </c>
      <c r="C1976" s="6">
        <v>230.31227999999999</v>
      </c>
      <c r="D1976" s="6">
        <v>3.6568957590971701E-2</v>
      </c>
      <c r="E1976" s="4">
        <f t="shared" si="7"/>
        <v>0.11086088406130312</v>
      </c>
      <c r="F1976" s="4"/>
    </row>
    <row r="1977" spans="1:6" ht="13.2" x14ac:dyDescent="0.25">
      <c r="A1977" s="5">
        <v>44765.291666666664</v>
      </c>
      <c r="B1977" s="6">
        <v>212.13</v>
      </c>
      <c r="C1977" s="6">
        <v>226.03442999999999</v>
      </c>
      <c r="D1977" s="6">
        <v>6.1514655090377103E-2</v>
      </c>
      <c r="E1977" s="4">
        <f t="shared" si="7"/>
        <v>0.10955373941839142</v>
      </c>
      <c r="F1977" s="4"/>
    </row>
    <row r="1978" spans="1:6" ht="13.2" x14ac:dyDescent="0.25">
      <c r="A1978" s="5">
        <v>44765.333333333336</v>
      </c>
      <c r="B1978" s="6">
        <v>213.56</v>
      </c>
      <c r="C1978" s="6">
        <v>223.4393</v>
      </c>
      <c r="D1978" s="6">
        <v>4.4214692759957597E-2</v>
      </c>
      <c r="E1978" s="4">
        <f t="shared" si="7"/>
        <v>0.10677775907021052</v>
      </c>
      <c r="F1978" s="4"/>
    </row>
    <row r="1979" spans="1:6" ht="13.2" x14ac:dyDescent="0.25">
      <c r="A1979" s="5">
        <v>44765.375</v>
      </c>
      <c r="B1979" s="6">
        <v>199.48</v>
      </c>
      <c r="C1979" s="6">
        <v>218.09446</v>
      </c>
      <c r="D1979" s="6">
        <v>8.5350448608369003E-2</v>
      </c>
      <c r="E1979" s="4">
        <f t="shared" si="7"/>
        <v>0.10590524296065169</v>
      </c>
      <c r="F1979" s="4"/>
    </row>
    <row r="1980" spans="1:6" ht="13.2" x14ac:dyDescent="0.25">
      <c r="A1980" s="5">
        <v>44765.416666666664</v>
      </c>
      <c r="B1980" s="6">
        <v>187.55</v>
      </c>
      <c r="C1980" s="6">
        <v>212.55823000000001</v>
      </c>
      <c r="D1980" s="6">
        <v>0.11765354839471499</v>
      </c>
      <c r="E1980" s="4">
        <f t="shared" si="7"/>
        <v>0.1058717234282236</v>
      </c>
      <c r="F1980" s="4"/>
    </row>
    <row r="1981" spans="1:6" ht="13.2" x14ac:dyDescent="0.25">
      <c r="A1981" s="5">
        <v>44765.458333333336</v>
      </c>
      <c r="B1981" s="6">
        <v>177.92</v>
      </c>
      <c r="C1981" s="6">
        <v>215.67762999999999</v>
      </c>
      <c r="D1981" s="6">
        <v>0.175065119178099</v>
      </c>
      <c r="E1981" s="4">
        <f t="shared" si="7"/>
        <v>0.10696663005830613</v>
      </c>
      <c r="F1981" s="4"/>
    </row>
    <row r="1982" spans="1:6" ht="13.2" x14ac:dyDescent="0.25">
      <c r="A1982" s="5">
        <v>44765.5</v>
      </c>
      <c r="B1982" s="6">
        <v>170.9</v>
      </c>
      <c r="C1982" s="6">
        <v>221.42048</v>
      </c>
      <c r="D1982" s="6">
        <v>0.228165344054894</v>
      </c>
      <c r="E1982" s="4">
        <f t="shared" si="7"/>
        <v>0.10906882962644533</v>
      </c>
      <c r="F1982" s="4"/>
    </row>
    <row r="1983" spans="1:6" ht="13.2" x14ac:dyDescent="0.25">
      <c r="A1983" s="5">
        <v>44765.541666666664</v>
      </c>
      <c r="B1983" s="6">
        <v>170.85</v>
      </c>
      <c r="C1983" s="6">
        <v>213.40772000000001</v>
      </c>
      <c r="D1983" s="6">
        <v>0.19941977731639701</v>
      </c>
      <c r="E1983" s="4">
        <f t="shared" si="7"/>
        <v>0.11139920459194375</v>
      </c>
      <c r="F1983" s="4"/>
    </row>
    <row r="1984" spans="1:6" ht="13.2" x14ac:dyDescent="0.25">
      <c r="A1984" s="5">
        <v>44765.583333333336</v>
      </c>
      <c r="B1984" s="6">
        <v>160.69999999999999</v>
      </c>
      <c r="C1984" s="6">
        <v>189.88977</v>
      </c>
      <c r="D1984" s="6">
        <v>0.153719550031578</v>
      </c>
      <c r="E1984" s="4">
        <f t="shared" si="7"/>
        <v>0.11160369555239884</v>
      </c>
      <c r="F1984" s="4"/>
    </row>
    <row r="1985" spans="1:6" ht="13.2" x14ac:dyDescent="0.25">
      <c r="A1985" s="5">
        <v>44765.625</v>
      </c>
      <c r="B1985" s="6">
        <v>118.98</v>
      </c>
      <c r="C1985" s="6">
        <v>161.53251</v>
      </c>
      <c r="D1985" s="6">
        <v>0.26343000551405998</v>
      </c>
      <c r="E1985" s="4">
        <f t="shared" si="7"/>
        <v>0.11327585774063069</v>
      </c>
      <c r="F1985" s="4"/>
    </row>
    <row r="1986" spans="1:6" ht="13.2" x14ac:dyDescent="0.25">
      <c r="A1986" s="5">
        <v>44765.666666666664</v>
      </c>
      <c r="B1986" s="6">
        <v>112.34</v>
      </c>
      <c r="C1986" s="6">
        <v>141.98983999999999</v>
      </c>
      <c r="D1986" s="6">
        <v>0.20881663082372601</v>
      </c>
      <c r="E1986" s="4">
        <f t="shared" si="7"/>
        <v>0.1169101320786028</v>
      </c>
      <c r="F1986" s="4"/>
    </row>
    <row r="1987" spans="1:6" ht="13.2" x14ac:dyDescent="0.25">
      <c r="A1987" s="5">
        <v>44765.708333333336</v>
      </c>
      <c r="B1987" s="6">
        <v>109.14</v>
      </c>
      <c r="C1987" s="6">
        <v>133.95260999999999</v>
      </c>
      <c r="D1987" s="6">
        <v>0.18523424067660901</v>
      </c>
      <c r="E1987" s="4">
        <f t="shared" si="7"/>
        <v>0.1211177155061494</v>
      </c>
      <c r="F1987" s="4"/>
    </row>
    <row r="1988" spans="1:6" ht="13.2" x14ac:dyDescent="0.25">
      <c r="A1988" s="5">
        <v>44765.75</v>
      </c>
      <c r="B1988" s="6">
        <v>100.33</v>
      </c>
      <c r="C1988" s="6">
        <v>135.23983000000001</v>
      </c>
      <c r="D1988" s="6">
        <v>0.25813275571257299</v>
      </c>
      <c r="E1988" s="4">
        <f t="shared" si="7"/>
        <v>0.12661420568891257</v>
      </c>
      <c r="F1988" s="4"/>
    </row>
    <row r="1989" spans="1:6" ht="13.2" x14ac:dyDescent="0.25">
      <c r="A1989" s="5">
        <v>44765.791666666664</v>
      </c>
      <c r="B1989" s="6">
        <v>101.18</v>
      </c>
      <c r="C1989" s="6">
        <v>138.46214000000001</v>
      </c>
      <c r="D1989" s="6">
        <v>0.26925873022040497</v>
      </c>
      <c r="E1989" s="4">
        <f t="shared" si="7"/>
        <v>0.13276109989746201</v>
      </c>
      <c r="F1989" s="4"/>
    </row>
    <row r="1990" spans="1:6" ht="13.2" x14ac:dyDescent="0.25">
      <c r="A1990" s="5">
        <v>44765.833333333336</v>
      </c>
      <c r="B1990" s="6">
        <v>101.27</v>
      </c>
      <c r="C1990" s="6">
        <v>140.47506000000001</v>
      </c>
      <c r="D1990" s="6">
        <v>0.27908911375442702</v>
      </c>
      <c r="E1990" s="4">
        <f t="shared" si="7"/>
        <v>0.13900376457506303</v>
      </c>
      <c r="F1990" s="4"/>
    </row>
    <row r="1991" spans="1:6" ht="13.2" x14ac:dyDescent="0.25">
      <c r="A1991" s="5">
        <v>44765.875</v>
      </c>
      <c r="B1991" s="6">
        <v>115.37</v>
      </c>
      <c r="C1991" s="6">
        <v>144.87083000000001</v>
      </c>
      <c r="D1991" s="6">
        <v>0.203635404035443</v>
      </c>
      <c r="E1991" s="4">
        <f t="shared" si="7"/>
        <v>0.14230333034362125</v>
      </c>
      <c r="F1991" s="4"/>
    </row>
    <row r="1992" spans="1:6" ht="13.2" x14ac:dyDescent="0.25">
      <c r="A1992" s="5">
        <v>44765.916666666664</v>
      </c>
      <c r="B1992" s="6">
        <v>116.31</v>
      </c>
      <c r="C1992" s="6">
        <v>151.41084000000001</v>
      </c>
      <c r="D1992" s="6">
        <v>0.23182514541231</v>
      </c>
      <c r="E1992" s="4">
        <f t="shared" si="7"/>
        <v>0.14875091565246487</v>
      </c>
      <c r="F1992" s="4"/>
    </row>
    <row r="1993" spans="1:6" ht="13.2" x14ac:dyDescent="0.25">
      <c r="A1993" s="5">
        <v>44765.958333333336</v>
      </c>
      <c r="B1993" s="6">
        <v>130.41</v>
      </c>
      <c r="C1993" s="6">
        <v>159.53028</v>
      </c>
      <c r="D1993" s="6">
        <v>0.18253763486154401</v>
      </c>
      <c r="E1993" s="4">
        <f t="shared" si="7"/>
        <v>0.15488641353337149</v>
      </c>
      <c r="F1993" s="4"/>
    </row>
    <row r="1994" spans="1:6" ht="13.2" x14ac:dyDescent="0.25">
      <c r="A1994" s="5">
        <v>44766</v>
      </c>
      <c r="B1994" s="6">
        <v>144.80000000000001</v>
      </c>
      <c r="C1994" s="6">
        <v>174.07315</v>
      </c>
      <c r="D1994" s="6">
        <v>0.168165796965241</v>
      </c>
      <c r="E1994" s="4">
        <f t="shared" si="7"/>
        <v>0.15797459936481237</v>
      </c>
      <c r="F1994" s="4"/>
    </row>
    <row r="1995" spans="1:6" ht="13.2" x14ac:dyDescent="0.25">
      <c r="A1995" s="5">
        <v>44766.041666666664</v>
      </c>
      <c r="B1995" s="6">
        <v>161.83000000000001</v>
      </c>
      <c r="C1995" s="6">
        <v>198.81786</v>
      </c>
      <c r="D1995" s="6">
        <v>0.18603892024589699</v>
      </c>
      <c r="E1995" s="4">
        <f t="shared" si="7"/>
        <v>0.15806370314068532</v>
      </c>
      <c r="F1995" s="4"/>
    </row>
    <row r="1996" spans="1:6" ht="13.2" x14ac:dyDescent="0.25">
      <c r="A1996" s="5">
        <v>44766.083333333336</v>
      </c>
      <c r="B1996" s="6">
        <v>194.74</v>
      </c>
      <c r="C1996" s="6">
        <v>228.39715000000001</v>
      </c>
      <c r="D1996" s="6">
        <v>0.14736239046765601</v>
      </c>
      <c r="E1996" s="4">
        <f t="shared" si="7"/>
        <v>0.15794717716275658</v>
      </c>
      <c r="F1996" s="4"/>
    </row>
    <row r="1997" spans="1:6" ht="13.2" x14ac:dyDescent="0.25">
      <c r="A1997" s="5">
        <v>44766.125</v>
      </c>
      <c r="B1997" s="6">
        <v>237.03</v>
      </c>
      <c r="C1997" s="6">
        <v>243.89160999999999</v>
      </c>
      <c r="D1997" s="6">
        <v>2.81338501148111E-2</v>
      </c>
      <c r="E1997" s="4">
        <f t="shared" si="7"/>
        <v>0.1577154488422467</v>
      </c>
      <c r="F1997" s="4"/>
    </row>
    <row r="1998" spans="1:6" ht="13.2" x14ac:dyDescent="0.25">
      <c r="A1998" s="5">
        <v>44766.166666666664</v>
      </c>
      <c r="B1998" s="6">
        <v>237.54</v>
      </c>
      <c r="C1998" s="6">
        <v>241.85041000000001</v>
      </c>
      <c r="D1998" s="6">
        <v>1.7822628458641101E-2</v>
      </c>
      <c r="E1998" s="4">
        <f t="shared" si="7"/>
        <v>0.15687921907792357</v>
      </c>
      <c r="F1998" s="4"/>
    </row>
    <row r="1999" spans="1:6" ht="13.2" x14ac:dyDescent="0.25">
      <c r="A1999" s="5">
        <v>44766.208333333336</v>
      </c>
      <c r="B1999" s="6">
        <v>227.74</v>
      </c>
      <c r="C1999" s="6">
        <v>234.75054</v>
      </c>
      <c r="D1999" s="6">
        <v>2.9863786468819101E-2</v>
      </c>
      <c r="E1999" s="4">
        <f t="shared" si="7"/>
        <v>0.15670913028156336</v>
      </c>
      <c r="F1999" s="4"/>
    </row>
    <row r="2000" spans="1:6" ht="13.2" x14ac:dyDescent="0.25">
      <c r="A2000" s="5">
        <v>44766.25</v>
      </c>
      <c r="B2000" s="6">
        <v>220.29</v>
      </c>
      <c r="C2000" s="6">
        <v>229.05527000000001</v>
      </c>
      <c r="D2000" s="6">
        <v>3.8267052314491602E-2</v>
      </c>
      <c r="E2000" s="4">
        <f t="shared" si="7"/>
        <v>0.15677988422837671</v>
      </c>
      <c r="F2000" s="4"/>
    </row>
    <row r="2001" spans="1:6" ht="13.2" x14ac:dyDescent="0.25">
      <c r="A2001" s="5">
        <v>44766.291666666664</v>
      </c>
      <c r="B2001" s="6">
        <v>215.49</v>
      </c>
      <c r="C2001" s="6">
        <v>224.70419000000001</v>
      </c>
      <c r="D2001" s="6">
        <v>4.1005866423763603E-2</v>
      </c>
      <c r="E2001" s="4">
        <f t="shared" si="7"/>
        <v>0.15592535136726782</v>
      </c>
      <c r="F2001" s="4"/>
    </row>
    <row r="2002" spans="1:6" ht="13.2" x14ac:dyDescent="0.25">
      <c r="A2002" s="5">
        <v>44766.333333333336</v>
      </c>
      <c r="B2002" s="6">
        <v>220.02</v>
      </c>
      <c r="C2002" s="6">
        <v>221.20141000000001</v>
      </c>
      <c r="D2002" s="6">
        <v>5.34087915624045E-3</v>
      </c>
      <c r="E2002" s="4">
        <f t="shared" si="7"/>
        <v>0.15430560913377961</v>
      </c>
      <c r="F2002" s="4"/>
    </row>
    <row r="2003" spans="1:6" ht="13.2" x14ac:dyDescent="0.25">
      <c r="A2003" s="5">
        <v>44766.375</v>
      </c>
      <c r="B2003" s="6">
        <v>215.38</v>
      </c>
      <c r="C2003" s="6">
        <v>215.31021999999999</v>
      </c>
      <c r="D2003" s="6">
        <v>3.2409051460728899E-4</v>
      </c>
      <c r="E2003" s="4">
        <f t="shared" si="7"/>
        <v>0.15076284421320621</v>
      </c>
      <c r="F2003" s="4"/>
    </row>
    <row r="2004" spans="1:6" ht="13.2" x14ac:dyDescent="0.25">
      <c r="A2004" s="5">
        <v>44766.416666666664</v>
      </c>
      <c r="B2004" s="6">
        <v>202.37</v>
      </c>
      <c r="C2004" s="6">
        <v>210.67610999999999</v>
      </c>
      <c r="D2004" s="6">
        <v>3.94259700352355E-2</v>
      </c>
      <c r="E2004" s="4">
        <f t="shared" si="7"/>
        <v>0.14750336178156123</v>
      </c>
      <c r="F2004" s="4"/>
    </row>
    <row r="2005" spans="1:6" ht="13.2" x14ac:dyDescent="0.25">
      <c r="A2005" s="5">
        <v>44766.458333333336</v>
      </c>
      <c r="B2005" s="6">
        <v>193.53</v>
      </c>
      <c r="C2005" s="6">
        <v>215.91116</v>
      </c>
      <c r="D2005" s="6">
        <v>0.10365911609200699</v>
      </c>
      <c r="E2005" s="4">
        <f t="shared" si="7"/>
        <v>0.14452811165297405</v>
      </c>
      <c r="F2005" s="4"/>
    </row>
    <row r="2006" spans="1:6" ht="13.2" x14ac:dyDescent="0.25">
      <c r="A2006" s="5">
        <v>44766.5</v>
      </c>
      <c r="B2006" s="6">
        <v>189.27</v>
      </c>
      <c r="C2006" s="6">
        <v>223.11982</v>
      </c>
      <c r="D2006" s="6">
        <v>0.151711398834939</v>
      </c>
      <c r="E2006" s="4">
        <f t="shared" si="7"/>
        <v>0.14134253060214261</v>
      </c>
      <c r="F2006" s="4"/>
    </row>
    <row r="2007" spans="1:6" ht="13.2" x14ac:dyDescent="0.25">
      <c r="A2007" s="5">
        <v>44766.541666666664</v>
      </c>
      <c r="B2007" s="6">
        <v>197.53</v>
      </c>
      <c r="C2007" s="6">
        <v>214.75139999999999</v>
      </c>
      <c r="D2007" s="6">
        <v>8.0192259514955302E-2</v>
      </c>
      <c r="E2007" s="4">
        <f t="shared" si="7"/>
        <v>0.13637471736041584</v>
      </c>
      <c r="F2007" s="4"/>
    </row>
    <row r="2008" spans="1:6" ht="13.2" x14ac:dyDescent="0.25">
      <c r="A2008" s="5">
        <v>44766.583333333336</v>
      </c>
      <c r="B2008" s="6">
        <v>204.01</v>
      </c>
      <c r="C2008" s="6">
        <v>190.29555999999999</v>
      </c>
      <c r="D2008" s="6">
        <v>7.2069153899334201E-2</v>
      </c>
      <c r="E2008" s="4">
        <f t="shared" si="7"/>
        <v>0.13297261752157236</v>
      </c>
      <c r="F2008" s="4"/>
    </row>
    <row r="2009" spans="1:6" ht="13.2" x14ac:dyDescent="0.25">
      <c r="A2009" s="5">
        <v>44766.625</v>
      </c>
      <c r="B2009" s="6">
        <v>153.1</v>
      </c>
      <c r="C2009" s="6">
        <v>162.05128999999999</v>
      </c>
      <c r="D2009" s="6">
        <v>5.5237388113355899E-2</v>
      </c>
      <c r="E2009" s="4">
        <f t="shared" si="7"/>
        <v>0.12429792512987635</v>
      </c>
      <c r="F2009" s="4"/>
    </row>
    <row r="2010" spans="1:6" ht="13.2" x14ac:dyDescent="0.25">
      <c r="A2010" s="5">
        <v>44766.666666666664</v>
      </c>
      <c r="B2010" s="6">
        <v>129.62</v>
      </c>
      <c r="C2010" s="6">
        <v>143.89603</v>
      </c>
      <c r="D2010" s="6">
        <v>9.9210728746303697E-2</v>
      </c>
      <c r="E2010" s="4">
        <f t="shared" si="7"/>
        <v>0.11973101254331707</v>
      </c>
      <c r="F2010" s="4"/>
    </row>
    <row r="2011" spans="1:6" ht="13.2" x14ac:dyDescent="0.25">
      <c r="A2011" s="5">
        <v>44766.708333333336</v>
      </c>
      <c r="B2011" s="6">
        <v>124.93</v>
      </c>
      <c r="C2011" s="6">
        <v>136.42155</v>
      </c>
      <c r="D2011" s="6">
        <v>8.4235591810824503E-2</v>
      </c>
      <c r="E2011" s="4">
        <f t="shared" si="7"/>
        <v>0.11552273550724272</v>
      </c>
      <c r="F2011" s="4"/>
    </row>
    <row r="2012" spans="1:6" ht="13.2" x14ac:dyDescent="0.25">
      <c r="A2012" s="5">
        <v>44766.75</v>
      </c>
      <c r="B2012" s="6">
        <v>112.27</v>
      </c>
      <c r="C2012" s="6">
        <v>136.74119999999999</v>
      </c>
      <c r="D2012" s="6">
        <v>0.178959962322986</v>
      </c>
      <c r="E2012" s="4">
        <f t="shared" si="7"/>
        <v>0.11222386911600994</v>
      </c>
      <c r="F2012" s="4"/>
    </row>
    <row r="2013" spans="1:6" ht="13.2" x14ac:dyDescent="0.25">
      <c r="A2013" s="5">
        <v>44766.791666666664</v>
      </c>
      <c r="B2013" s="6">
        <v>108.5</v>
      </c>
      <c r="C2013" s="6">
        <v>139.12618000000001</v>
      </c>
      <c r="D2013" s="6">
        <v>0.22013240067397799</v>
      </c>
      <c r="E2013" s="4">
        <f t="shared" si="7"/>
        <v>0.11017693871824215</v>
      </c>
      <c r="F2013" s="4"/>
    </row>
    <row r="2014" spans="1:6" ht="13.2" x14ac:dyDescent="0.25">
      <c r="A2014" s="5">
        <v>44766.833333333336</v>
      </c>
      <c r="B2014" s="6">
        <v>109.46</v>
      </c>
      <c r="C2014" s="6">
        <v>141.40053</v>
      </c>
      <c r="D2014" s="6">
        <v>0.225886918528523</v>
      </c>
      <c r="E2014" s="4">
        <f t="shared" si="7"/>
        <v>0.10796018058382949</v>
      </c>
      <c r="F2014" s="4"/>
    </row>
    <row r="2015" spans="1:6" ht="13.2" x14ac:dyDescent="0.25">
      <c r="A2015" s="5">
        <v>44766.875</v>
      </c>
      <c r="B2015" s="6">
        <v>119.7</v>
      </c>
      <c r="C2015" s="6">
        <v>146.32717</v>
      </c>
      <c r="D2015" s="6">
        <v>0.181970101656445</v>
      </c>
      <c r="E2015" s="4">
        <f t="shared" si="7"/>
        <v>0.10705745965137121</v>
      </c>
      <c r="F2015" s="4"/>
    </row>
    <row r="2016" spans="1:6" ht="13.2" x14ac:dyDescent="0.25">
      <c r="A2016" s="5">
        <v>44766.916666666664</v>
      </c>
      <c r="B2016" s="6">
        <v>133.21</v>
      </c>
      <c r="C2016" s="6">
        <v>153.59106</v>
      </c>
      <c r="D2016" s="6">
        <v>0.13269691608352699</v>
      </c>
      <c r="E2016" s="4">
        <f t="shared" si="7"/>
        <v>0.10292711676267191</v>
      </c>
      <c r="F2016" s="4"/>
    </row>
    <row r="2017" spans="1:6" ht="13.2" x14ac:dyDescent="0.25">
      <c r="A2017" s="5">
        <v>44766.958333333336</v>
      </c>
      <c r="B2017" s="6">
        <v>140.35</v>
      </c>
      <c r="C2017" s="6">
        <v>161.6542</v>
      </c>
      <c r="D2017" s="6">
        <v>0.131788719377535</v>
      </c>
      <c r="E2017" s="4">
        <f t="shared" si="7"/>
        <v>0.10081257861750488</v>
      </c>
      <c r="F2017" s="4"/>
    </row>
    <row r="2018" spans="1:6" ht="13.2" x14ac:dyDescent="0.25">
      <c r="A2018" s="5">
        <v>44764</v>
      </c>
      <c r="B2018" s="6">
        <v>163.83000000000001</v>
      </c>
      <c r="C2018" s="6">
        <v>170.92304999999999</v>
      </c>
      <c r="D2018" s="6">
        <v>4.1498498885901999E-2</v>
      </c>
      <c r="E2018" s="4">
        <f t="shared" si="7"/>
        <v>9.5534774530865785E-2</v>
      </c>
      <c r="F2018" s="4"/>
    </row>
    <row r="2019" spans="1:6" ht="13.2" x14ac:dyDescent="0.25">
      <c r="A2019" s="5">
        <v>44764.041666666664</v>
      </c>
      <c r="B2019" s="6">
        <v>170.61</v>
      </c>
      <c r="C2019" s="6">
        <v>200.74567999999999</v>
      </c>
      <c r="D2019" s="6">
        <v>0.15011869744843301</v>
      </c>
      <c r="E2019" s="4">
        <f t="shared" si="7"/>
        <v>9.4038098580971452E-2</v>
      </c>
      <c r="F2019" s="4"/>
    </row>
    <row r="2020" spans="1:6" ht="13.2" x14ac:dyDescent="0.25">
      <c r="A2020" s="5">
        <v>44764.083333333336</v>
      </c>
      <c r="B2020" s="6">
        <v>204.1</v>
      </c>
      <c r="C2020" s="6">
        <v>232.92066</v>
      </c>
      <c r="D2020" s="6">
        <v>0.123735953693416</v>
      </c>
      <c r="E2020" s="4">
        <f t="shared" si="7"/>
        <v>9.3053663715378099E-2</v>
      </c>
      <c r="F2020" s="4"/>
    </row>
    <row r="2021" spans="1:6" ht="13.2" x14ac:dyDescent="0.25">
      <c r="A2021" s="5">
        <v>44764.125</v>
      </c>
      <c r="B2021" s="6">
        <v>247.81</v>
      </c>
      <c r="C2021" s="6">
        <v>251.38499999999999</v>
      </c>
      <c r="D2021" s="6">
        <v>1.4221214471826E-2</v>
      </c>
      <c r="E2021" s="4">
        <f t="shared" si="7"/>
        <v>9.2473970563587068E-2</v>
      </c>
      <c r="F2021" s="4"/>
    </row>
    <row r="2022" spans="1:6" ht="13.2" x14ac:dyDescent="0.25">
      <c r="A2022" s="5">
        <v>44764.166666666664</v>
      </c>
      <c r="B2022" s="6">
        <v>249.13</v>
      </c>
      <c r="C2022" s="6">
        <v>254.62123</v>
      </c>
      <c r="D2022" s="6">
        <v>2.1566269238429098E-2</v>
      </c>
      <c r="E2022" s="4">
        <f t="shared" si="7"/>
        <v>9.2629955596078228E-2</v>
      </c>
      <c r="F2022" s="4"/>
    </row>
    <row r="2023" spans="1:6" ht="13.2" x14ac:dyDescent="0.25">
      <c r="A2023" s="5">
        <v>44764.208333333336</v>
      </c>
      <c r="B2023" s="6">
        <v>242.67</v>
      </c>
      <c r="C2023" s="6">
        <v>250.87832</v>
      </c>
      <c r="D2023" s="6">
        <v>3.2718331340866803E-2</v>
      </c>
      <c r="E2023" s="4">
        <f t="shared" si="7"/>
        <v>9.2748894965746884E-2</v>
      </c>
      <c r="F2023" s="4"/>
    </row>
    <row r="2024" spans="1:6" ht="13.2" x14ac:dyDescent="0.25">
      <c r="A2024" s="5">
        <v>44764.25</v>
      </c>
      <c r="B2024" s="6">
        <v>226.29</v>
      </c>
      <c r="C2024" s="6">
        <v>243.01133999999999</v>
      </c>
      <c r="D2024" s="6">
        <v>6.8808887684006795E-2</v>
      </c>
      <c r="E2024" s="4">
        <f t="shared" si="7"/>
        <v>9.40214714394767E-2</v>
      </c>
      <c r="F2024" s="4"/>
    </row>
    <row r="2025" spans="1:6" ht="13.2" x14ac:dyDescent="0.25">
      <c r="A2025" s="5">
        <v>44764.291666666664</v>
      </c>
      <c r="B2025" s="6">
        <v>212.97</v>
      </c>
      <c r="C2025" s="6">
        <v>234.24673000000001</v>
      </c>
      <c r="D2025" s="6">
        <v>9.0830424825994405E-2</v>
      </c>
      <c r="E2025" s="4">
        <f t="shared" si="7"/>
        <v>9.6097494706236311E-2</v>
      </c>
      <c r="F2025" s="4"/>
    </row>
    <row r="2026" spans="1:6" ht="13.2" x14ac:dyDescent="0.25">
      <c r="A2026" s="5">
        <v>44764.333333333336</v>
      </c>
      <c r="B2026" s="6">
        <v>206.36</v>
      </c>
      <c r="C2026" s="6">
        <v>228.12329</v>
      </c>
      <c r="D2026" s="6">
        <v>9.5401438406398503E-2</v>
      </c>
      <c r="E2026" s="4">
        <f t="shared" si="7"/>
        <v>9.9850018008326227E-2</v>
      </c>
      <c r="F2026" s="4"/>
    </row>
    <row r="2027" spans="1:6" ht="13.2" x14ac:dyDescent="0.25">
      <c r="A2027" s="5">
        <v>44764.375</v>
      </c>
      <c r="B2027" s="6">
        <v>202.93</v>
      </c>
      <c r="C2027" s="6">
        <v>222.17687000000001</v>
      </c>
      <c r="D2027" s="6">
        <v>8.6628594596728198E-2</v>
      </c>
      <c r="E2027" s="4">
        <f t="shared" si="7"/>
        <v>0.10344603901174793</v>
      </c>
      <c r="F2027" s="4"/>
    </row>
    <row r="2028" spans="1:6" ht="13.2" x14ac:dyDescent="0.25">
      <c r="A2028" s="5">
        <v>44764.416666666664</v>
      </c>
      <c r="B2028" s="6">
        <v>195.12</v>
      </c>
      <c r="C2028" s="6">
        <v>216.77862999999999</v>
      </c>
      <c r="D2028" s="6">
        <v>9.9911278155046801E-2</v>
      </c>
      <c r="E2028" s="4">
        <f t="shared" si="7"/>
        <v>0.10596626018340673</v>
      </c>
      <c r="F2028" s="4"/>
    </row>
    <row r="2029" spans="1:6" ht="13.2" x14ac:dyDescent="0.25">
      <c r="A2029" s="5">
        <v>44764.458333333336</v>
      </c>
      <c r="B2029" s="6">
        <v>189.47</v>
      </c>
      <c r="C2029" s="6">
        <v>218.49463</v>
      </c>
      <c r="D2029" s="6">
        <v>0.132839099981541</v>
      </c>
      <c r="E2029" s="4">
        <f t="shared" si="7"/>
        <v>0.1071820928454706</v>
      </c>
      <c r="F2029" s="4"/>
    </row>
    <row r="2030" spans="1:6" ht="13.2" x14ac:dyDescent="0.25">
      <c r="A2030" s="5">
        <v>44764.5</v>
      </c>
      <c r="B2030" s="6">
        <v>186.31</v>
      </c>
      <c r="C2030" s="6">
        <v>222.84059999999999</v>
      </c>
      <c r="D2030" s="6">
        <v>0.16393152773776401</v>
      </c>
      <c r="E2030" s="4">
        <f t="shared" si="7"/>
        <v>0.10769126488308832</v>
      </c>
      <c r="F2030" s="4"/>
    </row>
    <row r="2031" spans="1:6" ht="13.2" x14ac:dyDescent="0.25">
      <c r="A2031" s="5">
        <v>44764.541666666664</v>
      </c>
      <c r="B2031" s="6">
        <v>188.05</v>
      </c>
      <c r="C2031" s="6">
        <v>217.02943999999999</v>
      </c>
      <c r="D2031" s="6">
        <v>0.133527690989756</v>
      </c>
      <c r="E2031" s="4">
        <f t="shared" si="7"/>
        <v>0.10991357452787166</v>
      </c>
      <c r="F2031" s="4"/>
    </row>
    <row r="2032" spans="1:6" ht="13.2" x14ac:dyDescent="0.25">
      <c r="A2032" s="5">
        <v>44764.583333333336</v>
      </c>
      <c r="B2032" s="6">
        <v>169.22</v>
      </c>
      <c r="C2032" s="6">
        <v>199.17128</v>
      </c>
      <c r="D2032" s="6">
        <v>0.15037951254819401</v>
      </c>
      <c r="E2032" s="4">
        <f t="shared" si="7"/>
        <v>0.11317650613824083</v>
      </c>
      <c r="F2032" s="4"/>
    </row>
    <row r="2033" spans="1:6" ht="13.2" x14ac:dyDescent="0.25">
      <c r="A2033" s="5">
        <v>44764.625</v>
      </c>
      <c r="B2033" s="6">
        <v>131.93</v>
      </c>
      <c r="C2033" s="6">
        <v>172.17545000000001</v>
      </c>
      <c r="D2033" s="6">
        <v>0.23374673915474001</v>
      </c>
      <c r="E2033" s="4">
        <f t="shared" si="7"/>
        <v>0.1206143957649652</v>
      </c>
      <c r="F2033" s="4"/>
    </row>
    <row r="2034" spans="1:6" ht="13.2" x14ac:dyDescent="0.25">
      <c r="A2034" s="5">
        <v>44764.666666666664</v>
      </c>
      <c r="B2034" s="6">
        <v>127.83</v>
      </c>
      <c r="C2034" s="6">
        <v>147.11859999999999</v>
      </c>
      <c r="D2034" s="6">
        <v>0.131109186737774</v>
      </c>
      <c r="E2034" s="4">
        <f t="shared" si="7"/>
        <v>0.12194349818127646</v>
      </c>
      <c r="F2034" s="4"/>
    </row>
    <row r="2035" spans="1:6" ht="13.2" x14ac:dyDescent="0.25">
      <c r="A2035" s="5">
        <v>44764.708333333336</v>
      </c>
      <c r="B2035" s="6">
        <v>122.3</v>
      </c>
      <c r="C2035" s="6">
        <v>133.22472999999999</v>
      </c>
      <c r="D2035" s="6">
        <v>8.2002267897258896E-2</v>
      </c>
      <c r="E2035" s="4">
        <f t="shared" si="7"/>
        <v>0.12185044301821123</v>
      </c>
      <c r="F2035" s="4"/>
    </row>
    <row r="2036" spans="1:6" ht="13.2" x14ac:dyDescent="0.25">
      <c r="A2036" s="5">
        <v>44764.75</v>
      </c>
      <c r="B2036" s="6">
        <v>117.8</v>
      </c>
      <c r="C2036" s="6">
        <v>132.86247</v>
      </c>
      <c r="D2036" s="6">
        <v>0.113368884380969</v>
      </c>
      <c r="E2036" s="4">
        <f t="shared" si="7"/>
        <v>0.11911748143729385</v>
      </c>
      <c r="F2036" s="4"/>
    </row>
    <row r="2037" spans="1:6" ht="13.2" x14ac:dyDescent="0.25">
      <c r="A2037" s="5">
        <v>44764.791666666664</v>
      </c>
      <c r="B2037" s="6">
        <v>122.95</v>
      </c>
      <c r="C2037" s="6">
        <v>136.74930000000001</v>
      </c>
      <c r="D2037" s="6">
        <v>0.10090947449091101</v>
      </c>
      <c r="E2037" s="4">
        <f t="shared" si="7"/>
        <v>0.11414985951299939</v>
      </c>
      <c r="F2037" s="4"/>
    </row>
    <row r="2038" spans="1:6" ht="13.2" x14ac:dyDescent="0.25">
      <c r="A2038" s="5">
        <v>44764.833333333336</v>
      </c>
      <c r="B2038" s="6">
        <v>124.48</v>
      </c>
      <c r="C2038" s="6">
        <v>139.05930000000001</v>
      </c>
      <c r="D2038" s="6">
        <v>0.104842322663784</v>
      </c>
      <c r="E2038" s="4">
        <f t="shared" si="7"/>
        <v>0.10910633468530191</v>
      </c>
      <c r="F2038" s="4"/>
    </row>
    <row r="2039" spans="1:6" ht="13.2" x14ac:dyDescent="0.25">
      <c r="A2039" s="5">
        <v>44764.875</v>
      </c>
      <c r="B2039" s="6">
        <v>127.97</v>
      </c>
      <c r="C2039" s="6">
        <v>141.91229999999999</v>
      </c>
      <c r="D2039" s="6">
        <v>9.8245888481829899E-2</v>
      </c>
      <c r="E2039" s="4">
        <f t="shared" si="7"/>
        <v>0.10561782580302627</v>
      </c>
      <c r="F2039" s="4"/>
    </row>
    <row r="2040" spans="1:6" ht="13.2" x14ac:dyDescent="0.25">
      <c r="A2040" s="5">
        <v>44764.916666666664</v>
      </c>
      <c r="B2040" s="6">
        <v>138.65</v>
      </c>
      <c r="C2040" s="6">
        <v>145.30565999999999</v>
      </c>
      <c r="D2040" s="6">
        <v>4.5804547462225301E-2</v>
      </c>
      <c r="E2040" s="4">
        <f t="shared" si="7"/>
        <v>0.1019973104438054</v>
      </c>
      <c r="F2040" s="4"/>
    </row>
    <row r="2041" spans="1:6" ht="13.2" x14ac:dyDescent="0.25">
      <c r="A2041" s="5">
        <v>44764.958333333336</v>
      </c>
      <c r="B2041" s="6">
        <v>152.02000000000001</v>
      </c>
      <c r="C2041" s="6">
        <v>151.40561</v>
      </c>
      <c r="D2041" s="6">
        <v>4.0579077618062799E-3</v>
      </c>
      <c r="E2041" s="4">
        <f t="shared" si="7"/>
        <v>9.6675193293150039E-2</v>
      </c>
      <c r="F2041" s="4"/>
    </row>
    <row r="2042" spans="1:6" ht="13.2" x14ac:dyDescent="0.25">
      <c r="A2042" s="5">
        <v>44765</v>
      </c>
      <c r="B2042" s="6">
        <v>157.75</v>
      </c>
      <c r="C2042" s="6">
        <v>172.62878000000001</v>
      </c>
      <c r="D2042" s="6">
        <v>8.6189452303376102E-2</v>
      </c>
      <c r="E2042" s="4">
        <f t="shared" si="7"/>
        <v>9.8537316352211454E-2</v>
      </c>
      <c r="F2042" s="4"/>
    </row>
    <row r="2043" spans="1:6" ht="13.2" x14ac:dyDescent="0.25">
      <c r="A2043" s="5">
        <v>44765.041666666664</v>
      </c>
      <c r="B2043" s="6">
        <v>162.5</v>
      </c>
      <c r="C2043" s="6">
        <v>202.77319</v>
      </c>
      <c r="D2043" s="6">
        <v>0.19861200585738101</v>
      </c>
      <c r="E2043" s="4">
        <f t="shared" si="7"/>
        <v>0.10055787086925096</v>
      </c>
      <c r="F2043" s="4"/>
    </row>
    <row r="2044" spans="1:6" ht="13.2" x14ac:dyDescent="0.25">
      <c r="A2044" s="5">
        <v>44765.083333333336</v>
      </c>
      <c r="B2044" s="6">
        <v>193.06</v>
      </c>
      <c r="C2044" s="6">
        <v>233.89376999999999</v>
      </c>
      <c r="D2044" s="6">
        <v>0.17458254659797001</v>
      </c>
      <c r="E2044" s="4">
        <f t="shared" si="7"/>
        <v>0.10267647890694072</v>
      </c>
      <c r="F2044" s="4"/>
    </row>
    <row r="2045" spans="1:6" ht="13.2" x14ac:dyDescent="0.25">
      <c r="A2045" s="5">
        <v>44765.125</v>
      </c>
      <c r="B2045" s="6">
        <v>233.84</v>
      </c>
      <c r="C2045" s="6">
        <v>249.56182000000001</v>
      </c>
      <c r="D2045" s="6">
        <v>6.2997697324053803E-2</v>
      </c>
      <c r="E2045" s="4">
        <f t="shared" si="7"/>
        <v>0.10470883235911688</v>
      </c>
      <c r="F2045" s="4"/>
    </row>
    <row r="2046" spans="1:6" ht="13.2" x14ac:dyDescent="0.25">
      <c r="A2046" s="5">
        <v>44765.166666666664</v>
      </c>
      <c r="B2046" s="6">
        <v>232.35</v>
      </c>
      <c r="C2046" s="6">
        <v>249.72559000000001</v>
      </c>
      <c r="D2046" s="6">
        <v>6.9578732399831394E-2</v>
      </c>
      <c r="E2046" s="4">
        <f t="shared" si="7"/>
        <v>0.10670935165750865</v>
      </c>
      <c r="F2046" s="4"/>
    </row>
    <row r="2047" spans="1:6" ht="13.2" x14ac:dyDescent="0.25">
      <c r="A2047" s="5">
        <v>44765.208333333336</v>
      </c>
      <c r="B2047" s="6">
        <v>227.99</v>
      </c>
      <c r="C2047" s="6">
        <v>244.85933</v>
      </c>
      <c r="D2047" s="6">
        <v>6.8893964546909395E-2</v>
      </c>
      <c r="E2047" s="4">
        <f t="shared" si="7"/>
        <v>0.10821666970776041</v>
      </c>
      <c r="F2047" s="4"/>
    </row>
    <row r="2048" spans="1:6" ht="13.2" x14ac:dyDescent="0.25">
      <c r="A2048" s="5">
        <v>44765.25</v>
      </c>
      <c r="B2048" s="6">
        <v>221.89</v>
      </c>
      <c r="C2048" s="6">
        <v>238.35746</v>
      </c>
      <c r="D2048" s="6">
        <v>6.9087244007382906E-2</v>
      </c>
      <c r="E2048" s="4">
        <f t="shared" si="7"/>
        <v>0.10822826788790109</v>
      </c>
      <c r="F2048" s="4"/>
    </row>
    <row r="2049" spans="1:6" ht="13.2" x14ac:dyDescent="0.25">
      <c r="A2049" s="5">
        <v>44765.291666666664</v>
      </c>
      <c r="B2049" s="6">
        <v>212.13</v>
      </c>
      <c r="C2049" s="6">
        <v>232.38064</v>
      </c>
      <c r="D2049" s="6">
        <v>8.7144264685732803E-2</v>
      </c>
      <c r="E2049" s="4">
        <f t="shared" si="7"/>
        <v>0.10807467788205687</v>
      </c>
      <c r="F2049" s="4"/>
    </row>
    <row r="2050" spans="1:6" ht="13.2" x14ac:dyDescent="0.25">
      <c r="A2050" s="5">
        <v>44765.333333333336</v>
      </c>
      <c r="B2050" s="6">
        <v>213.56</v>
      </c>
      <c r="C2050" s="6">
        <v>228.72067999999999</v>
      </c>
      <c r="D2050" s="6">
        <v>6.6284692752749702E-2</v>
      </c>
      <c r="E2050" s="4">
        <f t="shared" si="7"/>
        <v>0.10686148014648816</v>
      </c>
      <c r="F2050" s="4"/>
    </row>
    <row r="2051" spans="1:6" ht="13.2" x14ac:dyDescent="0.25">
      <c r="A2051" s="5">
        <v>44765.375</v>
      </c>
      <c r="B2051" s="6">
        <v>199.48</v>
      </c>
      <c r="C2051" s="6">
        <v>223.32453000000001</v>
      </c>
      <c r="D2051" s="6">
        <v>0.106770760919098</v>
      </c>
      <c r="E2051" s="4">
        <f t="shared" si="7"/>
        <v>0.10770073707658691</v>
      </c>
      <c r="F2051" s="4"/>
    </row>
    <row r="2052" spans="1:6" ht="13.2" x14ac:dyDescent="0.25">
      <c r="A2052" s="5">
        <v>44765.416666666664</v>
      </c>
      <c r="B2052" s="6">
        <v>187.55</v>
      </c>
      <c r="C2052" s="6">
        <v>217.27504999999999</v>
      </c>
      <c r="D2052" s="6">
        <v>0.136808391023267</v>
      </c>
      <c r="E2052" s="4">
        <f t="shared" si="7"/>
        <v>0.10923811677942941</v>
      </c>
      <c r="F2052" s="4"/>
    </row>
    <row r="2053" spans="1:6" ht="13.2" x14ac:dyDescent="0.25">
      <c r="A2053" s="5">
        <v>44765.458333333336</v>
      </c>
      <c r="B2053" s="6">
        <v>177.92</v>
      </c>
      <c r="C2053" s="6">
        <v>218.25317999999999</v>
      </c>
      <c r="D2053" s="6">
        <v>0.18479996488481801</v>
      </c>
      <c r="E2053" s="4">
        <f t="shared" si="7"/>
        <v>0.11140315281706596</v>
      </c>
      <c r="F2053" s="4"/>
    </row>
    <row r="2054" spans="1:6" ht="13.2" x14ac:dyDescent="0.25">
      <c r="A2054" s="5">
        <v>44765.5</v>
      </c>
      <c r="B2054" s="6">
        <v>170.9</v>
      </c>
      <c r="C2054" s="6">
        <v>222.04857000000001</v>
      </c>
      <c r="D2054" s="6">
        <v>0.230348567432791</v>
      </c>
      <c r="E2054" s="4">
        <f t="shared" si="7"/>
        <v>0.11417052947102542</v>
      </c>
      <c r="F2054" s="4"/>
    </row>
    <row r="2055" spans="1:6" ht="13.2" x14ac:dyDescent="0.25">
      <c r="A2055" s="5">
        <v>44765.541666666664</v>
      </c>
      <c r="B2055" s="6">
        <v>170.85</v>
      </c>
      <c r="C2055" s="6">
        <v>215.15995000000001</v>
      </c>
      <c r="D2055" s="6">
        <v>0.20593958122782599</v>
      </c>
      <c r="E2055" s="4">
        <f t="shared" si="7"/>
        <v>0.11718769156427834</v>
      </c>
      <c r="F2055" s="4"/>
    </row>
    <row r="2056" spans="1:6" ht="13.2" x14ac:dyDescent="0.25">
      <c r="A2056" s="5">
        <v>44765.583333333336</v>
      </c>
      <c r="B2056" s="6">
        <v>160.69999999999999</v>
      </c>
      <c r="C2056" s="6">
        <v>194.88522</v>
      </c>
      <c r="D2056" s="6">
        <v>0.17541207075631499</v>
      </c>
      <c r="E2056" s="4">
        <f t="shared" si="7"/>
        <v>0.11823071482295004</v>
      </c>
      <c r="F2056" s="4"/>
    </row>
    <row r="2057" spans="1:6" ht="13.2" x14ac:dyDescent="0.25">
      <c r="A2057" s="5">
        <v>44765.625</v>
      </c>
      <c r="B2057" s="6">
        <v>118.98</v>
      </c>
      <c r="C2057" s="6">
        <v>166.54760999999999</v>
      </c>
      <c r="D2057" s="6">
        <v>0.28560968242054002</v>
      </c>
      <c r="E2057" s="4">
        <f t="shared" si="7"/>
        <v>0.12039167079235835</v>
      </c>
      <c r="F2057" s="4"/>
    </row>
    <row r="2058" spans="1:6" ht="13.2" x14ac:dyDescent="0.25">
      <c r="A2058" s="5">
        <v>44765.666666666664</v>
      </c>
      <c r="B2058" s="6">
        <v>112.34</v>
      </c>
      <c r="C2058" s="6">
        <v>142.40268</v>
      </c>
      <c r="D2058" s="6">
        <v>0.21111035269841799</v>
      </c>
      <c r="E2058" s="4">
        <f t="shared" si="7"/>
        <v>0.12372505270738521</v>
      </c>
      <c r="F2058" s="4"/>
    </row>
    <row r="2059" spans="1:6" ht="13.2" x14ac:dyDescent="0.25">
      <c r="A2059" s="5">
        <v>44765.708333333336</v>
      </c>
      <c r="B2059" s="6">
        <v>109.14</v>
      </c>
      <c r="C2059" s="6">
        <v>130.08767</v>
      </c>
      <c r="D2059" s="6">
        <v>0.16102732872377501</v>
      </c>
      <c r="E2059" s="4">
        <f t="shared" si="7"/>
        <v>0.12701776357515671</v>
      </c>
      <c r="F2059" s="4"/>
    </row>
    <row r="2060" spans="1:6" ht="13.2" x14ac:dyDescent="0.25">
      <c r="A2060" s="5">
        <v>44765.75</v>
      </c>
      <c r="B2060" s="6">
        <v>100.33</v>
      </c>
      <c r="C2060" s="6">
        <v>130.94972999999999</v>
      </c>
      <c r="D2060" s="6">
        <v>0.23382812625883201</v>
      </c>
      <c r="E2060" s="4">
        <f t="shared" si="7"/>
        <v>0.13203689865340099</v>
      </c>
      <c r="F2060" s="4"/>
    </row>
    <row r="2061" spans="1:6" ht="13.2" x14ac:dyDescent="0.25">
      <c r="A2061" s="5">
        <v>44765.791666666664</v>
      </c>
      <c r="B2061" s="6">
        <v>101.18</v>
      </c>
      <c r="C2061" s="6">
        <v>136.05421999999999</v>
      </c>
      <c r="D2061" s="6">
        <v>0.25632589713130499</v>
      </c>
      <c r="E2061" s="4">
        <f t="shared" si="7"/>
        <v>0.13851258293008409</v>
      </c>
      <c r="F2061" s="4"/>
    </row>
    <row r="2062" spans="1:6" ht="13.2" x14ac:dyDescent="0.25">
      <c r="A2062" s="5">
        <v>44765.833333333336</v>
      </c>
      <c r="B2062" s="6">
        <v>101.27</v>
      </c>
      <c r="C2062" s="6">
        <v>139.26406</v>
      </c>
      <c r="D2062" s="6">
        <v>0.27282028112637202</v>
      </c>
      <c r="E2062" s="4">
        <f t="shared" si="7"/>
        <v>0.14551166453269193</v>
      </c>
      <c r="F2062" s="4"/>
    </row>
    <row r="2063" spans="1:6" ht="13.2" x14ac:dyDescent="0.25">
      <c r="A2063" s="5">
        <v>44765.875</v>
      </c>
      <c r="B2063" s="6">
        <v>115.37</v>
      </c>
      <c r="C2063" s="6">
        <v>142.54821000000001</v>
      </c>
      <c r="D2063" s="6">
        <v>0.19065977748861199</v>
      </c>
      <c r="E2063" s="4">
        <f t="shared" si="7"/>
        <v>0.14936224324130781</v>
      </c>
      <c r="F2063" s="4"/>
    </row>
    <row r="2064" spans="1:6" ht="13.2" x14ac:dyDescent="0.25">
      <c r="A2064" s="5">
        <v>44765.916666666664</v>
      </c>
      <c r="B2064" s="6">
        <v>116.31</v>
      </c>
      <c r="C2064" s="6">
        <v>146.16266999999999</v>
      </c>
      <c r="D2064" s="6">
        <v>0.204242779637235</v>
      </c>
      <c r="E2064" s="4">
        <f t="shared" si="7"/>
        <v>0.15596383624859989</v>
      </c>
      <c r="F2064" s="4"/>
    </row>
    <row r="2065" spans="1:6" ht="13.2" x14ac:dyDescent="0.25">
      <c r="A2065" s="5">
        <v>44765.958333333336</v>
      </c>
      <c r="B2065" s="6">
        <v>130.41</v>
      </c>
      <c r="C2065" s="6">
        <v>153.07766000000001</v>
      </c>
      <c r="D2065" s="6">
        <v>0.148079478089748</v>
      </c>
      <c r="E2065" s="4">
        <f t="shared" ref="E2065:E2319" si="8">AVERAGE(D2042:D2065)</f>
        <v>0.16196473501226413</v>
      </c>
      <c r="F2065" s="4"/>
    </row>
    <row r="2066" spans="1:6" ht="13.2" x14ac:dyDescent="0.25">
      <c r="A2066" s="5">
        <v>44766</v>
      </c>
      <c r="B2066" s="6">
        <v>144.80000000000001</v>
      </c>
      <c r="C2066" s="6">
        <v>176.97237000000001</v>
      </c>
      <c r="D2066" s="6">
        <v>0.181793180483484</v>
      </c>
      <c r="E2066" s="4">
        <f t="shared" si="8"/>
        <v>0.1659482236864353</v>
      </c>
      <c r="F2066" s="4"/>
    </row>
    <row r="2067" spans="1:6" ht="13.2" x14ac:dyDescent="0.25">
      <c r="A2067" s="5">
        <v>44766.041666666664</v>
      </c>
      <c r="B2067" s="6">
        <v>161.83000000000001</v>
      </c>
      <c r="C2067" s="6">
        <v>202.59411</v>
      </c>
      <c r="D2067" s="6">
        <v>0.20121073608704601</v>
      </c>
      <c r="E2067" s="4">
        <f t="shared" si="8"/>
        <v>0.16605650411267134</v>
      </c>
      <c r="F2067" s="4"/>
    </row>
    <row r="2068" spans="1:6" ht="13.2" x14ac:dyDescent="0.25">
      <c r="A2068" s="5">
        <v>44766.083333333336</v>
      </c>
      <c r="B2068" s="6">
        <v>194.74</v>
      </c>
      <c r="C2068" s="6">
        <v>230.29881</v>
      </c>
      <c r="D2068" s="6">
        <v>0.15440292548624099</v>
      </c>
      <c r="E2068" s="4">
        <f t="shared" si="8"/>
        <v>0.1652156865663493</v>
      </c>
      <c r="F2068" s="4"/>
    </row>
    <row r="2069" spans="1:6" ht="13.2" x14ac:dyDescent="0.25">
      <c r="A2069" s="5">
        <v>44766.125</v>
      </c>
      <c r="B2069" s="6">
        <v>237.03</v>
      </c>
      <c r="C2069" s="6">
        <v>243.92406</v>
      </c>
      <c r="D2069" s="6">
        <v>2.8263140585639598E-2</v>
      </c>
      <c r="E2069" s="4">
        <f t="shared" si="8"/>
        <v>0.16376841336891537</v>
      </c>
      <c r="F2069" s="4"/>
    </row>
    <row r="2070" spans="1:6" ht="13.2" x14ac:dyDescent="0.25">
      <c r="A2070" s="5">
        <v>44766.166666666664</v>
      </c>
      <c r="B2070" s="6">
        <v>237.54</v>
      </c>
      <c r="C2070" s="6">
        <v>242.85939999999999</v>
      </c>
      <c r="D2070" s="6">
        <v>2.1903208193712002E-2</v>
      </c>
      <c r="E2070" s="4">
        <f t="shared" si="8"/>
        <v>0.16178193319366038</v>
      </c>
      <c r="F2070" s="4"/>
    </row>
    <row r="2071" spans="1:6" ht="13.2" x14ac:dyDescent="0.25">
      <c r="A2071" s="5">
        <v>44766.208333333336</v>
      </c>
      <c r="B2071" s="6">
        <v>227.74</v>
      </c>
      <c r="C2071" s="6">
        <v>237.81522000000001</v>
      </c>
      <c r="D2071" s="6">
        <v>4.2365749341021899E-2</v>
      </c>
      <c r="E2071" s="4">
        <f t="shared" si="8"/>
        <v>0.1606765908934151</v>
      </c>
      <c r="F2071" s="4"/>
    </row>
    <row r="2072" spans="1:6" ht="13.2" x14ac:dyDescent="0.25">
      <c r="A2072" s="5">
        <v>44766.25</v>
      </c>
      <c r="B2072" s="6">
        <v>220.29</v>
      </c>
      <c r="C2072" s="6">
        <v>232.98686000000001</v>
      </c>
      <c r="D2072" s="6">
        <v>5.4496034669079603E-2</v>
      </c>
      <c r="E2072" s="4">
        <f t="shared" si="8"/>
        <v>0.16006862383765244</v>
      </c>
      <c r="F2072" s="4"/>
    </row>
    <row r="2073" spans="1:6" ht="13.2" x14ac:dyDescent="0.25">
      <c r="A2073" s="5">
        <v>44766.291666666664</v>
      </c>
      <c r="B2073" s="6">
        <v>215.49</v>
      </c>
      <c r="C2073" s="6">
        <v>229.72627</v>
      </c>
      <c r="D2073" s="6">
        <v>6.1970579159275001E-2</v>
      </c>
      <c r="E2073" s="4">
        <f t="shared" si="8"/>
        <v>0.15901972027405001</v>
      </c>
      <c r="F2073" s="4"/>
    </row>
    <row r="2074" spans="1:6" ht="13.2" x14ac:dyDescent="0.25">
      <c r="A2074" s="5">
        <v>44766.333333333336</v>
      </c>
      <c r="B2074" s="6">
        <v>220.02</v>
      </c>
      <c r="C2074" s="6">
        <v>228.02107000000001</v>
      </c>
      <c r="D2074" s="6">
        <v>3.5089169610510097E-2</v>
      </c>
      <c r="E2074" s="4">
        <f t="shared" si="8"/>
        <v>0.15771990680979003</v>
      </c>
      <c r="F2074" s="4"/>
    </row>
    <row r="2075" spans="1:6" ht="13.2" x14ac:dyDescent="0.25">
      <c r="A2075" s="5">
        <v>44766.375</v>
      </c>
      <c r="B2075" s="6">
        <v>215.38</v>
      </c>
      <c r="C2075" s="6">
        <v>223.29886999999999</v>
      </c>
      <c r="D2075" s="6">
        <v>3.5463099298263301E-2</v>
      </c>
      <c r="E2075" s="4">
        <f t="shared" si="8"/>
        <v>0.15474875424225529</v>
      </c>
      <c r="F2075" s="4"/>
    </row>
    <row r="2076" spans="1:6" ht="13.2" x14ac:dyDescent="0.25">
      <c r="A2076" s="5">
        <v>44766.416666666664</v>
      </c>
      <c r="B2076" s="6">
        <v>202.37</v>
      </c>
      <c r="C2076" s="6">
        <v>218.14264</v>
      </c>
      <c r="D2076" s="6">
        <v>7.2304250099842898E-2</v>
      </c>
      <c r="E2076" s="4">
        <f t="shared" si="8"/>
        <v>0.15206108170377927</v>
      </c>
      <c r="F2076" s="4"/>
    </row>
    <row r="2077" spans="1:6" ht="13.2" x14ac:dyDescent="0.25">
      <c r="A2077" s="5">
        <v>44766.458333333336</v>
      </c>
      <c r="B2077" s="6">
        <v>193.53</v>
      </c>
      <c r="C2077" s="6">
        <v>220.7414</v>
      </c>
      <c r="D2077" s="6">
        <v>0.123272752641779</v>
      </c>
      <c r="E2077" s="4">
        <f t="shared" si="8"/>
        <v>0.14949744786031929</v>
      </c>
      <c r="F2077" s="4"/>
    </row>
    <row r="2078" spans="1:6" ht="13.2" x14ac:dyDescent="0.25">
      <c r="A2078" s="5">
        <v>44766.5</v>
      </c>
      <c r="B2078" s="6">
        <v>189.27</v>
      </c>
      <c r="C2078" s="6">
        <v>225.52304000000001</v>
      </c>
      <c r="D2078" s="6">
        <v>0.16075093702177801</v>
      </c>
      <c r="E2078" s="4">
        <f t="shared" si="8"/>
        <v>0.14659754659319377</v>
      </c>
      <c r="F2078" s="4"/>
    </row>
    <row r="2079" spans="1:6" ht="13.2" x14ac:dyDescent="0.25">
      <c r="A2079" s="5">
        <v>44766.541666666664</v>
      </c>
      <c r="B2079" s="6">
        <v>197.53</v>
      </c>
      <c r="C2079" s="6">
        <v>218.11483000000001</v>
      </c>
      <c r="D2079" s="6">
        <v>9.4376113719548599E-2</v>
      </c>
      <c r="E2079" s="4">
        <f t="shared" si="8"/>
        <v>0.14194906878034888</v>
      </c>
      <c r="F2079" s="4"/>
    </row>
    <row r="2080" spans="1:6" ht="13.2" x14ac:dyDescent="0.25">
      <c r="A2080" s="5">
        <v>44766.583333333336</v>
      </c>
      <c r="B2080" s="6">
        <v>204.01</v>
      </c>
      <c r="C2080" s="6">
        <v>197.03572</v>
      </c>
      <c r="D2080" s="6">
        <v>3.5396018549326898E-2</v>
      </c>
      <c r="E2080" s="4">
        <f t="shared" si="8"/>
        <v>0.13611506660505773</v>
      </c>
      <c r="F2080" s="4"/>
    </row>
    <row r="2081" spans="1:6" ht="13.2" x14ac:dyDescent="0.25">
      <c r="A2081" s="5">
        <v>44766.625</v>
      </c>
      <c r="B2081" s="6">
        <v>153.1</v>
      </c>
      <c r="C2081" s="6">
        <v>169.70551</v>
      </c>
      <c r="D2081" s="6">
        <v>9.7848973789949403E-2</v>
      </c>
      <c r="E2081" s="4">
        <f t="shared" si="8"/>
        <v>0.12829170374544979</v>
      </c>
      <c r="F2081" s="4"/>
    </row>
    <row r="2082" spans="1:6" ht="13.2" x14ac:dyDescent="0.25">
      <c r="A2082" s="5">
        <v>44766.666666666664</v>
      </c>
      <c r="B2082" s="6">
        <v>129.62</v>
      </c>
      <c r="C2082" s="6">
        <v>148.12611000000001</v>
      </c>
      <c r="D2082" s="6">
        <v>0.1249348274926</v>
      </c>
      <c r="E2082" s="4">
        <f t="shared" si="8"/>
        <v>0.12470105686187404</v>
      </c>
      <c r="F2082" s="4"/>
    </row>
    <row r="2083" spans="1:6" ht="13.2" x14ac:dyDescent="0.25">
      <c r="A2083" s="5">
        <v>44766.708333333336</v>
      </c>
      <c r="B2083" s="6">
        <v>124.93</v>
      </c>
      <c r="C2083" s="6">
        <v>137.1788</v>
      </c>
      <c r="D2083" s="6">
        <v>8.9290765045327597E-2</v>
      </c>
      <c r="E2083" s="4">
        <f t="shared" si="8"/>
        <v>0.12171203337527207</v>
      </c>
      <c r="F2083" s="4"/>
    </row>
    <row r="2084" spans="1:6" ht="13.2" x14ac:dyDescent="0.25">
      <c r="A2084" s="5">
        <v>44766.75</v>
      </c>
      <c r="B2084" s="6">
        <v>112.27</v>
      </c>
      <c r="C2084" s="6">
        <v>137.29865000000001</v>
      </c>
      <c r="D2084" s="6">
        <v>0.18229348941158499</v>
      </c>
      <c r="E2084" s="4">
        <f t="shared" si="8"/>
        <v>0.11956475683997009</v>
      </c>
      <c r="F2084" s="4"/>
    </row>
    <row r="2085" spans="1:6" ht="13.2" x14ac:dyDescent="0.25">
      <c r="A2085" s="5">
        <v>44766.791666666664</v>
      </c>
      <c r="B2085" s="6">
        <v>108.5</v>
      </c>
      <c r="C2085" s="6">
        <v>141.12406999999999</v>
      </c>
      <c r="D2085" s="6">
        <v>0.23117296716286501</v>
      </c>
      <c r="E2085" s="4">
        <f t="shared" si="8"/>
        <v>0.11851671809128507</v>
      </c>
      <c r="F2085" s="4"/>
    </row>
    <row r="2086" spans="1:6" ht="13.2" x14ac:dyDescent="0.25">
      <c r="A2086" s="5">
        <v>44766.833333333336</v>
      </c>
      <c r="B2086" s="6">
        <v>109.46</v>
      </c>
      <c r="C2086" s="6">
        <v>143.69299000000001</v>
      </c>
      <c r="D2086" s="6">
        <v>0.238237021861678</v>
      </c>
      <c r="E2086" s="4">
        <f t="shared" si="8"/>
        <v>0.11707574895525617</v>
      </c>
      <c r="F2086" s="4"/>
    </row>
    <row r="2087" spans="1:6" ht="13.2" x14ac:dyDescent="0.25">
      <c r="A2087" s="5">
        <v>44766.875</v>
      </c>
      <c r="B2087" s="6">
        <v>119.7</v>
      </c>
      <c r="C2087" s="6">
        <v>147.60251</v>
      </c>
      <c r="D2087" s="6">
        <v>0.189038180990282</v>
      </c>
      <c r="E2087" s="4">
        <f t="shared" si="8"/>
        <v>0.11700818243449242</v>
      </c>
      <c r="F2087" s="4"/>
    </row>
    <row r="2088" spans="1:6" ht="13.2" x14ac:dyDescent="0.25">
      <c r="A2088" s="5">
        <v>44766.916666666664</v>
      </c>
      <c r="B2088" s="6">
        <v>133.21</v>
      </c>
      <c r="C2088" s="6">
        <v>153.34125</v>
      </c>
      <c r="D2088" s="6">
        <v>0.13128398262046201</v>
      </c>
      <c r="E2088" s="4">
        <f t="shared" si="8"/>
        <v>0.11396823255879356</v>
      </c>
      <c r="F2088" s="4"/>
    </row>
    <row r="2089" spans="1:6" ht="13.2" x14ac:dyDescent="0.25">
      <c r="A2089" s="5">
        <v>44766.958333333336</v>
      </c>
      <c r="B2089" s="6">
        <v>140.35</v>
      </c>
      <c r="C2089" s="6">
        <v>161.45416</v>
      </c>
      <c r="D2089" s="6">
        <v>0.130713014765305</v>
      </c>
      <c r="E2089" s="4">
        <f t="shared" si="8"/>
        <v>0.11324462992027511</v>
      </c>
      <c r="F2089" s="4"/>
    </row>
    <row r="2090" spans="1:6" ht="13.2" x14ac:dyDescent="0.25">
      <c r="A2090" s="5">
        <v>44767</v>
      </c>
      <c r="B2090" s="6">
        <v>153.75</v>
      </c>
      <c r="C2090" s="6">
        <v>170.2704</v>
      </c>
      <c r="D2090" s="6">
        <v>9.7024497505144705E-2</v>
      </c>
      <c r="E2090" s="4">
        <f t="shared" si="8"/>
        <v>0.1097126014628443</v>
      </c>
      <c r="F2090" s="4"/>
    </row>
    <row r="2091" spans="1:6" ht="13.2" x14ac:dyDescent="0.25">
      <c r="A2091" s="5">
        <v>44767.041666666664</v>
      </c>
      <c r="B2091" s="6">
        <v>171.36</v>
      </c>
      <c r="C2091" s="6">
        <v>193.15402</v>
      </c>
      <c r="D2091" s="6">
        <v>0.11283233970486301</v>
      </c>
      <c r="E2091" s="4">
        <f t="shared" si="8"/>
        <v>0.10603016828025336</v>
      </c>
      <c r="F2091" s="4"/>
    </row>
    <row r="2092" spans="1:6" ht="13.2" x14ac:dyDescent="0.25">
      <c r="A2092" s="5">
        <v>44767.083333333336</v>
      </c>
      <c r="B2092" s="6">
        <v>204.3</v>
      </c>
      <c r="C2092" s="6">
        <v>225.07984999999999</v>
      </c>
      <c r="D2092" s="6">
        <v>9.2322124792601296E-2</v>
      </c>
      <c r="E2092" s="4">
        <f t="shared" si="8"/>
        <v>0.10344346825135169</v>
      </c>
      <c r="F2092" s="4"/>
    </row>
    <row r="2093" spans="1:6" ht="13.2" x14ac:dyDescent="0.25">
      <c r="A2093" s="5">
        <v>44767.125</v>
      </c>
      <c r="B2093" s="6">
        <v>241.08</v>
      </c>
      <c r="C2093" s="6">
        <v>243.86778000000001</v>
      </c>
      <c r="D2093" s="6">
        <v>1.1431522442202E-2</v>
      </c>
      <c r="E2093" s="4">
        <f t="shared" si="8"/>
        <v>0.10274215082870843</v>
      </c>
      <c r="F2093" s="4"/>
    </row>
    <row r="2094" spans="1:6" ht="13.2" x14ac:dyDescent="0.25">
      <c r="A2094" s="5">
        <v>44767.166666666664</v>
      </c>
      <c r="B2094" s="6">
        <v>241.35</v>
      </c>
      <c r="C2094" s="6">
        <v>244.10254</v>
      </c>
      <c r="D2094" s="6">
        <v>1.12761628781085E-2</v>
      </c>
      <c r="E2094" s="4">
        <f t="shared" si="8"/>
        <v>0.10229935727389161</v>
      </c>
      <c r="F2094" s="4"/>
    </row>
    <row r="2095" spans="1:6" ht="13.2" x14ac:dyDescent="0.25">
      <c r="A2095" s="5">
        <v>44767.208333333336</v>
      </c>
      <c r="B2095" s="6">
        <v>237.13</v>
      </c>
      <c r="C2095" s="6">
        <v>237.96401</v>
      </c>
      <c r="D2095" s="6">
        <v>3.5047736840541801E-3</v>
      </c>
      <c r="E2095" s="4">
        <f t="shared" si="8"/>
        <v>0.10068014995485129</v>
      </c>
      <c r="F2095" s="4"/>
    </row>
    <row r="2096" spans="1:6" ht="13.2" x14ac:dyDescent="0.25">
      <c r="A2096" s="5">
        <v>44767.25</v>
      </c>
      <c r="B2096" s="6">
        <v>226.07</v>
      </c>
      <c r="C2096" s="6">
        <v>233.49790999999999</v>
      </c>
      <c r="D2096" s="6">
        <v>3.1811462466623301E-2</v>
      </c>
      <c r="E2096" s="4">
        <f t="shared" si="8"/>
        <v>9.9734959446415625E-2</v>
      </c>
      <c r="F2096" s="4"/>
    </row>
    <row r="2097" spans="1:6" ht="13.2" x14ac:dyDescent="0.25">
      <c r="A2097" s="5">
        <v>44767.291666666664</v>
      </c>
      <c r="B2097" s="6">
        <v>218.43</v>
      </c>
      <c r="C2097" s="6">
        <v>232.25153</v>
      </c>
      <c r="D2097" s="6">
        <v>5.9511039604346103E-2</v>
      </c>
      <c r="E2097" s="4">
        <f t="shared" si="8"/>
        <v>9.9632478631626928E-2</v>
      </c>
      <c r="F2097" s="4"/>
    </row>
    <row r="2098" spans="1:6" ht="13.2" x14ac:dyDescent="0.25">
      <c r="A2098" s="5">
        <v>44767.333333333336</v>
      </c>
      <c r="B2098" s="6">
        <v>226.81</v>
      </c>
      <c r="C2098" s="6">
        <v>231.37925000000001</v>
      </c>
      <c r="D2098" s="6">
        <v>1.9747881454365498E-2</v>
      </c>
      <c r="E2098" s="4">
        <f t="shared" si="8"/>
        <v>9.8993258291787567E-2</v>
      </c>
      <c r="F2098" s="4"/>
    </row>
    <row r="2099" spans="1:6" ht="13.2" x14ac:dyDescent="0.25">
      <c r="A2099" s="5">
        <v>44767.375</v>
      </c>
      <c r="B2099" s="6">
        <v>221.6</v>
      </c>
      <c r="C2099" s="6">
        <v>225.98337000000001</v>
      </c>
      <c r="D2099" s="6">
        <v>1.93968697785151E-2</v>
      </c>
      <c r="E2099" s="4">
        <f t="shared" si="8"/>
        <v>9.8323832061798053E-2</v>
      </c>
      <c r="F2099" s="4"/>
    </row>
    <row r="2100" spans="1:6" ht="13.2" x14ac:dyDescent="0.25">
      <c r="A2100" s="5">
        <v>44767.416666666664</v>
      </c>
      <c r="B2100" s="6">
        <v>229.26</v>
      </c>
      <c r="C2100" s="6">
        <v>221.11501000000001</v>
      </c>
      <c r="D2100" s="6">
        <v>3.6835988655858201E-2</v>
      </c>
      <c r="E2100" s="4">
        <f t="shared" si="8"/>
        <v>9.6845987834965341E-2</v>
      </c>
      <c r="F2100" s="4"/>
    </row>
    <row r="2101" spans="1:6" ht="13.2" x14ac:dyDescent="0.25">
      <c r="A2101" s="5">
        <v>44767.458333333336</v>
      </c>
      <c r="B2101" s="6">
        <v>226.71</v>
      </c>
      <c r="C2101" s="6">
        <v>226.19445999999999</v>
      </c>
      <c r="D2101" s="6">
        <v>2.2791893311622899E-3</v>
      </c>
      <c r="E2101" s="4">
        <f t="shared" si="8"/>
        <v>9.180458936368964E-2</v>
      </c>
      <c r="F2101" s="4"/>
    </row>
    <row r="2102" spans="1:6" ht="13.2" x14ac:dyDescent="0.25">
      <c r="A2102" s="5">
        <v>44767.5</v>
      </c>
      <c r="B2102" s="6">
        <v>224.31</v>
      </c>
      <c r="C2102" s="6">
        <v>233.35550000000001</v>
      </c>
      <c r="D2102" s="6">
        <v>3.8762746110548002E-2</v>
      </c>
      <c r="E2102" s="4">
        <f t="shared" si="8"/>
        <v>8.6721748075721736E-2</v>
      </c>
      <c r="F2102" s="4"/>
    </row>
    <row r="2103" spans="1:6" ht="13.2" x14ac:dyDescent="0.25">
      <c r="A2103" s="5">
        <v>44767.541666666664</v>
      </c>
      <c r="B2103" s="6">
        <v>232.5</v>
      </c>
      <c r="C2103" s="6">
        <v>226.76302999999999</v>
      </c>
      <c r="D2103" s="6">
        <v>2.5299406168633399E-2</v>
      </c>
      <c r="E2103" s="4">
        <f t="shared" si="8"/>
        <v>8.3843551927766921E-2</v>
      </c>
      <c r="F2103" s="4"/>
    </row>
    <row r="2104" spans="1:6" ht="13.2" x14ac:dyDescent="0.25">
      <c r="A2104" s="5">
        <v>44767.583333333336</v>
      </c>
      <c r="B2104" s="6">
        <v>238.29</v>
      </c>
      <c r="C2104" s="6">
        <v>207.01777000000001</v>
      </c>
      <c r="D2104" s="6">
        <v>0.15106060701938701</v>
      </c>
      <c r="E2104" s="4">
        <f t="shared" si="8"/>
        <v>8.8662909780686083E-2</v>
      </c>
      <c r="F2104" s="4"/>
    </row>
    <row r="2105" spans="1:6" ht="13.2" x14ac:dyDescent="0.25">
      <c r="A2105" s="5">
        <v>44767.625</v>
      </c>
      <c r="B2105" s="6">
        <v>190.23</v>
      </c>
      <c r="C2105" s="6">
        <v>181.46817999999999</v>
      </c>
      <c r="D2105" s="6">
        <v>4.8282955171534699E-2</v>
      </c>
      <c r="E2105" s="4">
        <f t="shared" si="8"/>
        <v>8.6597659004918823E-2</v>
      </c>
      <c r="F2105" s="4"/>
    </row>
    <row r="2106" spans="1:6" ht="13.2" x14ac:dyDescent="0.25">
      <c r="A2106" s="5">
        <v>44767.666666666664</v>
      </c>
      <c r="B2106" s="6">
        <v>175.87</v>
      </c>
      <c r="C2106" s="6">
        <v>160.69515000000001</v>
      </c>
      <c r="D2106" s="6">
        <v>9.4432532655777002E-2</v>
      </c>
      <c r="E2106" s="4">
        <f t="shared" si="8"/>
        <v>8.5326730053384522E-2</v>
      </c>
      <c r="F2106" s="4"/>
    </row>
    <row r="2107" spans="1:6" ht="13.2" x14ac:dyDescent="0.25">
      <c r="A2107" s="5">
        <v>44767.708333333336</v>
      </c>
      <c r="B2107" s="6">
        <v>160.59</v>
      </c>
      <c r="C2107" s="6">
        <v>148.56540000000001</v>
      </c>
      <c r="D2107" s="6">
        <v>8.0938091911037097E-2</v>
      </c>
      <c r="E2107" s="4">
        <f t="shared" si="8"/>
        <v>8.4978702006122411E-2</v>
      </c>
      <c r="F2107" s="4"/>
    </row>
    <row r="2108" spans="1:6" ht="13.2" x14ac:dyDescent="0.25">
      <c r="A2108" s="5">
        <v>44767.75</v>
      </c>
      <c r="B2108" s="6">
        <v>149.88999999999999</v>
      </c>
      <c r="C2108" s="6">
        <v>145.71209999999999</v>
      </c>
      <c r="D2108" s="6">
        <v>2.8672292829490399E-2</v>
      </c>
      <c r="E2108" s="4">
        <f t="shared" si="8"/>
        <v>7.8577818815201803E-2</v>
      </c>
      <c r="F2108" s="4"/>
    </row>
    <row r="2109" spans="1:6" ht="13.2" x14ac:dyDescent="0.25">
      <c r="A2109" s="5">
        <v>44767.791666666664</v>
      </c>
      <c r="B2109" s="6">
        <v>151.02000000000001</v>
      </c>
      <c r="C2109" s="6">
        <v>146.63258999999999</v>
      </c>
      <c r="D2109" s="6">
        <v>2.9921110989037401E-2</v>
      </c>
      <c r="E2109" s="4">
        <f t="shared" si="8"/>
        <v>7.0192324807958992E-2</v>
      </c>
      <c r="F2109" s="4"/>
    </row>
    <row r="2110" spans="1:6" ht="13.2" x14ac:dyDescent="0.25">
      <c r="A2110" s="5">
        <v>44767.833333333336</v>
      </c>
      <c r="B2110" s="6">
        <v>154.78</v>
      </c>
      <c r="C2110" s="6">
        <v>148.58812</v>
      </c>
      <c r="D2110" s="6">
        <v>4.1671433759307201E-2</v>
      </c>
      <c r="E2110" s="4">
        <f t="shared" si="8"/>
        <v>6.2002091970360225E-2</v>
      </c>
      <c r="F2110" s="4"/>
    </row>
    <row r="2111" spans="1:6" ht="13.2" x14ac:dyDescent="0.25">
      <c r="A2111" s="5">
        <v>44767.875</v>
      </c>
      <c r="B2111" s="6">
        <v>159.71</v>
      </c>
      <c r="C2111" s="6">
        <v>153.90700000000001</v>
      </c>
      <c r="D2111" s="6">
        <v>3.7704587835510998E-2</v>
      </c>
      <c r="E2111" s="4">
        <f t="shared" si="8"/>
        <v>5.5696525588911437E-2</v>
      </c>
      <c r="F2111" s="4"/>
    </row>
    <row r="2112" spans="1:6" ht="13.2" x14ac:dyDescent="0.25">
      <c r="A2112" s="5">
        <v>44767.916666666664</v>
      </c>
      <c r="B2112" s="6">
        <v>168.16</v>
      </c>
      <c r="C2112" s="6">
        <v>160.23836</v>
      </c>
      <c r="D2112" s="6">
        <v>4.9436601822434999E-2</v>
      </c>
      <c r="E2112" s="4">
        <f t="shared" si="8"/>
        <v>5.2286218055660305E-2</v>
      </c>
      <c r="F2112" s="4"/>
    </row>
    <row r="2113" spans="1:6" ht="13.2" x14ac:dyDescent="0.25">
      <c r="A2113" s="5">
        <v>44767.958333333336</v>
      </c>
      <c r="B2113" s="6">
        <v>173.74</v>
      </c>
      <c r="C2113" s="6">
        <v>163.66839999999999</v>
      </c>
      <c r="D2113" s="6">
        <v>6.1536619164114799E-2</v>
      </c>
      <c r="E2113" s="4">
        <f t="shared" si="8"/>
        <v>4.9403868238944049E-2</v>
      </c>
      <c r="F2113" s="4"/>
    </row>
    <row r="2114" spans="1:6" ht="13.2" x14ac:dyDescent="0.25">
      <c r="A2114" s="5">
        <v>44765</v>
      </c>
      <c r="B2114" s="6">
        <v>157.75</v>
      </c>
      <c r="C2114" s="6">
        <v>165.69776999999999</v>
      </c>
      <c r="D2114" s="6">
        <v>4.7965461454309202E-2</v>
      </c>
      <c r="E2114" s="4">
        <f t="shared" si="8"/>
        <v>4.735974173682591E-2</v>
      </c>
      <c r="F2114" s="4"/>
    </row>
    <row r="2115" spans="1:6" ht="13.2" x14ac:dyDescent="0.25">
      <c r="A2115" s="5">
        <v>44765.041666666664</v>
      </c>
      <c r="B2115" s="6">
        <v>162.5</v>
      </c>
      <c r="C2115" s="6">
        <v>198.92984000000001</v>
      </c>
      <c r="D2115" s="6">
        <v>0.18312908711935799</v>
      </c>
      <c r="E2115" s="4">
        <f t="shared" si="8"/>
        <v>5.0288772879096527E-2</v>
      </c>
      <c r="F2115" s="4"/>
    </row>
    <row r="2116" spans="1:6" ht="13.2" x14ac:dyDescent="0.25">
      <c r="A2116" s="5">
        <v>44765.083333333336</v>
      </c>
      <c r="B2116" s="6">
        <v>193.06</v>
      </c>
      <c r="C2116" s="6">
        <v>232.56897000000001</v>
      </c>
      <c r="D2116" s="6">
        <v>0.16988065948780701</v>
      </c>
      <c r="E2116" s="4">
        <f t="shared" si="8"/>
        <v>5.3520378491396764E-2</v>
      </c>
      <c r="F2116" s="4"/>
    </row>
    <row r="2117" spans="1:6" ht="13.2" x14ac:dyDescent="0.25">
      <c r="A2117" s="5">
        <v>44765.125</v>
      </c>
      <c r="B2117" s="6">
        <v>233.84</v>
      </c>
      <c r="C2117" s="6">
        <v>249.15527</v>
      </c>
      <c r="D2117" s="6">
        <v>6.1468778083642303E-2</v>
      </c>
      <c r="E2117" s="4">
        <f t="shared" si="8"/>
        <v>5.5605264143123445E-2</v>
      </c>
      <c r="F2117" s="4"/>
    </row>
    <row r="2118" spans="1:6" ht="13.2" x14ac:dyDescent="0.25">
      <c r="A2118" s="5">
        <v>44765.166666666664</v>
      </c>
      <c r="B2118" s="6">
        <v>232.35</v>
      </c>
      <c r="C2118" s="6">
        <v>249.33641</v>
      </c>
      <c r="D2118" s="6">
        <v>6.8126472182702902E-2</v>
      </c>
      <c r="E2118" s="4">
        <f t="shared" si="8"/>
        <v>5.7974027030814869E-2</v>
      </c>
      <c r="F2118" s="4"/>
    </row>
    <row r="2119" spans="1:6" ht="13.2" x14ac:dyDescent="0.25">
      <c r="A2119" s="5">
        <v>44765.208333333336</v>
      </c>
      <c r="B2119" s="6">
        <v>227.99</v>
      </c>
      <c r="C2119" s="6">
        <v>244.39759000000001</v>
      </c>
      <c r="D2119" s="6">
        <v>6.7134827311513101E-2</v>
      </c>
      <c r="E2119" s="4">
        <f t="shared" si="8"/>
        <v>6.0625279265292327E-2</v>
      </c>
      <c r="F2119" s="4"/>
    </row>
    <row r="2120" spans="1:6" ht="13.2" x14ac:dyDescent="0.25">
      <c r="A2120" s="5">
        <v>44765.25</v>
      </c>
      <c r="B2120" s="6">
        <v>221.89</v>
      </c>
      <c r="C2120" s="6">
        <v>236.30356</v>
      </c>
      <c r="D2120" s="6">
        <v>6.09959494473973E-2</v>
      </c>
      <c r="E2120" s="4">
        <f t="shared" si="8"/>
        <v>6.1841299556157914E-2</v>
      </c>
      <c r="F2120" s="4"/>
    </row>
    <row r="2121" spans="1:6" ht="13.2" x14ac:dyDescent="0.25">
      <c r="A2121" s="5">
        <v>44765.291666666664</v>
      </c>
      <c r="B2121" s="6">
        <v>212.13</v>
      </c>
      <c r="C2121" s="6">
        <v>226.32910999999999</v>
      </c>
      <c r="D2121" s="6">
        <v>6.2736560931114793E-2</v>
      </c>
      <c r="E2121" s="4">
        <f t="shared" si="8"/>
        <v>6.1975696278106611E-2</v>
      </c>
      <c r="F2121" s="4"/>
    </row>
    <row r="2122" spans="1:6" ht="13.2" x14ac:dyDescent="0.25">
      <c r="A2122" s="5">
        <v>44765.333333333336</v>
      </c>
      <c r="B2122" s="6">
        <v>213.56</v>
      </c>
      <c r="C2122" s="6">
        <v>218.52565000000001</v>
      </c>
      <c r="D2122" s="6">
        <v>2.2723419424676199E-2</v>
      </c>
      <c r="E2122" s="4">
        <f t="shared" si="8"/>
        <v>6.2099677026869554E-2</v>
      </c>
      <c r="F2122" s="4"/>
    </row>
    <row r="2123" spans="1:6" ht="13.2" x14ac:dyDescent="0.25">
      <c r="A2123" s="5">
        <v>44765.375</v>
      </c>
      <c r="B2123" s="6">
        <v>199.48</v>
      </c>
      <c r="C2123" s="6">
        <v>211.23734999999999</v>
      </c>
      <c r="D2123" s="6">
        <v>5.5659427653300897E-2</v>
      </c>
      <c r="E2123" s="4">
        <f t="shared" si="8"/>
        <v>6.3610616938318959E-2</v>
      </c>
      <c r="F2123" s="4"/>
    </row>
    <row r="2124" spans="1:6" ht="13.2" x14ac:dyDescent="0.25">
      <c r="A2124" s="5">
        <v>44765.416666666664</v>
      </c>
      <c r="B2124" s="6">
        <v>187.55</v>
      </c>
      <c r="C2124" s="6">
        <v>205.29204999999999</v>
      </c>
      <c r="D2124" s="6">
        <v>8.6423463548637003E-2</v>
      </c>
      <c r="E2124" s="4">
        <f t="shared" si="8"/>
        <v>6.5676761725518076E-2</v>
      </c>
      <c r="F2124" s="4"/>
    </row>
    <row r="2125" spans="1:6" ht="13.2" x14ac:dyDescent="0.25">
      <c r="A2125" s="5">
        <v>44765.458333333336</v>
      </c>
      <c r="B2125" s="6">
        <v>177.92</v>
      </c>
      <c r="C2125" s="6">
        <v>207.52135000000001</v>
      </c>
      <c r="D2125" s="6">
        <v>0.14264243173051799</v>
      </c>
      <c r="E2125" s="4">
        <f t="shared" si="8"/>
        <v>7.152523015882456E-2</v>
      </c>
      <c r="F2125" s="4"/>
    </row>
    <row r="2126" spans="1:6" ht="13.2" x14ac:dyDescent="0.25">
      <c r="A2126" s="5">
        <v>44765.5</v>
      </c>
      <c r="B2126" s="6">
        <v>170.9</v>
      </c>
      <c r="C2126" s="6">
        <v>212.40009000000001</v>
      </c>
      <c r="D2126" s="6">
        <v>0.19538640496809501</v>
      </c>
      <c r="E2126" s="4">
        <f t="shared" si="8"/>
        <v>7.8051215944555677E-2</v>
      </c>
      <c r="F2126" s="4"/>
    </row>
    <row r="2127" spans="1:6" ht="13.2" x14ac:dyDescent="0.25">
      <c r="A2127" s="5">
        <v>44765.541666666664</v>
      </c>
      <c r="B2127" s="6">
        <v>170.85</v>
      </c>
      <c r="C2127" s="6">
        <v>205.83259000000001</v>
      </c>
      <c r="D2127" s="6">
        <v>0.16995651660409999</v>
      </c>
      <c r="E2127" s="4">
        <f t="shared" si="8"/>
        <v>8.4078595546033461E-2</v>
      </c>
      <c r="F2127" s="4"/>
    </row>
    <row r="2128" spans="1:6" ht="13.2" x14ac:dyDescent="0.25">
      <c r="A2128" s="5">
        <v>44765.583333333336</v>
      </c>
      <c r="B2128" s="6">
        <v>160.69999999999999</v>
      </c>
      <c r="C2128" s="6">
        <v>186.02091999999999</v>
      </c>
      <c r="D2128" s="6">
        <v>0.136118668803487</v>
      </c>
      <c r="E2128" s="4">
        <f t="shared" si="8"/>
        <v>8.3456014787037625E-2</v>
      </c>
      <c r="F2128" s="4"/>
    </row>
    <row r="2129" spans="1:6" ht="13.2" x14ac:dyDescent="0.25">
      <c r="A2129" s="5">
        <v>44765.625</v>
      </c>
      <c r="B2129" s="6">
        <v>118.98</v>
      </c>
      <c r="C2129" s="6">
        <v>159.20473999999999</v>
      </c>
      <c r="D2129" s="6">
        <v>0.25266044214512701</v>
      </c>
      <c r="E2129" s="4">
        <f t="shared" si="8"/>
        <v>9.1971743410937293E-2</v>
      </c>
      <c r="F2129" s="4"/>
    </row>
    <row r="2130" spans="1:6" ht="13.2" x14ac:dyDescent="0.25">
      <c r="A2130" s="5">
        <v>44765.666666666664</v>
      </c>
      <c r="B2130" s="6">
        <v>112.34</v>
      </c>
      <c r="C2130" s="6">
        <v>136.81648999999999</v>
      </c>
      <c r="D2130" s="6">
        <v>0.17890014573535601</v>
      </c>
      <c r="E2130" s="4">
        <f t="shared" si="8"/>
        <v>9.5491227289253078E-2</v>
      </c>
      <c r="F2130" s="4"/>
    </row>
    <row r="2131" spans="1:6" ht="13.2" x14ac:dyDescent="0.25">
      <c r="A2131" s="5">
        <v>44765.708333333336</v>
      </c>
      <c r="B2131" s="6">
        <v>109.14</v>
      </c>
      <c r="C2131" s="6">
        <v>124.77076</v>
      </c>
      <c r="D2131" s="6">
        <v>0.125275825842529</v>
      </c>
      <c r="E2131" s="4">
        <f t="shared" si="8"/>
        <v>9.7338632869731892E-2</v>
      </c>
      <c r="F2131" s="4"/>
    </row>
    <row r="2132" spans="1:6" ht="13.2" x14ac:dyDescent="0.25">
      <c r="A2132" s="5">
        <v>44765.75</v>
      </c>
      <c r="B2132" s="6">
        <v>100.33</v>
      </c>
      <c r="C2132" s="6">
        <v>123.92319000000001</v>
      </c>
      <c r="D2132" s="6">
        <v>0.190385592882171</v>
      </c>
      <c r="E2132" s="4">
        <f t="shared" si="8"/>
        <v>0.10407668703859359</v>
      </c>
      <c r="F2132" s="4"/>
    </row>
    <row r="2133" spans="1:6" ht="13.2" x14ac:dyDescent="0.25">
      <c r="A2133" s="5">
        <v>44765.791666666664</v>
      </c>
      <c r="B2133" s="6">
        <v>101.18</v>
      </c>
      <c r="C2133" s="6">
        <v>127.12545</v>
      </c>
      <c r="D2133" s="6">
        <v>0.20409327951248099</v>
      </c>
      <c r="E2133" s="4">
        <f t="shared" si="8"/>
        <v>0.11133386072707042</v>
      </c>
      <c r="F2133" s="4"/>
    </row>
    <row r="2134" spans="1:6" ht="13.2" x14ac:dyDescent="0.25">
      <c r="A2134" s="5">
        <v>44765.833333333336</v>
      </c>
      <c r="B2134" s="6">
        <v>101.27</v>
      </c>
      <c r="C2134" s="6">
        <v>130.01648</v>
      </c>
      <c r="D2134" s="6">
        <v>0.22109874071348401</v>
      </c>
      <c r="E2134" s="4">
        <f t="shared" si="8"/>
        <v>0.11880999851682779</v>
      </c>
      <c r="F2134" s="4"/>
    </row>
    <row r="2135" spans="1:6" ht="13.2" x14ac:dyDescent="0.25">
      <c r="A2135" s="5">
        <v>44765.875</v>
      </c>
      <c r="B2135" s="6">
        <v>115.37</v>
      </c>
      <c r="C2135" s="6">
        <v>133.61873</v>
      </c>
      <c r="D2135" s="6">
        <v>0.136573143600451</v>
      </c>
      <c r="E2135" s="4">
        <f t="shared" si="8"/>
        <v>0.12292952167370029</v>
      </c>
      <c r="F2135" s="4"/>
    </row>
    <row r="2136" spans="1:6" ht="13.2" x14ac:dyDescent="0.25">
      <c r="A2136" s="5">
        <v>44765.916666666664</v>
      </c>
      <c r="B2136" s="6">
        <v>116.31</v>
      </c>
      <c r="C2136" s="6">
        <v>137.06153</v>
      </c>
      <c r="D2136" s="6">
        <v>0.151403023153178</v>
      </c>
      <c r="E2136" s="4">
        <f t="shared" si="8"/>
        <v>0.12717812256248126</v>
      </c>
      <c r="F2136" s="4"/>
    </row>
    <row r="2137" spans="1:6" ht="13.2" x14ac:dyDescent="0.25">
      <c r="A2137" s="5">
        <v>44765.958333333336</v>
      </c>
      <c r="B2137" s="6">
        <v>130.41</v>
      </c>
      <c r="C2137" s="6">
        <v>144.02175</v>
      </c>
      <c r="D2137" s="6">
        <v>9.4511766451942106E-2</v>
      </c>
      <c r="E2137" s="4">
        <f t="shared" si="8"/>
        <v>0.12855208703280738</v>
      </c>
      <c r="F2137" s="4"/>
    </row>
    <row r="2138" spans="1:6" ht="13.2" x14ac:dyDescent="0.25">
      <c r="A2138" s="5">
        <v>44766</v>
      </c>
      <c r="B2138" s="6">
        <v>144.80000000000001</v>
      </c>
      <c r="C2138" s="6">
        <v>173.52699999999999</v>
      </c>
      <c r="D2138" s="6">
        <v>0.165547724561595</v>
      </c>
      <c r="E2138" s="4">
        <f t="shared" si="8"/>
        <v>0.13345134799561095</v>
      </c>
      <c r="F2138" s="4"/>
    </row>
    <row r="2139" spans="1:6" ht="13.2" x14ac:dyDescent="0.25">
      <c r="A2139" s="5">
        <v>44766.041666666664</v>
      </c>
      <c r="B2139" s="6">
        <v>161.83000000000001</v>
      </c>
      <c r="C2139" s="6">
        <v>205.13432</v>
      </c>
      <c r="D2139" s="6">
        <v>0.21110226704141899</v>
      </c>
      <c r="E2139" s="4">
        <f t="shared" si="8"/>
        <v>0.13461689715903022</v>
      </c>
      <c r="F2139" s="4"/>
    </row>
    <row r="2140" spans="1:6" ht="13.2" x14ac:dyDescent="0.25">
      <c r="A2140" s="5">
        <v>44766.083333333336</v>
      </c>
      <c r="B2140" s="6">
        <v>194.74</v>
      </c>
      <c r="C2140" s="6">
        <v>236.88247999999999</v>
      </c>
      <c r="D2140" s="6">
        <v>0.177904587962773</v>
      </c>
      <c r="E2140" s="4">
        <f t="shared" si="8"/>
        <v>0.13495122751215377</v>
      </c>
      <c r="F2140" s="4"/>
    </row>
    <row r="2141" spans="1:6" ht="13.2" x14ac:dyDescent="0.25">
      <c r="A2141" s="5">
        <v>44766.125</v>
      </c>
      <c r="B2141" s="6">
        <v>237.03</v>
      </c>
      <c r="C2141" s="6">
        <v>251.44997000000001</v>
      </c>
      <c r="D2141" s="6">
        <v>5.7347272700012601E-2</v>
      </c>
      <c r="E2141" s="4">
        <f t="shared" si="8"/>
        <v>0.13477949812116918</v>
      </c>
      <c r="F2141" s="4"/>
    </row>
    <row r="2142" spans="1:6" ht="13.2" x14ac:dyDescent="0.25">
      <c r="A2142" s="5">
        <v>44766.166666666664</v>
      </c>
      <c r="B2142" s="6">
        <v>237.54</v>
      </c>
      <c r="C2142" s="6">
        <v>249.98627999999999</v>
      </c>
      <c r="D2142" s="6">
        <v>4.9787852357337299E-2</v>
      </c>
      <c r="E2142" s="4">
        <f t="shared" si="8"/>
        <v>0.13401538896177898</v>
      </c>
      <c r="F2142" s="4"/>
    </row>
    <row r="2143" spans="1:6" ht="13.2" x14ac:dyDescent="0.25">
      <c r="A2143" s="5">
        <v>44766.208333333336</v>
      </c>
      <c r="B2143" s="6">
        <v>227.74</v>
      </c>
      <c r="C2143" s="6">
        <v>244.66767999999999</v>
      </c>
      <c r="D2143" s="6">
        <v>6.9186416448629301E-2</v>
      </c>
      <c r="E2143" s="4">
        <f t="shared" si="8"/>
        <v>0.13410087184249211</v>
      </c>
      <c r="F2143" s="4"/>
    </row>
    <row r="2144" spans="1:6" ht="13.2" x14ac:dyDescent="0.25">
      <c r="A2144" s="5">
        <v>44766.25</v>
      </c>
      <c r="B2144" s="6">
        <v>220.29</v>
      </c>
      <c r="C2144" s="6">
        <v>238.21878000000001</v>
      </c>
      <c r="D2144" s="6">
        <v>7.5261824445578995E-2</v>
      </c>
      <c r="E2144" s="4">
        <f t="shared" si="8"/>
        <v>0.1346952833007497</v>
      </c>
      <c r="F2144" s="4"/>
    </row>
    <row r="2145" spans="1:6" ht="13.2" x14ac:dyDescent="0.25">
      <c r="A2145" s="5">
        <v>44766.291666666664</v>
      </c>
      <c r="B2145" s="6">
        <v>215.49</v>
      </c>
      <c r="C2145" s="6">
        <v>231.44379000000001</v>
      </c>
      <c r="D2145" s="6">
        <v>6.8931596738888504E-2</v>
      </c>
      <c r="E2145" s="4">
        <f t="shared" si="8"/>
        <v>0.13495340979274026</v>
      </c>
      <c r="F2145" s="4"/>
    </row>
    <row r="2146" spans="1:6" ht="13.2" x14ac:dyDescent="0.25">
      <c r="A2146" s="5">
        <v>44766.333333333336</v>
      </c>
      <c r="B2146" s="6">
        <v>220.02</v>
      </c>
      <c r="C2146" s="6">
        <v>226.55724000000001</v>
      </c>
      <c r="D2146" s="6">
        <v>2.88546947340989E-2</v>
      </c>
      <c r="E2146" s="4">
        <f t="shared" si="8"/>
        <v>0.13520887959729957</v>
      </c>
      <c r="F2146" s="4"/>
    </row>
    <row r="2147" spans="1:6" ht="13.2" x14ac:dyDescent="0.25">
      <c r="A2147" s="5">
        <v>44766.375</v>
      </c>
      <c r="B2147" s="6">
        <v>215.38</v>
      </c>
      <c r="C2147" s="6">
        <v>220.71104</v>
      </c>
      <c r="D2147" s="6">
        <v>2.4153934483748501E-2</v>
      </c>
      <c r="E2147" s="4">
        <f t="shared" si="8"/>
        <v>0.13389615071523489</v>
      </c>
      <c r="F2147" s="4"/>
    </row>
    <row r="2148" spans="1:6" ht="13.2" x14ac:dyDescent="0.25">
      <c r="A2148" s="5">
        <v>44766.416666666664</v>
      </c>
      <c r="B2148" s="6">
        <v>202.37</v>
      </c>
      <c r="C2148" s="6">
        <v>214.91102000000001</v>
      </c>
      <c r="D2148" s="6">
        <v>5.8354476192053799E-2</v>
      </c>
      <c r="E2148" s="4">
        <f t="shared" si="8"/>
        <v>0.13272660957537727</v>
      </c>
      <c r="F2148" s="4"/>
    </row>
    <row r="2149" spans="1:6" ht="13.2" x14ac:dyDescent="0.25">
      <c r="A2149" s="5">
        <v>44766.458333333336</v>
      </c>
      <c r="B2149" s="6">
        <v>193.53</v>
      </c>
      <c r="C2149" s="6">
        <v>216.16879</v>
      </c>
      <c r="D2149" s="6">
        <v>0.104727375307045</v>
      </c>
      <c r="E2149" s="4">
        <f t="shared" si="8"/>
        <v>0.13114681555773255</v>
      </c>
      <c r="F2149" s="4"/>
    </row>
    <row r="2150" spans="1:6" ht="13.2" x14ac:dyDescent="0.25">
      <c r="A2150" s="5">
        <v>44766.5</v>
      </c>
      <c r="B2150" s="6">
        <v>189.27</v>
      </c>
      <c r="C2150" s="6">
        <v>220.13955999999999</v>
      </c>
      <c r="D2150" s="6">
        <v>0.14022722676469401</v>
      </c>
      <c r="E2150" s="4">
        <f t="shared" si="8"/>
        <v>0.12884851646592418</v>
      </c>
      <c r="F2150" s="4"/>
    </row>
    <row r="2151" spans="1:6" ht="13.2" x14ac:dyDescent="0.25">
      <c r="A2151" s="5">
        <v>44766.541666666664</v>
      </c>
      <c r="B2151" s="6">
        <v>197.53</v>
      </c>
      <c r="C2151" s="6">
        <v>213.55153000000001</v>
      </c>
      <c r="D2151" s="6">
        <v>7.5024187370607898E-2</v>
      </c>
      <c r="E2151" s="4">
        <f t="shared" si="8"/>
        <v>0.12489300274786201</v>
      </c>
      <c r="F2151" s="4"/>
    </row>
    <row r="2152" spans="1:6" ht="13.2" x14ac:dyDescent="0.25">
      <c r="A2152" s="5">
        <v>44766.583333333336</v>
      </c>
      <c r="B2152" s="6">
        <v>204.01</v>
      </c>
      <c r="C2152" s="6">
        <v>193.96513999999999</v>
      </c>
      <c r="D2152" s="6">
        <v>5.1786934497611202E-2</v>
      </c>
      <c r="E2152" s="4">
        <f t="shared" si="8"/>
        <v>0.12137918048511719</v>
      </c>
      <c r="F2152" s="4"/>
    </row>
    <row r="2153" spans="1:6" ht="13.2" x14ac:dyDescent="0.25">
      <c r="A2153" s="5">
        <v>44766.625</v>
      </c>
      <c r="B2153" s="6">
        <v>153.1</v>
      </c>
      <c r="C2153" s="6">
        <v>166.57706999999999</v>
      </c>
      <c r="D2153" s="6">
        <v>8.0905913400925997E-2</v>
      </c>
      <c r="E2153" s="4">
        <f t="shared" si="8"/>
        <v>0.11422274178744217</v>
      </c>
      <c r="F2153" s="4"/>
    </row>
    <row r="2154" spans="1:6" ht="13.2" x14ac:dyDescent="0.25">
      <c r="A2154" s="5">
        <v>44766.666666666664</v>
      </c>
      <c r="B2154" s="6">
        <v>129.62</v>
      </c>
      <c r="C2154" s="6">
        <v>143.07826</v>
      </c>
      <c r="D2154" s="6">
        <v>9.4062228601326195E-2</v>
      </c>
      <c r="E2154" s="4">
        <f t="shared" si="8"/>
        <v>0.11068782857352426</v>
      </c>
      <c r="F2154" s="4"/>
    </row>
    <row r="2155" spans="1:6" ht="13.2" x14ac:dyDescent="0.25">
      <c r="A2155" s="5">
        <v>44766.708333333336</v>
      </c>
      <c r="B2155" s="6">
        <v>124.93</v>
      </c>
      <c r="C2155" s="6">
        <v>130.38299000000001</v>
      </c>
      <c r="D2155" s="6">
        <v>4.1822863549915497E-2</v>
      </c>
      <c r="E2155" s="4">
        <f t="shared" si="8"/>
        <v>0.10721062181133199</v>
      </c>
      <c r="F2155" s="4"/>
    </row>
    <row r="2156" spans="1:6" ht="13.2" x14ac:dyDescent="0.25">
      <c r="A2156" s="5">
        <v>44766.75</v>
      </c>
      <c r="B2156" s="6">
        <v>112.27</v>
      </c>
      <c r="C2156" s="6">
        <v>130.24562</v>
      </c>
      <c r="D2156" s="6">
        <v>0.13801323990779801</v>
      </c>
      <c r="E2156" s="4">
        <f t="shared" si="8"/>
        <v>0.1050284404373998</v>
      </c>
      <c r="F2156" s="4"/>
    </row>
    <row r="2157" spans="1:6" ht="13.2" x14ac:dyDescent="0.25">
      <c r="A2157" s="5">
        <v>44766.791666666664</v>
      </c>
      <c r="B2157" s="6">
        <v>108.5</v>
      </c>
      <c r="C2157" s="6">
        <v>134.93671000000001</v>
      </c>
      <c r="D2157" s="6">
        <v>0.195919331366534</v>
      </c>
      <c r="E2157" s="4">
        <f t="shared" si="8"/>
        <v>0.10468785926465202</v>
      </c>
      <c r="F2157" s="4"/>
    </row>
    <row r="2158" spans="1:6" ht="13.2" x14ac:dyDescent="0.25">
      <c r="A2158" s="5">
        <v>44766.833333333336</v>
      </c>
      <c r="B2158" s="6">
        <v>109.46</v>
      </c>
      <c r="C2158" s="6">
        <v>138.46485000000001</v>
      </c>
      <c r="D2158" s="6">
        <v>0.20947446229133199</v>
      </c>
      <c r="E2158" s="4">
        <f t="shared" si="8"/>
        <v>0.10420351433039567</v>
      </c>
      <c r="F2158" s="4"/>
    </row>
    <row r="2159" spans="1:6" ht="13.2" x14ac:dyDescent="0.25">
      <c r="A2159" s="5">
        <v>44766.875</v>
      </c>
      <c r="B2159" s="6">
        <v>119.7</v>
      </c>
      <c r="C2159" s="6">
        <v>141.80581000000001</v>
      </c>
      <c r="D2159" s="6">
        <v>0.15588790050280699</v>
      </c>
      <c r="E2159" s="4">
        <f t="shared" si="8"/>
        <v>0.10500829586799383</v>
      </c>
      <c r="F2159" s="4"/>
    </row>
    <row r="2160" spans="1:6" ht="13.2" x14ac:dyDescent="0.25">
      <c r="A2160" s="5">
        <v>44766.916666666664</v>
      </c>
      <c r="B2160" s="6">
        <v>133.21</v>
      </c>
      <c r="C2160" s="6">
        <v>145.27195</v>
      </c>
      <c r="D2160" s="6">
        <v>8.3030137614315699E-2</v>
      </c>
      <c r="E2160" s="4">
        <f t="shared" si="8"/>
        <v>0.10215942563720791</v>
      </c>
      <c r="F2160" s="4"/>
    </row>
    <row r="2161" spans="1:6" ht="13.2" x14ac:dyDescent="0.25">
      <c r="A2161" s="5">
        <v>44766.958333333336</v>
      </c>
      <c r="B2161" s="6">
        <v>140.35</v>
      </c>
      <c r="C2161" s="6">
        <v>152.60695000000001</v>
      </c>
      <c r="D2161" s="6">
        <v>8.0317115308313397E-2</v>
      </c>
      <c r="E2161" s="4">
        <f t="shared" si="8"/>
        <v>0.10156798183955669</v>
      </c>
      <c r="F2161" s="4"/>
    </row>
    <row r="2162" spans="1:6" ht="13.2" x14ac:dyDescent="0.25">
      <c r="A2162" s="5">
        <v>44767</v>
      </c>
      <c r="B2162" s="6">
        <v>153.75</v>
      </c>
      <c r="C2162" s="6">
        <v>181.5103</v>
      </c>
      <c r="D2162" s="6">
        <v>0.152940632019229</v>
      </c>
      <c r="E2162" s="4">
        <f t="shared" si="8"/>
        <v>0.10104268631695813</v>
      </c>
      <c r="F2162" s="4"/>
    </row>
    <row r="2163" spans="1:6" ht="13.2" x14ac:dyDescent="0.25">
      <c r="A2163" s="5">
        <v>44767.041666666664</v>
      </c>
      <c r="B2163" s="6">
        <v>171.36</v>
      </c>
      <c r="C2163" s="6">
        <v>208.30492000000001</v>
      </c>
      <c r="D2163" s="6">
        <v>0.17735980503964999</v>
      </c>
      <c r="E2163" s="4">
        <f t="shared" si="8"/>
        <v>9.9636750400217744E-2</v>
      </c>
      <c r="F2163" s="4"/>
    </row>
    <row r="2164" spans="1:6" ht="13.2" x14ac:dyDescent="0.25">
      <c r="A2164" s="5">
        <v>44767.083333333336</v>
      </c>
      <c r="B2164" s="6">
        <v>204.3</v>
      </c>
      <c r="C2164" s="6">
        <v>235.69981999999999</v>
      </c>
      <c r="D2164" s="6">
        <v>0.13321953321814101</v>
      </c>
      <c r="E2164" s="4">
        <f t="shared" si="8"/>
        <v>9.7774873119191419E-2</v>
      </c>
      <c r="F2164" s="4"/>
    </row>
    <row r="2165" spans="1:6" ht="13.2" x14ac:dyDescent="0.25">
      <c r="A2165" s="5">
        <v>44767.125</v>
      </c>
      <c r="B2165" s="6">
        <v>241.08</v>
      </c>
      <c r="C2165" s="6">
        <v>247.75189</v>
      </c>
      <c r="D2165" s="6">
        <v>2.6929723926626702E-2</v>
      </c>
      <c r="E2165" s="4">
        <f t="shared" si="8"/>
        <v>9.6507475253633665E-2</v>
      </c>
      <c r="F2165" s="4"/>
    </row>
    <row r="2166" spans="1:6" ht="13.2" x14ac:dyDescent="0.25">
      <c r="A2166" s="5">
        <v>44767.166666666664</v>
      </c>
      <c r="B2166" s="6">
        <v>241.35</v>
      </c>
      <c r="C2166" s="6">
        <v>245.59253000000001</v>
      </c>
      <c r="D2166" s="6">
        <v>1.7274670365584801E-2</v>
      </c>
      <c r="E2166" s="4">
        <f t="shared" si="8"/>
        <v>9.5152759337310655E-2</v>
      </c>
      <c r="F2166" s="4"/>
    </row>
    <row r="2167" spans="1:6" ht="13.2" x14ac:dyDescent="0.25">
      <c r="A2167" s="5">
        <v>44767.208333333336</v>
      </c>
      <c r="B2167" s="6">
        <v>237.13</v>
      </c>
      <c r="C2167" s="6">
        <v>240.69213999999999</v>
      </c>
      <c r="D2167" s="6">
        <v>1.47995692755068E-2</v>
      </c>
      <c r="E2167" s="4">
        <f t="shared" si="8"/>
        <v>9.2886640705097209E-2</v>
      </c>
      <c r="F2167" s="4"/>
    </row>
    <row r="2168" spans="1:6" ht="13.2" x14ac:dyDescent="0.25">
      <c r="A2168" s="5">
        <v>44767.25</v>
      </c>
      <c r="B2168" s="6">
        <v>226.07</v>
      </c>
      <c r="C2168" s="6">
        <v>236.60372000000001</v>
      </c>
      <c r="D2168" s="6">
        <v>4.4520517259830097E-2</v>
      </c>
      <c r="E2168" s="4">
        <f t="shared" si="8"/>
        <v>9.1605752905691007E-2</v>
      </c>
      <c r="F2168" s="4"/>
    </row>
    <row r="2169" spans="1:6" ht="13.2" x14ac:dyDescent="0.25">
      <c r="A2169" s="5">
        <v>44767.291666666664</v>
      </c>
      <c r="B2169" s="6">
        <v>218.43</v>
      </c>
      <c r="C2169" s="6">
        <v>234.02115000000001</v>
      </c>
      <c r="D2169" s="6">
        <v>6.6622824475480097E-2</v>
      </c>
      <c r="E2169" s="4">
        <f t="shared" si="8"/>
        <v>9.1509554061382323E-2</v>
      </c>
      <c r="F2169" s="4"/>
    </row>
    <row r="2170" spans="1:6" ht="13.2" x14ac:dyDescent="0.25">
      <c r="A2170" s="5">
        <v>44767.333333333336</v>
      </c>
      <c r="B2170" s="6">
        <v>226.81</v>
      </c>
      <c r="C2170" s="6">
        <v>232.40798000000001</v>
      </c>
      <c r="D2170" s="6">
        <v>2.4086866552516802E-2</v>
      </c>
      <c r="E2170" s="4">
        <f t="shared" si="8"/>
        <v>9.1310894553816399E-2</v>
      </c>
      <c r="F2170" s="4"/>
    </row>
    <row r="2171" spans="1:6" ht="13.2" x14ac:dyDescent="0.25">
      <c r="A2171" s="5">
        <v>44767.375</v>
      </c>
      <c r="B2171" s="6">
        <v>221.6</v>
      </c>
      <c r="C2171" s="6">
        <v>227.46385000000001</v>
      </c>
      <c r="D2171" s="6">
        <v>2.5779261188096501E-2</v>
      </c>
      <c r="E2171" s="4">
        <f t="shared" si="8"/>
        <v>9.1378616499830909E-2</v>
      </c>
      <c r="F2171" s="4"/>
    </row>
    <row r="2172" spans="1:6" ht="13.2" x14ac:dyDescent="0.25">
      <c r="A2172" s="5">
        <v>44767.416666666664</v>
      </c>
      <c r="B2172" s="6">
        <v>229.26</v>
      </c>
      <c r="C2172" s="6">
        <v>222.03574</v>
      </c>
      <c r="D2172" s="6">
        <v>3.2536473632578097E-2</v>
      </c>
      <c r="E2172" s="4">
        <f t="shared" si="8"/>
        <v>9.0302866393186076E-2</v>
      </c>
      <c r="F2172" s="4"/>
    </row>
    <row r="2173" spans="1:6" ht="13.2" x14ac:dyDescent="0.25">
      <c r="A2173" s="5">
        <v>44767.458333333336</v>
      </c>
      <c r="B2173" s="6">
        <v>226.71</v>
      </c>
      <c r="C2173" s="6">
        <v>223.59970999999999</v>
      </c>
      <c r="D2173" s="6">
        <v>1.39100806526091E-2</v>
      </c>
      <c r="E2173" s="4">
        <f t="shared" si="8"/>
        <v>8.6518812449251248E-2</v>
      </c>
      <c r="F2173" s="4"/>
    </row>
    <row r="2174" spans="1:6" ht="13.2" x14ac:dyDescent="0.25">
      <c r="A2174" s="5">
        <v>44767.5</v>
      </c>
      <c r="B2174" s="6">
        <v>224.31</v>
      </c>
      <c r="C2174" s="6">
        <v>226.93243000000001</v>
      </c>
      <c r="D2174" s="6">
        <v>1.1555994883587099E-2</v>
      </c>
      <c r="E2174" s="4">
        <f t="shared" si="8"/>
        <v>8.11575111208718E-2</v>
      </c>
      <c r="F2174" s="4"/>
    </row>
    <row r="2175" spans="1:6" ht="13.2" x14ac:dyDescent="0.25">
      <c r="A2175" s="5">
        <v>44767.541666666664</v>
      </c>
      <c r="B2175" s="6">
        <v>232.5</v>
      </c>
      <c r="C2175" s="6">
        <v>219.21520000000001</v>
      </c>
      <c r="D2175" s="6">
        <v>6.0601637112754903E-2</v>
      </c>
      <c r="E2175" s="4">
        <f t="shared" si="8"/>
        <v>8.0556571526794588E-2</v>
      </c>
      <c r="F2175" s="4"/>
    </row>
    <row r="2176" spans="1:6" ht="13.2" x14ac:dyDescent="0.25">
      <c r="A2176" s="5">
        <v>44767.583333333336</v>
      </c>
      <c r="B2176" s="6">
        <v>238.29</v>
      </c>
      <c r="C2176" s="6">
        <v>199.64345</v>
      </c>
      <c r="D2176" s="6">
        <v>0.19357785091371599</v>
      </c>
      <c r="E2176" s="4">
        <f t="shared" si="8"/>
        <v>8.6464526377465614E-2</v>
      </c>
      <c r="F2176" s="4"/>
    </row>
    <row r="2177" spans="1:6" ht="13.2" x14ac:dyDescent="0.25">
      <c r="A2177" s="5">
        <v>44767.625</v>
      </c>
      <c r="B2177" s="6">
        <v>190.23</v>
      </c>
      <c r="C2177" s="6">
        <v>173.72783000000001</v>
      </c>
      <c r="D2177" s="6">
        <v>9.4988638262505004E-2</v>
      </c>
      <c r="E2177" s="4">
        <f t="shared" si="8"/>
        <v>8.7051306580031407E-2</v>
      </c>
      <c r="F2177" s="4"/>
    </row>
    <row r="2178" spans="1:6" ht="13.2" x14ac:dyDescent="0.25">
      <c r="A2178" s="5">
        <v>44767.666666666664</v>
      </c>
      <c r="B2178" s="6">
        <v>175.87</v>
      </c>
      <c r="C2178" s="6">
        <v>152.06607</v>
      </c>
      <c r="D2178" s="6">
        <v>0.15653676063305899</v>
      </c>
      <c r="E2178" s="4">
        <f t="shared" si="8"/>
        <v>8.9654412081353607E-2</v>
      </c>
      <c r="F2178" s="4"/>
    </row>
    <row r="2179" spans="1:6" ht="13.2" x14ac:dyDescent="0.25">
      <c r="A2179" s="5">
        <v>44767.708333333336</v>
      </c>
      <c r="B2179" s="6">
        <v>160.59</v>
      </c>
      <c r="C2179" s="6">
        <v>140.02103</v>
      </c>
      <c r="D2179" s="6">
        <v>0.146899147935135</v>
      </c>
      <c r="E2179" s="4">
        <f t="shared" si="8"/>
        <v>9.4032590597404431E-2</v>
      </c>
      <c r="F2179" s="4"/>
    </row>
    <row r="2180" spans="1:6" ht="13.2" x14ac:dyDescent="0.25">
      <c r="A2180" s="5">
        <v>44767.75</v>
      </c>
      <c r="B2180" s="6">
        <v>149.88999999999999</v>
      </c>
      <c r="C2180" s="6">
        <v>139.07309000000001</v>
      </c>
      <c r="D2180" s="6">
        <v>7.7778598289575396E-2</v>
      </c>
      <c r="E2180" s="4">
        <f t="shared" si="8"/>
        <v>9.1522813863311833E-2</v>
      </c>
      <c r="F2180" s="4"/>
    </row>
    <row r="2181" spans="1:6" ht="13.2" x14ac:dyDescent="0.25">
      <c r="A2181" s="5">
        <v>44767.791666666664</v>
      </c>
      <c r="B2181" s="6">
        <v>151.02000000000001</v>
      </c>
      <c r="C2181" s="6">
        <v>142.54588000000001</v>
      </c>
      <c r="D2181" s="6">
        <v>5.9448368483185798E-2</v>
      </c>
      <c r="E2181" s="4">
        <f t="shared" si="8"/>
        <v>8.5836523743172313E-2</v>
      </c>
      <c r="F2181" s="4"/>
    </row>
    <row r="2182" spans="1:6" ht="13.2" x14ac:dyDescent="0.25">
      <c r="A2182" s="5">
        <v>44767.833333333336</v>
      </c>
      <c r="B2182" s="6">
        <v>154.78</v>
      </c>
      <c r="C2182" s="6">
        <v>145.22551000000001</v>
      </c>
      <c r="D2182" s="6">
        <v>6.5790714041906104E-2</v>
      </c>
      <c r="E2182" s="4">
        <f t="shared" si="8"/>
        <v>7.9849700899446222E-2</v>
      </c>
      <c r="F2182" s="4"/>
    </row>
    <row r="2183" spans="1:6" ht="13.2" x14ac:dyDescent="0.25">
      <c r="A2183" s="5">
        <v>44767.875</v>
      </c>
      <c r="B2183" s="6">
        <v>159.71</v>
      </c>
      <c r="C2183" s="6">
        <v>149.14214000000001</v>
      </c>
      <c r="D2183" s="6">
        <v>7.0857639564512007E-2</v>
      </c>
      <c r="E2183" s="4">
        <f t="shared" si="8"/>
        <v>7.6306773360350577E-2</v>
      </c>
      <c r="F2183" s="4"/>
    </row>
    <row r="2184" spans="1:6" ht="13.2" x14ac:dyDescent="0.25">
      <c r="A2184" s="5">
        <v>44767.916666666664</v>
      </c>
      <c r="B2184" s="6">
        <v>168.16</v>
      </c>
      <c r="C2184" s="6">
        <v>154.95973000000001</v>
      </c>
      <c r="D2184" s="6">
        <v>8.5185163913230805E-2</v>
      </c>
      <c r="E2184" s="4">
        <f t="shared" si="8"/>
        <v>7.639656612280539E-2</v>
      </c>
      <c r="F2184" s="4"/>
    </row>
    <row r="2185" spans="1:6" ht="13.2" x14ac:dyDescent="0.25">
      <c r="A2185" s="5">
        <v>44767.958333333336</v>
      </c>
      <c r="B2185" s="6">
        <v>173.74</v>
      </c>
      <c r="C2185" s="6">
        <v>163.89633000000001</v>
      </c>
      <c r="D2185" s="6">
        <v>6.00603442432176E-2</v>
      </c>
      <c r="E2185" s="4">
        <f t="shared" si="8"/>
        <v>7.5552533995093055E-2</v>
      </c>
      <c r="F2185" s="4"/>
    </row>
    <row r="2186" spans="1:6" ht="13.2" x14ac:dyDescent="0.25">
      <c r="A2186" s="5">
        <v>44768</v>
      </c>
      <c r="B2186" s="6">
        <v>184.66</v>
      </c>
      <c r="C2186" s="6">
        <v>174.97980000000001</v>
      </c>
      <c r="D2186" s="6">
        <v>5.53218142894207E-2</v>
      </c>
      <c r="E2186" s="4">
        <f t="shared" si="8"/>
        <v>7.1485083256351042E-2</v>
      </c>
      <c r="F2186" s="4"/>
    </row>
    <row r="2187" spans="1:6" ht="13.2" x14ac:dyDescent="0.25">
      <c r="A2187" s="5">
        <v>44768.041666666664</v>
      </c>
      <c r="B2187" s="6">
        <v>202.58</v>
      </c>
      <c r="C2187" s="6">
        <v>199.20762999999999</v>
      </c>
      <c r="D2187" s="6">
        <v>1.69289198410724E-2</v>
      </c>
      <c r="E2187" s="4">
        <f t="shared" si="8"/>
        <v>6.4800463039743669E-2</v>
      </c>
      <c r="F2187" s="4"/>
    </row>
    <row r="2188" spans="1:6" ht="13.2" x14ac:dyDescent="0.25">
      <c r="A2188" s="5">
        <v>44768.083333333336</v>
      </c>
      <c r="B2188" s="6">
        <v>228.7</v>
      </c>
      <c r="C2188" s="6">
        <v>230.40083000000001</v>
      </c>
      <c r="D2188" s="6">
        <v>7.3820480594623903E-3</v>
      </c>
      <c r="E2188" s="4">
        <f t="shared" si="8"/>
        <v>5.9557234491465404E-2</v>
      </c>
      <c r="F2188" s="4"/>
    </row>
    <row r="2189" spans="1:6" ht="13.2" x14ac:dyDescent="0.25">
      <c r="A2189" s="5">
        <v>44768.125</v>
      </c>
      <c r="B2189" s="6">
        <v>263.83999999999997</v>
      </c>
      <c r="C2189" s="6">
        <v>247.39361</v>
      </c>
      <c r="D2189" s="6">
        <v>6.64786370189593E-2</v>
      </c>
      <c r="E2189" s="4">
        <f t="shared" si="8"/>
        <v>6.1205105870312582E-2</v>
      </c>
      <c r="F2189" s="4"/>
    </row>
    <row r="2190" spans="1:6" ht="13.2" x14ac:dyDescent="0.25">
      <c r="A2190" s="5">
        <v>44768.166666666664</v>
      </c>
      <c r="B2190" s="6">
        <v>262.39</v>
      </c>
      <c r="C2190" s="6">
        <v>246.42170999999999</v>
      </c>
      <c r="D2190" s="6">
        <v>6.4800662246844998E-2</v>
      </c>
      <c r="E2190" s="4">
        <f t="shared" si="8"/>
        <v>6.3185355532031751E-2</v>
      </c>
      <c r="F2190" s="4"/>
    </row>
    <row r="2191" spans="1:6" ht="13.2" x14ac:dyDescent="0.25">
      <c r="A2191" s="5">
        <v>44768.208333333336</v>
      </c>
      <c r="B2191" s="6">
        <v>249.15</v>
      </c>
      <c r="C2191" s="6">
        <v>240.30906999999999</v>
      </c>
      <c r="D2191" s="6">
        <v>3.6789830695944999E-2</v>
      </c>
      <c r="E2191" s="4">
        <f t="shared" si="8"/>
        <v>6.410161642455002E-2</v>
      </c>
      <c r="F2191" s="4"/>
    </row>
    <row r="2192" spans="1:6" ht="13.2" x14ac:dyDescent="0.25">
      <c r="A2192" s="5">
        <v>44768.25</v>
      </c>
      <c r="B2192" s="6">
        <v>245.74</v>
      </c>
      <c r="C2192" s="6">
        <v>235.29583</v>
      </c>
      <c r="D2192" s="6">
        <v>4.4387399470700403E-2</v>
      </c>
      <c r="E2192" s="4">
        <f t="shared" si="8"/>
        <v>6.4096069850002949E-2</v>
      </c>
      <c r="F2192" s="4"/>
    </row>
    <row r="2193" spans="1:6" ht="13.2" x14ac:dyDescent="0.25">
      <c r="A2193" s="5">
        <v>44768.291666666664</v>
      </c>
      <c r="B2193" s="6">
        <v>241.24</v>
      </c>
      <c r="C2193" s="6">
        <v>231.67169000000001</v>
      </c>
      <c r="D2193" s="6">
        <v>4.1301162002141803E-2</v>
      </c>
      <c r="E2193" s="4">
        <f t="shared" si="8"/>
        <v>6.3041000580280518E-2</v>
      </c>
      <c r="F2193" s="4"/>
    </row>
    <row r="2194" spans="1:6" ht="13.2" x14ac:dyDescent="0.25">
      <c r="A2194" s="5">
        <v>44768.333333333336</v>
      </c>
      <c r="B2194" s="6">
        <v>246.11</v>
      </c>
      <c r="C2194" s="6">
        <v>228.24101999999999</v>
      </c>
      <c r="D2194" s="6">
        <v>7.8289958570987903E-2</v>
      </c>
      <c r="E2194" s="4">
        <f t="shared" si="8"/>
        <v>6.5299462747716822E-2</v>
      </c>
      <c r="F2194" s="4"/>
    </row>
    <row r="2195" spans="1:6" ht="13.2" x14ac:dyDescent="0.25">
      <c r="A2195" s="5">
        <v>44768.375</v>
      </c>
      <c r="B2195" s="6">
        <v>243.98</v>
      </c>
      <c r="C2195" s="6">
        <v>221.92773</v>
      </c>
      <c r="D2195" s="6">
        <v>9.9366897503074494E-2</v>
      </c>
      <c r="E2195" s="4">
        <f t="shared" si="8"/>
        <v>6.836561426084091E-2</v>
      </c>
      <c r="F2195" s="4"/>
    </row>
    <row r="2196" spans="1:6" ht="13.2" x14ac:dyDescent="0.25">
      <c r="A2196" s="5">
        <v>44768.416666666664</v>
      </c>
      <c r="B2196" s="6">
        <v>243.23</v>
      </c>
      <c r="C2196" s="6">
        <v>216.88298</v>
      </c>
      <c r="D2196" s="6">
        <v>0.121480348527118</v>
      </c>
      <c r="E2196" s="4">
        <f t="shared" si="8"/>
        <v>7.2071609048113397E-2</v>
      </c>
      <c r="F2196" s="4"/>
    </row>
    <row r="2197" spans="1:6" ht="13.2" x14ac:dyDescent="0.25">
      <c r="A2197" s="5">
        <v>44768.458333333336</v>
      </c>
      <c r="B2197" s="6">
        <v>244.36</v>
      </c>
      <c r="C2197" s="6">
        <v>221.27214000000001</v>
      </c>
      <c r="D2197" s="6">
        <v>0.10434146838368299</v>
      </c>
      <c r="E2197" s="4">
        <f t="shared" si="8"/>
        <v>7.5839583536908131E-2</v>
      </c>
      <c r="F2197" s="4"/>
    </row>
    <row r="2198" spans="1:6" ht="13.2" x14ac:dyDescent="0.25">
      <c r="A2198" s="5">
        <v>44768.5</v>
      </c>
      <c r="B2198" s="6">
        <v>243.84</v>
      </c>
      <c r="C2198" s="6">
        <v>227.86017000000001</v>
      </c>
      <c r="D2198" s="6">
        <v>7.0129983664981799E-2</v>
      </c>
      <c r="E2198" s="4">
        <f t="shared" si="8"/>
        <v>7.8280166402799584E-2</v>
      </c>
      <c r="F2198" s="4"/>
    </row>
    <row r="2199" spans="1:6" ht="13.2" x14ac:dyDescent="0.25">
      <c r="A2199" s="5">
        <v>44768.541666666664</v>
      </c>
      <c r="B2199" s="6">
        <v>247.48</v>
      </c>
      <c r="C2199" s="6">
        <v>221.3193</v>
      </c>
      <c r="D2199" s="6">
        <v>0.11820342825953201</v>
      </c>
      <c r="E2199" s="4">
        <f t="shared" si="8"/>
        <v>8.0680241033915301E-2</v>
      </c>
      <c r="F2199" s="4"/>
    </row>
    <row r="2200" spans="1:6" ht="13.2" x14ac:dyDescent="0.25">
      <c r="A2200" s="5">
        <v>44768.583333333336</v>
      </c>
      <c r="B2200" s="6">
        <v>239</v>
      </c>
      <c r="C2200" s="6">
        <v>201.75513000000001</v>
      </c>
      <c r="D2200" s="6">
        <v>0.18460432703743301</v>
      </c>
      <c r="E2200" s="4">
        <f t="shared" si="8"/>
        <v>8.0306344205736846E-2</v>
      </c>
      <c r="F2200" s="4"/>
    </row>
    <row r="2201" spans="1:6" ht="13.2" x14ac:dyDescent="0.25">
      <c r="A2201" s="5">
        <v>44768.625</v>
      </c>
      <c r="B2201" s="6">
        <v>194.77</v>
      </c>
      <c r="C2201" s="6">
        <v>176.95577</v>
      </c>
      <c r="D2201" s="6">
        <v>0.100670523487309</v>
      </c>
      <c r="E2201" s="4">
        <f t="shared" si="8"/>
        <v>8.0543089423437006E-2</v>
      </c>
      <c r="F2201" s="4"/>
    </row>
    <row r="2202" spans="1:6" ht="13.2" x14ac:dyDescent="0.25">
      <c r="A2202" s="5">
        <v>44768.666666666664</v>
      </c>
      <c r="B2202" s="6">
        <v>178.31</v>
      </c>
      <c r="C2202" s="6">
        <v>157.89616000000001</v>
      </c>
      <c r="D2202" s="6">
        <v>0.129286488031121</v>
      </c>
      <c r="E2202" s="4">
        <f t="shared" si="8"/>
        <v>7.9407661398356241E-2</v>
      </c>
      <c r="F2202" s="4"/>
    </row>
    <row r="2203" spans="1:6" ht="13.2" x14ac:dyDescent="0.25">
      <c r="A2203" s="5">
        <v>44768.708333333336</v>
      </c>
      <c r="B2203" s="6">
        <v>160.22</v>
      </c>
      <c r="C2203" s="6">
        <v>147.45565999999999</v>
      </c>
      <c r="D2203" s="6">
        <v>8.6563920299837893E-2</v>
      </c>
      <c r="E2203" s="4">
        <f t="shared" si="8"/>
        <v>7.6893693580218858E-2</v>
      </c>
      <c r="F2203" s="4"/>
    </row>
    <row r="2204" spans="1:6" ht="13.2" x14ac:dyDescent="0.25">
      <c r="A2204" s="5">
        <v>44768.75</v>
      </c>
      <c r="B2204" s="6">
        <v>147.94999999999999</v>
      </c>
      <c r="C2204" s="6">
        <v>145.59106</v>
      </c>
      <c r="D2204" s="6">
        <v>1.6202505840674401E-2</v>
      </c>
      <c r="E2204" s="4">
        <f t="shared" si="8"/>
        <v>7.4328023061514661E-2</v>
      </c>
      <c r="F2204" s="4"/>
    </row>
    <row r="2205" spans="1:6" ht="13.2" x14ac:dyDescent="0.25">
      <c r="A2205" s="5">
        <v>44768.791666666664</v>
      </c>
      <c r="B2205" s="6">
        <v>146.31</v>
      </c>
      <c r="C2205" s="6">
        <v>147.08365000000001</v>
      </c>
      <c r="D2205" s="6">
        <v>5.2599320182766902E-3</v>
      </c>
      <c r="E2205" s="4">
        <f t="shared" si="8"/>
        <v>7.2070171542143444E-2</v>
      </c>
      <c r="F2205" s="4"/>
    </row>
    <row r="2206" spans="1:6" ht="13.2" x14ac:dyDescent="0.25">
      <c r="A2206" s="5">
        <v>44768.833333333336</v>
      </c>
      <c r="B2206" s="6">
        <v>151.49</v>
      </c>
      <c r="C2206" s="6">
        <v>149.32753</v>
      </c>
      <c r="D2206" s="6">
        <v>1.44813886628943E-2</v>
      </c>
      <c r="E2206" s="4">
        <f t="shared" si="8"/>
        <v>6.993228298468461E-2</v>
      </c>
      <c r="F2206" s="4"/>
    </row>
    <row r="2207" spans="1:6" ht="13.2" x14ac:dyDescent="0.25">
      <c r="A2207" s="5">
        <v>44768.875</v>
      </c>
      <c r="B2207" s="6">
        <v>160.38</v>
      </c>
      <c r="C2207" s="6">
        <v>154.35049000000001</v>
      </c>
      <c r="D2207" s="6">
        <v>3.9063756778484997E-2</v>
      </c>
      <c r="E2207" s="4">
        <f t="shared" si="8"/>
        <v>6.8607537868600174E-2</v>
      </c>
      <c r="F2207" s="4"/>
    </row>
    <row r="2208" spans="1:6" ht="13.2" x14ac:dyDescent="0.25">
      <c r="A2208" s="5">
        <v>44768.916666666664</v>
      </c>
      <c r="B2208" s="6">
        <v>166.72</v>
      </c>
      <c r="C2208" s="6">
        <v>160.47781000000001</v>
      </c>
      <c r="D2208" s="6">
        <v>3.8897527327921497E-2</v>
      </c>
      <c r="E2208" s="4">
        <f t="shared" si="8"/>
        <v>6.667888634421229E-2</v>
      </c>
      <c r="F2208" s="4"/>
    </row>
    <row r="2209" spans="1:6" ht="13.2" x14ac:dyDescent="0.25">
      <c r="A2209" s="5">
        <v>44768.958333333336</v>
      </c>
      <c r="B2209" s="6">
        <v>168.74</v>
      </c>
      <c r="C2209" s="6">
        <v>165.23489000000001</v>
      </c>
      <c r="D2209" s="6">
        <v>2.1212892749224999E-2</v>
      </c>
      <c r="E2209" s="4">
        <f t="shared" si="8"/>
        <v>6.5060242531962589E-2</v>
      </c>
      <c r="F2209" s="4"/>
    </row>
    <row r="2210" spans="1:6" ht="13.2" x14ac:dyDescent="0.25">
      <c r="A2210" s="5">
        <v>44766</v>
      </c>
      <c r="B2210" s="6">
        <v>144.80000000000001</v>
      </c>
      <c r="C2210" s="6">
        <v>143.71691000000001</v>
      </c>
      <c r="D2210" s="6">
        <v>7.5362739151572204E-3</v>
      </c>
      <c r="E2210" s="4">
        <f t="shared" si="8"/>
        <v>6.3069178349701618E-2</v>
      </c>
      <c r="F2210" s="4"/>
    </row>
    <row r="2211" spans="1:6" ht="13.2" x14ac:dyDescent="0.25">
      <c r="A2211" s="5">
        <v>44766.041666666664</v>
      </c>
      <c r="B2211" s="6">
        <v>161.83000000000001</v>
      </c>
      <c r="C2211" s="6">
        <v>176.55517</v>
      </c>
      <c r="D2211" s="6">
        <v>8.3402655385282604E-2</v>
      </c>
      <c r="E2211" s="4">
        <f t="shared" si="8"/>
        <v>6.5838917330710386E-2</v>
      </c>
      <c r="F2211" s="4"/>
    </row>
    <row r="2212" spans="1:6" ht="13.2" x14ac:dyDescent="0.25">
      <c r="A2212" s="5">
        <v>44766.083333333336</v>
      </c>
      <c r="B2212" s="6">
        <v>194.74</v>
      </c>
      <c r="C2212" s="6">
        <v>213.81255999999999</v>
      </c>
      <c r="D2212" s="6">
        <v>8.9202243310682799E-2</v>
      </c>
      <c r="E2212" s="4">
        <f t="shared" si="8"/>
        <v>6.9248092132844566E-2</v>
      </c>
      <c r="F2212" s="4"/>
    </row>
    <row r="2213" spans="1:6" ht="13.2" x14ac:dyDescent="0.25">
      <c r="A2213" s="5">
        <v>44766.125</v>
      </c>
      <c r="B2213" s="6">
        <v>237.03</v>
      </c>
      <c r="C2213" s="6">
        <v>233.60453000000001</v>
      </c>
      <c r="D2213" s="6">
        <v>1.46635426975666E-2</v>
      </c>
      <c r="E2213" s="4">
        <f t="shared" si="8"/>
        <v>6.7089129869453187E-2</v>
      </c>
      <c r="F2213" s="4"/>
    </row>
    <row r="2214" spans="1:6" ht="13.2" x14ac:dyDescent="0.25">
      <c r="A2214" s="5">
        <v>44766.166666666664</v>
      </c>
      <c r="B2214" s="6">
        <v>237.54</v>
      </c>
      <c r="C2214" s="6">
        <v>234.06388999999999</v>
      </c>
      <c r="D2214" s="6">
        <v>1.4851116077751201E-2</v>
      </c>
      <c r="E2214" s="4">
        <f t="shared" si="8"/>
        <v>6.5007898779074272E-2</v>
      </c>
      <c r="F2214" s="4"/>
    </row>
    <row r="2215" spans="1:6" ht="13.2" x14ac:dyDescent="0.25">
      <c r="A2215" s="5">
        <v>44766.208333333336</v>
      </c>
      <c r="B2215" s="6">
        <v>227.74</v>
      </c>
      <c r="C2215" s="6">
        <v>228.37909999999999</v>
      </c>
      <c r="D2215" s="6">
        <v>2.7984171931669001E-3</v>
      </c>
      <c r="E2215" s="4">
        <f t="shared" si="8"/>
        <v>6.3591589883125188E-2</v>
      </c>
      <c r="F2215" s="4"/>
    </row>
    <row r="2216" spans="1:6" ht="13.2" x14ac:dyDescent="0.25">
      <c r="A2216" s="5">
        <v>44766.25</v>
      </c>
      <c r="B2216" s="6">
        <v>220.29</v>
      </c>
      <c r="C2216" s="6">
        <v>220.58329000000001</v>
      </c>
      <c r="D2216" s="6">
        <v>1.3296111414423601E-3</v>
      </c>
      <c r="E2216" s="4">
        <f t="shared" si="8"/>
        <v>6.1797515369406093E-2</v>
      </c>
      <c r="F2216" s="4"/>
    </row>
    <row r="2217" spans="1:6" ht="13.2" x14ac:dyDescent="0.25">
      <c r="A2217" s="5">
        <v>44766.291666666664</v>
      </c>
      <c r="B2217" s="6">
        <v>215.49</v>
      </c>
      <c r="C2217" s="6">
        <v>211.94494</v>
      </c>
      <c r="D2217" s="6">
        <v>1.6726325242772899E-2</v>
      </c>
      <c r="E2217" s="4">
        <f t="shared" si="8"/>
        <v>6.0773563837765728E-2</v>
      </c>
      <c r="F2217" s="4"/>
    </row>
    <row r="2218" spans="1:6" ht="13.2" x14ac:dyDescent="0.25">
      <c r="A2218" s="5">
        <v>44766.333333333336</v>
      </c>
      <c r="B2218" s="6">
        <v>220.02</v>
      </c>
      <c r="C2218" s="6">
        <v>205.25782000000001</v>
      </c>
      <c r="D2218" s="6">
        <v>7.1920183114095204E-2</v>
      </c>
      <c r="E2218" s="4">
        <f t="shared" si="8"/>
        <v>6.0508156527061874E-2</v>
      </c>
      <c r="F2218" s="4"/>
    </row>
    <row r="2219" spans="1:6" ht="13.2" x14ac:dyDescent="0.25">
      <c r="A2219" s="5">
        <v>44766.375</v>
      </c>
      <c r="B2219" s="6">
        <v>215.38</v>
      </c>
      <c r="C2219" s="6">
        <v>197.29733999999999</v>
      </c>
      <c r="D2219" s="6">
        <v>9.1651818519195405E-2</v>
      </c>
      <c r="E2219" s="4">
        <f t="shared" si="8"/>
        <v>6.0186694902733567E-2</v>
      </c>
      <c r="F2219" s="4"/>
    </row>
    <row r="2220" spans="1:6" ht="13.2" x14ac:dyDescent="0.25">
      <c r="A2220" s="5">
        <v>44766.416666666664</v>
      </c>
      <c r="B2220" s="6">
        <v>202.37</v>
      </c>
      <c r="C2220" s="6">
        <v>189.59831</v>
      </c>
      <c r="D2220" s="6">
        <v>6.7361834607070098E-2</v>
      </c>
      <c r="E2220" s="4">
        <f t="shared" si="8"/>
        <v>5.7931756822731571E-2</v>
      </c>
      <c r="F2220" s="4"/>
    </row>
    <row r="2221" spans="1:6" ht="13.2" x14ac:dyDescent="0.25">
      <c r="A2221" s="5">
        <v>44766.458333333336</v>
      </c>
      <c r="B2221" s="6">
        <v>193.53</v>
      </c>
      <c r="C2221" s="6">
        <v>191.08734999999999</v>
      </c>
      <c r="D2221" s="6">
        <v>1.2782897455012101E-2</v>
      </c>
      <c r="E2221" s="4">
        <f t="shared" si="8"/>
        <v>5.4116816367370285E-2</v>
      </c>
      <c r="F2221" s="4"/>
    </row>
    <row r="2222" spans="1:6" ht="13.2" x14ac:dyDescent="0.25">
      <c r="A2222" s="5">
        <v>44766.5</v>
      </c>
      <c r="B2222" s="6">
        <v>189.27</v>
      </c>
      <c r="C2222" s="6">
        <v>196.20797999999999</v>
      </c>
      <c r="D2222" s="6">
        <v>3.5360335497057603E-2</v>
      </c>
      <c r="E2222" s="4">
        <f t="shared" si="8"/>
        <v>5.2668081027040119E-2</v>
      </c>
      <c r="F2222" s="4"/>
    </row>
    <row r="2223" spans="1:6" ht="13.2" x14ac:dyDescent="0.25">
      <c r="A2223" s="5">
        <v>44766.541666666664</v>
      </c>
      <c r="B2223" s="6">
        <v>197.53</v>
      </c>
      <c r="C2223" s="6">
        <v>189.68307999999999</v>
      </c>
      <c r="D2223" s="6">
        <v>4.1368581741713602E-2</v>
      </c>
      <c r="E2223" s="4">
        <f t="shared" si="8"/>
        <v>4.9466629088797683E-2</v>
      </c>
      <c r="F2223" s="4"/>
    </row>
    <row r="2224" spans="1:6" ht="13.2" x14ac:dyDescent="0.25">
      <c r="A2224" s="5">
        <v>44766.583333333336</v>
      </c>
      <c r="B2224" s="6">
        <v>204.01</v>
      </c>
      <c r="C2224" s="6">
        <v>168.99619000000001</v>
      </c>
      <c r="D2224" s="6">
        <v>0.207186978594014</v>
      </c>
      <c r="E2224" s="4">
        <f t="shared" si="8"/>
        <v>5.0407572903655239E-2</v>
      </c>
      <c r="F2224" s="4"/>
    </row>
    <row r="2225" spans="1:6" ht="13.2" x14ac:dyDescent="0.25">
      <c r="A2225" s="5">
        <v>44766.625</v>
      </c>
      <c r="B2225" s="6">
        <v>153.1</v>
      </c>
      <c r="C2225" s="6">
        <v>142.63920999999999</v>
      </c>
      <c r="D2225" s="6">
        <v>7.3337408416661795E-2</v>
      </c>
      <c r="E2225" s="4">
        <f t="shared" si="8"/>
        <v>4.9268693109044935E-2</v>
      </c>
      <c r="F2225" s="4"/>
    </row>
    <row r="2226" spans="1:6" ht="13.2" x14ac:dyDescent="0.25">
      <c r="A2226" s="5">
        <v>44766.666666666664</v>
      </c>
      <c r="B2226" s="6">
        <v>129.62</v>
      </c>
      <c r="C2226" s="6">
        <v>121.27985</v>
      </c>
      <c r="D2226" s="6">
        <v>6.8767812625098096E-2</v>
      </c>
      <c r="E2226" s="4">
        <f t="shared" si="8"/>
        <v>4.6747081633793978E-2</v>
      </c>
      <c r="F2226" s="4"/>
    </row>
    <row r="2227" spans="1:6" ht="13.2" x14ac:dyDescent="0.25">
      <c r="A2227" s="5">
        <v>44766.708333333336</v>
      </c>
      <c r="B2227" s="6">
        <v>124.93</v>
      </c>
      <c r="C2227" s="6">
        <v>108.74325</v>
      </c>
      <c r="D2227" s="6">
        <v>0.14885291730751099</v>
      </c>
      <c r="E2227" s="4">
        <f t="shared" si="8"/>
        <v>4.9342456509113695E-2</v>
      </c>
      <c r="F2227" s="4"/>
    </row>
    <row r="2228" spans="1:6" ht="13.2" x14ac:dyDescent="0.25">
      <c r="A2228" s="5">
        <v>44766.75</v>
      </c>
      <c r="B2228" s="6">
        <v>112.27</v>
      </c>
      <c r="C2228" s="6">
        <v>106.81676</v>
      </c>
      <c r="D2228" s="6">
        <v>5.1052288049178697E-2</v>
      </c>
      <c r="E2228" s="4">
        <f t="shared" si="8"/>
        <v>5.0794530767801362E-2</v>
      </c>
      <c r="F2228" s="4"/>
    </row>
    <row r="2229" spans="1:6" ht="13.2" x14ac:dyDescent="0.25">
      <c r="A2229" s="5">
        <v>44766.791666666664</v>
      </c>
      <c r="B2229" s="6">
        <v>108.5</v>
      </c>
      <c r="C2229" s="6">
        <v>109.45489999999999</v>
      </c>
      <c r="D2229" s="6">
        <v>8.7241411759546098E-3</v>
      </c>
      <c r="E2229" s="4">
        <f t="shared" si="8"/>
        <v>5.0938872816037949E-2</v>
      </c>
      <c r="F2229" s="4"/>
    </row>
    <row r="2230" spans="1:6" ht="13.2" x14ac:dyDescent="0.25">
      <c r="A2230" s="5">
        <v>44766.833333333336</v>
      </c>
      <c r="B2230" s="6">
        <v>109.46</v>
      </c>
      <c r="C2230" s="6">
        <v>112.29797000000001</v>
      </c>
      <c r="D2230" s="6">
        <v>2.52717836306392E-2</v>
      </c>
      <c r="E2230" s="4">
        <f t="shared" si="8"/>
        <v>5.1388472606360647E-2</v>
      </c>
      <c r="F2230" s="4"/>
    </row>
    <row r="2231" spans="1:6" ht="13.2" x14ac:dyDescent="0.25">
      <c r="A2231" s="5">
        <v>44766.875</v>
      </c>
      <c r="B2231" s="6">
        <v>119.7</v>
      </c>
      <c r="C2231" s="6">
        <v>116.53516999999999</v>
      </c>
      <c r="D2231" s="6">
        <v>2.7157724144565101E-2</v>
      </c>
      <c r="E2231" s="4">
        <f t="shared" si="8"/>
        <v>5.0892387913280657E-2</v>
      </c>
      <c r="F2231" s="4"/>
    </row>
    <row r="2232" spans="1:6" ht="13.2" x14ac:dyDescent="0.25">
      <c r="A2232" s="5">
        <v>44766.916666666664</v>
      </c>
      <c r="B2232" s="6">
        <v>133.21</v>
      </c>
      <c r="C2232" s="6">
        <v>120.99065</v>
      </c>
      <c r="D2232" s="6">
        <v>0.100994167731142</v>
      </c>
      <c r="E2232" s="4">
        <f t="shared" si="8"/>
        <v>5.3479747930081499E-2</v>
      </c>
      <c r="F2232" s="4"/>
    </row>
    <row r="2233" spans="1:6" ht="13.2" x14ac:dyDescent="0.25">
      <c r="A2233" s="5">
        <v>44766.958333333336</v>
      </c>
      <c r="B2233" s="6">
        <v>140.35</v>
      </c>
      <c r="C2233" s="6">
        <v>127.60169</v>
      </c>
      <c r="D2233" s="6">
        <v>9.9907062359440399E-2</v>
      </c>
      <c r="E2233" s="4">
        <f t="shared" si="8"/>
        <v>5.6758671663840472E-2</v>
      </c>
      <c r="F2233" s="4"/>
    </row>
    <row r="2234" spans="1:6" ht="13.2" x14ac:dyDescent="0.25">
      <c r="A2234" s="5">
        <v>44767</v>
      </c>
      <c r="B2234" s="6">
        <v>153.75</v>
      </c>
      <c r="C2234" s="6">
        <v>151.07495</v>
      </c>
      <c r="D2234" s="6">
        <v>1.7706774021768599E-2</v>
      </c>
      <c r="E2234" s="4">
        <f t="shared" si="8"/>
        <v>5.718244250161595E-2</v>
      </c>
      <c r="F2234" s="4"/>
    </row>
    <row r="2235" spans="1:6" ht="13.2" x14ac:dyDescent="0.25">
      <c r="A2235" s="5">
        <v>44767.041666666664</v>
      </c>
      <c r="B2235" s="6">
        <v>171.36</v>
      </c>
      <c r="C2235" s="6">
        <v>180.81310999999999</v>
      </c>
      <c r="D2235" s="6">
        <v>5.2281109483709301E-2</v>
      </c>
      <c r="E2235" s="4">
        <f t="shared" si="8"/>
        <v>5.5885711422383737E-2</v>
      </c>
      <c r="F2235" s="4"/>
    </row>
    <row r="2236" spans="1:6" ht="13.2" x14ac:dyDescent="0.25">
      <c r="A2236" s="5">
        <v>44767.083333333336</v>
      </c>
      <c r="B2236" s="6">
        <v>204.3</v>
      </c>
      <c r="C2236" s="6">
        <v>217.87584000000001</v>
      </c>
      <c r="D2236" s="6">
        <v>6.2309983520889602E-2</v>
      </c>
      <c r="E2236" s="4">
        <f t="shared" si="8"/>
        <v>5.4765200597809011E-2</v>
      </c>
      <c r="F2236" s="4"/>
    </row>
    <row r="2237" spans="1:6" ht="13.2" x14ac:dyDescent="0.25">
      <c r="A2237" s="5">
        <v>44767.125</v>
      </c>
      <c r="B2237" s="6">
        <v>241.08</v>
      </c>
      <c r="C2237" s="6">
        <v>239.42895999999999</v>
      </c>
      <c r="D2237" s="6">
        <v>6.8957405987981699E-3</v>
      </c>
      <c r="E2237" s="4">
        <f t="shared" si="8"/>
        <v>5.4441542177026993E-2</v>
      </c>
      <c r="F2237" s="4"/>
    </row>
    <row r="2238" spans="1:6" ht="13.2" x14ac:dyDescent="0.25">
      <c r="A2238" s="5">
        <v>44767.166666666664</v>
      </c>
      <c r="B2238" s="6">
        <v>241.35</v>
      </c>
      <c r="C2238" s="6">
        <v>241.05346</v>
      </c>
      <c r="D2238" s="6">
        <v>1.2301835451770399E-3</v>
      </c>
      <c r="E2238" s="4">
        <f t="shared" si="8"/>
        <v>5.3874003321503078E-2</v>
      </c>
      <c r="F2238" s="4"/>
    </row>
    <row r="2239" spans="1:6" ht="13.2" x14ac:dyDescent="0.25">
      <c r="A2239" s="5">
        <v>44767.208333333336</v>
      </c>
      <c r="B2239" s="6">
        <v>237.13</v>
      </c>
      <c r="C2239" s="6">
        <v>234.86304999999999</v>
      </c>
      <c r="D2239" s="6">
        <v>9.6522207303362893E-3</v>
      </c>
      <c r="E2239" s="4">
        <f t="shared" si="8"/>
        <v>5.4159578468885132E-2</v>
      </c>
      <c r="F2239" s="4"/>
    </row>
    <row r="2240" spans="1:6" ht="13.2" x14ac:dyDescent="0.25">
      <c r="A2240" s="5">
        <v>44767.25</v>
      </c>
      <c r="B2240" s="6">
        <v>226.07</v>
      </c>
      <c r="C2240" s="6">
        <v>226.46535</v>
      </c>
      <c r="D2240" s="6">
        <v>1.74574167747961E-3</v>
      </c>
      <c r="E2240" s="4">
        <f t="shared" si="8"/>
        <v>5.4176917241220028E-2</v>
      </c>
      <c r="F2240" s="4"/>
    </row>
    <row r="2241" spans="1:6" ht="13.2" x14ac:dyDescent="0.25">
      <c r="A2241" s="5">
        <v>44767.291666666664</v>
      </c>
      <c r="B2241" s="6">
        <v>218.43</v>
      </c>
      <c r="C2241" s="6">
        <v>217.91899000000001</v>
      </c>
      <c r="D2241" s="6">
        <v>2.3449539666093298E-3</v>
      </c>
      <c r="E2241" s="4">
        <f t="shared" si="8"/>
        <v>5.3577693438046546E-2</v>
      </c>
      <c r="F2241" s="4"/>
    </row>
    <row r="2242" spans="1:6" ht="13.2" x14ac:dyDescent="0.25">
      <c r="A2242" s="5">
        <v>44767.333333333336</v>
      </c>
      <c r="B2242" s="6">
        <v>226.81</v>
      </c>
      <c r="C2242" s="6">
        <v>211.66463999999999</v>
      </c>
      <c r="D2242" s="6">
        <v>7.1553567001082494E-2</v>
      </c>
      <c r="E2242" s="4">
        <f t="shared" si="8"/>
        <v>5.3562417766671006E-2</v>
      </c>
      <c r="F2242" s="4"/>
    </row>
    <row r="2243" spans="1:6" ht="13.2" x14ac:dyDescent="0.25">
      <c r="A2243" s="5">
        <v>44767.375</v>
      </c>
      <c r="B2243" s="6">
        <v>221.6</v>
      </c>
      <c r="C2243" s="6">
        <v>204.44832</v>
      </c>
      <c r="D2243" s="6">
        <v>8.3892496646585296E-2</v>
      </c>
      <c r="E2243" s="4">
        <f t="shared" si="8"/>
        <v>5.3239112688645583E-2</v>
      </c>
      <c r="F2243" s="4"/>
    </row>
    <row r="2244" spans="1:6" ht="13.2" x14ac:dyDescent="0.25">
      <c r="A2244" s="5">
        <v>44767.416666666664</v>
      </c>
      <c r="B2244" s="6">
        <v>229.26</v>
      </c>
      <c r="C2244" s="6">
        <v>198.26250999999999</v>
      </c>
      <c r="D2244" s="6">
        <v>0.15634569541160301</v>
      </c>
      <c r="E2244" s="4">
        <f t="shared" si="8"/>
        <v>5.6946773555501116E-2</v>
      </c>
      <c r="F2244" s="4"/>
    </row>
    <row r="2245" spans="1:6" ht="13.2" x14ac:dyDescent="0.25">
      <c r="A2245" s="5">
        <v>44767.458333333336</v>
      </c>
      <c r="B2245" s="6">
        <v>226.71</v>
      </c>
      <c r="C2245" s="6">
        <v>202.00996000000001</v>
      </c>
      <c r="D2245" s="6">
        <v>0.12227139691528</v>
      </c>
      <c r="E2245" s="4">
        <f t="shared" si="8"/>
        <v>6.1508794366345619E-2</v>
      </c>
      <c r="F2245" s="4"/>
    </row>
    <row r="2246" spans="1:6" ht="13.2" x14ac:dyDescent="0.25">
      <c r="A2246" s="5">
        <v>44767.5</v>
      </c>
      <c r="B2246" s="6">
        <v>224.31</v>
      </c>
      <c r="C2246" s="6">
        <v>208.25470999999999</v>
      </c>
      <c r="D2246" s="6">
        <v>7.7094486842578497E-2</v>
      </c>
      <c r="E2246" s="4">
        <f t="shared" si="8"/>
        <v>6.3247717339075651E-2</v>
      </c>
      <c r="F2246" s="4"/>
    </row>
    <row r="2247" spans="1:6" ht="13.2" x14ac:dyDescent="0.25">
      <c r="A2247" s="5">
        <v>44767.541666666664</v>
      </c>
      <c r="B2247" s="6">
        <v>232.5</v>
      </c>
      <c r="C2247" s="6">
        <v>200.88101</v>
      </c>
      <c r="D2247" s="6">
        <v>0.157401588134189</v>
      </c>
      <c r="E2247" s="4">
        <f t="shared" si="8"/>
        <v>6.8082425938762112E-2</v>
      </c>
      <c r="F2247" s="4"/>
    </row>
    <row r="2248" spans="1:6" ht="13.2" x14ac:dyDescent="0.25">
      <c r="A2248" s="5">
        <v>44767.583333333336</v>
      </c>
      <c r="B2248" s="6">
        <v>238.29</v>
      </c>
      <c r="C2248" s="6">
        <v>179.07512</v>
      </c>
      <c r="D2248" s="6">
        <v>0.33067061465601599</v>
      </c>
      <c r="E2248" s="4">
        <f t="shared" si="8"/>
        <v>7.3227577441345545E-2</v>
      </c>
      <c r="F2248" s="4"/>
    </row>
    <row r="2249" spans="1:6" ht="13.2" x14ac:dyDescent="0.25">
      <c r="A2249" s="5">
        <v>44767.625</v>
      </c>
      <c r="B2249" s="6">
        <v>190.23</v>
      </c>
      <c r="C2249" s="6">
        <v>152.06898000000001</v>
      </c>
      <c r="D2249" s="6">
        <v>0.25094545909362898</v>
      </c>
      <c r="E2249" s="4">
        <f t="shared" si="8"/>
        <v>8.0627912886219177E-2</v>
      </c>
      <c r="F2249" s="4"/>
    </row>
    <row r="2250" spans="1:6" ht="13.2" x14ac:dyDescent="0.25">
      <c r="A2250" s="5">
        <v>44767.666666666664</v>
      </c>
      <c r="B2250" s="6">
        <v>175.87</v>
      </c>
      <c r="C2250" s="6">
        <v>131.36142000000001</v>
      </c>
      <c r="D2250" s="6">
        <v>0.33882535679044801</v>
      </c>
      <c r="E2250" s="4">
        <f t="shared" si="8"/>
        <v>9.1880310559775413E-2</v>
      </c>
      <c r="F2250" s="4"/>
    </row>
    <row r="2251" spans="1:6" ht="13.2" x14ac:dyDescent="0.25">
      <c r="A2251" s="5">
        <v>44767.708333333336</v>
      </c>
      <c r="B2251" s="6">
        <v>160.59</v>
      </c>
      <c r="C2251" s="6">
        <v>119.83884999999999</v>
      </c>
      <c r="D2251" s="6">
        <v>0.34004957490830401</v>
      </c>
      <c r="E2251" s="4">
        <f t="shared" si="8"/>
        <v>9.9846837959808477E-2</v>
      </c>
      <c r="F2251" s="4"/>
    </row>
    <row r="2252" spans="1:6" ht="13.2" x14ac:dyDescent="0.25">
      <c r="A2252" s="5">
        <v>44767.75</v>
      </c>
      <c r="B2252" s="6">
        <v>149.88999999999999</v>
      </c>
      <c r="C2252" s="6">
        <v>117.83583</v>
      </c>
      <c r="D2252" s="6">
        <v>0.27202396758269498</v>
      </c>
      <c r="E2252" s="4">
        <f t="shared" si="8"/>
        <v>0.10905399127370501</v>
      </c>
      <c r="F2252" s="4"/>
    </row>
    <row r="2253" spans="1:6" ht="13.2" x14ac:dyDescent="0.25">
      <c r="A2253" s="5">
        <v>44767.791666666664</v>
      </c>
      <c r="B2253" s="6">
        <v>151.02000000000001</v>
      </c>
      <c r="C2253" s="6">
        <v>119.67807000000001</v>
      </c>
      <c r="D2253" s="6">
        <v>0.26188532284987498</v>
      </c>
      <c r="E2253" s="4">
        <f t="shared" si="8"/>
        <v>0.11960237384345167</v>
      </c>
      <c r="F2253" s="4"/>
    </row>
    <row r="2254" spans="1:6" ht="13.2" x14ac:dyDescent="0.25">
      <c r="A2254" s="5">
        <v>44767.833333333336</v>
      </c>
      <c r="B2254" s="6">
        <v>154.78</v>
      </c>
      <c r="C2254" s="6">
        <v>122.41781</v>
      </c>
      <c r="D2254" s="6">
        <v>0.264358511232965</v>
      </c>
      <c r="E2254" s="4">
        <f t="shared" si="8"/>
        <v>0.12956432082688193</v>
      </c>
      <c r="F2254" s="4"/>
    </row>
    <row r="2255" spans="1:6" ht="13.2" x14ac:dyDescent="0.25">
      <c r="A2255" s="5">
        <v>44767.875</v>
      </c>
      <c r="B2255" s="6">
        <v>159.71</v>
      </c>
      <c r="C2255" s="6">
        <v>127.39061</v>
      </c>
      <c r="D2255" s="6">
        <v>0.25370307905739597</v>
      </c>
      <c r="E2255" s="4">
        <f t="shared" si="8"/>
        <v>0.13900371061491654</v>
      </c>
      <c r="F2255" s="4"/>
    </row>
    <row r="2256" spans="1:6" ht="13.2" x14ac:dyDescent="0.25">
      <c r="A2256" s="5">
        <v>44767.916666666664</v>
      </c>
      <c r="B2256" s="6">
        <v>168.16</v>
      </c>
      <c r="C2256" s="6">
        <v>132.71073000000001</v>
      </c>
      <c r="D2256" s="6">
        <v>0.26711683373303702</v>
      </c>
      <c r="E2256" s="4">
        <f t="shared" si="8"/>
        <v>0.1459254883649955</v>
      </c>
      <c r="F2256" s="4"/>
    </row>
    <row r="2257" spans="1:6" ht="13.2" x14ac:dyDescent="0.25">
      <c r="A2257" s="5">
        <v>44767.958333333336</v>
      </c>
      <c r="B2257" s="6">
        <v>173.74</v>
      </c>
      <c r="C2257" s="6">
        <v>138.21243000000001</v>
      </c>
      <c r="D2257" s="6">
        <v>0.25705046933911802</v>
      </c>
      <c r="E2257" s="4">
        <f t="shared" si="8"/>
        <v>0.15247313032248208</v>
      </c>
      <c r="F2257" s="4"/>
    </row>
    <row r="2258" spans="1:6" ht="13.2" x14ac:dyDescent="0.25">
      <c r="A2258" s="5">
        <v>44768</v>
      </c>
      <c r="B2258" s="6">
        <v>184.66</v>
      </c>
      <c r="C2258" s="6">
        <v>169.12244999999999</v>
      </c>
      <c r="D2258" s="6">
        <v>9.1871599542225194E-2</v>
      </c>
      <c r="E2258" s="4">
        <f t="shared" si="8"/>
        <v>0.15556333138583442</v>
      </c>
      <c r="F2258" s="4"/>
    </row>
    <row r="2259" spans="1:6" ht="13.2" x14ac:dyDescent="0.25">
      <c r="A2259" s="5">
        <v>44768.041666666664</v>
      </c>
      <c r="B2259" s="6">
        <v>202.58</v>
      </c>
      <c r="C2259" s="6">
        <v>197.01201</v>
      </c>
      <c r="D2259" s="6">
        <v>2.82621856403577E-2</v>
      </c>
      <c r="E2259" s="4">
        <f t="shared" si="8"/>
        <v>0.15456254289236143</v>
      </c>
      <c r="F2259" s="4"/>
    </row>
    <row r="2260" spans="1:6" ht="13.2" x14ac:dyDescent="0.25">
      <c r="A2260" s="5">
        <v>44768.083333333336</v>
      </c>
      <c r="B2260" s="6">
        <v>228.7</v>
      </c>
      <c r="C2260" s="6">
        <v>229.44956999999999</v>
      </c>
      <c r="D2260" s="6">
        <v>3.2668180637688898E-3</v>
      </c>
      <c r="E2260" s="4">
        <f t="shared" si="8"/>
        <v>0.15210241099831473</v>
      </c>
      <c r="F2260" s="4"/>
    </row>
    <row r="2261" spans="1:6" ht="13.2" x14ac:dyDescent="0.25">
      <c r="A2261" s="5">
        <v>44768.125</v>
      </c>
      <c r="B2261" s="6">
        <v>263.83999999999997</v>
      </c>
      <c r="C2261" s="6">
        <v>246.23045999999999</v>
      </c>
      <c r="D2261" s="6">
        <v>7.1516497187228495E-2</v>
      </c>
      <c r="E2261" s="4">
        <f t="shared" si="8"/>
        <v>0.15479494252283266</v>
      </c>
      <c r="F2261" s="4"/>
    </row>
    <row r="2262" spans="1:6" ht="13.2" x14ac:dyDescent="0.25">
      <c r="A2262" s="5">
        <v>44768.166666666664</v>
      </c>
      <c r="B2262" s="6">
        <v>262.39</v>
      </c>
      <c r="C2262" s="6">
        <v>244.84589</v>
      </c>
      <c r="D2262" s="6">
        <v>7.1653683874374902E-2</v>
      </c>
      <c r="E2262" s="4">
        <f t="shared" si="8"/>
        <v>0.15772925503654925</v>
      </c>
      <c r="F2262" s="4"/>
    </row>
    <row r="2263" spans="1:6" ht="13.2" x14ac:dyDescent="0.25">
      <c r="A2263" s="5">
        <v>44768.208333333336</v>
      </c>
      <c r="B2263" s="6">
        <v>249.15</v>
      </c>
      <c r="C2263" s="6">
        <v>238.19846999999999</v>
      </c>
      <c r="D2263" s="6">
        <v>4.5976491788549297E-2</v>
      </c>
      <c r="E2263" s="4">
        <f t="shared" si="8"/>
        <v>0.15924276633064147</v>
      </c>
      <c r="F2263" s="4"/>
    </row>
    <row r="2264" spans="1:6" ht="13.2" x14ac:dyDescent="0.25">
      <c r="A2264" s="5">
        <v>44768.25</v>
      </c>
      <c r="B2264" s="6">
        <v>245.74</v>
      </c>
      <c r="C2264" s="6">
        <v>231.19326000000001</v>
      </c>
      <c r="D2264" s="6">
        <v>6.2920259872627698E-2</v>
      </c>
      <c r="E2264" s="4">
        <f t="shared" si="8"/>
        <v>0.16179170458877259</v>
      </c>
      <c r="F2264" s="4"/>
    </row>
    <row r="2265" spans="1:6" ht="13.2" x14ac:dyDescent="0.25">
      <c r="A2265" s="5">
        <v>44768.291666666664</v>
      </c>
      <c r="B2265" s="6">
        <v>241.24</v>
      </c>
      <c r="C2265" s="6">
        <v>223.70160999999999</v>
      </c>
      <c r="D2265" s="6">
        <v>7.8400821522920702E-2</v>
      </c>
      <c r="E2265" s="4">
        <f t="shared" si="8"/>
        <v>0.16496069907028557</v>
      </c>
      <c r="F2265" s="4"/>
    </row>
    <row r="2266" spans="1:6" ht="13.2" x14ac:dyDescent="0.25">
      <c r="A2266" s="5">
        <v>44768.333333333336</v>
      </c>
      <c r="B2266" s="6">
        <v>246.11</v>
      </c>
      <c r="C2266" s="6">
        <v>217.04911999999999</v>
      </c>
      <c r="D2266" s="6">
        <v>0.13389079854366601</v>
      </c>
      <c r="E2266" s="4">
        <f t="shared" si="8"/>
        <v>0.16755808371789324</v>
      </c>
      <c r="F2266" s="4"/>
    </row>
    <row r="2267" spans="1:6" ht="13.2" x14ac:dyDescent="0.25">
      <c r="A2267" s="5">
        <v>44768.375</v>
      </c>
      <c r="B2267" s="6">
        <v>243.98</v>
      </c>
      <c r="C2267" s="6">
        <v>209.46857</v>
      </c>
      <c r="D2267" s="6">
        <v>0.16475708026268501</v>
      </c>
      <c r="E2267" s="4">
        <f t="shared" si="8"/>
        <v>0.17092744136856405</v>
      </c>
      <c r="F2267" s="4"/>
    </row>
    <row r="2268" spans="1:6" ht="13.2" x14ac:dyDescent="0.25">
      <c r="A2268" s="5">
        <v>44768.416666666664</v>
      </c>
      <c r="B2268" s="6">
        <v>243.23</v>
      </c>
      <c r="C2268" s="6">
        <v>203.98427000000001</v>
      </c>
      <c r="D2268" s="6">
        <v>0.19239586464191499</v>
      </c>
      <c r="E2268" s="4">
        <f t="shared" si="8"/>
        <v>0.17242953175316036</v>
      </c>
      <c r="F2268" s="4"/>
    </row>
    <row r="2269" spans="1:6" ht="13.2" x14ac:dyDescent="0.25">
      <c r="A2269" s="5">
        <v>44768.458333333336</v>
      </c>
      <c r="B2269" s="6">
        <v>244.36</v>
      </c>
      <c r="C2269" s="6">
        <v>208.12907000000001</v>
      </c>
      <c r="D2269" s="6">
        <v>0.174079142332207</v>
      </c>
      <c r="E2269" s="4">
        <f t="shared" si="8"/>
        <v>0.17458818781219901</v>
      </c>
      <c r="F2269" s="4"/>
    </row>
    <row r="2270" spans="1:6" ht="13.2" x14ac:dyDescent="0.25">
      <c r="A2270" s="5">
        <v>44768.5</v>
      </c>
      <c r="B2270" s="6">
        <v>243.84</v>
      </c>
      <c r="C2270" s="6">
        <v>214.26312999999999</v>
      </c>
      <c r="D2270" s="6">
        <v>0.138039941822935</v>
      </c>
      <c r="E2270" s="4">
        <f t="shared" si="8"/>
        <v>0.17712758176971385</v>
      </c>
      <c r="F2270" s="4"/>
    </row>
    <row r="2271" spans="1:6" ht="13.2" x14ac:dyDescent="0.25">
      <c r="A2271" s="5">
        <v>44768.541666666664</v>
      </c>
      <c r="B2271" s="6">
        <v>247.48</v>
      </c>
      <c r="C2271" s="6">
        <v>206.67812000000001</v>
      </c>
      <c r="D2271" s="6">
        <v>0.197417510861817</v>
      </c>
      <c r="E2271" s="4">
        <f t="shared" si="8"/>
        <v>0.17879491188336497</v>
      </c>
      <c r="F2271" s="4"/>
    </row>
    <row r="2272" spans="1:6" ht="13.2" x14ac:dyDescent="0.25">
      <c r="A2272" s="5">
        <v>44768.583333333336</v>
      </c>
      <c r="B2272" s="6">
        <v>239</v>
      </c>
      <c r="C2272" s="6">
        <v>185.02135000000001</v>
      </c>
      <c r="D2272" s="6">
        <v>0.291742817788325</v>
      </c>
      <c r="E2272" s="4">
        <f t="shared" si="8"/>
        <v>0.17717292034721122</v>
      </c>
      <c r="F2272" s="4"/>
    </row>
    <row r="2273" spans="1:6" ht="13.2" x14ac:dyDescent="0.25">
      <c r="A2273" s="5">
        <v>44768.625</v>
      </c>
      <c r="B2273" s="6">
        <v>194.77</v>
      </c>
      <c r="C2273" s="6">
        <v>159.16988000000001</v>
      </c>
      <c r="D2273" s="6">
        <v>0.223661160013439</v>
      </c>
      <c r="E2273" s="4">
        <f t="shared" si="8"/>
        <v>0.17603607455220327</v>
      </c>
      <c r="F2273" s="4"/>
    </row>
    <row r="2274" spans="1:6" ht="13.2" x14ac:dyDescent="0.25">
      <c r="A2274" s="5">
        <v>44768.666666666664</v>
      </c>
      <c r="B2274" s="6">
        <v>178.31</v>
      </c>
      <c r="C2274" s="6">
        <v>141.25917000000001</v>
      </c>
      <c r="D2274" s="6">
        <v>0.262289733119626</v>
      </c>
      <c r="E2274" s="4">
        <f t="shared" si="8"/>
        <v>0.17284709023258574</v>
      </c>
      <c r="F2274" s="4"/>
    </row>
    <row r="2275" spans="1:6" ht="13.2" x14ac:dyDescent="0.25">
      <c r="A2275" s="5">
        <v>44768.708333333336</v>
      </c>
      <c r="B2275" s="6">
        <v>160.22</v>
      </c>
      <c r="C2275" s="6">
        <v>132.59931</v>
      </c>
      <c r="D2275" s="6">
        <v>0.20830191348657801</v>
      </c>
      <c r="E2275" s="4">
        <f t="shared" si="8"/>
        <v>0.16735760434001382</v>
      </c>
      <c r="F2275" s="4"/>
    </row>
    <row r="2276" spans="1:6" ht="13.2" x14ac:dyDescent="0.25">
      <c r="A2276" s="5">
        <v>44768.75</v>
      </c>
      <c r="B2276" s="6">
        <v>147.94999999999999</v>
      </c>
      <c r="C2276" s="6">
        <v>131.58581000000001</v>
      </c>
      <c r="D2276" s="6">
        <v>0.12436135780902099</v>
      </c>
      <c r="E2276" s="4">
        <f t="shared" si="8"/>
        <v>0.16120499559944404</v>
      </c>
      <c r="F2276" s="4"/>
    </row>
    <row r="2277" spans="1:6" ht="13.2" x14ac:dyDescent="0.25">
      <c r="A2277" s="5">
        <v>44768.791666666664</v>
      </c>
      <c r="B2277" s="6">
        <v>146.31</v>
      </c>
      <c r="C2277" s="6">
        <v>133.34329</v>
      </c>
      <c r="D2277" s="6">
        <v>9.7243063374242503E-2</v>
      </c>
      <c r="E2277" s="4">
        <f t="shared" si="8"/>
        <v>0.15434490145462601</v>
      </c>
      <c r="F2277" s="4"/>
    </row>
    <row r="2278" spans="1:6" ht="13.2" x14ac:dyDescent="0.25">
      <c r="A2278" s="5">
        <v>44768.833333333336</v>
      </c>
      <c r="B2278" s="6">
        <v>151.49</v>
      </c>
      <c r="C2278" s="6">
        <v>136.22973999999999</v>
      </c>
      <c r="D2278" s="6">
        <v>0.11201856510920399</v>
      </c>
      <c r="E2278" s="4">
        <f t="shared" si="8"/>
        <v>0.14799740369946932</v>
      </c>
      <c r="F2278" s="4"/>
    </row>
    <row r="2279" spans="1:6" ht="13.2" x14ac:dyDescent="0.25">
      <c r="A2279" s="5">
        <v>44768.875</v>
      </c>
      <c r="B2279" s="6">
        <v>160.38</v>
      </c>
      <c r="C2279" s="6">
        <v>141.62858</v>
      </c>
      <c r="D2279" s="6">
        <v>0.13239855966924099</v>
      </c>
      <c r="E2279" s="4">
        <f t="shared" si="8"/>
        <v>0.14294304872496288</v>
      </c>
      <c r="F2279" s="4"/>
    </row>
    <row r="2280" spans="1:6" ht="13.2" x14ac:dyDescent="0.25">
      <c r="A2280" s="5">
        <v>44768.916666666664</v>
      </c>
      <c r="B2280" s="6">
        <v>166.72</v>
      </c>
      <c r="C2280" s="6">
        <v>147.79917</v>
      </c>
      <c r="D2280" s="6">
        <v>0.12801716004223801</v>
      </c>
      <c r="E2280" s="4">
        <f t="shared" si="8"/>
        <v>0.13714722898784626</v>
      </c>
      <c r="F2280" s="4"/>
    </row>
    <row r="2281" spans="1:6" ht="13.2" x14ac:dyDescent="0.25">
      <c r="A2281" s="5">
        <v>44768.958333333336</v>
      </c>
      <c r="B2281" s="6">
        <v>168.74</v>
      </c>
      <c r="C2281" s="6">
        <v>154.63573</v>
      </c>
      <c r="D2281" s="6">
        <v>9.1209644756745506E-2</v>
      </c>
      <c r="E2281" s="4">
        <f t="shared" si="8"/>
        <v>0.13023719463024741</v>
      </c>
      <c r="F2281" s="4"/>
    </row>
    <row r="2282" spans="1:6" ht="13.2" x14ac:dyDescent="0.25">
      <c r="A2282" s="5">
        <v>44769</v>
      </c>
      <c r="B2282" s="6">
        <v>175.13</v>
      </c>
      <c r="C2282" s="6">
        <v>174.23321999999999</v>
      </c>
      <c r="D2282" s="6">
        <v>5.14700927871279E-3</v>
      </c>
      <c r="E2282" s="4">
        <f t="shared" si="8"/>
        <v>0.12662367003593439</v>
      </c>
      <c r="F2282" s="4"/>
    </row>
    <row r="2283" spans="1:6" ht="13.2" x14ac:dyDescent="0.25">
      <c r="A2283" s="5">
        <v>44769.041666666664</v>
      </c>
      <c r="B2283" s="6">
        <v>188.61</v>
      </c>
      <c r="C2283" s="6">
        <v>202.68227999999999</v>
      </c>
      <c r="D2283" s="6">
        <v>6.9430243235866398E-2</v>
      </c>
      <c r="E2283" s="4">
        <f t="shared" si="8"/>
        <v>0.12833900576908058</v>
      </c>
      <c r="F2283" s="4"/>
    </row>
    <row r="2284" spans="1:6" ht="13.2" x14ac:dyDescent="0.25">
      <c r="A2284" s="5">
        <v>44769.083333333336</v>
      </c>
      <c r="B2284" s="6">
        <v>215.89</v>
      </c>
      <c r="C2284" s="6">
        <v>233.21365</v>
      </c>
      <c r="D2284" s="6">
        <v>7.4282315807844002E-2</v>
      </c>
      <c r="E2284" s="4">
        <f t="shared" si="8"/>
        <v>0.13129798484175037</v>
      </c>
      <c r="F2284" s="4"/>
    </row>
    <row r="2285" spans="1:6" ht="13.2" x14ac:dyDescent="0.25">
      <c r="A2285" s="5">
        <v>44769.125</v>
      </c>
      <c r="B2285" s="6">
        <v>249.4</v>
      </c>
      <c r="C2285" s="6">
        <v>246.73506</v>
      </c>
      <c r="D2285" s="6">
        <v>1.08008160656211E-2</v>
      </c>
      <c r="E2285" s="4">
        <f t="shared" si="8"/>
        <v>0.12876816479501674</v>
      </c>
      <c r="F2285" s="4"/>
    </row>
    <row r="2286" spans="1:6" ht="13.2" x14ac:dyDescent="0.25">
      <c r="A2286" s="5">
        <v>44769.166666666664</v>
      </c>
      <c r="B2286" s="6">
        <v>252.34</v>
      </c>
      <c r="C2286" s="6">
        <v>242.29295999999999</v>
      </c>
      <c r="D2286" s="6">
        <v>4.1466495766117203E-2</v>
      </c>
      <c r="E2286" s="4">
        <f t="shared" si="8"/>
        <v>0.12751036529050599</v>
      </c>
      <c r="F2286" s="4"/>
    </row>
    <row r="2287" spans="1:6" ht="13.2" x14ac:dyDescent="0.25">
      <c r="A2287" s="5">
        <v>44769.208333333336</v>
      </c>
      <c r="B2287" s="6">
        <v>245.35</v>
      </c>
      <c r="C2287" s="6">
        <v>234.61645999999999</v>
      </c>
      <c r="D2287" s="6">
        <v>4.5749305057283703E-2</v>
      </c>
      <c r="E2287" s="4">
        <f t="shared" si="8"/>
        <v>0.12750089917670326</v>
      </c>
      <c r="F2287" s="4"/>
    </row>
    <row r="2288" spans="1:6" ht="13.2" x14ac:dyDescent="0.25">
      <c r="A2288" s="5">
        <v>44769.25</v>
      </c>
      <c r="B2288" s="6">
        <v>233.2</v>
      </c>
      <c r="C2288" s="6">
        <v>228.36260999999999</v>
      </c>
      <c r="D2288" s="6">
        <v>2.1182933580939499E-2</v>
      </c>
      <c r="E2288" s="4">
        <f t="shared" si="8"/>
        <v>0.12576184391454961</v>
      </c>
      <c r="F2288" s="4"/>
    </row>
    <row r="2289" spans="1:6" ht="13.2" x14ac:dyDescent="0.25">
      <c r="A2289" s="5">
        <v>44769.291666666664</v>
      </c>
      <c r="B2289" s="6">
        <v>222.86</v>
      </c>
      <c r="C2289" s="6">
        <v>221.06702000000001</v>
      </c>
      <c r="D2289" s="6">
        <v>8.1105720790011996E-3</v>
      </c>
      <c r="E2289" s="4">
        <f t="shared" si="8"/>
        <v>0.12283308352105295</v>
      </c>
      <c r="F2289" s="4"/>
    </row>
    <row r="2290" spans="1:6" ht="13.2" x14ac:dyDescent="0.25">
      <c r="A2290" s="5">
        <v>44769.333333333336</v>
      </c>
      <c r="B2290" s="6">
        <v>225.32</v>
      </c>
      <c r="C2290" s="6">
        <v>213.85210000000001</v>
      </c>
      <c r="D2290" s="6">
        <v>5.3625379409414198E-2</v>
      </c>
      <c r="E2290" s="4">
        <f t="shared" si="8"/>
        <v>0.1194886910571258</v>
      </c>
      <c r="F2290" s="4"/>
    </row>
    <row r="2291" spans="1:6" ht="13.2" x14ac:dyDescent="0.25">
      <c r="A2291" s="5">
        <v>44769.375</v>
      </c>
      <c r="B2291" s="6">
        <v>223.58</v>
      </c>
      <c r="C2291" s="6">
        <v>206.22809000000001</v>
      </c>
      <c r="D2291" s="6">
        <v>8.4139410882387494E-2</v>
      </c>
      <c r="E2291" s="4">
        <f t="shared" si="8"/>
        <v>0.11612962149961342</v>
      </c>
      <c r="F2291" s="4"/>
    </row>
    <row r="2292" spans="1:6" ht="13.2" x14ac:dyDescent="0.25">
      <c r="A2292" s="5">
        <v>44769.416666666664</v>
      </c>
      <c r="B2292" s="6">
        <v>223.41</v>
      </c>
      <c r="C2292" s="6">
        <v>201.02074999999999</v>
      </c>
      <c r="D2292" s="6">
        <v>0.111377805525051</v>
      </c>
      <c r="E2292" s="4">
        <f t="shared" si="8"/>
        <v>0.11275386903641077</v>
      </c>
      <c r="F2292" s="4"/>
    </row>
    <row r="2293" spans="1:6" ht="13.2" x14ac:dyDescent="0.25">
      <c r="A2293" s="5">
        <v>44769.458333333336</v>
      </c>
      <c r="B2293" s="6">
        <v>222.37</v>
      </c>
      <c r="C2293" s="6">
        <v>204.66996</v>
      </c>
      <c r="D2293" s="6">
        <v>8.6480888548568599E-2</v>
      </c>
      <c r="E2293" s="4">
        <f t="shared" si="8"/>
        <v>0.10910394179542583</v>
      </c>
      <c r="F2293" s="4"/>
    </row>
    <row r="2294" spans="1:6" ht="13.2" x14ac:dyDescent="0.25">
      <c r="A2294" s="5">
        <v>44769.5</v>
      </c>
      <c r="B2294" s="6">
        <v>220.32</v>
      </c>
      <c r="C2294" s="6">
        <v>210.42797999999999</v>
      </c>
      <c r="D2294" s="6">
        <v>4.70090526934678E-2</v>
      </c>
      <c r="E2294" s="4">
        <f t="shared" si="8"/>
        <v>0.10531098808169802</v>
      </c>
      <c r="F2294" s="4"/>
    </row>
    <row r="2295" spans="1:6" ht="13.2" x14ac:dyDescent="0.25">
      <c r="A2295" s="5">
        <v>44769.541666666664</v>
      </c>
      <c r="B2295" s="6">
        <v>221.59</v>
      </c>
      <c r="C2295" s="6">
        <v>202.71332000000001</v>
      </c>
      <c r="D2295" s="6">
        <v>9.3120077161185005E-2</v>
      </c>
      <c r="E2295" s="4">
        <f t="shared" si="8"/>
        <v>0.10096526167750498</v>
      </c>
      <c r="F2295" s="4"/>
    </row>
    <row r="2296" spans="1:6" ht="13.2" x14ac:dyDescent="0.25">
      <c r="A2296" s="5">
        <v>44769.583333333336</v>
      </c>
      <c r="B2296" s="6">
        <v>218.01</v>
      </c>
      <c r="C2296" s="6">
        <v>180.08815000000001</v>
      </c>
      <c r="D2296" s="6">
        <v>0.21057382176450701</v>
      </c>
      <c r="E2296" s="4">
        <f t="shared" si="8"/>
        <v>9.7583220176512553E-2</v>
      </c>
      <c r="F2296" s="4"/>
    </row>
    <row r="2297" spans="1:6" ht="13.2" x14ac:dyDescent="0.25">
      <c r="A2297" s="5">
        <v>44769.625</v>
      </c>
      <c r="B2297" s="6">
        <v>192.54</v>
      </c>
      <c r="C2297" s="6">
        <v>153.61794</v>
      </c>
      <c r="D2297" s="6">
        <v>0.25336923539008499</v>
      </c>
      <c r="E2297" s="4">
        <f t="shared" si="8"/>
        <v>9.8821056650539474E-2</v>
      </c>
      <c r="F2297" s="4"/>
    </row>
    <row r="2298" spans="1:6" ht="13.2" x14ac:dyDescent="0.25">
      <c r="A2298" s="5">
        <v>44769.666666666664</v>
      </c>
      <c r="B2298" s="6">
        <v>182.06</v>
      </c>
      <c r="C2298" s="6">
        <v>136.84486999999999</v>
      </c>
      <c r="D2298" s="6">
        <v>0.33041158210753502</v>
      </c>
      <c r="E2298" s="4">
        <f t="shared" si="8"/>
        <v>0.1016594670250357</v>
      </c>
      <c r="F2298" s="4"/>
    </row>
    <row r="2299" spans="1:6" ht="13.2" x14ac:dyDescent="0.25">
      <c r="A2299" s="5">
        <v>44769.708333333336</v>
      </c>
      <c r="B2299" s="6">
        <v>169.75</v>
      </c>
      <c r="C2299" s="6">
        <v>130.09249</v>
      </c>
      <c r="D2299" s="6">
        <v>0.304840886664556</v>
      </c>
      <c r="E2299" s="4">
        <f t="shared" si="8"/>
        <v>0.10568192424078481</v>
      </c>
      <c r="F2299" s="4"/>
    </row>
    <row r="2300" spans="1:6" ht="13.2" x14ac:dyDescent="0.25">
      <c r="A2300" s="5">
        <v>44769.75</v>
      </c>
      <c r="B2300" s="6">
        <v>155.66</v>
      </c>
      <c r="C2300" s="6">
        <v>130.38197</v>
      </c>
      <c r="D2300" s="6">
        <v>0.193876730041738</v>
      </c>
      <c r="E2300" s="4">
        <f t="shared" si="8"/>
        <v>0.10857839808381468</v>
      </c>
      <c r="F2300" s="4"/>
    </row>
    <row r="2301" spans="1:6" ht="13.2" x14ac:dyDescent="0.25">
      <c r="A2301" s="5">
        <v>44769.791666666664</v>
      </c>
      <c r="B2301" s="6">
        <v>155.72</v>
      </c>
      <c r="C2301" s="6">
        <v>133.11082999999999</v>
      </c>
      <c r="D2301" s="6">
        <v>0.169852220138661</v>
      </c>
      <c r="E2301" s="4">
        <f t="shared" si="8"/>
        <v>0.11160377961566546</v>
      </c>
      <c r="F2301" s="4"/>
    </row>
    <row r="2302" spans="1:6" ht="13.2" x14ac:dyDescent="0.25">
      <c r="A2302" s="5">
        <v>44769.833333333336</v>
      </c>
      <c r="B2302" s="6">
        <v>156.91</v>
      </c>
      <c r="C2302" s="6">
        <v>136.86002999999999</v>
      </c>
      <c r="D2302" s="6">
        <v>0.146499821752194</v>
      </c>
      <c r="E2302" s="4">
        <f t="shared" si="8"/>
        <v>0.11304049864245673</v>
      </c>
      <c r="F2302" s="4"/>
    </row>
    <row r="2303" spans="1:6" ht="13.2" x14ac:dyDescent="0.25">
      <c r="A2303" s="5">
        <v>44769.875</v>
      </c>
      <c r="B2303" s="6">
        <v>154.88999999999999</v>
      </c>
      <c r="C2303" s="6">
        <v>142.35597999999999</v>
      </c>
      <c r="D2303" s="6">
        <v>8.80470212772234E-2</v>
      </c>
      <c r="E2303" s="4">
        <f t="shared" si="8"/>
        <v>0.11119251787612262</v>
      </c>
      <c r="F2303" s="4"/>
    </row>
    <row r="2304" spans="1:6" ht="13.2" x14ac:dyDescent="0.25">
      <c r="A2304" s="5">
        <v>44769.916666666664</v>
      </c>
      <c r="B2304" s="6">
        <v>154.43</v>
      </c>
      <c r="C2304" s="6">
        <v>148.67083</v>
      </c>
      <c r="D2304" s="6">
        <v>3.8737726829129897E-2</v>
      </c>
      <c r="E2304" s="4">
        <f t="shared" si="8"/>
        <v>0.10747254149224313</v>
      </c>
      <c r="F2304" s="4"/>
    </row>
    <row r="2305" spans="1:6" ht="13.2" x14ac:dyDescent="0.25">
      <c r="A2305" s="5">
        <v>44769.958333333336</v>
      </c>
      <c r="B2305" s="6">
        <v>159.44999999999999</v>
      </c>
      <c r="C2305" s="6">
        <v>157.19958</v>
      </c>
      <c r="D2305" s="6">
        <v>1.4315687102980699E-2</v>
      </c>
      <c r="E2305" s="4">
        <f t="shared" si="8"/>
        <v>0.10426862659000291</v>
      </c>
      <c r="F2305" s="4"/>
    </row>
    <row r="2306" spans="1:6" ht="13.2" x14ac:dyDescent="0.25">
      <c r="A2306" s="5">
        <v>44767</v>
      </c>
      <c r="B2306" s="6">
        <v>153.75</v>
      </c>
      <c r="C2306" s="6">
        <v>166.59698</v>
      </c>
      <c r="D2306" s="6">
        <v>7.7114122957090803E-2</v>
      </c>
      <c r="E2306" s="4">
        <f t="shared" si="8"/>
        <v>0.10726725632660201</v>
      </c>
      <c r="F2306" s="4"/>
    </row>
    <row r="2307" spans="1:6" ht="13.2" x14ac:dyDescent="0.25">
      <c r="A2307" s="5">
        <v>44767.041666666664</v>
      </c>
      <c r="B2307" s="6">
        <v>171.36</v>
      </c>
      <c r="C2307" s="6">
        <v>192.90682000000001</v>
      </c>
      <c r="D2307" s="6">
        <v>0.111695480750758</v>
      </c>
      <c r="E2307" s="4">
        <f t="shared" si="8"/>
        <v>0.10902830788972249</v>
      </c>
      <c r="F2307" s="4"/>
    </row>
    <row r="2308" spans="1:6" ht="13.2" x14ac:dyDescent="0.25">
      <c r="A2308" s="5">
        <v>44767.083333333336</v>
      </c>
      <c r="B2308" s="6">
        <v>204.3</v>
      </c>
      <c r="C2308" s="6">
        <v>224.57338999999999</v>
      </c>
      <c r="D2308" s="6">
        <v>9.0275121197573596E-2</v>
      </c>
      <c r="E2308" s="4">
        <f t="shared" si="8"/>
        <v>0.10969467478096122</v>
      </c>
      <c r="F2308" s="4"/>
    </row>
    <row r="2309" spans="1:6" ht="13.2" x14ac:dyDescent="0.25">
      <c r="A2309" s="5">
        <v>44767.125</v>
      </c>
      <c r="B2309" s="6">
        <v>241.08</v>
      </c>
      <c r="C2309" s="6">
        <v>242.65076999999999</v>
      </c>
      <c r="D2309" s="6">
        <v>6.4733773562720602E-3</v>
      </c>
      <c r="E2309" s="4">
        <f t="shared" si="8"/>
        <v>0.10951436483473835</v>
      </c>
      <c r="F2309" s="4"/>
    </row>
    <row r="2310" spans="1:6" ht="13.2" x14ac:dyDescent="0.25">
      <c r="A2310" s="5">
        <v>44767.166666666664</v>
      </c>
      <c r="B2310" s="6">
        <v>241.35</v>
      </c>
      <c r="C2310" s="6">
        <v>243.48319000000001</v>
      </c>
      <c r="D2310" s="6">
        <v>8.7611387053045092E-3</v>
      </c>
      <c r="E2310" s="4">
        <f t="shared" si="8"/>
        <v>0.10815164162387116</v>
      </c>
      <c r="F2310" s="4"/>
    </row>
    <row r="2311" spans="1:6" ht="13.2" x14ac:dyDescent="0.25">
      <c r="A2311" s="5">
        <v>44767.208333333336</v>
      </c>
      <c r="B2311" s="6">
        <v>237.13</v>
      </c>
      <c r="C2311" s="6">
        <v>237.68976000000001</v>
      </c>
      <c r="D2311" s="6">
        <v>2.3550025882478499E-3</v>
      </c>
      <c r="E2311" s="4">
        <f t="shared" si="8"/>
        <v>0.10634354568766131</v>
      </c>
      <c r="F2311" s="4"/>
    </row>
    <row r="2312" spans="1:6" ht="13.2" x14ac:dyDescent="0.25">
      <c r="A2312" s="5">
        <v>44767.25</v>
      </c>
      <c r="B2312" s="6">
        <v>226.07</v>
      </c>
      <c r="C2312" s="6">
        <v>232.18539000000001</v>
      </c>
      <c r="D2312" s="6">
        <v>2.63383927817336E-2</v>
      </c>
      <c r="E2312" s="4">
        <f t="shared" si="8"/>
        <v>0.10655835648769441</v>
      </c>
      <c r="F2312" s="4"/>
    </row>
    <row r="2313" spans="1:6" ht="13.2" x14ac:dyDescent="0.25">
      <c r="A2313" s="5">
        <v>44767.291666666664</v>
      </c>
      <c r="B2313" s="6">
        <v>218.43</v>
      </c>
      <c r="C2313" s="6">
        <v>229.33655999999999</v>
      </c>
      <c r="D2313" s="6">
        <v>4.7557005302599702E-2</v>
      </c>
      <c r="E2313" s="4">
        <f t="shared" si="8"/>
        <v>0.10820195787201099</v>
      </c>
      <c r="F2313" s="4"/>
    </row>
    <row r="2314" spans="1:6" ht="13.2" x14ac:dyDescent="0.25">
      <c r="A2314" s="5">
        <v>44767.333333333336</v>
      </c>
      <c r="B2314" s="6">
        <v>226.81</v>
      </c>
      <c r="C2314" s="6">
        <v>228.10177999999999</v>
      </c>
      <c r="D2314" s="6">
        <v>5.6631736937782203E-3</v>
      </c>
      <c r="E2314" s="4">
        <f t="shared" si="8"/>
        <v>0.10620353263385951</v>
      </c>
      <c r="F2314" s="4"/>
    </row>
    <row r="2315" spans="1:6" ht="13.2" x14ac:dyDescent="0.25">
      <c r="A2315" s="5">
        <v>44767.375</v>
      </c>
      <c r="B2315" s="6">
        <v>221.6</v>
      </c>
      <c r="C2315" s="6">
        <v>222.35614000000001</v>
      </c>
      <c r="D2315" s="6">
        <v>3.4005807080479799E-3</v>
      </c>
      <c r="E2315" s="4">
        <f t="shared" si="8"/>
        <v>0.10283941470992869</v>
      </c>
      <c r="F2315" s="4"/>
    </row>
    <row r="2316" spans="1:6" ht="13.2" x14ac:dyDescent="0.25">
      <c r="A2316" s="5">
        <v>44767.416666666664</v>
      </c>
      <c r="B2316" s="6">
        <v>229.26</v>
      </c>
      <c r="C2316" s="6">
        <v>215.01488000000001</v>
      </c>
      <c r="D2316" s="6">
        <v>6.6251786853077199E-2</v>
      </c>
      <c r="E2316" s="4">
        <f t="shared" si="8"/>
        <v>0.10095916393192976</v>
      </c>
      <c r="F2316" s="4"/>
    </row>
    <row r="2317" spans="1:6" ht="13.2" x14ac:dyDescent="0.25">
      <c r="A2317" s="5">
        <v>44767.458333333336</v>
      </c>
      <c r="B2317" s="6">
        <v>226.71</v>
      </c>
      <c r="C2317" s="6">
        <v>217.43299999999999</v>
      </c>
      <c r="D2317" s="6">
        <v>4.2666016658004999E-2</v>
      </c>
      <c r="E2317" s="4">
        <f t="shared" si="8"/>
        <v>9.913354426982296E-2</v>
      </c>
      <c r="F2317" s="4"/>
    </row>
    <row r="2318" spans="1:6" ht="13.2" x14ac:dyDescent="0.25">
      <c r="A2318" s="5">
        <v>44767.5</v>
      </c>
      <c r="B2318" s="6">
        <v>224.31</v>
      </c>
      <c r="C2318" s="6">
        <v>225.26093</v>
      </c>
      <c r="D2318" s="6">
        <v>4.2214599753272698E-3</v>
      </c>
      <c r="E2318" s="4">
        <f t="shared" si="8"/>
        <v>9.7350727906567111E-2</v>
      </c>
      <c r="F2318" s="4"/>
    </row>
    <row r="2319" spans="1:6" ht="13.2" x14ac:dyDescent="0.25">
      <c r="A2319" s="5">
        <v>44767.541666666664</v>
      </c>
      <c r="B2319" s="6">
        <v>232.5</v>
      </c>
      <c r="C2319" s="6">
        <v>220.93814</v>
      </c>
      <c r="D2319" s="6">
        <v>5.2330756473282503E-2</v>
      </c>
      <c r="E2319" s="4">
        <f t="shared" si="8"/>
        <v>9.5651172877904519E-2</v>
      </c>
      <c r="F2319" s="4"/>
    </row>
    <row r="2320" spans="1:6" ht="13.2" x14ac:dyDescent="0.25">
      <c r="A2320" s="5">
        <v>44767.583333333336</v>
      </c>
      <c r="B2320" s="6">
        <v>238.29</v>
      </c>
      <c r="C2320" s="6">
        <v>200.0575</v>
      </c>
      <c r="D2320" s="6">
        <v>0.19110755657748299</v>
      </c>
      <c r="E2320" s="4">
        <f t="shared" ref="E2320:E2574" si="9">AVERAGE(D2297:D2320)</f>
        <v>9.4840078495111835E-2</v>
      </c>
      <c r="F2320" s="4"/>
    </row>
    <row r="2321" spans="1:6" ht="13.2" x14ac:dyDescent="0.25">
      <c r="A2321" s="5">
        <v>44767.625</v>
      </c>
      <c r="B2321" s="6">
        <v>190.23</v>
      </c>
      <c r="C2321" s="6">
        <v>170.54390000000001</v>
      </c>
      <c r="D2321" s="6">
        <v>0.115431276052676</v>
      </c>
      <c r="E2321" s="4">
        <f t="shared" si="9"/>
        <v>8.9092663522719787E-2</v>
      </c>
      <c r="F2321" s="4"/>
    </row>
    <row r="2322" spans="1:6" ht="13.2" x14ac:dyDescent="0.25">
      <c r="A2322" s="5">
        <v>44767.666666666664</v>
      </c>
      <c r="B2322" s="6">
        <v>175.87</v>
      </c>
      <c r="C2322" s="6">
        <v>146.50530000000001</v>
      </c>
      <c r="D2322" s="6">
        <v>0.20043438701534999</v>
      </c>
      <c r="E2322" s="4">
        <f t="shared" si="9"/>
        <v>8.3676947060545417E-2</v>
      </c>
      <c r="F2322" s="4"/>
    </row>
    <row r="2323" spans="1:6" ht="13.2" x14ac:dyDescent="0.25">
      <c r="A2323" s="5">
        <v>44767.708333333336</v>
      </c>
      <c r="B2323" s="6">
        <v>160.59</v>
      </c>
      <c r="C2323" s="6">
        <v>133.90754999999999</v>
      </c>
      <c r="D2323" s="6">
        <v>0.199260235886624</v>
      </c>
      <c r="E2323" s="4">
        <f t="shared" si="9"/>
        <v>7.9277753278131594E-2</v>
      </c>
      <c r="F2323" s="4"/>
    </row>
    <row r="2324" spans="1:6" ht="13.2" x14ac:dyDescent="0.25">
      <c r="A2324" s="5">
        <v>44767.75</v>
      </c>
      <c r="B2324" s="6">
        <v>149.88999999999999</v>
      </c>
      <c r="C2324" s="6">
        <v>132.72909999999999</v>
      </c>
      <c r="D2324" s="6">
        <v>0.129292672066637</v>
      </c>
      <c r="E2324" s="4">
        <f t="shared" si="9"/>
        <v>7.658675086250237E-2</v>
      </c>
      <c r="F2324" s="4"/>
    </row>
    <row r="2325" spans="1:6" ht="13.2" x14ac:dyDescent="0.25">
      <c r="A2325" s="5">
        <v>44767.791666666664</v>
      </c>
      <c r="B2325" s="6">
        <v>151.02000000000001</v>
      </c>
      <c r="C2325" s="6">
        <v>134.67373000000001</v>
      </c>
      <c r="D2325" s="6">
        <v>0.121376826794654</v>
      </c>
      <c r="E2325" s="4">
        <f t="shared" si="9"/>
        <v>7.4566942806502098E-2</v>
      </c>
      <c r="F2325" s="4"/>
    </row>
    <row r="2326" spans="1:6" ht="13.2" x14ac:dyDescent="0.25">
      <c r="A2326" s="5">
        <v>44767.833333333336</v>
      </c>
      <c r="B2326" s="6">
        <v>154.78</v>
      </c>
      <c r="C2326" s="6">
        <v>135.63281000000001</v>
      </c>
      <c r="D2326" s="6">
        <v>0.14116930851760701</v>
      </c>
      <c r="E2326" s="4">
        <f t="shared" si="9"/>
        <v>7.4344838088394302E-2</v>
      </c>
      <c r="F2326" s="4"/>
    </row>
    <row r="2327" spans="1:6" ht="13.2" x14ac:dyDescent="0.25">
      <c r="A2327" s="5">
        <v>44767.875</v>
      </c>
      <c r="B2327" s="6">
        <v>159.71</v>
      </c>
      <c r="C2327" s="6">
        <v>139.15822</v>
      </c>
      <c r="D2327" s="6">
        <v>0.147686424847917</v>
      </c>
      <c r="E2327" s="4">
        <f t="shared" si="9"/>
        <v>7.6829813237173208E-2</v>
      </c>
      <c r="F2327" s="4"/>
    </row>
    <row r="2328" spans="1:6" ht="13.2" x14ac:dyDescent="0.25">
      <c r="A2328" s="5">
        <v>44767.916666666664</v>
      </c>
      <c r="B2328" s="6">
        <v>168.16</v>
      </c>
      <c r="C2328" s="6">
        <v>145.50828000000001</v>
      </c>
      <c r="D2328" s="6">
        <v>0.15567306547778501</v>
      </c>
      <c r="E2328" s="4">
        <f t="shared" si="9"/>
        <v>8.1702119014200505E-2</v>
      </c>
      <c r="F2328" s="4"/>
    </row>
    <row r="2329" spans="1:6" ht="13.2" x14ac:dyDescent="0.25">
      <c r="A2329" s="5">
        <v>44767.958333333336</v>
      </c>
      <c r="B2329" s="6">
        <v>173.74</v>
      </c>
      <c r="C2329" s="6">
        <v>153.18599</v>
      </c>
      <c r="D2329" s="6">
        <v>0.134176826483936</v>
      </c>
      <c r="E2329" s="4">
        <f t="shared" si="9"/>
        <v>8.6696333155073635E-2</v>
      </c>
      <c r="F2329" s="4"/>
    </row>
    <row r="2330" spans="1:6" ht="13.2" x14ac:dyDescent="0.25">
      <c r="A2330" s="5">
        <v>44768</v>
      </c>
      <c r="B2330" s="6">
        <v>184.66</v>
      </c>
      <c r="C2330" s="6">
        <v>168.71438000000001</v>
      </c>
      <c r="D2330" s="6">
        <v>9.4512512804184101E-2</v>
      </c>
      <c r="E2330" s="4">
        <f t="shared" si="9"/>
        <v>8.7421266065369166E-2</v>
      </c>
      <c r="F2330" s="4"/>
    </row>
    <row r="2331" spans="1:6" ht="13.2" x14ac:dyDescent="0.25">
      <c r="A2331" s="5">
        <v>44768.041666666664</v>
      </c>
      <c r="B2331" s="6">
        <v>202.58</v>
      </c>
      <c r="C2331" s="6">
        <v>194.84317999999999</v>
      </c>
      <c r="D2331" s="6">
        <v>3.97079333236093E-2</v>
      </c>
      <c r="E2331" s="4">
        <f t="shared" si="9"/>
        <v>8.4421784922571338E-2</v>
      </c>
      <c r="F2331" s="4"/>
    </row>
    <row r="2332" spans="1:6" ht="13.2" x14ac:dyDescent="0.25">
      <c r="A2332" s="5">
        <v>44768.083333333336</v>
      </c>
      <c r="B2332" s="6">
        <v>228.7</v>
      </c>
      <c r="C2332" s="6">
        <v>227.27234000000001</v>
      </c>
      <c r="D2332" s="6">
        <v>6.2817147040417397E-3</v>
      </c>
      <c r="E2332" s="4">
        <f t="shared" si="9"/>
        <v>8.0922059652007508E-2</v>
      </c>
      <c r="F2332" s="4"/>
    </row>
    <row r="2333" spans="1:6" ht="13.2" x14ac:dyDescent="0.25">
      <c r="A2333" s="5">
        <v>44768.125</v>
      </c>
      <c r="B2333" s="6">
        <v>263.83999999999997</v>
      </c>
      <c r="C2333" s="6">
        <v>245.22504000000001</v>
      </c>
      <c r="D2333" s="6">
        <v>7.5909703185286295E-2</v>
      </c>
      <c r="E2333" s="4">
        <f t="shared" si="9"/>
        <v>8.3815239894883098E-2</v>
      </c>
      <c r="F2333" s="4"/>
    </row>
    <row r="2334" spans="1:6" ht="13.2" x14ac:dyDescent="0.25">
      <c r="A2334" s="5">
        <v>44768.166666666664</v>
      </c>
      <c r="B2334" s="6">
        <v>262.39</v>
      </c>
      <c r="C2334" s="6">
        <v>244.94062</v>
      </c>
      <c r="D2334" s="6">
        <v>7.1239225245694204E-2</v>
      </c>
      <c r="E2334" s="4">
        <f t="shared" si="9"/>
        <v>8.6418493500732677E-2</v>
      </c>
      <c r="F2334" s="4"/>
    </row>
    <row r="2335" spans="1:6" ht="13.2" x14ac:dyDescent="0.25">
      <c r="A2335" s="5">
        <v>44768.208333333336</v>
      </c>
      <c r="B2335" s="6">
        <v>249.15</v>
      </c>
      <c r="C2335" s="6">
        <v>238.61261999999999</v>
      </c>
      <c r="D2335" s="6">
        <v>4.4161033896698398E-2</v>
      </c>
      <c r="E2335" s="4">
        <f t="shared" si="9"/>
        <v>8.816041147191811E-2</v>
      </c>
      <c r="F2335" s="4"/>
    </row>
    <row r="2336" spans="1:6" ht="13.2" x14ac:dyDescent="0.25">
      <c r="A2336" s="5">
        <v>44768.25</v>
      </c>
      <c r="B2336" s="6">
        <v>245.74</v>
      </c>
      <c r="C2336" s="6">
        <v>233.34577999999999</v>
      </c>
      <c r="D2336" s="6">
        <v>5.3115252394965097E-2</v>
      </c>
      <c r="E2336" s="4">
        <f t="shared" si="9"/>
        <v>8.9276113955802719E-2</v>
      </c>
      <c r="F2336" s="4"/>
    </row>
    <row r="2337" spans="1:6" ht="13.2" x14ac:dyDescent="0.25">
      <c r="A2337" s="5">
        <v>44768.291666666664</v>
      </c>
      <c r="B2337" s="6">
        <v>241.24</v>
      </c>
      <c r="C2337" s="6">
        <v>230.48838000000001</v>
      </c>
      <c r="D2337" s="6">
        <v>4.6647123815959798E-2</v>
      </c>
      <c r="E2337" s="4">
        <f t="shared" si="9"/>
        <v>8.9238202227192739E-2</v>
      </c>
      <c r="F2337" s="4"/>
    </row>
    <row r="2338" spans="1:6" ht="13.2" x14ac:dyDescent="0.25">
      <c r="A2338" s="5">
        <v>44768.333333333336</v>
      </c>
      <c r="B2338" s="6">
        <v>246.11</v>
      </c>
      <c r="C2338" s="6">
        <v>228.12206</v>
      </c>
      <c r="D2338" s="6">
        <v>7.8852260057619999E-2</v>
      </c>
      <c r="E2338" s="4">
        <f t="shared" si="9"/>
        <v>9.2287747492352801E-2</v>
      </c>
      <c r="F2338" s="4"/>
    </row>
    <row r="2339" spans="1:6" ht="13.2" x14ac:dyDescent="0.25">
      <c r="A2339" s="5">
        <v>44768.375</v>
      </c>
      <c r="B2339" s="6">
        <v>243.98</v>
      </c>
      <c r="C2339" s="6">
        <v>221.67099999999999</v>
      </c>
      <c r="D2339" s="6">
        <v>0.100640137861966</v>
      </c>
      <c r="E2339" s="4">
        <f t="shared" si="9"/>
        <v>9.6339395707099387E-2</v>
      </c>
      <c r="F2339" s="4"/>
    </row>
    <row r="2340" spans="1:6" ht="13.2" x14ac:dyDescent="0.25">
      <c r="A2340" s="5">
        <v>44768.416666666664</v>
      </c>
      <c r="B2340" s="6">
        <v>243.23</v>
      </c>
      <c r="C2340" s="6">
        <v>215.58829</v>
      </c>
      <c r="D2340" s="6">
        <v>0.12821526623732599</v>
      </c>
      <c r="E2340" s="4">
        <f t="shared" si="9"/>
        <v>9.8921207348109774E-2</v>
      </c>
      <c r="F2340" s="4"/>
    </row>
    <row r="2341" spans="1:6" ht="13.2" x14ac:dyDescent="0.25">
      <c r="A2341" s="5">
        <v>44768.458333333336</v>
      </c>
      <c r="B2341" s="6">
        <v>244.36</v>
      </c>
      <c r="C2341" s="6">
        <v>219.54186999999999</v>
      </c>
      <c r="D2341" s="6">
        <v>0.11304508793698401</v>
      </c>
      <c r="E2341" s="4">
        <f t="shared" si="9"/>
        <v>0.10185366865140057</v>
      </c>
      <c r="F2341" s="4"/>
    </row>
    <row r="2342" spans="1:6" ht="13.2" x14ac:dyDescent="0.25">
      <c r="A2342" s="5">
        <v>44768.5</v>
      </c>
      <c r="B2342" s="6">
        <v>243.84</v>
      </c>
      <c r="C2342" s="6">
        <v>226.70508000000001</v>
      </c>
      <c r="D2342" s="6">
        <v>7.5582426295873001E-2</v>
      </c>
      <c r="E2342" s="4">
        <f t="shared" si="9"/>
        <v>0.10482704224808997</v>
      </c>
      <c r="F2342" s="4"/>
    </row>
    <row r="2343" spans="1:6" ht="13.2" x14ac:dyDescent="0.25">
      <c r="A2343" s="5">
        <v>44768.541666666664</v>
      </c>
      <c r="B2343" s="6">
        <v>247.48</v>
      </c>
      <c r="C2343" s="6">
        <v>220.50667000000001</v>
      </c>
      <c r="D2343" s="6">
        <v>0.122324326969338</v>
      </c>
      <c r="E2343" s="4">
        <f t="shared" si="9"/>
        <v>0.10774344101875895</v>
      </c>
      <c r="F2343" s="4"/>
    </row>
    <row r="2344" spans="1:6" ht="13.2" x14ac:dyDescent="0.25">
      <c r="A2344" s="5">
        <v>44768.583333333336</v>
      </c>
      <c r="B2344" s="6">
        <v>239</v>
      </c>
      <c r="C2344" s="6">
        <v>199.95696000000001</v>
      </c>
      <c r="D2344" s="6">
        <v>0.19525721935360399</v>
      </c>
      <c r="E2344" s="4">
        <f t="shared" si="9"/>
        <v>0.10791634363443066</v>
      </c>
      <c r="F2344" s="4"/>
    </row>
    <row r="2345" spans="1:6" ht="13.2" x14ac:dyDescent="0.25">
      <c r="A2345" s="5">
        <v>44768.625</v>
      </c>
      <c r="B2345" s="6">
        <v>194.77</v>
      </c>
      <c r="C2345" s="6">
        <v>173.16849999999999</v>
      </c>
      <c r="D2345" s="6">
        <v>0.124742663937148</v>
      </c>
      <c r="E2345" s="4">
        <f t="shared" si="9"/>
        <v>0.10830431812961699</v>
      </c>
      <c r="F2345" s="4"/>
    </row>
    <row r="2346" spans="1:6" ht="13.2" x14ac:dyDescent="0.25">
      <c r="A2346" s="5">
        <v>44768.666666666664</v>
      </c>
      <c r="B2346" s="6">
        <v>178.31</v>
      </c>
      <c r="C2346" s="6">
        <v>152.05682999999999</v>
      </c>
      <c r="D2346" s="6">
        <v>0.17265367165684001</v>
      </c>
      <c r="E2346" s="4">
        <f t="shared" si="9"/>
        <v>0.10714678832301239</v>
      </c>
      <c r="F2346" s="4"/>
    </row>
    <row r="2347" spans="1:6" ht="13.2" x14ac:dyDescent="0.25">
      <c r="A2347" s="5">
        <v>44768.708333333336</v>
      </c>
      <c r="B2347" s="6">
        <v>160.22</v>
      </c>
      <c r="C2347" s="6">
        <v>140.67495</v>
      </c>
      <c r="D2347" s="6">
        <v>0.138937671561283</v>
      </c>
      <c r="E2347" s="4">
        <f t="shared" si="9"/>
        <v>0.10463334814278985</v>
      </c>
      <c r="F2347" s="4"/>
    </row>
    <row r="2348" spans="1:6" ht="13.2" x14ac:dyDescent="0.25">
      <c r="A2348" s="5">
        <v>44768.75</v>
      </c>
      <c r="B2348" s="6">
        <v>147.94999999999999</v>
      </c>
      <c r="C2348" s="6">
        <v>138.57937000000001</v>
      </c>
      <c r="D2348" s="6">
        <v>6.76192278836307E-2</v>
      </c>
      <c r="E2348" s="4">
        <f t="shared" si="9"/>
        <v>0.10206362130183126</v>
      </c>
      <c r="F2348" s="4"/>
    </row>
    <row r="2349" spans="1:6" ht="13.2" x14ac:dyDescent="0.25">
      <c r="A2349" s="5">
        <v>44768.791666666664</v>
      </c>
      <c r="B2349" s="6">
        <v>146.31</v>
      </c>
      <c r="C2349" s="6">
        <v>139.43442999999999</v>
      </c>
      <c r="D2349" s="6">
        <v>4.9310417807136998E-2</v>
      </c>
      <c r="E2349" s="4">
        <f t="shared" si="9"/>
        <v>9.9060854260684728E-2</v>
      </c>
      <c r="F2349" s="4"/>
    </row>
    <row r="2350" spans="1:6" ht="13.2" x14ac:dyDescent="0.25">
      <c r="A2350" s="5">
        <v>44768.833333333336</v>
      </c>
      <c r="B2350" s="6">
        <v>151.49</v>
      </c>
      <c r="C2350" s="6">
        <v>140.86286000000001</v>
      </c>
      <c r="D2350" s="6">
        <v>7.54431650755919E-2</v>
      </c>
      <c r="E2350" s="4">
        <f t="shared" si="9"/>
        <v>9.6322264950600769E-2</v>
      </c>
      <c r="F2350" s="4"/>
    </row>
    <row r="2351" spans="1:6" ht="13.2" x14ac:dyDescent="0.25">
      <c r="A2351" s="5">
        <v>44768.875</v>
      </c>
      <c r="B2351" s="6">
        <v>160.38</v>
      </c>
      <c r="C2351" s="6">
        <v>145.66413</v>
      </c>
      <c r="D2351" s="6">
        <v>0.10102603846259101</v>
      </c>
      <c r="E2351" s="4">
        <f t="shared" si="9"/>
        <v>9.437808218454552E-2</v>
      </c>
      <c r="F2351" s="4"/>
    </row>
    <row r="2352" spans="1:6" ht="13.2" x14ac:dyDescent="0.25">
      <c r="A2352" s="5">
        <v>44768.916666666664</v>
      </c>
      <c r="B2352" s="6">
        <v>166.72</v>
      </c>
      <c r="C2352" s="6">
        <v>151.89427000000001</v>
      </c>
      <c r="D2352" s="6">
        <v>9.7605591046982798E-2</v>
      </c>
      <c r="E2352" s="4">
        <f t="shared" si="9"/>
        <v>9.1958604083262105E-2</v>
      </c>
      <c r="F2352" s="4"/>
    </row>
    <row r="2353" spans="1:6" ht="13.2" x14ac:dyDescent="0.25">
      <c r="A2353" s="5">
        <v>44768.958333333336</v>
      </c>
      <c r="B2353" s="6">
        <v>168.74</v>
      </c>
      <c r="C2353" s="6">
        <v>157.23412999999999</v>
      </c>
      <c r="D2353" s="6">
        <v>7.3176669721771004E-2</v>
      </c>
      <c r="E2353" s="4">
        <f t="shared" si="9"/>
        <v>8.9416930884838555E-2</v>
      </c>
      <c r="F2353" s="4"/>
    </row>
    <row r="2354" spans="1:6" ht="13.2" x14ac:dyDescent="0.25">
      <c r="A2354" s="5">
        <v>44769</v>
      </c>
      <c r="B2354" s="6">
        <v>175.13</v>
      </c>
      <c r="C2354" s="6">
        <v>171.61584999999999</v>
      </c>
      <c r="D2354" s="6">
        <v>2.0476838240756901E-2</v>
      </c>
      <c r="E2354" s="4">
        <f t="shared" si="9"/>
        <v>8.6332111111362408E-2</v>
      </c>
      <c r="F2354" s="4"/>
    </row>
    <row r="2355" spans="1:6" ht="13.2" x14ac:dyDescent="0.25">
      <c r="A2355" s="5">
        <v>44769.041666666664</v>
      </c>
      <c r="B2355" s="6">
        <v>188.61</v>
      </c>
      <c r="C2355" s="6">
        <v>196.65826000000001</v>
      </c>
      <c r="D2355" s="6">
        <v>4.0925105307043699E-2</v>
      </c>
      <c r="E2355" s="4">
        <f t="shared" si="9"/>
        <v>8.6382826610672189E-2</v>
      </c>
      <c r="F2355" s="4"/>
    </row>
    <row r="2356" spans="1:6" ht="13.2" x14ac:dyDescent="0.25">
      <c r="A2356" s="5">
        <v>44769.083333333336</v>
      </c>
      <c r="B2356" s="6">
        <v>215.89</v>
      </c>
      <c r="C2356" s="6">
        <v>227.56562</v>
      </c>
      <c r="D2356" s="6">
        <v>5.1306607738023001E-2</v>
      </c>
      <c r="E2356" s="4">
        <f t="shared" si="9"/>
        <v>8.8258863820421377E-2</v>
      </c>
      <c r="F2356" s="4"/>
    </row>
    <row r="2357" spans="1:6" ht="13.2" x14ac:dyDescent="0.25">
      <c r="A2357" s="5">
        <v>44769.125</v>
      </c>
      <c r="B2357" s="6">
        <v>249.4</v>
      </c>
      <c r="C2357" s="6">
        <v>244.06524999999999</v>
      </c>
      <c r="D2357" s="6">
        <v>2.18578843157721E-2</v>
      </c>
      <c r="E2357" s="4">
        <f t="shared" si="9"/>
        <v>8.6006704700858305E-2</v>
      </c>
      <c r="F2357" s="4"/>
    </row>
    <row r="2358" spans="1:6" ht="13.2" x14ac:dyDescent="0.25">
      <c r="A2358" s="5">
        <v>44769.166666666664</v>
      </c>
      <c r="B2358" s="6">
        <v>252.34</v>
      </c>
      <c r="C2358" s="6">
        <v>242.89843999999999</v>
      </c>
      <c r="D2358" s="6">
        <v>3.8870401967176102E-2</v>
      </c>
      <c r="E2358" s="4">
        <f t="shared" si="9"/>
        <v>8.4658003730920084E-2</v>
      </c>
      <c r="F2358" s="4"/>
    </row>
    <row r="2359" spans="1:6" ht="13.2" x14ac:dyDescent="0.25">
      <c r="A2359" s="5">
        <v>44769.208333333336</v>
      </c>
      <c r="B2359" s="6">
        <v>245.35</v>
      </c>
      <c r="C2359" s="6">
        <v>236.60556</v>
      </c>
      <c r="D2359" s="6">
        <v>3.6957880448794098E-2</v>
      </c>
      <c r="E2359" s="4">
        <f t="shared" si="9"/>
        <v>8.4357872337257389E-2</v>
      </c>
      <c r="F2359" s="4"/>
    </row>
    <row r="2360" spans="1:6" ht="13.2" x14ac:dyDescent="0.25">
      <c r="A2360" s="5">
        <v>44769.25</v>
      </c>
      <c r="B2360" s="6">
        <v>233.2</v>
      </c>
      <c r="C2360" s="6">
        <v>231.66461000000001</v>
      </c>
      <c r="D2360" s="6">
        <v>6.6276415720121296E-3</v>
      </c>
      <c r="E2360" s="4">
        <f t="shared" si="9"/>
        <v>8.2420888552967683E-2</v>
      </c>
      <c r="F2360" s="4"/>
    </row>
    <row r="2361" spans="1:6" ht="13.2" x14ac:dyDescent="0.25">
      <c r="A2361" s="5">
        <v>44769.291666666664</v>
      </c>
      <c r="B2361" s="6">
        <v>222.86</v>
      </c>
      <c r="C2361" s="6">
        <v>228.61858000000001</v>
      </c>
      <c r="D2361" s="6">
        <v>2.5188591408449802E-2</v>
      </c>
      <c r="E2361" s="4">
        <f t="shared" si="9"/>
        <v>8.1526783035988107E-2</v>
      </c>
      <c r="F2361" s="4"/>
    </row>
    <row r="2362" spans="1:6" ht="13.2" x14ac:dyDescent="0.25">
      <c r="A2362" s="5">
        <v>44769.333333333336</v>
      </c>
      <c r="B2362" s="6">
        <v>225.32</v>
      </c>
      <c r="C2362" s="6">
        <v>225.68401</v>
      </c>
      <c r="D2362" s="6">
        <v>1.6129188771504301E-3</v>
      </c>
      <c r="E2362" s="4">
        <f t="shared" si="9"/>
        <v>7.8308477153468545E-2</v>
      </c>
      <c r="F2362" s="4"/>
    </row>
    <row r="2363" spans="1:6" ht="13.2" x14ac:dyDescent="0.25">
      <c r="A2363" s="5">
        <v>44769.375</v>
      </c>
      <c r="B2363" s="6">
        <v>223.58</v>
      </c>
      <c r="C2363" s="6">
        <v>219.11131</v>
      </c>
      <c r="D2363" s="6">
        <v>2.03946113050942E-2</v>
      </c>
      <c r="E2363" s="4">
        <f t="shared" si="9"/>
        <v>7.4964913546932216E-2</v>
      </c>
      <c r="F2363" s="4"/>
    </row>
    <row r="2364" spans="1:6" ht="13.2" x14ac:dyDescent="0.25">
      <c r="A2364" s="5">
        <v>44769.416666666664</v>
      </c>
      <c r="B2364" s="6">
        <v>223.41</v>
      </c>
      <c r="C2364" s="6">
        <v>213.63266999999999</v>
      </c>
      <c r="D2364" s="6">
        <v>4.5767016814422599E-2</v>
      </c>
      <c r="E2364" s="4">
        <f t="shared" si="9"/>
        <v>7.1529569820977912E-2</v>
      </c>
      <c r="F2364" s="4"/>
    </row>
    <row r="2365" spans="1:6" ht="13.2" x14ac:dyDescent="0.25">
      <c r="A2365" s="5">
        <v>44769.458333333336</v>
      </c>
      <c r="B2365" s="6">
        <v>222.37</v>
      </c>
      <c r="C2365" s="6">
        <v>217.90595999999999</v>
      </c>
      <c r="D2365" s="6">
        <v>2.0486084914795401E-2</v>
      </c>
      <c r="E2365" s="4">
        <f t="shared" si="9"/>
        <v>6.7672944695053375E-2</v>
      </c>
      <c r="F2365" s="4"/>
    </row>
    <row r="2366" spans="1:6" ht="13.2" x14ac:dyDescent="0.25">
      <c r="A2366" s="5">
        <v>44769.5</v>
      </c>
      <c r="B2366" s="6">
        <v>220.32</v>
      </c>
      <c r="C2366" s="6">
        <v>224.37136000000001</v>
      </c>
      <c r="D2366" s="6">
        <v>1.8056493484729999E-2</v>
      </c>
      <c r="E2366" s="4">
        <f t="shared" si="9"/>
        <v>6.5276030827922424E-2</v>
      </c>
      <c r="F2366" s="4"/>
    </row>
    <row r="2367" spans="1:6" ht="13.2" x14ac:dyDescent="0.25">
      <c r="A2367" s="5">
        <v>44769.541666666664</v>
      </c>
      <c r="B2367" s="6">
        <v>221.59</v>
      </c>
      <c r="C2367" s="6">
        <v>217.06191000000001</v>
      </c>
      <c r="D2367" s="6">
        <v>2.08608226104708E-2</v>
      </c>
      <c r="E2367" s="4">
        <f t="shared" si="9"/>
        <v>6.1048384812969619E-2</v>
      </c>
      <c r="F2367" s="4"/>
    </row>
    <row r="2368" spans="1:6" ht="13.2" x14ac:dyDescent="0.25">
      <c r="A2368" s="5">
        <v>44769.583333333336</v>
      </c>
      <c r="B2368" s="6">
        <v>218.01</v>
      </c>
      <c r="C2368" s="6">
        <v>196.26221000000001</v>
      </c>
      <c r="D2368" s="6">
        <v>0.11080987012222</v>
      </c>
      <c r="E2368" s="4">
        <f t="shared" si="9"/>
        <v>5.7529745261661956E-2</v>
      </c>
      <c r="F2368" s="4"/>
    </row>
    <row r="2369" spans="1:6" ht="13.2" x14ac:dyDescent="0.25">
      <c r="A2369" s="5">
        <v>44769.625</v>
      </c>
      <c r="B2369" s="6">
        <v>192.54</v>
      </c>
      <c r="C2369" s="6">
        <v>171.22660999999999</v>
      </c>
      <c r="D2369" s="6">
        <v>0.124474753077223</v>
      </c>
      <c r="E2369" s="4">
        <f t="shared" si="9"/>
        <v>5.7518582309165067E-2</v>
      </c>
      <c r="F2369" s="4"/>
    </row>
    <row r="2370" spans="1:6" ht="13.2" x14ac:dyDescent="0.25">
      <c r="A2370" s="5">
        <v>44769.666666666664</v>
      </c>
      <c r="B2370" s="6">
        <v>182.06</v>
      </c>
      <c r="C2370" s="6">
        <v>152.99153999999999</v>
      </c>
      <c r="D2370" s="6">
        <v>0.190000440547235</v>
      </c>
      <c r="E2370" s="4">
        <f t="shared" si="9"/>
        <v>5.8241364346264868E-2</v>
      </c>
      <c r="F2370" s="4"/>
    </row>
    <row r="2371" spans="1:6" ht="13.2" x14ac:dyDescent="0.25">
      <c r="A2371" s="5">
        <v>44769.708333333336</v>
      </c>
      <c r="B2371" s="6">
        <v>169.75</v>
      </c>
      <c r="C2371" s="6">
        <v>143.23918</v>
      </c>
      <c r="D2371" s="6">
        <v>0.18508078585761201</v>
      </c>
      <c r="E2371" s="4">
        <f t="shared" si="9"/>
        <v>6.0163994108611916E-2</v>
      </c>
      <c r="F2371" s="4"/>
    </row>
    <row r="2372" spans="1:6" ht="13.2" x14ac:dyDescent="0.25">
      <c r="A2372" s="5">
        <v>44769.75</v>
      </c>
      <c r="B2372" s="6">
        <v>155.66</v>
      </c>
      <c r="C2372" s="6">
        <v>140.93223</v>
      </c>
      <c r="D2372" s="6">
        <v>0.10450249740602199</v>
      </c>
      <c r="E2372" s="4">
        <f t="shared" si="9"/>
        <v>6.170079700537822E-2</v>
      </c>
      <c r="F2372" s="4"/>
    </row>
    <row r="2373" spans="1:6" ht="13.2" x14ac:dyDescent="0.25">
      <c r="A2373" s="5">
        <v>44769.791666666664</v>
      </c>
      <c r="B2373" s="6">
        <v>155.72</v>
      </c>
      <c r="C2373" s="6">
        <v>141.38901000000001</v>
      </c>
      <c r="D2373" s="6">
        <v>0.10135858508380501</v>
      </c>
      <c r="E2373" s="4">
        <f t="shared" si="9"/>
        <v>6.3869470641906054E-2</v>
      </c>
      <c r="F2373" s="4"/>
    </row>
    <row r="2374" spans="1:6" ht="13.2" x14ac:dyDescent="0.25">
      <c r="A2374" s="5">
        <v>44769.833333333336</v>
      </c>
      <c r="B2374" s="6">
        <v>156.91</v>
      </c>
      <c r="C2374" s="6">
        <v>143.08345</v>
      </c>
      <c r="D2374" s="6">
        <v>9.6632769198673904E-2</v>
      </c>
      <c r="E2374" s="4">
        <f t="shared" si="9"/>
        <v>6.4752370813701138E-2</v>
      </c>
      <c r="F2374" s="4"/>
    </row>
    <row r="2375" spans="1:6" ht="13.2" x14ac:dyDescent="0.25">
      <c r="A2375" s="5">
        <v>44769.875</v>
      </c>
      <c r="B2375" s="6">
        <v>154.88999999999999</v>
      </c>
      <c r="C2375" s="6">
        <v>148.31443999999999</v>
      </c>
      <c r="D2375" s="6">
        <v>4.4335264995100897E-2</v>
      </c>
      <c r="E2375" s="4">
        <f t="shared" si="9"/>
        <v>6.2390255252555704E-2</v>
      </c>
      <c r="F2375" s="4"/>
    </row>
    <row r="2376" spans="1:6" ht="13.2" x14ac:dyDescent="0.25">
      <c r="A2376" s="5">
        <v>44769.916666666664</v>
      </c>
      <c r="B2376" s="6">
        <v>154.43</v>
      </c>
      <c r="C2376" s="6">
        <v>154.91225</v>
      </c>
      <c r="D2376" s="6">
        <v>3.1130527120998698E-3</v>
      </c>
      <c r="E2376" s="4">
        <f t="shared" si="9"/>
        <v>5.8453066155268928E-2</v>
      </c>
      <c r="F2376" s="4"/>
    </row>
    <row r="2377" spans="1:6" ht="13.2" x14ac:dyDescent="0.25">
      <c r="A2377" s="5">
        <v>44769.958333333336</v>
      </c>
      <c r="B2377" s="6">
        <v>159.44999999999999</v>
      </c>
      <c r="C2377" s="6">
        <v>160.63087999999999</v>
      </c>
      <c r="D2377" s="6">
        <v>7.3515129843028998E-3</v>
      </c>
      <c r="E2377" s="4">
        <f t="shared" si="9"/>
        <v>5.5710351291207744E-2</v>
      </c>
      <c r="F2377" s="4"/>
    </row>
    <row r="2378" spans="1:6" ht="13.2" x14ac:dyDescent="0.25">
      <c r="A2378" s="5">
        <v>44770</v>
      </c>
      <c r="B2378" s="6">
        <v>167.35</v>
      </c>
      <c r="C2378" s="6">
        <v>180.90761000000001</v>
      </c>
      <c r="D2378" s="6">
        <v>7.4942176285453105E-2</v>
      </c>
      <c r="E2378" s="4">
        <f t="shared" si="9"/>
        <v>5.7979740376403431E-2</v>
      </c>
      <c r="F2378" s="4"/>
    </row>
    <row r="2379" spans="1:6" ht="13.2" x14ac:dyDescent="0.25">
      <c r="A2379" s="5">
        <v>44770.041666666664</v>
      </c>
      <c r="B2379" s="6">
        <v>179.52</v>
      </c>
      <c r="C2379" s="6">
        <v>204.32249999999999</v>
      </c>
      <c r="D2379" s="6">
        <v>0.121388980655581</v>
      </c>
      <c r="E2379" s="4">
        <f t="shared" si="9"/>
        <v>6.1332401849259144E-2</v>
      </c>
      <c r="F2379" s="4"/>
    </row>
    <row r="2380" spans="1:6" ht="13.2" x14ac:dyDescent="0.25">
      <c r="A2380" s="5">
        <v>44770.083333333336</v>
      </c>
      <c r="B2380" s="6">
        <v>211.8</v>
      </c>
      <c r="C2380" s="6">
        <v>231.52432999999999</v>
      </c>
      <c r="D2380" s="6">
        <v>8.5193335836453901E-2</v>
      </c>
      <c r="E2380" s="4">
        <f t="shared" si="9"/>
        <v>6.2744348853360429E-2</v>
      </c>
      <c r="F2380" s="4"/>
    </row>
    <row r="2381" spans="1:6" ht="13.2" x14ac:dyDescent="0.25">
      <c r="A2381" s="5">
        <v>44770.125</v>
      </c>
      <c r="B2381" s="6">
        <v>241.07</v>
      </c>
      <c r="C2381" s="6">
        <v>244.51486</v>
      </c>
      <c r="D2381" s="6">
        <v>1.40885506917657E-2</v>
      </c>
      <c r="E2381" s="4">
        <f t="shared" si="9"/>
        <v>6.242062661902683E-2</v>
      </c>
      <c r="F2381" s="4"/>
    </row>
    <row r="2382" spans="1:6" ht="13.2" x14ac:dyDescent="0.25">
      <c r="A2382" s="5">
        <v>44770.166666666664</v>
      </c>
      <c r="B2382" s="6">
        <v>243.6</v>
      </c>
      <c r="C2382" s="6">
        <v>241.24906999999999</v>
      </c>
      <c r="D2382" s="6">
        <v>9.7448251303103601E-3</v>
      </c>
      <c r="E2382" s="4">
        <f t="shared" si="9"/>
        <v>6.1207060917490758E-2</v>
      </c>
      <c r="F2382" s="4"/>
    </row>
    <row r="2383" spans="1:6" ht="13.2" x14ac:dyDescent="0.25">
      <c r="A2383" s="5">
        <v>44770.208333333336</v>
      </c>
      <c r="B2383" s="6">
        <v>233.42</v>
      </c>
      <c r="C2383" s="6">
        <v>234.77609000000001</v>
      </c>
      <c r="D2383" s="6">
        <v>5.77609926121532E-3</v>
      </c>
      <c r="E2383" s="4">
        <f t="shared" si="9"/>
        <v>5.9907820034674965E-2</v>
      </c>
      <c r="F2383" s="4"/>
    </row>
    <row r="2384" spans="1:6" ht="13.2" x14ac:dyDescent="0.25">
      <c r="A2384" s="5">
        <v>44770.25</v>
      </c>
      <c r="B2384" s="6">
        <v>229.77</v>
      </c>
      <c r="C2384" s="6">
        <v>230.10182</v>
      </c>
      <c r="D2384" s="6">
        <v>1.4420572596948299E-3</v>
      </c>
      <c r="E2384" s="4">
        <f t="shared" si="9"/>
        <v>5.9691754021661748E-2</v>
      </c>
      <c r="F2384" s="4"/>
    </row>
    <row r="2385" spans="1:6" ht="13.2" x14ac:dyDescent="0.25">
      <c r="A2385" s="5">
        <v>44770.291666666664</v>
      </c>
      <c r="B2385" s="6">
        <v>218.24</v>
      </c>
      <c r="C2385" s="6">
        <v>225.57273000000001</v>
      </c>
      <c r="D2385" s="6">
        <v>3.2507165205652201E-2</v>
      </c>
      <c r="E2385" s="4">
        <f t="shared" si="9"/>
        <v>5.9996694596545184E-2</v>
      </c>
      <c r="F2385" s="4"/>
    </row>
    <row r="2386" spans="1:6" ht="13.2" x14ac:dyDescent="0.25">
      <c r="A2386" s="5">
        <v>44770.333333333336</v>
      </c>
      <c r="B2386" s="6">
        <v>225.48</v>
      </c>
      <c r="C2386" s="6">
        <v>221.06247999999999</v>
      </c>
      <c r="D2386" s="6">
        <v>1.99831287516542E-2</v>
      </c>
      <c r="E2386" s="4">
        <f t="shared" si="9"/>
        <v>6.0762120007982846E-2</v>
      </c>
      <c r="F2386" s="4"/>
    </row>
    <row r="2387" spans="1:6" ht="13.2" x14ac:dyDescent="0.25">
      <c r="A2387" s="5">
        <v>44770.375</v>
      </c>
      <c r="B2387" s="6">
        <v>218.99</v>
      </c>
      <c r="C2387" s="6">
        <v>214.75144</v>
      </c>
      <c r="D2387" s="6">
        <v>1.9737050424434899E-2</v>
      </c>
      <c r="E2387" s="4">
        <f t="shared" si="9"/>
        <v>6.0734721637955368E-2</v>
      </c>
      <c r="F2387" s="4"/>
    </row>
    <row r="2388" spans="1:6" ht="13.2" x14ac:dyDescent="0.25">
      <c r="A2388" s="5">
        <v>44770.416666666664</v>
      </c>
      <c r="B2388" s="6">
        <v>223.13</v>
      </c>
      <c r="C2388" s="6">
        <v>210.06741</v>
      </c>
      <c r="D2388" s="6">
        <v>6.2182848829335301E-2</v>
      </c>
      <c r="E2388" s="4">
        <f t="shared" si="9"/>
        <v>6.1418714638576732E-2</v>
      </c>
      <c r="F2388" s="4"/>
    </row>
    <row r="2389" spans="1:6" ht="13.2" x14ac:dyDescent="0.25">
      <c r="A2389" s="5">
        <v>44770.458333333336</v>
      </c>
      <c r="B2389" s="6">
        <v>221.77</v>
      </c>
      <c r="C2389" s="6">
        <v>213.86445000000001</v>
      </c>
      <c r="D2389" s="6">
        <v>3.6965236625348397E-2</v>
      </c>
      <c r="E2389" s="4">
        <f t="shared" si="9"/>
        <v>6.2105345959849761E-2</v>
      </c>
      <c r="F2389" s="4"/>
    </row>
    <row r="2390" spans="1:6" ht="13.2" x14ac:dyDescent="0.25">
      <c r="A2390" s="5">
        <v>44770.5</v>
      </c>
      <c r="B2390" s="6">
        <v>218.91</v>
      </c>
      <c r="C2390" s="6">
        <v>219.49511000000001</v>
      </c>
      <c r="D2390" s="6">
        <v>2.6657085891344601E-3</v>
      </c>
      <c r="E2390" s="4">
        <f t="shared" si="9"/>
        <v>6.1464063255866612E-2</v>
      </c>
      <c r="F2390" s="4"/>
    </row>
    <row r="2391" spans="1:6" ht="13.2" x14ac:dyDescent="0.25">
      <c r="A2391" s="5">
        <v>44770.541666666664</v>
      </c>
      <c r="B2391" s="6">
        <v>221.4</v>
      </c>
      <c r="C2391" s="6">
        <v>211.65029000000001</v>
      </c>
      <c r="D2391" s="6">
        <v>4.6065186114320901E-2</v>
      </c>
      <c r="E2391" s="4">
        <f t="shared" si="9"/>
        <v>6.2514245068527027E-2</v>
      </c>
      <c r="F2391" s="4"/>
    </row>
    <row r="2392" spans="1:6" ht="13.2" x14ac:dyDescent="0.25">
      <c r="A2392" s="5">
        <v>44770.583333333336</v>
      </c>
      <c r="B2392" s="6">
        <v>214.08</v>
      </c>
      <c r="C2392" s="6">
        <v>190.38077999999999</v>
      </c>
      <c r="D2392" s="6">
        <v>0.124483259286993</v>
      </c>
      <c r="E2392" s="4">
        <f t="shared" si="9"/>
        <v>6.3083969617059241E-2</v>
      </c>
      <c r="F2392" s="4"/>
    </row>
    <row r="2393" spans="1:6" ht="13.2" x14ac:dyDescent="0.25">
      <c r="A2393" s="5">
        <v>44770.625</v>
      </c>
      <c r="B2393" s="6">
        <v>195.88</v>
      </c>
      <c r="C2393" s="6">
        <v>166.69649999999999</v>
      </c>
      <c r="D2393" s="6">
        <v>0.17506966253040701</v>
      </c>
      <c r="E2393" s="4">
        <f t="shared" si="9"/>
        <v>6.5192090844275241E-2</v>
      </c>
      <c r="F2393" s="4"/>
    </row>
    <row r="2394" spans="1:6" ht="13.2" x14ac:dyDescent="0.25">
      <c r="A2394" s="5">
        <v>44770.666666666664</v>
      </c>
      <c r="B2394" s="6">
        <v>183.8</v>
      </c>
      <c r="C2394" s="6">
        <v>152.12366</v>
      </c>
      <c r="D2394" s="6">
        <v>0.20822756959699701</v>
      </c>
      <c r="E2394" s="4">
        <f t="shared" si="9"/>
        <v>6.5951554554682004E-2</v>
      </c>
      <c r="F2394" s="4"/>
    </row>
    <row r="2395" spans="1:6" ht="13.2" x14ac:dyDescent="0.25">
      <c r="A2395" s="5">
        <v>44770.708333333336</v>
      </c>
      <c r="B2395" s="6">
        <v>172.78</v>
      </c>
      <c r="C2395" s="6">
        <v>145.15094999999999</v>
      </c>
      <c r="D2395" s="6">
        <v>0.19034701460789599</v>
      </c>
      <c r="E2395" s="4">
        <f t="shared" si="9"/>
        <v>6.6170980752610506E-2</v>
      </c>
      <c r="F2395" s="4"/>
    </row>
    <row r="2396" spans="1:6" ht="13.2" x14ac:dyDescent="0.25">
      <c r="A2396" s="5">
        <v>44770.75</v>
      </c>
      <c r="B2396" s="6">
        <v>169.26</v>
      </c>
      <c r="C2396" s="6">
        <v>143.53909999999999</v>
      </c>
      <c r="D2396" s="6">
        <v>0.17919089641777</v>
      </c>
      <c r="E2396" s="4">
        <f t="shared" si="9"/>
        <v>6.9282997378100022E-2</v>
      </c>
      <c r="F2396" s="4"/>
    </row>
    <row r="2397" spans="1:6" ht="13.2" x14ac:dyDescent="0.25">
      <c r="A2397" s="5">
        <v>44770.791666666664</v>
      </c>
      <c r="B2397" s="6">
        <v>172.99</v>
      </c>
      <c r="C2397" s="6">
        <v>144.40862999999999</v>
      </c>
      <c r="D2397" s="6">
        <v>0.19792009660364401</v>
      </c>
      <c r="E2397" s="4">
        <f t="shared" si="9"/>
        <v>7.3306393691426622E-2</v>
      </c>
      <c r="F2397" s="4"/>
    </row>
    <row r="2398" spans="1:6" ht="13.2" x14ac:dyDescent="0.25">
      <c r="A2398" s="5">
        <v>44770.833333333336</v>
      </c>
      <c r="B2398" s="6">
        <v>167.71</v>
      </c>
      <c r="C2398" s="6">
        <v>146.56441000000001</v>
      </c>
      <c r="D2398" s="6">
        <v>0.14427506650489</v>
      </c>
      <c r="E2398" s="4">
        <f t="shared" si="9"/>
        <v>7.5291489412518967E-2</v>
      </c>
      <c r="F2398" s="4"/>
    </row>
    <row r="2399" spans="1:6" ht="13.2" x14ac:dyDescent="0.25">
      <c r="A2399" s="5">
        <v>44770.875</v>
      </c>
      <c r="B2399" s="6">
        <v>167.96</v>
      </c>
      <c r="C2399" s="6">
        <v>151.69093000000001</v>
      </c>
      <c r="D2399" s="6">
        <v>0.10725143553408201</v>
      </c>
      <c r="E2399" s="4">
        <f t="shared" si="9"/>
        <v>7.7912996518309852E-2</v>
      </c>
      <c r="F2399" s="4"/>
    </row>
    <row r="2400" spans="1:6" ht="13.2" x14ac:dyDescent="0.25">
      <c r="A2400" s="5">
        <v>44770.916666666664</v>
      </c>
      <c r="B2400" s="6">
        <v>173.46</v>
      </c>
      <c r="C2400" s="6">
        <v>159.46375</v>
      </c>
      <c r="D2400" s="6">
        <v>8.7770731592603304E-2</v>
      </c>
      <c r="E2400" s="4">
        <f t="shared" si="9"/>
        <v>8.1440399804997496E-2</v>
      </c>
      <c r="F2400" s="4"/>
    </row>
    <row r="2401" spans="1:6" ht="13.2" x14ac:dyDescent="0.25">
      <c r="A2401" s="5">
        <v>44770.958333333336</v>
      </c>
      <c r="B2401" s="6">
        <v>180.21</v>
      </c>
      <c r="C2401" s="6">
        <v>168.44463999999999</v>
      </c>
      <c r="D2401" s="6">
        <v>6.9847042921638902E-2</v>
      </c>
      <c r="E2401" s="4">
        <f t="shared" si="9"/>
        <v>8.4044380219053152E-2</v>
      </c>
      <c r="F2401" s="4"/>
    </row>
    <row r="2402" spans="1:6" ht="13.2" x14ac:dyDescent="0.25">
      <c r="A2402" s="5">
        <v>44768</v>
      </c>
      <c r="B2402" s="6">
        <v>184.66</v>
      </c>
      <c r="C2402" s="6">
        <v>179.66745</v>
      </c>
      <c r="D2402" s="6">
        <v>2.7787726713992902E-2</v>
      </c>
      <c r="E2402" s="4">
        <f t="shared" si="9"/>
        <v>8.2079611486908996E-2</v>
      </c>
      <c r="F2402" s="4"/>
    </row>
    <row r="2403" spans="1:6" ht="13.2" x14ac:dyDescent="0.25">
      <c r="A2403" s="5">
        <v>44768.041666666664</v>
      </c>
      <c r="B2403" s="6">
        <v>202.58</v>
      </c>
      <c r="C2403" s="6">
        <v>198.08645999999999</v>
      </c>
      <c r="D2403" s="6">
        <v>2.26847407944996E-2</v>
      </c>
      <c r="E2403" s="4">
        <f t="shared" si="9"/>
        <v>7.7966934826030607E-2</v>
      </c>
      <c r="F2403" s="4"/>
    </row>
    <row r="2404" spans="1:6" ht="13.2" x14ac:dyDescent="0.25">
      <c r="A2404" s="5">
        <v>44768.083333333336</v>
      </c>
      <c r="B2404" s="6">
        <v>228.7</v>
      </c>
      <c r="C2404" s="6">
        <v>224.84132</v>
      </c>
      <c r="D2404" s="6">
        <v>1.71617921474575E-2</v>
      </c>
      <c r="E2404" s="4">
        <f t="shared" si="9"/>
        <v>7.5132287172322412E-2</v>
      </c>
      <c r="F2404" s="4"/>
    </row>
    <row r="2405" spans="1:6" ht="13.2" x14ac:dyDescent="0.25">
      <c r="A2405" s="5">
        <v>44768.125</v>
      </c>
      <c r="B2405" s="6">
        <v>263.83999999999997</v>
      </c>
      <c r="C2405" s="6">
        <v>243.77687</v>
      </c>
      <c r="D2405" s="6">
        <v>8.23012043759523E-2</v>
      </c>
      <c r="E2405" s="4">
        <f t="shared" si="9"/>
        <v>7.7974481075830201E-2</v>
      </c>
      <c r="F2405" s="4"/>
    </row>
    <row r="2406" spans="1:6" ht="13.2" x14ac:dyDescent="0.25">
      <c r="A2406" s="5">
        <v>44768.166666666664</v>
      </c>
      <c r="B2406" s="6">
        <v>262.39</v>
      </c>
      <c r="C2406" s="6">
        <v>248.18746999999999</v>
      </c>
      <c r="D2406" s="6">
        <v>5.7225008176278902E-2</v>
      </c>
      <c r="E2406" s="4">
        <f t="shared" si="9"/>
        <v>7.9952822036078869E-2</v>
      </c>
      <c r="F2406" s="4"/>
    </row>
    <row r="2407" spans="1:6" ht="13.2" x14ac:dyDescent="0.25">
      <c r="A2407" s="5">
        <v>44768.208333333336</v>
      </c>
      <c r="B2407" s="6">
        <v>249.15</v>
      </c>
      <c r="C2407" s="6">
        <v>244.80179000000001</v>
      </c>
      <c r="D2407" s="6">
        <v>1.7762165873051801E-2</v>
      </c>
      <c r="E2407" s="4">
        <f t="shared" si="9"/>
        <v>8.045224147823872E-2</v>
      </c>
      <c r="F2407" s="4"/>
    </row>
    <row r="2408" spans="1:6" ht="13.2" x14ac:dyDescent="0.25">
      <c r="A2408" s="5">
        <v>44768.25</v>
      </c>
      <c r="B2408" s="6">
        <v>245.74</v>
      </c>
      <c r="C2408" s="6">
        <v>242.01653999999999</v>
      </c>
      <c r="D2408" s="6">
        <v>1.5385146816825001E-2</v>
      </c>
      <c r="E2408" s="4">
        <f t="shared" si="9"/>
        <v>8.1033203543119145E-2</v>
      </c>
      <c r="F2408" s="4"/>
    </row>
    <row r="2409" spans="1:6" ht="13.2" x14ac:dyDescent="0.25">
      <c r="A2409" s="5">
        <v>44768.291666666664</v>
      </c>
      <c r="B2409" s="6">
        <v>241.24</v>
      </c>
      <c r="C2409" s="6">
        <v>243.80244999999999</v>
      </c>
      <c r="D2409" s="6">
        <v>1.05103537720805E-2</v>
      </c>
      <c r="E2409" s="4">
        <f t="shared" si="9"/>
        <v>8.0116669733387005E-2</v>
      </c>
      <c r="F2409" s="4"/>
    </row>
    <row r="2410" spans="1:6" ht="13.2" x14ac:dyDescent="0.25">
      <c r="A2410" s="5">
        <v>44768.333333333336</v>
      </c>
      <c r="B2410" s="6">
        <v>246.11</v>
      </c>
      <c r="C2410" s="6">
        <v>246.92276000000001</v>
      </c>
      <c r="D2410" s="6">
        <v>3.2915556265449E-3</v>
      </c>
      <c r="E2410" s="4">
        <f t="shared" si="9"/>
        <v>7.9421187519840772E-2</v>
      </c>
      <c r="F2410" s="4"/>
    </row>
    <row r="2411" spans="1:6" ht="13.2" x14ac:dyDescent="0.25">
      <c r="A2411" s="5">
        <v>44768.375</v>
      </c>
      <c r="B2411" s="6">
        <v>243.98</v>
      </c>
      <c r="C2411" s="6">
        <v>244.49782999999999</v>
      </c>
      <c r="D2411" s="6">
        <v>2.11793290762541E-3</v>
      </c>
      <c r="E2411" s="4">
        <f t="shared" si="9"/>
        <v>7.8687057623307063E-2</v>
      </c>
      <c r="F2411" s="4"/>
    </row>
    <row r="2412" spans="1:6" ht="13.2" x14ac:dyDescent="0.25">
      <c r="A2412" s="5">
        <v>44768.416666666664</v>
      </c>
      <c r="B2412" s="6">
        <v>243.23</v>
      </c>
      <c r="C2412" s="6">
        <v>240.13354000000001</v>
      </c>
      <c r="D2412" s="6">
        <v>1.2894741817406999E-2</v>
      </c>
      <c r="E2412" s="4">
        <f t="shared" si="9"/>
        <v>7.6633386497810027E-2</v>
      </c>
      <c r="F2412" s="4"/>
    </row>
    <row r="2413" spans="1:6" ht="13.2" x14ac:dyDescent="0.25">
      <c r="A2413" s="5">
        <v>44768.458333333336</v>
      </c>
      <c r="B2413" s="6">
        <v>244.36</v>
      </c>
      <c r="C2413" s="6">
        <v>243.49347</v>
      </c>
      <c r="D2413" s="6">
        <v>3.55874019948055E-3</v>
      </c>
      <c r="E2413" s="4">
        <f t="shared" si="9"/>
        <v>7.5241449146732212E-2</v>
      </c>
      <c r="F2413" s="4"/>
    </row>
    <row r="2414" spans="1:6" ht="13.2" x14ac:dyDescent="0.25">
      <c r="A2414" s="5">
        <v>44768.5</v>
      </c>
      <c r="B2414" s="6">
        <v>243.84</v>
      </c>
      <c r="C2414" s="6">
        <v>250.11799999999999</v>
      </c>
      <c r="D2414" s="6">
        <v>2.51001527279123E-2</v>
      </c>
      <c r="E2414" s="4">
        <f t="shared" si="9"/>
        <v>7.617621765251463E-2</v>
      </c>
      <c r="F2414" s="4"/>
    </row>
    <row r="2415" spans="1:6" ht="13.2" x14ac:dyDescent="0.25">
      <c r="A2415" s="5">
        <v>44768.541666666664</v>
      </c>
      <c r="B2415" s="6">
        <v>247.48</v>
      </c>
      <c r="C2415" s="6">
        <v>245.93553</v>
      </c>
      <c r="D2415" s="6">
        <v>6.2799791473805702E-3</v>
      </c>
      <c r="E2415" s="4">
        <f t="shared" si="9"/>
        <v>7.4518500695558779E-2</v>
      </c>
      <c r="F2415" s="4"/>
    </row>
    <row r="2416" spans="1:6" ht="13.2" x14ac:dyDescent="0.25">
      <c r="A2416" s="5">
        <v>44768.583333333336</v>
      </c>
      <c r="B2416" s="6">
        <v>239</v>
      </c>
      <c r="C2416" s="6">
        <v>228.59244000000001</v>
      </c>
      <c r="D2416" s="6">
        <v>4.5528889756809E-2</v>
      </c>
      <c r="E2416" s="4">
        <f t="shared" si="9"/>
        <v>7.1228735298467766E-2</v>
      </c>
      <c r="F2416" s="4"/>
    </row>
    <row r="2417" spans="1:6" ht="13.2" x14ac:dyDescent="0.25">
      <c r="A2417" s="5">
        <v>44768.625</v>
      </c>
      <c r="B2417" s="6">
        <v>194.77</v>
      </c>
      <c r="C2417" s="6">
        <v>200.00288</v>
      </c>
      <c r="D2417" s="6">
        <v>2.6164023238065302E-2</v>
      </c>
      <c r="E2417" s="4">
        <f t="shared" si="9"/>
        <v>6.5024333661286862E-2</v>
      </c>
      <c r="F2417" s="4"/>
    </row>
    <row r="2418" spans="1:6" ht="13.2" x14ac:dyDescent="0.25">
      <c r="A2418" s="5">
        <v>44768.666666666664</v>
      </c>
      <c r="B2418" s="6">
        <v>178.31</v>
      </c>
      <c r="C2418" s="6">
        <v>171.75848999999999</v>
      </c>
      <c r="D2418" s="6">
        <v>3.8143733098724798E-2</v>
      </c>
      <c r="E2418" s="4">
        <f t="shared" si="9"/>
        <v>5.7937507140525535E-2</v>
      </c>
      <c r="F2418" s="4"/>
    </row>
    <row r="2419" spans="1:6" ht="13.2" x14ac:dyDescent="0.25">
      <c r="A2419" s="5">
        <v>44768.708333333336</v>
      </c>
      <c r="B2419" s="6">
        <v>160.22</v>
      </c>
      <c r="C2419" s="6">
        <v>154.07658000000001</v>
      </c>
      <c r="D2419" s="6">
        <v>3.9872510150471802E-2</v>
      </c>
      <c r="E2419" s="4">
        <f t="shared" si="9"/>
        <v>5.1667736121466183E-2</v>
      </c>
      <c r="F2419" s="4"/>
    </row>
    <row r="2420" spans="1:6" ht="13.2" x14ac:dyDescent="0.25">
      <c r="A2420" s="5">
        <v>44768.75</v>
      </c>
      <c r="B2420" s="6">
        <v>147.94999999999999</v>
      </c>
      <c r="C2420" s="6">
        <v>150.71979999999999</v>
      </c>
      <c r="D2420" s="6">
        <v>1.8377147528062E-2</v>
      </c>
      <c r="E2420" s="4">
        <f t="shared" si="9"/>
        <v>4.4967163251061683E-2</v>
      </c>
      <c r="F2420" s="4"/>
    </row>
    <row r="2421" spans="1:6" ht="13.2" x14ac:dyDescent="0.25">
      <c r="A2421" s="5">
        <v>44768.791666666664</v>
      </c>
      <c r="B2421" s="6">
        <v>146.31</v>
      </c>
      <c r="C2421" s="6">
        <v>152.93181999999999</v>
      </c>
      <c r="D2421" s="6">
        <v>4.3299164294258598E-2</v>
      </c>
      <c r="E2421" s="4">
        <f t="shared" si="9"/>
        <v>3.8524624404837289E-2</v>
      </c>
      <c r="F2421" s="4"/>
    </row>
    <row r="2422" spans="1:6" ht="13.2" x14ac:dyDescent="0.25">
      <c r="A2422" s="5">
        <v>44768.833333333336</v>
      </c>
      <c r="B2422" s="6">
        <v>151.49</v>
      </c>
      <c r="C2422" s="6">
        <v>154.60223999999999</v>
      </c>
      <c r="D2422" s="6">
        <v>2.01306268266228E-2</v>
      </c>
      <c r="E2422" s="4">
        <f t="shared" si="9"/>
        <v>3.3351939418242819E-2</v>
      </c>
      <c r="F2422" s="4"/>
    </row>
    <row r="2423" spans="1:6" ht="13.2" x14ac:dyDescent="0.25">
      <c r="A2423" s="5">
        <v>44768.875</v>
      </c>
      <c r="B2423" s="6">
        <v>160.38</v>
      </c>
      <c r="C2423" s="6">
        <v>159.23876000000001</v>
      </c>
      <c r="D2423" s="6">
        <v>7.1668480714116396E-3</v>
      </c>
      <c r="E2423" s="4">
        <f t="shared" si="9"/>
        <v>2.9181748273964886E-2</v>
      </c>
      <c r="F2423" s="4"/>
    </row>
    <row r="2424" spans="1:6" ht="13.2" x14ac:dyDescent="0.25">
      <c r="A2424" s="5">
        <v>44768.916666666664</v>
      </c>
      <c r="B2424" s="6">
        <v>166.72</v>
      </c>
      <c r="C2424" s="6">
        <v>166.65597</v>
      </c>
      <c r="D2424" s="6">
        <v>3.8420465825498098E-4</v>
      </c>
      <c r="E2424" s="4">
        <f t="shared" si="9"/>
        <v>2.554064298503371E-2</v>
      </c>
      <c r="F2424" s="4"/>
    </row>
    <row r="2425" spans="1:6" ht="13.2" x14ac:dyDescent="0.25">
      <c r="A2425" s="5">
        <v>44768.958333333336</v>
      </c>
      <c r="B2425" s="6">
        <v>168.74</v>
      </c>
      <c r="C2425" s="6">
        <v>172.21916999999999</v>
      </c>
      <c r="D2425" s="6">
        <v>2.0201990289466499E-2</v>
      </c>
      <c r="E2425" s="4">
        <f t="shared" si="9"/>
        <v>2.3472099125359861E-2</v>
      </c>
      <c r="F2425" s="4"/>
    </row>
    <row r="2426" spans="1:6" ht="13.2" x14ac:dyDescent="0.25">
      <c r="A2426" s="5">
        <v>44769</v>
      </c>
      <c r="B2426" s="6">
        <v>175.13</v>
      </c>
      <c r="C2426" s="6">
        <v>180.77347</v>
      </c>
      <c r="D2426" s="6">
        <v>3.1218463638497399E-2</v>
      </c>
      <c r="E2426" s="4">
        <f t="shared" si="9"/>
        <v>2.3615046497214215E-2</v>
      </c>
      <c r="F2426" s="4"/>
    </row>
    <row r="2427" spans="1:6" ht="13.2" x14ac:dyDescent="0.25">
      <c r="A2427" s="5">
        <v>44769.041666666664</v>
      </c>
      <c r="B2427" s="6">
        <v>188.61</v>
      </c>
      <c r="C2427" s="6">
        <v>200.79794000000001</v>
      </c>
      <c r="D2427" s="6">
        <v>6.0697535044433197E-2</v>
      </c>
      <c r="E2427" s="4">
        <f t="shared" si="9"/>
        <v>2.5198912924294787E-2</v>
      </c>
      <c r="F2427" s="4"/>
    </row>
    <row r="2428" spans="1:6" ht="13.2" x14ac:dyDescent="0.25">
      <c r="A2428" s="5">
        <v>44769.083333333336</v>
      </c>
      <c r="B2428" s="6">
        <v>215.89</v>
      </c>
      <c r="C2428" s="6">
        <v>229.12969000000001</v>
      </c>
      <c r="D2428" s="6">
        <v>5.7782516093833197E-2</v>
      </c>
      <c r="E2428" s="4">
        <f t="shared" si="9"/>
        <v>2.689144308872711E-2</v>
      </c>
      <c r="F2428" s="4"/>
    </row>
    <row r="2429" spans="1:6" ht="13.2" x14ac:dyDescent="0.25">
      <c r="A2429" s="5">
        <v>44769.125</v>
      </c>
      <c r="B2429" s="6">
        <v>249.4</v>
      </c>
      <c r="C2429" s="6">
        <v>247.39139</v>
      </c>
      <c r="D2429" s="6">
        <v>8.1191588761436E-3</v>
      </c>
      <c r="E2429" s="4">
        <f t="shared" si="9"/>
        <v>2.3800524526235076E-2</v>
      </c>
      <c r="F2429" s="4"/>
    </row>
    <row r="2430" spans="1:6" ht="13.2" x14ac:dyDescent="0.25">
      <c r="A2430" s="5">
        <v>44769.166666666664</v>
      </c>
      <c r="B2430" s="6">
        <v>252.34</v>
      </c>
      <c r="C2430" s="6">
        <v>249.61515</v>
      </c>
      <c r="D2430" s="6">
        <v>1.09162044050611E-2</v>
      </c>
      <c r="E2430" s="4">
        <f t="shared" si="9"/>
        <v>2.1870991035767669E-2</v>
      </c>
      <c r="F2430" s="4"/>
    </row>
    <row r="2431" spans="1:6" ht="13.2" x14ac:dyDescent="0.25">
      <c r="A2431" s="5">
        <v>44769.208333333336</v>
      </c>
      <c r="B2431" s="6">
        <v>245.35</v>
      </c>
      <c r="C2431" s="6">
        <v>244.92999</v>
      </c>
      <c r="D2431" s="6">
        <v>1.71481654818991E-3</v>
      </c>
      <c r="E2431" s="4">
        <f t="shared" si="9"/>
        <v>2.1202351480565092E-2</v>
      </c>
      <c r="F2431" s="4"/>
    </row>
    <row r="2432" spans="1:6" ht="13.2" x14ac:dyDescent="0.25">
      <c r="A2432" s="5">
        <v>44769.25</v>
      </c>
      <c r="B2432" s="6">
        <v>233.2</v>
      </c>
      <c r="C2432" s="6">
        <v>241.63186999999999</v>
      </c>
      <c r="D2432" s="6">
        <v>3.4895521025434202E-2</v>
      </c>
      <c r="E2432" s="4">
        <f t="shared" si="9"/>
        <v>2.2015283739257138E-2</v>
      </c>
      <c r="F2432" s="4"/>
    </row>
    <row r="2433" spans="1:6" ht="13.2" x14ac:dyDescent="0.25">
      <c r="A2433" s="5">
        <v>44769.291666666664</v>
      </c>
      <c r="B2433" s="6">
        <v>222.86</v>
      </c>
      <c r="C2433" s="6">
        <v>243.03067999999999</v>
      </c>
      <c r="D2433" s="6">
        <v>8.29964348534101E-2</v>
      </c>
      <c r="E2433" s="4">
        <f t="shared" si="9"/>
        <v>2.5035537117645872E-2</v>
      </c>
      <c r="F2433" s="4"/>
    </row>
    <row r="2434" spans="1:6" ht="13.2" x14ac:dyDescent="0.25">
      <c r="A2434" s="5">
        <v>44769.333333333336</v>
      </c>
      <c r="B2434" s="6">
        <v>225.32</v>
      </c>
      <c r="C2434" s="6">
        <v>245.85419999999999</v>
      </c>
      <c r="D2434" s="6">
        <v>8.3521859703840698E-2</v>
      </c>
      <c r="E2434" s="4">
        <f t="shared" si="9"/>
        <v>2.8378466454199863E-2</v>
      </c>
      <c r="F2434" s="4"/>
    </row>
    <row r="2435" spans="1:6" ht="13.2" x14ac:dyDescent="0.25">
      <c r="A2435" s="5">
        <v>44769.375</v>
      </c>
      <c r="B2435" s="6">
        <v>223.58</v>
      </c>
      <c r="C2435" s="6">
        <v>243.17794000000001</v>
      </c>
      <c r="D2435" s="6">
        <v>8.0590945050361004E-2</v>
      </c>
      <c r="E2435" s="4">
        <f t="shared" si="9"/>
        <v>3.1648175293480511E-2</v>
      </c>
      <c r="F2435" s="4"/>
    </row>
    <row r="2436" spans="1:6" ht="13.2" x14ac:dyDescent="0.25">
      <c r="A2436" s="5">
        <v>44769.416666666664</v>
      </c>
      <c r="B2436" s="6">
        <v>223.41</v>
      </c>
      <c r="C2436" s="6">
        <v>238.52141</v>
      </c>
      <c r="D2436" s="6">
        <v>6.3354522346652203E-2</v>
      </c>
      <c r="E2436" s="4">
        <f t="shared" si="9"/>
        <v>3.3750666148865731E-2</v>
      </c>
      <c r="F2436" s="4"/>
    </row>
    <row r="2437" spans="1:6" ht="13.2" x14ac:dyDescent="0.25">
      <c r="A2437" s="5">
        <v>44769.458333333336</v>
      </c>
      <c r="B2437" s="6">
        <v>222.37</v>
      </c>
      <c r="C2437" s="6">
        <v>241.41288</v>
      </c>
      <c r="D2437" s="6">
        <v>7.8880961115247797E-2</v>
      </c>
      <c r="E2437" s="4">
        <f t="shared" si="9"/>
        <v>3.6889092020356028E-2</v>
      </c>
      <c r="F2437" s="4"/>
    </row>
    <row r="2438" spans="1:6" ht="13.2" x14ac:dyDescent="0.25">
      <c r="A2438" s="5">
        <v>44769.5</v>
      </c>
      <c r="B2438" s="6">
        <v>220.32</v>
      </c>
      <c r="C2438" s="6">
        <v>246.44349</v>
      </c>
      <c r="D2438" s="6">
        <v>0.106001947951637</v>
      </c>
      <c r="E2438" s="4">
        <f t="shared" si="9"/>
        <v>4.0260000154677893E-2</v>
      </c>
      <c r="F2438" s="4"/>
    </row>
    <row r="2439" spans="1:6" ht="13.2" x14ac:dyDescent="0.25">
      <c r="A2439" s="5">
        <v>44769.541666666664</v>
      </c>
      <c r="B2439" s="6">
        <v>221.59</v>
      </c>
      <c r="C2439" s="6">
        <v>239.59611000000001</v>
      </c>
      <c r="D2439" s="6">
        <v>7.5151929636920994E-2</v>
      </c>
      <c r="E2439" s="4">
        <f t="shared" si="9"/>
        <v>4.3129664758408744E-2</v>
      </c>
      <c r="F2439" s="4"/>
    </row>
    <row r="2440" spans="1:6" ht="13.2" x14ac:dyDescent="0.25">
      <c r="A2440" s="5">
        <v>44769.583333333336</v>
      </c>
      <c r="B2440" s="6">
        <v>218.01</v>
      </c>
      <c r="C2440" s="6">
        <v>219.88506000000001</v>
      </c>
      <c r="D2440" s="6">
        <v>8.5274552077345203E-3</v>
      </c>
      <c r="E2440" s="4">
        <f t="shared" si="9"/>
        <v>4.1587938318863975E-2</v>
      </c>
      <c r="F2440" s="4"/>
    </row>
    <row r="2441" spans="1:6" ht="13.2" x14ac:dyDescent="0.25">
      <c r="A2441" s="5">
        <v>44769.625</v>
      </c>
      <c r="B2441" s="6">
        <v>192.54</v>
      </c>
      <c r="C2441" s="6">
        <v>191.81666000000001</v>
      </c>
      <c r="D2441" s="6">
        <v>3.7709967424100601E-3</v>
      </c>
      <c r="E2441" s="4">
        <f t="shared" si="9"/>
        <v>4.0654895548211674E-2</v>
      </c>
      <c r="F2441" s="4"/>
    </row>
    <row r="2442" spans="1:6" ht="13.2" x14ac:dyDescent="0.25">
      <c r="A2442" s="5">
        <v>44769.666666666664</v>
      </c>
      <c r="B2442" s="6">
        <v>182.06</v>
      </c>
      <c r="C2442" s="6">
        <v>167.07619</v>
      </c>
      <c r="D2442" s="6">
        <v>8.9682497547974999E-2</v>
      </c>
      <c r="E2442" s="4">
        <f t="shared" si="9"/>
        <v>4.2802344066930433E-2</v>
      </c>
      <c r="F2442" s="4"/>
    </row>
    <row r="2443" spans="1:6" ht="13.2" x14ac:dyDescent="0.25">
      <c r="A2443" s="5">
        <v>44769.708333333336</v>
      </c>
      <c r="B2443" s="6">
        <v>169.75</v>
      </c>
      <c r="C2443" s="6">
        <v>153.26537999999999</v>
      </c>
      <c r="D2443" s="6">
        <v>0.107556057343152</v>
      </c>
      <c r="E2443" s="4">
        <f t="shared" si="9"/>
        <v>4.5622491866625432E-2</v>
      </c>
      <c r="F2443" s="4"/>
    </row>
    <row r="2444" spans="1:6" ht="13.2" x14ac:dyDescent="0.25">
      <c r="A2444" s="5">
        <v>44769.75</v>
      </c>
      <c r="B2444" s="6">
        <v>155.66</v>
      </c>
      <c r="C2444" s="6">
        <v>152.03767999999999</v>
      </c>
      <c r="D2444" s="6">
        <v>2.38251465031563E-2</v>
      </c>
      <c r="E2444" s="4">
        <f t="shared" si="9"/>
        <v>4.5849491823921028E-2</v>
      </c>
      <c r="F2444" s="4"/>
    </row>
    <row r="2445" spans="1:6" ht="13.2" x14ac:dyDescent="0.25">
      <c r="A2445" s="5">
        <v>44769.791666666664</v>
      </c>
      <c r="B2445" s="6">
        <v>155.72</v>
      </c>
      <c r="C2445" s="6">
        <v>154.95891</v>
      </c>
      <c r="D2445" s="6">
        <v>4.9115601032557301E-3</v>
      </c>
      <c r="E2445" s="4">
        <f t="shared" si="9"/>
        <v>4.4250008315962576E-2</v>
      </c>
      <c r="F2445" s="4"/>
    </row>
    <row r="2446" spans="1:6" ht="13.2" x14ac:dyDescent="0.25">
      <c r="A2446" s="5">
        <v>44769.833333333336</v>
      </c>
      <c r="B2446" s="6">
        <v>156.91</v>
      </c>
      <c r="C2446" s="6">
        <v>156.80190999999999</v>
      </c>
      <c r="D2446" s="6">
        <v>6.8934109284768397E-4</v>
      </c>
      <c r="E2446" s="4">
        <f t="shared" si="9"/>
        <v>4.3439954743721948E-2</v>
      </c>
      <c r="F2446" s="4"/>
    </row>
    <row r="2447" spans="1:6" ht="13.2" x14ac:dyDescent="0.25">
      <c r="A2447" s="5">
        <v>44769.875</v>
      </c>
      <c r="B2447" s="6">
        <v>154.88999999999999</v>
      </c>
      <c r="C2447" s="6">
        <v>161.31206</v>
      </c>
      <c r="D2447" s="6">
        <v>3.9811406537118198E-2</v>
      </c>
      <c r="E2447" s="4">
        <f t="shared" si="9"/>
        <v>4.4800144679793062E-2</v>
      </c>
      <c r="F2447" s="4"/>
    </row>
    <row r="2448" spans="1:6" ht="13.2" x14ac:dyDescent="0.25">
      <c r="A2448" s="5">
        <v>44769.916666666664</v>
      </c>
      <c r="B2448" s="6">
        <v>154.43</v>
      </c>
      <c r="C2448" s="6">
        <v>168.08411000000001</v>
      </c>
      <c r="D2448" s="6">
        <v>8.1233794199820505E-2</v>
      </c>
      <c r="E2448" s="4">
        <f t="shared" si="9"/>
        <v>4.8168877577358278E-2</v>
      </c>
      <c r="F2448" s="4"/>
    </row>
    <row r="2449" spans="1:6" ht="13.2" x14ac:dyDescent="0.25">
      <c r="A2449" s="5">
        <v>44769.958333333336</v>
      </c>
      <c r="B2449" s="6">
        <v>159.44999999999999</v>
      </c>
      <c r="C2449" s="6">
        <v>173.02703</v>
      </c>
      <c r="D2449" s="6">
        <v>7.8467682188152907E-2</v>
      </c>
      <c r="E2449" s="4">
        <f t="shared" si="9"/>
        <v>5.0596614739803557E-2</v>
      </c>
      <c r="F2449" s="4"/>
    </row>
    <row r="2450" spans="1:6" ht="13.2" x14ac:dyDescent="0.25">
      <c r="A2450" s="5">
        <v>44770</v>
      </c>
      <c r="B2450" s="6">
        <v>167.35</v>
      </c>
      <c r="C2450" s="6">
        <v>180.01461</v>
      </c>
      <c r="D2450" s="6">
        <v>7.0353234106942802E-2</v>
      </c>
      <c r="E2450" s="4">
        <f t="shared" si="9"/>
        <v>5.2227230175988786E-2</v>
      </c>
      <c r="F2450" s="4"/>
    </row>
    <row r="2451" spans="1:6" ht="13.2" x14ac:dyDescent="0.25">
      <c r="A2451" s="5">
        <v>44770.041666666664</v>
      </c>
      <c r="B2451" s="6">
        <v>179.52</v>
      </c>
      <c r="C2451" s="6">
        <v>197.68288999999999</v>
      </c>
      <c r="D2451" s="6">
        <v>9.1878917796072102E-2</v>
      </c>
      <c r="E2451" s="4">
        <f t="shared" si="9"/>
        <v>5.3526454457307075E-2</v>
      </c>
      <c r="F2451" s="4"/>
    </row>
    <row r="2452" spans="1:6" ht="13.2" x14ac:dyDescent="0.25">
      <c r="A2452" s="5">
        <v>44770.083333333336</v>
      </c>
      <c r="B2452" s="6">
        <v>211.8</v>
      </c>
      <c r="C2452" s="6">
        <v>223.2603</v>
      </c>
      <c r="D2452" s="6">
        <v>5.1331562306419803E-2</v>
      </c>
      <c r="E2452" s="4">
        <f t="shared" si="9"/>
        <v>5.3257664716164853E-2</v>
      </c>
      <c r="F2452" s="4"/>
    </row>
    <row r="2453" spans="1:6" ht="13.2" x14ac:dyDescent="0.25">
      <c r="A2453" s="5">
        <v>44770.125</v>
      </c>
      <c r="B2453" s="6">
        <v>241.07</v>
      </c>
      <c r="C2453" s="6">
        <v>240.12725</v>
      </c>
      <c r="D2453" s="6">
        <v>3.9260433790833304E-3</v>
      </c>
      <c r="E2453" s="4">
        <f t="shared" si="9"/>
        <v>5.3082951570454E-2</v>
      </c>
      <c r="F2453" s="4"/>
    </row>
    <row r="2454" spans="1:6" ht="13.2" x14ac:dyDescent="0.25">
      <c r="A2454" s="5">
        <v>44770.166666666664</v>
      </c>
      <c r="B2454" s="6">
        <v>243.6</v>
      </c>
      <c r="C2454" s="6">
        <v>242.81376</v>
      </c>
      <c r="D2454" s="6">
        <v>3.2380372512661199E-3</v>
      </c>
      <c r="E2454" s="4">
        <f t="shared" si="9"/>
        <v>5.276302793904588E-2</v>
      </c>
      <c r="F2454" s="4"/>
    </row>
    <row r="2455" spans="1:6" ht="13.2" x14ac:dyDescent="0.25">
      <c r="A2455" s="5">
        <v>44770.208333333336</v>
      </c>
      <c r="B2455" s="6">
        <v>233.42</v>
      </c>
      <c r="C2455" s="6">
        <v>239.11698999999999</v>
      </c>
      <c r="D2455" s="6">
        <v>2.3825115898288899E-2</v>
      </c>
      <c r="E2455" s="4">
        <f t="shared" si="9"/>
        <v>5.3684290411966672E-2</v>
      </c>
      <c r="F2455" s="4"/>
    </row>
    <row r="2456" spans="1:6" ht="13.2" x14ac:dyDescent="0.25">
      <c r="A2456" s="5">
        <v>44770.25</v>
      </c>
      <c r="B2456" s="6">
        <v>229.77</v>
      </c>
      <c r="C2456" s="6">
        <v>235.60856999999999</v>
      </c>
      <c r="D2456" s="6">
        <v>2.4780804874797099E-2</v>
      </c>
      <c r="E2456" s="4">
        <f t="shared" si="9"/>
        <v>5.3262843905690131E-2</v>
      </c>
      <c r="F2456" s="4"/>
    </row>
    <row r="2457" spans="1:6" ht="13.2" x14ac:dyDescent="0.25">
      <c r="A2457" s="5">
        <v>44770.291666666664</v>
      </c>
      <c r="B2457" s="6">
        <v>218.24</v>
      </c>
      <c r="C2457" s="6">
        <v>235.39855</v>
      </c>
      <c r="D2457" s="6">
        <v>7.2891485525293107E-2</v>
      </c>
      <c r="E2457" s="4">
        <f t="shared" si="9"/>
        <v>5.2841804350351913E-2</v>
      </c>
      <c r="F2457" s="4"/>
    </row>
    <row r="2458" spans="1:6" ht="13.2" x14ac:dyDescent="0.25">
      <c r="A2458" s="5">
        <v>44770.333333333336</v>
      </c>
      <c r="B2458" s="6">
        <v>225.48</v>
      </c>
      <c r="C2458" s="6">
        <v>236.46489</v>
      </c>
      <c r="D2458" s="6">
        <v>4.64546343433902E-2</v>
      </c>
      <c r="E2458" s="4">
        <f t="shared" si="9"/>
        <v>5.1297336626999812E-2</v>
      </c>
      <c r="F2458" s="4"/>
    </row>
    <row r="2459" spans="1:6" ht="13.2" x14ac:dyDescent="0.25">
      <c r="A2459" s="5">
        <v>44770.375</v>
      </c>
      <c r="B2459" s="6">
        <v>218.99</v>
      </c>
      <c r="C2459" s="6">
        <v>233.10481999999999</v>
      </c>
      <c r="D2459" s="6">
        <v>6.0551386281930901E-2</v>
      </c>
      <c r="E2459" s="4">
        <f t="shared" si="9"/>
        <v>5.0462355011648551E-2</v>
      </c>
      <c r="F2459" s="4"/>
    </row>
    <row r="2460" spans="1:6" ht="13.2" x14ac:dyDescent="0.25">
      <c r="A2460" s="5">
        <v>44770.416666666664</v>
      </c>
      <c r="B2460" s="6">
        <v>223.13</v>
      </c>
      <c r="C2460" s="6">
        <v>229.02152000000001</v>
      </c>
      <c r="D2460" s="6">
        <v>2.5724744120115901E-2</v>
      </c>
      <c r="E2460" s="4">
        <f t="shared" si="9"/>
        <v>4.8894447585542872E-2</v>
      </c>
      <c r="F2460" s="4"/>
    </row>
    <row r="2461" spans="1:6" ht="13.2" x14ac:dyDescent="0.25">
      <c r="A2461" s="5">
        <v>44770.458333333336</v>
      </c>
      <c r="B2461" s="6">
        <v>221.77</v>
      </c>
      <c r="C2461" s="6">
        <v>232.94157999999999</v>
      </c>
      <c r="D2461" s="6">
        <v>4.7958719950298101E-2</v>
      </c>
      <c r="E2461" s="4">
        <f t="shared" si="9"/>
        <v>4.7606020870336628E-2</v>
      </c>
      <c r="F2461" s="4"/>
    </row>
    <row r="2462" spans="1:6" ht="13.2" x14ac:dyDescent="0.25">
      <c r="A2462" s="5">
        <v>44770.5</v>
      </c>
      <c r="B2462" s="6">
        <v>218.91</v>
      </c>
      <c r="C2462" s="6">
        <v>238.47474</v>
      </c>
      <c r="D2462" s="6">
        <v>8.2041141967488795E-2</v>
      </c>
      <c r="E2462" s="4">
        <f t="shared" si="9"/>
        <v>4.6607653954330454E-2</v>
      </c>
      <c r="F2462" s="4"/>
    </row>
    <row r="2463" spans="1:6" ht="13.2" x14ac:dyDescent="0.25">
      <c r="A2463" s="5">
        <v>44770.541666666664</v>
      </c>
      <c r="B2463" s="6">
        <v>221.4</v>
      </c>
      <c r="C2463" s="6">
        <v>231.29418000000001</v>
      </c>
      <c r="D2463" s="6">
        <v>4.2777470665280003E-2</v>
      </c>
      <c r="E2463" s="4">
        <f t="shared" si="9"/>
        <v>4.525871816384542E-2</v>
      </c>
      <c r="F2463" s="4"/>
    </row>
    <row r="2464" spans="1:6" ht="13.2" x14ac:dyDescent="0.25">
      <c r="A2464" s="5">
        <v>44770.583333333336</v>
      </c>
      <c r="B2464" s="6">
        <v>214.08</v>
      </c>
      <c r="C2464" s="6">
        <v>211.52464000000001</v>
      </c>
      <c r="D2464" s="6">
        <v>1.20806729655703E-2</v>
      </c>
      <c r="E2464" s="4">
        <f t="shared" si="9"/>
        <v>4.5406768903755244E-2</v>
      </c>
      <c r="F2464" s="4"/>
    </row>
    <row r="2465" spans="1:6" ht="13.2" x14ac:dyDescent="0.25">
      <c r="A2465" s="5">
        <v>44770.625</v>
      </c>
      <c r="B2465" s="6">
        <v>195.88</v>
      </c>
      <c r="C2465" s="6">
        <v>185.66954999999999</v>
      </c>
      <c r="D2465" s="6">
        <v>5.4992593023465597E-2</v>
      </c>
      <c r="E2465" s="4">
        <f t="shared" si="9"/>
        <v>4.754100208213255E-2</v>
      </c>
      <c r="F2465" s="4"/>
    </row>
    <row r="2466" spans="1:6" ht="13.2" x14ac:dyDescent="0.25">
      <c r="A2466" s="5">
        <v>44770.666666666664</v>
      </c>
      <c r="B2466" s="6">
        <v>183.8</v>
      </c>
      <c r="C2466" s="6">
        <v>164.63183000000001</v>
      </c>
      <c r="D2466" s="6">
        <v>0.116430522578774</v>
      </c>
      <c r="E2466" s="4">
        <f t="shared" si="9"/>
        <v>4.8655503125082523E-2</v>
      </c>
      <c r="F2466" s="4"/>
    </row>
    <row r="2467" spans="1:6" ht="13.2" x14ac:dyDescent="0.25">
      <c r="A2467" s="5">
        <v>44770.708333333336</v>
      </c>
      <c r="B2467" s="6">
        <v>172.78</v>
      </c>
      <c r="C2467" s="6">
        <v>153.1831</v>
      </c>
      <c r="D2467" s="6">
        <v>0.12793121434414101</v>
      </c>
      <c r="E2467" s="4">
        <f t="shared" si="9"/>
        <v>4.9504468000123737E-2</v>
      </c>
      <c r="F2467" s="4"/>
    </row>
    <row r="2468" spans="1:6" ht="13.2" x14ac:dyDescent="0.25">
      <c r="A2468" s="5">
        <v>44770.75</v>
      </c>
      <c r="B2468" s="6">
        <v>169.26</v>
      </c>
      <c r="C2468" s="6">
        <v>152.18357</v>
      </c>
      <c r="D2468" s="6">
        <v>0.11220941919025799</v>
      </c>
      <c r="E2468" s="4">
        <f t="shared" si="9"/>
        <v>5.3187146028752963E-2</v>
      </c>
      <c r="F2468" s="4"/>
    </row>
    <row r="2469" spans="1:6" ht="13.2" x14ac:dyDescent="0.25">
      <c r="A2469" s="5">
        <v>44770.791666666664</v>
      </c>
      <c r="B2469" s="6">
        <v>172.99</v>
      </c>
      <c r="C2469" s="6">
        <v>154.60623000000001</v>
      </c>
      <c r="D2469" s="6">
        <v>0.118907045337047</v>
      </c>
      <c r="E2469" s="4">
        <f t="shared" si="9"/>
        <v>5.7936957913494271E-2</v>
      </c>
      <c r="F2469" s="4"/>
    </row>
    <row r="2470" spans="1:6" ht="13.2" x14ac:dyDescent="0.25">
      <c r="A2470" s="5">
        <v>44770.833333333336</v>
      </c>
      <c r="B2470" s="6">
        <v>167.71</v>
      </c>
      <c r="C2470" s="6">
        <v>156.26985999999999</v>
      </c>
      <c r="D2470" s="6">
        <v>7.3207591022350693E-2</v>
      </c>
      <c r="E2470" s="4">
        <f t="shared" si="9"/>
        <v>6.0958551660556894E-2</v>
      </c>
      <c r="F2470" s="4"/>
    </row>
    <row r="2471" spans="1:6" ht="13.2" x14ac:dyDescent="0.25">
      <c r="A2471" s="5">
        <v>44770.875</v>
      </c>
      <c r="B2471" s="6">
        <v>167.96</v>
      </c>
      <c r="C2471" s="6">
        <v>160.96113</v>
      </c>
      <c r="D2471" s="6">
        <v>4.3481739970389101E-2</v>
      </c>
      <c r="E2471" s="4">
        <f t="shared" si="9"/>
        <v>6.1111482220276514E-2</v>
      </c>
      <c r="F2471" s="4"/>
    </row>
    <row r="2472" spans="1:6" ht="13.2" x14ac:dyDescent="0.25">
      <c r="A2472" s="5">
        <v>44770.916666666664</v>
      </c>
      <c r="B2472" s="6">
        <v>173.46</v>
      </c>
      <c r="C2472" s="6">
        <v>168.16556</v>
      </c>
      <c r="D2472" s="6">
        <v>3.1483497572273401E-2</v>
      </c>
      <c r="E2472" s="4">
        <f t="shared" si="9"/>
        <v>5.9038553194128714E-2</v>
      </c>
      <c r="F2472" s="4"/>
    </row>
    <row r="2473" spans="1:6" ht="13.2" x14ac:dyDescent="0.25">
      <c r="A2473" s="5">
        <v>44770.958333333336</v>
      </c>
      <c r="B2473" s="6">
        <v>180.21</v>
      </c>
      <c r="C2473" s="6">
        <v>173.65780000000001</v>
      </c>
      <c r="D2473" s="6">
        <v>3.77305252053175E-2</v>
      </c>
      <c r="E2473" s="4">
        <f t="shared" si="9"/>
        <v>5.7341171653177238E-2</v>
      </c>
      <c r="F2473" s="4"/>
    </row>
    <row r="2474" spans="1:6" ht="13.2" x14ac:dyDescent="0.25">
      <c r="A2474" s="5">
        <v>44771</v>
      </c>
      <c r="B2474" s="6">
        <v>177.87</v>
      </c>
      <c r="C2474" s="6">
        <v>180.32740999999999</v>
      </c>
      <c r="D2474" s="6">
        <v>1.36274901303134E-2</v>
      </c>
      <c r="E2474" s="4">
        <f t="shared" si="9"/>
        <v>5.497759898748434E-2</v>
      </c>
      <c r="F2474" s="4"/>
    </row>
    <row r="2475" spans="1:6" ht="13.2" x14ac:dyDescent="0.25">
      <c r="A2475" s="5">
        <v>44771.041666666664</v>
      </c>
      <c r="B2475" s="6">
        <v>185.16</v>
      </c>
      <c r="C2475" s="6">
        <v>197.80205000000001</v>
      </c>
      <c r="D2475" s="6">
        <v>6.3912633868051405E-2</v>
      </c>
      <c r="E2475" s="4">
        <f t="shared" si="9"/>
        <v>5.3812337157150142E-2</v>
      </c>
      <c r="F2475" s="4"/>
    </row>
    <row r="2476" spans="1:6" ht="13.2" x14ac:dyDescent="0.25">
      <c r="A2476" s="5">
        <v>44771.083333333336</v>
      </c>
      <c r="B2476" s="6">
        <v>217.71</v>
      </c>
      <c r="C2476" s="6">
        <v>223.84706</v>
      </c>
      <c r="D2476" s="6">
        <v>2.7416308259755499E-2</v>
      </c>
      <c r="E2476" s="4">
        <f t="shared" si="9"/>
        <v>5.2815868238539142E-2</v>
      </c>
      <c r="F2476" s="4"/>
    </row>
    <row r="2477" spans="1:6" ht="13.2" x14ac:dyDescent="0.25">
      <c r="A2477" s="5">
        <v>44771.125</v>
      </c>
      <c r="B2477" s="6">
        <v>249.33</v>
      </c>
      <c r="C2477" s="6">
        <v>240.54146</v>
      </c>
      <c r="D2477" s="6">
        <v>3.65364873065957E-2</v>
      </c>
      <c r="E2477" s="4">
        <f t="shared" si="9"/>
        <v>5.4174636735518818E-2</v>
      </c>
      <c r="F2477" s="4"/>
    </row>
    <row r="2478" spans="1:6" ht="13.2" x14ac:dyDescent="0.25">
      <c r="A2478" s="5">
        <v>44771.166666666664</v>
      </c>
      <c r="B2478" s="6">
        <v>254.99</v>
      </c>
      <c r="C2478" s="6">
        <v>241.77526</v>
      </c>
      <c r="D2478" s="6">
        <v>5.4657122486395003E-2</v>
      </c>
      <c r="E2478" s="4">
        <f t="shared" si="9"/>
        <v>5.6317098620315857E-2</v>
      </c>
      <c r="F2478" s="4"/>
    </row>
    <row r="2479" spans="1:6" ht="13.2" x14ac:dyDescent="0.25">
      <c r="A2479" s="5">
        <v>44771.208333333336</v>
      </c>
      <c r="B2479" s="6">
        <v>250.37</v>
      </c>
      <c r="C2479" s="6">
        <v>236.94828000000001</v>
      </c>
      <c r="D2479" s="6">
        <v>5.6644091275952602E-2</v>
      </c>
      <c r="E2479" s="4">
        <f t="shared" si="9"/>
        <v>5.7684555927718505E-2</v>
      </c>
      <c r="F2479" s="4"/>
    </row>
    <row r="2480" spans="1:6" ht="13.2" x14ac:dyDescent="0.25">
      <c r="A2480" s="5">
        <v>44771.25</v>
      </c>
      <c r="B2480" s="6">
        <v>233.88</v>
      </c>
      <c r="C2480" s="6">
        <v>233.60847000000001</v>
      </c>
      <c r="D2480" s="6">
        <v>1.16232943094907E-3</v>
      </c>
      <c r="E2480" s="4">
        <f t="shared" si="9"/>
        <v>5.6700452784224843E-2</v>
      </c>
      <c r="F2480" s="4"/>
    </row>
    <row r="2481" spans="1:6" ht="13.2" x14ac:dyDescent="0.25">
      <c r="A2481" s="5">
        <v>44771.291666666664</v>
      </c>
      <c r="B2481" s="6">
        <v>228.5</v>
      </c>
      <c r="C2481" s="6">
        <v>233.43382</v>
      </c>
      <c r="D2481" s="6">
        <v>2.11358405564369E-2</v>
      </c>
      <c r="E2481" s="4">
        <f t="shared" si="9"/>
        <v>5.4543967577189163E-2</v>
      </c>
      <c r="F2481" s="4"/>
    </row>
    <row r="2482" spans="1:6" ht="13.2" x14ac:dyDescent="0.25">
      <c r="A2482" s="5">
        <v>44771.333333333336</v>
      </c>
      <c r="B2482" s="6">
        <v>226.79</v>
      </c>
      <c r="C2482" s="6">
        <v>233.50720000000001</v>
      </c>
      <c r="D2482" s="6">
        <v>2.8766564799715E-2</v>
      </c>
      <c r="E2482" s="4">
        <f t="shared" si="9"/>
        <v>5.3806964679536023E-2</v>
      </c>
      <c r="F2482" s="4"/>
    </row>
    <row r="2483" spans="1:6" ht="13.2" x14ac:dyDescent="0.25">
      <c r="A2483" s="5">
        <v>44771.375</v>
      </c>
      <c r="B2483" s="6">
        <v>225.99</v>
      </c>
      <c r="C2483" s="6">
        <v>229.22067000000001</v>
      </c>
      <c r="D2483" s="6">
        <v>1.4094147792169E-2</v>
      </c>
      <c r="E2483" s="4">
        <f t="shared" si="9"/>
        <v>5.1871246409129289E-2</v>
      </c>
      <c r="F2483" s="4"/>
    </row>
    <row r="2484" spans="1:6" ht="13.2" x14ac:dyDescent="0.25">
      <c r="A2484" s="5">
        <v>44771.416666666664</v>
      </c>
      <c r="B2484" s="6">
        <v>233.11</v>
      </c>
      <c r="C2484" s="6">
        <v>225.45555999999999</v>
      </c>
      <c r="D2484" s="6">
        <v>3.3950992381824703E-2</v>
      </c>
      <c r="E2484" s="4">
        <f t="shared" si="9"/>
        <v>5.2214006753367147E-2</v>
      </c>
      <c r="F2484" s="4"/>
    </row>
    <row r="2485" spans="1:6" ht="13.2" x14ac:dyDescent="0.25">
      <c r="A2485" s="5">
        <v>44771.458333333336</v>
      </c>
      <c r="B2485" s="6">
        <v>245.46</v>
      </c>
      <c r="C2485" s="6">
        <v>230.71162000000001</v>
      </c>
      <c r="D2485" s="6">
        <v>6.3925605480989606E-2</v>
      </c>
      <c r="E2485" s="4">
        <f t="shared" si="9"/>
        <v>5.2879293650479296E-2</v>
      </c>
      <c r="F2485" s="4"/>
    </row>
    <row r="2486" spans="1:6" ht="13.2" x14ac:dyDescent="0.25">
      <c r="A2486" s="5">
        <v>44771.5</v>
      </c>
      <c r="B2486" s="6">
        <v>251.11</v>
      </c>
      <c r="C2486" s="6">
        <v>237.59775999999999</v>
      </c>
      <c r="D2486" s="6">
        <v>5.6870233120042898E-2</v>
      </c>
      <c r="E2486" s="4">
        <f t="shared" si="9"/>
        <v>5.1830505781835713E-2</v>
      </c>
      <c r="F2486" s="4"/>
    </row>
    <row r="2487" spans="1:6" ht="13.2" x14ac:dyDescent="0.25">
      <c r="A2487" s="5">
        <v>44771.541666666664</v>
      </c>
      <c r="B2487" s="6">
        <v>256.8</v>
      </c>
      <c r="C2487" s="6">
        <v>230.52948000000001</v>
      </c>
      <c r="D2487" s="6">
        <v>0.113957312531134</v>
      </c>
      <c r="E2487" s="4">
        <f t="shared" si="9"/>
        <v>5.47963325262463E-2</v>
      </c>
      <c r="F2487" s="4"/>
    </row>
    <row r="2488" spans="1:6" ht="13.2" x14ac:dyDescent="0.25">
      <c r="A2488" s="5">
        <v>44771.583333333336</v>
      </c>
      <c r="B2488" s="6">
        <v>253.49</v>
      </c>
      <c r="C2488" s="6">
        <v>210.20445000000001</v>
      </c>
      <c r="D2488" s="6">
        <v>0.20592118768180201</v>
      </c>
      <c r="E2488" s="4">
        <f t="shared" si="9"/>
        <v>6.2873020639422628E-2</v>
      </c>
      <c r="F2488" s="4"/>
    </row>
    <row r="2489" spans="1:6" ht="13.2" x14ac:dyDescent="0.25">
      <c r="A2489" s="5">
        <v>44771.625</v>
      </c>
      <c r="B2489" s="6">
        <v>222.8</v>
      </c>
      <c r="C2489" s="6">
        <v>185.30410000000001</v>
      </c>
      <c r="D2489" s="6">
        <v>0.20234792430388701</v>
      </c>
      <c r="E2489" s="4">
        <f t="shared" si="9"/>
        <v>6.9012826109440178E-2</v>
      </c>
      <c r="F2489" s="4"/>
    </row>
    <row r="2490" spans="1:6" ht="13.2" x14ac:dyDescent="0.25">
      <c r="A2490" s="5">
        <v>44771.666666666664</v>
      </c>
      <c r="B2490" s="6">
        <v>196.14</v>
      </c>
      <c r="C2490" s="6">
        <v>166.88607999999999</v>
      </c>
      <c r="D2490" s="6">
        <v>0.17529275059968999</v>
      </c>
      <c r="E2490" s="4">
        <f t="shared" si="9"/>
        <v>7.1465418943645012E-2</v>
      </c>
      <c r="F2490" s="4"/>
    </row>
    <row r="2491" spans="1:6" ht="13.2" x14ac:dyDescent="0.25">
      <c r="A2491" s="5">
        <v>44771.708333333336</v>
      </c>
      <c r="B2491" s="6">
        <v>184.44</v>
      </c>
      <c r="C2491" s="6">
        <v>156.88977</v>
      </c>
      <c r="D2491" s="6">
        <v>0.175602462799199</v>
      </c>
      <c r="E2491" s="4">
        <f t="shared" si="9"/>
        <v>7.3451720962605771E-2</v>
      </c>
      <c r="F2491" s="4"/>
    </row>
    <row r="2492" spans="1:6" ht="13.2" x14ac:dyDescent="0.25">
      <c r="A2492" s="5">
        <v>44771.75</v>
      </c>
      <c r="B2492" s="6">
        <v>181.18</v>
      </c>
      <c r="C2492" s="6">
        <v>154.93606</v>
      </c>
      <c r="D2492" s="6">
        <v>0.169385616234206</v>
      </c>
      <c r="E2492" s="4">
        <f t="shared" si="9"/>
        <v>7.5834062506103597E-2</v>
      </c>
      <c r="F2492" s="4"/>
    </row>
    <row r="2493" spans="1:6" ht="13.2" x14ac:dyDescent="0.25">
      <c r="A2493" s="5">
        <v>44771.791666666664</v>
      </c>
      <c r="B2493" s="6">
        <v>178.17</v>
      </c>
      <c r="C2493" s="6">
        <v>156.08959999999999</v>
      </c>
      <c r="D2493" s="6">
        <v>0.14145977694862399</v>
      </c>
      <c r="E2493" s="4">
        <f t="shared" si="9"/>
        <v>7.6773759656585963E-2</v>
      </c>
      <c r="F2493" s="4"/>
    </row>
    <row r="2494" spans="1:6" ht="13.2" x14ac:dyDescent="0.25">
      <c r="A2494" s="5">
        <v>44771.833333333336</v>
      </c>
      <c r="B2494" s="6">
        <v>180.36</v>
      </c>
      <c r="C2494" s="6">
        <v>157.67711</v>
      </c>
      <c r="D2494" s="6">
        <v>0.14385658133891399</v>
      </c>
      <c r="E2494" s="4">
        <f t="shared" si="9"/>
        <v>7.971746758644277E-2</v>
      </c>
      <c r="F2494" s="4"/>
    </row>
    <row r="2495" spans="1:6" ht="13.2" x14ac:dyDescent="0.25">
      <c r="A2495" s="5">
        <v>44771.875</v>
      </c>
      <c r="B2495" s="6">
        <v>179.53</v>
      </c>
      <c r="C2495" s="6">
        <v>162.67247</v>
      </c>
      <c r="D2495" s="6">
        <v>0.10362865947753699</v>
      </c>
      <c r="E2495" s="4">
        <f t="shared" si="9"/>
        <v>8.2223589232573946E-2</v>
      </c>
      <c r="F2495" s="4"/>
    </row>
    <row r="2496" spans="1:6" ht="13.2" x14ac:dyDescent="0.25">
      <c r="A2496" s="5">
        <v>44771.916666666664</v>
      </c>
      <c r="B2496" s="6">
        <v>179.06</v>
      </c>
      <c r="C2496" s="6">
        <v>170.08857</v>
      </c>
      <c r="D2496" s="6">
        <v>5.2745637170093097E-2</v>
      </c>
      <c r="E2496" s="4">
        <f t="shared" si="9"/>
        <v>8.3109511715816417E-2</v>
      </c>
      <c r="F2496" s="4"/>
    </row>
    <row r="2497" spans="1:6" ht="13.2" x14ac:dyDescent="0.25">
      <c r="A2497" s="5">
        <v>44771.958333333336</v>
      </c>
      <c r="B2497" s="6">
        <v>186.71</v>
      </c>
      <c r="C2497" s="6">
        <v>175.38554999999999</v>
      </c>
      <c r="D2497" s="6">
        <v>6.4568888371932601E-2</v>
      </c>
      <c r="E2497" s="4">
        <f t="shared" si="9"/>
        <v>8.4227776847758729E-2</v>
      </c>
      <c r="F2497" s="4"/>
    </row>
    <row r="2498" spans="1:6" ht="13.2" x14ac:dyDescent="0.25">
      <c r="A2498" s="5">
        <v>44769</v>
      </c>
      <c r="B2498" s="6">
        <v>175.13</v>
      </c>
      <c r="C2498" s="6">
        <v>185.53093999999999</v>
      </c>
      <c r="D2498" s="6">
        <v>5.6060406959615401E-2</v>
      </c>
      <c r="E2498" s="4">
        <f t="shared" si="9"/>
        <v>8.5995815048979643E-2</v>
      </c>
      <c r="F2498" s="4"/>
    </row>
    <row r="2499" spans="1:6" ht="13.2" x14ac:dyDescent="0.25">
      <c r="A2499" s="5">
        <v>44769.041666666664</v>
      </c>
      <c r="B2499" s="6">
        <v>188.61</v>
      </c>
      <c r="C2499" s="6">
        <v>210.63686999999999</v>
      </c>
      <c r="D2499" s="6">
        <v>0.104572717967181</v>
      </c>
      <c r="E2499" s="4">
        <f t="shared" si="9"/>
        <v>8.7689985219776723E-2</v>
      </c>
      <c r="F2499" s="4"/>
    </row>
    <row r="2500" spans="1:6" ht="13.2" x14ac:dyDescent="0.25">
      <c r="A2500" s="5">
        <v>44769.083333333336</v>
      </c>
      <c r="B2500" s="6">
        <v>215.89</v>
      </c>
      <c r="C2500" s="6">
        <v>239.26283000000001</v>
      </c>
      <c r="D2500" s="6">
        <v>9.7686840868679903E-2</v>
      </c>
      <c r="E2500" s="4">
        <f t="shared" si="9"/>
        <v>9.0617924078481904E-2</v>
      </c>
      <c r="F2500" s="4"/>
    </row>
    <row r="2501" spans="1:6" ht="13.2" x14ac:dyDescent="0.25">
      <c r="A2501" s="5">
        <v>44769.125</v>
      </c>
      <c r="B2501" s="6">
        <v>249.4</v>
      </c>
      <c r="C2501" s="6">
        <v>254.71531999999999</v>
      </c>
      <c r="D2501" s="6">
        <v>2.0867688680837802E-2</v>
      </c>
      <c r="E2501" s="4">
        <f t="shared" si="9"/>
        <v>8.9965057469075307E-2</v>
      </c>
      <c r="F2501" s="4"/>
    </row>
    <row r="2502" spans="1:6" ht="13.2" x14ac:dyDescent="0.25">
      <c r="A2502" s="5">
        <v>44769.166666666664</v>
      </c>
      <c r="B2502" s="6">
        <v>252.34</v>
      </c>
      <c r="C2502" s="6">
        <v>254.04785999999999</v>
      </c>
      <c r="D2502" s="6">
        <v>6.7225915620780299E-3</v>
      </c>
      <c r="E2502" s="4">
        <f t="shared" si="9"/>
        <v>8.7967785347228766E-2</v>
      </c>
      <c r="F2502" s="4"/>
    </row>
    <row r="2503" spans="1:6" ht="13.2" x14ac:dyDescent="0.25">
      <c r="A2503" s="5">
        <v>44769.208333333336</v>
      </c>
      <c r="B2503" s="6">
        <v>245.35</v>
      </c>
      <c r="C2503" s="6">
        <v>248.1011</v>
      </c>
      <c r="D2503" s="6">
        <v>1.1088624758213501E-2</v>
      </c>
      <c r="E2503" s="4">
        <f t="shared" si="9"/>
        <v>8.606964090898965E-2</v>
      </c>
      <c r="F2503" s="4"/>
    </row>
    <row r="2504" spans="1:6" ht="13.2" x14ac:dyDescent="0.25">
      <c r="A2504" s="5">
        <v>44769.25</v>
      </c>
      <c r="B2504" s="6">
        <v>233.2</v>
      </c>
      <c r="C2504" s="6">
        <v>244.64458999999999</v>
      </c>
      <c r="D2504" s="6">
        <v>4.6780474483412798E-2</v>
      </c>
      <c r="E2504" s="4">
        <f t="shared" si="9"/>
        <v>8.7970396952842297E-2</v>
      </c>
      <c r="F2504" s="4"/>
    </row>
    <row r="2505" spans="1:6" ht="13.2" x14ac:dyDescent="0.25">
      <c r="A2505" s="5">
        <v>44769.291666666664</v>
      </c>
      <c r="B2505" s="6">
        <v>222.86</v>
      </c>
      <c r="C2505" s="6">
        <v>245.44601</v>
      </c>
      <c r="D2505" s="6">
        <v>9.2020277697730704E-2</v>
      </c>
      <c r="E2505" s="4">
        <f t="shared" si="9"/>
        <v>9.0923915167062871E-2</v>
      </c>
      <c r="F2505" s="4"/>
    </row>
    <row r="2506" spans="1:6" ht="13.2" x14ac:dyDescent="0.25">
      <c r="A2506" s="5">
        <v>44769.333333333336</v>
      </c>
      <c r="B2506" s="6">
        <v>225.32</v>
      </c>
      <c r="C2506" s="6">
        <v>247.00623999999999</v>
      </c>
      <c r="D2506" s="6">
        <v>8.7796324497713005E-2</v>
      </c>
      <c r="E2506" s="4">
        <f t="shared" si="9"/>
        <v>9.3383488487812805E-2</v>
      </c>
      <c r="F2506" s="4"/>
    </row>
    <row r="2507" spans="1:6" ht="13.2" x14ac:dyDescent="0.25">
      <c r="A2507" s="5">
        <v>44769.375</v>
      </c>
      <c r="B2507" s="6">
        <v>223.58</v>
      </c>
      <c r="C2507" s="6">
        <v>243.23692</v>
      </c>
      <c r="D2507" s="6">
        <v>8.0813883024007896E-2</v>
      </c>
      <c r="E2507" s="4">
        <f t="shared" si="9"/>
        <v>9.6163477455806071E-2</v>
      </c>
      <c r="F2507" s="4"/>
    </row>
    <row r="2508" spans="1:6" ht="13.2" x14ac:dyDescent="0.25">
      <c r="A2508" s="5">
        <v>44769.416666666664</v>
      </c>
      <c r="B2508" s="6">
        <v>223.41</v>
      </c>
      <c r="C2508" s="6">
        <v>237.5615</v>
      </c>
      <c r="D2508" s="6">
        <v>5.9569837705183697E-2</v>
      </c>
      <c r="E2508" s="4">
        <f t="shared" si="9"/>
        <v>9.7230929344279363E-2</v>
      </c>
      <c r="F2508" s="4"/>
    </row>
    <row r="2509" spans="1:6" ht="13.2" x14ac:dyDescent="0.25">
      <c r="A2509" s="5">
        <v>44769.458333333336</v>
      </c>
      <c r="B2509" s="6">
        <v>222.37</v>
      </c>
      <c r="C2509" s="6">
        <v>239.32762</v>
      </c>
      <c r="D2509" s="6">
        <v>7.0855256906829103E-2</v>
      </c>
      <c r="E2509" s="4">
        <f t="shared" si="9"/>
        <v>9.7519664820356011E-2</v>
      </c>
      <c r="F2509" s="4"/>
    </row>
    <row r="2510" spans="1:6" ht="13.2" x14ac:dyDescent="0.25">
      <c r="A2510" s="5">
        <v>44769.5</v>
      </c>
      <c r="B2510" s="6">
        <v>220.32</v>
      </c>
      <c r="C2510" s="6">
        <v>244.35623000000001</v>
      </c>
      <c r="D2510" s="6">
        <v>9.8365529702271207E-2</v>
      </c>
      <c r="E2510" s="4">
        <f t="shared" si="9"/>
        <v>9.9248635511282199E-2</v>
      </c>
      <c r="F2510" s="4"/>
    </row>
    <row r="2511" spans="1:6" ht="13.2" x14ac:dyDescent="0.25">
      <c r="A2511" s="5">
        <v>44769.541666666664</v>
      </c>
      <c r="B2511" s="6">
        <v>221.59</v>
      </c>
      <c r="C2511" s="6">
        <v>237.78665000000001</v>
      </c>
      <c r="D2511" s="6">
        <v>6.8114210785172297E-2</v>
      </c>
      <c r="E2511" s="4">
        <f t="shared" si="9"/>
        <v>9.7338506271867131E-2</v>
      </c>
      <c r="F2511" s="4"/>
    </row>
    <row r="2512" spans="1:6" ht="13.2" x14ac:dyDescent="0.25">
      <c r="A2512" s="5">
        <v>44769.583333333336</v>
      </c>
      <c r="B2512" s="6">
        <v>218.01</v>
      </c>
      <c r="C2512" s="6">
        <v>216.76032000000001</v>
      </c>
      <c r="D2512" s="6">
        <v>5.7652618339001501E-3</v>
      </c>
      <c r="E2512" s="4">
        <f t="shared" si="9"/>
        <v>8.8998676028204562E-2</v>
      </c>
      <c r="F2512" s="4"/>
    </row>
    <row r="2513" spans="1:6" ht="13.2" x14ac:dyDescent="0.25">
      <c r="A2513" s="5">
        <v>44769.625</v>
      </c>
      <c r="B2513" s="6">
        <v>192.54</v>
      </c>
      <c r="C2513" s="6">
        <v>186.25448</v>
      </c>
      <c r="D2513" s="6">
        <v>3.3746946650625401E-2</v>
      </c>
      <c r="E2513" s="4">
        <f t="shared" si="9"/>
        <v>8.1973635292651989E-2</v>
      </c>
      <c r="F2513" s="4"/>
    </row>
    <row r="2514" spans="1:6" ht="13.2" x14ac:dyDescent="0.25">
      <c r="A2514" s="5">
        <v>44769.666666666664</v>
      </c>
      <c r="B2514" s="6">
        <v>182.06</v>
      </c>
      <c r="C2514" s="6">
        <v>159.82222999999999</v>
      </c>
      <c r="D2514" s="6">
        <v>0.13914065646562401</v>
      </c>
      <c r="E2514" s="4">
        <f t="shared" si="9"/>
        <v>8.0467298037065912E-2</v>
      </c>
      <c r="F2514" s="4"/>
    </row>
    <row r="2515" spans="1:6" ht="13.2" x14ac:dyDescent="0.25">
      <c r="A2515" s="5">
        <v>44769.708333333336</v>
      </c>
      <c r="B2515" s="6">
        <v>169.75</v>
      </c>
      <c r="C2515" s="6">
        <v>145.92236</v>
      </c>
      <c r="D2515" s="6">
        <v>0.16328984810826799</v>
      </c>
      <c r="E2515" s="4">
        <f t="shared" si="9"/>
        <v>7.9954272424943768E-2</v>
      </c>
      <c r="F2515" s="4"/>
    </row>
    <row r="2516" spans="1:6" ht="13.2" x14ac:dyDescent="0.25">
      <c r="A2516" s="5">
        <v>44769.75</v>
      </c>
      <c r="B2516" s="6">
        <v>155.66</v>
      </c>
      <c r="C2516" s="6">
        <v>145.43722</v>
      </c>
      <c r="D2516" s="6">
        <v>7.0289984915828205E-2</v>
      </c>
      <c r="E2516" s="4">
        <f t="shared" si="9"/>
        <v>7.5825287786678033E-2</v>
      </c>
      <c r="F2516" s="4"/>
    </row>
    <row r="2517" spans="1:6" ht="13.2" x14ac:dyDescent="0.25">
      <c r="A2517" s="5">
        <v>44769.791666666664</v>
      </c>
      <c r="B2517" s="6">
        <v>155.72</v>
      </c>
      <c r="C2517" s="6">
        <v>149.09967</v>
      </c>
      <c r="D2517" s="6">
        <v>4.4402043277493398E-2</v>
      </c>
      <c r="E2517" s="4">
        <f t="shared" si="9"/>
        <v>7.1781215550380931E-2</v>
      </c>
      <c r="F2517" s="4"/>
    </row>
    <row r="2518" spans="1:6" ht="13.2" x14ac:dyDescent="0.25">
      <c r="A2518" s="5">
        <v>44769.833333333336</v>
      </c>
      <c r="B2518" s="6">
        <v>156.91</v>
      </c>
      <c r="C2518" s="6">
        <v>151.25310999999999</v>
      </c>
      <c r="D2518" s="6">
        <v>3.7400156598432897E-2</v>
      </c>
      <c r="E2518" s="4">
        <f t="shared" si="9"/>
        <v>6.7345531186194227E-2</v>
      </c>
      <c r="F2518" s="4"/>
    </row>
    <row r="2519" spans="1:6" ht="13.2" x14ac:dyDescent="0.25">
      <c r="A2519" s="5">
        <v>44769.875</v>
      </c>
      <c r="B2519" s="6">
        <v>154.88999999999999</v>
      </c>
      <c r="C2519" s="6">
        <v>155.39292</v>
      </c>
      <c r="D2519" s="6">
        <v>3.23644088804057E-3</v>
      </c>
      <c r="E2519" s="4">
        <f t="shared" si="9"/>
        <v>6.3162522078298533E-2</v>
      </c>
      <c r="F2519" s="4"/>
    </row>
    <row r="2520" spans="1:6" ht="13.2" x14ac:dyDescent="0.25">
      <c r="A2520" s="5">
        <v>44769.916666666664</v>
      </c>
      <c r="B2520" s="6">
        <v>154.43</v>
      </c>
      <c r="C2520" s="6">
        <v>162.08739</v>
      </c>
      <c r="D2520" s="6">
        <v>4.7242354880290098E-2</v>
      </c>
      <c r="E2520" s="4">
        <f t="shared" si="9"/>
        <v>6.2933218649556741E-2</v>
      </c>
      <c r="F2520" s="4"/>
    </row>
    <row r="2521" spans="1:6" ht="13.2" x14ac:dyDescent="0.25">
      <c r="A2521" s="5">
        <v>44769.958333333336</v>
      </c>
      <c r="B2521" s="6">
        <v>159.44999999999999</v>
      </c>
      <c r="C2521" s="6">
        <v>170.02108000000001</v>
      </c>
      <c r="D2521" s="6">
        <v>6.2175113815298798E-2</v>
      </c>
      <c r="E2521" s="4">
        <f t="shared" si="9"/>
        <v>6.2833478043030341E-2</v>
      </c>
      <c r="F2521" s="4"/>
    </row>
    <row r="2522" spans="1:6" ht="13.2" x14ac:dyDescent="0.25">
      <c r="A2522" s="5">
        <v>44770</v>
      </c>
      <c r="B2522" s="6">
        <v>167.35</v>
      </c>
      <c r="C2522" s="6">
        <v>181.00934000000001</v>
      </c>
      <c r="D2522" s="6">
        <v>7.5462072841103095E-2</v>
      </c>
      <c r="E2522" s="4">
        <f t="shared" si="9"/>
        <v>6.3641880788092312E-2</v>
      </c>
      <c r="F2522" s="4"/>
    </row>
    <row r="2523" spans="1:6" ht="13.2" x14ac:dyDescent="0.25">
      <c r="A2523" s="5">
        <v>44770.041666666664</v>
      </c>
      <c r="B2523" s="6">
        <v>179.52</v>
      </c>
      <c r="C2523" s="6">
        <v>203.08637999999999</v>
      </c>
      <c r="D2523" s="6">
        <v>0.11604116435577699</v>
      </c>
      <c r="E2523" s="4">
        <f t="shared" si="9"/>
        <v>6.4119732720950492E-2</v>
      </c>
      <c r="F2523" s="4"/>
    </row>
    <row r="2524" spans="1:6" ht="13.2" x14ac:dyDescent="0.25">
      <c r="A2524" s="5">
        <v>44770.083333333336</v>
      </c>
      <c r="B2524" s="6">
        <v>211.8</v>
      </c>
      <c r="C2524" s="6">
        <v>229.66529</v>
      </c>
      <c r="D2524" s="6">
        <v>7.77883762931698E-2</v>
      </c>
      <c r="E2524" s="4">
        <f t="shared" si="9"/>
        <v>6.3290630030304232E-2</v>
      </c>
      <c r="F2524" s="4"/>
    </row>
    <row r="2525" spans="1:6" ht="13.2" x14ac:dyDescent="0.25">
      <c r="A2525" s="5">
        <v>44770.125</v>
      </c>
      <c r="B2525" s="6">
        <v>241.07</v>
      </c>
      <c r="C2525" s="6">
        <v>244.83484999999999</v>
      </c>
      <c r="D2525" s="6">
        <v>1.53771001146282E-2</v>
      </c>
      <c r="E2525" s="4">
        <f t="shared" si="9"/>
        <v>6.3061855506712158E-2</v>
      </c>
      <c r="F2525" s="4"/>
    </row>
    <row r="2526" spans="1:6" ht="13.2" x14ac:dyDescent="0.25">
      <c r="A2526" s="5">
        <v>44770.166666666664</v>
      </c>
      <c r="B2526" s="6">
        <v>243.6</v>
      </c>
      <c r="C2526" s="6">
        <v>245.60320999999999</v>
      </c>
      <c r="D2526" s="6">
        <v>8.1562859052208402E-3</v>
      </c>
      <c r="E2526" s="4">
        <f t="shared" si="9"/>
        <v>6.3121592771009774E-2</v>
      </c>
      <c r="F2526" s="4"/>
    </row>
    <row r="2527" spans="1:6" ht="13.2" x14ac:dyDescent="0.25">
      <c r="A2527" s="5">
        <v>44770.208333333336</v>
      </c>
      <c r="B2527" s="6">
        <v>233.42</v>
      </c>
      <c r="C2527" s="6">
        <v>241.00155000000001</v>
      </c>
      <c r="D2527" s="6">
        <v>3.1458511366420701E-2</v>
      </c>
      <c r="E2527" s="4">
        <f t="shared" si="9"/>
        <v>6.3970338046351743E-2</v>
      </c>
      <c r="F2527" s="4"/>
    </row>
    <row r="2528" spans="1:6" ht="13.2" x14ac:dyDescent="0.25">
      <c r="A2528" s="5">
        <v>44770.25</v>
      </c>
      <c r="B2528" s="6">
        <v>229.77</v>
      </c>
      <c r="C2528" s="6">
        <v>236.61609000000001</v>
      </c>
      <c r="D2528" s="6">
        <v>2.89333240186667E-2</v>
      </c>
      <c r="E2528" s="4">
        <f t="shared" si="9"/>
        <v>6.3226706776987315E-2</v>
      </c>
      <c r="F2528" s="4"/>
    </row>
    <row r="2529" spans="1:6" ht="13.2" x14ac:dyDescent="0.25">
      <c r="A2529" s="5">
        <v>44770.291666666664</v>
      </c>
      <c r="B2529" s="6">
        <v>218.24</v>
      </c>
      <c r="C2529" s="6">
        <v>234.85223999999999</v>
      </c>
      <c r="D2529" s="6">
        <v>7.0734858649847104E-2</v>
      </c>
      <c r="E2529" s="4">
        <f t="shared" si="9"/>
        <v>6.2339814316658831E-2</v>
      </c>
      <c r="F2529" s="4"/>
    </row>
    <row r="2530" spans="1:6" ht="13.2" x14ac:dyDescent="0.25">
      <c r="A2530" s="5">
        <v>44770.333333333336</v>
      </c>
      <c r="B2530" s="6">
        <v>225.48</v>
      </c>
      <c r="C2530" s="6">
        <v>234.46163999999999</v>
      </c>
      <c r="D2530" s="6">
        <v>3.8307503095175797E-2</v>
      </c>
      <c r="E2530" s="4">
        <f t="shared" si="9"/>
        <v>6.0277780091553108E-2</v>
      </c>
      <c r="F2530" s="4"/>
    </row>
    <row r="2531" spans="1:6" ht="13.2" x14ac:dyDescent="0.25">
      <c r="A2531" s="5">
        <v>44770.375</v>
      </c>
      <c r="B2531" s="6">
        <v>218.99</v>
      </c>
      <c r="C2531" s="6">
        <v>230.27435</v>
      </c>
      <c r="D2531" s="6">
        <v>4.9003938128584397E-2</v>
      </c>
      <c r="E2531" s="4">
        <f t="shared" si="9"/>
        <v>5.895236572091047E-2</v>
      </c>
      <c r="F2531" s="4"/>
    </row>
    <row r="2532" spans="1:6" ht="13.2" x14ac:dyDescent="0.25">
      <c r="A2532" s="5">
        <v>44770.416666666664</v>
      </c>
      <c r="B2532" s="6">
        <v>223.13</v>
      </c>
      <c r="C2532" s="6">
        <v>225.25188</v>
      </c>
      <c r="D2532" s="6">
        <v>9.4200323655456407E-3</v>
      </c>
      <c r="E2532" s="4">
        <f t="shared" si="9"/>
        <v>5.6862790498425547E-2</v>
      </c>
      <c r="F2532" s="4"/>
    </row>
    <row r="2533" spans="1:6" ht="13.2" x14ac:dyDescent="0.25">
      <c r="A2533" s="5">
        <v>44770.458333333336</v>
      </c>
      <c r="B2533" s="6">
        <v>221.77</v>
      </c>
      <c r="C2533" s="6">
        <v>227.95565999999999</v>
      </c>
      <c r="D2533" s="6">
        <v>2.7135364833669701E-2</v>
      </c>
      <c r="E2533" s="4">
        <f t="shared" si="9"/>
        <v>5.5041128328710574E-2</v>
      </c>
      <c r="F2533" s="4"/>
    </row>
    <row r="2534" spans="1:6" ht="13.2" x14ac:dyDescent="0.25">
      <c r="A2534" s="5">
        <v>44770.5</v>
      </c>
      <c r="B2534" s="6">
        <v>218.91</v>
      </c>
      <c r="C2534" s="6">
        <v>232.85685000000001</v>
      </c>
      <c r="D2534" s="6">
        <v>5.9894523180228497E-2</v>
      </c>
      <c r="E2534" s="4">
        <f t="shared" si="9"/>
        <v>5.3438169723625473E-2</v>
      </c>
      <c r="F2534" s="4"/>
    </row>
    <row r="2535" spans="1:6" ht="13.2" x14ac:dyDescent="0.25">
      <c r="A2535" s="5">
        <v>44770.541666666664</v>
      </c>
      <c r="B2535" s="6">
        <v>221.4</v>
      </c>
      <c r="C2535" s="6">
        <v>225.25460000000001</v>
      </c>
      <c r="D2535" s="6">
        <v>1.7112192159449799E-2</v>
      </c>
      <c r="E2535" s="4">
        <f t="shared" si="9"/>
        <v>5.131308561422037E-2</v>
      </c>
      <c r="F2535" s="4"/>
    </row>
    <row r="2536" spans="1:6" ht="13.2" x14ac:dyDescent="0.25">
      <c r="A2536" s="5">
        <v>44770.583333333336</v>
      </c>
      <c r="B2536" s="6">
        <v>214.08</v>
      </c>
      <c r="C2536" s="6">
        <v>204.04548</v>
      </c>
      <c r="D2536" s="6">
        <v>4.9177859759500703E-2</v>
      </c>
      <c r="E2536" s="4">
        <f t="shared" si="9"/>
        <v>5.3121943861120395E-2</v>
      </c>
      <c r="F2536" s="4"/>
    </row>
    <row r="2537" spans="1:6" ht="13.2" x14ac:dyDescent="0.25">
      <c r="A2537" s="5">
        <v>44770.625</v>
      </c>
      <c r="B2537" s="6">
        <v>195.88</v>
      </c>
      <c r="C2537" s="6">
        <v>176.36342999999999</v>
      </c>
      <c r="D2537" s="6">
        <v>0.11066109340241299</v>
      </c>
      <c r="E2537" s="4">
        <f t="shared" si="9"/>
        <v>5.6326699975778209E-2</v>
      </c>
      <c r="F2537" s="4"/>
    </row>
    <row r="2538" spans="1:6" ht="13.2" x14ac:dyDescent="0.25">
      <c r="A2538" s="5">
        <v>44770.666666666664</v>
      </c>
      <c r="B2538" s="6">
        <v>183.8</v>
      </c>
      <c r="C2538" s="6">
        <v>154.53201000000001</v>
      </c>
      <c r="D2538" s="6">
        <v>0.18939758824077901</v>
      </c>
      <c r="E2538" s="4">
        <f t="shared" si="9"/>
        <v>5.8420738799743001E-2</v>
      </c>
      <c r="F2538" s="4"/>
    </row>
    <row r="2539" spans="1:6" ht="13.2" x14ac:dyDescent="0.25">
      <c r="A2539" s="5">
        <v>44770.708333333336</v>
      </c>
      <c r="B2539" s="6">
        <v>172.78</v>
      </c>
      <c r="C2539" s="6">
        <v>143.86500000000001</v>
      </c>
      <c r="D2539" s="6">
        <v>0.20098703645779001</v>
      </c>
      <c r="E2539" s="4">
        <f t="shared" si="9"/>
        <v>5.999145498097308E-2</v>
      </c>
      <c r="F2539" s="4"/>
    </row>
    <row r="2540" spans="1:6" ht="13.2" x14ac:dyDescent="0.25">
      <c r="A2540" s="5">
        <v>44770.75</v>
      </c>
      <c r="B2540" s="6">
        <v>169.26</v>
      </c>
      <c r="C2540" s="6">
        <v>144.38416000000001</v>
      </c>
      <c r="D2540" s="6">
        <v>0.172289259431228</v>
      </c>
      <c r="E2540" s="4">
        <f t="shared" si="9"/>
        <v>6.4241424752448081E-2</v>
      </c>
      <c r="F2540" s="4"/>
    </row>
    <row r="2541" spans="1:6" ht="13.2" x14ac:dyDescent="0.25">
      <c r="A2541" s="5">
        <v>44770.791666666664</v>
      </c>
      <c r="B2541" s="6">
        <v>172.99</v>
      </c>
      <c r="C2541" s="6">
        <v>147.93387999999999</v>
      </c>
      <c r="D2541" s="6">
        <v>0.169373776987394</v>
      </c>
      <c r="E2541" s="4">
        <f t="shared" si="9"/>
        <v>6.9448580323693929E-2</v>
      </c>
      <c r="F2541" s="4"/>
    </row>
    <row r="2542" spans="1:6" ht="13.2" x14ac:dyDescent="0.25">
      <c r="A2542" s="5">
        <v>44770.833333333336</v>
      </c>
      <c r="B2542" s="6">
        <v>167.71</v>
      </c>
      <c r="C2542" s="6">
        <v>149.90226000000001</v>
      </c>
      <c r="D2542" s="6">
        <v>0.118795673927797</v>
      </c>
      <c r="E2542" s="4">
        <f t="shared" si="9"/>
        <v>7.2840060212417443E-2</v>
      </c>
      <c r="F2542" s="4"/>
    </row>
    <row r="2543" spans="1:6" ht="13.2" x14ac:dyDescent="0.25">
      <c r="A2543" s="5">
        <v>44770.875</v>
      </c>
      <c r="B2543" s="6">
        <v>167.96</v>
      </c>
      <c r="C2543" s="6">
        <v>154.13750999999999</v>
      </c>
      <c r="D2543" s="6">
        <v>8.9676354574561398E-2</v>
      </c>
      <c r="E2543" s="4">
        <f t="shared" si="9"/>
        <v>7.6441723282689139E-2</v>
      </c>
      <c r="F2543" s="4"/>
    </row>
    <row r="2544" spans="1:6" ht="13.2" x14ac:dyDescent="0.25">
      <c r="A2544" s="5">
        <v>44770.916666666664</v>
      </c>
      <c r="B2544" s="6">
        <v>173.46</v>
      </c>
      <c r="C2544" s="6">
        <v>160.99412000000001</v>
      </c>
      <c r="D2544" s="6">
        <v>7.7430653989102094E-2</v>
      </c>
      <c r="E2544" s="4">
        <f t="shared" si="9"/>
        <v>7.7699569078889627E-2</v>
      </c>
      <c r="F2544" s="4"/>
    </row>
    <row r="2545" spans="1:6" ht="13.2" x14ac:dyDescent="0.25">
      <c r="A2545" s="5">
        <v>44770.958333333336</v>
      </c>
      <c r="B2545" s="6">
        <v>180.21</v>
      </c>
      <c r="C2545" s="6">
        <v>168.63487000000001</v>
      </c>
      <c r="D2545" s="6">
        <v>6.8640192861654306E-2</v>
      </c>
      <c r="E2545" s="4">
        <f t="shared" si="9"/>
        <v>7.7968947372487774E-2</v>
      </c>
      <c r="F2545" s="4"/>
    </row>
    <row r="2546" spans="1:6" ht="13.2" x14ac:dyDescent="0.25">
      <c r="A2546" s="5">
        <v>44771</v>
      </c>
      <c r="B2546" s="6">
        <v>177.87</v>
      </c>
      <c r="C2546" s="6">
        <v>176.93521000000001</v>
      </c>
      <c r="D2546" s="6">
        <v>5.2832333372198302E-3</v>
      </c>
      <c r="E2546" s="4">
        <f t="shared" si="9"/>
        <v>7.5044829059825985E-2</v>
      </c>
      <c r="F2546" s="4"/>
    </row>
    <row r="2547" spans="1:6" ht="13.2" x14ac:dyDescent="0.25">
      <c r="A2547" s="5">
        <v>44771.041666666664</v>
      </c>
      <c r="B2547" s="6">
        <v>185.16</v>
      </c>
      <c r="C2547" s="6">
        <v>195.38677999999999</v>
      </c>
      <c r="D2547" s="6">
        <v>5.2341207526937002E-2</v>
      </c>
      <c r="E2547" s="4">
        <f t="shared" si="9"/>
        <v>7.2390664191957652E-2</v>
      </c>
      <c r="F2547" s="4"/>
    </row>
    <row r="2548" spans="1:6" ht="13.2" x14ac:dyDescent="0.25">
      <c r="A2548" s="5">
        <v>44771.083333333336</v>
      </c>
      <c r="B2548" s="6">
        <v>217.71</v>
      </c>
      <c r="C2548" s="6">
        <v>221.51754</v>
      </c>
      <c r="D2548" s="6">
        <v>1.7188435732899399E-2</v>
      </c>
      <c r="E2548" s="4">
        <f t="shared" si="9"/>
        <v>6.9865666668613033E-2</v>
      </c>
      <c r="F2548" s="4"/>
    </row>
    <row r="2549" spans="1:6" ht="13.2" x14ac:dyDescent="0.25">
      <c r="A2549" s="5">
        <v>44771.125</v>
      </c>
      <c r="B2549" s="6">
        <v>249.33</v>
      </c>
      <c r="C2549" s="6">
        <v>238.15843000000001</v>
      </c>
      <c r="D2549" s="6">
        <v>4.6908144297054699E-2</v>
      </c>
      <c r="E2549" s="4">
        <f t="shared" si="9"/>
        <v>7.117946017621414E-2</v>
      </c>
      <c r="F2549" s="4"/>
    </row>
    <row r="2550" spans="1:6" ht="13.2" x14ac:dyDescent="0.25">
      <c r="A2550" s="5">
        <v>44771.166666666664</v>
      </c>
      <c r="B2550" s="6">
        <v>254.99</v>
      </c>
      <c r="C2550" s="6">
        <v>240.11006</v>
      </c>
      <c r="D2550" s="6">
        <v>6.1971330980467802E-2</v>
      </c>
      <c r="E2550" s="4">
        <f t="shared" si="9"/>
        <v>7.34217537210161E-2</v>
      </c>
      <c r="F2550" s="4"/>
    </row>
    <row r="2551" spans="1:6" ht="13.2" x14ac:dyDescent="0.25">
      <c r="A2551" s="5">
        <v>44771.208333333336</v>
      </c>
      <c r="B2551" s="6">
        <v>250.37</v>
      </c>
      <c r="C2551" s="6">
        <v>235.94198</v>
      </c>
      <c r="D2551" s="6">
        <v>6.1150711713108402E-2</v>
      </c>
      <c r="E2551" s="4">
        <f t="shared" si="9"/>
        <v>7.4658928735461427E-2</v>
      </c>
      <c r="F2551" s="4"/>
    </row>
    <row r="2552" spans="1:6" ht="13.2" x14ac:dyDescent="0.25">
      <c r="A2552" s="5">
        <v>44771.25</v>
      </c>
      <c r="B2552" s="6">
        <v>233.88</v>
      </c>
      <c r="C2552" s="6">
        <v>231.96956</v>
      </c>
      <c r="D2552" s="6">
        <v>8.2357357577433603E-3</v>
      </c>
      <c r="E2552" s="4">
        <f t="shared" si="9"/>
        <v>7.379652922458961E-2</v>
      </c>
      <c r="F2552" s="4"/>
    </row>
    <row r="2553" spans="1:6" ht="13.2" x14ac:dyDescent="0.25">
      <c r="A2553" s="5">
        <v>44771.291666666664</v>
      </c>
      <c r="B2553" s="6">
        <v>228.5</v>
      </c>
      <c r="C2553" s="6">
        <v>230.56658999999999</v>
      </c>
      <c r="D2553" s="6">
        <v>8.9630939157316295E-3</v>
      </c>
      <c r="E2553" s="4">
        <f t="shared" si="9"/>
        <v>7.1222705694001479E-2</v>
      </c>
      <c r="F2553" s="4"/>
    </row>
    <row r="2554" spans="1:6" ht="13.2" x14ac:dyDescent="0.25">
      <c r="A2554" s="5">
        <v>44771.333333333336</v>
      </c>
      <c r="B2554" s="6">
        <v>226.79</v>
      </c>
      <c r="C2554" s="6">
        <v>230.07173</v>
      </c>
      <c r="D2554" s="6">
        <v>1.42639428147039E-2</v>
      </c>
      <c r="E2554" s="4">
        <f t="shared" si="9"/>
        <v>7.0220890682315143E-2</v>
      </c>
      <c r="F2554" s="4"/>
    </row>
    <row r="2555" spans="1:6" ht="13.2" x14ac:dyDescent="0.25">
      <c r="A2555" s="5">
        <v>44771.375</v>
      </c>
      <c r="B2555" s="6">
        <v>225.99</v>
      </c>
      <c r="C2555" s="6">
        <v>225.58602999999999</v>
      </c>
      <c r="D2555" s="6">
        <v>1.79075805359053E-3</v>
      </c>
      <c r="E2555" s="4">
        <f t="shared" si="9"/>
        <v>6.8253674845857065E-2</v>
      </c>
      <c r="F2555" s="4"/>
    </row>
    <row r="2556" spans="1:6" ht="13.2" x14ac:dyDescent="0.25">
      <c r="A2556" s="5">
        <v>44771.416666666664</v>
      </c>
      <c r="B2556" s="6">
        <v>233.11</v>
      </c>
      <c r="C2556" s="6">
        <v>221.24213</v>
      </c>
      <c r="D2556" s="6">
        <v>5.3641998474702801E-2</v>
      </c>
      <c r="E2556" s="4">
        <f t="shared" si="9"/>
        <v>7.0096256767071943E-2</v>
      </c>
      <c r="F2556" s="4"/>
    </row>
    <row r="2557" spans="1:6" ht="13.2" x14ac:dyDescent="0.25">
      <c r="A2557" s="5">
        <v>44771.458333333336</v>
      </c>
      <c r="B2557" s="6">
        <v>245.46</v>
      </c>
      <c r="C2557" s="6">
        <v>225.67043000000001</v>
      </c>
      <c r="D2557" s="6">
        <v>8.7692348527895203E-2</v>
      </c>
      <c r="E2557" s="4">
        <f t="shared" si="9"/>
        <v>7.2619464420998023E-2</v>
      </c>
      <c r="F2557" s="4"/>
    </row>
    <row r="2558" spans="1:6" ht="13.2" x14ac:dyDescent="0.25">
      <c r="A2558" s="5">
        <v>44771.5</v>
      </c>
      <c r="B2558" s="6">
        <v>251.11</v>
      </c>
      <c r="C2558" s="6">
        <v>231.75585000000001</v>
      </c>
      <c r="D2558" s="6">
        <v>8.3510944815416696E-2</v>
      </c>
      <c r="E2558" s="4">
        <f t="shared" si="9"/>
        <v>7.3603481989130845E-2</v>
      </c>
      <c r="F2558" s="4"/>
    </row>
    <row r="2559" spans="1:6" ht="13.2" x14ac:dyDescent="0.25">
      <c r="A2559" s="5">
        <v>44771.541666666664</v>
      </c>
      <c r="B2559" s="6">
        <v>256.8</v>
      </c>
      <c r="C2559" s="6">
        <v>224.28923</v>
      </c>
      <c r="D2559" s="6">
        <v>0.14495020558945201</v>
      </c>
      <c r="E2559" s="4">
        <f t="shared" si="9"/>
        <v>7.8930065882047609E-2</v>
      </c>
      <c r="F2559" s="4"/>
    </row>
    <row r="2560" spans="1:6" ht="13.2" x14ac:dyDescent="0.25">
      <c r="A2560" s="5">
        <v>44771.583333333336</v>
      </c>
      <c r="B2560" s="6">
        <v>253.49</v>
      </c>
      <c r="C2560" s="6">
        <v>203.80779999999999</v>
      </c>
      <c r="D2560" s="6">
        <v>0.24376986553017099</v>
      </c>
      <c r="E2560" s="4">
        <f t="shared" si="9"/>
        <v>8.7038066122492208E-2</v>
      </c>
      <c r="F2560" s="4"/>
    </row>
    <row r="2561" spans="1:6" ht="13.2" x14ac:dyDescent="0.25">
      <c r="A2561" s="5">
        <v>44771.625</v>
      </c>
      <c r="B2561" s="6">
        <v>222.8</v>
      </c>
      <c r="C2561" s="6">
        <v>178.88041000000001</v>
      </c>
      <c r="D2561" s="6">
        <v>0.24552487329383901</v>
      </c>
      <c r="E2561" s="4">
        <f t="shared" si="9"/>
        <v>9.2657390284634975E-2</v>
      </c>
      <c r="F2561" s="4"/>
    </row>
    <row r="2562" spans="1:6" ht="13.2" x14ac:dyDescent="0.25">
      <c r="A2562" s="5">
        <v>44771.666666666664</v>
      </c>
      <c r="B2562" s="6">
        <v>196.14</v>
      </c>
      <c r="C2562" s="6">
        <v>160.38140999999999</v>
      </c>
      <c r="D2562" s="6">
        <v>0.222959693395886</v>
      </c>
      <c r="E2562" s="4">
        <f t="shared" si="9"/>
        <v>9.405581133276443E-2</v>
      </c>
      <c r="F2562" s="4"/>
    </row>
    <row r="2563" spans="1:6" ht="13.2" x14ac:dyDescent="0.25">
      <c r="A2563" s="5">
        <v>44771.708333333336</v>
      </c>
      <c r="B2563" s="6">
        <v>184.44</v>
      </c>
      <c r="C2563" s="6">
        <v>150.68125000000001</v>
      </c>
      <c r="D2563" s="6">
        <v>0.224040814633539</v>
      </c>
      <c r="E2563" s="4">
        <f t="shared" si="9"/>
        <v>9.5016385423420627E-2</v>
      </c>
      <c r="F2563" s="4"/>
    </row>
    <row r="2564" spans="1:6" ht="13.2" x14ac:dyDescent="0.25">
      <c r="A2564" s="5">
        <v>44771.75</v>
      </c>
      <c r="B2564" s="6">
        <v>181.18</v>
      </c>
      <c r="C2564" s="6">
        <v>149.51160999999999</v>
      </c>
      <c r="D2564" s="6">
        <v>0.211812246553963</v>
      </c>
      <c r="E2564" s="4">
        <f t="shared" si="9"/>
        <v>9.6663176553534583E-2</v>
      </c>
      <c r="F2564" s="4"/>
    </row>
    <row r="2565" spans="1:6" ht="13.2" x14ac:dyDescent="0.25">
      <c r="A2565" s="5">
        <v>44771.791666666664</v>
      </c>
      <c r="B2565" s="6">
        <v>178.17</v>
      </c>
      <c r="C2565" s="6">
        <v>151.18360999999999</v>
      </c>
      <c r="D2565" s="6">
        <v>0.17850076473236701</v>
      </c>
      <c r="E2565" s="4">
        <f t="shared" si="9"/>
        <v>9.7043467709575115E-2</v>
      </c>
      <c r="F2565" s="4"/>
    </row>
    <row r="2566" spans="1:6" ht="13.2" x14ac:dyDescent="0.25">
      <c r="A2566" s="5">
        <v>44771.833333333336</v>
      </c>
      <c r="B2566" s="6">
        <v>180.36</v>
      </c>
      <c r="C2566" s="6">
        <v>152.75254000000001</v>
      </c>
      <c r="D2566" s="6">
        <v>0.180733230360686</v>
      </c>
      <c r="E2566" s="4">
        <f t="shared" si="9"/>
        <v>9.9624199227612176E-2</v>
      </c>
      <c r="F2566" s="4"/>
    </row>
    <row r="2567" spans="1:6" ht="13.2" x14ac:dyDescent="0.25">
      <c r="A2567" s="5">
        <v>44771.875</v>
      </c>
      <c r="B2567" s="6">
        <v>179.53</v>
      </c>
      <c r="C2567" s="6">
        <v>157.61527000000001</v>
      </c>
      <c r="D2567" s="6">
        <v>0.13903938368408</v>
      </c>
      <c r="E2567" s="4">
        <f t="shared" si="9"/>
        <v>0.10168099210717545</v>
      </c>
      <c r="F2567" s="4"/>
    </row>
    <row r="2568" spans="1:6" ht="13.2" x14ac:dyDescent="0.25">
      <c r="A2568" s="5">
        <v>44771.916666666664</v>
      </c>
      <c r="B2568" s="6">
        <v>179.06</v>
      </c>
      <c r="C2568" s="6">
        <v>164.84405000000001</v>
      </c>
      <c r="D2568" s="6">
        <v>8.6238781442217596E-2</v>
      </c>
      <c r="E2568" s="4">
        <f t="shared" si="9"/>
        <v>0.10204799741772191</v>
      </c>
      <c r="F2568" s="4"/>
    </row>
    <row r="2569" spans="1:6" ht="13.2" x14ac:dyDescent="0.25">
      <c r="A2569" s="5">
        <v>44771.958333333336</v>
      </c>
      <c r="B2569" s="6">
        <v>186.71</v>
      </c>
      <c r="C2569" s="6">
        <v>170.50028</v>
      </c>
      <c r="D2569" s="6">
        <v>9.5071515425077302E-2</v>
      </c>
      <c r="E2569" s="4">
        <f t="shared" si="9"/>
        <v>0.10314930252453121</v>
      </c>
      <c r="F2569" s="4"/>
    </row>
    <row r="2570" spans="1:6" ht="13.2" x14ac:dyDescent="0.25">
      <c r="A2570" s="5">
        <v>44772</v>
      </c>
      <c r="B2570" s="6">
        <v>190.23</v>
      </c>
      <c r="C2570" s="6">
        <v>179.92215999999999</v>
      </c>
      <c r="D2570" s="6">
        <v>5.7290552759037501E-2</v>
      </c>
      <c r="E2570" s="4">
        <f t="shared" si="9"/>
        <v>0.10531627416710694</v>
      </c>
      <c r="F2570" s="4"/>
    </row>
    <row r="2571" spans="1:6" ht="13.2" x14ac:dyDescent="0.25">
      <c r="A2571" s="5">
        <v>44772.041666666664</v>
      </c>
      <c r="B2571" s="6">
        <v>195.04</v>
      </c>
      <c r="C2571" s="6">
        <v>198.88290000000001</v>
      </c>
      <c r="D2571" s="6">
        <v>1.9322425407111401E-2</v>
      </c>
      <c r="E2571" s="4">
        <f t="shared" si="9"/>
        <v>0.10394049157878089</v>
      </c>
      <c r="F2571" s="4"/>
    </row>
    <row r="2572" spans="1:6" ht="13.2" x14ac:dyDescent="0.25">
      <c r="A2572" s="5">
        <v>44772.083333333336</v>
      </c>
      <c r="B2572" s="6">
        <v>226.8</v>
      </c>
      <c r="C2572" s="6">
        <v>225.31038000000001</v>
      </c>
      <c r="D2572" s="6">
        <v>6.61141310932945E-3</v>
      </c>
      <c r="E2572" s="4">
        <f t="shared" si="9"/>
        <v>0.10349978230279881</v>
      </c>
      <c r="F2572" s="4"/>
    </row>
    <row r="2573" spans="1:6" ht="13.2" x14ac:dyDescent="0.25">
      <c r="A2573" s="5">
        <v>44772.125</v>
      </c>
      <c r="B2573" s="6">
        <v>260.42</v>
      </c>
      <c r="C2573" s="6">
        <v>241.20194000000001</v>
      </c>
      <c r="D2573" s="6">
        <v>7.9676224826384104E-2</v>
      </c>
      <c r="E2573" s="4">
        <f t="shared" si="9"/>
        <v>0.10486511899152086</v>
      </c>
      <c r="F2573" s="4"/>
    </row>
    <row r="2574" spans="1:6" ht="13.2" x14ac:dyDescent="0.25">
      <c r="A2574" s="5">
        <v>44772.166666666664</v>
      </c>
      <c r="B2574" s="6">
        <v>256.63</v>
      </c>
      <c r="C2574" s="6">
        <v>241.44087999999999</v>
      </c>
      <c r="D2574" s="6">
        <v>6.2910307483968697E-2</v>
      </c>
      <c r="E2574" s="4">
        <f t="shared" si="9"/>
        <v>0.10490424301250006</v>
      </c>
      <c r="F2574" s="4"/>
    </row>
    <row r="2575" spans="1:6" ht="13.2" x14ac:dyDescent="0.25">
      <c r="A2575" s="5">
        <v>44772.208333333336</v>
      </c>
      <c r="B2575" s="6">
        <v>248.35</v>
      </c>
      <c r="C2575" s="6">
        <v>236.25532000000001</v>
      </c>
      <c r="D2575" s="6">
        <v>5.1193259902041398E-2</v>
      </c>
      <c r="E2575" s="4">
        <f t="shared" ref="E2575:E2829" si="10">AVERAGE(D2552:D2575)</f>
        <v>0.10448934918703894</v>
      </c>
      <c r="F2575" s="4"/>
    </row>
    <row r="2576" spans="1:6" ht="13.2" x14ac:dyDescent="0.25">
      <c r="A2576" s="5">
        <v>44772.25</v>
      </c>
      <c r="B2576" s="6">
        <v>253.66</v>
      </c>
      <c r="C2576" s="6">
        <v>232.61609000000001</v>
      </c>
      <c r="D2576" s="6">
        <v>9.0466269981581998E-2</v>
      </c>
      <c r="E2576" s="4">
        <f t="shared" si="10"/>
        <v>0.10791562144636556</v>
      </c>
      <c r="F2576" s="4"/>
    </row>
    <row r="2577" spans="1:6" ht="13.2" x14ac:dyDescent="0.25">
      <c r="A2577" s="5">
        <v>44772.291666666664</v>
      </c>
      <c r="B2577" s="6">
        <v>254.02</v>
      </c>
      <c r="C2577" s="6">
        <v>231.49151000000001</v>
      </c>
      <c r="D2577" s="6">
        <v>9.7318860635536894E-2</v>
      </c>
      <c r="E2577" s="4">
        <f t="shared" si="10"/>
        <v>0.11159711172635745</v>
      </c>
      <c r="F2577" s="4"/>
    </row>
    <row r="2578" spans="1:6" ht="13.2" x14ac:dyDescent="0.25">
      <c r="A2578" s="5">
        <v>44772.333333333336</v>
      </c>
      <c r="B2578" s="6">
        <v>263.70999999999998</v>
      </c>
      <c r="C2578" s="6">
        <v>230.49272999999999</v>
      </c>
      <c r="D2578" s="6">
        <v>0.144114176616329</v>
      </c>
      <c r="E2578" s="4">
        <f t="shared" si="10"/>
        <v>0.1170075381347585</v>
      </c>
      <c r="F2578" s="4"/>
    </row>
    <row r="2579" spans="1:6" ht="13.2" x14ac:dyDescent="0.25">
      <c r="A2579" s="5">
        <v>44772.375</v>
      </c>
      <c r="B2579" s="6">
        <v>262.23</v>
      </c>
      <c r="C2579" s="6">
        <v>225.56234000000001</v>
      </c>
      <c r="D2579" s="6">
        <v>0.16256109065015001</v>
      </c>
      <c r="E2579" s="4">
        <f t="shared" si="10"/>
        <v>0.12370630199294848</v>
      </c>
      <c r="F2579" s="4"/>
    </row>
    <row r="2580" spans="1:6" ht="13.2" x14ac:dyDescent="0.25">
      <c r="A2580" s="5">
        <v>44772.416666666664</v>
      </c>
      <c r="B2580" s="6">
        <v>256.47000000000003</v>
      </c>
      <c r="C2580" s="6">
        <v>221.42307</v>
      </c>
      <c r="D2580" s="6">
        <v>0.15828039056634899</v>
      </c>
      <c r="E2580" s="4">
        <f t="shared" si="10"/>
        <v>0.12806623499676709</v>
      </c>
      <c r="F2580" s="4"/>
    </row>
    <row r="2581" spans="1:6" ht="13.2" x14ac:dyDescent="0.25">
      <c r="A2581" s="5">
        <v>44772.458333333336</v>
      </c>
      <c r="B2581" s="6">
        <v>252.16</v>
      </c>
      <c r="C2581" s="6">
        <v>226.34939</v>
      </c>
      <c r="D2581" s="6">
        <v>0.11402995166013</v>
      </c>
      <c r="E2581" s="4">
        <f t="shared" si="10"/>
        <v>0.12916363512727688</v>
      </c>
      <c r="F2581" s="4"/>
    </row>
    <row r="2582" spans="1:6" ht="13.2" x14ac:dyDescent="0.25">
      <c r="A2582" s="5">
        <v>44772.5</v>
      </c>
      <c r="B2582" s="6">
        <v>253.39</v>
      </c>
      <c r="C2582" s="6">
        <v>233.05484000000001</v>
      </c>
      <c r="D2582" s="6">
        <v>8.7254828091104894E-2</v>
      </c>
      <c r="E2582" s="4">
        <f t="shared" si="10"/>
        <v>0.12931963026376389</v>
      </c>
      <c r="F2582" s="4"/>
    </row>
    <row r="2583" spans="1:6" ht="13.2" x14ac:dyDescent="0.25">
      <c r="A2583" s="5">
        <v>44772.541666666664</v>
      </c>
      <c r="B2583" s="6">
        <v>253.9</v>
      </c>
      <c r="C2583" s="6">
        <v>225.87424999999999</v>
      </c>
      <c r="D2583" s="6">
        <v>0.12407678166059199</v>
      </c>
      <c r="E2583" s="4">
        <f t="shared" si="10"/>
        <v>0.128449904266728</v>
      </c>
      <c r="F2583" s="4"/>
    </row>
    <row r="2584" spans="1:6" ht="13.2" x14ac:dyDescent="0.25">
      <c r="A2584" s="5">
        <v>44772.583333333336</v>
      </c>
      <c r="B2584" s="6">
        <v>252.39</v>
      </c>
      <c r="C2584" s="6">
        <v>205.39093</v>
      </c>
      <c r="D2584" s="6">
        <v>0.22882738785008599</v>
      </c>
      <c r="E2584" s="4">
        <f t="shared" si="10"/>
        <v>0.12782730103005782</v>
      </c>
      <c r="F2584" s="4"/>
    </row>
    <row r="2585" spans="1:6" ht="13.2" x14ac:dyDescent="0.25">
      <c r="A2585" s="5">
        <v>44772.625</v>
      </c>
      <c r="B2585" s="6">
        <v>224.03</v>
      </c>
      <c r="C2585" s="6">
        <v>180.95244</v>
      </c>
      <c r="D2585" s="6">
        <v>0.23806012231722301</v>
      </c>
      <c r="E2585" s="4">
        <f t="shared" si="10"/>
        <v>0.12751626973936547</v>
      </c>
      <c r="F2585" s="4"/>
    </row>
    <row r="2586" spans="1:6" ht="13.2" x14ac:dyDescent="0.25">
      <c r="A2586" s="5">
        <v>44772.666666666664</v>
      </c>
      <c r="B2586" s="6">
        <v>187.96</v>
      </c>
      <c r="C2586" s="6">
        <v>163.61080999999999</v>
      </c>
      <c r="D2586" s="6">
        <v>0.14882384605271501</v>
      </c>
      <c r="E2586" s="4">
        <f t="shared" si="10"/>
        <v>0.12442727610006669</v>
      </c>
      <c r="F2586" s="4"/>
    </row>
    <row r="2587" spans="1:6" ht="13.2" x14ac:dyDescent="0.25">
      <c r="A2587" s="5">
        <v>44772.708333333336</v>
      </c>
      <c r="B2587" s="6">
        <v>170.05</v>
      </c>
      <c r="C2587" s="6">
        <v>154.33723000000001</v>
      </c>
      <c r="D2587" s="6">
        <v>0.10180803426366999</v>
      </c>
      <c r="E2587" s="4">
        <f t="shared" si="10"/>
        <v>0.11933424358465546</v>
      </c>
      <c r="F2587" s="4"/>
    </row>
    <row r="2588" spans="1:6" ht="13.2" x14ac:dyDescent="0.25">
      <c r="A2588" s="5">
        <v>44772.75</v>
      </c>
      <c r="B2588" s="6">
        <v>154.86000000000001</v>
      </c>
      <c r="C2588" s="6">
        <v>152.37414000000001</v>
      </c>
      <c r="D2588" s="6">
        <v>1.6314185596059801E-2</v>
      </c>
      <c r="E2588" s="4">
        <f t="shared" si="10"/>
        <v>0.11118849104474283</v>
      </c>
      <c r="F2588" s="4"/>
    </row>
    <row r="2589" spans="1:6" ht="13.2" x14ac:dyDescent="0.25">
      <c r="A2589" s="5">
        <v>44772.791666666664</v>
      </c>
      <c r="B2589" s="6">
        <v>151.88</v>
      </c>
      <c r="C2589" s="6">
        <v>153.36408</v>
      </c>
      <c r="D2589" s="6">
        <v>9.6768421914701606E-3</v>
      </c>
      <c r="E2589" s="4">
        <f t="shared" si="10"/>
        <v>0.10415416093887214</v>
      </c>
      <c r="F2589" s="4"/>
    </row>
    <row r="2590" spans="1:6" ht="13.2" x14ac:dyDescent="0.25">
      <c r="A2590" s="5">
        <v>44772.833333333336</v>
      </c>
      <c r="B2590" s="6">
        <v>149.59</v>
      </c>
      <c r="C2590" s="6">
        <v>154.93960000000001</v>
      </c>
      <c r="D2590" s="6">
        <v>3.4527002780438298E-2</v>
      </c>
      <c r="E2590" s="4">
        <f t="shared" si="10"/>
        <v>9.8062234789695155E-2</v>
      </c>
      <c r="F2590" s="4"/>
    </row>
    <row r="2591" spans="1:6" ht="13.2" x14ac:dyDescent="0.25">
      <c r="A2591" s="5">
        <v>44772.875</v>
      </c>
      <c r="B2591" s="6">
        <v>143.68</v>
      </c>
      <c r="C2591" s="6">
        <v>159.78315000000001</v>
      </c>
      <c r="D2591" s="6">
        <v>0.100781277625331</v>
      </c>
      <c r="E2591" s="4">
        <f t="shared" si="10"/>
        <v>9.6468147037247251E-2</v>
      </c>
      <c r="F2591" s="4"/>
    </row>
    <row r="2592" spans="1:6" ht="13.2" x14ac:dyDescent="0.25">
      <c r="A2592" s="5">
        <v>44772.916666666664</v>
      </c>
      <c r="B2592" s="6">
        <v>149.63</v>
      </c>
      <c r="C2592" s="6">
        <v>167.16389000000001</v>
      </c>
      <c r="D2592" s="6">
        <v>0.10489041622565699</v>
      </c>
      <c r="E2592" s="4">
        <f t="shared" si="10"/>
        <v>9.7245298486557233E-2</v>
      </c>
      <c r="F2592" s="4"/>
    </row>
    <row r="2593" spans="1:6" ht="13.2" x14ac:dyDescent="0.25">
      <c r="A2593" s="5">
        <v>44772.958333333336</v>
      </c>
      <c r="B2593" s="6">
        <v>179.69</v>
      </c>
      <c r="C2593" s="6">
        <v>173.32378</v>
      </c>
      <c r="D2593" s="6">
        <v>3.6730216707713099E-2</v>
      </c>
      <c r="E2593" s="4">
        <f t="shared" si="10"/>
        <v>9.4814411040000393E-2</v>
      </c>
      <c r="F2593" s="4"/>
    </row>
    <row r="2594" spans="1:6" ht="13.2" x14ac:dyDescent="0.25">
      <c r="A2594" s="5">
        <v>44770</v>
      </c>
      <c r="B2594" s="6">
        <v>167.35</v>
      </c>
      <c r="C2594" s="6">
        <v>170.56827000000001</v>
      </c>
      <c r="D2594" s="6">
        <v>1.8867928953022799E-2</v>
      </c>
      <c r="E2594" s="4">
        <f t="shared" si="10"/>
        <v>9.3213468381416462E-2</v>
      </c>
      <c r="F2594" s="4"/>
    </row>
    <row r="2595" spans="1:6" ht="13.2" x14ac:dyDescent="0.25">
      <c r="A2595" s="5">
        <v>44770.041666666664</v>
      </c>
      <c r="B2595" s="6">
        <v>179.52</v>
      </c>
      <c r="C2595" s="6">
        <v>192.74537000000001</v>
      </c>
      <c r="D2595" s="6">
        <v>6.8615759745616706E-2</v>
      </c>
      <c r="E2595" s="4">
        <f t="shared" si="10"/>
        <v>9.5267357312187495E-2</v>
      </c>
      <c r="F2595" s="4"/>
    </row>
    <row r="2596" spans="1:6" ht="13.2" x14ac:dyDescent="0.25">
      <c r="A2596" s="5">
        <v>44770.083333333336</v>
      </c>
      <c r="B2596" s="6">
        <v>211.8</v>
      </c>
      <c r="C2596" s="6">
        <v>221.68832</v>
      </c>
      <c r="D2596" s="6">
        <v>4.4604605240366198E-2</v>
      </c>
      <c r="E2596" s="4">
        <f t="shared" si="10"/>
        <v>9.6850406984314033E-2</v>
      </c>
      <c r="F2596" s="4"/>
    </row>
    <row r="2597" spans="1:6" ht="13.2" x14ac:dyDescent="0.25">
      <c r="A2597" s="5">
        <v>44770.125</v>
      </c>
      <c r="B2597" s="6">
        <v>241.07</v>
      </c>
      <c r="C2597" s="6">
        <v>241.32422</v>
      </c>
      <c r="D2597" s="6">
        <v>1.0534375704187599E-3</v>
      </c>
      <c r="E2597" s="4">
        <f t="shared" si="10"/>
        <v>9.3574457515315471E-2</v>
      </c>
      <c r="F2597" s="4"/>
    </row>
    <row r="2598" spans="1:6" ht="13.2" x14ac:dyDescent="0.25">
      <c r="A2598" s="5">
        <v>44770.166666666664</v>
      </c>
      <c r="B2598" s="6">
        <v>243.6</v>
      </c>
      <c r="C2598" s="6">
        <v>246.964</v>
      </c>
      <c r="D2598" s="6">
        <v>1.3621418506341E-2</v>
      </c>
      <c r="E2598" s="4">
        <f t="shared" si="10"/>
        <v>9.1520753807914315E-2</v>
      </c>
      <c r="F2598" s="4"/>
    </row>
    <row r="2599" spans="1:6" ht="13.2" x14ac:dyDescent="0.25">
      <c r="A2599" s="5">
        <v>44770.208333333336</v>
      </c>
      <c r="B2599" s="6">
        <v>233.42</v>
      </c>
      <c r="C2599" s="6">
        <v>244.70902000000001</v>
      </c>
      <c r="D2599" s="6">
        <v>4.61324229078275E-2</v>
      </c>
      <c r="E2599" s="4">
        <f t="shared" si="10"/>
        <v>9.130988559982206E-2</v>
      </c>
      <c r="F2599" s="4"/>
    </row>
    <row r="2600" spans="1:6" ht="13.2" x14ac:dyDescent="0.25">
      <c r="A2600" s="5">
        <v>44770.25</v>
      </c>
      <c r="B2600" s="6">
        <v>229.77</v>
      </c>
      <c r="C2600" s="6">
        <v>240.41802999999999</v>
      </c>
      <c r="D2600" s="6">
        <v>4.4289648326292202E-2</v>
      </c>
      <c r="E2600" s="4">
        <f t="shared" si="10"/>
        <v>8.9385859697518319E-2</v>
      </c>
      <c r="F2600" s="4"/>
    </row>
    <row r="2601" spans="1:6" ht="13.2" x14ac:dyDescent="0.25">
      <c r="A2601" s="5">
        <v>44770.291666666664</v>
      </c>
      <c r="B2601" s="6">
        <v>218.24</v>
      </c>
      <c r="C2601" s="6">
        <v>238.30144000000001</v>
      </c>
      <c r="D2601" s="6">
        <v>8.4185139628195294E-2</v>
      </c>
      <c r="E2601" s="4">
        <f t="shared" si="10"/>
        <v>8.883862132221243E-2</v>
      </c>
      <c r="F2601" s="4"/>
    </row>
    <row r="2602" spans="1:6" ht="13.2" x14ac:dyDescent="0.25">
      <c r="A2602" s="5">
        <v>44770.333333333336</v>
      </c>
      <c r="B2602" s="6">
        <v>225.48</v>
      </c>
      <c r="C2602" s="6">
        <v>237.30608000000001</v>
      </c>
      <c r="D2602" s="6">
        <v>4.9834711356742299E-2</v>
      </c>
      <c r="E2602" s="4">
        <f t="shared" si="10"/>
        <v>8.491031026972963E-2</v>
      </c>
      <c r="F2602" s="4"/>
    </row>
    <row r="2603" spans="1:6" ht="13.2" x14ac:dyDescent="0.25">
      <c r="A2603" s="5">
        <v>44770.375</v>
      </c>
      <c r="B2603" s="6">
        <v>218.99</v>
      </c>
      <c r="C2603" s="6">
        <v>232.97153</v>
      </c>
      <c r="D2603" s="6">
        <v>6.0013899552447403E-2</v>
      </c>
      <c r="E2603" s="4">
        <f t="shared" si="10"/>
        <v>8.0637510640658716E-2</v>
      </c>
      <c r="F2603" s="4"/>
    </row>
    <row r="2604" spans="1:6" ht="13.2" x14ac:dyDescent="0.25">
      <c r="A2604" s="5">
        <v>44770.416666666664</v>
      </c>
      <c r="B2604" s="6">
        <v>223.13</v>
      </c>
      <c r="C2604" s="6">
        <v>229.31432000000001</v>
      </c>
      <c r="D2604" s="6">
        <v>2.6968747525230902E-2</v>
      </c>
      <c r="E2604" s="4">
        <f t="shared" si="10"/>
        <v>7.5166192180612129E-2</v>
      </c>
      <c r="F2604" s="4"/>
    </row>
    <row r="2605" spans="1:6" ht="13.2" x14ac:dyDescent="0.25">
      <c r="A2605" s="5">
        <v>44770.458333333336</v>
      </c>
      <c r="B2605" s="6">
        <v>221.77</v>
      </c>
      <c r="C2605" s="6">
        <v>232.83906999999999</v>
      </c>
      <c r="D2605" s="6">
        <v>4.7539573148097397E-2</v>
      </c>
      <c r="E2605" s="4">
        <f t="shared" si="10"/>
        <v>7.2395759742610782E-2</v>
      </c>
      <c r="F2605" s="4"/>
    </row>
    <row r="2606" spans="1:6" ht="13.2" x14ac:dyDescent="0.25">
      <c r="A2606" s="5">
        <v>44770.5</v>
      </c>
      <c r="B2606" s="6">
        <v>218.91</v>
      </c>
      <c r="C2606" s="6">
        <v>237.44011</v>
      </c>
      <c r="D2606" s="6">
        <v>7.8041195314473205E-2</v>
      </c>
      <c r="E2606" s="4">
        <f t="shared" si="10"/>
        <v>7.2011858376917801E-2</v>
      </c>
      <c r="F2606" s="4"/>
    </row>
    <row r="2607" spans="1:6" ht="13.2" x14ac:dyDescent="0.25">
      <c r="A2607" s="5">
        <v>44770.541666666664</v>
      </c>
      <c r="B2607" s="6">
        <v>221.4</v>
      </c>
      <c r="C2607" s="6">
        <v>233.04496</v>
      </c>
      <c r="D2607" s="6">
        <v>4.9968727064511401E-2</v>
      </c>
      <c r="E2607" s="4">
        <f t="shared" si="10"/>
        <v>6.8924022768747775E-2</v>
      </c>
      <c r="F2607" s="4"/>
    </row>
    <row r="2608" spans="1:6" ht="13.2" x14ac:dyDescent="0.25">
      <c r="A2608" s="5">
        <v>44770.583333333336</v>
      </c>
      <c r="B2608" s="6">
        <v>214.08</v>
      </c>
      <c r="C2608" s="6">
        <v>220.33723000000001</v>
      </c>
      <c r="D2608" s="6">
        <v>2.8398423634535E-2</v>
      </c>
      <c r="E2608" s="4">
        <f t="shared" si="10"/>
        <v>6.0572815926433154E-2</v>
      </c>
      <c r="F2608" s="4"/>
    </row>
    <row r="2609" spans="1:6" ht="13.2" x14ac:dyDescent="0.25">
      <c r="A2609" s="5">
        <v>44770.625</v>
      </c>
      <c r="B2609" s="6">
        <v>195.88</v>
      </c>
      <c r="C2609" s="6">
        <v>197.99056999999999</v>
      </c>
      <c r="D2609" s="6">
        <v>1.06599521381245E-2</v>
      </c>
      <c r="E2609" s="4">
        <f t="shared" si="10"/>
        <v>5.1097808835637387E-2</v>
      </c>
      <c r="F2609" s="4"/>
    </row>
    <row r="2610" spans="1:6" ht="13.2" x14ac:dyDescent="0.25">
      <c r="A2610" s="5">
        <v>44770.666666666664</v>
      </c>
      <c r="B2610" s="6">
        <v>183.8</v>
      </c>
      <c r="C2610" s="6">
        <v>172.89979</v>
      </c>
      <c r="D2610" s="6">
        <v>6.30435120829239E-2</v>
      </c>
      <c r="E2610" s="4">
        <f t="shared" si="10"/>
        <v>4.7523628253562746E-2</v>
      </c>
      <c r="F2610" s="4"/>
    </row>
    <row r="2611" spans="1:6" ht="13.2" x14ac:dyDescent="0.25">
      <c r="A2611" s="5">
        <v>44770.708333333336</v>
      </c>
      <c r="B2611" s="6">
        <v>172.78</v>
      </c>
      <c r="C2611" s="6">
        <v>155.10524000000001</v>
      </c>
      <c r="D2611" s="6">
        <v>0.113953339036127</v>
      </c>
      <c r="E2611" s="4">
        <f t="shared" si="10"/>
        <v>4.8029682619081783E-2</v>
      </c>
      <c r="F2611" s="4"/>
    </row>
    <row r="2612" spans="1:6" ht="13.2" x14ac:dyDescent="0.25">
      <c r="A2612" s="5">
        <v>44770.75</v>
      </c>
      <c r="B2612" s="6">
        <v>169.26</v>
      </c>
      <c r="C2612" s="6">
        <v>150.13721000000001</v>
      </c>
      <c r="D2612" s="6">
        <v>0.127368758217899</v>
      </c>
      <c r="E2612" s="4">
        <f t="shared" si="10"/>
        <v>5.2656956478325086E-2</v>
      </c>
      <c r="F2612" s="4"/>
    </row>
    <row r="2613" spans="1:6" ht="13.2" x14ac:dyDescent="0.25">
      <c r="A2613" s="5">
        <v>44770.791666666664</v>
      </c>
      <c r="B2613" s="6">
        <v>172.99</v>
      </c>
      <c r="C2613" s="6">
        <v>150.61239</v>
      </c>
      <c r="D2613" s="6">
        <v>0.148577484229551</v>
      </c>
      <c r="E2613" s="4">
        <f t="shared" si="10"/>
        <v>5.8444483229911796E-2</v>
      </c>
      <c r="F2613" s="4"/>
    </row>
    <row r="2614" spans="1:6" ht="13.2" x14ac:dyDescent="0.25">
      <c r="A2614" s="5">
        <v>44770.833333333336</v>
      </c>
      <c r="B2614" s="6">
        <v>167.71</v>
      </c>
      <c r="C2614" s="6">
        <v>150.86383000000001</v>
      </c>
      <c r="D2614" s="6">
        <v>0.111664737664422</v>
      </c>
      <c r="E2614" s="4">
        <f t="shared" si="10"/>
        <v>6.165855551674445E-2</v>
      </c>
      <c r="F2614" s="4"/>
    </row>
    <row r="2615" spans="1:6" ht="13.2" x14ac:dyDescent="0.25">
      <c r="A2615" s="5">
        <v>44770.875</v>
      </c>
      <c r="B2615" s="6">
        <v>167.96</v>
      </c>
      <c r="C2615" s="6">
        <v>153.07588999999999</v>
      </c>
      <c r="D2615" s="6">
        <v>9.7233535601197699E-2</v>
      </c>
      <c r="E2615" s="4">
        <f t="shared" si="10"/>
        <v>6.1510732932405561E-2</v>
      </c>
      <c r="F2615" s="4"/>
    </row>
    <row r="2616" spans="1:6" ht="13.2" x14ac:dyDescent="0.25">
      <c r="A2616" s="5">
        <v>44770.916666666664</v>
      </c>
      <c r="B2616" s="6">
        <v>173.46</v>
      </c>
      <c r="C2616" s="6">
        <v>156.86134999999999</v>
      </c>
      <c r="D2616" s="6">
        <v>0.105817334862922</v>
      </c>
      <c r="E2616" s="4">
        <f t="shared" si="10"/>
        <v>6.1549354542291601E-2</v>
      </c>
      <c r="F2616" s="4"/>
    </row>
    <row r="2617" spans="1:6" ht="13.2" x14ac:dyDescent="0.25">
      <c r="A2617" s="5">
        <v>44770.958333333336</v>
      </c>
      <c r="B2617" s="6">
        <v>180.21</v>
      </c>
      <c r="C2617" s="6">
        <v>160.70141000000001</v>
      </c>
      <c r="D2617" s="6">
        <v>0.1213965079709</v>
      </c>
      <c r="E2617" s="4">
        <f t="shared" si="10"/>
        <v>6.5077116678257732E-2</v>
      </c>
      <c r="F2617" s="4"/>
    </row>
    <row r="2618" spans="1:6" ht="13.2" x14ac:dyDescent="0.25">
      <c r="A2618" s="5">
        <v>44771</v>
      </c>
      <c r="B2618" s="6">
        <v>177.87</v>
      </c>
      <c r="C2618" s="6">
        <v>178.50243</v>
      </c>
      <c r="D2618" s="6">
        <v>3.5429769779604602E-3</v>
      </c>
      <c r="E2618" s="4">
        <f t="shared" si="10"/>
        <v>6.443857701263013E-2</v>
      </c>
      <c r="F2618" s="4"/>
    </row>
    <row r="2619" spans="1:6" ht="13.2" x14ac:dyDescent="0.25">
      <c r="A2619" s="5">
        <v>44771.041666666664</v>
      </c>
      <c r="B2619" s="6">
        <v>185.16</v>
      </c>
      <c r="C2619" s="6">
        <v>197.96065999999999</v>
      </c>
      <c r="D2619" s="6">
        <v>6.4662645598372898E-2</v>
      </c>
      <c r="E2619" s="4">
        <f t="shared" si="10"/>
        <v>6.4273863923161631E-2</v>
      </c>
      <c r="F2619" s="4"/>
    </row>
    <row r="2620" spans="1:6" ht="13.2" x14ac:dyDescent="0.25">
      <c r="A2620" s="5">
        <v>44771.083333333336</v>
      </c>
      <c r="B2620" s="6">
        <v>217.71</v>
      </c>
      <c r="C2620" s="6">
        <v>226.23039</v>
      </c>
      <c r="D2620" s="6">
        <v>3.7662446676593603E-2</v>
      </c>
      <c r="E2620" s="4">
        <f t="shared" si="10"/>
        <v>6.3984607316337788E-2</v>
      </c>
      <c r="F2620" s="4"/>
    </row>
    <row r="2621" spans="1:6" ht="13.2" x14ac:dyDescent="0.25">
      <c r="A2621" s="5">
        <v>44771.125</v>
      </c>
      <c r="B2621" s="6">
        <v>249.33</v>
      </c>
      <c r="C2621" s="6">
        <v>244.83483000000001</v>
      </c>
      <c r="D2621" s="6">
        <v>1.8360010297554401E-2</v>
      </c>
      <c r="E2621" s="4">
        <f t="shared" si="10"/>
        <v>6.4705714513301774E-2</v>
      </c>
      <c r="F2621" s="4"/>
    </row>
    <row r="2622" spans="1:6" ht="13.2" x14ac:dyDescent="0.25">
      <c r="A2622" s="5">
        <v>44771.166666666664</v>
      </c>
      <c r="B2622" s="6">
        <v>254.99</v>
      </c>
      <c r="C2622" s="6">
        <v>248.09200000000001</v>
      </c>
      <c r="D2622" s="6">
        <v>2.7804201667123399E-2</v>
      </c>
      <c r="E2622" s="4">
        <f t="shared" si="10"/>
        <v>6.5296663811667696E-2</v>
      </c>
      <c r="F2622" s="4"/>
    </row>
    <row r="2623" spans="1:6" ht="13.2" x14ac:dyDescent="0.25">
      <c r="A2623" s="5">
        <v>44771.208333333336</v>
      </c>
      <c r="B2623" s="6">
        <v>250.37</v>
      </c>
      <c r="C2623" s="6">
        <v>244.43597</v>
      </c>
      <c r="D2623" s="6">
        <v>2.4276418892031301E-2</v>
      </c>
      <c r="E2623" s="4">
        <f t="shared" si="10"/>
        <v>6.4385996977676177E-2</v>
      </c>
      <c r="F2623" s="4"/>
    </row>
    <row r="2624" spans="1:6" ht="13.2" x14ac:dyDescent="0.25">
      <c r="A2624" s="5">
        <v>44771.25</v>
      </c>
      <c r="B2624" s="6">
        <v>233.88</v>
      </c>
      <c r="C2624" s="6">
        <v>241.00247999999999</v>
      </c>
      <c r="D2624" s="6">
        <v>2.95535548015937E-2</v>
      </c>
      <c r="E2624" s="4">
        <f t="shared" si="10"/>
        <v>6.3771993080813744E-2</v>
      </c>
      <c r="F2624" s="4"/>
    </row>
    <row r="2625" spans="1:6" ht="13.2" x14ac:dyDescent="0.25">
      <c r="A2625" s="5">
        <v>44771.291666666664</v>
      </c>
      <c r="B2625" s="6">
        <v>228.5</v>
      </c>
      <c r="C2625" s="6">
        <v>241.45708999999999</v>
      </c>
      <c r="D2625" s="6">
        <v>5.3662081324677501E-2</v>
      </c>
      <c r="E2625" s="4">
        <f t="shared" si="10"/>
        <v>6.2500198984833832E-2</v>
      </c>
      <c r="F2625" s="4"/>
    </row>
    <row r="2626" spans="1:6" ht="13.2" x14ac:dyDescent="0.25">
      <c r="A2626" s="5">
        <v>44771.333333333336</v>
      </c>
      <c r="B2626" s="6">
        <v>226.79</v>
      </c>
      <c r="C2626" s="6">
        <v>243.56206</v>
      </c>
      <c r="D2626" s="6">
        <v>6.88615460059748E-2</v>
      </c>
      <c r="E2626" s="4">
        <f t="shared" si="10"/>
        <v>6.3292983761885177E-2</v>
      </c>
      <c r="F2626" s="4"/>
    </row>
    <row r="2627" spans="1:6" ht="13.2" x14ac:dyDescent="0.25">
      <c r="A2627" s="5">
        <v>44771.375</v>
      </c>
      <c r="B2627" s="6">
        <v>225.99</v>
      </c>
      <c r="C2627" s="6">
        <v>240.80758</v>
      </c>
      <c r="D2627" s="6">
        <v>6.1532863708027699E-2</v>
      </c>
      <c r="E2627" s="4">
        <f t="shared" si="10"/>
        <v>6.335627393503436E-2</v>
      </c>
      <c r="F2627" s="4"/>
    </row>
    <row r="2628" spans="1:6" ht="13.2" x14ac:dyDescent="0.25">
      <c r="A2628" s="5">
        <v>44771.416666666664</v>
      </c>
      <c r="B2628" s="6">
        <v>233.11</v>
      </c>
      <c r="C2628" s="6">
        <v>236.51658</v>
      </c>
      <c r="D2628" s="6">
        <v>1.4403134021301899E-2</v>
      </c>
      <c r="E2628" s="4">
        <f t="shared" si="10"/>
        <v>6.2832706705703997E-2</v>
      </c>
      <c r="F2628" s="4"/>
    </row>
    <row r="2629" spans="1:6" ht="13.2" x14ac:dyDescent="0.25">
      <c r="A2629" s="5">
        <v>44771.458333333336</v>
      </c>
      <c r="B2629" s="6">
        <v>245.46</v>
      </c>
      <c r="C2629" s="6">
        <v>239.46032</v>
      </c>
      <c r="D2629" s="6">
        <v>2.5055007025798701E-2</v>
      </c>
      <c r="E2629" s="4">
        <f t="shared" si="10"/>
        <v>6.1895849783941546E-2</v>
      </c>
      <c r="F2629" s="4"/>
    </row>
    <row r="2630" spans="1:6" ht="13.2" x14ac:dyDescent="0.25">
      <c r="A2630" s="5">
        <v>44771.5</v>
      </c>
      <c r="B2630" s="6">
        <v>251.11</v>
      </c>
      <c r="C2630" s="6">
        <v>244.06486000000001</v>
      </c>
      <c r="D2630" s="6">
        <v>2.8865851478988E-2</v>
      </c>
      <c r="E2630" s="4">
        <f t="shared" si="10"/>
        <v>5.9846877124129651E-2</v>
      </c>
      <c r="F2630" s="4"/>
    </row>
    <row r="2631" spans="1:6" ht="13.2" x14ac:dyDescent="0.25">
      <c r="A2631" s="5">
        <v>44771.541666666664</v>
      </c>
      <c r="B2631" s="6">
        <v>256.8</v>
      </c>
      <c r="C2631" s="6">
        <v>238.03327999999999</v>
      </c>
      <c r="D2631" s="6">
        <v>7.88407402527916E-2</v>
      </c>
      <c r="E2631" s="4">
        <f t="shared" si="10"/>
        <v>6.1049877673641319E-2</v>
      </c>
      <c r="F2631" s="4"/>
    </row>
    <row r="2632" spans="1:6" ht="13.2" x14ac:dyDescent="0.25">
      <c r="A2632" s="5">
        <v>44771.583333333336</v>
      </c>
      <c r="B2632" s="6">
        <v>253.49</v>
      </c>
      <c r="C2632" s="6">
        <v>221.22407999999999</v>
      </c>
      <c r="D2632" s="6">
        <v>0.145851753570407</v>
      </c>
      <c r="E2632" s="4">
        <f t="shared" si="10"/>
        <v>6.5943766420969316E-2</v>
      </c>
      <c r="F2632" s="4"/>
    </row>
    <row r="2633" spans="1:6" ht="13.2" x14ac:dyDescent="0.25">
      <c r="A2633" s="5">
        <v>44771.625</v>
      </c>
      <c r="B2633" s="6">
        <v>222.8</v>
      </c>
      <c r="C2633" s="6">
        <v>196.23958999999999</v>
      </c>
      <c r="D2633" s="6">
        <v>0.135346848207336</v>
      </c>
      <c r="E2633" s="4">
        <f t="shared" si="10"/>
        <v>7.1139053757186474E-2</v>
      </c>
      <c r="F2633" s="4"/>
    </row>
    <row r="2634" spans="1:6" ht="13.2" x14ac:dyDescent="0.25">
      <c r="A2634" s="5">
        <v>44771.666666666664</v>
      </c>
      <c r="B2634" s="6">
        <v>196.14</v>
      </c>
      <c r="C2634" s="6">
        <v>172.36618999999999</v>
      </c>
      <c r="D2634" s="6">
        <v>0.13792617914220801</v>
      </c>
      <c r="E2634" s="4">
        <f t="shared" si="10"/>
        <v>7.4259164884656628E-2</v>
      </c>
      <c r="F2634" s="4"/>
    </row>
    <row r="2635" spans="1:6" ht="13.2" x14ac:dyDescent="0.25">
      <c r="A2635" s="5">
        <v>44771.708333333336</v>
      </c>
      <c r="B2635" s="6">
        <v>184.44</v>
      </c>
      <c r="C2635" s="6">
        <v>157.065</v>
      </c>
      <c r="D2635" s="6">
        <v>0.17429089867252401</v>
      </c>
      <c r="E2635" s="4">
        <f t="shared" si="10"/>
        <v>7.6773229869506521E-2</v>
      </c>
      <c r="F2635" s="4"/>
    </row>
    <row r="2636" spans="1:6" ht="13.2" x14ac:dyDescent="0.25">
      <c r="A2636" s="5">
        <v>44771.75</v>
      </c>
      <c r="B2636" s="6">
        <v>181.18</v>
      </c>
      <c r="C2636" s="6">
        <v>154.07749999999999</v>
      </c>
      <c r="D2636" s="6">
        <v>0.17590173776184001</v>
      </c>
      <c r="E2636" s="4">
        <f t="shared" si="10"/>
        <v>7.8795437350504052E-2</v>
      </c>
      <c r="F2636" s="4"/>
    </row>
    <row r="2637" spans="1:6" ht="13.2" x14ac:dyDescent="0.25">
      <c r="A2637" s="5">
        <v>44771.791666666664</v>
      </c>
      <c r="B2637" s="6">
        <v>178.17</v>
      </c>
      <c r="C2637" s="6">
        <v>156.38041000000001</v>
      </c>
      <c r="D2637" s="6">
        <v>0.13933708192733299</v>
      </c>
      <c r="E2637" s="4">
        <f t="shared" si="10"/>
        <v>7.8410420587911644E-2</v>
      </c>
      <c r="F2637" s="4"/>
    </row>
    <row r="2638" spans="1:6" ht="13.2" x14ac:dyDescent="0.25">
      <c r="A2638" s="5">
        <v>44771.833333333336</v>
      </c>
      <c r="B2638" s="6">
        <v>180.36</v>
      </c>
      <c r="C2638" s="6">
        <v>158.33614</v>
      </c>
      <c r="D2638" s="6">
        <v>0.13909559750540801</v>
      </c>
      <c r="E2638" s="4">
        <f t="shared" si="10"/>
        <v>7.9553373081286058E-2</v>
      </c>
      <c r="F2638" s="4"/>
    </row>
    <row r="2639" spans="1:6" ht="13.2" x14ac:dyDescent="0.25">
      <c r="A2639" s="5">
        <v>44771.875</v>
      </c>
      <c r="B2639" s="6">
        <v>179.53</v>
      </c>
      <c r="C2639" s="6">
        <v>162.49831</v>
      </c>
      <c r="D2639" s="6">
        <v>0.104811490039496</v>
      </c>
      <c r="E2639" s="4">
        <f t="shared" si="10"/>
        <v>7.9869121182881836E-2</v>
      </c>
      <c r="F2639" s="4"/>
    </row>
    <row r="2640" spans="1:6" ht="13.2" x14ac:dyDescent="0.25">
      <c r="A2640" s="5">
        <v>44771.916666666664</v>
      </c>
      <c r="B2640" s="6">
        <v>179.06</v>
      </c>
      <c r="C2640" s="6">
        <v>168.17580000000001</v>
      </c>
      <c r="D2640" s="6">
        <v>6.4719180762035797E-2</v>
      </c>
      <c r="E2640" s="4">
        <f t="shared" si="10"/>
        <v>7.8156698095344909E-2</v>
      </c>
      <c r="F2640" s="4"/>
    </row>
    <row r="2641" spans="1:6" ht="13.2" x14ac:dyDescent="0.25">
      <c r="A2641" s="5">
        <v>44771.958333333336</v>
      </c>
      <c r="B2641" s="6">
        <v>186.71</v>
      </c>
      <c r="C2641" s="6">
        <v>171.92178000000001</v>
      </c>
      <c r="D2641" s="6">
        <v>8.6017141051005802E-2</v>
      </c>
      <c r="E2641" s="4">
        <f t="shared" si="10"/>
        <v>7.668255780701598E-2</v>
      </c>
      <c r="F2641" s="4"/>
    </row>
    <row r="2642" spans="1:6" ht="13.2" x14ac:dyDescent="0.25">
      <c r="A2642" s="5">
        <v>44772</v>
      </c>
      <c r="B2642" s="6">
        <v>190.23</v>
      </c>
      <c r="C2642" s="6">
        <v>183.59752</v>
      </c>
      <c r="D2642" s="6">
        <v>3.6125106700787599E-2</v>
      </c>
      <c r="E2642" s="4">
        <f t="shared" si="10"/>
        <v>7.8040146545467107E-2</v>
      </c>
      <c r="F2642" s="4"/>
    </row>
    <row r="2643" spans="1:6" ht="13.2" x14ac:dyDescent="0.25">
      <c r="A2643" s="5">
        <v>44772.041666666664</v>
      </c>
      <c r="B2643" s="6">
        <v>195.04</v>
      </c>
      <c r="C2643" s="6">
        <v>201.34808000000001</v>
      </c>
      <c r="D2643" s="6">
        <v>3.1329228468431398E-2</v>
      </c>
      <c r="E2643" s="4">
        <f t="shared" si="10"/>
        <v>7.6651254165052876E-2</v>
      </c>
      <c r="F2643" s="4"/>
    </row>
    <row r="2644" spans="1:6" ht="13.2" x14ac:dyDescent="0.25">
      <c r="A2644" s="5">
        <v>44772.083333333336</v>
      </c>
      <c r="B2644" s="6">
        <v>226.8</v>
      </c>
      <c r="C2644" s="6">
        <v>227.41229999999999</v>
      </c>
      <c r="D2644" s="6">
        <v>2.6924665024713901E-3</v>
      </c>
      <c r="E2644" s="4">
        <f t="shared" si="10"/>
        <v>7.5194171657797793E-2</v>
      </c>
      <c r="F2644" s="4"/>
    </row>
    <row r="2645" spans="1:6" ht="13.2" x14ac:dyDescent="0.25">
      <c r="A2645" s="5">
        <v>44772.125</v>
      </c>
      <c r="B2645" s="6">
        <v>260.42</v>
      </c>
      <c r="C2645" s="6">
        <v>244.67822000000001</v>
      </c>
      <c r="D2645" s="6">
        <v>6.4336662249709006E-2</v>
      </c>
      <c r="E2645" s="4">
        <f t="shared" si="10"/>
        <v>7.7109865489137563E-2</v>
      </c>
      <c r="F2645" s="4"/>
    </row>
    <row r="2646" spans="1:6" ht="13.2" x14ac:dyDescent="0.25">
      <c r="A2646" s="5">
        <v>44772.166666666664</v>
      </c>
      <c r="B2646" s="6">
        <v>256.63</v>
      </c>
      <c r="C2646" s="6">
        <v>247.50414000000001</v>
      </c>
      <c r="D2646" s="6">
        <v>3.6871544855774797E-2</v>
      </c>
      <c r="E2646" s="4">
        <f t="shared" si="10"/>
        <v>7.7487671455331378E-2</v>
      </c>
      <c r="F2646" s="4"/>
    </row>
    <row r="2647" spans="1:6" ht="13.2" x14ac:dyDescent="0.25">
      <c r="A2647" s="5">
        <v>44772.208333333336</v>
      </c>
      <c r="B2647" s="6">
        <v>248.35</v>
      </c>
      <c r="C2647" s="6">
        <v>244.01217</v>
      </c>
      <c r="D2647" s="6">
        <v>1.77771051337316E-2</v>
      </c>
      <c r="E2647" s="4">
        <f t="shared" si="10"/>
        <v>7.7216866715402219E-2</v>
      </c>
      <c r="F2647" s="4"/>
    </row>
    <row r="2648" spans="1:6" ht="13.2" x14ac:dyDescent="0.25">
      <c r="A2648" s="5">
        <v>44772.25</v>
      </c>
      <c r="B2648" s="6">
        <v>253.66</v>
      </c>
      <c r="C2648" s="6">
        <v>241.22642999999999</v>
      </c>
      <c r="D2648" s="6">
        <v>5.1543149728659497E-2</v>
      </c>
      <c r="E2648" s="4">
        <f t="shared" si="10"/>
        <v>7.8133099837363301E-2</v>
      </c>
      <c r="F2648" s="4"/>
    </row>
    <row r="2649" spans="1:6" ht="13.2" x14ac:dyDescent="0.25">
      <c r="A2649" s="5">
        <v>44772.291666666664</v>
      </c>
      <c r="B2649" s="6">
        <v>254.02</v>
      </c>
      <c r="C2649" s="6">
        <v>242.34898999999999</v>
      </c>
      <c r="D2649" s="6">
        <v>4.8157865233933998E-2</v>
      </c>
      <c r="E2649" s="4">
        <f t="shared" si="10"/>
        <v>7.7903757500248985E-2</v>
      </c>
      <c r="F2649" s="4"/>
    </row>
    <row r="2650" spans="1:6" ht="13.2" x14ac:dyDescent="0.25">
      <c r="A2650" s="5">
        <v>44772.333333333336</v>
      </c>
      <c r="B2650" s="6">
        <v>263.70999999999998</v>
      </c>
      <c r="C2650" s="6">
        <v>244.87482</v>
      </c>
      <c r="D2650" s="6">
        <v>7.6917585891436199E-2</v>
      </c>
      <c r="E2650" s="4">
        <f t="shared" si="10"/>
        <v>7.8239425828809897E-2</v>
      </c>
      <c r="F2650" s="4"/>
    </row>
    <row r="2651" spans="1:6" ht="13.2" x14ac:dyDescent="0.25">
      <c r="A2651" s="5">
        <v>44772.375</v>
      </c>
      <c r="B2651" s="6">
        <v>262.23</v>
      </c>
      <c r="C2651" s="6">
        <v>242.62270000000001</v>
      </c>
      <c r="D2651" s="6">
        <v>8.0813955165777995E-2</v>
      </c>
      <c r="E2651" s="4">
        <f t="shared" si="10"/>
        <v>7.9042804639549491E-2</v>
      </c>
      <c r="F2651" s="4"/>
    </row>
    <row r="2652" spans="1:6" ht="13.2" x14ac:dyDescent="0.25">
      <c r="A2652" s="5">
        <v>44772.416666666664</v>
      </c>
      <c r="B2652" s="6">
        <v>256.47000000000003</v>
      </c>
      <c r="C2652" s="6">
        <v>239.12899999999999</v>
      </c>
      <c r="D2652" s="6">
        <v>7.2517344194974395E-2</v>
      </c>
      <c r="E2652" s="4">
        <f t="shared" si="10"/>
        <v>8.1464230063452506E-2</v>
      </c>
      <c r="F2652" s="4"/>
    </row>
    <row r="2653" spans="1:6" ht="13.2" x14ac:dyDescent="0.25">
      <c r="A2653" s="5">
        <v>44772.458333333336</v>
      </c>
      <c r="B2653" s="6">
        <v>252.16</v>
      </c>
      <c r="C2653" s="6">
        <v>242.64214000000001</v>
      </c>
      <c r="D2653" s="6">
        <v>3.9225915168733597E-2</v>
      </c>
      <c r="E2653" s="4">
        <f t="shared" si="10"/>
        <v>8.2054684569408134E-2</v>
      </c>
      <c r="F2653" s="4"/>
    </row>
    <row r="2654" spans="1:6" ht="13.2" x14ac:dyDescent="0.25">
      <c r="A2654" s="5">
        <v>44772.5</v>
      </c>
      <c r="B2654" s="6">
        <v>253.39</v>
      </c>
      <c r="C2654" s="6">
        <v>247.00739999999999</v>
      </c>
      <c r="D2654" s="6">
        <v>2.5839711684751101E-2</v>
      </c>
      <c r="E2654" s="4">
        <f t="shared" si="10"/>
        <v>8.192859541131492E-2</v>
      </c>
      <c r="F2654" s="4"/>
    </row>
    <row r="2655" spans="1:6" ht="13.2" x14ac:dyDescent="0.25">
      <c r="A2655" s="5">
        <v>44772.541666666664</v>
      </c>
      <c r="B2655" s="6">
        <v>253.9</v>
      </c>
      <c r="C2655" s="6">
        <v>239.87128999999999</v>
      </c>
      <c r="D2655" s="6">
        <v>5.84843229883827E-2</v>
      </c>
      <c r="E2655" s="4">
        <f t="shared" si="10"/>
        <v>8.1080411358631213E-2</v>
      </c>
      <c r="F2655" s="4"/>
    </row>
    <row r="2656" spans="1:6" ht="13.2" x14ac:dyDescent="0.25">
      <c r="A2656" s="5">
        <v>44772.583333333336</v>
      </c>
      <c r="B2656" s="6">
        <v>252.39</v>
      </c>
      <c r="C2656" s="6">
        <v>221.77678</v>
      </c>
      <c r="D2656" s="6">
        <v>0.13803618214675101</v>
      </c>
      <c r="E2656" s="4">
        <f t="shared" si="10"/>
        <v>8.0754762549312215E-2</v>
      </c>
      <c r="F2656" s="4"/>
    </row>
    <row r="2657" spans="1:6" ht="13.2" x14ac:dyDescent="0.25">
      <c r="A2657" s="5">
        <v>44772.625</v>
      </c>
      <c r="B2657" s="6">
        <v>224.03</v>
      </c>
      <c r="C2657" s="6">
        <v>196.53984</v>
      </c>
      <c r="D2657" s="6">
        <v>0.13987067456654001</v>
      </c>
      <c r="E2657" s="4">
        <f t="shared" si="10"/>
        <v>8.0943255314279039E-2</v>
      </c>
      <c r="F2657" s="4"/>
    </row>
    <row r="2658" spans="1:6" ht="13.2" x14ac:dyDescent="0.25">
      <c r="A2658" s="5">
        <v>44772.666666666664</v>
      </c>
      <c r="B2658" s="6">
        <v>187.96</v>
      </c>
      <c r="C2658" s="6">
        <v>173.84157999999999</v>
      </c>
      <c r="D2658" s="6">
        <v>8.1214287168812002E-2</v>
      </c>
      <c r="E2658" s="4">
        <f t="shared" si="10"/>
        <v>7.8580259815387535E-2</v>
      </c>
      <c r="F2658" s="4"/>
    </row>
    <row r="2659" spans="1:6" ht="13.2" x14ac:dyDescent="0.25">
      <c r="A2659" s="5">
        <v>44772.708333333336</v>
      </c>
      <c r="B2659" s="6">
        <v>170.05</v>
      </c>
      <c r="C2659" s="6">
        <v>159.83684</v>
      </c>
      <c r="D2659" s="6">
        <v>6.3897409383218598E-2</v>
      </c>
      <c r="E2659" s="4">
        <f t="shared" si="10"/>
        <v>7.3980531094999816E-2</v>
      </c>
      <c r="F2659" s="4"/>
    </row>
    <row r="2660" spans="1:6" ht="13.2" x14ac:dyDescent="0.25">
      <c r="A2660" s="5">
        <v>44772.75</v>
      </c>
      <c r="B2660" s="6">
        <v>154.86000000000001</v>
      </c>
      <c r="C2660" s="6">
        <v>157.30259000000001</v>
      </c>
      <c r="D2660" s="6">
        <v>1.55279706456199E-2</v>
      </c>
      <c r="E2660" s="4">
        <f t="shared" si="10"/>
        <v>6.7298290798490631E-2</v>
      </c>
      <c r="F2660" s="4"/>
    </row>
    <row r="2661" spans="1:6" ht="13.2" x14ac:dyDescent="0.25">
      <c r="A2661" s="5">
        <v>44772.791666666664</v>
      </c>
      <c r="B2661" s="6">
        <v>151.88</v>
      </c>
      <c r="C2661" s="6">
        <v>159.64789999999999</v>
      </c>
      <c r="D2661" s="6">
        <v>4.8656449599399597E-2</v>
      </c>
      <c r="E2661" s="4">
        <f t="shared" si="10"/>
        <v>6.3519931118160081E-2</v>
      </c>
      <c r="F2661" s="4"/>
    </row>
    <row r="2662" spans="1:6" ht="13.2" x14ac:dyDescent="0.25">
      <c r="A2662" s="5">
        <v>44772.833333333336</v>
      </c>
      <c r="B2662" s="6">
        <v>149.59</v>
      </c>
      <c r="C2662" s="6">
        <v>161.55446000000001</v>
      </c>
      <c r="D2662" s="6">
        <v>7.4058370161987394E-2</v>
      </c>
      <c r="E2662" s="4">
        <f t="shared" si="10"/>
        <v>6.0810046645517563E-2</v>
      </c>
      <c r="F2662" s="4"/>
    </row>
    <row r="2663" spans="1:6" ht="13.2" x14ac:dyDescent="0.25">
      <c r="A2663" s="5">
        <v>44772.875</v>
      </c>
      <c r="B2663" s="6">
        <v>143.68</v>
      </c>
      <c r="C2663" s="6">
        <v>165.91737000000001</v>
      </c>
      <c r="D2663" s="6">
        <v>0.134026774894033</v>
      </c>
      <c r="E2663" s="4">
        <f t="shared" si="10"/>
        <v>6.2027350181123257E-2</v>
      </c>
      <c r="F2663" s="4"/>
    </row>
    <row r="2664" spans="1:6" ht="13.2" x14ac:dyDescent="0.25">
      <c r="A2664" s="5">
        <v>44772.916666666664</v>
      </c>
      <c r="B2664" s="6">
        <v>149.63</v>
      </c>
      <c r="C2664" s="6">
        <v>172.50238999999999</v>
      </c>
      <c r="D2664" s="6">
        <v>0.13259172814938899</v>
      </c>
      <c r="E2664" s="4">
        <f t="shared" si="10"/>
        <v>6.4855372988929641E-2</v>
      </c>
      <c r="F2664" s="4"/>
    </row>
    <row r="2665" spans="1:6" ht="13.2" x14ac:dyDescent="0.25">
      <c r="A2665" s="5">
        <v>44772.958333333336</v>
      </c>
      <c r="B2665" s="6">
        <v>179.69</v>
      </c>
      <c r="C2665" s="6">
        <v>177.38330999999999</v>
      </c>
      <c r="D2665" s="6">
        <v>1.3003985549711499E-2</v>
      </c>
      <c r="E2665" s="4">
        <f t="shared" si="10"/>
        <v>6.181315817637572E-2</v>
      </c>
      <c r="F2665" s="4"/>
    </row>
    <row r="2666" spans="1:6" ht="13.2" x14ac:dyDescent="0.25">
      <c r="A2666" s="5">
        <v>44773</v>
      </c>
      <c r="B2666" s="6">
        <v>205.59</v>
      </c>
      <c r="C2666" s="6">
        <v>173.78147000000001</v>
      </c>
      <c r="D2666" s="6">
        <v>0.18303752408124899</v>
      </c>
      <c r="E2666" s="4">
        <f t="shared" si="10"/>
        <v>6.7934508900561602E-2</v>
      </c>
      <c r="F2666" s="4"/>
    </row>
    <row r="2667" spans="1:6" ht="13.2" x14ac:dyDescent="0.25">
      <c r="A2667" s="5">
        <v>44773.041666666664</v>
      </c>
      <c r="B2667" s="6">
        <v>221.8</v>
      </c>
      <c r="C2667" s="6">
        <v>191.73732999999999</v>
      </c>
      <c r="D2667" s="6">
        <v>0.15679090764432699</v>
      </c>
      <c r="E2667" s="4">
        <f t="shared" si="10"/>
        <v>7.3162078866223917E-2</v>
      </c>
      <c r="F2667" s="4"/>
    </row>
    <row r="2668" spans="1:6" ht="13.2" x14ac:dyDescent="0.25">
      <c r="A2668" s="5">
        <v>44773.083333333336</v>
      </c>
      <c r="B2668" s="6">
        <v>236.1</v>
      </c>
      <c r="C2668" s="6">
        <v>221.80249000000001</v>
      </c>
      <c r="D2668" s="6">
        <v>6.4460547760306797E-2</v>
      </c>
      <c r="E2668" s="4">
        <f t="shared" si="10"/>
        <v>7.573574891863373E-2</v>
      </c>
      <c r="F2668" s="4"/>
    </row>
    <row r="2669" spans="1:6" ht="13.2" x14ac:dyDescent="0.25">
      <c r="A2669" s="5">
        <v>44773.125</v>
      </c>
      <c r="B2669" s="6">
        <v>253.58</v>
      </c>
      <c r="C2669" s="6">
        <v>242.48821000000001</v>
      </c>
      <c r="D2669" s="6">
        <v>4.57415640950131E-2</v>
      </c>
      <c r="E2669" s="4">
        <f t="shared" si="10"/>
        <v>7.4960953162188079E-2</v>
      </c>
      <c r="F2669" s="4"/>
    </row>
    <row r="2670" spans="1:6" ht="13.2" x14ac:dyDescent="0.25">
      <c r="A2670" s="5">
        <v>44773.166666666664</v>
      </c>
      <c r="B2670" s="6">
        <v>252.24</v>
      </c>
      <c r="C2670" s="6">
        <v>245.48108999999999</v>
      </c>
      <c r="D2670" s="6">
        <v>2.7533322424142699E-2</v>
      </c>
      <c r="E2670" s="4">
        <f t="shared" si="10"/>
        <v>7.4571860560870076E-2</v>
      </c>
      <c r="F2670" s="4"/>
    </row>
    <row r="2671" spans="1:6" ht="13.2" x14ac:dyDescent="0.25">
      <c r="A2671" s="5">
        <v>44773.208333333336</v>
      </c>
      <c r="B2671" s="6">
        <v>250.32</v>
      </c>
      <c r="C2671" s="6">
        <v>240.60572999999999</v>
      </c>
      <c r="D2671" s="6">
        <v>4.0374225501612099E-2</v>
      </c>
      <c r="E2671" s="4">
        <f t="shared" si="10"/>
        <v>7.5513407242865094E-2</v>
      </c>
      <c r="F2671" s="4"/>
    </row>
    <row r="2672" spans="1:6" ht="13.2" x14ac:dyDescent="0.25">
      <c r="A2672" s="5">
        <v>44773.25</v>
      </c>
      <c r="B2672" s="6">
        <v>259.14999999999998</v>
      </c>
      <c r="C2672" s="6">
        <v>237.16865000000001</v>
      </c>
      <c r="D2672" s="6">
        <v>9.2682359156658997E-2</v>
      </c>
      <c r="E2672" s="4">
        <f t="shared" si="10"/>
        <v>7.7227540969031741E-2</v>
      </c>
      <c r="F2672" s="4"/>
    </row>
    <row r="2673" spans="1:6" ht="13.2" x14ac:dyDescent="0.25">
      <c r="A2673" s="5">
        <v>44773.291666666664</v>
      </c>
      <c r="B2673" s="6">
        <v>263.56</v>
      </c>
      <c r="C2673" s="6">
        <v>238.19143</v>
      </c>
      <c r="D2673" s="6">
        <v>0.10650496535496599</v>
      </c>
      <c r="E2673" s="4">
        <f t="shared" si="10"/>
        <v>7.9658670140741406E-2</v>
      </c>
      <c r="F2673" s="4"/>
    </row>
    <row r="2674" spans="1:6" ht="13.2" x14ac:dyDescent="0.25">
      <c r="A2674" s="5">
        <v>44773.333333333336</v>
      </c>
      <c r="B2674" s="6">
        <v>266.33999999999997</v>
      </c>
      <c r="C2674" s="6">
        <v>239.96546000000001</v>
      </c>
      <c r="D2674" s="6">
        <v>0.10990973450929099</v>
      </c>
      <c r="E2674" s="4">
        <f t="shared" si="10"/>
        <v>8.1033342999818694E-2</v>
      </c>
      <c r="F2674" s="4"/>
    </row>
    <row r="2675" spans="1:6" ht="13.2" x14ac:dyDescent="0.25">
      <c r="A2675" s="5">
        <v>44773.375</v>
      </c>
      <c r="B2675" s="6">
        <v>262.39</v>
      </c>
      <c r="C2675" s="6">
        <v>236.50681</v>
      </c>
      <c r="D2675" s="6">
        <v>0.109439512545114</v>
      </c>
      <c r="E2675" s="4">
        <f t="shared" si="10"/>
        <v>8.2226074557291029E-2</v>
      </c>
      <c r="F2675" s="4"/>
    </row>
    <row r="2676" spans="1:6" ht="13.2" x14ac:dyDescent="0.25">
      <c r="A2676" s="5">
        <v>44773.416666666664</v>
      </c>
      <c r="B2676" s="6">
        <v>257.04000000000002</v>
      </c>
      <c r="C2676" s="6">
        <v>232.50697</v>
      </c>
      <c r="D2676" s="6">
        <v>0.10551524541393301</v>
      </c>
      <c r="E2676" s="4">
        <f t="shared" si="10"/>
        <v>8.360098710808099E-2</v>
      </c>
      <c r="F2676" s="4"/>
    </row>
    <row r="2677" spans="1:6" ht="13.2" x14ac:dyDescent="0.25">
      <c r="A2677" s="5">
        <v>44773.458333333336</v>
      </c>
      <c r="B2677" s="6">
        <v>251.59</v>
      </c>
      <c r="C2677" s="6">
        <v>237.77479</v>
      </c>
      <c r="D2677" s="6">
        <v>5.8102080544367198E-2</v>
      </c>
      <c r="E2677" s="4">
        <f t="shared" si="10"/>
        <v>8.4387493998732369E-2</v>
      </c>
      <c r="F2677" s="4"/>
    </row>
    <row r="2678" spans="1:6" ht="13.2" x14ac:dyDescent="0.25">
      <c r="A2678" s="5">
        <v>44773.5</v>
      </c>
      <c r="B2678" s="6">
        <v>248.66</v>
      </c>
      <c r="C2678" s="6">
        <v>245.22373999999999</v>
      </c>
      <c r="D2678" s="6">
        <v>1.40127542300757E-2</v>
      </c>
      <c r="E2678" s="4">
        <f t="shared" si="10"/>
        <v>8.3894704104787568E-2</v>
      </c>
      <c r="F2678" s="4"/>
    </row>
    <row r="2679" spans="1:6" ht="13.2" x14ac:dyDescent="0.25">
      <c r="A2679" s="5">
        <v>44773.541666666664</v>
      </c>
      <c r="B2679" s="6">
        <v>245.49</v>
      </c>
      <c r="C2679" s="6">
        <v>239.33895000000001</v>
      </c>
      <c r="D2679" s="6">
        <v>2.57001628861495E-2</v>
      </c>
      <c r="E2679" s="4">
        <f t="shared" si="10"/>
        <v>8.2528697433861181E-2</v>
      </c>
      <c r="F2679" s="4"/>
    </row>
    <row r="2680" spans="1:6" ht="13.2" x14ac:dyDescent="0.25">
      <c r="A2680" s="5">
        <v>44773.583333333336</v>
      </c>
      <c r="B2680" s="6">
        <v>241.44</v>
      </c>
      <c r="C2680" s="6">
        <v>220.26682</v>
      </c>
      <c r="D2680" s="6">
        <v>9.6125144949202906E-2</v>
      </c>
      <c r="E2680" s="4">
        <f t="shared" si="10"/>
        <v>8.0782404217296669E-2</v>
      </c>
      <c r="F2680" s="4"/>
    </row>
    <row r="2681" spans="1:6" ht="13.2" x14ac:dyDescent="0.25">
      <c r="A2681" s="5">
        <v>44773.625</v>
      </c>
      <c r="B2681" s="6">
        <v>207.62</v>
      </c>
      <c r="C2681" s="6">
        <v>193.96895000000001</v>
      </c>
      <c r="D2681" s="6">
        <v>7.0377501141290905E-2</v>
      </c>
      <c r="E2681" s="4">
        <f t="shared" si="10"/>
        <v>7.7886855324577953E-2</v>
      </c>
      <c r="F2681" s="4"/>
    </row>
    <row r="2682" spans="1:6" ht="13.2" x14ac:dyDescent="0.25">
      <c r="A2682" s="5">
        <v>44773.666666666664</v>
      </c>
      <c r="B2682" s="6">
        <v>178.47</v>
      </c>
      <c r="C2682" s="6">
        <v>171.32121000000001</v>
      </c>
      <c r="D2682" s="6">
        <v>4.1727407832340101E-2</v>
      </c>
      <c r="E2682" s="4">
        <f t="shared" si="10"/>
        <v>7.6241568685558286E-2</v>
      </c>
      <c r="F2682" s="4"/>
    </row>
    <row r="2683" spans="1:6" ht="13.2" x14ac:dyDescent="0.25">
      <c r="A2683" s="5">
        <v>44773.708333333336</v>
      </c>
      <c r="B2683" s="6">
        <v>164.77</v>
      </c>
      <c r="C2683" s="6">
        <v>157.72855000000001</v>
      </c>
      <c r="D2683" s="6">
        <v>4.4642837330337401E-2</v>
      </c>
      <c r="E2683" s="4">
        <f t="shared" si="10"/>
        <v>7.5439294850021557E-2</v>
      </c>
      <c r="F2683" s="4"/>
    </row>
    <row r="2684" spans="1:6" ht="13.2" x14ac:dyDescent="0.25">
      <c r="A2684" s="5">
        <v>44773.75</v>
      </c>
      <c r="B2684" s="6">
        <v>160.83000000000001</v>
      </c>
      <c r="C2684" s="6">
        <v>154.78280000000001</v>
      </c>
      <c r="D2684" s="6">
        <v>3.9068940476590402E-2</v>
      </c>
      <c r="E2684" s="4">
        <f t="shared" si="10"/>
        <v>7.6420168592978677E-2</v>
      </c>
      <c r="F2684" s="4"/>
    </row>
    <row r="2685" spans="1:6" ht="13.2" x14ac:dyDescent="0.25">
      <c r="A2685" s="5">
        <v>44773.791666666664</v>
      </c>
      <c r="B2685" s="6">
        <v>160.77000000000001</v>
      </c>
      <c r="C2685" s="6">
        <v>156.21763999999999</v>
      </c>
      <c r="D2685" s="6">
        <v>2.91411392465026E-2</v>
      </c>
      <c r="E2685" s="4">
        <f t="shared" si="10"/>
        <v>7.5607030661607968E-2</v>
      </c>
      <c r="F2685" s="4"/>
    </row>
    <row r="2686" spans="1:6" ht="13.2" x14ac:dyDescent="0.25">
      <c r="A2686" s="5">
        <v>44773.833333333336</v>
      </c>
      <c r="B2686" s="6">
        <v>160.76</v>
      </c>
      <c r="C2686" s="6">
        <v>158.42362</v>
      </c>
      <c r="D2686" s="6">
        <v>1.47476746207414E-2</v>
      </c>
      <c r="E2686" s="4">
        <f t="shared" si="10"/>
        <v>7.3135751680722727E-2</v>
      </c>
      <c r="F2686" s="4"/>
    </row>
    <row r="2687" spans="1:6" ht="13.2" x14ac:dyDescent="0.25">
      <c r="A2687" s="5">
        <v>44773.875</v>
      </c>
      <c r="B2687" s="6">
        <v>156.97</v>
      </c>
      <c r="C2687" s="6">
        <v>164.02482000000001</v>
      </c>
      <c r="D2687" s="6">
        <v>4.3010685821816497E-2</v>
      </c>
      <c r="E2687" s="4">
        <f t="shared" si="10"/>
        <v>6.9343414636047027E-2</v>
      </c>
      <c r="F2687" s="4"/>
    </row>
    <row r="2688" spans="1:6" ht="13.2" x14ac:dyDescent="0.25">
      <c r="A2688" s="5">
        <v>44773.916666666664</v>
      </c>
      <c r="B2688" s="6">
        <v>167.25</v>
      </c>
      <c r="C2688" s="6">
        <v>170.42348000000001</v>
      </c>
      <c r="D2688" s="6">
        <v>1.86211430490681E-2</v>
      </c>
      <c r="E2688" s="4">
        <f t="shared" si="10"/>
        <v>6.4594640256866995E-2</v>
      </c>
      <c r="F2688" s="4"/>
    </row>
    <row r="2689" spans="1:6" ht="13.2" x14ac:dyDescent="0.25">
      <c r="A2689" s="5">
        <v>44773.958333333336</v>
      </c>
      <c r="B2689" s="6">
        <v>180.65</v>
      </c>
      <c r="C2689" s="6">
        <v>171.84200000000001</v>
      </c>
      <c r="D2689" s="6">
        <v>5.1256386680788101E-2</v>
      </c>
      <c r="E2689" s="4">
        <f t="shared" si="10"/>
        <v>6.6188490303995193E-2</v>
      </c>
      <c r="F2689" s="4"/>
    </row>
    <row r="2690" spans="1:6" ht="13.2" x14ac:dyDescent="0.25">
      <c r="A2690" s="5">
        <v>44771</v>
      </c>
      <c r="B2690" s="6">
        <v>177.87</v>
      </c>
      <c r="C2690" s="6">
        <v>186.67776000000001</v>
      </c>
      <c r="D2690" s="6">
        <v>4.7181624634878801E-2</v>
      </c>
      <c r="E2690" s="4">
        <f t="shared" si="10"/>
        <v>6.0527827827063091E-2</v>
      </c>
      <c r="F2690" s="4"/>
    </row>
    <row r="2691" spans="1:6" ht="13.2" x14ac:dyDescent="0.25">
      <c r="A2691" s="5">
        <v>44771.041666666664</v>
      </c>
      <c r="B2691" s="6">
        <v>185.16</v>
      </c>
      <c r="C2691" s="6">
        <v>204.55629999999999</v>
      </c>
      <c r="D2691" s="6">
        <v>9.48213279180352E-2</v>
      </c>
      <c r="E2691" s="4">
        <f t="shared" si="10"/>
        <v>5.7945762005134273E-2</v>
      </c>
      <c r="F2691" s="4"/>
    </row>
    <row r="2692" spans="1:6" ht="13.2" x14ac:dyDescent="0.25">
      <c r="A2692" s="5">
        <v>44771.083333333336</v>
      </c>
      <c r="B2692" s="6">
        <v>217.71</v>
      </c>
      <c r="C2692" s="6">
        <v>230.32568000000001</v>
      </c>
      <c r="D2692" s="6">
        <v>5.4773223723902503E-2</v>
      </c>
      <c r="E2692" s="4">
        <f t="shared" si="10"/>
        <v>5.7542123503617419E-2</v>
      </c>
      <c r="F2692" s="4"/>
    </row>
    <row r="2693" spans="1:6" ht="13.2" x14ac:dyDescent="0.25">
      <c r="A2693" s="5">
        <v>44771.125</v>
      </c>
      <c r="B2693" s="6">
        <v>249.33</v>
      </c>
      <c r="C2693" s="6">
        <v>247.86542</v>
      </c>
      <c r="D2693" s="6">
        <v>5.9087709774119004E-3</v>
      </c>
      <c r="E2693" s="4">
        <f t="shared" si="10"/>
        <v>5.588242379038403E-2</v>
      </c>
      <c r="F2693" s="4"/>
    </row>
    <row r="2694" spans="1:6" ht="13.2" x14ac:dyDescent="0.25">
      <c r="A2694" s="5">
        <v>44771.166666666664</v>
      </c>
      <c r="B2694" s="6">
        <v>254.99</v>
      </c>
      <c r="C2694" s="6">
        <v>251.65391</v>
      </c>
      <c r="D2694" s="6">
        <v>1.3256658718316799E-2</v>
      </c>
      <c r="E2694" s="4">
        <f t="shared" si="10"/>
        <v>5.5287562802641292E-2</v>
      </c>
      <c r="F2694" s="4"/>
    </row>
    <row r="2695" spans="1:6" ht="13.2" x14ac:dyDescent="0.25">
      <c r="A2695" s="5">
        <v>44771.208333333336</v>
      </c>
      <c r="B2695" s="6">
        <v>250.37</v>
      </c>
      <c r="C2695" s="6">
        <v>248.82306</v>
      </c>
      <c r="D2695" s="6">
        <v>6.2170282770415497E-3</v>
      </c>
      <c r="E2695" s="4">
        <f t="shared" si="10"/>
        <v>5.3864346251617519E-2</v>
      </c>
      <c r="F2695" s="4"/>
    </row>
    <row r="2696" spans="1:6" ht="13.2" x14ac:dyDescent="0.25">
      <c r="A2696" s="5">
        <v>44771.25</v>
      </c>
      <c r="B2696" s="6">
        <v>233.88</v>
      </c>
      <c r="C2696" s="6">
        <v>246.07431</v>
      </c>
      <c r="D2696" s="6">
        <v>4.9555396497911498E-2</v>
      </c>
      <c r="E2696" s="4">
        <f t="shared" si="10"/>
        <v>5.2067389474169702E-2</v>
      </c>
      <c r="F2696" s="4"/>
    </row>
    <row r="2697" spans="1:6" ht="13.2" x14ac:dyDescent="0.25">
      <c r="A2697" s="5">
        <v>44771.291666666664</v>
      </c>
      <c r="B2697" s="6">
        <v>228.5</v>
      </c>
      <c r="C2697" s="6">
        <v>246.78767999999999</v>
      </c>
      <c r="D2697" s="6">
        <v>7.4102888766570493E-2</v>
      </c>
      <c r="E2697" s="4">
        <f t="shared" si="10"/>
        <v>5.071730294965323E-2</v>
      </c>
      <c r="F2697" s="4"/>
    </row>
    <row r="2698" spans="1:6" ht="13.2" x14ac:dyDescent="0.25">
      <c r="A2698" s="5">
        <v>44771.333333333336</v>
      </c>
      <c r="B2698" s="6">
        <v>226.79</v>
      </c>
      <c r="C2698" s="6">
        <v>248.69748000000001</v>
      </c>
      <c r="D2698" s="6">
        <v>8.8088870060122906E-2</v>
      </c>
      <c r="E2698" s="4">
        <f t="shared" si="10"/>
        <v>4.9808100264271238E-2</v>
      </c>
      <c r="F2698" s="4"/>
    </row>
    <row r="2699" spans="1:6" ht="13.2" x14ac:dyDescent="0.25">
      <c r="A2699" s="5">
        <v>44771.375</v>
      </c>
      <c r="B2699" s="6">
        <v>225.99</v>
      </c>
      <c r="C2699" s="6">
        <v>246.39516</v>
      </c>
      <c r="D2699" s="6">
        <v>8.2814776069464899E-2</v>
      </c>
      <c r="E2699" s="4">
        <f t="shared" si="10"/>
        <v>4.8698736244452527E-2</v>
      </c>
      <c r="F2699" s="4"/>
    </row>
    <row r="2700" spans="1:6" ht="13.2" x14ac:dyDescent="0.25">
      <c r="A2700" s="5">
        <v>44771.416666666664</v>
      </c>
      <c r="B2700" s="6">
        <v>233.11</v>
      </c>
      <c r="C2700" s="6">
        <v>243.20381</v>
      </c>
      <c r="D2700" s="6">
        <v>4.1503502761737102E-2</v>
      </c>
      <c r="E2700" s="4">
        <f t="shared" si="10"/>
        <v>4.6031580300611025E-2</v>
      </c>
      <c r="F2700" s="4"/>
    </row>
    <row r="2701" spans="1:6" ht="13.2" x14ac:dyDescent="0.25">
      <c r="A2701" s="5">
        <v>44771.458333333336</v>
      </c>
      <c r="B2701" s="6">
        <v>245.46</v>
      </c>
      <c r="C2701" s="6">
        <v>246.45708999999999</v>
      </c>
      <c r="D2701" s="6">
        <v>4.0456941206275902E-3</v>
      </c>
      <c r="E2701" s="4">
        <f t="shared" si="10"/>
        <v>4.3779230866288536E-2</v>
      </c>
      <c r="F2701" s="4"/>
    </row>
    <row r="2702" spans="1:6" ht="13.2" x14ac:dyDescent="0.25">
      <c r="A2702" s="5">
        <v>44771.5</v>
      </c>
      <c r="B2702" s="6">
        <v>251.11</v>
      </c>
      <c r="C2702" s="6">
        <v>250.65854999999999</v>
      </c>
      <c r="D2702" s="6">
        <v>1.80105565918267E-3</v>
      </c>
      <c r="E2702" s="4">
        <f t="shared" si="10"/>
        <v>4.3270410092501321E-2</v>
      </c>
      <c r="F2702" s="4"/>
    </row>
    <row r="2703" spans="1:6" ht="13.2" x14ac:dyDescent="0.25">
      <c r="A2703" s="5">
        <v>44771.541666666664</v>
      </c>
      <c r="B2703" s="6">
        <v>256.8</v>
      </c>
      <c r="C2703" s="6">
        <v>245.05058</v>
      </c>
      <c r="D2703" s="6">
        <v>4.7946917734289801E-2</v>
      </c>
      <c r="E2703" s="4">
        <f t="shared" si="10"/>
        <v>4.4197358211173828E-2</v>
      </c>
      <c r="F2703" s="4"/>
    </row>
    <row r="2704" spans="1:6" ht="13.2" x14ac:dyDescent="0.25">
      <c r="A2704" s="5">
        <v>44771.583333333336</v>
      </c>
      <c r="B2704" s="6">
        <v>253.49</v>
      </c>
      <c r="C2704" s="6">
        <v>230.0736</v>
      </c>
      <c r="D2704" s="6">
        <v>0.101777865865531</v>
      </c>
      <c r="E2704" s="4">
        <f t="shared" si="10"/>
        <v>4.4432888249354173E-2</v>
      </c>
      <c r="F2704" s="4"/>
    </row>
    <row r="2705" spans="1:6" ht="13.2" x14ac:dyDescent="0.25">
      <c r="A2705" s="5">
        <v>44771.625</v>
      </c>
      <c r="B2705" s="6">
        <v>222.8</v>
      </c>
      <c r="C2705" s="6">
        <v>206.78697</v>
      </c>
      <c r="D2705" s="6">
        <v>7.7437325959174297E-2</v>
      </c>
      <c r="E2705" s="4">
        <f t="shared" si="10"/>
        <v>4.4727047616765971E-2</v>
      </c>
      <c r="F2705" s="4"/>
    </row>
    <row r="2706" spans="1:6" ht="13.2" x14ac:dyDescent="0.25">
      <c r="A2706" s="5">
        <v>44771.666666666664</v>
      </c>
      <c r="B2706" s="6">
        <v>196.14</v>
      </c>
      <c r="C2706" s="6">
        <v>183.60937000000001</v>
      </c>
      <c r="D2706" s="6">
        <v>6.8246135804507002E-2</v>
      </c>
      <c r="E2706" s="4">
        <f t="shared" si="10"/>
        <v>4.5831994615606268E-2</v>
      </c>
      <c r="F2706" s="4"/>
    </row>
    <row r="2707" spans="1:6" ht="13.2" x14ac:dyDescent="0.25">
      <c r="A2707" s="5">
        <v>44771.708333333336</v>
      </c>
      <c r="B2707" s="6">
        <v>184.44</v>
      </c>
      <c r="C2707" s="6">
        <v>167.33849000000001</v>
      </c>
      <c r="D2707" s="6">
        <v>0.102197109583097</v>
      </c>
      <c r="E2707" s="4">
        <f t="shared" si="10"/>
        <v>4.8230089292804583E-2</v>
      </c>
      <c r="F2707" s="4"/>
    </row>
    <row r="2708" spans="1:6" ht="13.2" x14ac:dyDescent="0.25">
      <c r="A2708" s="5">
        <v>44771.75</v>
      </c>
      <c r="B2708" s="6">
        <v>181.18</v>
      </c>
      <c r="C2708" s="6">
        <v>162.49547000000001</v>
      </c>
      <c r="D2708" s="6">
        <v>0.114984928502929</v>
      </c>
      <c r="E2708" s="4">
        <f t="shared" si="10"/>
        <v>5.1393255460568693E-2</v>
      </c>
      <c r="F2708" s="4"/>
    </row>
    <row r="2709" spans="1:6" ht="13.2" x14ac:dyDescent="0.25">
      <c r="A2709" s="5">
        <v>44771.791666666664</v>
      </c>
      <c r="B2709" s="6">
        <v>178.17</v>
      </c>
      <c r="C2709" s="6">
        <v>163.39340999999999</v>
      </c>
      <c r="D2709" s="6">
        <v>9.0435654657063505E-2</v>
      </c>
      <c r="E2709" s="4">
        <f t="shared" si="10"/>
        <v>5.3947193602675393E-2</v>
      </c>
      <c r="F2709" s="4"/>
    </row>
    <row r="2710" spans="1:6" ht="13.2" x14ac:dyDescent="0.25">
      <c r="A2710" s="5">
        <v>44771.833333333336</v>
      </c>
      <c r="B2710" s="6">
        <v>180.36</v>
      </c>
      <c r="C2710" s="6">
        <v>164.35094000000001</v>
      </c>
      <c r="D2710" s="6">
        <v>9.7407778744678902E-2</v>
      </c>
      <c r="E2710" s="4">
        <f t="shared" si="10"/>
        <v>5.7391364607839453E-2</v>
      </c>
      <c r="F2710" s="4"/>
    </row>
    <row r="2711" spans="1:6" ht="13.2" x14ac:dyDescent="0.25">
      <c r="A2711" s="5">
        <v>44771.875</v>
      </c>
      <c r="B2711" s="6">
        <v>179.53</v>
      </c>
      <c r="C2711" s="6">
        <v>167.43509</v>
      </c>
      <c r="D2711" s="6">
        <v>7.2236411136996401E-2</v>
      </c>
      <c r="E2711" s="4">
        <f t="shared" si="10"/>
        <v>5.8609103162638621E-2</v>
      </c>
      <c r="F2711" s="4"/>
    </row>
    <row r="2712" spans="1:6" ht="13.2" x14ac:dyDescent="0.25">
      <c r="A2712" s="5">
        <v>44771.916666666664</v>
      </c>
      <c r="B2712" s="6">
        <v>179.06</v>
      </c>
      <c r="C2712" s="6">
        <v>173.32946999999999</v>
      </c>
      <c r="D2712" s="6">
        <v>3.3061486889678998E-2</v>
      </c>
      <c r="E2712" s="4">
        <f t="shared" si="10"/>
        <v>5.9210784155997419E-2</v>
      </c>
      <c r="F2712" s="4"/>
    </row>
    <row r="2713" spans="1:6" ht="13.2" x14ac:dyDescent="0.25">
      <c r="A2713" s="5">
        <v>44771.958333333336</v>
      </c>
      <c r="B2713" s="6">
        <v>186.71</v>
      </c>
      <c r="C2713" s="6">
        <v>178.91172</v>
      </c>
      <c r="D2713" s="6">
        <v>4.3587306633685E-2</v>
      </c>
      <c r="E2713" s="4">
        <f t="shared" si="10"/>
        <v>5.889123915403479E-2</v>
      </c>
      <c r="F2713" s="4"/>
    </row>
    <row r="2714" spans="1:6" ht="13.2" x14ac:dyDescent="0.25">
      <c r="A2714" s="5">
        <v>44772</v>
      </c>
      <c r="B2714" s="6">
        <v>190.23</v>
      </c>
      <c r="C2714" s="6">
        <v>184.40359000000001</v>
      </c>
      <c r="D2714" s="6">
        <v>3.1595968386515502E-2</v>
      </c>
      <c r="E2714" s="4">
        <f t="shared" si="10"/>
        <v>5.8241836810352991E-2</v>
      </c>
      <c r="F2714" s="4"/>
    </row>
    <row r="2715" spans="1:6" ht="13.2" x14ac:dyDescent="0.25">
      <c r="A2715" s="5">
        <v>44772.041666666664</v>
      </c>
      <c r="B2715" s="6">
        <v>195.04</v>
      </c>
      <c r="C2715" s="6">
        <v>203.15136000000001</v>
      </c>
      <c r="D2715" s="6">
        <v>3.9927667725187799E-2</v>
      </c>
      <c r="E2715" s="4">
        <f t="shared" si="10"/>
        <v>5.5954600968984351E-2</v>
      </c>
      <c r="F2715" s="4"/>
    </row>
    <row r="2716" spans="1:6" ht="13.2" x14ac:dyDescent="0.25">
      <c r="A2716" s="5">
        <v>44772.083333333336</v>
      </c>
      <c r="B2716" s="6">
        <v>226.8</v>
      </c>
      <c r="C2716" s="6">
        <v>231.62849</v>
      </c>
      <c r="D2716" s="6">
        <v>2.0845838091851199E-2</v>
      </c>
      <c r="E2716" s="4">
        <f t="shared" si="10"/>
        <v>5.4540959900982199E-2</v>
      </c>
      <c r="F2716" s="4"/>
    </row>
    <row r="2717" spans="1:6" ht="13.2" x14ac:dyDescent="0.25">
      <c r="A2717" s="5">
        <v>44772.125</v>
      </c>
      <c r="B2717" s="6">
        <v>260.42</v>
      </c>
      <c r="C2717" s="6">
        <v>250.71413999999999</v>
      </c>
      <c r="D2717" s="6">
        <v>3.8712854408610602E-2</v>
      </c>
      <c r="E2717" s="4">
        <f t="shared" si="10"/>
        <v>5.5907796710615486E-2</v>
      </c>
      <c r="F2717" s="4"/>
    </row>
    <row r="2718" spans="1:6" ht="13.2" x14ac:dyDescent="0.25">
      <c r="A2718" s="5">
        <v>44772.166666666664</v>
      </c>
      <c r="B2718" s="6">
        <v>256.63</v>
      </c>
      <c r="C2718" s="6">
        <v>253.6463</v>
      </c>
      <c r="D2718" s="6">
        <v>1.17632309243225E-2</v>
      </c>
      <c r="E2718" s="4">
        <f t="shared" si="10"/>
        <v>5.5845570552532385E-2</v>
      </c>
      <c r="F2718" s="4"/>
    </row>
    <row r="2719" spans="1:6" ht="13.2" x14ac:dyDescent="0.25">
      <c r="A2719" s="5">
        <v>44772.208333333336</v>
      </c>
      <c r="B2719" s="6">
        <v>248.35</v>
      </c>
      <c r="C2719" s="6">
        <v>249.54675</v>
      </c>
      <c r="D2719" s="6">
        <v>4.7956945942994999E-3</v>
      </c>
      <c r="E2719" s="4">
        <f t="shared" si="10"/>
        <v>5.5786348315751466E-2</v>
      </c>
      <c r="F2719" s="4"/>
    </row>
    <row r="2720" spans="1:6" ht="13.2" x14ac:dyDescent="0.25">
      <c r="A2720" s="5">
        <v>44772.25</v>
      </c>
      <c r="B2720" s="6">
        <v>253.66</v>
      </c>
      <c r="C2720" s="6">
        <v>246.93711999999999</v>
      </c>
      <c r="D2720" s="6">
        <v>2.72250684708722E-2</v>
      </c>
      <c r="E2720" s="4">
        <f t="shared" si="10"/>
        <v>5.4855917981291497E-2</v>
      </c>
      <c r="F2720" s="4"/>
    </row>
    <row r="2721" spans="1:6" ht="13.2" x14ac:dyDescent="0.25">
      <c r="A2721" s="5">
        <v>44772.291666666664</v>
      </c>
      <c r="B2721" s="6">
        <v>254.02</v>
      </c>
      <c r="C2721" s="6">
        <v>249.10194000000001</v>
      </c>
      <c r="D2721" s="6">
        <v>1.97431621768983E-2</v>
      </c>
      <c r="E2721" s="4">
        <f t="shared" si="10"/>
        <v>5.2590929373388474E-2</v>
      </c>
      <c r="F2721" s="4"/>
    </row>
    <row r="2722" spans="1:6" ht="13.2" x14ac:dyDescent="0.25">
      <c r="A2722" s="5">
        <v>44772.333333333336</v>
      </c>
      <c r="B2722" s="6">
        <v>263.70999999999998</v>
      </c>
      <c r="C2722" s="6">
        <v>252.55864</v>
      </c>
      <c r="D2722" s="6">
        <v>4.4153547865161E-2</v>
      </c>
      <c r="E2722" s="4">
        <f t="shared" si="10"/>
        <v>5.0760290948598408E-2</v>
      </c>
      <c r="F2722" s="4"/>
    </row>
    <row r="2723" spans="1:6" ht="13.2" x14ac:dyDescent="0.25">
      <c r="A2723" s="5">
        <v>44772.375</v>
      </c>
      <c r="B2723" s="6">
        <v>262.23</v>
      </c>
      <c r="C2723" s="6">
        <v>250.49669</v>
      </c>
      <c r="D2723" s="6">
        <v>4.6840179804371898E-2</v>
      </c>
      <c r="E2723" s="4">
        <f t="shared" si="10"/>
        <v>4.9261349437552858E-2</v>
      </c>
      <c r="F2723" s="4"/>
    </row>
    <row r="2724" spans="1:6" ht="13.2" x14ac:dyDescent="0.25">
      <c r="A2724" s="5">
        <v>44772.416666666664</v>
      </c>
      <c r="B2724" s="6">
        <v>256.47000000000003</v>
      </c>
      <c r="C2724" s="6">
        <v>246.52295000000001</v>
      </c>
      <c r="D2724" s="6">
        <v>4.0349387349129198E-2</v>
      </c>
      <c r="E2724" s="4">
        <f t="shared" si="10"/>
        <v>4.9213261295360855E-2</v>
      </c>
      <c r="F2724" s="4"/>
    </row>
    <row r="2725" spans="1:6" ht="13.2" x14ac:dyDescent="0.25">
      <c r="A2725" s="5">
        <v>44772.458333333336</v>
      </c>
      <c r="B2725" s="6">
        <v>252.16</v>
      </c>
      <c r="C2725" s="6">
        <v>249.29852</v>
      </c>
      <c r="D2725" s="6">
        <v>1.1478126705284799E-2</v>
      </c>
      <c r="E2725" s="4">
        <f t="shared" si="10"/>
        <v>4.9522945986388241E-2</v>
      </c>
      <c r="F2725" s="4"/>
    </row>
    <row r="2726" spans="1:6" ht="13.2" x14ac:dyDescent="0.25">
      <c r="A2726" s="5">
        <v>44772.5</v>
      </c>
      <c r="B2726" s="6">
        <v>253.39</v>
      </c>
      <c r="C2726" s="6">
        <v>252.98347999999999</v>
      </c>
      <c r="D2726" s="6">
        <v>1.6069033440444401E-3</v>
      </c>
      <c r="E2726" s="4">
        <f t="shared" si="10"/>
        <v>4.9514856306590811E-2</v>
      </c>
      <c r="F2726" s="4"/>
    </row>
    <row r="2727" spans="1:6" ht="13.2" x14ac:dyDescent="0.25">
      <c r="A2727" s="5">
        <v>44772.541666666664</v>
      </c>
      <c r="B2727" s="6">
        <v>253.9</v>
      </c>
      <c r="C2727" s="6">
        <v>245.98624000000001</v>
      </c>
      <c r="D2727" s="6">
        <v>3.2171555612216303E-2</v>
      </c>
      <c r="E2727" s="4">
        <f t="shared" si="10"/>
        <v>4.8857549551504433E-2</v>
      </c>
      <c r="F2727" s="4"/>
    </row>
    <row r="2728" spans="1:6" ht="13.2" x14ac:dyDescent="0.25">
      <c r="A2728" s="5">
        <v>44772.583333333336</v>
      </c>
      <c r="B2728" s="6">
        <v>252.39</v>
      </c>
      <c r="C2728" s="6">
        <v>228.91358</v>
      </c>
      <c r="D2728" s="6">
        <v>0.102555820410479</v>
      </c>
      <c r="E2728" s="4">
        <f t="shared" si="10"/>
        <v>4.8889964324210611E-2</v>
      </c>
      <c r="F2728" s="4"/>
    </row>
    <row r="2729" spans="1:6" ht="13.2" x14ac:dyDescent="0.25">
      <c r="A2729" s="5">
        <v>44772.625</v>
      </c>
      <c r="B2729" s="6">
        <v>224.03</v>
      </c>
      <c r="C2729" s="6">
        <v>203.92643000000001</v>
      </c>
      <c r="D2729" s="6">
        <v>9.8582464274002995E-2</v>
      </c>
      <c r="E2729" s="4">
        <f t="shared" si="10"/>
        <v>4.9771011753995127E-2</v>
      </c>
      <c r="F2729" s="4"/>
    </row>
    <row r="2730" spans="1:6" ht="13.2" x14ac:dyDescent="0.25">
      <c r="A2730" s="5">
        <v>44772.666666666664</v>
      </c>
      <c r="B2730" s="6">
        <v>187.96</v>
      </c>
      <c r="C2730" s="6">
        <v>180.23736</v>
      </c>
      <c r="D2730" s="6">
        <v>4.2847054572925397E-2</v>
      </c>
      <c r="E2730" s="4">
        <f t="shared" si="10"/>
        <v>4.871271670267923E-2</v>
      </c>
      <c r="F2730" s="4"/>
    </row>
    <row r="2731" spans="1:6" ht="13.2" x14ac:dyDescent="0.25">
      <c r="A2731" s="5">
        <v>44772.708333333336</v>
      </c>
      <c r="B2731" s="6">
        <v>170.05</v>
      </c>
      <c r="C2731" s="6">
        <v>164.83668</v>
      </c>
      <c r="D2731" s="6">
        <v>3.1627183949591797E-2</v>
      </c>
      <c r="E2731" s="4">
        <f t="shared" si="10"/>
        <v>4.577230313461652E-2</v>
      </c>
      <c r="F2731" s="4"/>
    </row>
    <row r="2732" spans="1:6" ht="13.2" x14ac:dyDescent="0.25">
      <c r="A2732" s="5">
        <v>44772.75</v>
      </c>
      <c r="B2732" s="6">
        <v>154.86000000000001</v>
      </c>
      <c r="C2732" s="6">
        <v>161.05251000000001</v>
      </c>
      <c r="D2732" s="6">
        <v>3.8450254516368597E-2</v>
      </c>
      <c r="E2732" s="4">
        <f t="shared" si="10"/>
        <v>4.2583358385176497E-2</v>
      </c>
      <c r="F2732" s="4"/>
    </row>
    <row r="2733" spans="1:6" ht="13.2" x14ac:dyDescent="0.25">
      <c r="A2733" s="5">
        <v>44772.791666666664</v>
      </c>
      <c r="B2733" s="6">
        <v>151.88</v>
      </c>
      <c r="C2733" s="6">
        <v>162.55623</v>
      </c>
      <c r="D2733" s="6">
        <v>6.5677150608131105E-2</v>
      </c>
      <c r="E2733" s="4">
        <f t="shared" si="10"/>
        <v>4.155175404980431E-2</v>
      </c>
      <c r="F2733" s="4"/>
    </row>
    <row r="2734" spans="1:6" ht="13.2" x14ac:dyDescent="0.25">
      <c r="A2734" s="5">
        <v>44772.833333333336</v>
      </c>
      <c r="B2734" s="6">
        <v>149.59</v>
      </c>
      <c r="C2734" s="6">
        <v>164.13582</v>
      </c>
      <c r="D2734" s="6">
        <v>8.8620631377111903E-2</v>
      </c>
      <c r="E2734" s="4">
        <f t="shared" si="10"/>
        <v>4.1185622909489024E-2</v>
      </c>
      <c r="F2734" s="4"/>
    </row>
    <row r="2735" spans="1:6" ht="13.2" x14ac:dyDescent="0.25">
      <c r="A2735" s="5">
        <v>44772.875</v>
      </c>
      <c r="B2735" s="6">
        <v>143.68</v>
      </c>
      <c r="C2735" s="6">
        <v>168.37848</v>
      </c>
      <c r="D2735" s="6">
        <v>0.146684303124722</v>
      </c>
      <c r="E2735" s="4">
        <f t="shared" si="10"/>
        <v>4.4287618408977582E-2</v>
      </c>
      <c r="F2735" s="4"/>
    </row>
    <row r="2736" spans="1:6" ht="13.2" x14ac:dyDescent="0.25">
      <c r="A2736" s="5">
        <v>44772.916666666664</v>
      </c>
      <c r="B2736" s="6">
        <v>149.63</v>
      </c>
      <c r="C2736" s="6">
        <v>174.77092999999999</v>
      </c>
      <c r="D2736" s="6">
        <v>0.14385075366938799</v>
      </c>
      <c r="E2736" s="4">
        <f t="shared" si="10"/>
        <v>4.8903837858132126E-2</v>
      </c>
      <c r="F2736" s="4"/>
    </row>
    <row r="2737" spans="1:6" ht="13.2" x14ac:dyDescent="0.25">
      <c r="A2737" s="5">
        <v>44772.958333333336</v>
      </c>
      <c r="B2737" s="6">
        <v>179.69</v>
      </c>
      <c r="C2737" s="6">
        <v>178.71235999999999</v>
      </c>
      <c r="D2737" s="6">
        <v>5.4704666202158997E-3</v>
      </c>
      <c r="E2737" s="4">
        <f t="shared" si="10"/>
        <v>4.7315636190904252E-2</v>
      </c>
      <c r="F2737" s="4"/>
    </row>
    <row r="2738" spans="1:6" ht="13.2" x14ac:dyDescent="0.25">
      <c r="A2738" s="5">
        <v>44773</v>
      </c>
      <c r="B2738" s="6">
        <v>205.59</v>
      </c>
      <c r="C2738" s="6">
        <v>183.27518000000001</v>
      </c>
      <c r="D2738" s="6">
        <v>0.121755820946404</v>
      </c>
      <c r="E2738" s="4">
        <f t="shared" si="10"/>
        <v>5.107229671423294E-2</v>
      </c>
      <c r="F2738" s="4"/>
    </row>
    <row r="2739" spans="1:6" ht="13.2" x14ac:dyDescent="0.25">
      <c r="A2739" s="5">
        <v>44773.041666666664</v>
      </c>
      <c r="B2739" s="6">
        <v>221.8</v>
      </c>
      <c r="C2739" s="6">
        <v>201.90576999999999</v>
      </c>
      <c r="D2739" s="6">
        <v>9.8532250960435705E-2</v>
      </c>
      <c r="E2739" s="4">
        <f t="shared" si="10"/>
        <v>5.3514154349034927E-2</v>
      </c>
      <c r="F2739" s="4"/>
    </row>
    <row r="2740" spans="1:6" ht="13.2" x14ac:dyDescent="0.25">
      <c r="A2740" s="5">
        <v>44773.083333333336</v>
      </c>
      <c r="B2740" s="6">
        <v>236.1</v>
      </c>
      <c r="C2740" s="6">
        <v>229.08717999999999</v>
      </c>
      <c r="D2740" s="6">
        <v>3.0612014168579799E-2</v>
      </c>
      <c r="E2740" s="4">
        <f t="shared" si="10"/>
        <v>5.3921078352231949E-2</v>
      </c>
      <c r="F2740" s="4"/>
    </row>
    <row r="2741" spans="1:6" ht="13.2" x14ac:dyDescent="0.25">
      <c r="A2741" s="5">
        <v>44773.125</v>
      </c>
      <c r="B2741" s="6">
        <v>253.58</v>
      </c>
      <c r="C2741" s="6">
        <v>246.70549</v>
      </c>
      <c r="D2741" s="6">
        <v>2.78652493708186E-2</v>
      </c>
      <c r="E2741" s="4">
        <f t="shared" si="10"/>
        <v>5.3469094808990619E-2</v>
      </c>
      <c r="F2741" s="4"/>
    </row>
    <row r="2742" spans="1:6" ht="13.2" x14ac:dyDescent="0.25">
      <c r="A2742" s="5">
        <v>44773.166666666664</v>
      </c>
      <c r="B2742" s="6">
        <v>252.24</v>
      </c>
      <c r="C2742" s="6">
        <v>249.02277000000001</v>
      </c>
      <c r="D2742" s="6">
        <v>1.2919420983069099E-2</v>
      </c>
      <c r="E2742" s="4">
        <f t="shared" si="10"/>
        <v>5.3517269394771742E-2</v>
      </c>
      <c r="F2742" s="4"/>
    </row>
    <row r="2743" spans="1:6" ht="13.2" x14ac:dyDescent="0.25">
      <c r="A2743" s="5">
        <v>44773.208333333336</v>
      </c>
      <c r="B2743" s="6">
        <v>250.32</v>
      </c>
      <c r="C2743" s="6">
        <v>244.90582000000001</v>
      </c>
      <c r="D2743" s="6">
        <v>2.2107192062646702E-2</v>
      </c>
      <c r="E2743" s="4">
        <f t="shared" si="10"/>
        <v>5.42385817892862E-2</v>
      </c>
      <c r="F2743" s="4"/>
    </row>
    <row r="2744" spans="1:6" ht="13.2" x14ac:dyDescent="0.25">
      <c r="A2744" s="5">
        <v>44773.25</v>
      </c>
      <c r="B2744" s="6">
        <v>259.14999999999998</v>
      </c>
      <c r="C2744" s="6">
        <v>242.28215</v>
      </c>
      <c r="D2744" s="6">
        <v>6.9620688110948195E-2</v>
      </c>
      <c r="E2744" s="4">
        <f t="shared" si="10"/>
        <v>5.6005065940956035E-2</v>
      </c>
      <c r="F2744" s="4"/>
    </row>
    <row r="2745" spans="1:6" ht="13.2" x14ac:dyDescent="0.25">
      <c r="A2745" s="5">
        <v>44773.291666666664</v>
      </c>
      <c r="B2745" s="6">
        <v>263.56</v>
      </c>
      <c r="C2745" s="6">
        <v>244.39343</v>
      </c>
      <c r="D2745" s="6">
        <v>7.8425062408592594E-2</v>
      </c>
      <c r="E2745" s="4">
        <f t="shared" si="10"/>
        <v>5.8450145117276621E-2</v>
      </c>
      <c r="F2745" s="4"/>
    </row>
    <row r="2746" spans="1:6" ht="13.2" x14ac:dyDescent="0.25">
      <c r="A2746" s="5">
        <v>44773.333333333336</v>
      </c>
      <c r="B2746" s="6">
        <v>266.33999999999997</v>
      </c>
      <c r="C2746" s="6">
        <v>247.7396</v>
      </c>
      <c r="D2746" s="6">
        <v>7.5080447372967304E-2</v>
      </c>
      <c r="E2746" s="4">
        <f t="shared" si="10"/>
        <v>5.9738765930101891E-2</v>
      </c>
      <c r="F2746" s="4"/>
    </row>
    <row r="2747" spans="1:6" ht="13.2" x14ac:dyDescent="0.25">
      <c r="A2747" s="5">
        <v>44773.375</v>
      </c>
      <c r="B2747" s="6">
        <v>262.39</v>
      </c>
      <c r="C2747" s="6">
        <v>245.36039</v>
      </c>
      <c r="D2747" s="6">
        <v>6.9406516675328003E-2</v>
      </c>
      <c r="E2747" s="4">
        <f t="shared" si="10"/>
        <v>6.0679029966391733E-2</v>
      </c>
      <c r="F2747" s="4"/>
    </row>
    <row r="2748" spans="1:6" ht="13.2" x14ac:dyDescent="0.25">
      <c r="A2748" s="5">
        <v>44773.416666666664</v>
      </c>
      <c r="B2748" s="6">
        <v>257.04000000000002</v>
      </c>
      <c r="C2748" s="6">
        <v>241.25899000000001</v>
      </c>
      <c r="D2748" s="6">
        <v>6.5411075458783899E-2</v>
      </c>
      <c r="E2748" s="4">
        <f t="shared" si="10"/>
        <v>6.1723266970960679E-2</v>
      </c>
      <c r="F2748" s="4"/>
    </row>
    <row r="2749" spans="1:6" ht="13.2" x14ac:dyDescent="0.25">
      <c r="A2749" s="5">
        <v>44773.458333333336</v>
      </c>
      <c r="B2749" s="6">
        <v>251.59</v>
      </c>
      <c r="C2749" s="6">
        <v>244.3</v>
      </c>
      <c r="D2749" s="6">
        <v>2.9840360212852999E-2</v>
      </c>
      <c r="E2749" s="4">
        <f t="shared" si="10"/>
        <v>6.2488360033776023E-2</v>
      </c>
      <c r="F2749" s="4"/>
    </row>
    <row r="2750" spans="1:6" ht="13.2" x14ac:dyDescent="0.25">
      <c r="A2750" s="5">
        <v>44773.5</v>
      </c>
      <c r="B2750" s="6">
        <v>248.66</v>
      </c>
      <c r="C2750" s="6">
        <v>248.27259000000001</v>
      </c>
      <c r="D2750" s="6">
        <v>1.5604219539498399E-3</v>
      </c>
      <c r="E2750" s="4">
        <f t="shared" si="10"/>
        <v>6.248642330918875E-2</v>
      </c>
      <c r="F2750" s="4"/>
    </row>
    <row r="2751" spans="1:6" ht="13.2" x14ac:dyDescent="0.25">
      <c r="A2751" s="5">
        <v>44773.541666666664</v>
      </c>
      <c r="B2751" s="6">
        <v>245.49</v>
      </c>
      <c r="C2751" s="6">
        <v>240.75423000000001</v>
      </c>
      <c r="D2751" s="6">
        <v>1.9670557813252099E-2</v>
      </c>
      <c r="E2751" s="4">
        <f t="shared" si="10"/>
        <v>6.196554840089858E-2</v>
      </c>
      <c r="F2751" s="4"/>
    </row>
    <row r="2752" spans="1:6" ht="13.2" x14ac:dyDescent="0.25">
      <c r="A2752" s="5">
        <v>44773.583333333336</v>
      </c>
      <c r="B2752" s="6">
        <v>241.44</v>
      </c>
      <c r="C2752" s="6">
        <v>222.38819000000001</v>
      </c>
      <c r="D2752" s="6">
        <v>8.5669162557597905E-2</v>
      </c>
      <c r="E2752" s="4">
        <f t="shared" si="10"/>
        <v>6.1261937657028503E-2</v>
      </c>
      <c r="F2752" s="4"/>
    </row>
    <row r="2753" spans="1:6" ht="13.2" x14ac:dyDescent="0.25">
      <c r="A2753" s="5">
        <v>44773.625</v>
      </c>
      <c r="B2753" s="6">
        <v>207.62</v>
      </c>
      <c r="C2753" s="6">
        <v>196.48947000000001</v>
      </c>
      <c r="D2753" s="6">
        <v>5.66469541599353E-2</v>
      </c>
      <c r="E2753" s="4">
        <f t="shared" si="10"/>
        <v>5.9514624735609027E-2</v>
      </c>
      <c r="F2753" s="4"/>
    </row>
    <row r="2754" spans="1:6" ht="13.2" x14ac:dyDescent="0.25">
      <c r="A2754" s="5">
        <v>44773.666666666664</v>
      </c>
      <c r="B2754" s="6">
        <v>178.47</v>
      </c>
      <c r="C2754" s="6">
        <v>172.73938999999999</v>
      </c>
      <c r="D2754" s="6">
        <v>3.3174888483744197E-2</v>
      </c>
      <c r="E2754" s="4">
        <f t="shared" si="10"/>
        <v>5.9111617815226475E-2</v>
      </c>
      <c r="F2754" s="4"/>
    </row>
    <row r="2755" spans="1:6" ht="13.2" x14ac:dyDescent="0.25">
      <c r="A2755" s="5">
        <v>44773.708333333336</v>
      </c>
      <c r="B2755" s="6">
        <v>164.77</v>
      </c>
      <c r="C2755" s="6">
        <v>158.22386</v>
      </c>
      <c r="D2755" s="6">
        <v>4.1372647589307997E-2</v>
      </c>
      <c r="E2755" s="4">
        <f t="shared" si="10"/>
        <v>5.9517678800214642E-2</v>
      </c>
      <c r="F2755" s="4"/>
    </row>
    <row r="2756" spans="1:6" ht="13.2" x14ac:dyDescent="0.25">
      <c r="A2756" s="5">
        <v>44773.75</v>
      </c>
      <c r="B2756" s="6">
        <v>160.83000000000001</v>
      </c>
      <c r="C2756" s="6">
        <v>155.71283</v>
      </c>
      <c r="D2756" s="6">
        <v>3.2862866855608498E-2</v>
      </c>
      <c r="E2756" s="4">
        <f t="shared" si="10"/>
        <v>5.9284870981016313E-2</v>
      </c>
      <c r="F2756" s="4"/>
    </row>
    <row r="2757" spans="1:6" ht="13.2" x14ac:dyDescent="0.25">
      <c r="A2757" s="5">
        <v>44773.791666666664</v>
      </c>
      <c r="B2757" s="6">
        <v>160.77000000000001</v>
      </c>
      <c r="C2757" s="6">
        <v>158.10128</v>
      </c>
      <c r="D2757" s="6">
        <v>1.6879812737759001E-2</v>
      </c>
      <c r="E2757" s="4">
        <f t="shared" si="10"/>
        <v>5.7251648569750811E-2</v>
      </c>
      <c r="F2757" s="4"/>
    </row>
    <row r="2758" spans="1:6" ht="13.2" x14ac:dyDescent="0.25">
      <c r="A2758" s="5">
        <v>44773.833333333336</v>
      </c>
      <c r="B2758" s="6">
        <v>160.76</v>
      </c>
      <c r="C2758" s="6">
        <v>160.14528000000001</v>
      </c>
      <c r="D2758" s="6">
        <v>3.8385146287169799E-3</v>
      </c>
      <c r="E2758" s="4">
        <f t="shared" si="10"/>
        <v>5.3719060371901016E-2</v>
      </c>
      <c r="F2758" s="4"/>
    </row>
    <row r="2759" spans="1:6" ht="13.2" x14ac:dyDescent="0.25">
      <c r="A2759" s="5">
        <v>44773.875</v>
      </c>
      <c r="B2759" s="6">
        <v>156.97</v>
      </c>
      <c r="C2759" s="6">
        <v>165.04517000000001</v>
      </c>
      <c r="D2759" s="6">
        <v>4.8927030097275802E-2</v>
      </c>
      <c r="E2759" s="4">
        <f t="shared" si="10"/>
        <v>4.9645840662424091E-2</v>
      </c>
      <c r="F2759" s="4"/>
    </row>
    <row r="2760" spans="1:6" ht="13.2" x14ac:dyDescent="0.25">
      <c r="A2760" s="5">
        <v>44773.916666666664</v>
      </c>
      <c r="B2760" s="6">
        <v>167.25</v>
      </c>
      <c r="C2760" s="6">
        <v>172.15398999999999</v>
      </c>
      <c r="D2760" s="6">
        <v>2.8486066457129401E-2</v>
      </c>
      <c r="E2760" s="4">
        <f t="shared" si="10"/>
        <v>4.4838978695246647E-2</v>
      </c>
      <c r="F2760" s="4"/>
    </row>
    <row r="2761" spans="1:6" ht="13.2" x14ac:dyDescent="0.25">
      <c r="A2761" s="5">
        <v>44773.958333333336</v>
      </c>
      <c r="B2761" s="6">
        <v>180.65</v>
      </c>
      <c r="C2761" s="6">
        <v>176.96028000000001</v>
      </c>
      <c r="D2761" s="6">
        <v>2.0850554712051699E-2</v>
      </c>
      <c r="E2761" s="4">
        <f t="shared" si="10"/>
        <v>4.5479815699073139E-2</v>
      </c>
      <c r="F2761" s="4"/>
    </row>
    <row r="2762" spans="1:6" ht="13.2" x14ac:dyDescent="0.25">
      <c r="A2762" s="5">
        <v>44774</v>
      </c>
      <c r="B2762" s="6">
        <v>190.26</v>
      </c>
      <c r="C2762" s="6">
        <v>171.00004000000001</v>
      </c>
      <c r="D2762" s="6">
        <v>0.112631318682732</v>
      </c>
      <c r="E2762" s="4">
        <f t="shared" si="10"/>
        <v>4.5099628104753479E-2</v>
      </c>
      <c r="F2762" s="4"/>
    </row>
    <row r="2763" spans="1:6" ht="13.2" x14ac:dyDescent="0.25">
      <c r="A2763" s="5">
        <v>44774.041666666664</v>
      </c>
      <c r="B2763" s="6">
        <v>215.57</v>
      </c>
      <c r="C2763" s="6">
        <v>189.42389</v>
      </c>
      <c r="D2763" s="6">
        <v>0.138029632904276</v>
      </c>
      <c r="E2763" s="4">
        <f t="shared" si="10"/>
        <v>4.6745352352413498E-2</v>
      </c>
      <c r="F2763" s="4"/>
    </row>
    <row r="2764" spans="1:6" ht="13.2" x14ac:dyDescent="0.25">
      <c r="A2764" s="5">
        <v>44774.083333333336</v>
      </c>
      <c r="B2764" s="6">
        <v>249.84</v>
      </c>
      <c r="C2764" s="6">
        <v>219.46401</v>
      </c>
      <c r="D2764" s="6">
        <v>0.13840989235546999</v>
      </c>
      <c r="E2764" s="4">
        <f t="shared" si="10"/>
        <v>5.1236930610200578E-2</v>
      </c>
      <c r="F2764" s="4"/>
    </row>
    <row r="2765" spans="1:6" ht="13.2" x14ac:dyDescent="0.25">
      <c r="A2765" s="5">
        <v>44774.125</v>
      </c>
      <c r="B2765" s="6">
        <v>262.97000000000003</v>
      </c>
      <c r="C2765" s="6">
        <v>239.72751</v>
      </c>
      <c r="D2765" s="6">
        <v>9.69537872395205E-2</v>
      </c>
      <c r="E2765" s="4">
        <f t="shared" si="10"/>
        <v>5.4115619688063166E-2</v>
      </c>
      <c r="F2765" s="4"/>
    </row>
    <row r="2766" spans="1:6" ht="13.2" x14ac:dyDescent="0.25">
      <c r="A2766" s="5">
        <v>44774.166666666664</v>
      </c>
      <c r="B2766" s="6">
        <v>267.3</v>
      </c>
      <c r="C2766" s="6">
        <v>242.58659</v>
      </c>
      <c r="D2766" s="6">
        <v>0.101874592490871</v>
      </c>
      <c r="E2766" s="4">
        <f t="shared" si="10"/>
        <v>5.782208516755491E-2</v>
      </c>
      <c r="F2766" s="4"/>
    </row>
    <row r="2767" spans="1:6" ht="13.2" x14ac:dyDescent="0.25">
      <c r="A2767" s="5">
        <v>44774.208333333336</v>
      </c>
      <c r="B2767" s="6">
        <v>265.88</v>
      </c>
      <c r="C2767" s="6">
        <v>237.84769</v>
      </c>
      <c r="D2767" s="6">
        <v>0.117858239447269</v>
      </c>
      <c r="E2767" s="4">
        <f t="shared" si="10"/>
        <v>6.1811712141914166E-2</v>
      </c>
      <c r="F2767" s="4"/>
    </row>
    <row r="2768" spans="1:6" ht="13.2" x14ac:dyDescent="0.25">
      <c r="A2768" s="5">
        <v>44774.25</v>
      </c>
      <c r="B2768" s="6">
        <v>259.08999999999997</v>
      </c>
      <c r="C2768" s="6">
        <v>234.48698999999999</v>
      </c>
      <c r="D2768" s="6">
        <v>0.104922708078601</v>
      </c>
      <c r="E2768" s="4">
        <f t="shared" si="10"/>
        <v>6.3282629640566371E-2</v>
      </c>
      <c r="F2768" s="4"/>
    </row>
    <row r="2769" spans="1:6" ht="13.2" x14ac:dyDescent="0.25">
      <c r="A2769" s="5">
        <v>44774.291666666664</v>
      </c>
      <c r="B2769" s="6">
        <v>263.69</v>
      </c>
      <c r="C2769" s="6">
        <v>235.77135999999999</v>
      </c>
      <c r="D2769" s="6">
        <v>0.11841404316453</v>
      </c>
      <c r="E2769" s="4">
        <f t="shared" si="10"/>
        <v>6.4948837172063761E-2</v>
      </c>
      <c r="F2769" s="4"/>
    </row>
    <row r="2770" spans="1:6" ht="13.2" x14ac:dyDescent="0.25">
      <c r="A2770" s="5">
        <v>44774.333333333336</v>
      </c>
      <c r="B2770" s="6">
        <v>259.39999999999998</v>
      </c>
      <c r="C2770" s="6">
        <v>238.14152000000001</v>
      </c>
      <c r="D2770" s="6">
        <v>8.9268263677832999E-2</v>
      </c>
      <c r="E2770" s="4">
        <f t="shared" si="10"/>
        <v>6.5539996184766511E-2</v>
      </c>
      <c r="F2770" s="4"/>
    </row>
    <row r="2771" spans="1:6" ht="13.2" x14ac:dyDescent="0.25">
      <c r="A2771" s="5">
        <v>44774.375</v>
      </c>
      <c r="B2771" s="6">
        <v>256.85000000000002</v>
      </c>
      <c r="C2771" s="6">
        <v>234.61671000000001</v>
      </c>
      <c r="D2771" s="6">
        <v>9.4764307282290294E-2</v>
      </c>
      <c r="E2771" s="4">
        <f t="shared" si="10"/>
        <v>6.6596570793389945E-2</v>
      </c>
      <c r="F2771" s="4"/>
    </row>
    <row r="2772" spans="1:6" ht="13.2" x14ac:dyDescent="0.25">
      <c r="A2772" s="5">
        <v>44774.416666666664</v>
      </c>
      <c r="B2772" s="6">
        <v>258.20999999999998</v>
      </c>
      <c r="C2772" s="6">
        <v>229.75745000000001</v>
      </c>
      <c r="D2772" s="6">
        <v>0.12383733367514201</v>
      </c>
      <c r="E2772" s="4">
        <f t="shared" si="10"/>
        <v>6.9030998219071521E-2</v>
      </c>
      <c r="F2772" s="4"/>
    </row>
    <row r="2773" spans="1:6" ht="13.2" x14ac:dyDescent="0.25">
      <c r="A2773" s="5">
        <v>44774.458333333336</v>
      </c>
      <c r="B2773" s="6">
        <v>263.54000000000002</v>
      </c>
      <c r="C2773" s="6">
        <v>234.43743000000001</v>
      </c>
      <c r="D2773" s="6">
        <v>0.12413789896945999</v>
      </c>
      <c r="E2773" s="4">
        <f t="shared" si="10"/>
        <v>7.296006233393014E-2</v>
      </c>
      <c r="F2773" s="4"/>
    </row>
    <row r="2774" spans="1:6" ht="13.2" x14ac:dyDescent="0.25">
      <c r="A2774" s="5">
        <v>44774.5</v>
      </c>
      <c r="B2774" s="6">
        <v>262.56</v>
      </c>
      <c r="C2774" s="6">
        <v>242.0625</v>
      </c>
      <c r="D2774" s="6">
        <v>8.4678543764523606E-2</v>
      </c>
      <c r="E2774" s="4">
        <f t="shared" si="10"/>
        <v>7.6423317409370722E-2</v>
      </c>
      <c r="F2774" s="4"/>
    </row>
    <row r="2775" spans="1:6" ht="13.2" x14ac:dyDescent="0.25">
      <c r="A2775" s="5">
        <v>44774.541666666664</v>
      </c>
      <c r="B2775" s="6">
        <v>264.06</v>
      </c>
      <c r="C2775" s="6">
        <v>236.45794000000001</v>
      </c>
      <c r="D2775" s="6">
        <v>0.116731373029808</v>
      </c>
      <c r="E2775" s="4">
        <f t="shared" si="10"/>
        <v>8.0467518043393887E-2</v>
      </c>
      <c r="F2775" s="4"/>
    </row>
    <row r="2776" spans="1:6" ht="13.2" x14ac:dyDescent="0.25">
      <c r="A2776" s="5">
        <v>44774.583333333336</v>
      </c>
      <c r="B2776" s="6">
        <v>257.74</v>
      </c>
      <c r="C2776" s="6">
        <v>217.05551</v>
      </c>
      <c r="D2776" s="6">
        <v>0.187438181136244</v>
      </c>
      <c r="E2776" s="4">
        <f t="shared" si="10"/>
        <v>8.470789381750414E-2</v>
      </c>
      <c r="F2776" s="4"/>
    </row>
    <row r="2777" spans="1:6" ht="13.2" x14ac:dyDescent="0.25">
      <c r="A2777" s="5">
        <v>44774.625</v>
      </c>
      <c r="B2777" s="6">
        <v>226.82</v>
      </c>
      <c r="C2777" s="6">
        <v>190.29725999999999</v>
      </c>
      <c r="D2777" s="6">
        <v>0.191924676161916</v>
      </c>
      <c r="E2777" s="4">
        <f t="shared" si="10"/>
        <v>9.0344465567586671E-2</v>
      </c>
      <c r="F2777" s="4"/>
    </row>
    <row r="2778" spans="1:6" ht="13.2" x14ac:dyDescent="0.25">
      <c r="A2778" s="5">
        <v>44774.666666666664</v>
      </c>
      <c r="B2778" s="6">
        <v>199.06</v>
      </c>
      <c r="C2778" s="6">
        <v>167.25296</v>
      </c>
      <c r="D2778" s="6">
        <v>0.190173256126528</v>
      </c>
      <c r="E2778" s="4">
        <f t="shared" si="10"/>
        <v>9.6886064219369336E-2</v>
      </c>
      <c r="F2778" s="4"/>
    </row>
    <row r="2779" spans="1:6" ht="13.2" x14ac:dyDescent="0.25">
      <c r="A2779" s="5">
        <v>44774.708333333336</v>
      </c>
      <c r="B2779" s="6">
        <v>193.73</v>
      </c>
      <c r="C2779" s="6">
        <v>153.49221</v>
      </c>
      <c r="D2779" s="6">
        <v>0.26214874357467299</v>
      </c>
      <c r="E2779" s="4">
        <f t="shared" si="10"/>
        <v>0.10608506821875956</v>
      </c>
      <c r="F2779" s="4"/>
    </row>
    <row r="2780" spans="1:6" ht="13.2" x14ac:dyDescent="0.25">
      <c r="A2780" s="5">
        <v>44774.75</v>
      </c>
      <c r="B2780" s="6">
        <v>185.55</v>
      </c>
      <c r="C2780" s="6">
        <v>150.64303000000001</v>
      </c>
      <c r="D2780" s="6">
        <v>0.231719781525902</v>
      </c>
      <c r="E2780" s="4">
        <f t="shared" si="10"/>
        <v>0.11437077299668845</v>
      </c>
      <c r="F2780" s="4"/>
    </row>
    <row r="2781" spans="1:6" ht="13.2" x14ac:dyDescent="0.25">
      <c r="A2781" s="5">
        <v>44774.791666666664</v>
      </c>
      <c r="B2781" s="6">
        <v>185.26</v>
      </c>
      <c r="C2781" s="6">
        <v>152.18579</v>
      </c>
      <c r="D2781" s="6">
        <v>0.21732784644348099</v>
      </c>
      <c r="E2781" s="4">
        <f t="shared" si="10"/>
        <v>0.12272277440109353</v>
      </c>
      <c r="F2781" s="4"/>
    </row>
    <row r="2782" spans="1:6" ht="13.2" x14ac:dyDescent="0.25">
      <c r="A2782" s="5">
        <v>44774.833333333336</v>
      </c>
      <c r="B2782" s="6">
        <v>191.28</v>
      </c>
      <c r="C2782" s="6">
        <v>154.35475</v>
      </c>
      <c r="D2782" s="6">
        <v>0.23922328273020399</v>
      </c>
      <c r="E2782" s="4">
        <f t="shared" si="10"/>
        <v>0.13253047307198884</v>
      </c>
      <c r="F2782" s="4"/>
    </row>
    <row r="2783" spans="1:6" ht="13.2" x14ac:dyDescent="0.25">
      <c r="A2783" s="5">
        <v>44774.875</v>
      </c>
      <c r="B2783" s="6">
        <v>189.19</v>
      </c>
      <c r="C2783" s="6">
        <v>160.07910999999999</v>
      </c>
      <c r="D2783" s="6">
        <v>0.18185314748438999</v>
      </c>
      <c r="E2783" s="4">
        <f t="shared" si="10"/>
        <v>0.13806906129645188</v>
      </c>
      <c r="F2783" s="4"/>
    </row>
    <row r="2784" spans="1:6" ht="13.2" x14ac:dyDescent="0.25">
      <c r="A2784" s="5">
        <v>44774.916666666664</v>
      </c>
      <c r="B2784" s="6">
        <v>195.28</v>
      </c>
      <c r="C2784" s="6">
        <v>166.81443999999999</v>
      </c>
      <c r="D2784" s="6">
        <v>0.17064206192221701</v>
      </c>
      <c r="E2784" s="4">
        <f t="shared" si="10"/>
        <v>0.14399222777416387</v>
      </c>
      <c r="F2784" s="4"/>
    </row>
    <row r="2785" spans="1:6" ht="13.2" x14ac:dyDescent="0.25">
      <c r="A2785" s="5">
        <v>44774.958333333336</v>
      </c>
      <c r="B2785" s="6">
        <v>205.65</v>
      </c>
      <c r="C2785" s="6">
        <v>168.7647</v>
      </c>
      <c r="D2785" s="6">
        <v>0.21856051650611699</v>
      </c>
      <c r="E2785" s="4">
        <f t="shared" si="10"/>
        <v>0.15223014284891659</v>
      </c>
      <c r="F2785" s="4"/>
    </row>
    <row r="2786" spans="1:6" ht="13.2" x14ac:dyDescent="0.25">
      <c r="A2786" s="5">
        <v>44772</v>
      </c>
      <c r="B2786" s="6">
        <v>190.23</v>
      </c>
      <c r="C2786" s="6">
        <v>190.16976</v>
      </c>
      <c r="D2786" s="6">
        <v>3.1676960627174998E-4</v>
      </c>
      <c r="E2786" s="4">
        <f t="shared" si="10"/>
        <v>0.14755036997073076</v>
      </c>
      <c r="F2786" s="4"/>
    </row>
    <row r="2787" spans="1:6" ht="13.2" x14ac:dyDescent="0.25">
      <c r="A2787" s="5">
        <v>44772.041666666664</v>
      </c>
      <c r="B2787" s="6">
        <v>195.04</v>
      </c>
      <c r="C2787" s="6">
        <v>209.61187000000001</v>
      </c>
      <c r="D2787" s="6">
        <v>6.9518343593805099E-2</v>
      </c>
      <c r="E2787" s="4">
        <f t="shared" si="10"/>
        <v>0.14469573291612783</v>
      </c>
      <c r="F2787" s="4"/>
    </row>
    <row r="2788" spans="1:6" ht="13.2" x14ac:dyDescent="0.25">
      <c r="A2788" s="5">
        <v>44772.083333333336</v>
      </c>
      <c r="B2788" s="6">
        <v>226.8</v>
      </c>
      <c r="C2788" s="6">
        <v>235.86699999999999</v>
      </c>
      <c r="D2788" s="6">
        <v>3.8441155396897297E-2</v>
      </c>
      <c r="E2788" s="4">
        <f t="shared" si="10"/>
        <v>0.14053036887618728</v>
      </c>
      <c r="F2788" s="4"/>
    </row>
    <row r="2789" spans="1:6" ht="13.2" x14ac:dyDescent="0.25">
      <c r="A2789" s="5">
        <v>44772.125</v>
      </c>
      <c r="B2789" s="6">
        <v>260.42</v>
      </c>
      <c r="C2789" s="6">
        <v>254.67696000000001</v>
      </c>
      <c r="D2789" s="6">
        <v>2.2550292731623602E-2</v>
      </c>
      <c r="E2789" s="4">
        <f t="shared" si="10"/>
        <v>0.1374302232716916</v>
      </c>
      <c r="F2789" s="4"/>
    </row>
    <row r="2790" spans="1:6" ht="13.2" x14ac:dyDescent="0.25">
      <c r="A2790" s="5">
        <v>44772.166666666664</v>
      </c>
      <c r="B2790" s="6">
        <v>256.63</v>
      </c>
      <c r="C2790" s="6">
        <v>259.32596999999998</v>
      </c>
      <c r="D2790" s="6">
        <v>1.03960663870262E-2</v>
      </c>
      <c r="E2790" s="4">
        <f t="shared" si="10"/>
        <v>0.13361861801736472</v>
      </c>
      <c r="F2790" s="4"/>
    </row>
    <row r="2791" spans="1:6" ht="13.2" x14ac:dyDescent="0.25">
      <c r="A2791" s="5">
        <v>44772.208333333336</v>
      </c>
      <c r="B2791" s="6">
        <v>248.35</v>
      </c>
      <c r="C2791" s="6">
        <v>256.43693999999999</v>
      </c>
      <c r="D2791" s="6">
        <v>3.1535784197081702E-2</v>
      </c>
      <c r="E2791" s="4">
        <f t="shared" si="10"/>
        <v>0.13002184904860689</v>
      </c>
      <c r="F2791" s="4"/>
    </row>
    <row r="2792" spans="1:6" ht="13.2" x14ac:dyDescent="0.25">
      <c r="A2792" s="5">
        <v>44772.25</v>
      </c>
      <c r="B2792" s="6">
        <v>253.66</v>
      </c>
      <c r="C2792" s="6">
        <v>254.58013</v>
      </c>
      <c r="D2792" s="6">
        <v>3.6143040699994902E-3</v>
      </c>
      <c r="E2792" s="4">
        <f t="shared" si="10"/>
        <v>0.12580066554824851</v>
      </c>
      <c r="F2792" s="4"/>
    </row>
    <row r="2793" spans="1:6" ht="13.2" x14ac:dyDescent="0.25">
      <c r="A2793" s="5">
        <v>44772.291666666664</v>
      </c>
      <c r="B2793" s="6">
        <v>254.02</v>
      </c>
      <c r="C2793" s="6">
        <v>256.86311999999998</v>
      </c>
      <c r="D2793" s="6">
        <v>1.10686189593896E-2</v>
      </c>
      <c r="E2793" s="4">
        <f t="shared" si="10"/>
        <v>0.121327939539701</v>
      </c>
      <c r="F2793" s="4"/>
    </row>
    <row r="2794" spans="1:6" ht="13.2" x14ac:dyDescent="0.25">
      <c r="A2794" s="5">
        <v>44772.333333333336</v>
      </c>
      <c r="B2794" s="6">
        <v>263.70999999999998</v>
      </c>
      <c r="C2794" s="6">
        <v>260.20836000000003</v>
      </c>
      <c r="D2794" s="6">
        <v>1.34570618714938E-2</v>
      </c>
      <c r="E2794" s="4">
        <f t="shared" si="10"/>
        <v>0.11816913946443687</v>
      </c>
      <c r="F2794" s="4"/>
    </row>
    <row r="2795" spans="1:6" ht="13.2" x14ac:dyDescent="0.25">
      <c r="A2795" s="5">
        <v>44772.375</v>
      </c>
      <c r="B2795" s="6">
        <v>262.23</v>
      </c>
      <c r="C2795" s="6">
        <v>259.23698999999999</v>
      </c>
      <c r="D2795" s="6">
        <v>1.1545458848291701E-2</v>
      </c>
      <c r="E2795" s="4">
        <f t="shared" si="10"/>
        <v>0.1147016874463536</v>
      </c>
      <c r="F2795" s="4"/>
    </row>
    <row r="2796" spans="1:6" ht="13.2" x14ac:dyDescent="0.25">
      <c r="A2796" s="5">
        <v>44772.416666666664</v>
      </c>
      <c r="B2796" s="6">
        <v>256.47000000000003</v>
      </c>
      <c r="C2796" s="6">
        <v>256.90580999999997</v>
      </c>
      <c r="D2796" s="6">
        <v>1.69638047500734E-3</v>
      </c>
      <c r="E2796" s="4">
        <f t="shared" si="10"/>
        <v>0.10961248106301467</v>
      </c>
      <c r="F2796" s="4"/>
    </row>
    <row r="2797" spans="1:6" ht="13.2" x14ac:dyDescent="0.25">
      <c r="A2797" s="5">
        <v>44772.458333333336</v>
      </c>
      <c r="B2797" s="6">
        <v>252.16</v>
      </c>
      <c r="C2797" s="6">
        <v>259.60318999999998</v>
      </c>
      <c r="D2797" s="6">
        <v>2.8671411934498899E-2</v>
      </c>
      <c r="E2797" s="4">
        <f t="shared" si="10"/>
        <v>0.10563471076989128</v>
      </c>
      <c r="F2797" s="4"/>
    </row>
    <row r="2798" spans="1:6" ht="13.2" x14ac:dyDescent="0.25">
      <c r="A2798" s="5">
        <v>44772.5</v>
      </c>
      <c r="B2798" s="6">
        <v>253.39</v>
      </c>
      <c r="C2798" s="6">
        <v>263.20675999999997</v>
      </c>
      <c r="D2798" s="6">
        <v>3.72967624387762E-2</v>
      </c>
      <c r="E2798" s="4">
        <f t="shared" si="10"/>
        <v>0.10366046988131848</v>
      </c>
      <c r="F2798" s="4"/>
    </row>
    <row r="2799" spans="1:6" ht="13.2" x14ac:dyDescent="0.25">
      <c r="A2799" s="5">
        <v>44772.541666666664</v>
      </c>
      <c r="B2799" s="6">
        <v>253.9</v>
      </c>
      <c r="C2799" s="6">
        <v>257.77161000000001</v>
      </c>
      <c r="D2799" s="6">
        <v>1.5019536092434701E-2</v>
      </c>
      <c r="E2799" s="4">
        <f t="shared" si="10"/>
        <v>9.9422476675594576E-2</v>
      </c>
      <c r="F2799" s="4"/>
    </row>
    <row r="2800" spans="1:6" ht="13.2" x14ac:dyDescent="0.25">
      <c r="A2800" s="5">
        <v>44772.583333333336</v>
      </c>
      <c r="B2800" s="6">
        <v>252.39</v>
      </c>
      <c r="C2800" s="6">
        <v>242.3843</v>
      </c>
      <c r="D2800" s="6">
        <v>4.1280313947726702E-2</v>
      </c>
      <c r="E2800" s="4">
        <f t="shared" si="10"/>
        <v>9.333256554273972E-2</v>
      </c>
      <c r="F2800" s="4"/>
    </row>
    <row r="2801" spans="1:6" ht="13.2" x14ac:dyDescent="0.25">
      <c r="A2801" s="5">
        <v>44772.625</v>
      </c>
      <c r="B2801" s="6">
        <v>224.03</v>
      </c>
      <c r="C2801" s="6">
        <v>215.30239</v>
      </c>
      <c r="D2801" s="6">
        <v>4.0536521680042598E-2</v>
      </c>
      <c r="E2801" s="4">
        <f t="shared" si="10"/>
        <v>8.7024725772661626E-2</v>
      </c>
      <c r="F2801" s="4"/>
    </row>
    <row r="2802" spans="1:6" ht="13.2" x14ac:dyDescent="0.25">
      <c r="A2802" s="5">
        <v>44772.666666666664</v>
      </c>
      <c r="B2802" s="6">
        <v>187.96</v>
      </c>
      <c r="C2802" s="6">
        <v>186.19920999999999</v>
      </c>
      <c r="D2802" s="6">
        <v>9.4564848046348494E-3</v>
      </c>
      <c r="E2802" s="4">
        <f t="shared" si="10"/>
        <v>7.9494860300916084E-2</v>
      </c>
      <c r="F2802" s="4"/>
    </row>
    <row r="2803" spans="1:6" ht="13.2" x14ac:dyDescent="0.25">
      <c r="A2803" s="5">
        <v>44772.708333333336</v>
      </c>
      <c r="B2803" s="6">
        <v>170.05</v>
      </c>
      <c r="C2803" s="6">
        <v>165.77951999999999</v>
      </c>
      <c r="D2803" s="6">
        <v>2.57599973748266E-2</v>
      </c>
      <c r="E2803" s="4">
        <f t="shared" si="10"/>
        <v>6.9645329209255799E-2</v>
      </c>
      <c r="F2803" s="4"/>
    </row>
    <row r="2804" spans="1:6" ht="13.2" x14ac:dyDescent="0.25">
      <c r="A2804" s="5">
        <v>44772.75</v>
      </c>
      <c r="B2804" s="6">
        <v>154.86000000000001</v>
      </c>
      <c r="C2804" s="6">
        <v>159.13637</v>
      </c>
      <c r="D2804" s="6">
        <v>2.6872361107646101E-2</v>
      </c>
      <c r="E2804" s="4">
        <f t="shared" si="10"/>
        <v>6.1110020025161804E-2</v>
      </c>
      <c r="F2804" s="4"/>
    </row>
    <row r="2805" spans="1:6" ht="13.2" x14ac:dyDescent="0.25">
      <c r="A2805" s="5">
        <v>44772.791666666664</v>
      </c>
      <c r="B2805" s="6">
        <v>151.88</v>
      </c>
      <c r="C2805" s="6">
        <v>159.64920000000001</v>
      </c>
      <c r="D2805" s="6">
        <v>4.8664196250278798E-2</v>
      </c>
      <c r="E2805" s="4">
        <f t="shared" si="10"/>
        <v>5.4082367933778373E-2</v>
      </c>
      <c r="F2805" s="4"/>
    </row>
    <row r="2806" spans="1:6" ht="13.2" x14ac:dyDescent="0.25">
      <c r="A2806" s="5">
        <v>44772.833333333336</v>
      </c>
      <c r="B2806" s="6">
        <v>149.59</v>
      </c>
      <c r="C2806" s="6">
        <v>161.21093999999999</v>
      </c>
      <c r="D2806" s="6">
        <v>7.2085306369406299E-2</v>
      </c>
      <c r="E2806" s="4">
        <f t="shared" si="10"/>
        <v>4.7118285585411805E-2</v>
      </c>
      <c r="F2806" s="4"/>
    </row>
    <row r="2807" spans="1:6" ht="13.2" x14ac:dyDescent="0.25">
      <c r="A2807" s="5">
        <v>44772.875</v>
      </c>
      <c r="B2807" s="6">
        <v>143.68</v>
      </c>
      <c r="C2807" s="6">
        <v>165.70607999999999</v>
      </c>
      <c r="D2807" s="6">
        <v>0.13292258195957499</v>
      </c>
      <c r="E2807" s="4">
        <f t="shared" si="10"/>
        <v>4.5079512021877849E-2</v>
      </c>
      <c r="F2807" s="4"/>
    </row>
    <row r="2808" spans="1:6" ht="13.2" x14ac:dyDescent="0.25">
      <c r="A2808" s="5">
        <v>44772.916666666664</v>
      </c>
      <c r="B2808" s="6">
        <v>149.63</v>
      </c>
      <c r="C2808" s="6">
        <v>173.20394999999999</v>
      </c>
      <c r="D2808" s="6">
        <v>0.13610515233630599</v>
      </c>
      <c r="E2808" s="4">
        <f t="shared" si="10"/>
        <v>4.3640474122464891E-2</v>
      </c>
      <c r="F2808" s="4"/>
    </row>
    <row r="2809" spans="1:6" ht="13.2" x14ac:dyDescent="0.25">
      <c r="A2809" s="5">
        <v>44772.958333333336</v>
      </c>
      <c r="B2809" s="6">
        <v>179.69</v>
      </c>
      <c r="C2809" s="6">
        <v>179.80544</v>
      </c>
      <c r="D2809" s="6">
        <v>6.4202729350127904E-4</v>
      </c>
      <c r="E2809" s="4">
        <f t="shared" si="10"/>
        <v>3.4560537071939228E-2</v>
      </c>
      <c r="F2809" s="4"/>
    </row>
    <row r="2810" spans="1:6" ht="13.2" x14ac:dyDescent="0.25">
      <c r="A2810" s="5">
        <v>44773</v>
      </c>
      <c r="B2810" s="6">
        <v>205.59</v>
      </c>
      <c r="C2810" s="6">
        <v>181.94165000000001</v>
      </c>
      <c r="D2810" s="6">
        <v>0.12997766042025</v>
      </c>
      <c r="E2810" s="4">
        <f t="shared" si="10"/>
        <v>3.9963074189188326E-2</v>
      </c>
      <c r="F2810" s="4"/>
    </row>
    <row r="2811" spans="1:6" ht="13.2" x14ac:dyDescent="0.25">
      <c r="A2811" s="5">
        <v>44773.041666666664</v>
      </c>
      <c r="B2811" s="6">
        <v>221.8</v>
      </c>
      <c r="C2811" s="6">
        <v>202.80162000000001</v>
      </c>
      <c r="D2811" s="6">
        <v>9.3679626425074894E-2</v>
      </c>
      <c r="E2811" s="4">
        <f t="shared" si="10"/>
        <v>4.09697943071579E-2</v>
      </c>
      <c r="F2811" s="4"/>
    </row>
    <row r="2812" spans="1:6" ht="13.2" x14ac:dyDescent="0.25">
      <c r="A2812" s="5">
        <v>44773.083333333336</v>
      </c>
      <c r="B2812" s="6">
        <v>236.1</v>
      </c>
      <c r="C2812" s="6">
        <v>233.21973</v>
      </c>
      <c r="D2812" s="6">
        <v>1.2350027161081001E-2</v>
      </c>
      <c r="E2812" s="4">
        <f t="shared" si="10"/>
        <v>3.9882663963998886E-2</v>
      </c>
      <c r="F2812" s="4"/>
    </row>
    <row r="2813" spans="1:6" ht="13.2" x14ac:dyDescent="0.25">
      <c r="A2813" s="5">
        <v>44773.125</v>
      </c>
      <c r="B2813" s="6">
        <v>253.58</v>
      </c>
      <c r="C2813" s="6">
        <v>252.92525000000001</v>
      </c>
      <c r="D2813" s="6">
        <v>2.58870951002324E-3</v>
      </c>
      <c r="E2813" s="4">
        <f t="shared" si="10"/>
        <v>3.9050931329765545E-2</v>
      </c>
      <c r="F2813" s="4"/>
    </row>
    <row r="2814" spans="1:6" ht="13.2" x14ac:dyDescent="0.25">
      <c r="A2814" s="5">
        <v>44773.166666666664</v>
      </c>
      <c r="B2814" s="6">
        <v>252.24</v>
      </c>
      <c r="C2814" s="6">
        <v>254.98054999999999</v>
      </c>
      <c r="D2814" s="6">
        <v>1.07480747060902E-2</v>
      </c>
      <c r="E2814" s="4">
        <f t="shared" si="10"/>
        <v>3.9065598343059879E-2</v>
      </c>
      <c r="F2814" s="4"/>
    </row>
    <row r="2815" spans="1:6" ht="13.2" x14ac:dyDescent="0.25">
      <c r="A2815" s="5">
        <v>44773.208333333336</v>
      </c>
      <c r="B2815" s="6">
        <v>250.32</v>
      </c>
      <c r="C2815" s="6">
        <v>249.73731000000001</v>
      </c>
      <c r="D2815" s="6">
        <v>2.3332116454685302E-3</v>
      </c>
      <c r="E2815" s="4">
        <f t="shared" si="10"/>
        <v>3.7848824486742656E-2</v>
      </c>
      <c r="F2815" s="4"/>
    </row>
    <row r="2816" spans="1:6" ht="13.2" x14ac:dyDescent="0.25">
      <c r="A2816" s="5">
        <v>44773.25</v>
      </c>
      <c r="B2816" s="6">
        <v>259.14999999999998</v>
      </c>
      <c r="C2816" s="6">
        <v>247.12766999999999</v>
      </c>
      <c r="D2816" s="6">
        <v>4.8648255373426902E-2</v>
      </c>
      <c r="E2816" s="4">
        <f t="shared" si="10"/>
        <v>3.9725239124385463E-2</v>
      </c>
      <c r="F2816" s="4"/>
    </row>
    <row r="2817" spans="1:6" ht="13.2" x14ac:dyDescent="0.25">
      <c r="A2817" s="5">
        <v>44773.291666666664</v>
      </c>
      <c r="B2817" s="6">
        <v>263.56</v>
      </c>
      <c r="C2817" s="6">
        <v>250.28674000000001</v>
      </c>
      <c r="D2817" s="6">
        <v>5.3032214171633597E-2</v>
      </c>
      <c r="E2817" s="4">
        <f t="shared" si="10"/>
        <v>4.1473722258228964E-2</v>
      </c>
      <c r="F2817" s="4"/>
    </row>
    <row r="2818" spans="1:6" ht="13.2" x14ac:dyDescent="0.25">
      <c r="A2818" s="5">
        <v>44773.333333333336</v>
      </c>
      <c r="B2818" s="6">
        <v>266.33999999999997</v>
      </c>
      <c r="C2818" s="6">
        <v>254.58901</v>
      </c>
      <c r="D2818" s="6">
        <v>4.6156705664553099E-2</v>
      </c>
      <c r="E2818" s="4">
        <f t="shared" si="10"/>
        <v>4.2836207416273107E-2</v>
      </c>
      <c r="F2818" s="4"/>
    </row>
    <row r="2819" spans="1:6" ht="13.2" x14ac:dyDescent="0.25">
      <c r="A2819" s="5">
        <v>44773.375</v>
      </c>
      <c r="B2819" s="6">
        <v>262.39</v>
      </c>
      <c r="C2819" s="6">
        <v>252.38155</v>
      </c>
      <c r="D2819" s="6">
        <v>3.9656028739026197E-2</v>
      </c>
      <c r="E2819" s="4">
        <f t="shared" si="10"/>
        <v>4.4007481161720374E-2</v>
      </c>
      <c r="F2819" s="4"/>
    </row>
    <row r="2820" spans="1:6" ht="13.2" x14ac:dyDescent="0.25">
      <c r="A2820" s="5">
        <v>44773.416666666664</v>
      </c>
      <c r="B2820" s="6">
        <v>257.04000000000002</v>
      </c>
      <c r="C2820" s="6">
        <v>247.76652000000001</v>
      </c>
      <c r="D2820" s="6">
        <v>3.7428301450898198E-2</v>
      </c>
      <c r="E2820" s="4">
        <f t="shared" si="10"/>
        <v>4.549631120238249E-2</v>
      </c>
      <c r="F2820" s="4"/>
    </row>
    <row r="2821" spans="1:6" ht="13.2" x14ac:dyDescent="0.25">
      <c r="A2821" s="5">
        <v>44773.458333333336</v>
      </c>
      <c r="B2821" s="6">
        <v>251.59</v>
      </c>
      <c r="C2821" s="6">
        <v>250.19548</v>
      </c>
      <c r="D2821" s="6">
        <v>5.5737217954536901E-3</v>
      </c>
      <c r="E2821" s="4">
        <f t="shared" si="10"/>
        <v>4.4533907446588944E-2</v>
      </c>
      <c r="F2821" s="4"/>
    </row>
    <row r="2822" spans="1:6" ht="13.2" x14ac:dyDescent="0.25">
      <c r="A2822" s="5">
        <v>44773.5</v>
      </c>
      <c r="B2822" s="6">
        <v>248.66</v>
      </c>
      <c r="C2822" s="6">
        <v>254.02849000000001</v>
      </c>
      <c r="D2822" s="6">
        <v>2.1133416964372799E-2</v>
      </c>
      <c r="E2822" s="4">
        <f t="shared" si="10"/>
        <v>4.38604347184888E-2</v>
      </c>
      <c r="F2822" s="4"/>
    </row>
    <row r="2823" spans="1:6" ht="13.2" x14ac:dyDescent="0.25">
      <c r="A2823" s="5">
        <v>44773.541666666664</v>
      </c>
      <c r="B2823" s="6">
        <v>245.49</v>
      </c>
      <c r="C2823" s="6">
        <v>246.93996999999999</v>
      </c>
      <c r="D2823" s="6">
        <v>5.8717509360674902E-3</v>
      </c>
      <c r="E2823" s="4">
        <f t="shared" si="10"/>
        <v>4.3479277003640161E-2</v>
      </c>
      <c r="F2823" s="4"/>
    </row>
    <row r="2824" spans="1:6" ht="13.2" x14ac:dyDescent="0.25">
      <c r="A2824" s="5">
        <v>44773.583333333336</v>
      </c>
      <c r="B2824" s="6">
        <v>241.44</v>
      </c>
      <c r="C2824" s="6">
        <v>228.72629000000001</v>
      </c>
      <c r="D2824" s="6">
        <v>5.55848214912242E-2</v>
      </c>
      <c r="E2824" s="4">
        <f t="shared" si="10"/>
        <v>4.4075298151285885E-2</v>
      </c>
      <c r="F2824" s="4"/>
    </row>
    <row r="2825" spans="1:6" ht="13.2" x14ac:dyDescent="0.25">
      <c r="A2825" s="5">
        <v>44773.625</v>
      </c>
      <c r="B2825" s="6">
        <v>207.62</v>
      </c>
      <c r="C2825" s="6">
        <v>201.33926</v>
      </c>
      <c r="D2825" s="6">
        <v>3.1194810192507898E-2</v>
      </c>
      <c r="E2825" s="4">
        <f t="shared" si="10"/>
        <v>4.3686060172638617E-2</v>
      </c>
      <c r="F2825" s="4"/>
    </row>
    <row r="2826" spans="1:6" ht="13.2" x14ac:dyDescent="0.25">
      <c r="A2826" s="5">
        <v>44773.666666666664</v>
      </c>
      <c r="B2826" s="6">
        <v>178.47</v>
      </c>
      <c r="C2826" s="6">
        <v>175.10589999999999</v>
      </c>
      <c r="D2826" s="6">
        <v>1.9211802686260101E-2</v>
      </c>
      <c r="E2826" s="4">
        <f t="shared" si="10"/>
        <v>4.4092531751039658E-2</v>
      </c>
      <c r="F2826" s="4"/>
    </row>
    <row r="2827" spans="1:6" ht="13.2" x14ac:dyDescent="0.25">
      <c r="A2827" s="5">
        <v>44773.708333333336</v>
      </c>
      <c r="B2827" s="6">
        <v>164.77</v>
      </c>
      <c r="C2827" s="6">
        <v>158.95337000000001</v>
      </c>
      <c r="D2827" s="6">
        <v>3.6593310352589503E-2</v>
      </c>
      <c r="E2827" s="4">
        <f t="shared" si="10"/>
        <v>4.4543919791779775E-2</v>
      </c>
      <c r="F2827" s="4"/>
    </row>
    <row r="2828" spans="1:6" ht="13.2" x14ac:dyDescent="0.25">
      <c r="A2828" s="5">
        <v>44773.75</v>
      </c>
      <c r="B2828" s="6">
        <v>160.83000000000001</v>
      </c>
      <c r="C2828" s="6">
        <v>155.80665999999999</v>
      </c>
      <c r="D2828" s="6">
        <v>3.2240855429415002E-2</v>
      </c>
      <c r="E2828" s="4">
        <f t="shared" si="10"/>
        <v>4.4767607055186814E-2</v>
      </c>
      <c r="F2828" s="4"/>
    </row>
    <row r="2829" spans="1:6" ht="13.2" x14ac:dyDescent="0.25">
      <c r="A2829" s="5">
        <v>44773.791666666664</v>
      </c>
      <c r="B2829" s="6">
        <v>160.77000000000001</v>
      </c>
      <c r="C2829" s="6">
        <v>157.83385999999999</v>
      </c>
      <c r="D2829" s="6">
        <v>1.8602725676226999E-2</v>
      </c>
      <c r="E2829" s="4">
        <f t="shared" si="10"/>
        <v>4.3515045781267997E-2</v>
      </c>
      <c r="F2829" s="4"/>
    </row>
    <row r="2830" spans="1:6" ht="13.2" x14ac:dyDescent="0.25">
      <c r="A2830" s="5">
        <v>44773.833333333336</v>
      </c>
      <c r="B2830" s="6">
        <v>160.76</v>
      </c>
      <c r="C2830" s="6">
        <v>159.7338</v>
      </c>
      <c r="D2830" s="6">
        <v>6.4244386598202004E-3</v>
      </c>
      <c r="E2830" s="4">
        <f t="shared" ref="E2830:E3084" si="11">AVERAGE(D2807:D2830)</f>
        <v>4.077917629336858E-2</v>
      </c>
      <c r="F2830" s="4"/>
    </row>
    <row r="2831" spans="1:6" ht="13.2" x14ac:dyDescent="0.25">
      <c r="A2831" s="5">
        <v>44773.875</v>
      </c>
      <c r="B2831" s="6">
        <v>156.97</v>
      </c>
      <c r="C2831" s="6">
        <v>164.63773</v>
      </c>
      <c r="D2831" s="6">
        <v>4.6573346218998501E-2</v>
      </c>
      <c r="E2831" s="4">
        <f t="shared" si="11"/>
        <v>3.7181291470844563E-2</v>
      </c>
      <c r="F2831" s="4"/>
    </row>
    <row r="2832" spans="1:6" ht="13.2" x14ac:dyDescent="0.25">
      <c r="A2832" s="5">
        <v>44773.916666666664</v>
      </c>
      <c r="B2832" s="6">
        <v>167.25</v>
      </c>
      <c r="C2832" s="6">
        <v>171.43394000000001</v>
      </c>
      <c r="D2832" s="6">
        <v>2.44055523661184E-2</v>
      </c>
      <c r="E2832" s="4">
        <f t="shared" si="11"/>
        <v>3.2527141472086747E-2</v>
      </c>
      <c r="F2832" s="4"/>
    </row>
    <row r="2833" spans="1:6" ht="13.2" x14ac:dyDescent="0.25">
      <c r="A2833" s="5">
        <v>44773.958333333336</v>
      </c>
      <c r="B2833" s="6">
        <v>180.65</v>
      </c>
      <c r="C2833" s="6">
        <v>175.19058000000001</v>
      </c>
      <c r="D2833" s="6">
        <v>3.1162748590706099E-2</v>
      </c>
      <c r="E2833" s="4">
        <f t="shared" si="11"/>
        <v>3.3798838192803618E-2</v>
      </c>
      <c r="F2833" s="4"/>
    </row>
    <row r="2834" spans="1:6" ht="13.2" x14ac:dyDescent="0.25">
      <c r="A2834" s="5">
        <v>44774</v>
      </c>
      <c r="B2834" s="6">
        <v>190.26</v>
      </c>
      <c r="C2834" s="6">
        <v>184.30244999999999</v>
      </c>
      <c r="D2834" s="6">
        <v>3.2324855149782297E-2</v>
      </c>
      <c r="E2834" s="4">
        <f t="shared" si="11"/>
        <v>2.9729971306534129E-2</v>
      </c>
      <c r="F2834" s="4"/>
    </row>
    <row r="2835" spans="1:6" ht="13.2" x14ac:dyDescent="0.25">
      <c r="A2835" s="5">
        <v>44774.041666666664</v>
      </c>
      <c r="B2835" s="6">
        <v>215.57</v>
      </c>
      <c r="C2835" s="6">
        <v>203.60570000000001</v>
      </c>
      <c r="D2835" s="6">
        <v>5.8762107347682203E-2</v>
      </c>
      <c r="E2835" s="4">
        <f t="shared" si="11"/>
        <v>2.8275074678309434E-2</v>
      </c>
      <c r="F2835" s="4"/>
    </row>
    <row r="2836" spans="1:6" ht="13.2" x14ac:dyDescent="0.25">
      <c r="A2836" s="5">
        <v>44774.083333333336</v>
      </c>
      <c r="B2836" s="6">
        <v>249.84</v>
      </c>
      <c r="C2836" s="6">
        <v>229.59426999999999</v>
      </c>
      <c r="D2836" s="6">
        <v>8.8180467221590494E-2</v>
      </c>
      <c r="E2836" s="4">
        <f t="shared" si="11"/>
        <v>3.1434676347497324E-2</v>
      </c>
      <c r="F2836" s="4"/>
    </row>
    <row r="2837" spans="1:6" ht="13.2" x14ac:dyDescent="0.25">
      <c r="A2837" s="5">
        <v>44774.125</v>
      </c>
      <c r="B2837" s="6">
        <v>262.97000000000003</v>
      </c>
      <c r="C2837" s="6">
        <v>245.39304999999999</v>
      </c>
      <c r="D2837" s="6">
        <v>7.1627741698471206E-2</v>
      </c>
      <c r="E2837" s="4">
        <f t="shared" si="11"/>
        <v>3.4311302688682661E-2</v>
      </c>
      <c r="F2837" s="4"/>
    </row>
    <row r="2838" spans="1:6" ht="13.2" x14ac:dyDescent="0.25">
      <c r="A2838" s="5">
        <v>44774.166666666664</v>
      </c>
      <c r="B2838" s="6">
        <v>267.3</v>
      </c>
      <c r="C2838" s="6">
        <v>246.92923999999999</v>
      </c>
      <c r="D2838" s="6">
        <v>8.24963459167493E-2</v>
      </c>
      <c r="E2838" s="4">
        <f t="shared" si="11"/>
        <v>3.730081398912679E-2</v>
      </c>
      <c r="F2838" s="4"/>
    </row>
    <row r="2839" spans="1:6" ht="13.2" x14ac:dyDescent="0.25">
      <c r="A2839" s="5">
        <v>44774.208333333336</v>
      </c>
      <c r="B2839" s="6">
        <v>265.88</v>
      </c>
      <c r="C2839" s="6">
        <v>243.07874000000001</v>
      </c>
      <c r="D2839" s="6">
        <v>9.3801950758836294E-2</v>
      </c>
      <c r="E2839" s="4">
        <f t="shared" si="11"/>
        <v>4.1112011452183773E-2</v>
      </c>
      <c r="F2839" s="4"/>
    </row>
    <row r="2840" spans="1:6" ht="13.2" x14ac:dyDescent="0.25">
      <c r="A2840" s="5">
        <v>44774.25</v>
      </c>
      <c r="B2840" s="6">
        <v>259.08999999999997</v>
      </c>
      <c r="C2840" s="6">
        <v>240.46673999999999</v>
      </c>
      <c r="D2840" s="6">
        <v>7.7446302968967706E-2</v>
      </c>
      <c r="E2840" s="4">
        <f t="shared" si="11"/>
        <v>4.2311930101997984E-2</v>
      </c>
      <c r="F2840" s="4"/>
    </row>
    <row r="2841" spans="1:6" ht="13.2" x14ac:dyDescent="0.25">
      <c r="A2841" s="5">
        <v>44774.291666666664</v>
      </c>
      <c r="B2841" s="6">
        <v>263.69</v>
      </c>
      <c r="C2841" s="6">
        <v>241.79354000000001</v>
      </c>
      <c r="D2841" s="6">
        <v>9.0558498791985798E-2</v>
      </c>
      <c r="E2841" s="4">
        <f t="shared" si="11"/>
        <v>4.3875525294512642E-2</v>
      </c>
      <c r="F2841" s="4"/>
    </row>
    <row r="2842" spans="1:6" ht="13.2" x14ac:dyDescent="0.25">
      <c r="A2842" s="5">
        <v>44774.333333333336</v>
      </c>
      <c r="B2842" s="6">
        <v>259.39999999999998</v>
      </c>
      <c r="C2842" s="6">
        <v>244.27207000000001</v>
      </c>
      <c r="D2842" s="6">
        <v>6.1930657893061403E-2</v>
      </c>
      <c r="E2842" s="4">
        <f t="shared" si="11"/>
        <v>4.4532773304033824E-2</v>
      </c>
      <c r="F2842" s="4"/>
    </row>
    <row r="2843" spans="1:6" ht="13.2" x14ac:dyDescent="0.25">
      <c r="A2843" s="5">
        <v>44774.375</v>
      </c>
      <c r="B2843" s="6">
        <v>256.85000000000002</v>
      </c>
      <c r="C2843" s="6">
        <v>241.41043999999999</v>
      </c>
      <c r="D2843" s="6">
        <v>6.3955643343345095E-2</v>
      </c>
      <c r="E2843" s="4">
        <f t="shared" si="11"/>
        <v>4.554525724588044E-2</v>
      </c>
      <c r="F2843" s="4"/>
    </row>
    <row r="2844" spans="1:6" ht="13.2" x14ac:dyDescent="0.25">
      <c r="A2844" s="5">
        <v>44774.416666666664</v>
      </c>
      <c r="B2844" s="6">
        <v>258.20999999999998</v>
      </c>
      <c r="C2844" s="6">
        <v>237.04808</v>
      </c>
      <c r="D2844" s="6">
        <v>8.9272691008507501E-2</v>
      </c>
      <c r="E2844" s="4">
        <f t="shared" si="11"/>
        <v>4.7705440144114174E-2</v>
      </c>
      <c r="F2844" s="4"/>
    </row>
    <row r="2845" spans="1:6" ht="13.2" x14ac:dyDescent="0.25">
      <c r="A2845" s="5">
        <v>44774.458333333336</v>
      </c>
      <c r="B2845" s="6">
        <v>263.54000000000002</v>
      </c>
      <c r="C2845" s="6">
        <v>239.99095</v>
      </c>
      <c r="D2845" s="6">
        <v>9.81247417871383E-2</v>
      </c>
      <c r="E2845" s="4">
        <f t="shared" si="11"/>
        <v>5.1561732643767698E-2</v>
      </c>
      <c r="F2845" s="4"/>
    </row>
    <row r="2846" spans="1:6" ht="13.2" x14ac:dyDescent="0.25">
      <c r="A2846" s="5">
        <v>44774.5</v>
      </c>
      <c r="B2846" s="6">
        <v>262.56</v>
      </c>
      <c r="C2846" s="6">
        <v>244.34119999999999</v>
      </c>
      <c r="D2846" s="6">
        <v>7.4562947222981693E-2</v>
      </c>
      <c r="E2846" s="4">
        <f t="shared" si="11"/>
        <v>5.3787963071209734E-2</v>
      </c>
      <c r="F2846" s="4"/>
    </row>
    <row r="2847" spans="1:6" ht="13.2" x14ac:dyDescent="0.25">
      <c r="A2847" s="5">
        <v>44774.541666666664</v>
      </c>
      <c r="B2847" s="6">
        <v>264.06</v>
      </c>
      <c r="C2847" s="6">
        <v>237.31125</v>
      </c>
      <c r="D2847" s="6">
        <v>0.11271589526413001</v>
      </c>
      <c r="E2847" s="4">
        <f t="shared" si="11"/>
        <v>5.8239802418212333E-2</v>
      </c>
      <c r="F2847" s="4"/>
    </row>
    <row r="2848" spans="1:6" ht="13.2" x14ac:dyDescent="0.25">
      <c r="A2848" s="5">
        <v>44774.583333333336</v>
      </c>
      <c r="B2848" s="6">
        <v>257.74</v>
      </c>
      <c r="C2848" s="6">
        <v>218.95493999999999</v>
      </c>
      <c r="D2848" s="6">
        <v>0.17713717717444499</v>
      </c>
      <c r="E2848" s="4">
        <f t="shared" si="11"/>
        <v>6.3304483905013198E-2</v>
      </c>
      <c r="F2848" s="4"/>
    </row>
    <row r="2849" spans="1:6" ht="13.2" x14ac:dyDescent="0.25">
      <c r="A2849" s="5">
        <v>44774.625</v>
      </c>
      <c r="B2849" s="6">
        <v>226.82</v>
      </c>
      <c r="C2849" s="6">
        <v>192.78353000000001</v>
      </c>
      <c r="D2849" s="6">
        <v>0.17655278954587</v>
      </c>
      <c r="E2849" s="4">
        <f t="shared" si="11"/>
        <v>6.9361066378069963E-2</v>
      </c>
      <c r="F2849" s="4"/>
    </row>
    <row r="2850" spans="1:6" ht="13.2" x14ac:dyDescent="0.25">
      <c r="A2850" s="5">
        <v>44774.666666666664</v>
      </c>
      <c r="B2850" s="6">
        <v>199.06</v>
      </c>
      <c r="C2850" s="6">
        <v>168.69696999999999</v>
      </c>
      <c r="D2850" s="6">
        <v>0.17998562748340999</v>
      </c>
      <c r="E2850" s="4">
        <f t="shared" si="11"/>
        <v>7.6059975744617869E-2</v>
      </c>
      <c r="F2850" s="4"/>
    </row>
    <row r="2851" spans="1:6" ht="13.2" x14ac:dyDescent="0.25">
      <c r="A2851" s="5">
        <v>44774.708333333336</v>
      </c>
      <c r="B2851" s="6">
        <v>193.73</v>
      </c>
      <c r="C2851" s="6">
        <v>153.89836</v>
      </c>
      <c r="D2851" s="6">
        <v>0.258817832756632</v>
      </c>
      <c r="E2851" s="4">
        <f t="shared" si="11"/>
        <v>8.5319330844786323E-2</v>
      </c>
      <c r="F2851" s="4"/>
    </row>
    <row r="2852" spans="1:6" ht="13.2" x14ac:dyDescent="0.25">
      <c r="A2852" s="5">
        <v>44774.75</v>
      </c>
      <c r="B2852" s="6">
        <v>185.55</v>
      </c>
      <c r="C2852" s="6">
        <v>151.43707000000001</v>
      </c>
      <c r="D2852" s="6">
        <v>0.22526142377160299</v>
      </c>
      <c r="E2852" s="4">
        <f t="shared" si="11"/>
        <v>9.3361854525710816E-2</v>
      </c>
      <c r="F2852" s="4"/>
    </row>
    <row r="2853" spans="1:6" ht="13.2" x14ac:dyDescent="0.25">
      <c r="A2853" s="5">
        <v>44774.791666666664</v>
      </c>
      <c r="B2853" s="6">
        <v>185.26</v>
      </c>
      <c r="C2853" s="6">
        <v>154.27753999999999</v>
      </c>
      <c r="D2853" s="6">
        <v>0.20082288063447201</v>
      </c>
      <c r="E2853" s="4">
        <f t="shared" si="11"/>
        <v>0.10095436098230436</v>
      </c>
      <c r="F2853" s="4"/>
    </row>
    <row r="2854" spans="1:6" ht="13.2" x14ac:dyDescent="0.25">
      <c r="A2854" s="5">
        <v>44774.833333333336</v>
      </c>
      <c r="B2854" s="6">
        <v>191.28</v>
      </c>
      <c r="C2854" s="6">
        <v>156.80507</v>
      </c>
      <c r="D2854" s="6">
        <v>0.21985851605435899</v>
      </c>
      <c r="E2854" s="4">
        <f t="shared" si="11"/>
        <v>0.10984744754041015</v>
      </c>
      <c r="F2854" s="4"/>
    </row>
    <row r="2855" spans="1:6" ht="13.2" x14ac:dyDescent="0.25">
      <c r="A2855" s="5">
        <v>44774.875</v>
      </c>
      <c r="B2855" s="6">
        <v>189.19</v>
      </c>
      <c r="C2855" s="6">
        <v>162.03183999999999</v>
      </c>
      <c r="D2855" s="6">
        <v>0.16761002035155501</v>
      </c>
      <c r="E2855" s="4">
        <f t="shared" si="11"/>
        <v>0.11489064229593333</v>
      </c>
      <c r="F2855" s="4"/>
    </row>
    <row r="2856" spans="1:6" ht="13.2" x14ac:dyDescent="0.25">
      <c r="A2856" s="5">
        <v>44774.916666666664</v>
      </c>
      <c r="B2856" s="6">
        <v>195.28</v>
      </c>
      <c r="C2856" s="6">
        <v>169.71247</v>
      </c>
      <c r="D2856" s="6">
        <v>0.15065204106687</v>
      </c>
      <c r="E2856" s="4">
        <f t="shared" si="11"/>
        <v>0.12015091265846466</v>
      </c>
      <c r="F2856" s="4"/>
    </row>
    <row r="2857" spans="1:6" ht="13.2" x14ac:dyDescent="0.25">
      <c r="A2857" s="5">
        <v>44774.958333333336</v>
      </c>
      <c r="B2857" s="6">
        <v>205.65</v>
      </c>
      <c r="C2857" s="6">
        <v>176.04727</v>
      </c>
      <c r="D2857" s="6">
        <v>0.16815216731279001</v>
      </c>
      <c r="E2857" s="4">
        <f t="shared" si="11"/>
        <v>0.12585880510521816</v>
      </c>
      <c r="F2857" s="4"/>
    </row>
    <row r="2858" spans="1:6" ht="13.2" x14ac:dyDescent="0.25">
      <c r="A2858" s="5">
        <v>44775</v>
      </c>
      <c r="B2858" s="6">
        <v>206.33</v>
      </c>
      <c r="C2858" s="6">
        <v>179.1635</v>
      </c>
      <c r="D2858" s="6">
        <v>0.151629656710211</v>
      </c>
      <c r="E2858" s="4">
        <f t="shared" si="11"/>
        <v>0.13082983850356933</v>
      </c>
      <c r="F2858" s="4"/>
    </row>
    <row r="2859" spans="1:6" ht="13.2" x14ac:dyDescent="0.25">
      <c r="A2859" s="5">
        <v>44775.041666666664</v>
      </c>
      <c r="B2859" s="6">
        <v>217.95</v>
      </c>
      <c r="C2859" s="6">
        <v>200.20645999999999</v>
      </c>
      <c r="D2859" s="6">
        <v>8.8626211162217194E-2</v>
      </c>
      <c r="E2859" s="4">
        <f t="shared" si="11"/>
        <v>0.1320741761625083</v>
      </c>
      <c r="F2859" s="4"/>
    </row>
    <row r="2860" spans="1:6" ht="13.2" x14ac:dyDescent="0.25">
      <c r="A2860" s="5">
        <v>44775.083333333336</v>
      </c>
      <c r="B2860" s="6">
        <v>237.56</v>
      </c>
      <c r="C2860" s="6">
        <v>228.00409999999999</v>
      </c>
      <c r="D2860" s="6">
        <v>4.1911088440953502E-2</v>
      </c>
      <c r="E2860" s="4">
        <f t="shared" si="11"/>
        <v>0.13014628537998174</v>
      </c>
      <c r="F2860" s="4"/>
    </row>
    <row r="2861" spans="1:6" ht="13.2" x14ac:dyDescent="0.25">
      <c r="A2861" s="5">
        <v>44775.125</v>
      </c>
      <c r="B2861" s="6">
        <v>266.33</v>
      </c>
      <c r="C2861" s="6">
        <v>243.57947999999999</v>
      </c>
      <c r="D2861" s="6">
        <v>9.3400806997370994E-2</v>
      </c>
      <c r="E2861" s="4">
        <f t="shared" si="11"/>
        <v>0.13105349643410255</v>
      </c>
      <c r="F2861" s="4"/>
    </row>
    <row r="2862" spans="1:6" ht="13.2" x14ac:dyDescent="0.25">
      <c r="A2862" s="5">
        <v>44775.166666666664</v>
      </c>
      <c r="B2862" s="6">
        <v>269.04000000000002</v>
      </c>
      <c r="C2862" s="6">
        <v>242.57760999999999</v>
      </c>
      <c r="D2862" s="6">
        <v>0.10908834496308201</v>
      </c>
      <c r="E2862" s="4">
        <f t="shared" si="11"/>
        <v>0.13216149639436642</v>
      </c>
      <c r="F2862" s="4"/>
    </row>
    <row r="2863" spans="1:6" ht="13.2" x14ac:dyDescent="0.25">
      <c r="A2863" s="5">
        <v>44775.208333333336</v>
      </c>
      <c r="B2863" s="6">
        <v>266.37</v>
      </c>
      <c r="C2863" s="6">
        <v>236.58795000000001</v>
      </c>
      <c r="D2863" s="6">
        <v>0.125881516788999</v>
      </c>
      <c r="E2863" s="4">
        <f t="shared" si="11"/>
        <v>0.13349814497895654</v>
      </c>
      <c r="F2863" s="4"/>
    </row>
    <row r="2864" spans="1:6" ht="13.2" x14ac:dyDescent="0.25">
      <c r="A2864" s="5">
        <v>44775.25</v>
      </c>
      <c r="B2864" s="6">
        <v>262.08</v>
      </c>
      <c r="C2864" s="6">
        <v>232.77786</v>
      </c>
      <c r="D2864" s="6">
        <v>0.125880270572123</v>
      </c>
      <c r="E2864" s="4">
        <f t="shared" si="11"/>
        <v>0.13551622696242133</v>
      </c>
      <c r="F2864" s="4"/>
    </row>
    <row r="2865" spans="1:6" ht="13.2" x14ac:dyDescent="0.25">
      <c r="A2865" s="5">
        <v>44775.291666666664</v>
      </c>
      <c r="B2865" s="6">
        <v>251.14</v>
      </c>
      <c r="C2865" s="6">
        <v>231.81331</v>
      </c>
      <c r="D2865" s="6">
        <v>8.3371787409445897E-2</v>
      </c>
      <c r="E2865" s="4">
        <f t="shared" si="11"/>
        <v>0.13521678065481549</v>
      </c>
      <c r="F2865" s="4"/>
    </row>
    <row r="2866" spans="1:6" ht="13.2" x14ac:dyDescent="0.25">
      <c r="A2866" s="5">
        <v>44775.333333333336</v>
      </c>
      <c r="B2866" s="6">
        <v>241.83</v>
      </c>
      <c r="C2866" s="6">
        <v>231.35695000000001</v>
      </c>
      <c r="D2866" s="6">
        <v>4.5267929059403599E-2</v>
      </c>
      <c r="E2866" s="4">
        <f t="shared" si="11"/>
        <v>0.13452250028674642</v>
      </c>
      <c r="F2866" s="4"/>
    </row>
    <row r="2867" spans="1:6" ht="13.2" x14ac:dyDescent="0.25">
      <c r="A2867" s="5">
        <v>44775.375</v>
      </c>
      <c r="B2867" s="6">
        <v>247.36</v>
      </c>
      <c r="C2867" s="6">
        <v>226.17285999999999</v>
      </c>
      <c r="D2867" s="6">
        <v>9.3676756795665103E-2</v>
      </c>
      <c r="E2867" s="4">
        <f t="shared" si="11"/>
        <v>0.13576088001392642</v>
      </c>
      <c r="F2867" s="4"/>
    </row>
    <row r="2868" spans="1:6" ht="13.2" x14ac:dyDescent="0.25">
      <c r="A2868" s="5">
        <v>44775.416666666664</v>
      </c>
      <c r="B2868" s="6">
        <v>247.37</v>
      </c>
      <c r="C2868" s="6">
        <v>220.34048999999999</v>
      </c>
      <c r="D2868" s="6">
        <v>0.122671552559404</v>
      </c>
      <c r="E2868" s="4">
        <f t="shared" si="11"/>
        <v>0.13715249924521378</v>
      </c>
      <c r="F2868" s="4"/>
    </row>
    <row r="2869" spans="1:6" ht="13.2" x14ac:dyDescent="0.25">
      <c r="A2869" s="5">
        <v>44775.458333333336</v>
      </c>
      <c r="B2869" s="6">
        <v>248.38</v>
      </c>
      <c r="C2869" s="6">
        <v>223.86136999999999</v>
      </c>
      <c r="D2869" s="6">
        <v>0.109525953495236</v>
      </c>
      <c r="E2869" s="4">
        <f t="shared" si="11"/>
        <v>0.13762754973305119</v>
      </c>
      <c r="F2869" s="4"/>
    </row>
    <row r="2870" spans="1:6" ht="13.2" x14ac:dyDescent="0.25">
      <c r="A2870" s="5">
        <v>44775.5</v>
      </c>
      <c r="B2870" s="6">
        <v>252.89</v>
      </c>
      <c r="C2870" s="6">
        <v>231.07209</v>
      </c>
      <c r="D2870" s="6">
        <v>9.4420360329973099E-2</v>
      </c>
      <c r="E2870" s="4">
        <f t="shared" si="11"/>
        <v>0.13845494194584249</v>
      </c>
      <c r="F2870" s="4"/>
    </row>
    <row r="2871" spans="1:6" ht="13.2" x14ac:dyDescent="0.25">
      <c r="A2871" s="5">
        <v>44775.541666666664</v>
      </c>
      <c r="B2871" s="6">
        <v>252.21</v>
      </c>
      <c r="C2871" s="6">
        <v>225.3014</v>
      </c>
      <c r="D2871" s="6">
        <v>0.11943378958142201</v>
      </c>
      <c r="E2871" s="4">
        <f t="shared" si="11"/>
        <v>0.13873485420906298</v>
      </c>
      <c r="F2871" s="4"/>
    </row>
    <row r="2872" spans="1:6" ht="13.2" x14ac:dyDescent="0.25">
      <c r="A2872" s="5">
        <v>44775.583333333336</v>
      </c>
      <c r="B2872" s="6">
        <v>237.14</v>
      </c>
      <c r="C2872" s="6">
        <v>204.54812999999999</v>
      </c>
      <c r="D2872" s="6">
        <v>0.15933594699692399</v>
      </c>
      <c r="E2872" s="4">
        <f t="shared" si="11"/>
        <v>0.1379931362849996</v>
      </c>
      <c r="F2872" s="4"/>
    </row>
    <row r="2873" spans="1:6" ht="13.2" x14ac:dyDescent="0.25">
      <c r="A2873" s="5">
        <v>44775.625</v>
      </c>
      <c r="B2873" s="6">
        <v>185.99</v>
      </c>
      <c r="C2873" s="6">
        <v>177.86099999999999</v>
      </c>
      <c r="D2873" s="6">
        <v>4.5704229707468298E-2</v>
      </c>
      <c r="E2873" s="4">
        <f t="shared" si="11"/>
        <v>0.13254111295839954</v>
      </c>
      <c r="F2873" s="4"/>
    </row>
    <row r="2874" spans="1:6" ht="13.2" x14ac:dyDescent="0.25">
      <c r="A2874" s="5">
        <v>44775.666666666664</v>
      </c>
      <c r="B2874" s="6">
        <v>162.16</v>
      </c>
      <c r="C2874" s="6">
        <v>157.97990999999999</v>
      </c>
      <c r="D2874" s="6">
        <v>2.6459630215006399E-2</v>
      </c>
      <c r="E2874" s="4">
        <f t="shared" si="11"/>
        <v>0.12614419640554939</v>
      </c>
      <c r="F2874" s="4"/>
    </row>
    <row r="2875" spans="1:6" ht="13.2" x14ac:dyDescent="0.25">
      <c r="A2875" s="5">
        <v>44775.708333333336</v>
      </c>
      <c r="B2875" s="6">
        <v>148.43</v>
      </c>
      <c r="C2875" s="6">
        <v>147.63853</v>
      </c>
      <c r="D2875" s="6">
        <v>5.3608634548176796E-3</v>
      </c>
      <c r="E2875" s="4">
        <f t="shared" si="11"/>
        <v>0.11558348935130718</v>
      </c>
      <c r="F2875" s="4"/>
    </row>
    <row r="2876" spans="1:6" ht="13.2" x14ac:dyDescent="0.25">
      <c r="A2876" s="5">
        <v>44775.75</v>
      </c>
      <c r="B2876" s="6">
        <v>142.93</v>
      </c>
      <c r="C2876" s="6">
        <v>146.18045000000001</v>
      </c>
      <c r="D2876" s="6">
        <v>2.2235873538493E-2</v>
      </c>
      <c r="E2876" s="4">
        <f t="shared" si="11"/>
        <v>0.10712409142492757</v>
      </c>
      <c r="F2876" s="4"/>
    </row>
    <row r="2877" spans="1:6" ht="13.2" x14ac:dyDescent="0.25">
      <c r="A2877" s="5">
        <v>44775.791666666664</v>
      </c>
      <c r="B2877" s="6">
        <v>147.82</v>
      </c>
      <c r="C2877" s="6">
        <v>148.08340999999999</v>
      </c>
      <c r="D2877" s="6">
        <v>1.7787948021995999E-3</v>
      </c>
      <c r="E2877" s="4">
        <f t="shared" si="11"/>
        <v>9.8830587848582896E-2</v>
      </c>
      <c r="F2877" s="4"/>
    </row>
    <row r="2878" spans="1:6" ht="13.2" x14ac:dyDescent="0.25">
      <c r="A2878" s="5">
        <v>44775.833333333336</v>
      </c>
      <c r="B2878" s="6">
        <v>158.27000000000001</v>
      </c>
      <c r="C2878" s="6">
        <v>150.33420000000001</v>
      </c>
      <c r="D2878" s="6">
        <v>5.2787722288075503E-2</v>
      </c>
      <c r="E2878" s="4">
        <f t="shared" si="11"/>
        <v>9.186930477498774E-2</v>
      </c>
      <c r="F2878" s="4"/>
    </row>
    <row r="2879" spans="1:6" ht="13.2" x14ac:dyDescent="0.25">
      <c r="A2879" s="5">
        <v>44775.875</v>
      </c>
      <c r="B2879" s="6">
        <v>172.53</v>
      </c>
      <c r="C2879" s="6">
        <v>155.74530999999999</v>
      </c>
      <c r="D2879" s="6">
        <v>0.107770115196406</v>
      </c>
      <c r="E2879" s="4">
        <f t="shared" si="11"/>
        <v>8.937597539352321E-2</v>
      </c>
      <c r="F2879" s="4"/>
    </row>
    <row r="2880" spans="1:6" ht="13.2" x14ac:dyDescent="0.25">
      <c r="A2880" s="5">
        <v>44775.916666666664</v>
      </c>
      <c r="B2880" s="6">
        <v>177.39</v>
      </c>
      <c r="C2880" s="6">
        <v>163.77509000000001</v>
      </c>
      <c r="D2880" s="6">
        <v>8.3131750988504893E-2</v>
      </c>
      <c r="E2880" s="4">
        <f t="shared" si="11"/>
        <v>8.6562629973591335E-2</v>
      </c>
      <c r="F2880" s="4"/>
    </row>
    <row r="2881" spans="1:6" ht="13.2" x14ac:dyDescent="0.25">
      <c r="A2881" s="5">
        <v>44775.958333333336</v>
      </c>
      <c r="B2881" s="6">
        <v>178.16</v>
      </c>
      <c r="C2881" s="6">
        <v>170.84567000000001</v>
      </c>
      <c r="D2881" s="6">
        <v>4.2812498554982301E-2</v>
      </c>
      <c r="E2881" s="4">
        <f t="shared" si="11"/>
        <v>8.1340143775349358E-2</v>
      </c>
      <c r="F2881" s="4"/>
    </row>
    <row r="2882" spans="1:6" ht="13.2" x14ac:dyDescent="0.25">
      <c r="A2882" s="5">
        <v>44773</v>
      </c>
      <c r="B2882" s="6">
        <v>205.59</v>
      </c>
      <c r="C2882" s="6">
        <v>178.10462999999999</v>
      </c>
      <c r="D2882" s="6">
        <v>0.15432147945845101</v>
      </c>
      <c r="E2882" s="4">
        <f t="shared" si="11"/>
        <v>8.145230305652601E-2</v>
      </c>
      <c r="F2882" s="4"/>
    </row>
    <row r="2883" spans="1:6" ht="13.2" x14ac:dyDescent="0.25">
      <c r="A2883" s="5">
        <v>44773.041666666664</v>
      </c>
      <c r="B2883" s="6">
        <v>221.8</v>
      </c>
      <c r="C2883" s="6">
        <v>200.46530999999999</v>
      </c>
      <c r="D2883" s="6">
        <v>0.10642584495043</v>
      </c>
      <c r="E2883" s="4">
        <f t="shared" si="11"/>
        <v>8.219395446436821E-2</v>
      </c>
      <c r="F2883" s="4"/>
    </row>
    <row r="2884" spans="1:6" ht="13.2" x14ac:dyDescent="0.25">
      <c r="A2884" s="5">
        <v>44773.083333333336</v>
      </c>
      <c r="B2884" s="6">
        <v>236.1</v>
      </c>
      <c r="C2884" s="6">
        <v>232.23025000000001</v>
      </c>
      <c r="D2884" s="6">
        <v>1.6663419171274899E-2</v>
      </c>
      <c r="E2884" s="4">
        <f t="shared" si="11"/>
        <v>8.1141968244798274E-2</v>
      </c>
      <c r="F2884" s="4"/>
    </row>
    <row r="2885" spans="1:6" ht="13.2" x14ac:dyDescent="0.25">
      <c r="A2885" s="5">
        <v>44773.125</v>
      </c>
      <c r="B2885" s="6">
        <v>253.58</v>
      </c>
      <c r="C2885" s="6">
        <v>252.19503</v>
      </c>
      <c r="D2885" s="6">
        <v>5.4916625438653898E-3</v>
      </c>
      <c r="E2885" s="4">
        <f t="shared" si="11"/>
        <v>7.7479087225902202E-2</v>
      </c>
      <c r="F2885" s="4"/>
    </row>
    <row r="2886" spans="1:6" ht="13.2" x14ac:dyDescent="0.25">
      <c r="A2886" s="5">
        <v>44773.166666666664</v>
      </c>
      <c r="B2886" s="6">
        <v>252.24</v>
      </c>
      <c r="C2886" s="6">
        <v>253.67631</v>
      </c>
      <c r="D2886" s="6">
        <v>5.6619792364529103E-3</v>
      </c>
      <c r="E2886" s="4">
        <f t="shared" si="11"/>
        <v>7.3169655320625998E-2</v>
      </c>
      <c r="F2886" s="4"/>
    </row>
    <row r="2887" spans="1:6" ht="13.2" x14ac:dyDescent="0.25">
      <c r="A2887" s="5">
        <v>44773.208333333336</v>
      </c>
      <c r="B2887" s="6">
        <v>250.32</v>
      </c>
      <c r="C2887" s="6">
        <v>247.81084999999999</v>
      </c>
      <c r="D2887" s="6">
        <v>1.01252628769079E-2</v>
      </c>
      <c r="E2887" s="4">
        <f t="shared" si="11"/>
        <v>6.8346478074288883E-2</v>
      </c>
      <c r="F2887" s="4"/>
    </row>
    <row r="2888" spans="1:6" ht="13.2" x14ac:dyDescent="0.25">
      <c r="A2888" s="5">
        <v>44773.25</v>
      </c>
      <c r="B2888" s="6">
        <v>259.14999999999998</v>
      </c>
      <c r="C2888" s="6">
        <v>244.87734</v>
      </c>
      <c r="D2888" s="6">
        <v>5.8284935633488799E-2</v>
      </c>
      <c r="E2888" s="4">
        <f t="shared" si="11"/>
        <v>6.5530005785179105E-2</v>
      </c>
      <c r="F2888" s="4"/>
    </row>
    <row r="2889" spans="1:6" ht="13.2" x14ac:dyDescent="0.25">
      <c r="A2889" s="5">
        <v>44773.291666666664</v>
      </c>
      <c r="B2889" s="6">
        <v>263.56</v>
      </c>
      <c r="C2889" s="6">
        <v>248.08250000000001</v>
      </c>
      <c r="D2889" s="6">
        <v>6.2388519948001098E-2</v>
      </c>
      <c r="E2889" s="4">
        <f t="shared" si="11"/>
        <v>6.4655702974285578E-2</v>
      </c>
      <c r="F2889" s="4"/>
    </row>
    <row r="2890" spans="1:6" ht="13.2" x14ac:dyDescent="0.25">
      <c r="A2890" s="5">
        <v>44773.333333333336</v>
      </c>
      <c r="B2890" s="6">
        <v>266.33999999999997</v>
      </c>
      <c r="C2890" s="6">
        <v>252.77341000000001</v>
      </c>
      <c r="D2890" s="6">
        <v>5.3670953760523901E-2</v>
      </c>
      <c r="E2890" s="4">
        <f t="shared" si="11"/>
        <v>6.5005829003498911E-2</v>
      </c>
      <c r="F2890" s="4"/>
    </row>
    <row r="2891" spans="1:6" ht="13.2" x14ac:dyDescent="0.25">
      <c r="A2891" s="5">
        <v>44773.375</v>
      </c>
      <c r="B2891" s="6">
        <v>262.39</v>
      </c>
      <c r="C2891" s="6">
        <v>249.95006000000001</v>
      </c>
      <c r="D2891" s="6">
        <v>4.9769701995670497E-2</v>
      </c>
      <c r="E2891" s="4">
        <f t="shared" si="11"/>
        <v>6.3176368386832465E-2</v>
      </c>
      <c r="F2891" s="4"/>
    </row>
    <row r="2892" spans="1:6" ht="13.2" x14ac:dyDescent="0.25">
      <c r="A2892" s="5">
        <v>44773.416666666664</v>
      </c>
      <c r="B2892" s="6">
        <v>257.04000000000002</v>
      </c>
      <c r="C2892" s="6">
        <v>243.05776</v>
      </c>
      <c r="D2892" s="6">
        <v>5.7526408537625001E-2</v>
      </c>
      <c r="E2892" s="4">
        <f t="shared" si="11"/>
        <v>6.0461987385925009E-2</v>
      </c>
      <c r="F2892" s="4"/>
    </row>
    <row r="2893" spans="1:6" ht="13.2" x14ac:dyDescent="0.25">
      <c r="A2893" s="5">
        <v>44773.458333333336</v>
      </c>
      <c r="B2893" s="6">
        <v>251.59</v>
      </c>
      <c r="C2893" s="6">
        <v>244.24193</v>
      </c>
      <c r="D2893" s="6">
        <v>3.00852110036962E-2</v>
      </c>
      <c r="E2893" s="4">
        <f t="shared" si="11"/>
        <v>5.7151956448777526E-2</v>
      </c>
      <c r="F2893" s="4"/>
    </row>
    <row r="2894" spans="1:6" ht="13.2" x14ac:dyDescent="0.25">
      <c r="A2894" s="5">
        <v>44773.5</v>
      </c>
      <c r="B2894" s="6">
        <v>248.66</v>
      </c>
      <c r="C2894" s="6">
        <v>250.21402</v>
      </c>
      <c r="D2894" s="6">
        <v>6.2107630899339997E-3</v>
      </c>
      <c r="E2894" s="4">
        <f t="shared" si="11"/>
        <v>5.3476556563775889E-2</v>
      </c>
      <c r="F2894" s="4"/>
    </row>
    <row r="2895" spans="1:6" ht="13.2" x14ac:dyDescent="0.25">
      <c r="A2895" s="5">
        <v>44773.541666666664</v>
      </c>
      <c r="B2895" s="6">
        <v>245.49</v>
      </c>
      <c r="C2895" s="6">
        <v>246.26761999999999</v>
      </c>
      <c r="D2895" s="6">
        <v>3.15762177747925E-3</v>
      </c>
      <c r="E2895" s="4">
        <f t="shared" si="11"/>
        <v>4.8631716238611601E-2</v>
      </c>
      <c r="F2895" s="4"/>
    </row>
    <row r="2896" spans="1:6" ht="13.2" x14ac:dyDescent="0.25">
      <c r="A2896" s="5">
        <v>44773.583333333336</v>
      </c>
      <c r="B2896" s="6">
        <v>241.44</v>
      </c>
      <c r="C2896" s="6">
        <v>228.71852000000001</v>
      </c>
      <c r="D2896" s="6">
        <v>5.5620681700808403E-2</v>
      </c>
      <c r="E2896" s="4">
        <f t="shared" si="11"/>
        <v>4.4310246851273466E-2</v>
      </c>
      <c r="F2896" s="4"/>
    </row>
    <row r="2897" spans="1:6" ht="13.2" x14ac:dyDescent="0.25">
      <c r="A2897" s="5">
        <v>44773.625</v>
      </c>
      <c r="B2897" s="6">
        <v>207.62</v>
      </c>
      <c r="C2897" s="6">
        <v>200.21816999999999</v>
      </c>
      <c r="D2897" s="6">
        <v>3.6968822559910602E-2</v>
      </c>
      <c r="E2897" s="4">
        <f t="shared" si="11"/>
        <v>4.3946271553458545E-2</v>
      </c>
      <c r="F2897" s="4"/>
    </row>
    <row r="2898" spans="1:6" ht="13.2" x14ac:dyDescent="0.25">
      <c r="A2898" s="5">
        <v>44773.666666666664</v>
      </c>
      <c r="B2898" s="6">
        <v>178.47</v>
      </c>
      <c r="C2898" s="6">
        <v>172.68711999999999</v>
      </c>
      <c r="D2898" s="6">
        <v>3.3487616215963301E-2</v>
      </c>
      <c r="E2898" s="4">
        <f t="shared" si="11"/>
        <v>4.4239104303498422E-2</v>
      </c>
      <c r="F2898" s="4"/>
    </row>
    <row r="2899" spans="1:6" ht="13.2" x14ac:dyDescent="0.25">
      <c r="A2899" s="5">
        <v>44773.708333333336</v>
      </c>
      <c r="B2899" s="6">
        <v>164.77</v>
      </c>
      <c r="C2899" s="6">
        <v>155.47417999999999</v>
      </c>
      <c r="D2899" s="6">
        <v>5.9790120777610901E-2</v>
      </c>
      <c r="E2899" s="4">
        <f t="shared" si="11"/>
        <v>4.6506990025281462E-2</v>
      </c>
      <c r="F2899" s="4"/>
    </row>
    <row r="2900" spans="1:6" ht="13.2" x14ac:dyDescent="0.25">
      <c r="A2900" s="5">
        <v>44773.75</v>
      </c>
      <c r="B2900" s="6">
        <v>160.83000000000001</v>
      </c>
      <c r="C2900" s="6">
        <v>151.84097</v>
      </c>
      <c r="D2900" s="6">
        <v>5.9200293570305901E-2</v>
      </c>
      <c r="E2900" s="4">
        <f t="shared" si="11"/>
        <v>4.8047174193273673E-2</v>
      </c>
      <c r="F2900" s="4"/>
    </row>
    <row r="2901" spans="1:6" ht="13.2" x14ac:dyDescent="0.25">
      <c r="A2901" s="5">
        <v>44773.791666666664</v>
      </c>
      <c r="B2901" s="6">
        <v>160.77000000000001</v>
      </c>
      <c r="C2901" s="6">
        <v>153.69919999999999</v>
      </c>
      <c r="D2901" s="6">
        <v>4.6004143157544197E-2</v>
      </c>
      <c r="E2901" s="4">
        <f t="shared" si="11"/>
        <v>4.9889897041413035E-2</v>
      </c>
      <c r="F2901" s="4"/>
    </row>
    <row r="2902" spans="1:6" ht="13.2" x14ac:dyDescent="0.25">
      <c r="A2902" s="5">
        <v>44773.833333333336</v>
      </c>
      <c r="B2902" s="6">
        <v>160.76</v>
      </c>
      <c r="C2902" s="6">
        <v>155.42051000000001</v>
      </c>
      <c r="D2902" s="6">
        <v>3.4355118253054102E-2</v>
      </c>
      <c r="E2902" s="4">
        <f t="shared" si="11"/>
        <v>4.9121871873287148E-2</v>
      </c>
      <c r="F2902" s="4"/>
    </row>
    <row r="2903" spans="1:6" ht="13.2" x14ac:dyDescent="0.25">
      <c r="A2903" s="5">
        <v>44773.875</v>
      </c>
      <c r="B2903" s="6">
        <v>156.97</v>
      </c>
      <c r="C2903" s="6">
        <v>159.97920999999999</v>
      </c>
      <c r="D2903" s="6">
        <v>1.8810006625235801E-2</v>
      </c>
      <c r="E2903" s="4">
        <f t="shared" si="11"/>
        <v>4.5415200682821726E-2</v>
      </c>
      <c r="F2903" s="4"/>
    </row>
    <row r="2904" spans="1:6" ht="13.2" x14ac:dyDescent="0.25">
      <c r="A2904" s="5">
        <v>44773.916666666664</v>
      </c>
      <c r="B2904" s="6">
        <v>167.25</v>
      </c>
      <c r="C2904" s="6">
        <v>166.42805000000001</v>
      </c>
      <c r="D2904" s="6">
        <v>4.93877083820898E-3</v>
      </c>
      <c r="E2904" s="4">
        <f t="shared" si="11"/>
        <v>4.2157159843226065E-2</v>
      </c>
      <c r="F2904" s="4"/>
    </row>
    <row r="2905" spans="1:6" ht="13.2" x14ac:dyDescent="0.25">
      <c r="A2905" s="5">
        <v>44773.958333333336</v>
      </c>
      <c r="B2905" s="6">
        <v>180.65</v>
      </c>
      <c r="C2905" s="6">
        <v>170.39901</v>
      </c>
      <c r="D2905" s="6">
        <v>6.0158741532594498E-2</v>
      </c>
      <c r="E2905" s="4">
        <f t="shared" si="11"/>
        <v>4.2879919967293234E-2</v>
      </c>
      <c r="F2905" s="4"/>
    </row>
    <row r="2906" spans="1:6" ht="13.2" x14ac:dyDescent="0.25">
      <c r="A2906" s="5">
        <v>44774</v>
      </c>
      <c r="B2906" s="6">
        <v>190.26</v>
      </c>
      <c r="C2906" s="6">
        <v>180.51217</v>
      </c>
      <c r="D2906" s="6">
        <v>5.4000957386972803E-2</v>
      </c>
      <c r="E2906" s="4">
        <f t="shared" si="11"/>
        <v>3.8699898214314972E-2</v>
      </c>
      <c r="F2906" s="4"/>
    </row>
    <row r="2907" spans="1:6" ht="13.2" x14ac:dyDescent="0.25">
      <c r="A2907" s="5">
        <v>44774.041666666664</v>
      </c>
      <c r="B2907" s="6">
        <v>215.57</v>
      </c>
      <c r="C2907" s="6">
        <v>199.09871999999999</v>
      </c>
      <c r="D2907" s="6">
        <v>8.2729210916072202E-2</v>
      </c>
      <c r="E2907" s="4">
        <f t="shared" si="11"/>
        <v>3.7712538462883395E-2</v>
      </c>
      <c r="F2907" s="4"/>
    </row>
    <row r="2908" spans="1:6" ht="13.2" x14ac:dyDescent="0.25">
      <c r="A2908" s="5">
        <v>44774.083333333336</v>
      </c>
      <c r="B2908" s="6">
        <v>249.84</v>
      </c>
      <c r="C2908" s="6">
        <v>224.88473999999999</v>
      </c>
      <c r="D2908" s="6">
        <v>0.110969112444001</v>
      </c>
      <c r="E2908" s="4">
        <f t="shared" si="11"/>
        <v>4.1641942349246987E-2</v>
      </c>
      <c r="F2908" s="4"/>
    </row>
    <row r="2909" spans="1:6" ht="13.2" x14ac:dyDescent="0.25">
      <c r="A2909" s="5">
        <v>44774.125</v>
      </c>
      <c r="B2909" s="6">
        <v>262.97000000000003</v>
      </c>
      <c r="C2909" s="6">
        <v>241.30357000000001</v>
      </c>
      <c r="D2909" s="6">
        <v>8.9789098437292103E-2</v>
      </c>
      <c r="E2909" s="4">
        <f t="shared" si="11"/>
        <v>4.5154335511473097E-2</v>
      </c>
      <c r="F2909" s="4"/>
    </row>
    <row r="2910" spans="1:6" ht="13.2" x14ac:dyDescent="0.25">
      <c r="A2910" s="5">
        <v>44774.166666666664</v>
      </c>
      <c r="B2910" s="6">
        <v>267.3</v>
      </c>
      <c r="C2910" s="6">
        <v>243.63846000000001</v>
      </c>
      <c r="D2910" s="6">
        <v>9.7117425549315906E-2</v>
      </c>
      <c r="E2910" s="4">
        <f t="shared" si="11"/>
        <v>4.8964979107842393E-2</v>
      </c>
      <c r="F2910" s="4"/>
    </row>
    <row r="2911" spans="1:6" ht="13.2" x14ac:dyDescent="0.25">
      <c r="A2911" s="5">
        <v>44774.208333333336</v>
      </c>
      <c r="B2911" s="6">
        <v>265.88</v>
      </c>
      <c r="C2911" s="6">
        <v>239.99526</v>
      </c>
      <c r="D2911" s="6">
        <v>0.10785521347379901</v>
      </c>
      <c r="E2911" s="4">
        <f t="shared" si="11"/>
        <v>5.3037060382712851E-2</v>
      </c>
      <c r="F2911" s="4"/>
    </row>
    <row r="2912" spans="1:6" ht="13.2" x14ac:dyDescent="0.25">
      <c r="A2912" s="5">
        <v>44774.25</v>
      </c>
      <c r="B2912" s="6">
        <v>259.08999999999997</v>
      </c>
      <c r="C2912" s="6">
        <v>237.30321000000001</v>
      </c>
      <c r="D2912" s="6">
        <v>9.1809925369319506E-2</v>
      </c>
      <c r="E2912" s="4">
        <f t="shared" si="11"/>
        <v>5.443393495503912E-2</v>
      </c>
      <c r="F2912" s="4"/>
    </row>
    <row r="2913" spans="1:6" ht="13.2" x14ac:dyDescent="0.25">
      <c r="A2913" s="5">
        <v>44774.291666666664</v>
      </c>
      <c r="B2913" s="6">
        <v>263.69</v>
      </c>
      <c r="C2913" s="6">
        <v>238.84139999999999</v>
      </c>
      <c r="D2913" s="6">
        <v>0.10403807715077799</v>
      </c>
      <c r="E2913" s="4">
        <f t="shared" si="11"/>
        <v>5.6169333171821496E-2</v>
      </c>
      <c r="F2913" s="4"/>
    </row>
    <row r="2914" spans="1:6" ht="13.2" x14ac:dyDescent="0.25">
      <c r="A2914" s="5">
        <v>44774.333333333336</v>
      </c>
      <c r="B2914" s="6">
        <v>259.39999999999998</v>
      </c>
      <c r="C2914" s="6">
        <v>241.76967999999999</v>
      </c>
      <c r="D2914" s="6">
        <v>7.2921964408440204E-2</v>
      </c>
      <c r="E2914" s="4">
        <f t="shared" si="11"/>
        <v>5.6971458615484687E-2</v>
      </c>
      <c r="F2914" s="4"/>
    </row>
    <row r="2915" spans="1:6" ht="13.2" x14ac:dyDescent="0.25">
      <c r="A2915" s="5">
        <v>44774.375</v>
      </c>
      <c r="B2915" s="6">
        <v>256.85000000000002</v>
      </c>
      <c r="C2915" s="6">
        <v>238.86331000000001</v>
      </c>
      <c r="D2915" s="6">
        <v>7.5301183760703994E-2</v>
      </c>
      <c r="E2915" s="4">
        <f t="shared" si="11"/>
        <v>5.8035270355694418E-2</v>
      </c>
      <c r="F2915" s="4"/>
    </row>
    <row r="2916" spans="1:6" ht="13.2" x14ac:dyDescent="0.25">
      <c r="A2916" s="5">
        <v>44774.416666666664</v>
      </c>
      <c r="B2916" s="6">
        <v>258.20999999999998</v>
      </c>
      <c r="C2916" s="6">
        <v>233.93447</v>
      </c>
      <c r="D2916" s="6">
        <v>0.103770641410818</v>
      </c>
      <c r="E2916" s="4">
        <f t="shared" si="11"/>
        <v>5.9962113392077458E-2</v>
      </c>
      <c r="F2916" s="4"/>
    </row>
    <row r="2917" spans="1:6" ht="13.2" x14ac:dyDescent="0.25">
      <c r="A2917" s="5">
        <v>44774.458333333336</v>
      </c>
      <c r="B2917" s="6">
        <v>263.54000000000002</v>
      </c>
      <c r="C2917" s="6">
        <v>237.06093999999999</v>
      </c>
      <c r="D2917" s="6">
        <v>0.111697270752406</v>
      </c>
      <c r="E2917" s="4">
        <f t="shared" si="11"/>
        <v>6.3362615881607035E-2</v>
      </c>
      <c r="F2917" s="4"/>
    </row>
    <row r="2918" spans="1:6" ht="13.2" x14ac:dyDescent="0.25">
      <c r="A2918" s="5">
        <v>44774.5</v>
      </c>
      <c r="B2918" s="6">
        <v>262.56</v>
      </c>
      <c r="C2918" s="6">
        <v>242.69233</v>
      </c>
      <c r="D2918" s="6">
        <v>8.1863608957069206E-2</v>
      </c>
      <c r="E2918" s="4">
        <f t="shared" si="11"/>
        <v>6.6514817792737657E-2</v>
      </c>
      <c r="F2918" s="4"/>
    </row>
    <row r="2919" spans="1:6" ht="13.2" x14ac:dyDescent="0.25">
      <c r="A2919" s="5">
        <v>44774.541666666664</v>
      </c>
      <c r="B2919" s="6">
        <v>264.06</v>
      </c>
      <c r="C2919" s="6">
        <v>236.15977000000001</v>
      </c>
      <c r="D2919" s="6">
        <v>0.118141332878161</v>
      </c>
      <c r="E2919" s="4">
        <f t="shared" si="11"/>
        <v>7.1305805755266072E-2</v>
      </c>
      <c r="F2919" s="4"/>
    </row>
    <row r="2920" spans="1:6" ht="13.2" x14ac:dyDescent="0.25">
      <c r="A2920" s="5">
        <v>44774.583333333336</v>
      </c>
      <c r="B2920" s="6">
        <v>257.74</v>
      </c>
      <c r="C2920" s="6">
        <v>216.44315</v>
      </c>
      <c r="D2920" s="6">
        <v>0.190797675971727</v>
      </c>
      <c r="E2920" s="4">
        <f t="shared" si="11"/>
        <v>7.693818051655435E-2</v>
      </c>
      <c r="F2920" s="4"/>
    </row>
    <row r="2921" spans="1:6" ht="13.2" x14ac:dyDescent="0.25">
      <c r="A2921" s="5">
        <v>44774.625</v>
      </c>
      <c r="B2921" s="6">
        <v>226.82</v>
      </c>
      <c r="C2921" s="6">
        <v>188.95361</v>
      </c>
      <c r="D2921" s="6">
        <v>0.20040045808068899</v>
      </c>
      <c r="E2921" s="4">
        <f t="shared" si="11"/>
        <v>8.3747831996586766E-2</v>
      </c>
      <c r="F2921" s="4"/>
    </row>
    <row r="2922" spans="1:6" ht="13.2" x14ac:dyDescent="0.25">
      <c r="A2922" s="5">
        <v>44774.666666666664</v>
      </c>
      <c r="B2922" s="6">
        <v>199.06</v>
      </c>
      <c r="C2922" s="6">
        <v>164.97551999999999</v>
      </c>
      <c r="D2922" s="6">
        <v>0.206603258471317</v>
      </c>
      <c r="E2922" s="4">
        <f t="shared" si="11"/>
        <v>9.0960983757226513E-2</v>
      </c>
      <c r="F2922" s="4"/>
    </row>
    <row r="2923" spans="1:6" ht="13.2" x14ac:dyDescent="0.25">
      <c r="A2923" s="5">
        <v>44774.708333333336</v>
      </c>
      <c r="B2923" s="6">
        <v>193.73</v>
      </c>
      <c r="C2923" s="6">
        <v>151.11177000000001</v>
      </c>
      <c r="D2923" s="6">
        <v>0.28203117467289202</v>
      </c>
      <c r="E2923" s="4">
        <f t="shared" si="11"/>
        <v>0.10022102766952989</v>
      </c>
      <c r="F2923" s="4"/>
    </row>
    <row r="2924" spans="1:6" ht="13.2" x14ac:dyDescent="0.25">
      <c r="A2924" s="5">
        <v>44774.75</v>
      </c>
      <c r="B2924" s="6">
        <v>185.55</v>
      </c>
      <c r="C2924" s="6">
        <v>149.21603999999999</v>
      </c>
      <c r="D2924" s="6">
        <v>0.24349902329535</v>
      </c>
      <c r="E2924" s="4">
        <f t="shared" si="11"/>
        <v>0.1079001414080734</v>
      </c>
      <c r="F2924" s="4"/>
    </row>
    <row r="2925" spans="1:6" ht="13.2" x14ac:dyDescent="0.25">
      <c r="A2925" s="5">
        <v>44774.791666666664</v>
      </c>
      <c r="B2925" s="6">
        <v>185.26</v>
      </c>
      <c r="C2925" s="6">
        <v>151.65705</v>
      </c>
      <c r="D2925" s="6">
        <v>0.22157196121116601</v>
      </c>
      <c r="E2925" s="4">
        <f t="shared" si="11"/>
        <v>0.11521546716030766</v>
      </c>
      <c r="F2925" s="4"/>
    </row>
    <row r="2926" spans="1:6" ht="13.2" x14ac:dyDescent="0.25">
      <c r="A2926" s="5">
        <v>44774.833333333336</v>
      </c>
      <c r="B2926" s="6">
        <v>191.28</v>
      </c>
      <c r="C2926" s="6">
        <v>153.37754000000001</v>
      </c>
      <c r="D2926" s="6">
        <v>0.24711871112289299</v>
      </c>
      <c r="E2926" s="4">
        <f t="shared" si="11"/>
        <v>0.1240806168632176</v>
      </c>
      <c r="F2926" s="4"/>
    </row>
    <row r="2927" spans="1:6" ht="13.2" x14ac:dyDescent="0.25">
      <c r="A2927" s="5">
        <v>44774.875</v>
      </c>
      <c r="B2927" s="6">
        <v>189.19</v>
      </c>
      <c r="C2927" s="6">
        <v>158.36154999999999</v>
      </c>
      <c r="D2927" s="6">
        <v>0.194671307523827</v>
      </c>
      <c r="E2927" s="4">
        <f t="shared" si="11"/>
        <v>0.13140817106732558</v>
      </c>
      <c r="F2927" s="4"/>
    </row>
    <row r="2928" spans="1:6" ht="13.2" x14ac:dyDescent="0.25">
      <c r="A2928" s="5">
        <v>44774.916666666664</v>
      </c>
      <c r="B2928" s="6">
        <v>195.28</v>
      </c>
      <c r="C2928" s="6">
        <v>166.39915999999999</v>
      </c>
      <c r="D2928" s="6">
        <v>0.17356361654710201</v>
      </c>
      <c r="E2928" s="4">
        <f t="shared" si="11"/>
        <v>0.13843420630519612</v>
      </c>
      <c r="F2928" s="4"/>
    </row>
    <row r="2929" spans="1:6" ht="13.2" x14ac:dyDescent="0.25">
      <c r="A2929" s="5">
        <v>44774.958333333336</v>
      </c>
      <c r="B2929" s="6">
        <v>205.65</v>
      </c>
      <c r="C2929" s="6">
        <v>172.99011999999999</v>
      </c>
      <c r="D2929" s="6">
        <v>0.18879621564514701</v>
      </c>
      <c r="E2929" s="4">
        <f t="shared" si="11"/>
        <v>0.1437941010598858</v>
      </c>
      <c r="F2929" s="4"/>
    </row>
    <row r="2930" spans="1:6" ht="13.2" x14ac:dyDescent="0.25">
      <c r="A2930" s="5">
        <v>44775</v>
      </c>
      <c r="B2930" s="6">
        <v>206.33</v>
      </c>
      <c r="C2930" s="6">
        <v>180.02888999999999</v>
      </c>
      <c r="D2930" s="6">
        <v>0.146093829718108</v>
      </c>
      <c r="E2930" s="4">
        <f t="shared" si="11"/>
        <v>0.14763130407368311</v>
      </c>
      <c r="F2930" s="4"/>
    </row>
    <row r="2931" spans="1:6" ht="13.2" x14ac:dyDescent="0.25">
      <c r="A2931" s="5">
        <v>44775.041666666664</v>
      </c>
      <c r="B2931" s="6">
        <v>217.95</v>
      </c>
      <c r="C2931" s="6">
        <v>199.55510000000001</v>
      </c>
      <c r="D2931" s="6">
        <v>9.2179553416574994E-2</v>
      </c>
      <c r="E2931" s="4">
        <f t="shared" si="11"/>
        <v>0.14802506834453738</v>
      </c>
      <c r="F2931" s="4"/>
    </row>
    <row r="2932" spans="1:6" ht="13.2" x14ac:dyDescent="0.25">
      <c r="A2932" s="5">
        <v>44775.083333333336</v>
      </c>
      <c r="B2932" s="6">
        <v>237.56</v>
      </c>
      <c r="C2932" s="6">
        <v>227.48795000000001</v>
      </c>
      <c r="D2932" s="6">
        <v>4.4275092373024502E-2</v>
      </c>
      <c r="E2932" s="4">
        <f t="shared" si="11"/>
        <v>0.14524615084158002</v>
      </c>
      <c r="F2932" s="4"/>
    </row>
    <row r="2933" spans="1:6" ht="13.2" x14ac:dyDescent="0.25">
      <c r="A2933" s="5">
        <v>44775.125</v>
      </c>
      <c r="B2933" s="6">
        <v>266.33</v>
      </c>
      <c r="C2933" s="6">
        <v>244.10636</v>
      </c>
      <c r="D2933" s="6">
        <v>9.1040806966274798E-2</v>
      </c>
      <c r="E2933" s="4">
        <f t="shared" si="11"/>
        <v>0.14529830536362096</v>
      </c>
      <c r="F2933" s="4"/>
    </row>
    <row r="2934" spans="1:6" ht="13.2" x14ac:dyDescent="0.25">
      <c r="A2934" s="5">
        <v>44775.166666666664</v>
      </c>
      <c r="B2934" s="6">
        <v>269.04000000000002</v>
      </c>
      <c r="C2934" s="6">
        <v>243.94093000000001</v>
      </c>
      <c r="D2934" s="6">
        <v>0.102889949628379</v>
      </c>
      <c r="E2934" s="4">
        <f t="shared" si="11"/>
        <v>0.1455388272002486</v>
      </c>
      <c r="F2934" s="4"/>
    </row>
    <row r="2935" spans="1:6" ht="13.2" x14ac:dyDescent="0.25">
      <c r="A2935" s="5">
        <v>44775.208333333336</v>
      </c>
      <c r="B2935" s="6">
        <v>266.37</v>
      </c>
      <c r="C2935" s="6">
        <v>238.21872999999999</v>
      </c>
      <c r="D2935" s="6">
        <v>0.11817404114277601</v>
      </c>
      <c r="E2935" s="4">
        <f t="shared" si="11"/>
        <v>0.14596877835312264</v>
      </c>
      <c r="F2935" s="4"/>
    </row>
    <row r="2936" spans="1:6" ht="13.2" x14ac:dyDescent="0.25">
      <c r="A2936" s="5">
        <v>44775.25</v>
      </c>
      <c r="B2936" s="6">
        <v>262.08</v>
      </c>
      <c r="C2936" s="6">
        <v>234.39648</v>
      </c>
      <c r="D2936" s="6">
        <v>0.11810552786458201</v>
      </c>
      <c r="E2936" s="4">
        <f t="shared" si="11"/>
        <v>0.14706442845709192</v>
      </c>
      <c r="F2936" s="4"/>
    </row>
    <row r="2937" spans="1:6" ht="13.2" x14ac:dyDescent="0.25">
      <c r="A2937" s="5">
        <v>44775.291666666664</v>
      </c>
      <c r="B2937" s="6">
        <v>251.14</v>
      </c>
      <c r="C2937" s="6">
        <v>233.39305999999999</v>
      </c>
      <c r="D2937" s="6">
        <v>7.60388505125216E-2</v>
      </c>
      <c r="E2937" s="4">
        <f t="shared" si="11"/>
        <v>0.14589779401383124</v>
      </c>
      <c r="F2937" s="4"/>
    </row>
    <row r="2938" spans="1:6" ht="13.2" x14ac:dyDescent="0.25">
      <c r="A2938" s="5">
        <v>44775.333333333336</v>
      </c>
      <c r="B2938" s="6">
        <v>241.83</v>
      </c>
      <c r="C2938" s="6">
        <v>232.68656999999999</v>
      </c>
      <c r="D2938" s="6">
        <v>3.92950482702977E-2</v>
      </c>
      <c r="E2938" s="4">
        <f t="shared" si="11"/>
        <v>0.1444966725080753</v>
      </c>
      <c r="F2938" s="4"/>
    </row>
    <row r="2939" spans="1:6" ht="13.2" x14ac:dyDescent="0.25">
      <c r="A2939" s="5">
        <v>44775.375</v>
      </c>
      <c r="B2939" s="6">
        <v>247.36</v>
      </c>
      <c r="C2939" s="6">
        <v>227.51885999999999</v>
      </c>
      <c r="D2939" s="6">
        <v>8.7206572677095903E-2</v>
      </c>
      <c r="E2939" s="4">
        <f t="shared" si="11"/>
        <v>0.14499273037959162</v>
      </c>
      <c r="F2939" s="4"/>
    </row>
    <row r="2940" spans="1:6" ht="13.2" x14ac:dyDescent="0.25">
      <c r="A2940" s="5">
        <v>44775.416666666664</v>
      </c>
      <c r="B2940" s="6">
        <v>247.37</v>
      </c>
      <c r="C2940" s="6">
        <v>222.49423999999999</v>
      </c>
      <c r="D2940" s="6">
        <v>0.111804062882706</v>
      </c>
      <c r="E2940" s="4">
        <f t="shared" si="11"/>
        <v>0.14532745627425361</v>
      </c>
      <c r="F2940" s="4"/>
    </row>
    <row r="2941" spans="1:6" ht="13.2" x14ac:dyDescent="0.25">
      <c r="A2941" s="5">
        <v>44775.458333333336</v>
      </c>
      <c r="B2941" s="6">
        <v>248.38</v>
      </c>
      <c r="C2941" s="6">
        <v>226.91453999999999</v>
      </c>
      <c r="D2941" s="6">
        <v>9.4597111317767504E-2</v>
      </c>
      <c r="E2941" s="4">
        <f t="shared" si="11"/>
        <v>0.14461494963114371</v>
      </c>
      <c r="F2941" s="4"/>
    </row>
    <row r="2942" spans="1:6" ht="13.2" x14ac:dyDescent="0.25">
      <c r="A2942" s="5">
        <v>44775.5</v>
      </c>
      <c r="B2942" s="6">
        <v>252.89</v>
      </c>
      <c r="C2942" s="6">
        <v>233.92581999999999</v>
      </c>
      <c r="D2942" s="6">
        <v>8.1069203904041001E-2</v>
      </c>
      <c r="E2942" s="4">
        <f t="shared" si="11"/>
        <v>0.14458184942060084</v>
      </c>
      <c r="F2942" s="4"/>
    </row>
    <row r="2943" spans="1:6" ht="13.2" x14ac:dyDescent="0.25">
      <c r="A2943" s="5">
        <v>44775.541666666664</v>
      </c>
      <c r="B2943" s="6">
        <v>252.21</v>
      </c>
      <c r="C2943" s="6">
        <v>227.83232000000001</v>
      </c>
      <c r="D2943" s="6">
        <v>0.106998339831679</v>
      </c>
      <c r="E2943" s="4">
        <f t="shared" si="11"/>
        <v>0.14411755804366411</v>
      </c>
      <c r="F2943" s="4"/>
    </row>
    <row r="2944" spans="1:6" ht="13.2" x14ac:dyDescent="0.25">
      <c r="A2944" s="5">
        <v>44775.583333333336</v>
      </c>
      <c r="B2944" s="6">
        <v>237.14</v>
      </c>
      <c r="C2944" s="6">
        <v>208.19685999999999</v>
      </c>
      <c r="D2944" s="6">
        <v>0.139018138890279</v>
      </c>
      <c r="E2944" s="4">
        <f t="shared" si="11"/>
        <v>0.14196007733193711</v>
      </c>
      <c r="F2944" s="4"/>
    </row>
    <row r="2945" spans="1:6" ht="13.2" x14ac:dyDescent="0.25">
      <c r="A2945" s="5">
        <v>44775.625</v>
      </c>
      <c r="B2945" s="6">
        <v>185.99</v>
      </c>
      <c r="C2945" s="6">
        <v>182.90334999999999</v>
      </c>
      <c r="D2945" s="6">
        <v>1.6875852738618601E-2</v>
      </c>
      <c r="E2945" s="4">
        <f t="shared" si="11"/>
        <v>0.13431321877601751</v>
      </c>
      <c r="F2945" s="4"/>
    </row>
    <row r="2946" spans="1:6" ht="13.2" x14ac:dyDescent="0.25">
      <c r="A2946" s="5">
        <v>44775.666666666664</v>
      </c>
      <c r="B2946" s="6">
        <v>162.16</v>
      </c>
      <c r="C2946" s="6">
        <v>163.36257000000001</v>
      </c>
      <c r="D2946" s="6">
        <v>7.3613557867019796E-3</v>
      </c>
      <c r="E2946" s="4">
        <f t="shared" si="11"/>
        <v>0.12601147283082523</v>
      </c>
      <c r="F2946" s="4"/>
    </row>
    <row r="2947" spans="1:6" ht="13.2" x14ac:dyDescent="0.25">
      <c r="A2947" s="5">
        <v>44775.708333333336</v>
      </c>
      <c r="B2947" s="6">
        <v>148.43</v>
      </c>
      <c r="C2947" s="6">
        <v>152.42742000000001</v>
      </c>
      <c r="D2947" s="6">
        <v>2.6225071578328901E-2</v>
      </c>
      <c r="E2947" s="4">
        <f t="shared" si="11"/>
        <v>0.11535288520188507</v>
      </c>
      <c r="F2947" s="4"/>
    </row>
    <row r="2948" spans="1:6" ht="13.2" x14ac:dyDescent="0.25">
      <c r="A2948" s="5">
        <v>44775.75</v>
      </c>
      <c r="B2948" s="6">
        <v>142.93</v>
      </c>
      <c r="C2948" s="6">
        <v>150.12755999999999</v>
      </c>
      <c r="D2948" s="6">
        <v>4.79429626379059E-2</v>
      </c>
      <c r="E2948" s="4">
        <f t="shared" si="11"/>
        <v>0.10720471600782489</v>
      </c>
      <c r="F2948" s="4"/>
    </row>
    <row r="2949" spans="1:6" ht="13.2" x14ac:dyDescent="0.25">
      <c r="A2949" s="5">
        <v>44775.791666666664</v>
      </c>
      <c r="B2949" s="6">
        <v>147.82</v>
      </c>
      <c r="C2949" s="6">
        <v>151.52028999999999</v>
      </c>
      <c r="D2949" s="6">
        <v>2.44210857832967E-2</v>
      </c>
      <c r="E2949" s="4">
        <f t="shared" si="11"/>
        <v>9.899009619833031E-2</v>
      </c>
      <c r="F2949" s="4"/>
    </row>
    <row r="2950" spans="1:6" ht="13.2" x14ac:dyDescent="0.25">
      <c r="A2950" s="5">
        <v>44775.833333333336</v>
      </c>
      <c r="B2950" s="6">
        <v>158.27000000000001</v>
      </c>
      <c r="C2950" s="6">
        <v>154.01562000000001</v>
      </c>
      <c r="D2950" s="6">
        <v>2.7623042390115999E-2</v>
      </c>
      <c r="E2950" s="4">
        <f t="shared" si="11"/>
        <v>8.9844443334464605E-2</v>
      </c>
      <c r="F2950" s="4"/>
    </row>
    <row r="2951" spans="1:6" ht="13.2" x14ac:dyDescent="0.25">
      <c r="A2951" s="5">
        <v>44775.875</v>
      </c>
      <c r="B2951" s="6">
        <v>172.53</v>
      </c>
      <c r="C2951" s="6">
        <v>160.19051999999999</v>
      </c>
      <c r="D2951" s="6">
        <v>7.7030026495950005E-2</v>
      </c>
      <c r="E2951" s="4">
        <f t="shared" si="11"/>
        <v>8.4942723291636421E-2</v>
      </c>
      <c r="F2951" s="4"/>
    </row>
    <row r="2952" spans="1:6" ht="13.2" x14ac:dyDescent="0.25">
      <c r="A2952" s="5">
        <v>44775.916666666664</v>
      </c>
      <c r="B2952" s="6">
        <v>177.39</v>
      </c>
      <c r="C2952" s="6">
        <v>168.48532</v>
      </c>
      <c r="D2952" s="6">
        <v>5.28513700778203E-2</v>
      </c>
      <c r="E2952" s="4">
        <f t="shared" si="11"/>
        <v>7.9913046355416351E-2</v>
      </c>
      <c r="F2952" s="4"/>
    </row>
    <row r="2953" spans="1:6" ht="13.2" x14ac:dyDescent="0.25">
      <c r="A2953" s="5">
        <v>44775.958333333336</v>
      </c>
      <c r="B2953" s="6">
        <v>178.16</v>
      </c>
      <c r="C2953" s="6">
        <v>174.11845</v>
      </c>
      <c r="D2953" s="6">
        <v>2.3211497690221801E-2</v>
      </c>
      <c r="E2953" s="4">
        <f t="shared" si="11"/>
        <v>7.3013683107294475E-2</v>
      </c>
      <c r="F2953" s="4"/>
    </row>
    <row r="2954" spans="1:6" ht="13.2" x14ac:dyDescent="0.25">
      <c r="A2954" s="5">
        <v>44776</v>
      </c>
      <c r="B2954" s="6">
        <v>177.96</v>
      </c>
      <c r="C2954" s="6">
        <v>188.04927000000001</v>
      </c>
      <c r="D2954" s="6">
        <v>5.3652268897401101E-2</v>
      </c>
      <c r="E2954" s="4">
        <f t="shared" si="11"/>
        <v>6.9161951406431679E-2</v>
      </c>
      <c r="F2954" s="4"/>
    </row>
    <row r="2955" spans="1:6" ht="13.2" x14ac:dyDescent="0.25">
      <c r="A2955" s="5">
        <v>44776.041666666664</v>
      </c>
      <c r="B2955" s="6">
        <v>182.03</v>
      </c>
      <c r="C2955" s="6">
        <v>209.21596</v>
      </c>
      <c r="D2955" s="6">
        <v>0.12994209428382</v>
      </c>
      <c r="E2955" s="4">
        <f t="shared" si="11"/>
        <v>7.0735390609233562E-2</v>
      </c>
      <c r="F2955" s="4"/>
    </row>
    <row r="2956" spans="1:6" ht="13.2" x14ac:dyDescent="0.25">
      <c r="A2956" s="5">
        <v>44776.083333333336</v>
      </c>
      <c r="B2956" s="6">
        <v>217.37</v>
      </c>
      <c r="C2956" s="6">
        <v>232.96816999999999</v>
      </c>
      <c r="D2956" s="6">
        <v>6.6954082182128005E-2</v>
      </c>
      <c r="E2956" s="4">
        <f t="shared" si="11"/>
        <v>7.1680348517946205E-2</v>
      </c>
      <c r="F2956" s="4"/>
    </row>
    <row r="2957" spans="1:6" ht="13.2" x14ac:dyDescent="0.25">
      <c r="A2957" s="5">
        <v>44776.125</v>
      </c>
      <c r="B2957" s="6">
        <v>251.1</v>
      </c>
      <c r="C2957" s="6">
        <v>244.09666000000001</v>
      </c>
      <c r="D2957" s="6">
        <v>2.86908473061449E-2</v>
      </c>
      <c r="E2957" s="4">
        <f t="shared" si="11"/>
        <v>6.9082433532107468E-2</v>
      </c>
      <c r="F2957" s="4"/>
    </row>
    <row r="2958" spans="1:6" ht="13.2" x14ac:dyDescent="0.25">
      <c r="A2958" s="5">
        <v>44776.166666666664</v>
      </c>
      <c r="B2958" s="6">
        <v>257.64999999999998</v>
      </c>
      <c r="C2958" s="6">
        <v>240.56647000000001</v>
      </c>
      <c r="D2958" s="6">
        <v>7.10137618097815E-2</v>
      </c>
      <c r="E2958" s="4">
        <f t="shared" si="11"/>
        <v>6.7754259039665907E-2</v>
      </c>
      <c r="F2958" s="4"/>
    </row>
    <row r="2959" spans="1:6" ht="13.2" x14ac:dyDescent="0.25">
      <c r="A2959" s="5">
        <v>44776.208333333336</v>
      </c>
      <c r="B2959" s="6">
        <v>247.63</v>
      </c>
      <c r="C2959" s="6">
        <v>234.08125000000001</v>
      </c>
      <c r="D2959" s="6">
        <v>5.7880543614663597E-2</v>
      </c>
      <c r="E2959" s="4">
        <f t="shared" si="11"/>
        <v>6.5242029975994556E-2</v>
      </c>
      <c r="F2959" s="4"/>
    </row>
    <row r="2960" spans="1:6" ht="13.2" x14ac:dyDescent="0.25">
      <c r="A2960" s="5">
        <v>44776.25</v>
      </c>
      <c r="B2960" s="6">
        <v>237.7</v>
      </c>
      <c r="C2960" s="6">
        <v>229.80627000000001</v>
      </c>
      <c r="D2960" s="6">
        <v>3.4349497948859102E-2</v>
      </c>
      <c r="E2960" s="4">
        <f t="shared" si="11"/>
        <v>6.175219539617275E-2</v>
      </c>
      <c r="F2960" s="4"/>
    </row>
    <row r="2961" spans="1:6" ht="13.2" x14ac:dyDescent="0.25">
      <c r="A2961" s="5">
        <v>44776.291666666664</v>
      </c>
      <c r="B2961" s="6">
        <v>227.8</v>
      </c>
      <c r="C2961" s="6">
        <v>226.28362000000001</v>
      </c>
      <c r="D2961" s="6">
        <v>6.7012362627042899E-3</v>
      </c>
      <c r="E2961" s="4">
        <f t="shared" si="11"/>
        <v>5.88631281357637E-2</v>
      </c>
      <c r="F2961" s="4"/>
    </row>
    <row r="2962" spans="1:6" ht="13.2" x14ac:dyDescent="0.25">
      <c r="A2962" s="5">
        <v>44776.333333333336</v>
      </c>
      <c r="B2962" s="6">
        <v>217.77</v>
      </c>
      <c r="C2962" s="6">
        <v>223.11537000000001</v>
      </c>
      <c r="D2962" s="6">
        <v>2.3957874349938301E-2</v>
      </c>
      <c r="E2962" s="4">
        <f t="shared" si="11"/>
        <v>5.8224079222415383E-2</v>
      </c>
      <c r="F2962" s="4"/>
    </row>
    <row r="2963" spans="1:6" ht="13.2" x14ac:dyDescent="0.25">
      <c r="A2963" s="5">
        <v>44776.375</v>
      </c>
      <c r="B2963" s="6">
        <v>214.92</v>
      </c>
      <c r="C2963" s="6">
        <v>217.47815</v>
      </c>
      <c r="D2963" s="6">
        <v>1.17627908826703E-2</v>
      </c>
      <c r="E2963" s="4">
        <f t="shared" si="11"/>
        <v>5.5080588314314317E-2</v>
      </c>
      <c r="F2963" s="4"/>
    </row>
    <row r="2964" spans="1:6" ht="13.2" x14ac:dyDescent="0.25">
      <c r="A2964" s="5">
        <v>44776.416666666664</v>
      </c>
      <c r="B2964" s="6">
        <v>213.5</v>
      </c>
      <c r="C2964" s="6">
        <v>212.3169</v>
      </c>
      <c r="D2964" s="6">
        <v>5.5723307942042999E-3</v>
      </c>
      <c r="E2964" s="4">
        <f t="shared" si="11"/>
        <v>5.065426614396009E-2</v>
      </c>
      <c r="F2964" s="4"/>
    </row>
    <row r="2965" spans="1:6" ht="13.2" x14ac:dyDescent="0.25">
      <c r="A2965" s="5">
        <v>44776.458333333336</v>
      </c>
      <c r="B2965" s="6">
        <v>219.75</v>
      </c>
      <c r="C2965" s="6">
        <v>215.34280999999999</v>
      </c>
      <c r="D2965" s="6">
        <v>2.0465925934559901E-2</v>
      </c>
      <c r="E2965" s="4">
        <f t="shared" si="11"/>
        <v>4.7565466752993106E-2</v>
      </c>
      <c r="F2965" s="4"/>
    </row>
    <row r="2966" spans="1:6" ht="13.2" x14ac:dyDescent="0.25">
      <c r="A2966" s="5">
        <v>44776.5</v>
      </c>
      <c r="B2966" s="6">
        <v>219.81</v>
      </c>
      <c r="C2966" s="6">
        <v>221.19269</v>
      </c>
      <c r="D2966" s="6">
        <v>6.2510655302397003E-3</v>
      </c>
      <c r="E2966" s="4">
        <f t="shared" si="11"/>
        <v>4.4448044320751383E-2</v>
      </c>
      <c r="F2966" s="4"/>
    </row>
    <row r="2967" spans="1:6" ht="13.2" x14ac:dyDescent="0.25">
      <c r="A2967" s="5">
        <v>44776.541666666664</v>
      </c>
      <c r="B2967" s="6">
        <v>219.83</v>
      </c>
      <c r="C2967" s="6">
        <v>213.61657</v>
      </c>
      <c r="D2967" s="6">
        <v>2.9086835351770701E-2</v>
      </c>
      <c r="E2967" s="4">
        <f t="shared" si="11"/>
        <v>4.120173163408853E-2</v>
      </c>
      <c r="F2967" s="4"/>
    </row>
    <row r="2968" spans="1:6" ht="13.2" x14ac:dyDescent="0.25">
      <c r="A2968" s="5">
        <v>44776.583333333336</v>
      </c>
      <c r="B2968" s="6">
        <v>218.06</v>
      </c>
      <c r="C2968" s="6">
        <v>191.17286999999999</v>
      </c>
      <c r="D2968" s="6">
        <v>0.14064302115671501</v>
      </c>
      <c r="E2968" s="4">
        <f t="shared" si="11"/>
        <v>4.1269435061856694E-2</v>
      </c>
      <c r="F2968" s="4"/>
    </row>
    <row r="2969" spans="1:6" ht="13.2" x14ac:dyDescent="0.25">
      <c r="A2969" s="5">
        <v>44776.625</v>
      </c>
      <c r="B2969" s="6">
        <v>186.04</v>
      </c>
      <c r="C2969" s="6">
        <v>165.83951999999999</v>
      </c>
      <c r="D2969" s="6">
        <v>0.12180739548691399</v>
      </c>
      <c r="E2969" s="4">
        <f t="shared" si="11"/>
        <v>4.5641582676369002E-2</v>
      </c>
      <c r="F2969" s="4"/>
    </row>
    <row r="2970" spans="1:6" ht="13.2" x14ac:dyDescent="0.25">
      <c r="A2970" s="5">
        <v>44776.666666666664</v>
      </c>
      <c r="B2970" s="6">
        <v>166.08</v>
      </c>
      <c r="C2970" s="6">
        <v>150.81201999999999</v>
      </c>
      <c r="D2970" s="6">
        <v>0.101238482184643</v>
      </c>
      <c r="E2970" s="4">
        <f t="shared" si="11"/>
        <v>4.9553129609616553E-2</v>
      </c>
      <c r="F2970" s="4"/>
    </row>
    <row r="2971" spans="1:6" ht="13.2" x14ac:dyDescent="0.25">
      <c r="A2971" s="5">
        <v>44776.708333333336</v>
      </c>
      <c r="B2971" s="6">
        <v>158.81</v>
      </c>
      <c r="C2971" s="6">
        <v>144.60778999999999</v>
      </c>
      <c r="D2971" s="6">
        <v>9.8211928970078299E-2</v>
      </c>
      <c r="E2971" s="4">
        <f t="shared" si="11"/>
        <v>5.2552582000939436E-2</v>
      </c>
      <c r="F2971" s="4"/>
    </row>
    <row r="2972" spans="1:6" ht="13.2" x14ac:dyDescent="0.25">
      <c r="A2972" s="5">
        <v>44776.75</v>
      </c>
      <c r="B2972" s="6">
        <v>153.52000000000001</v>
      </c>
      <c r="C2972" s="6">
        <v>144.11426</v>
      </c>
      <c r="D2972" s="6">
        <v>6.5265852248070397E-2</v>
      </c>
      <c r="E2972" s="4">
        <f t="shared" si="11"/>
        <v>5.3274369068029633E-2</v>
      </c>
      <c r="F2972" s="4"/>
    </row>
    <row r="2973" spans="1:6" ht="13.2" x14ac:dyDescent="0.25">
      <c r="A2973" s="5">
        <v>44776.791666666664</v>
      </c>
      <c r="B2973" s="6">
        <v>154</v>
      </c>
      <c r="C2973" s="6">
        <v>145.67679000000001</v>
      </c>
      <c r="D2973" s="6">
        <v>5.71347707483119E-2</v>
      </c>
      <c r="E2973" s="4">
        <f t="shared" si="11"/>
        <v>5.4637439274905254E-2</v>
      </c>
      <c r="F2973" s="4"/>
    </row>
    <row r="2974" spans="1:6" ht="13.2" x14ac:dyDescent="0.25">
      <c r="A2974" s="5">
        <v>44776.833333333336</v>
      </c>
      <c r="B2974" s="6">
        <v>167.39</v>
      </c>
      <c r="C2974" s="6">
        <v>147.71352999999999</v>
      </c>
      <c r="D2974" s="6">
        <v>0.13320695808975599</v>
      </c>
      <c r="E2974" s="4">
        <f t="shared" si="11"/>
        <v>5.9036769095723592E-2</v>
      </c>
      <c r="F2974" s="4"/>
    </row>
    <row r="2975" spans="1:6" ht="13.2" x14ac:dyDescent="0.25">
      <c r="A2975" s="5">
        <v>44776.875</v>
      </c>
      <c r="B2975" s="6">
        <v>177.55</v>
      </c>
      <c r="C2975" s="6">
        <v>152.99776</v>
      </c>
      <c r="D2975" s="6">
        <v>0.160474506293425</v>
      </c>
      <c r="E2975" s="4">
        <f t="shared" si="11"/>
        <v>6.2513622420618378E-2</v>
      </c>
      <c r="F2975" s="4"/>
    </row>
    <row r="2976" spans="1:6" ht="13.2" x14ac:dyDescent="0.25">
      <c r="A2976" s="5">
        <v>44776.916666666664</v>
      </c>
      <c r="B2976" s="6">
        <v>186.67</v>
      </c>
      <c r="C2976" s="6">
        <v>162.71125000000001</v>
      </c>
      <c r="D2976" s="6">
        <v>0.14724704038595901</v>
      </c>
      <c r="E2976" s="4">
        <f t="shared" si="11"/>
        <v>6.6446775350124165E-2</v>
      </c>
      <c r="F2976" s="4"/>
    </row>
    <row r="2977" spans="1:6" ht="13.2" x14ac:dyDescent="0.25">
      <c r="A2977" s="5">
        <v>44776.958333333336</v>
      </c>
      <c r="B2977" s="6">
        <v>191.99</v>
      </c>
      <c r="C2977" s="6">
        <v>174.78900999999999</v>
      </c>
      <c r="D2977" s="6">
        <v>9.8410020172321006E-2</v>
      </c>
      <c r="E2977" s="4">
        <f t="shared" si="11"/>
        <v>6.9580047120211638E-2</v>
      </c>
      <c r="F2977" s="4"/>
    </row>
    <row r="2978" spans="1:6" ht="13.2" x14ac:dyDescent="0.25">
      <c r="A2978" s="5">
        <v>44774</v>
      </c>
      <c r="B2978" s="6">
        <v>190.26</v>
      </c>
      <c r="C2978" s="6">
        <v>180.31965</v>
      </c>
      <c r="D2978" s="6">
        <v>5.5126271596023999E-2</v>
      </c>
      <c r="E2978" s="4">
        <f t="shared" si="11"/>
        <v>6.9641463899320924E-2</v>
      </c>
      <c r="F2978" s="4"/>
    </row>
    <row r="2979" spans="1:6" ht="13.2" x14ac:dyDescent="0.25">
      <c r="A2979" s="5">
        <v>44774.041666666664</v>
      </c>
      <c r="B2979" s="6">
        <v>215.57</v>
      </c>
      <c r="C2979" s="6">
        <v>200.45902000000001</v>
      </c>
      <c r="D2979" s="6">
        <v>7.5381891021915504E-2</v>
      </c>
      <c r="E2979" s="4">
        <f t="shared" si="11"/>
        <v>6.7368122096741562E-2</v>
      </c>
      <c r="F2979" s="4"/>
    </row>
    <row r="2980" spans="1:6" ht="13.2" x14ac:dyDescent="0.25">
      <c r="A2980" s="5">
        <v>44774.083333333336</v>
      </c>
      <c r="B2980" s="6">
        <v>249.84</v>
      </c>
      <c r="C2980" s="6">
        <v>228.19271000000001</v>
      </c>
      <c r="D2980" s="6">
        <v>9.4864073440382904E-2</v>
      </c>
      <c r="E2980" s="4">
        <f t="shared" si="11"/>
        <v>6.8531038399168853E-2</v>
      </c>
      <c r="F2980" s="4"/>
    </row>
    <row r="2981" spans="1:6" ht="13.2" x14ac:dyDescent="0.25">
      <c r="A2981" s="5">
        <v>44774.125</v>
      </c>
      <c r="B2981" s="6">
        <v>262.97000000000003</v>
      </c>
      <c r="C2981" s="6">
        <v>246.61794</v>
      </c>
      <c r="D2981" s="6">
        <v>6.6305233106723802E-2</v>
      </c>
      <c r="E2981" s="4">
        <f t="shared" si="11"/>
        <v>7.0098304474192977E-2</v>
      </c>
      <c r="F2981" s="4"/>
    </row>
    <row r="2982" spans="1:6" ht="13.2" x14ac:dyDescent="0.25">
      <c r="A2982" s="5">
        <v>44774.166666666664</v>
      </c>
      <c r="B2982" s="6">
        <v>267.3</v>
      </c>
      <c r="C2982" s="6">
        <v>250.34845999999999</v>
      </c>
      <c r="D2982" s="6">
        <v>6.7711780611712194E-2</v>
      </c>
      <c r="E2982" s="4">
        <f t="shared" si="11"/>
        <v>6.9960721924273425E-2</v>
      </c>
      <c r="F2982" s="4"/>
    </row>
    <row r="2983" spans="1:6" ht="13.2" x14ac:dyDescent="0.25">
      <c r="A2983" s="5">
        <v>44774.208333333336</v>
      </c>
      <c r="B2983" s="6">
        <v>265.88</v>
      </c>
      <c r="C2983" s="6">
        <v>246.86156</v>
      </c>
      <c r="D2983" s="6">
        <v>7.7040913133660793E-2</v>
      </c>
      <c r="E2983" s="4">
        <f t="shared" si="11"/>
        <v>7.0759070654231634E-2</v>
      </c>
      <c r="F2983" s="4"/>
    </row>
    <row r="2984" spans="1:6" ht="13.2" x14ac:dyDescent="0.25">
      <c r="A2984" s="5">
        <v>44774.25</v>
      </c>
      <c r="B2984" s="6">
        <v>259.08999999999997</v>
      </c>
      <c r="C2984" s="6">
        <v>242.79979</v>
      </c>
      <c r="D2984" s="6">
        <v>6.7093179940559106E-2</v>
      </c>
      <c r="E2984" s="4">
        <f t="shared" si="11"/>
        <v>7.2123390737219142E-2</v>
      </c>
      <c r="F2984" s="4"/>
    </row>
    <row r="2985" spans="1:6" ht="13.2" x14ac:dyDescent="0.25">
      <c r="A2985" s="5">
        <v>44774.291666666664</v>
      </c>
      <c r="B2985" s="6">
        <v>263.69</v>
      </c>
      <c r="C2985" s="6">
        <v>242.29058000000001</v>
      </c>
      <c r="D2985" s="6">
        <v>8.83213041134326E-2</v>
      </c>
      <c r="E2985" s="4">
        <f t="shared" si="11"/>
        <v>7.552422689766615E-2</v>
      </c>
      <c r="F2985" s="4"/>
    </row>
    <row r="2986" spans="1:6" ht="13.2" x14ac:dyDescent="0.25">
      <c r="A2986" s="5">
        <v>44774.333333333336</v>
      </c>
      <c r="B2986" s="6">
        <v>259.39999999999998</v>
      </c>
      <c r="C2986" s="6">
        <v>243.81571</v>
      </c>
      <c r="D2986" s="6">
        <v>6.3918317650655004E-2</v>
      </c>
      <c r="E2986" s="4">
        <f t="shared" si="11"/>
        <v>7.7189245368529349E-2</v>
      </c>
      <c r="F2986" s="4"/>
    </row>
    <row r="2987" spans="1:6" ht="13.2" x14ac:dyDescent="0.25">
      <c r="A2987" s="5">
        <v>44774.375</v>
      </c>
      <c r="B2987" s="6">
        <v>256.85000000000002</v>
      </c>
      <c r="C2987" s="6">
        <v>240.43940000000001</v>
      </c>
      <c r="D2987" s="6">
        <v>6.8252540972902107E-2</v>
      </c>
      <c r="E2987" s="4">
        <f t="shared" si="11"/>
        <v>7.9542984955622328E-2</v>
      </c>
      <c r="F2987" s="4"/>
    </row>
    <row r="2988" spans="1:6" ht="13.2" x14ac:dyDescent="0.25">
      <c r="A2988" s="5">
        <v>44774.416666666664</v>
      </c>
      <c r="B2988" s="6">
        <v>258.20999999999998</v>
      </c>
      <c r="C2988" s="6">
        <v>234.41299000000001</v>
      </c>
      <c r="D2988" s="6">
        <v>0.101517454301487</v>
      </c>
      <c r="E2988" s="4">
        <f t="shared" si="11"/>
        <v>8.3540698435092445E-2</v>
      </c>
      <c r="F2988" s="4"/>
    </row>
    <row r="2989" spans="1:6" ht="13.2" x14ac:dyDescent="0.25">
      <c r="A2989" s="5">
        <v>44774.458333333336</v>
      </c>
      <c r="B2989" s="6">
        <v>263.54000000000002</v>
      </c>
      <c r="C2989" s="6">
        <v>235.81309999999999</v>
      </c>
      <c r="D2989" s="6">
        <v>0.11757998177370101</v>
      </c>
      <c r="E2989" s="4">
        <f t="shared" si="11"/>
        <v>8.7587117428389982E-2</v>
      </c>
      <c r="F2989" s="4"/>
    </row>
    <row r="2990" spans="1:6" ht="13.2" x14ac:dyDescent="0.25">
      <c r="A2990" s="5">
        <v>44774.5</v>
      </c>
      <c r="B2990" s="6">
        <v>262.56</v>
      </c>
      <c r="C2990" s="6">
        <v>240.86806000000001</v>
      </c>
      <c r="D2990" s="6">
        <v>9.0057353390897807E-2</v>
      </c>
      <c r="E2990" s="4">
        <f t="shared" si="11"/>
        <v>9.1079046089250729E-2</v>
      </c>
      <c r="F2990" s="4"/>
    </row>
    <row r="2991" spans="1:6" ht="13.2" x14ac:dyDescent="0.25">
      <c r="A2991" s="5">
        <v>44774.541666666664</v>
      </c>
      <c r="B2991" s="6">
        <v>264.06</v>
      </c>
      <c r="C2991" s="6">
        <v>235.96675999999999</v>
      </c>
      <c r="D2991" s="6">
        <v>0.119055921266198</v>
      </c>
      <c r="E2991" s="4">
        <f t="shared" si="11"/>
        <v>9.4827758002351867E-2</v>
      </c>
      <c r="F2991" s="4"/>
    </row>
    <row r="2992" spans="1:6" ht="13.2" x14ac:dyDescent="0.25">
      <c r="A2992" s="5">
        <v>44774.583333333336</v>
      </c>
      <c r="B2992" s="6">
        <v>257.74</v>
      </c>
      <c r="C2992" s="6">
        <v>218.48128</v>
      </c>
      <c r="D2992" s="6">
        <v>0.17968917062368001</v>
      </c>
      <c r="E2992" s="4">
        <f t="shared" si="11"/>
        <v>9.6454680896808767E-2</v>
      </c>
      <c r="F2992" s="4"/>
    </row>
    <row r="2993" spans="1:6" ht="13.2" x14ac:dyDescent="0.25">
      <c r="A2993" s="5">
        <v>44774.625</v>
      </c>
      <c r="B2993" s="6">
        <v>226.82</v>
      </c>
      <c r="C2993" s="6">
        <v>191.75122999999999</v>
      </c>
      <c r="D2993" s="6">
        <v>0.18288680599336901</v>
      </c>
      <c r="E2993" s="4">
        <f t="shared" si="11"/>
        <v>9.8999656334577704E-2</v>
      </c>
      <c r="F2993" s="4"/>
    </row>
    <row r="2994" spans="1:6" ht="13.2" x14ac:dyDescent="0.25">
      <c r="A2994" s="5">
        <v>44774.666666666664</v>
      </c>
      <c r="B2994" s="6">
        <v>199.06</v>
      </c>
      <c r="C2994" s="6">
        <v>167.23921000000001</v>
      </c>
      <c r="D2994" s="6">
        <v>0.19027110926917101</v>
      </c>
      <c r="E2994" s="4">
        <f t="shared" si="11"/>
        <v>0.10270934912976638</v>
      </c>
      <c r="F2994" s="4"/>
    </row>
    <row r="2995" spans="1:6" ht="13.2" x14ac:dyDescent="0.25">
      <c r="A2995" s="5">
        <v>44774.708333333336</v>
      </c>
      <c r="B2995" s="6">
        <v>193.73</v>
      </c>
      <c r="C2995" s="6">
        <v>153.00962000000001</v>
      </c>
      <c r="D2995" s="6">
        <v>0.26612954139746198</v>
      </c>
      <c r="E2995" s="4">
        <f t="shared" si="11"/>
        <v>0.1097059163142407</v>
      </c>
      <c r="F2995" s="4"/>
    </row>
    <row r="2996" spans="1:6" ht="13.2" x14ac:dyDescent="0.25">
      <c r="A2996" s="5">
        <v>44774.75</v>
      </c>
      <c r="B2996" s="6">
        <v>185.55</v>
      </c>
      <c r="C2996" s="6">
        <v>151.62538000000001</v>
      </c>
      <c r="D2996" s="6">
        <v>0.22373971956409899</v>
      </c>
      <c r="E2996" s="4">
        <f t="shared" si="11"/>
        <v>0.11630899411907523</v>
      </c>
      <c r="F2996" s="4"/>
    </row>
    <row r="2997" spans="1:6" ht="13.2" x14ac:dyDescent="0.25">
      <c r="A2997" s="5">
        <v>44774.791666666664</v>
      </c>
      <c r="B2997" s="6">
        <v>185.26</v>
      </c>
      <c r="C2997" s="6">
        <v>154.44173000000001</v>
      </c>
      <c r="D2997" s="6">
        <v>0.199546262528916</v>
      </c>
      <c r="E2997" s="4">
        <f t="shared" si="11"/>
        <v>0.1222428062766004</v>
      </c>
      <c r="F2997" s="4"/>
    </row>
    <row r="2998" spans="1:6" ht="13.2" x14ac:dyDescent="0.25">
      <c r="A2998" s="5">
        <v>44774.833333333336</v>
      </c>
      <c r="B2998" s="6">
        <v>191.28</v>
      </c>
      <c r="C2998" s="6">
        <v>155.74503000000001</v>
      </c>
      <c r="D2998" s="6">
        <v>0.22816118113046599</v>
      </c>
      <c r="E2998" s="4">
        <f t="shared" si="11"/>
        <v>0.12619923223662999</v>
      </c>
      <c r="F2998" s="4"/>
    </row>
    <row r="2999" spans="1:6" ht="13.2" x14ac:dyDescent="0.25">
      <c r="A2999" s="5">
        <v>44774.875</v>
      </c>
      <c r="B2999" s="6">
        <v>189.19</v>
      </c>
      <c r="C2999" s="6">
        <v>159.32928000000001</v>
      </c>
      <c r="D2999" s="6">
        <v>0.18741514428484099</v>
      </c>
      <c r="E2999" s="4">
        <f t="shared" si="11"/>
        <v>0.12732175881960567</v>
      </c>
      <c r="F2999" s="4"/>
    </row>
    <row r="3000" spans="1:6" ht="13.2" x14ac:dyDescent="0.25">
      <c r="A3000" s="5">
        <v>44774.916666666664</v>
      </c>
      <c r="B3000" s="6">
        <v>195.28</v>
      </c>
      <c r="C3000" s="6">
        <v>165.55177</v>
      </c>
      <c r="D3000" s="6">
        <v>0.179570595953157</v>
      </c>
      <c r="E3000" s="4">
        <f t="shared" si="11"/>
        <v>0.12866857363490558</v>
      </c>
      <c r="F3000" s="4"/>
    </row>
    <row r="3001" spans="1:6" ht="13.2" x14ac:dyDescent="0.25">
      <c r="A3001" s="5">
        <v>44774.958333333336</v>
      </c>
      <c r="B3001" s="6">
        <v>205.65</v>
      </c>
      <c r="C3001" s="6">
        <v>171.09854000000001</v>
      </c>
      <c r="D3001" s="6">
        <v>0.20193895283969099</v>
      </c>
      <c r="E3001" s="4">
        <f t="shared" si="11"/>
        <v>0.13298227916271266</v>
      </c>
      <c r="F3001" s="4"/>
    </row>
    <row r="3002" spans="1:6" ht="13.2" x14ac:dyDescent="0.25">
      <c r="A3002" s="5">
        <v>44775</v>
      </c>
      <c r="B3002" s="6">
        <v>206.33</v>
      </c>
      <c r="C3002" s="6">
        <v>177.61288999999999</v>
      </c>
      <c r="D3002" s="6">
        <v>0.16168370437528501</v>
      </c>
      <c r="E3002" s="4">
        <f t="shared" si="11"/>
        <v>0.13742217219518185</v>
      </c>
      <c r="F3002" s="4"/>
    </row>
    <row r="3003" spans="1:6" ht="13.2" x14ac:dyDescent="0.25">
      <c r="A3003" s="5">
        <v>44775.041666666664</v>
      </c>
      <c r="B3003" s="6">
        <v>217.95</v>
      </c>
      <c r="C3003" s="6">
        <v>197.75147999999999</v>
      </c>
      <c r="D3003" s="6">
        <v>0.102140929615292</v>
      </c>
      <c r="E3003" s="4">
        <f t="shared" si="11"/>
        <v>0.13853713213657257</v>
      </c>
      <c r="F3003" s="4"/>
    </row>
    <row r="3004" spans="1:6" ht="13.2" x14ac:dyDescent="0.25">
      <c r="A3004" s="5">
        <v>44775.083333333336</v>
      </c>
      <c r="B3004" s="6">
        <v>237.56</v>
      </c>
      <c r="C3004" s="6">
        <v>226.51626999999999</v>
      </c>
      <c r="D3004" s="6">
        <v>4.8754687687555497E-2</v>
      </c>
      <c r="E3004" s="4">
        <f t="shared" si="11"/>
        <v>0.13661590773020477</v>
      </c>
      <c r="F3004" s="4"/>
    </row>
    <row r="3005" spans="1:6" ht="13.2" x14ac:dyDescent="0.25">
      <c r="A3005" s="5">
        <v>44775.125</v>
      </c>
      <c r="B3005" s="6">
        <v>266.33</v>
      </c>
      <c r="C3005" s="6">
        <v>244.02855</v>
      </c>
      <c r="D3005" s="6">
        <v>9.1388692019847603E-2</v>
      </c>
      <c r="E3005" s="4">
        <f t="shared" si="11"/>
        <v>0.13766105185158492</v>
      </c>
      <c r="F3005" s="4"/>
    </row>
    <row r="3006" spans="1:6" ht="13.2" x14ac:dyDescent="0.25">
      <c r="A3006" s="5">
        <v>44775.166666666664</v>
      </c>
      <c r="B3006" s="6">
        <v>269.04000000000002</v>
      </c>
      <c r="C3006" s="6">
        <v>244.84716</v>
      </c>
      <c r="D3006" s="6">
        <v>9.8807925728033805E-2</v>
      </c>
      <c r="E3006" s="4">
        <f t="shared" si="11"/>
        <v>0.13895672456476496</v>
      </c>
      <c r="F3006" s="4"/>
    </row>
    <row r="3007" spans="1:6" ht="13.2" x14ac:dyDescent="0.25">
      <c r="A3007" s="5">
        <v>44775.208333333336</v>
      </c>
      <c r="B3007" s="6">
        <v>266.37</v>
      </c>
      <c r="C3007" s="6">
        <v>239.72918999999999</v>
      </c>
      <c r="D3007" s="6">
        <v>0.11112876992576499</v>
      </c>
      <c r="E3007" s="4">
        <f t="shared" si="11"/>
        <v>0.14037705193110264</v>
      </c>
      <c r="F3007" s="4"/>
    </row>
    <row r="3008" spans="1:6" ht="13.2" x14ac:dyDescent="0.25">
      <c r="A3008" s="5">
        <v>44775.25</v>
      </c>
      <c r="B3008" s="6">
        <v>262.08</v>
      </c>
      <c r="C3008" s="6">
        <v>235.45508000000001</v>
      </c>
      <c r="D3008" s="6">
        <v>0.113078554091931</v>
      </c>
      <c r="E3008" s="4">
        <f t="shared" si="11"/>
        <v>0.14229310918740981</v>
      </c>
      <c r="F3008" s="4"/>
    </row>
    <row r="3009" spans="1:6" ht="13.2" x14ac:dyDescent="0.25">
      <c r="A3009" s="5">
        <v>44775.291666666664</v>
      </c>
      <c r="B3009" s="6">
        <v>251.14</v>
      </c>
      <c r="C3009" s="6">
        <v>233.16175999999999</v>
      </c>
      <c r="D3009" s="6">
        <v>7.7106297361968695E-2</v>
      </c>
      <c r="E3009" s="4">
        <f t="shared" si="11"/>
        <v>0.14182581723943213</v>
      </c>
      <c r="F3009" s="4"/>
    </row>
    <row r="3010" spans="1:6" ht="13.2" x14ac:dyDescent="0.25">
      <c r="A3010" s="5">
        <v>44775.333333333336</v>
      </c>
      <c r="B3010" s="6">
        <v>241.83</v>
      </c>
      <c r="C3010" s="6">
        <v>231.09871000000001</v>
      </c>
      <c r="D3010" s="6">
        <v>4.64359580371521E-2</v>
      </c>
      <c r="E3010" s="4">
        <f t="shared" si="11"/>
        <v>0.1410973855888695</v>
      </c>
      <c r="F3010" s="4"/>
    </row>
    <row r="3011" spans="1:6" ht="13.2" x14ac:dyDescent="0.25">
      <c r="A3011" s="5">
        <v>44775.375</v>
      </c>
      <c r="B3011" s="6">
        <v>247.36</v>
      </c>
      <c r="C3011" s="6">
        <v>225.22119000000001</v>
      </c>
      <c r="D3011" s="6">
        <v>9.8298077547676596E-2</v>
      </c>
      <c r="E3011" s="4">
        <f t="shared" si="11"/>
        <v>0.14234928294615176</v>
      </c>
      <c r="F3011" s="4"/>
    </row>
    <row r="3012" spans="1:6" ht="13.2" x14ac:dyDescent="0.25">
      <c r="A3012" s="5">
        <v>44775.416666666664</v>
      </c>
      <c r="B3012" s="6">
        <v>247.37</v>
      </c>
      <c r="C3012" s="6">
        <v>219.98786999999999</v>
      </c>
      <c r="D3012" s="6">
        <v>0.124471090156016</v>
      </c>
      <c r="E3012" s="4">
        <f t="shared" si="11"/>
        <v>0.14330568444009048</v>
      </c>
      <c r="F3012" s="4"/>
    </row>
    <row r="3013" spans="1:6" ht="13.2" x14ac:dyDescent="0.25">
      <c r="A3013" s="5">
        <v>44775.458333333336</v>
      </c>
      <c r="B3013" s="6">
        <v>248.38</v>
      </c>
      <c r="C3013" s="6">
        <v>224.14034000000001</v>
      </c>
      <c r="D3013" s="6">
        <v>0.10814501307528999</v>
      </c>
      <c r="E3013" s="4">
        <f t="shared" si="11"/>
        <v>0.14291256074432335</v>
      </c>
      <c r="F3013" s="4"/>
    </row>
    <row r="3014" spans="1:6" ht="13.2" x14ac:dyDescent="0.25">
      <c r="A3014" s="5">
        <v>44775.5</v>
      </c>
      <c r="B3014" s="6">
        <v>252.89</v>
      </c>
      <c r="C3014" s="6">
        <v>230.91570999999999</v>
      </c>
      <c r="D3014" s="6">
        <v>9.5161520192800997E-2</v>
      </c>
      <c r="E3014" s="4">
        <f t="shared" si="11"/>
        <v>0.1431252343610693</v>
      </c>
      <c r="F3014" s="4"/>
    </row>
    <row r="3015" spans="1:6" ht="13.2" x14ac:dyDescent="0.25">
      <c r="A3015" s="5">
        <v>44775.541666666664</v>
      </c>
      <c r="B3015" s="6">
        <v>252.21</v>
      </c>
      <c r="C3015" s="6">
        <v>225.38226</v>
      </c>
      <c r="D3015" s="6">
        <v>0.11903217227478299</v>
      </c>
      <c r="E3015" s="4">
        <f t="shared" si="11"/>
        <v>0.14312424481976035</v>
      </c>
      <c r="F3015" s="4"/>
    </row>
    <row r="3016" spans="1:6" ht="13.2" x14ac:dyDescent="0.25">
      <c r="A3016" s="5">
        <v>44775.583333333336</v>
      </c>
      <c r="B3016" s="6">
        <v>237.14</v>
      </c>
      <c r="C3016" s="6">
        <v>207.17920000000001</v>
      </c>
      <c r="D3016" s="6">
        <v>0.144612972730853</v>
      </c>
      <c r="E3016" s="4">
        <f t="shared" si="11"/>
        <v>0.14166273657422593</v>
      </c>
      <c r="F3016" s="4"/>
    </row>
    <row r="3017" spans="1:6" ht="13.2" x14ac:dyDescent="0.25">
      <c r="A3017" s="5">
        <v>44775.625</v>
      </c>
      <c r="B3017" s="6">
        <v>185.99</v>
      </c>
      <c r="C3017" s="6">
        <v>183.23098999999999</v>
      </c>
      <c r="D3017" s="6">
        <v>1.5057551127132E-2</v>
      </c>
      <c r="E3017" s="4">
        <f t="shared" si="11"/>
        <v>0.13466985095479936</v>
      </c>
      <c r="F3017" s="4"/>
    </row>
    <row r="3018" spans="1:6" ht="13.2" x14ac:dyDescent="0.25">
      <c r="A3018" s="5">
        <v>44775.666666666664</v>
      </c>
      <c r="B3018" s="6">
        <v>162.16</v>
      </c>
      <c r="C3018" s="6">
        <v>164.19152</v>
      </c>
      <c r="D3018" s="6">
        <v>1.2372867977591E-2</v>
      </c>
      <c r="E3018" s="4">
        <f t="shared" si="11"/>
        <v>0.12725742423431688</v>
      </c>
      <c r="F3018" s="4"/>
    </row>
    <row r="3019" spans="1:6" ht="13.2" x14ac:dyDescent="0.25">
      <c r="A3019" s="5">
        <v>44775.708333333336</v>
      </c>
      <c r="B3019" s="6">
        <v>148.43</v>
      </c>
      <c r="C3019" s="6">
        <v>153.10147000000001</v>
      </c>
      <c r="D3019" s="6">
        <v>3.0512247857580901E-2</v>
      </c>
      <c r="E3019" s="4">
        <f t="shared" si="11"/>
        <v>0.11744003700348854</v>
      </c>
      <c r="F3019" s="4"/>
    </row>
    <row r="3020" spans="1:6" ht="13.2" x14ac:dyDescent="0.25">
      <c r="A3020" s="5">
        <v>44775.75</v>
      </c>
      <c r="B3020" s="6">
        <v>142.93</v>
      </c>
      <c r="C3020" s="6">
        <v>150.60415</v>
      </c>
      <c r="D3020" s="6">
        <v>5.0955767155154701E-2</v>
      </c>
      <c r="E3020" s="4">
        <f t="shared" si="11"/>
        <v>0.11024070565311585</v>
      </c>
      <c r="F3020" s="4"/>
    </row>
    <row r="3021" spans="1:6" ht="13.2" x14ac:dyDescent="0.25">
      <c r="A3021" s="5">
        <v>44775.791666666664</v>
      </c>
      <c r="B3021" s="6">
        <v>147.82</v>
      </c>
      <c r="C3021" s="6">
        <v>151.79748000000001</v>
      </c>
      <c r="D3021" s="6">
        <v>2.6202543019818302E-2</v>
      </c>
      <c r="E3021" s="4">
        <f t="shared" si="11"/>
        <v>0.10301805067357012</v>
      </c>
      <c r="F3021" s="4"/>
    </row>
    <row r="3022" spans="1:6" ht="13.2" x14ac:dyDescent="0.25">
      <c r="A3022" s="5">
        <v>44775.833333333336</v>
      </c>
      <c r="B3022" s="6">
        <v>158.27000000000001</v>
      </c>
      <c r="C3022" s="6">
        <v>153.93424999999999</v>
      </c>
      <c r="D3022" s="6">
        <v>2.8166246303210699E-2</v>
      </c>
      <c r="E3022" s="4">
        <f t="shared" si="11"/>
        <v>9.4684928389101128E-2</v>
      </c>
      <c r="F3022" s="4"/>
    </row>
    <row r="3023" spans="1:6" ht="13.2" x14ac:dyDescent="0.25">
      <c r="A3023" s="5">
        <v>44775.875</v>
      </c>
      <c r="B3023" s="6">
        <v>172.53</v>
      </c>
      <c r="C3023" s="6">
        <v>159.30724000000001</v>
      </c>
      <c r="D3023" s="6">
        <v>8.3001626291435301E-2</v>
      </c>
      <c r="E3023" s="4">
        <f t="shared" si="11"/>
        <v>9.0334365139375886E-2</v>
      </c>
      <c r="F3023" s="4"/>
    </row>
    <row r="3024" spans="1:6" ht="13.2" x14ac:dyDescent="0.25">
      <c r="A3024" s="5">
        <v>44775.916666666664</v>
      </c>
      <c r="B3024" s="6">
        <v>177.39</v>
      </c>
      <c r="C3024" s="6">
        <v>166.47614999999999</v>
      </c>
      <c r="D3024" s="6">
        <v>6.5558039394832193E-2</v>
      </c>
      <c r="E3024" s="4">
        <f t="shared" si="11"/>
        <v>8.5583841949445641E-2</v>
      </c>
      <c r="F3024" s="4"/>
    </row>
    <row r="3025" spans="1:6" ht="13.2" x14ac:dyDescent="0.25">
      <c r="A3025" s="5">
        <v>44775.958333333336</v>
      </c>
      <c r="B3025" s="6">
        <v>178.16</v>
      </c>
      <c r="C3025" s="6">
        <v>171.38348999999999</v>
      </c>
      <c r="D3025" s="6">
        <v>3.9540039708608997E-2</v>
      </c>
      <c r="E3025" s="4">
        <f t="shared" si="11"/>
        <v>7.8817220568983923E-2</v>
      </c>
      <c r="F3025" s="4"/>
    </row>
    <row r="3026" spans="1:6" ht="13.2" x14ac:dyDescent="0.25">
      <c r="A3026" s="5">
        <v>44776</v>
      </c>
      <c r="B3026" s="6">
        <v>177.96</v>
      </c>
      <c r="C3026" s="6">
        <v>185.78134</v>
      </c>
      <c r="D3026" s="6">
        <v>4.2099707107290697E-2</v>
      </c>
      <c r="E3026" s="4">
        <f t="shared" si="11"/>
        <v>7.3834554016150813E-2</v>
      </c>
      <c r="F3026" s="4"/>
    </row>
    <row r="3027" spans="1:6" ht="13.2" x14ac:dyDescent="0.25">
      <c r="A3027" s="5">
        <v>44776.041666666664</v>
      </c>
      <c r="B3027" s="6">
        <v>182.03</v>
      </c>
      <c r="C3027" s="6">
        <v>206.58468999999999</v>
      </c>
      <c r="D3027" s="6">
        <v>0.118860163354796</v>
      </c>
      <c r="E3027" s="4">
        <f t="shared" si="11"/>
        <v>7.4531188755296837E-2</v>
      </c>
      <c r="F3027" s="4"/>
    </row>
    <row r="3028" spans="1:6" ht="13.2" x14ac:dyDescent="0.25">
      <c r="A3028" s="5">
        <v>44776.083333333336</v>
      </c>
      <c r="B3028" s="6">
        <v>217.37</v>
      </c>
      <c r="C3028" s="6">
        <v>231.46343999999999</v>
      </c>
      <c r="D3028" s="6">
        <v>6.0888406393683502E-2</v>
      </c>
      <c r="E3028" s="4">
        <f t="shared" si="11"/>
        <v>7.5036760368052166E-2</v>
      </c>
      <c r="F3028" s="4"/>
    </row>
    <row r="3029" spans="1:6" ht="13.2" x14ac:dyDescent="0.25">
      <c r="A3029" s="5">
        <v>44776.125</v>
      </c>
      <c r="B3029" s="6">
        <v>251.1</v>
      </c>
      <c r="C3029" s="6">
        <v>243.53119000000001</v>
      </c>
      <c r="D3029" s="6">
        <v>3.1079427649493199E-2</v>
      </c>
      <c r="E3029" s="4">
        <f t="shared" si="11"/>
        <v>7.252387435262074E-2</v>
      </c>
      <c r="F3029" s="4"/>
    </row>
    <row r="3030" spans="1:6" ht="13.2" x14ac:dyDescent="0.25">
      <c r="A3030" s="5">
        <v>44776.166666666664</v>
      </c>
      <c r="B3030" s="6">
        <v>257.64999999999998</v>
      </c>
      <c r="C3030" s="6">
        <v>240.41036</v>
      </c>
      <c r="D3030" s="6">
        <v>7.1709222514370702E-2</v>
      </c>
      <c r="E3030" s="4">
        <f t="shared" si="11"/>
        <v>7.13947617187181E-2</v>
      </c>
      <c r="F3030" s="4"/>
    </row>
    <row r="3031" spans="1:6" ht="13.2" x14ac:dyDescent="0.25">
      <c r="A3031" s="5">
        <v>44776.208333333336</v>
      </c>
      <c r="B3031" s="6">
        <v>247.63</v>
      </c>
      <c r="C3031" s="6">
        <v>234.34630000000001</v>
      </c>
      <c r="D3031" s="6">
        <v>5.6684061152234802E-2</v>
      </c>
      <c r="E3031" s="4">
        <f t="shared" si="11"/>
        <v>6.9126232186487682E-2</v>
      </c>
      <c r="F3031" s="4"/>
    </row>
    <row r="3032" spans="1:6" ht="13.2" x14ac:dyDescent="0.25">
      <c r="A3032" s="5">
        <v>44776.25</v>
      </c>
      <c r="B3032" s="6">
        <v>237.7</v>
      </c>
      <c r="C3032" s="6">
        <v>230.04983999999999</v>
      </c>
      <c r="D3032" s="6">
        <v>3.3254359142349303E-2</v>
      </c>
      <c r="E3032" s="4">
        <f t="shared" si="11"/>
        <v>6.5800224063588444E-2</v>
      </c>
      <c r="F3032" s="4"/>
    </row>
    <row r="3033" spans="1:6" ht="13.2" x14ac:dyDescent="0.25">
      <c r="A3033" s="5">
        <v>44776.291666666664</v>
      </c>
      <c r="B3033" s="6">
        <v>227.8</v>
      </c>
      <c r="C3033" s="6">
        <v>225.88272000000001</v>
      </c>
      <c r="D3033" s="6">
        <v>8.4879445404234706E-3</v>
      </c>
      <c r="E3033" s="4">
        <f t="shared" si="11"/>
        <v>6.2941126029357392E-2</v>
      </c>
      <c r="F3033" s="4"/>
    </row>
    <row r="3034" spans="1:6" ht="13.2" x14ac:dyDescent="0.25">
      <c r="A3034" s="5">
        <v>44776.333333333336</v>
      </c>
      <c r="B3034" s="6">
        <v>217.77</v>
      </c>
      <c r="C3034" s="6">
        <v>221.73962</v>
      </c>
      <c r="D3034" s="6">
        <v>1.7902168317957701E-2</v>
      </c>
      <c r="E3034" s="4">
        <f t="shared" si="11"/>
        <v>6.175221812439096E-2</v>
      </c>
      <c r="F3034" s="4"/>
    </row>
    <row r="3035" spans="1:6" ht="13.2" x14ac:dyDescent="0.25">
      <c r="A3035" s="5">
        <v>44776.375</v>
      </c>
      <c r="B3035" s="6">
        <v>214.92</v>
      </c>
      <c r="C3035" s="6">
        <v>215.39339000000001</v>
      </c>
      <c r="D3035" s="6">
        <v>2.1977926063563198E-3</v>
      </c>
      <c r="E3035" s="4">
        <f t="shared" si="11"/>
        <v>5.7748039585169282E-2</v>
      </c>
      <c r="F3035" s="4"/>
    </row>
    <row r="3036" spans="1:6" ht="13.2" x14ac:dyDescent="0.25">
      <c r="A3036" s="5">
        <v>44776.416666666664</v>
      </c>
      <c r="B3036" s="6">
        <v>213.5</v>
      </c>
      <c r="C3036" s="6">
        <v>210.15307000000001</v>
      </c>
      <c r="D3036" s="6">
        <v>1.5926153255814798E-2</v>
      </c>
      <c r="E3036" s="4">
        <f t="shared" si="11"/>
        <v>5.3225333880994236E-2</v>
      </c>
      <c r="F3036" s="4"/>
    </row>
    <row r="3037" spans="1:6" ht="13.2" x14ac:dyDescent="0.25">
      <c r="A3037" s="5">
        <v>44776.458333333336</v>
      </c>
      <c r="B3037" s="6">
        <v>219.75</v>
      </c>
      <c r="C3037" s="6">
        <v>212.96374</v>
      </c>
      <c r="D3037" s="6">
        <v>3.1865800253132202E-2</v>
      </c>
      <c r="E3037" s="4">
        <f t="shared" si="11"/>
        <v>5.0047033346737657E-2</v>
      </c>
      <c r="F3037" s="4"/>
    </row>
    <row r="3038" spans="1:6" ht="13.2" x14ac:dyDescent="0.25">
      <c r="A3038" s="5">
        <v>44776.5</v>
      </c>
      <c r="B3038" s="6">
        <v>219.81</v>
      </c>
      <c r="C3038" s="6">
        <v>217.94346999999999</v>
      </c>
      <c r="D3038" s="6">
        <v>8.5642850414376307E-3</v>
      </c>
      <c r="E3038" s="4">
        <f t="shared" si="11"/>
        <v>4.6438815215430855E-2</v>
      </c>
      <c r="F3038" s="4"/>
    </row>
    <row r="3039" spans="1:6" ht="13.2" x14ac:dyDescent="0.25">
      <c r="A3039" s="5">
        <v>44776.541666666664</v>
      </c>
      <c r="B3039" s="6">
        <v>219.83</v>
      </c>
      <c r="C3039" s="6">
        <v>210.67878999999999</v>
      </c>
      <c r="D3039" s="6">
        <v>4.3436788297483597E-2</v>
      </c>
      <c r="E3039" s="4">
        <f t="shared" si="11"/>
        <v>4.3289007549710039E-2</v>
      </c>
      <c r="F3039" s="4"/>
    </row>
    <row r="3040" spans="1:6" ht="13.2" x14ac:dyDescent="0.25">
      <c r="A3040" s="5">
        <v>44776.583333333336</v>
      </c>
      <c r="B3040" s="6">
        <v>218.06</v>
      </c>
      <c r="C3040" s="6">
        <v>190.93226000000001</v>
      </c>
      <c r="D3040" s="6">
        <v>0.14208044256114699</v>
      </c>
      <c r="E3040" s="4">
        <f t="shared" si="11"/>
        <v>4.3183485459305636E-2</v>
      </c>
      <c r="F3040" s="4"/>
    </row>
    <row r="3041" spans="1:6" ht="13.2" x14ac:dyDescent="0.25">
      <c r="A3041" s="5">
        <v>44776.625</v>
      </c>
      <c r="B3041" s="6">
        <v>186.04</v>
      </c>
      <c r="C3041" s="6">
        <v>169.01907</v>
      </c>
      <c r="D3041" s="6">
        <v>0.10070419864456701</v>
      </c>
      <c r="E3041" s="4">
        <f t="shared" si="11"/>
        <v>4.6752095772532087E-2</v>
      </c>
      <c r="F3041" s="4"/>
    </row>
    <row r="3042" spans="1:6" ht="13.2" x14ac:dyDescent="0.25">
      <c r="A3042" s="5">
        <v>44776.666666666664</v>
      </c>
      <c r="B3042" s="6">
        <v>166.08</v>
      </c>
      <c r="C3042" s="6">
        <v>155.72036</v>
      </c>
      <c r="D3042" s="6">
        <v>6.6527202993879597E-2</v>
      </c>
      <c r="E3042" s="4">
        <f t="shared" si="11"/>
        <v>4.9008526398210774E-2</v>
      </c>
      <c r="F3042" s="4"/>
    </row>
    <row r="3043" spans="1:6" ht="13.2" x14ac:dyDescent="0.25">
      <c r="A3043" s="5">
        <v>44776.708333333336</v>
      </c>
      <c r="B3043" s="6">
        <v>158.81</v>
      </c>
      <c r="C3043" s="6">
        <v>149.01509999999999</v>
      </c>
      <c r="D3043" s="6">
        <v>6.5730922570934103E-2</v>
      </c>
      <c r="E3043" s="4">
        <f t="shared" si="11"/>
        <v>5.0475971177933822E-2</v>
      </c>
      <c r="F3043" s="4"/>
    </row>
    <row r="3044" spans="1:6" ht="13.2" x14ac:dyDescent="0.25">
      <c r="A3044" s="5">
        <v>44776.75</v>
      </c>
      <c r="B3044" s="6">
        <v>153.52000000000001</v>
      </c>
      <c r="C3044" s="6">
        <v>147.07759999999999</v>
      </c>
      <c r="D3044" s="6">
        <v>4.3802727267782497E-2</v>
      </c>
      <c r="E3044" s="4">
        <f t="shared" si="11"/>
        <v>5.017792784929332E-2</v>
      </c>
      <c r="F3044" s="4"/>
    </row>
    <row r="3045" spans="1:6" ht="13.2" x14ac:dyDescent="0.25">
      <c r="A3045" s="5">
        <v>44776.791666666664</v>
      </c>
      <c r="B3045" s="6">
        <v>154</v>
      </c>
      <c r="C3045" s="6">
        <v>148.00485</v>
      </c>
      <c r="D3045" s="6">
        <v>4.0506442863189898E-2</v>
      </c>
      <c r="E3045" s="4">
        <f t="shared" si="11"/>
        <v>5.0773923676100459E-2</v>
      </c>
      <c r="F3045" s="4"/>
    </row>
    <row r="3046" spans="1:6" ht="13.2" x14ac:dyDescent="0.25">
      <c r="A3046" s="5">
        <v>44776.833333333336</v>
      </c>
      <c r="B3046" s="6">
        <v>167.39</v>
      </c>
      <c r="C3046" s="6">
        <v>150.71889999999999</v>
      </c>
      <c r="D3046" s="6">
        <v>0.110610547184195</v>
      </c>
      <c r="E3046" s="4">
        <f t="shared" si="11"/>
        <v>5.4209102879474808E-2</v>
      </c>
      <c r="F3046" s="4"/>
    </row>
    <row r="3047" spans="1:6" ht="13.2" x14ac:dyDescent="0.25">
      <c r="A3047" s="5">
        <v>44776.875</v>
      </c>
      <c r="B3047" s="6">
        <v>177.55</v>
      </c>
      <c r="C3047" s="6">
        <v>156.62575000000001</v>
      </c>
      <c r="D3047" s="6">
        <v>0.13359393330917799</v>
      </c>
      <c r="E3047" s="4">
        <f t="shared" si="11"/>
        <v>5.6317115671880753E-2</v>
      </c>
      <c r="F3047" s="4"/>
    </row>
    <row r="3048" spans="1:6" ht="13.2" x14ac:dyDescent="0.25">
      <c r="A3048" s="5">
        <v>44776.916666666664</v>
      </c>
      <c r="B3048" s="6">
        <v>186.67</v>
      </c>
      <c r="C3048" s="6">
        <v>165.43010000000001</v>
      </c>
      <c r="D3048" s="6">
        <v>0.128391991542046</v>
      </c>
      <c r="E3048" s="4">
        <f t="shared" si="11"/>
        <v>5.8935197011348001E-2</v>
      </c>
      <c r="F3048" s="4"/>
    </row>
    <row r="3049" spans="1:6" ht="13.2" x14ac:dyDescent="0.25">
      <c r="A3049" s="5">
        <v>44776.958333333336</v>
      </c>
      <c r="B3049" s="6">
        <v>191.99</v>
      </c>
      <c r="C3049" s="6">
        <v>174.99288000000001</v>
      </c>
      <c r="D3049" s="6">
        <v>9.7130351817742405E-2</v>
      </c>
      <c r="E3049" s="4">
        <f t="shared" si="11"/>
        <v>6.1334793349228561E-2</v>
      </c>
      <c r="F3049" s="4"/>
    </row>
    <row r="3050" spans="1:6" ht="13.2" x14ac:dyDescent="0.25">
      <c r="A3050" s="5">
        <v>44777</v>
      </c>
      <c r="B3050" s="6">
        <v>192.91</v>
      </c>
      <c r="C3050" s="6">
        <v>189.09616</v>
      </c>
      <c r="D3050" s="6">
        <v>2.0168786082171E-2</v>
      </c>
      <c r="E3050" s="4">
        <f t="shared" si="11"/>
        <v>6.0421004973181903E-2</v>
      </c>
      <c r="F3050" s="4"/>
    </row>
    <row r="3051" spans="1:6" ht="13.2" x14ac:dyDescent="0.25">
      <c r="A3051" s="5">
        <v>44777.041666666664</v>
      </c>
      <c r="B3051" s="6">
        <v>202.23</v>
      </c>
      <c r="C3051" s="6">
        <v>211.01732999999999</v>
      </c>
      <c r="D3051" s="6">
        <v>4.1642693517162703E-2</v>
      </c>
      <c r="E3051" s="4">
        <f t="shared" si="11"/>
        <v>5.7203610396613862E-2</v>
      </c>
      <c r="F3051" s="4"/>
    </row>
    <row r="3052" spans="1:6" ht="13.2" x14ac:dyDescent="0.25">
      <c r="A3052" s="5">
        <v>44777.083333333336</v>
      </c>
      <c r="B3052" s="6">
        <v>241.78</v>
      </c>
      <c r="C3052" s="6">
        <v>234.44161</v>
      </c>
      <c r="D3052" s="6">
        <v>3.13015680109004E-2</v>
      </c>
      <c r="E3052" s="4">
        <f t="shared" si="11"/>
        <v>5.5970825463997891E-2</v>
      </c>
      <c r="F3052" s="4"/>
    </row>
    <row r="3053" spans="1:6" ht="13.2" x14ac:dyDescent="0.25">
      <c r="A3053" s="5">
        <v>44777.125</v>
      </c>
      <c r="B3053" s="6">
        <v>272.60000000000002</v>
      </c>
      <c r="C3053" s="6">
        <v>243.63992999999999</v>
      </c>
      <c r="D3053" s="6">
        <v>0.118864219013689</v>
      </c>
      <c r="E3053" s="4">
        <f t="shared" si="11"/>
        <v>5.9628525104172714E-2</v>
      </c>
      <c r="F3053" s="4"/>
    </row>
    <row r="3054" spans="1:6" ht="13.2" x14ac:dyDescent="0.25">
      <c r="A3054" s="5">
        <v>44777.166666666664</v>
      </c>
      <c r="B3054" s="6">
        <v>274.70999999999998</v>
      </c>
      <c r="C3054" s="6">
        <v>237.74306999999999</v>
      </c>
      <c r="D3054" s="6">
        <v>0.1554910938098</v>
      </c>
      <c r="E3054" s="4">
        <f t="shared" si="11"/>
        <v>6.3119436408148932E-2</v>
      </c>
      <c r="F3054" s="4"/>
    </row>
    <row r="3055" spans="1:6" ht="13.2" x14ac:dyDescent="0.25">
      <c r="A3055" s="5">
        <v>44777.208333333336</v>
      </c>
      <c r="B3055" s="6">
        <v>271.07</v>
      </c>
      <c r="C3055" s="6">
        <v>230.44443000000001</v>
      </c>
      <c r="D3055" s="6">
        <v>0.17629226273770199</v>
      </c>
      <c r="E3055" s="4">
        <f t="shared" si="11"/>
        <v>6.8103111474210068E-2</v>
      </c>
      <c r="F3055" s="4"/>
    </row>
    <row r="3056" spans="1:6" ht="13.2" x14ac:dyDescent="0.25">
      <c r="A3056" s="5">
        <v>44777.25</v>
      </c>
      <c r="B3056" s="6">
        <v>260.27999999999997</v>
      </c>
      <c r="C3056" s="6">
        <v>225.78715</v>
      </c>
      <c r="D3056" s="6">
        <v>0.152767108314179</v>
      </c>
      <c r="E3056" s="4">
        <f t="shared" si="11"/>
        <v>7.3082809356369641E-2</v>
      </c>
      <c r="F3056" s="4"/>
    </row>
    <row r="3057" spans="1:6" ht="13.2" x14ac:dyDescent="0.25">
      <c r="A3057" s="5">
        <v>44777.291666666664</v>
      </c>
      <c r="B3057" s="6">
        <v>248.53</v>
      </c>
      <c r="C3057" s="6">
        <v>220.08528000000001</v>
      </c>
      <c r="D3057" s="6">
        <v>0.12924408211217001</v>
      </c>
      <c r="E3057" s="4">
        <f t="shared" si="11"/>
        <v>7.8114315088525746E-2</v>
      </c>
      <c r="F3057" s="4"/>
    </row>
    <row r="3058" spans="1:6" ht="13.2" x14ac:dyDescent="0.25">
      <c r="A3058" s="5">
        <v>44777.333333333336</v>
      </c>
      <c r="B3058" s="6">
        <v>244.15</v>
      </c>
      <c r="C3058" s="6">
        <v>214.45779999999999</v>
      </c>
      <c r="D3058" s="6">
        <v>0.138452413481813</v>
      </c>
      <c r="E3058" s="4">
        <f t="shared" si="11"/>
        <v>8.3137241970353062E-2</v>
      </c>
      <c r="F3058" s="4"/>
    </row>
    <row r="3059" spans="1:6" ht="13.2" x14ac:dyDescent="0.25">
      <c r="A3059" s="5">
        <v>44777.375</v>
      </c>
      <c r="B3059" s="6">
        <v>244.11</v>
      </c>
      <c r="C3059" s="6">
        <v>207.94315</v>
      </c>
      <c r="D3059" s="6">
        <v>0.17392662369498499</v>
      </c>
      <c r="E3059" s="4">
        <f t="shared" si="11"/>
        <v>9.0292609932379253E-2</v>
      </c>
      <c r="F3059" s="4"/>
    </row>
    <row r="3060" spans="1:6" ht="13.2" x14ac:dyDescent="0.25">
      <c r="A3060" s="5">
        <v>44777.416666666664</v>
      </c>
      <c r="B3060" s="6">
        <v>246.34</v>
      </c>
      <c r="C3060" s="6">
        <v>202.56562</v>
      </c>
      <c r="D3060" s="6">
        <v>0.21609975078693</v>
      </c>
      <c r="E3060" s="4">
        <f t="shared" si="11"/>
        <v>9.8633176496175715E-2</v>
      </c>
      <c r="F3060" s="4"/>
    </row>
    <row r="3061" spans="1:6" ht="13.2" x14ac:dyDescent="0.25">
      <c r="A3061" s="5">
        <v>44777.458333333336</v>
      </c>
      <c r="B3061" s="6">
        <v>246.14</v>
      </c>
      <c r="C3061" s="6">
        <v>204.42168000000001</v>
      </c>
      <c r="D3061" s="6">
        <v>0.20407972383359699</v>
      </c>
      <c r="E3061" s="4">
        <f t="shared" si="11"/>
        <v>0.10580875664536177</v>
      </c>
      <c r="F3061" s="4"/>
    </row>
    <row r="3062" spans="1:6" ht="13.2" x14ac:dyDescent="0.25">
      <c r="A3062" s="5">
        <v>44777.5</v>
      </c>
      <c r="B3062" s="6">
        <v>244.13</v>
      </c>
      <c r="C3062" s="6">
        <v>209.09564</v>
      </c>
      <c r="D3062" s="6">
        <v>0.16755184374002199</v>
      </c>
      <c r="E3062" s="4">
        <f t="shared" si="11"/>
        <v>0.11243323825780276</v>
      </c>
      <c r="F3062" s="4"/>
    </row>
    <row r="3063" spans="1:6" ht="13.2" x14ac:dyDescent="0.25">
      <c r="A3063" s="5">
        <v>44777.541666666664</v>
      </c>
      <c r="B3063" s="6">
        <v>242.74</v>
      </c>
      <c r="C3063" s="6">
        <v>201.88565</v>
      </c>
      <c r="D3063" s="6">
        <v>0.202363813376532</v>
      </c>
      <c r="E3063" s="4">
        <f t="shared" si="11"/>
        <v>0.11905519763609645</v>
      </c>
      <c r="F3063" s="4"/>
    </row>
    <row r="3064" spans="1:6" ht="13.2" x14ac:dyDescent="0.25">
      <c r="A3064" s="5">
        <v>44777.583333333336</v>
      </c>
      <c r="B3064" s="6">
        <v>233.79</v>
      </c>
      <c r="C3064" s="6">
        <v>180.64165</v>
      </c>
      <c r="D3064" s="6">
        <v>0.29421979925448999</v>
      </c>
      <c r="E3064" s="4">
        <f t="shared" si="11"/>
        <v>0.1253943374983191</v>
      </c>
      <c r="F3064" s="4"/>
    </row>
    <row r="3065" spans="1:6" ht="13.2" x14ac:dyDescent="0.25">
      <c r="A3065" s="5">
        <v>44777.625</v>
      </c>
      <c r="B3065" s="6">
        <v>217.52</v>
      </c>
      <c r="C3065" s="6">
        <v>157.36174</v>
      </c>
      <c r="D3065" s="6">
        <v>0.38229279874510802</v>
      </c>
      <c r="E3065" s="4">
        <f t="shared" si="11"/>
        <v>0.13712719583584163</v>
      </c>
      <c r="F3065" s="4"/>
    </row>
    <row r="3066" spans="1:6" ht="13.2" x14ac:dyDescent="0.25">
      <c r="A3066" s="5">
        <v>44777.666666666664</v>
      </c>
      <c r="B3066" s="6">
        <v>197.6</v>
      </c>
      <c r="C3066" s="6">
        <v>145.07294999999999</v>
      </c>
      <c r="D3066" s="6">
        <v>0.36207335688699999</v>
      </c>
      <c r="E3066" s="4">
        <f t="shared" si="11"/>
        <v>0.14944161891472163</v>
      </c>
      <c r="F3066" s="4"/>
    </row>
    <row r="3067" spans="1:6" ht="13.2" x14ac:dyDescent="0.25">
      <c r="A3067" s="5">
        <v>44777.708333333336</v>
      </c>
      <c r="B3067" s="6">
        <v>189.66</v>
      </c>
      <c r="C3067" s="6">
        <v>141.02081000000001</v>
      </c>
      <c r="D3067" s="6">
        <v>0.34490788983554899</v>
      </c>
      <c r="E3067" s="4">
        <f t="shared" si="11"/>
        <v>0.16107399255074725</v>
      </c>
      <c r="F3067" s="4"/>
    </row>
    <row r="3068" spans="1:6" ht="13.2" x14ac:dyDescent="0.25">
      <c r="A3068" s="5">
        <v>44777.75</v>
      </c>
      <c r="B3068" s="6">
        <v>188.12</v>
      </c>
      <c r="C3068" s="6">
        <v>142.19161</v>
      </c>
      <c r="D3068" s="6">
        <v>0.32300351617089001</v>
      </c>
      <c r="E3068" s="4">
        <f t="shared" si="11"/>
        <v>0.17270735875504339</v>
      </c>
      <c r="F3068" s="4"/>
    </row>
    <row r="3069" spans="1:6" ht="13.2" x14ac:dyDescent="0.25">
      <c r="A3069" s="5">
        <v>44777.791666666664</v>
      </c>
      <c r="B3069" s="6">
        <v>192.85</v>
      </c>
      <c r="C3069" s="6">
        <v>146.05465000000001</v>
      </c>
      <c r="D3069" s="6">
        <v>0.32039616677729799</v>
      </c>
      <c r="E3069" s="4">
        <f t="shared" si="11"/>
        <v>0.18436943058479793</v>
      </c>
      <c r="F3069" s="4"/>
    </row>
    <row r="3070" spans="1:6" ht="13.2" x14ac:dyDescent="0.25">
      <c r="A3070" s="5">
        <v>44777.833333333336</v>
      </c>
      <c r="B3070" s="6">
        <v>196.1</v>
      </c>
      <c r="C3070" s="6">
        <v>150.46847</v>
      </c>
      <c r="D3070" s="6">
        <v>0.30326306900043498</v>
      </c>
      <c r="E3070" s="4">
        <f t="shared" si="11"/>
        <v>0.19239661899380789</v>
      </c>
      <c r="F3070" s="4"/>
    </row>
    <row r="3071" spans="1:6" ht="13.2" x14ac:dyDescent="0.25">
      <c r="A3071" s="5">
        <v>44777.875</v>
      </c>
      <c r="B3071" s="6">
        <v>192.57</v>
      </c>
      <c r="C3071" s="6">
        <v>155.78656000000001</v>
      </c>
      <c r="D3071" s="6">
        <v>0.23611433489512801</v>
      </c>
      <c r="E3071" s="4">
        <f t="shared" si="11"/>
        <v>0.1966683023932225</v>
      </c>
      <c r="F3071" s="4"/>
    </row>
    <row r="3072" spans="1:6" ht="13.2" x14ac:dyDescent="0.25">
      <c r="A3072" s="5">
        <v>44777.916666666664</v>
      </c>
      <c r="B3072" s="6">
        <v>200.76</v>
      </c>
      <c r="C3072" s="6">
        <v>163.61635999999999</v>
      </c>
      <c r="D3072" s="6">
        <v>0.227016662636914</v>
      </c>
      <c r="E3072" s="4">
        <f t="shared" si="11"/>
        <v>0.20077766368884201</v>
      </c>
      <c r="F3072" s="4"/>
    </row>
    <row r="3073" spans="1:6" ht="13.2" x14ac:dyDescent="0.25">
      <c r="A3073" s="5">
        <v>44777.958333333336</v>
      </c>
      <c r="B3073" s="6">
        <v>222.81</v>
      </c>
      <c r="C3073" s="6">
        <v>174.77449999999999</v>
      </c>
      <c r="D3073" s="6">
        <v>0.274842725912533</v>
      </c>
      <c r="E3073" s="4">
        <f t="shared" si="11"/>
        <v>0.20818234594279161</v>
      </c>
      <c r="F3073" s="4"/>
    </row>
    <row r="3074" spans="1:6" ht="13.2" x14ac:dyDescent="0.25">
      <c r="A3074" s="5">
        <v>44775</v>
      </c>
      <c r="B3074" s="6">
        <v>206.33</v>
      </c>
      <c r="C3074" s="6">
        <v>201.59075999999999</v>
      </c>
      <c r="D3074" s="6">
        <v>2.35092124262045E-2</v>
      </c>
      <c r="E3074" s="4">
        <f t="shared" si="11"/>
        <v>0.20832153037379297</v>
      </c>
      <c r="F3074" s="4"/>
    </row>
    <row r="3075" spans="1:6" ht="13.2" x14ac:dyDescent="0.25">
      <c r="A3075" s="5">
        <v>44775.041666666664</v>
      </c>
      <c r="B3075" s="6">
        <v>217.95</v>
      </c>
      <c r="C3075" s="6">
        <v>217.66829999999999</v>
      </c>
      <c r="D3075" s="6">
        <v>1.2941709932038799E-3</v>
      </c>
      <c r="E3075" s="4">
        <f t="shared" si="11"/>
        <v>0.20664034193529471</v>
      </c>
      <c r="F3075" s="4"/>
    </row>
    <row r="3076" spans="1:6" ht="13.2" x14ac:dyDescent="0.25">
      <c r="A3076" s="5">
        <v>44775.083333333336</v>
      </c>
      <c r="B3076" s="6">
        <v>237.56</v>
      </c>
      <c r="C3076" s="6">
        <v>240.44076999999999</v>
      </c>
      <c r="D3076" s="6">
        <v>1.19812043523233E-2</v>
      </c>
      <c r="E3076" s="4">
        <f t="shared" si="11"/>
        <v>0.20583532678285399</v>
      </c>
      <c r="F3076" s="4"/>
    </row>
    <row r="3077" spans="1:6" ht="13.2" x14ac:dyDescent="0.25">
      <c r="A3077" s="5">
        <v>44775.125</v>
      </c>
      <c r="B3077" s="6">
        <v>266.33</v>
      </c>
      <c r="C3077" s="6">
        <v>255.53973999999999</v>
      </c>
      <c r="D3077" s="6">
        <v>4.2225369721359103E-2</v>
      </c>
      <c r="E3077" s="4">
        <f t="shared" si="11"/>
        <v>0.20264204139567357</v>
      </c>
      <c r="F3077" s="4"/>
    </row>
    <row r="3078" spans="1:6" ht="13.2" x14ac:dyDescent="0.25">
      <c r="A3078" s="5">
        <v>44775.166666666664</v>
      </c>
      <c r="B3078" s="6">
        <v>269.04000000000002</v>
      </c>
      <c r="C3078" s="6">
        <v>257.02645000000001</v>
      </c>
      <c r="D3078" s="6">
        <v>4.6740520284974503E-2</v>
      </c>
      <c r="E3078" s="4">
        <f t="shared" si="11"/>
        <v>0.19811076749880588</v>
      </c>
      <c r="F3078" s="4"/>
    </row>
    <row r="3079" spans="1:6" ht="13.2" x14ac:dyDescent="0.25">
      <c r="A3079" s="5">
        <v>44775.208333333336</v>
      </c>
      <c r="B3079" s="6">
        <v>266.37</v>
      </c>
      <c r="C3079" s="6">
        <v>253.17646999999999</v>
      </c>
      <c r="D3079" s="6">
        <v>5.21119912920818E-2</v>
      </c>
      <c r="E3079" s="4">
        <f t="shared" si="11"/>
        <v>0.19293658952190507</v>
      </c>
      <c r="F3079" s="4"/>
    </row>
    <row r="3080" spans="1:6" ht="13.2" x14ac:dyDescent="0.25">
      <c r="A3080" s="5">
        <v>44775.25</v>
      </c>
      <c r="B3080" s="6">
        <v>262.08</v>
      </c>
      <c r="C3080" s="6">
        <v>250.93414000000001</v>
      </c>
      <c r="D3080" s="6">
        <v>4.4417471452867903E-2</v>
      </c>
      <c r="E3080" s="4">
        <f t="shared" si="11"/>
        <v>0.1884220213193504</v>
      </c>
      <c r="F3080" s="4"/>
    </row>
    <row r="3081" spans="1:6" ht="13.2" x14ac:dyDescent="0.25">
      <c r="A3081" s="5">
        <v>44775.291666666664</v>
      </c>
      <c r="B3081" s="6">
        <v>251.14</v>
      </c>
      <c r="C3081" s="6">
        <v>251.67433</v>
      </c>
      <c r="D3081" s="6">
        <v>2.12310091378811E-3</v>
      </c>
      <c r="E3081" s="4">
        <f t="shared" si="11"/>
        <v>0.18312531376941787</v>
      </c>
      <c r="F3081" s="4"/>
    </row>
    <row r="3082" spans="1:6" ht="13.2" x14ac:dyDescent="0.25">
      <c r="A3082" s="5">
        <v>44775.333333333336</v>
      </c>
      <c r="B3082" s="6">
        <v>241.83</v>
      </c>
      <c r="C3082" s="6">
        <v>253.72004000000001</v>
      </c>
      <c r="D3082" s="6">
        <v>4.6862833538887899E-2</v>
      </c>
      <c r="E3082" s="4">
        <f t="shared" si="11"/>
        <v>0.17930908127179598</v>
      </c>
      <c r="F3082" s="4"/>
    </row>
    <row r="3083" spans="1:6" ht="13.2" x14ac:dyDescent="0.25">
      <c r="A3083" s="5">
        <v>44775.375</v>
      </c>
      <c r="B3083" s="6">
        <v>247.36</v>
      </c>
      <c r="C3083" s="6">
        <v>251.63147000000001</v>
      </c>
      <c r="D3083" s="6">
        <v>1.6975102517979901E-2</v>
      </c>
      <c r="E3083" s="4">
        <f t="shared" si="11"/>
        <v>0.17276943455608737</v>
      </c>
      <c r="F3083" s="4"/>
    </row>
    <row r="3084" spans="1:6" ht="13.2" x14ac:dyDescent="0.25">
      <c r="A3084" s="5">
        <v>44775.416666666664</v>
      </c>
      <c r="B3084" s="6">
        <v>247.37</v>
      </c>
      <c r="C3084" s="6">
        <v>247.40767</v>
      </c>
      <c r="D3084" s="6">
        <v>1.52258820431846E-4</v>
      </c>
      <c r="E3084" s="4">
        <f t="shared" si="11"/>
        <v>0.16377162239081661</v>
      </c>
      <c r="F3084" s="4"/>
    </row>
    <row r="3085" spans="1:6" ht="13.2" x14ac:dyDescent="0.25">
      <c r="A3085" s="5">
        <v>44775.458333333336</v>
      </c>
      <c r="B3085" s="6">
        <v>248.38</v>
      </c>
      <c r="C3085" s="6">
        <v>249.37872999999999</v>
      </c>
      <c r="D3085" s="6">
        <v>4.0048724283742801E-3</v>
      </c>
      <c r="E3085" s="4">
        <f t="shared" ref="E3085:E3339" si="12">AVERAGE(D3062:D3085)</f>
        <v>0.1554351702489323</v>
      </c>
      <c r="F3085" s="4"/>
    </row>
    <row r="3086" spans="1:6" ht="13.2" x14ac:dyDescent="0.25">
      <c r="A3086" s="5">
        <v>44775.5</v>
      </c>
      <c r="B3086" s="6">
        <v>252.89</v>
      </c>
      <c r="C3086" s="6">
        <v>254.56152</v>
      </c>
      <c r="D3086" s="6">
        <v>6.5662712887635697E-3</v>
      </c>
      <c r="E3086" s="4">
        <f t="shared" si="12"/>
        <v>0.14872743806346322</v>
      </c>
      <c r="F3086" s="4"/>
    </row>
    <row r="3087" spans="1:6" ht="13.2" x14ac:dyDescent="0.25">
      <c r="A3087" s="5">
        <v>44775.541666666664</v>
      </c>
      <c r="B3087" s="6">
        <v>252.21</v>
      </c>
      <c r="C3087" s="6">
        <v>250.27779000000001</v>
      </c>
      <c r="D3087" s="6">
        <v>7.72026155417145E-3</v>
      </c>
      <c r="E3087" s="4">
        <f t="shared" si="12"/>
        <v>0.14061729007086485</v>
      </c>
      <c r="F3087" s="4"/>
    </row>
    <row r="3088" spans="1:6" ht="13.2" x14ac:dyDescent="0.25">
      <c r="A3088" s="5">
        <v>44775.583333333336</v>
      </c>
      <c r="B3088" s="6">
        <v>237.14</v>
      </c>
      <c r="C3088" s="6">
        <v>233.14233999999999</v>
      </c>
      <c r="D3088" s="6">
        <v>1.7146864014490001E-2</v>
      </c>
      <c r="E3088" s="4">
        <f t="shared" si="12"/>
        <v>0.12907258443586486</v>
      </c>
      <c r="F3088" s="4"/>
    </row>
    <row r="3089" spans="1:6" ht="13.2" x14ac:dyDescent="0.25">
      <c r="A3089" s="5">
        <v>44775.625</v>
      </c>
      <c r="B3089" s="6">
        <v>185.99</v>
      </c>
      <c r="C3089" s="6">
        <v>206.69233</v>
      </c>
      <c r="D3089" s="6">
        <v>0.10016012689004899</v>
      </c>
      <c r="E3089" s="4">
        <f t="shared" si="12"/>
        <v>0.11731705644190406</v>
      </c>
      <c r="F3089" s="4"/>
    </row>
    <row r="3090" spans="1:6" ht="13.2" x14ac:dyDescent="0.25">
      <c r="A3090" s="5">
        <v>44775.666666666664</v>
      </c>
      <c r="B3090" s="6">
        <v>162.16</v>
      </c>
      <c r="C3090" s="6">
        <v>183.34742</v>
      </c>
      <c r="D3090" s="6">
        <v>0.11555886633147</v>
      </c>
      <c r="E3090" s="4">
        <f t="shared" si="12"/>
        <v>0.10704561933542367</v>
      </c>
      <c r="F3090" s="4"/>
    </row>
    <row r="3091" spans="1:6" ht="13.2" x14ac:dyDescent="0.25">
      <c r="A3091" s="5">
        <v>44775.708333333336</v>
      </c>
      <c r="B3091" s="6">
        <v>148.43</v>
      </c>
      <c r="C3091" s="6">
        <v>169.15521000000001</v>
      </c>
      <c r="D3091" s="6">
        <v>0.122521854337209</v>
      </c>
      <c r="E3091" s="4">
        <f t="shared" si="12"/>
        <v>9.7779534522992831E-2</v>
      </c>
      <c r="F3091" s="4"/>
    </row>
    <row r="3092" spans="1:6" ht="13.2" x14ac:dyDescent="0.25">
      <c r="A3092" s="5">
        <v>44775.75</v>
      </c>
      <c r="B3092" s="6">
        <v>142.93</v>
      </c>
      <c r="C3092" s="6">
        <v>166.13209000000001</v>
      </c>
      <c r="D3092" s="6">
        <v>0.139660495452744</v>
      </c>
      <c r="E3092" s="4">
        <f t="shared" si="12"/>
        <v>9.0140241993070067E-2</v>
      </c>
      <c r="F3092" s="4"/>
    </row>
    <row r="3093" spans="1:6" ht="13.2" x14ac:dyDescent="0.25">
      <c r="A3093" s="5">
        <v>44775.791666666664</v>
      </c>
      <c r="B3093" s="6">
        <v>147.82</v>
      </c>
      <c r="C3093" s="6">
        <v>168.92379</v>
      </c>
      <c r="D3093" s="6">
        <v>0.12493083419452</v>
      </c>
      <c r="E3093" s="4">
        <f t="shared" si="12"/>
        <v>8.1995853135454336E-2</v>
      </c>
      <c r="F3093" s="4"/>
    </row>
    <row r="3094" spans="1:6" ht="13.2" x14ac:dyDescent="0.25">
      <c r="A3094" s="5">
        <v>44775.833333333336</v>
      </c>
      <c r="B3094" s="6">
        <v>158.27000000000001</v>
      </c>
      <c r="C3094" s="6">
        <v>172.07266999999999</v>
      </c>
      <c r="D3094" s="6">
        <v>8.0214190899693505E-2</v>
      </c>
      <c r="E3094" s="4">
        <f t="shared" si="12"/>
        <v>7.2702149881256783E-2</v>
      </c>
      <c r="F3094" s="4"/>
    </row>
    <row r="3095" spans="1:6" ht="13.2" x14ac:dyDescent="0.25">
      <c r="A3095" s="5">
        <v>44775.875</v>
      </c>
      <c r="B3095" s="6">
        <v>172.53</v>
      </c>
      <c r="C3095" s="6">
        <v>177.31249</v>
      </c>
      <c r="D3095" s="6">
        <v>2.6972098807027001E-2</v>
      </c>
      <c r="E3095" s="4">
        <f t="shared" si="12"/>
        <v>6.3987890044252566E-2</v>
      </c>
      <c r="F3095" s="4"/>
    </row>
    <row r="3096" spans="1:6" ht="13.2" x14ac:dyDescent="0.25">
      <c r="A3096" s="5">
        <v>44775.916666666664</v>
      </c>
      <c r="B3096" s="6">
        <v>177.39</v>
      </c>
      <c r="C3096" s="6">
        <v>185.85293999999999</v>
      </c>
      <c r="D3096" s="6">
        <v>4.5535679984400501E-2</v>
      </c>
      <c r="E3096" s="4">
        <f t="shared" si="12"/>
        <v>5.642618243373116E-2</v>
      </c>
      <c r="F3096" s="4"/>
    </row>
    <row r="3097" spans="1:6" ht="13.2" x14ac:dyDescent="0.25">
      <c r="A3097" s="5">
        <v>44775.958333333336</v>
      </c>
      <c r="B3097" s="6">
        <v>178.16</v>
      </c>
      <c r="C3097" s="6">
        <v>193.64458999999999</v>
      </c>
      <c r="D3097" s="6">
        <v>7.9963969042460697E-2</v>
      </c>
      <c r="E3097" s="4">
        <f t="shared" si="12"/>
        <v>4.8306234230811484E-2</v>
      </c>
      <c r="F3097" s="4"/>
    </row>
    <row r="3098" spans="1:6" ht="13.2" x14ac:dyDescent="0.25">
      <c r="A3098" s="5">
        <v>44776</v>
      </c>
      <c r="B3098" s="6">
        <v>177.96</v>
      </c>
      <c r="C3098" s="6">
        <v>192.57222999999999</v>
      </c>
      <c r="D3098" s="6">
        <v>7.5879216852813999E-2</v>
      </c>
      <c r="E3098" s="4">
        <f t="shared" si="12"/>
        <v>5.0488317748586885E-2</v>
      </c>
      <c r="F3098" s="4"/>
    </row>
    <row r="3099" spans="1:6" ht="13.2" x14ac:dyDescent="0.25">
      <c r="A3099" s="5">
        <v>44776.041666666664</v>
      </c>
      <c r="B3099" s="6">
        <v>182.03</v>
      </c>
      <c r="C3099" s="6">
        <v>209.17284000000001</v>
      </c>
      <c r="D3099" s="6">
        <v>0.12976273592690099</v>
      </c>
      <c r="E3099" s="4">
        <f t="shared" si="12"/>
        <v>5.5841174620824253E-2</v>
      </c>
      <c r="F3099" s="4"/>
    </row>
    <row r="3100" spans="1:6" ht="13.2" x14ac:dyDescent="0.25">
      <c r="A3100" s="5">
        <v>44776.083333333336</v>
      </c>
      <c r="B3100" s="6">
        <v>217.37</v>
      </c>
      <c r="C3100" s="6">
        <v>234.21331000000001</v>
      </c>
      <c r="D3100" s="6">
        <v>7.1914401448833098E-2</v>
      </c>
      <c r="E3100" s="4">
        <f t="shared" si="12"/>
        <v>5.8338391166512162E-2</v>
      </c>
      <c r="F3100" s="4"/>
    </row>
    <row r="3101" spans="1:6" ht="13.2" x14ac:dyDescent="0.25">
      <c r="A3101" s="5">
        <v>44776.125</v>
      </c>
      <c r="B3101" s="6">
        <v>251.1</v>
      </c>
      <c r="C3101" s="6">
        <v>249.59852000000001</v>
      </c>
      <c r="D3101" s="6">
        <v>6.0155805411025104E-3</v>
      </c>
      <c r="E3101" s="4">
        <f t="shared" si="12"/>
        <v>5.6829649950668137E-2</v>
      </c>
      <c r="F3101" s="4"/>
    </row>
    <row r="3102" spans="1:6" ht="13.2" x14ac:dyDescent="0.25">
      <c r="A3102" s="5">
        <v>44776.166666666664</v>
      </c>
      <c r="B3102" s="6">
        <v>257.64999999999998</v>
      </c>
      <c r="C3102" s="6">
        <v>249.41704999999999</v>
      </c>
      <c r="D3102" s="6">
        <v>3.3008769849535102E-2</v>
      </c>
      <c r="E3102" s="4">
        <f t="shared" si="12"/>
        <v>5.6257493682524834E-2</v>
      </c>
      <c r="F3102" s="4"/>
    </row>
    <row r="3103" spans="1:6" ht="13.2" x14ac:dyDescent="0.25">
      <c r="A3103" s="5">
        <v>44776.208333333336</v>
      </c>
      <c r="B3103" s="6">
        <v>247.63</v>
      </c>
      <c r="C3103" s="6">
        <v>244.24781999999999</v>
      </c>
      <c r="D3103" s="6">
        <v>1.3847329323144E-2</v>
      </c>
      <c r="E3103" s="4">
        <f t="shared" si="12"/>
        <v>5.4663132767152428E-2</v>
      </c>
      <c r="F3103" s="4"/>
    </row>
    <row r="3104" spans="1:6" ht="13.2" x14ac:dyDescent="0.25">
      <c r="A3104" s="5">
        <v>44776.25</v>
      </c>
      <c r="B3104" s="6">
        <v>237.7</v>
      </c>
      <c r="C3104" s="6">
        <v>240.82635999999999</v>
      </c>
      <c r="D3104" s="6">
        <v>1.29818014938232E-2</v>
      </c>
      <c r="E3104" s="4">
        <f t="shared" si="12"/>
        <v>5.335331318552556E-2</v>
      </c>
      <c r="F3104" s="4"/>
    </row>
    <row r="3105" spans="1:6" ht="13.2" x14ac:dyDescent="0.25">
      <c r="A3105" s="5">
        <v>44776.291666666664</v>
      </c>
      <c r="B3105" s="6">
        <v>227.8</v>
      </c>
      <c r="C3105" s="6">
        <v>239.37262999999999</v>
      </c>
      <c r="D3105" s="6">
        <v>4.8345669260516401E-2</v>
      </c>
      <c r="E3105" s="4">
        <f t="shared" si="12"/>
        <v>5.5279253533305907E-2</v>
      </c>
      <c r="F3105" s="4"/>
    </row>
    <row r="3106" spans="1:6" ht="13.2" x14ac:dyDescent="0.25">
      <c r="A3106" s="5">
        <v>44776.333333333336</v>
      </c>
      <c r="B3106" s="6">
        <v>217.77</v>
      </c>
      <c r="C3106" s="6">
        <v>237.98403999999999</v>
      </c>
      <c r="D3106" s="6">
        <v>8.4938637061544003E-2</v>
      </c>
      <c r="E3106" s="4">
        <f t="shared" si="12"/>
        <v>5.6865745346749909E-2</v>
      </c>
      <c r="F3106" s="4"/>
    </row>
    <row r="3107" spans="1:6" ht="13.2" x14ac:dyDescent="0.25">
      <c r="A3107" s="5">
        <v>44776.375</v>
      </c>
      <c r="B3107" s="6">
        <v>214.92</v>
      </c>
      <c r="C3107" s="6">
        <v>232.87139999999999</v>
      </c>
      <c r="D3107" s="6">
        <v>7.7087182024069903E-2</v>
      </c>
      <c r="E3107" s="4">
        <f t="shared" si="12"/>
        <v>5.937041532617033E-2</v>
      </c>
      <c r="F3107" s="4"/>
    </row>
    <row r="3108" spans="1:6" ht="13.2" x14ac:dyDescent="0.25">
      <c r="A3108" s="5">
        <v>44776.416666666664</v>
      </c>
      <c r="B3108" s="6">
        <v>213.5</v>
      </c>
      <c r="C3108" s="6">
        <v>228.22684000000001</v>
      </c>
      <c r="D3108" s="6">
        <v>6.4527204600475604E-2</v>
      </c>
      <c r="E3108" s="4">
        <f t="shared" si="12"/>
        <v>6.2052704733672158E-2</v>
      </c>
      <c r="F3108" s="4"/>
    </row>
    <row r="3109" spans="1:6" ht="13.2" x14ac:dyDescent="0.25">
      <c r="A3109" s="5">
        <v>44776.458333333336</v>
      </c>
      <c r="B3109" s="6">
        <v>219.75</v>
      </c>
      <c r="C3109" s="6">
        <v>232.22050999999999</v>
      </c>
      <c r="D3109" s="6">
        <v>5.3701156715227197E-2</v>
      </c>
      <c r="E3109" s="4">
        <f t="shared" si="12"/>
        <v>6.412338324562436E-2</v>
      </c>
      <c r="F3109" s="4"/>
    </row>
    <row r="3110" spans="1:6" ht="13.2" x14ac:dyDescent="0.25">
      <c r="A3110" s="5">
        <v>44776.5</v>
      </c>
      <c r="B3110" s="6">
        <v>219.81</v>
      </c>
      <c r="C3110" s="6">
        <v>238.65024</v>
      </c>
      <c r="D3110" s="6">
        <v>7.8944986604664605E-2</v>
      </c>
      <c r="E3110" s="4">
        <f t="shared" si="12"/>
        <v>6.7139163050453574E-2</v>
      </c>
      <c r="F3110" s="4"/>
    </row>
    <row r="3111" spans="1:6" ht="13.2" x14ac:dyDescent="0.25">
      <c r="A3111" s="5">
        <v>44776.541666666664</v>
      </c>
      <c r="B3111" s="6">
        <v>219.83</v>
      </c>
      <c r="C3111" s="6">
        <v>233.58459999999999</v>
      </c>
      <c r="D3111" s="6">
        <v>5.8884875115910798E-2</v>
      </c>
      <c r="E3111" s="4">
        <f t="shared" si="12"/>
        <v>6.9271021948859382E-2</v>
      </c>
      <c r="F3111" s="4"/>
    </row>
    <row r="3112" spans="1:6" ht="13.2" x14ac:dyDescent="0.25">
      <c r="A3112" s="5">
        <v>44776.583333333336</v>
      </c>
      <c r="B3112" s="6">
        <v>218.06</v>
      </c>
      <c r="C3112" s="6">
        <v>215.87890999999999</v>
      </c>
      <c r="D3112" s="6">
        <v>1.01033028191591E-2</v>
      </c>
      <c r="E3112" s="4">
        <f t="shared" si="12"/>
        <v>6.8977540232387252E-2</v>
      </c>
      <c r="F3112" s="4"/>
    </row>
    <row r="3113" spans="1:6" ht="13.2" x14ac:dyDescent="0.25">
      <c r="A3113" s="5">
        <v>44776.625</v>
      </c>
      <c r="B3113" s="6">
        <v>186.04</v>
      </c>
      <c r="C3113" s="6">
        <v>191.66621000000001</v>
      </c>
      <c r="D3113" s="6">
        <v>2.93542090700286E-2</v>
      </c>
      <c r="E3113" s="4">
        <f t="shared" si="12"/>
        <v>6.6027293656553077E-2</v>
      </c>
      <c r="F3113" s="4"/>
    </row>
    <row r="3114" spans="1:6" ht="13.2" x14ac:dyDescent="0.25">
      <c r="A3114" s="5">
        <v>44776.666666666664</v>
      </c>
      <c r="B3114" s="6">
        <v>166.08</v>
      </c>
      <c r="C3114" s="6">
        <v>172.48813000000001</v>
      </c>
      <c r="D3114" s="6">
        <v>3.71511361390491E-2</v>
      </c>
      <c r="E3114" s="4">
        <f t="shared" si="12"/>
        <v>6.2760304898535541E-2</v>
      </c>
      <c r="F3114" s="4"/>
    </row>
    <row r="3115" spans="1:6" ht="13.2" x14ac:dyDescent="0.25">
      <c r="A3115" s="5">
        <v>44776.708333333336</v>
      </c>
      <c r="B3115" s="6">
        <v>158.81</v>
      </c>
      <c r="C3115" s="6">
        <v>161.85845</v>
      </c>
      <c r="D3115" s="6">
        <v>1.8834049133671999E-2</v>
      </c>
      <c r="E3115" s="4">
        <f t="shared" si="12"/>
        <v>5.8439979681721495E-2</v>
      </c>
      <c r="F3115" s="4"/>
    </row>
    <row r="3116" spans="1:6" ht="13.2" x14ac:dyDescent="0.25">
      <c r="A3116" s="5">
        <v>44776.75</v>
      </c>
      <c r="B3116" s="6">
        <v>153.52000000000001</v>
      </c>
      <c r="C3116" s="6">
        <v>160.39877000000001</v>
      </c>
      <c r="D3116" s="6">
        <v>4.2885428610206902E-2</v>
      </c>
      <c r="E3116" s="4">
        <f t="shared" si="12"/>
        <v>5.440768522994912E-2</v>
      </c>
      <c r="F3116" s="4"/>
    </row>
    <row r="3117" spans="1:6" ht="13.2" x14ac:dyDescent="0.25">
      <c r="A3117" s="5">
        <v>44776.791666666664</v>
      </c>
      <c r="B3117" s="6">
        <v>154</v>
      </c>
      <c r="C3117" s="6">
        <v>163.30611999999999</v>
      </c>
      <c r="D3117" s="6">
        <v>5.6985739419931E-2</v>
      </c>
      <c r="E3117" s="4">
        <f t="shared" si="12"/>
        <v>5.1576639614341245E-2</v>
      </c>
      <c r="F3117" s="4"/>
    </row>
    <row r="3118" spans="1:6" ht="13.2" x14ac:dyDescent="0.25">
      <c r="A3118" s="5">
        <v>44776.833333333336</v>
      </c>
      <c r="B3118" s="6">
        <v>167.39</v>
      </c>
      <c r="C3118" s="6">
        <v>167.13735</v>
      </c>
      <c r="D3118" s="6">
        <v>1.51163100288468E-3</v>
      </c>
      <c r="E3118" s="4">
        <f t="shared" si="12"/>
        <v>4.8297366285307536E-2</v>
      </c>
      <c r="F3118" s="4"/>
    </row>
    <row r="3119" spans="1:6" ht="13.2" x14ac:dyDescent="0.25">
      <c r="A3119" s="5">
        <v>44776.875</v>
      </c>
      <c r="B3119" s="6">
        <v>177.55</v>
      </c>
      <c r="C3119" s="6">
        <v>173.78247999999999</v>
      </c>
      <c r="D3119" s="6">
        <v>2.1679515679601399E-2</v>
      </c>
      <c r="E3119" s="4">
        <f t="shared" si="12"/>
        <v>4.8076841988331481E-2</v>
      </c>
      <c r="F3119" s="4"/>
    </row>
    <row r="3120" spans="1:6" ht="13.2" x14ac:dyDescent="0.25">
      <c r="A3120" s="5">
        <v>44776.916666666664</v>
      </c>
      <c r="B3120" s="6">
        <v>186.67</v>
      </c>
      <c r="C3120" s="6">
        <v>182.28802999999999</v>
      </c>
      <c r="D3120" s="6">
        <v>2.40387149940673E-2</v>
      </c>
      <c r="E3120" s="4">
        <f t="shared" si="12"/>
        <v>4.7181135113734257E-2</v>
      </c>
      <c r="F3120" s="4"/>
    </row>
    <row r="3121" spans="1:6" ht="13.2" x14ac:dyDescent="0.25">
      <c r="A3121" s="5">
        <v>44776.958333333336</v>
      </c>
      <c r="B3121" s="6">
        <v>191.99</v>
      </c>
      <c r="C3121" s="6">
        <v>187.84351000000001</v>
      </c>
      <c r="D3121" s="6">
        <v>2.2074172272441E-2</v>
      </c>
      <c r="E3121" s="4">
        <f t="shared" si="12"/>
        <v>4.4769060248316776E-2</v>
      </c>
      <c r="F3121" s="4"/>
    </row>
    <row r="3122" spans="1:6" ht="13.2" x14ac:dyDescent="0.25">
      <c r="A3122" s="5">
        <v>44777</v>
      </c>
      <c r="B3122" s="6">
        <v>192.91</v>
      </c>
      <c r="C3122" s="6">
        <v>196.83439999999999</v>
      </c>
      <c r="D3122" s="6">
        <v>1.9937571887840701E-2</v>
      </c>
      <c r="E3122" s="4">
        <f t="shared" si="12"/>
        <v>4.2438158374776221E-2</v>
      </c>
      <c r="F3122" s="4"/>
    </row>
    <row r="3123" spans="1:6" ht="13.2" x14ac:dyDescent="0.25">
      <c r="A3123" s="5">
        <v>44777.041666666664</v>
      </c>
      <c r="B3123" s="6">
        <v>202.23</v>
      </c>
      <c r="C3123" s="6">
        <v>212.95583999999999</v>
      </c>
      <c r="D3123" s="6">
        <v>5.0366498519129603E-2</v>
      </c>
      <c r="E3123" s="4">
        <f t="shared" si="12"/>
        <v>3.9129981816119076E-2</v>
      </c>
      <c r="F3123" s="4"/>
    </row>
    <row r="3124" spans="1:6" ht="13.2" x14ac:dyDescent="0.25">
      <c r="A3124" s="5">
        <v>44777.083333333336</v>
      </c>
      <c r="B3124" s="6">
        <v>241.78</v>
      </c>
      <c r="C3124" s="6">
        <v>236.27033</v>
      </c>
      <c r="D3124" s="6">
        <v>2.3319347799615801E-2</v>
      </c>
      <c r="E3124" s="4">
        <f t="shared" si="12"/>
        <v>3.7105187914068354E-2</v>
      </c>
      <c r="F3124" s="4"/>
    </row>
    <row r="3125" spans="1:6" ht="13.2" x14ac:dyDescent="0.25">
      <c r="A3125" s="5">
        <v>44777.125</v>
      </c>
      <c r="B3125" s="6">
        <v>272.60000000000002</v>
      </c>
      <c r="C3125" s="6">
        <v>249.40401</v>
      </c>
      <c r="D3125" s="6">
        <v>9.3005681825244199E-2</v>
      </c>
      <c r="E3125" s="4">
        <f t="shared" si="12"/>
        <v>4.0729775467574253E-2</v>
      </c>
      <c r="F3125" s="4"/>
    </row>
    <row r="3126" spans="1:6" ht="13.2" x14ac:dyDescent="0.25">
      <c r="A3126" s="5">
        <v>44777.166666666664</v>
      </c>
      <c r="B3126" s="6">
        <v>274.70999999999998</v>
      </c>
      <c r="C3126" s="6">
        <v>247.70233999999999</v>
      </c>
      <c r="D3126" s="6">
        <v>0.109032720482172</v>
      </c>
      <c r="E3126" s="4">
        <f t="shared" si="12"/>
        <v>4.3897440077267452E-2</v>
      </c>
      <c r="F3126" s="4"/>
    </row>
    <row r="3127" spans="1:6" ht="13.2" x14ac:dyDescent="0.25">
      <c r="A3127" s="5">
        <v>44777.208333333336</v>
      </c>
      <c r="B3127" s="6">
        <v>271.07</v>
      </c>
      <c r="C3127" s="6">
        <v>242.48364000000001</v>
      </c>
      <c r="D3127" s="6">
        <v>0.117889850218348</v>
      </c>
      <c r="E3127" s="4">
        <f t="shared" si="12"/>
        <v>4.8232545114567628E-2</v>
      </c>
      <c r="F3127" s="4"/>
    </row>
    <row r="3128" spans="1:6" ht="13.2" x14ac:dyDescent="0.25">
      <c r="A3128" s="5">
        <v>44777.25</v>
      </c>
      <c r="B3128" s="6">
        <v>260.27999999999997</v>
      </c>
      <c r="C3128" s="6">
        <v>239.20971</v>
      </c>
      <c r="D3128" s="6">
        <v>8.80829210486479E-2</v>
      </c>
      <c r="E3128" s="4">
        <f t="shared" si="12"/>
        <v>5.1361758429351999E-2</v>
      </c>
      <c r="F3128" s="4"/>
    </row>
    <row r="3129" spans="1:6" ht="13.2" x14ac:dyDescent="0.25">
      <c r="A3129" s="5">
        <v>44777.291666666664</v>
      </c>
      <c r="B3129" s="6">
        <v>248.53</v>
      </c>
      <c r="C3129" s="6">
        <v>236.7953</v>
      </c>
      <c r="D3129" s="6">
        <v>4.9556304538139001E-2</v>
      </c>
      <c r="E3129" s="4">
        <f t="shared" si="12"/>
        <v>5.14122015659196E-2</v>
      </c>
      <c r="F3129" s="4"/>
    </row>
    <row r="3130" spans="1:6" ht="13.2" x14ac:dyDescent="0.25">
      <c r="A3130" s="5">
        <v>44777.333333333336</v>
      </c>
      <c r="B3130" s="6">
        <v>244.15</v>
      </c>
      <c r="C3130" s="6">
        <v>234.30399</v>
      </c>
      <c r="D3130" s="6">
        <v>4.2022374437584199E-2</v>
      </c>
      <c r="E3130" s="4">
        <f t="shared" si="12"/>
        <v>4.9624023956587937E-2</v>
      </c>
      <c r="F3130" s="4"/>
    </row>
    <row r="3131" spans="1:6" ht="13.2" x14ac:dyDescent="0.25">
      <c r="A3131" s="5">
        <v>44777.375</v>
      </c>
      <c r="B3131" s="6">
        <v>244.11</v>
      </c>
      <c r="C3131" s="6">
        <v>228.91681</v>
      </c>
      <c r="D3131" s="6">
        <v>6.63699183996143E-2</v>
      </c>
      <c r="E3131" s="4">
        <f t="shared" si="12"/>
        <v>4.9177471305568959E-2</v>
      </c>
      <c r="F3131" s="4"/>
    </row>
    <row r="3132" spans="1:6" ht="13.2" x14ac:dyDescent="0.25">
      <c r="A3132" s="5">
        <v>44777.416666666664</v>
      </c>
      <c r="B3132" s="6">
        <v>246.34</v>
      </c>
      <c r="C3132" s="6">
        <v>224.65988999999999</v>
      </c>
      <c r="D3132" s="6">
        <v>9.6501916741791399E-2</v>
      </c>
      <c r="E3132" s="4">
        <f t="shared" si="12"/>
        <v>5.0509750978123776E-2</v>
      </c>
      <c r="F3132" s="4"/>
    </row>
    <row r="3133" spans="1:6" ht="13.2" x14ac:dyDescent="0.25">
      <c r="A3133" s="5">
        <v>44777.458333333336</v>
      </c>
      <c r="B3133" s="6">
        <v>246.14</v>
      </c>
      <c r="C3133" s="6">
        <v>228.71929</v>
      </c>
      <c r="D3133" s="6">
        <v>7.6166334724106499E-2</v>
      </c>
      <c r="E3133" s="4">
        <f t="shared" si="12"/>
        <v>5.1445800061827085E-2</v>
      </c>
      <c r="F3133" s="4"/>
    </row>
    <row r="3134" spans="1:6" ht="13.2" x14ac:dyDescent="0.25">
      <c r="A3134" s="5">
        <v>44777.5</v>
      </c>
      <c r="B3134" s="6">
        <v>244.13</v>
      </c>
      <c r="C3134" s="6">
        <v>234.6438</v>
      </c>
      <c r="D3134" s="6">
        <v>4.0428087168721198E-2</v>
      </c>
      <c r="E3134" s="4">
        <f t="shared" si="12"/>
        <v>4.9840929251996118E-2</v>
      </c>
      <c r="F3134" s="4"/>
    </row>
    <row r="3135" spans="1:6" ht="13.2" x14ac:dyDescent="0.25">
      <c r="A3135" s="5">
        <v>44777.541666666664</v>
      </c>
      <c r="B3135" s="6">
        <v>242.74</v>
      </c>
      <c r="C3135" s="6">
        <v>229.44416000000001</v>
      </c>
      <c r="D3135" s="6">
        <v>5.7948042783045703E-2</v>
      </c>
      <c r="E3135" s="4">
        <f t="shared" si="12"/>
        <v>4.9801894571460052E-2</v>
      </c>
      <c r="F3135" s="4"/>
    </row>
    <row r="3136" spans="1:6" ht="13.2" x14ac:dyDescent="0.25">
      <c r="A3136" s="5">
        <v>44777.583333333336</v>
      </c>
      <c r="B3136" s="6">
        <v>233.79</v>
      </c>
      <c r="C3136" s="6">
        <v>212.76175000000001</v>
      </c>
      <c r="D3136" s="6">
        <v>9.8834729456774906E-2</v>
      </c>
      <c r="E3136" s="4">
        <f t="shared" si="12"/>
        <v>5.3499037348027377E-2</v>
      </c>
      <c r="F3136" s="4"/>
    </row>
    <row r="3137" spans="1:6" ht="13.2" x14ac:dyDescent="0.25">
      <c r="A3137" s="5">
        <v>44777.625</v>
      </c>
      <c r="B3137" s="6">
        <v>217.52</v>
      </c>
      <c r="C3137" s="6">
        <v>191.07337999999999</v>
      </c>
      <c r="D3137" s="6">
        <v>0.13841080322125399</v>
      </c>
      <c r="E3137" s="4">
        <f t="shared" si="12"/>
        <v>5.8043062104328448E-2</v>
      </c>
      <c r="F3137" s="4"/>
    </row>
    <row r="3138" spans="1:6" ht="13.2" x14ac:dyDescent="0.25">
      <c r="A3138" s="5">
        <v>44777.666666666664</v>
      </c>
      <c r="B3138" s="6">
        <v>197.6</v>
      </c>
      <c r="C3138" s="6">
        <v>174.62314000000001</v>
      </c>
      <c r="D3138" s="6">
        <v>0.13157969785676699</v>
      </c>
      <c r="E3138" s="4">
        <f t="shared" si="12"/>
        <v>6.1977585509233345E-2</v>
      </c>
      <c r="F3138" s="4"/>
    </row>
    <row r="3139" spans="1:6" ht="13.2" x14ac:dyDescent="0.25">
      <c r="A3139" s="5">
        <v>44777.708333333336</v>
      </c>
      <c r="B3139" s="6">
        <v>189.66</v>
      </c>
      <c r="C3139" s="6">
        <v>164.87449000000001</v>
      </c>
      <c r="D3139" s="6">
        <v>0.150329562808655</v>
      </c>
      <c r="E3139" s="4">
        <f t="shared" si="12"/>
        <v>6.7456565245690978E-2</v>
      </c>
      <c r="F3139" s="4"/>
    </row>
    <row r="3140" spans="1:6" ht="13.2" x14ac:dyDescent="0.25">
      <c r="A3140" s="5">
        <v>44777.75</v>
      </c>
      <c r="B3140" s="6">
        <v>188.12</v>
      </c>
      <c r="C3140" s="6">
        <v>162.67475999999999</v>
      </c>
      <c r="D3140" s="6">
        <v>0.15641787330745099</v>
      </c>
      <c r="E3140" s="4">
        <f t="shared" si="12"/>
        <v>7.2187083774742811E-2</v>
      </c>
      <c r="F3140" s="4"/>
    </row>
    <row r="3141" spans="1:6" ht="13.2" x14ac:dyDescent="0.25">
      <c r="A3141" s="5">
        <v>44777.791666666664</v>
      </c>
      <c r="B3141" s="6">
        <v>192.85</v>
      </c>
      <c r="C3141" s="6">
        <v>165.39670000000001</v>
      </c>
      <c r="D3141" s="6">
        <v>0.165984569220546</v>
      </c>
      <c r="E3141" s="4">
        <f t="shared" si="12"/>
        <v>7.6728701683101766E-2</v>
      </c>
      <c r="F3141" s="4"/>
    </row>
    <row r="3142" spans="1:6" ht="13.2" x14ac:dyDescent="0.25">
      <c r="A3142" s="5">
        <v>44777.833333333336</v>
      </c>
      <c r="B3142" s="6">
        <v>196.1</v>
      </c>
      <c r="C3142" s="6">
        <v>169.87120999999999</v>
      </c>
      <c r="D3142" s="6">
        <v>0.15440397463466499</v>
      </c>
      <c r="E3142" s="4">
        <f t="shared" si="12"/>
        <v>8.3099216001092616E-2</v>
      </c>
      <c r="F3142" s="4"/>
    </row>
    <row r="3143" spans="1:6" ht="13.2" x14ac:dyDescent="0.25">
      <c r="A3143" s="5">
        <v>44777.875</v>
      </c>
      <c r="B3143" s="6">
        <v>192.57</v>
      </c>
      <c r="C3143" s="6">
        <v>176.84422000000001</v>
      </c>
      <c r="D3143" s="6">
        <v>8.8924478278113797E-2</v>
      </c>
      <c r="E3143" s="4">
        <f t="shared" si="12"/>
        <v>8.5901089442697309E-2</v>
      </c>
      <c r="F3143" s="4"/>
    </row>
    <row r="3144" spans="1:6" ht="13.2" x14ac:dyDescent="0.25">
      <c r="A3144" s="5">
        <v>44777.916666666664</v>
      </c>
      <c r="B3144" s="6">
        <v>200.76</v>
      </c>
      <c r="C3144" s="6">
        <v>185.59628000000001</v>
      </c>
      <c r="D3144" s="6">
        <v>8.1702715162178793E-2</v>
      </c>
      <c r="E3144" s="4">
        <f t="shared" si="12"/>
        <v>8.8303756116368634E-2</v>
      </c>
      <c r="F3144" s="4"/>
    </row>
    <row r="3145" spans="1:6" ht="13.2" x14ac:dyDescent="0.25">
      <c r="A3145" s="5">
        <v>44777.958333333336</v>
      </c>
      <c r="B3145" s="6">
        <v>222.81</v>
      </c>
      <c r="C3145" s="6">
        <v>192.02564000000001</v>
      </c>
      <c r="D3145" s="6">
        <v>0.16031379976132301</v>
      </c>
      <c r="E3145" s="4">
        <f t="shared" si="12"/>
        <v>9.406374059507204E-2</v>
      </c>
      <c r="F3145" s="4"/>
    </row>
    <row r="3146" spans="1:6" ht="13.2" x14ac:dyDescent="0.25">
      <c r="A3146" s="5">
        <v>44778</v>
      </c>
      <c r="B3146" s="6">
        <v>224.02</v>
      </c>
      <c r="C3146" s="6">
        <v>204.63249999999999</v>
      </c>
      <c r="D3146" s="6">
        <v>9.4743014916985405E-2</v>
      </c>
      <c r="E3146" s="4">
        <f t="shared" si="12"/>
        <v>9.7180634054619727E-2</v>
      </c>
      <c r="F3146" s="4"/>
    </row>
    <row r="3147" spans="1:6" ht="13.2" x14ac:dyDescent="0.25">
      <c r="A3147" s="5">
        <v>44778.041666666664</v>
      </c>
      <c r="B3147" s="6">
        <v>240.83</v>
      </c>
      <c r="C3147" s="6">
        <v>221.77564000000001</v>
      </c>
      <c r="D3147" s="6">
        <v>8.59172810864169E-2</v>
      </c>
      <c r="E3147" s="4">
        <f t="shared" si="12"/>
        <v>9.8661916661590035E-2</v>
      </c>
      <c r="F3147" s="4"/>
    </row>
    <row r="3148" spans="1:6" ht="13.2" x14ac:dyDescent="0.25">
      <c r="A3148" s="5">
        <v>44778.083333333336</v>
      </c>
      <c r="B3148" s="6">
        <v>251.87</v>
      </c>
      <c r="C3148" s="6">
        <v>243.93414000000001</v>
      </c>
      <c r="D3148" s="6">
        <v>3.2532797582166997E-2</v>
      </c>
      <c r="E3148" s="4">
        <f t="shared" si="12"/>
        <v>9.9045810402529674E-2</v>
      </c>
      <c r="F3148" s="4"/>
    </row>
    <row r="3149" spans="1:6" ht="13.2" x14ac:dyDescent="0.25">
      <c r="A3149" s="5">
        <v>44778.125</v>
      </c>
      <c r="B3149" s="6">
        <v>269.25</v>
      </c>
      <c r="C3149" s="6">
        <v>254.62073000000001</v>
      </c>
      <c r="D3149" s="6">
        <v>5.7455141221219398E-2</v>
      </c>
      <c r="E3149" s="4">
        <f t="shared" si="12"/>
        <v>9.7564537877361968E-2</v>
      </c>
      <c r="F3149" s="4"/>
    </row>
    <row r="3150" spans="1:6" ht="13.2" x14ac:dyDescent="0.25">
      <c r="A3150" s="5">
        <v>44778.166666666664</v>
      </c>
      <c r="B3150" s="6">
        <v>280.26</v>
      </c>
      <c r="C3150" s="6">
        <v>250.60276999999999</v>
      </c>
      <c r="D3150" s="6">
        <v>0.118343584151124</v>
      </c>
      <c r="E3150" s="4">
        <f t="shared" si="12"/>
        <v>9.7952490530234984E-2</v>
      </c>
      <c r="F3150" s="4"/>
    </row>
    <row r="3151" spans="1:6" ht="13.2" x14ac:dyDescent="0.25">
      <c r="A3151" s="5">
        <v>44778.208333333336</v>
      </c>
      <c r="B3151" s="6">
        <v>272.07</v>
      </c>
      <c r="C3151" s="6">
        <v>244.5403</v>
      </c>
      <c r="D3151" s="6">
        <v>0.112577354325646</v>
      </c>
      <c r="E3151" s="4">
        <f t="shared" si="12"/>
        <v>9.7731136534705734E-2</v>
      </c>
      <c r="F3151" s="4"/>
    </row>
    <row r="3152" spans="1:6" ht="13.2" x14ac:dyDescent="0.25">
      <c r="A3152" s="5">
        <v>44778.25</v>
      </c>
      <c r="B3152" s="6">
        <v>271.05</v>
      </c>
      <c r="C3152" s="6">
        <v>240.88758999999999</v>
      </c>
      <c r="D3152" s="6">
        <v>0.12521363180228501</v>
      </c>
      <c r="E3152" s="4">
        <f t="shared" si="12"/>
        <v>9.9278249482773959E-2</v>
      </c>
      <c r="F3152" s="4"/>
    </row>
    <row r="3153" spans="1:6" ht="13.2" x14ac:dyDescent="0.25">
      <c r="A3153" s="5">
        <v>44778.291666666664</v>
      </c>
      <c r="B3153" s="6">
        <v>266.94</v>
      </c>
      <c r="C3153" s="6">
        <v>236.97478000000001</v>
      </c>
      <c r="D3153" s="6">
        <v>0.12644898330531201</v>
      </c>
      <c r="E3153" s="4">
        <f t="shared" si="12"/>
        <v>0.10248211109807283</v>
      </c>
      <c r="F3153" s="4"/>
    </row>
    <row r="3154" spans="1:6" ht="13.2" x14ac:dyDescent="0.25">
      <c r="A3154" s="5">
        <v>44778.333333333336</v>
      </c>
      <c r="B3154" s="6">
        <v>260.69</v>
      </c>
      <c r="C3154" s="6">
        <v>233.32713000000001</v>
      </c>
      <c r="D3154" s="6">
        <v>0.117272560631933</v>
      </c>
      <c r="E3154" s="4">
        <f t="shared" si="12"/>
        <v>0.10561753552283737</v>
      </c>
      <c r="F3154" s="4"/>
    </row>
    <row r="3155" spans="1:6" ht="13.2" x14ac:dyDescent="0.25">
      <c r="A3155" s="5">
        <v>44778.375</v>
      </c>
      <c r="B3155" s="6">
        <v>263.87</v>
      </c>
      <c r="C3155" s="6">
        <v>228.04052999999999</v>
      </c>
      <c r="D3155" s="6">
        <v>0.15711886829942001</v>
      </c>
      <c r="E3155" s="4">
        <f t="shared" si="12"/>
        <v>0.1093987417686626</v>
      </c>
      <c r="F3155" s="4"/>
    </row>
    <row r="3156" spans="1:6" ht="13.2" x14ac:dyDescent="0.25">
      <c r="A3156" s="5">
        <v>44778.416666666664</v>
      </c>
      <c r="B3156" s="6">
        <v>271.37</v>
      </c>
      <c r="C3156" s="6">
        <v>223.80395999999999</v>
      </c>
      <c r="D3156" s="6">
        <v>0.212534398408321</v>
      </c>
      <c r="E3156" s="4">
        <f t="shared" si="12"/>
        <v>0.11423342850476799</v>
      </c>
      <c r="F3156" s="4"/>
    </row>
    <row r="3157" spans="1:6" ht="13.2" x14ac:dyDescent="0.25">
      <c r="A3157" s="5">
        <v>44778.458333333336</v>
      </c>
      <c r="B3157" s="6">
        <v>275.68</v>
      </c>
      <c r="C3157" s="6">
        <v>227.27940000000001</v>
      </c>
      <c r="D3157" s="6">
        <v>0.21295638760046001</v>
      </c>
      <c r="E3157" s="4">
        <f t="shared" si="12"/>
        <v>0.11993301404128275</v>
      </c>
      <c r="F3157" s="4"/>
    </row>
    <row r="3158" spans="1:6" ht="13.2" x14ac:dyDescent="0.25">
      <c r="A3158" s="5">
        <v>44778.5</v>
      </c>
      <c r="B3158" s="6">
        <v>267.86</v>
      </c>
      <c r="C3158" s="6">
        <v>233.12812</v>
      </c>
      <c r="D3158" s="6">
        <v>0.148981941775192</v>
      </c>
      <c r="E3158" s="4">
        <f t="shared" si="12"/>
        <v>0.12445609131655234</v>
      </c>
      <c r="F3158" s="4"/>
    </row>
    <row r="3159" spans="1:6" ht="13.2" x14ac:dyDescent="0.25">
      <c r="A3159" s="5">
        <v>44778.541666666664</v>
      </c>
      <c r="B3159" s="6">
        <v>264.18</v>
      </c>
      <c r="C3159" s="6">
        <v>228.63489999999999</v>
      </c>
      <c r="D3159" s="6">
        <v>0.15546664135702801</v>
      </c>
      <c r="E3159" s="4">
        <f t="shared" si="12"/>
        <v>0.12851936625713492</v>
      </c>
      <c r="F3159" s="4"/>
    </row>
    <row r="3160" spans="1:6" ht="13.2" x14ac:dyDescent="0.25">
      <c r="A3160" s="5">
        <v>44778.583333333336</v>
      </c>
      <c r="B3160" s="6">
        <v>257.74</v>
      </c>
      <c r="C3160" s="6">
        <v>212.38746</v>
      </c>
      <c r="D3160" s="6">
        <v>0.21353680673990799</v>
      </c>
      <c r="E3160" s="4">
        <f t="shared" si="12"/>
        <v>0.13329861947726548</v>
      </c>
      <c r="F3160" s="4"/>
    </row>
    <row r="3161" spans="1:6" ht="13.2" x14ac:dyDescent="0.25">
      <c r="A3161" s="5">
        <v>44778.625</v>
      </c>
      <c r="B3161" s="6">
        <v>237.33</v>
      </c>
      <c r="C3161" s="6">
        <v>190.81667999999999</v>
      </c>
      <c r="D3161" s="6">
        <v>0.24375919337869201</v>
      </c>
      <c r="E3161" s="4">
        <f t="shared" si="12"/>
        <v>0.13768813573382538</v>
      </c>
      <c r="F3161" s="4"/>
    </row>
    <row r="3162" spans="1:6" ht="13.2" x14ac:dyDescent="0.25">
      <c r="A3162" s="5">
        <v>44778.666666666664</v>
      </c>
      <c r="B3162" s="6">
        <v>215.56</v>
      </c>
      <c r="C3162" s="6">
        <v>174.81333000000001</v>
      </c>
      <c r="D3162" s="6">
        <v>0.23308674458635301</v>
      </c>
      <c r="E3162" s="4">
        <f t="shared" si="12"/>
        <v>0.14191759601422479</v>
      </c>
      <c r="F3162" s="4"/>
    </row>
    <row r="3163" spans="1:6" ht="13.2" x14ac:dyDescent="0.25">
      <c r="A3163" s="5">
        <v>44778.708333333336</v>
      </c>
      <c r="B3163" s="6">
        <v>197.45</v>
      </c>
      <c r="C3163" s="6">
        <v>165.60347999999999</v>
      </c>
      <c r="D3163" s="6">
        <v>0.19230586217149501</v>
      </c>
      <c r="E3163" s="4">
        <f t="shared" si="12"/>
        <v>0.14366660848767648</v>
      </c>
      <c r="F3163" s="4"/>
    </row>
    <row r="3164" spans="1:6" ht="13.2" x14ac:dyDescent="0.25">
      <c r="A3164" s="5">
        <v>44778.75</v>
      </c>
      <c r="B3164" s="6">
        <v>185.39</v>
      </c>
      <c r="C3164" s="6">
        <v>163.96539999999999</v>
      </c>
      <c r="D3164" s="6">
        <v>0.130665372084598</v>
      </c>
      <c r="E3164" s="4">
        <f t="shared" si="12"/>
        <v>0.14259358760339094</v>
      </c>
      <c r="F3164" s="4"/>
    </row>
    <row r="3165" spans="1:6" ht="13.2" x14ac:dyDescent="0.25">
      <c r="A3165" s="5">
        <v>44778.791666666664</v>
      </c>
      <c r="B3165" s="6">
        <v>161.49</v>
      </c>
      <c r="C3165" s="6">
        <v>167.70985999999999</v>
      </c>
      <c r="D3165" s="6">
        <v>3.7087026368038102E-2</v>
      </c>
      <c r="E3165" s="4">
        <f t="shared" si="12"/>
        <v>0.1372228566512031</v>
      </c>
      <c r="F3165" s="4"/>
    </row>
    <row r="3166" spans="1:6" ht="13.2" x14ac:dyDescent="0.25">
      <c r="A3166" s="5">
        <v>44778.833333333336</v>
      </c>
      <c r="B3166" s="6">
        <v>159.94999999999999</v>
      </c>
      <c r="C3166" s="6">
        <v>172.98365999999999</v>
      </c>
      <c r="D3166" s="6">
        <v>7.5346191657639797E-2</v>
      </c>
      <c r="E3166" s="4">
        <f t="shared" si="12"/>
        <v>0.13392878236049371</v>
      </c>
      <c r="F3166" s="4"/>
    </row>
    <row r="3167" spans="1:6" ht="13.2" x14ac:dyDescent="0.25">
      <c r="A3167" s="5">
        <v>44778.875</v>
      </c>
      <c r="B3167" s="6">
        <v>162.6</v>
      </c>
      <c r="C3167" s="6">
        <v>179.89236</v>
      </c>
      <c r="D3167" s="6">
        <v>9.6126150104429098E-2</v>
      </c>
      <c r="E3167" s="4">
        <f t="shared" si="12"/>
        <v>0.13422885201992352</v>
      </c>
      <c r="F3167" s="4"/>
    </row>
    <row r="3168" spans="1:6" ht="13.2" x14ac:dyDescent="0.25">
      <c r="A3168" s="5">
        <v>44778.916666666664</v>
      </c>
      <c r="B3168" s="6">
        <v>162.38</v>
      </c>
      <c r="C3168" s="6">
        <v>189.00232</v>
      </c>
      <c r="D3168" s="6">
        <v>0.14085710693921599</v>
      </c>
      <c r="E3168" s="4">
        <f t="shared" si="12"/>
        <v>0.13669361834396673</v>
      </c>
      <c r="F3168" s="4"/>
    </row>
    <row r="3169" spans="1:6" ht="13.2" x14ac:dyDescent="0.25">
      <c r="A3169" s="5">
        <v>44778.958333333336</v>
      </c>
      <c r="B3169" s="6">
        <v>173.36</v>
      </c>
      <c r="C3169" s="6">
        <v>197.31746999999999</v>
      </c>
      <c r="D3169" s="6">
        <v>0.121415858413347</v>
      </c>
      <c r="E3169" s="4">
        <f t="shared" si="12"/>
        <v>0.13507287078780106</v>
      </c>
      <c r="F3169" s="4"/>
    </row>
    <row r="3170" spans="1:6" ht="13.2" x14ac:dyDescent="0.25">
      <c r="A3170" s="5">
        <v>44776</v>
      </c>
      <c r="B3170" s="6">
        <v>177.96</v>
      </c>
      <c r="C3170" s="6">
        <v>175.51372000000001</v>
      </c>
      <c r="D3170" s="6">
        <v>1.39378277663991E-2</v>
      </c>
      <c r="E3170" s="4">
        <f t="shared" si="12"/>
        <v>0.13170598798985997</v>
      </c>
      <c r="F3170" s="4"/>
    </row>
    <row r="3171" spans="1:6" ht="13.2" x14ac:dyDescent="0.25">
      <c r="A3171" s="5">
        <v>44776.041666666664</v>
      </c>
      <c r="B3171" s="6">
        <v>182.03</v>
      </c>
      <c r="C3171" s="6">
        <v>199.93899999999999</v>
      </c>
      <c r="D3171" s="6">
        <v>8.9572319557464905E-2</v>
      </c>
      <c r="E3171" s="4">
        <f t="shared" si="12"/>
        <v>0.13185828125948698</v>
      </c>
      <c r="F3171" s="4"/>
    </row>
    <row r="3172" spans="1:6" ht="13.2" x14ac:dyDescent="0.25">
      <c r="A3172" s="5">
        <v>44776.083333333336</v>
      </c>
      <c r="B3172" s="6">
        <v>217.37</v>
      </c>
      <c r="C3172" s="6">
        <v>228.52489</v>
      </c>
      <c r="D3172" s="6">
        <v>4.8812582296834203E-2</v>
      </c>
      <c r="E3172" s="4">
        <f t="shared" si="12"/>
        <v>0.13253660562259811</v>
      </c>
      <c r="F3172" s="4"/>
    </row>
    <row r="3173" spans="1:6" ht="13.2" x14ac:dyDescent="0.25">
      <c r="A3173" s="5">
        <v>44776.125</v>
      </c>
      <c r="B3173" s="6">
        <v>251.1</v>
      </c>
      <c r="C3173" s="6">
        <v>247.04542000000001</v>
      </c>
      <c r="D3173" s="6">
        <v>1.6412285643668201E-2</v>
      </c>
      <c r="E3173" s="4">
        <f t="shared" si="12"/>
        <v>0.13082648664020013</v>
      </c>
      <c r="F3173" s="4"/>
    </row>
    <row r="3174" spans="1:6" ht="13.2" x14ac:dyDescent="0.25">
      <c r="A3174" s="5">
        <v>44776.166666666664</v>
      </c>
      <c r="B3174" s="6">
        <v>257.64999999999998</v>
      </c>
      <c r="C3174" s="6">
        <v>251.06603999999999</v>
      </c>
      <c r="D3174" s="6">
        <v>2.6224016597386001E-2</v>
      </c>
      <c r="E3174" s="4">
        <f t="shared" si="12"/>
        <v>0.12698817132546106</v>
      </c>
      <c r="F3174" s="4"/>
    </row>
    <row r="3175" spans="1:6" ht="13.2" x14ac:dyDescent="0.25">
      <c r="A3175" s="5">
        <v>44776.208333333336</v>
      </c>
      <c r="B3175" s="6">
        <v>247.63</v>
      </c>
      <c r="C3175" s="6">
        <v>246.91408999999999</v>
      </c>
      <c r="D3175" s="6">
        <v>2.8994295141278E-3</v>
      </c>
      <c r="E3175" s="4">
        <f t="shared" si="12"/>
        <v>0.12241825779164779</v>
      </c>
      <c r="F3175" s="4"/>
    </row>
    <row r="3176" spans="1:6" ht="13.2" x14ac:dyDescent="0.25">
      <c r="A3176" s="5">
        <v>44776.25</v>
      </c>
      <c r="B3176" s="6">
        <v>237.7</v>
      </c>
      <c r="C3176" s="6">
        <v>241.26402999999999</v>
      </c>
      <c r="D3176" s="6">
        <v>1.47723222562435E-2</v>
      </c>
      <c r="E3176" s="4">
        <f t="shared" si="12"/>
        <v>0.11781653656056273</v>
      </c>
      <c r="F3176" s="4"/>
    </row>
    <row r="3177" spans="1:6" ht="13.2" x14ac:dyDescent="0.25">
      <c r="A3177" s="5">
        <v>44776.291666666664</v>
      </c>
      <c r="B3177" s="6">
        <v>227.8</v>
      </c>
      <c r="C3177" s="6">
        <v>238.54676000000001</v>
      </c>
      <c r="D3177" s="6">
        <v>4.5050957724179497E-2</v>
      </c>
      <c r="E3177" s="4">
        <f t="shared" si="12"/>
        <v>0.11442495216134889</v>
      </c>
      <c r="F3177" s="4"/>
    </row>
    <row r="3178" spans="1:6" ht="13.2" x14ac:dyDescent="0.25">
      <c r="A3178" s="5">
        <v>44776.333333333336</v>
      </c>
      <c r="B3178" s="6">
        <v>217.77</v>
      </c>
      <c r="C3178" s="6">
        <v>237.79921999999999</v>
      </c>
      <c r="D3178" s="6">
        <v>8.42274419571266E-2</v>
      </c>
      <c r="E3178" s="4">
        <f t="shared" si="12"/>
        <v>0.11304807221656531</v>
      </c>
      <c r="F3178" s="4"/>
    </row>
    <row r="3179" spans="1:6" ht="13.2" x14ac:dyDescent="0.25">
      <c r="A3179" s="5">
        <v>44776.375</v>
      </c>
      <c r="B3179" s="6">
        <v>214.92</v>
      </c>
      <c r="C3179" s="6">
        <v>233.30081000000001</v>
      </c>
      <c r="D3179" s="6">
        <v>7.8785881626386195E-2</v>
      </c>
      <c r="E3179" s="4">
        <f t="shared" si="12"/>
        <v>0.10978419777185554</v>
      </c>
      <c r="F3179" s="4"/>
    </row>
    <row r="3180" spans="1:6" ht="13.2" x14ac:dyDescent="0.25">
      <c r="A3180" s="5">
        <v>44776.416666666664</v>
      </c>
      <c r="B3180" s="6">
        <v>213.5</v>
      </c>
      <c r="C3180" s="6">
        <v>227.57492999999999</v>
      </c>
      <c r="D3180" s="6">
        <v>6.18474539352818E-2</v>
      </c>
      <c r="E3180" s="4">
        <f t="shared" si="12"/>
        <v>0.10350557508547892</v>
      </c>
      <c r="F3180" s="4"/>
    </row>
    <row r="3181" spans="1:6" ht="13.2" x14ac:dyDescent="0.25">
      <c r="A3181" s="5">
        <v>44776.458333333336</v>
      </c>
      <c r="B3181" s="6">
        <v>219.75</v>
      </c>
      <c r="C3181" s="6">
        <v>229.85219000000001</v>
      </c>
      <c r="D3181" s="6">
        <v>4.3950810301176597E-2</v>
      </c>
      <c r="E3181" s="4">
        <f t="shared" si="12"/>
        <v>9.6463676031342094E-2</v>
      </c>
      <c r="F3181" s="4"/>
    </row>
    <row r="3182" spans="1:6" ht="13.2" x14ac:dyDescent="0.25">
      <c r="A3182" s="5">
        <v>44776.5</v>
      </c>
      <c r="B3182" s="6">
        <v>219.81</v>
      </c>
      <c r="C3182" s="6">
        <v>235.55647999999999</v>
      </c>
      <c r="D3182" s="6">
        <v>6.6848001804068302E-2</v>
      </c>
      <c r="E3182" s="4">
        <f t="shared" si="12"/>
        <v>9.3041428532545267E-2</v>
      </c>
      <c r="F3182" s="4"/>
    </row>
    <row r="3183" spans="1:6" ht="13.2" x14ac:dyDescent="0.25">
      <c r="A3183" s="5">
        <v>44776.541666666664</v>
      </c>
      <c r="B3183" s="6">
        <v>219.83</v>
      </c>
      <c r="C3183" s="6">
        <v>228.92428000000001</v>
      </c>
      <c r="D3183" s="6">
        <v>3.9726148751019298E-2</v>
      </c>
      <c r="E3183" s="4">
        <f t="shared" si="12"/>
        <v>8.8218908007294913E-2</v>
      </c>
      <c r="F3183" s="4"/>
    </row>
    <row r="3184" spans="1:6" ht="13.2" x14ac:dyDescent="0.25">
      <c r="A3184" s="5">
        <v>44776.583333333336</v>
      </c>
      <c r="B3184" s="6">
        <v>218.06</v>
      </c>
      <c r="C3184" s="6">
        <v>207.33834999999999</v>
      </c>
      <c r="D3184" s="6">
        <v>5.1710887059726297E-2</v>
      </c>
      <c r="E3184" s="4">
        <f t="shared" si="12"/>
        <v>8.1476161353953983E-2</v>
      </c>
      <c r="F3184" s="4"/>
    </row>
    <row r="3185" spans="1:6" ht="13.2" x14ac:dyDescent="0.25">
      <c r="A3185" s="5">
        <v>44776.625</v>
      </c>
      <c r="B3185" s="6">
        <v>186.04</v>
      </c>
      <c r="C3185" s="6">
        <v>176.30789999999999</v>
      </c>
      <c r="D3185" s="6">
        <v>5.5199455044271997E-2</v>
      </c>
      <c r="E3185" s="4">
        <f t="shared" si="12"/>
        <v>7.3619505590019826E-2</v>
      </c>
      <c r="F3185" s="4"/>
    </row>
    <row r="3186" spans="1:6" ht="13.2" x14ac:dyDescent="0.25">
      <c r="A3186" s="5">
        <v>44776.666666666664</v>
      </c>
      <c r="B3186" s="6">
        <v>166.08</v>
      </c>
      <c r="C3186" s="6">
        <v>149.69255000000001</v>
      </c>
      <c r="D3186" s="6">
        <v>0.109474051981878</v>
      </c>
      <c r="E3186" s="4">
        <f t="shared" si="12"/>
        <v>6.8468976731500056E-2</v>
      </c>
      <c r="F3186" s="4"/>
    </row>
    <row r="3187" spans="1:6" ht="13.2" x14ac:dyDescent="0.25">
      <c r="A3187" s="5">
        <v>44776.708333333336</v>
      </c>
      <c r="B3187" s="6">
        <v>158.81</v>
      </c>
      <c r="C3187" s="6">
        <v>136.60024999999999</v>
      </c>
      <c r="D3187" s="6">
        <v>0.16258938032690201</v>
      </c>
      <c r="E3187" s="4">
        <f t="shared" si="12"/>
        <v>6.723078998797534E-2</v>
      </c>
      <c r="F3187" s="4"/>
    </row>
    <row r="3188" spans="1:6" ht="13.2" x14ac:dyDescent="0.25">
      <c r="A3188" s="5">
        <v>44776.75</v>
      </c>
      <c r="B3188" s="6">
        <v>153.52000000000001</v>
      </c>
      <c r="C3188" s="6">
        <v>136.95393000000001</v>
      </c>
      <c r="D3188" s="6">
        <v>0.12096089539014999</v>
      </c>
      <c r="E3188" s="4">
        <f t="shared" si="12"/>
        <v>6.6826436792373337E-2</v>
      </c>
      <c r="F3188" s="4"/>
    </row>
    <row r="3189" spans="1:6" ht="13.2" x14ac:dyDescent="0.25">
      <c r="A3189" s="5">
        <v>44776.791666666664</v>
      </c>
      <c r="B3189" s="6">
        <v>154</v>
      </c>
      <c r="C3189" s="6">
        <v>139.65046000000001</v>
      </c>
      <c r="D3189" s="6">
        <v>0.10275325981740401</v>
      </c>
      <c r="E3189" s="4">
        <f t="shared" si="12"/>
        <v>6.956252985276358E-2</v>
      </c>
      <c r="F3189" s="4"/>
    </row>
    <row r="3190" spans="1:6" ht="13.2" x14ac:dyDescent="0.25">
      <c r="A3190" s="5">
        <v>44776.833333333336</v>
      </c>
      <c r="B3190" s="6">
        <v>167.39</v>
      </c>
      <c r="C3190" s="6">
        <v>140.16052999999999</v>
      </c>
      <c r="D3190" s="6">
        <v>0.19427345201962301</v>
      </c>
      <c r="E3190" s="4">
        <f t="shared" si="12"/>
        <v>7.4517832367846232E-2</v>
      </c>
      <c r="F3190" s="4"/>
    </row>
    <row r="3191" spans="1:6" ht="13.2" x14ac:dyDescent="0.25">
      <c r="A3191" s="5">
        <v>44776.875</v>
      </c>
      <c r="B3191" s="6">
        <v>177.55</v>
      </c>
      <c r="C3191" s="6">
        <v>144.10124999999999</v>
      </c>
      <c r="D3191" s="6">
        <v>0.23211977689298299</v>
      </c>
      <c r="E3191" s="4">
        <f t="shared" si="12"/>
        <v>8.0184233484035972E-2</v>
      </c>
      <c r="F3191" s="4"/>
    </row>
    <row r="3192" spans="1:6" ht="13.2" x14ac:dyDescent="0.25">
      <c r="A3192" s="5">
        <v>44776.916666666664</v>
      </c>
      <c r="B3192" s="6">
        <v>186.67</v>
      </c>
      <c r="C3192" s="6">
        <v>151.48211000000001</v>
      </c>
      <c r="D3192" s="6">
        <v>0.232290730568777</v>
      </c>
      <c r="E3192" s="4">
        <f t="shared" si="12"/>
        <v>8.3993967801934341E-2</v>
      </c>
      <c r="F3192" s="4"/>
    </row>
    <row r="3193" spans="1:6" ht="13.2" x14ac:dyDescent="0.25">
      <c r="A3193" s="5">
        <v>44776.958333333336</v>
      </c>
      <c r="B3193" s="6">
        <v>191.99</v>
      </c>
      <c r="C3193" s="6">
        <v>159.74852000000001</v>
      </c>
      <c r="D3193" s="6">
        <v>0.20182647075540899</v>
      </c>
      <c r="E3193" s="4">
        <f t="shared" si="12"/>
        <v>8.7344409982853588E-2</v>
      </c>
      <c r="F3193" s="4"/>
    </row>
    <row r="3194" spans="1:6" ht="13.2" x14ac:dyDescent="0.25">
      <c r="A3194" s="5">
        <v>44777</v>
      </c>
      <c r="B3194" s="6">
        <v>192.91</v>
      </c>
      <c r="C3194" s="6">
        <v>172.14331000000001</v>
      </c>
      <c r="D3194" s="6">
        <v>0.120636056086059</v>
      </c>
      <c r="E3194" s="4">
        <f t="shared" si="12"/>
        <v>9.179016949617276E-2</v>
      </c>
      <c r="F3194" s="4"/>
    </row>
    <row r="3195" spans="1:6" ht="13.2" x14ac:dyDescent="0.25">
      <c r="A3195" s="5">
        <v>44777.041666666664</v>
      </c>
      <c r="B3195" s="6">
        <v>202.23</v>
      </c>
      <c r="C3195" s="6">
        <v>197.78120999999999</v>
      </c>
      <c r="D3195" s="6">
        <v>2.2493491671933801E-2</v>
      </c>
      <c r="E3195" s="4">
        <f t="shared" si="12"/>
        <v>8.8995218334275608E-2</v>
      </c>
      <c r="F3195" s="4"/>
    </row>
    <row r="3196" spans="1:6" ht="13.2" x14ac:dyDescent="0.25">
      <c r="A3196" s="5">
        <v>44777.083333333336</v>
      </c>
      <c r="B3196" s="6">
        <v>241.78</v>
      </c>
      <c r="C3196" s="6">
        <v>227.79283000000001</v>
      </c>
      <c r="D3196" s="6">
        <v>6.1403030112931897E-2</v>
      </c>
      <c r="E3196" s="4">
        <f t="shared" si="12"/>
        <v>8.9519820326613028E-2</v>
      </c>
      <c r="F3196" s="4"/>
    </row>
    <row r="3197" spans="1:6" ht="13.2" x14ac:dyDescent="0.25">
      <c r="A3197" s="5">
        <v>44777.125</v>
      </c>
      <c r="B3197" s="6">
        <v>272.60000000000002</v>
      </c>
      <c r="C3197" s="6">
        <v>244.54234</v>
      </c>
      <c r="D3197" s="6">
        <v>0.11473538692727001</v>
      </c>
      <c r="E3197" s="4">
        <f t="shared" si="12"/>
        <v>9.361661621342976E-2</v>
      </c>
      <c r="F3197" s="4"/>
    </row>
    <row r="3198" spans="1:6" ht="13.2" x14ac:dyDescent="0.25">
      <c r="A3198" s="5">
        <v>44777.166666666664</v>
      </c>
      <c r="B3198" s="6">
        <v>274.70999999999998</v>
      </c>
      <c r="C3198" s="6">
        <v>245.38380000000001</v>
      </c>
      <c r="D3198" s="6">
        <v>0.11951155699765</v>
      </c>
      <c r="E3198" s="4">
        <f t="shared" si="12"/>
        <v>9.750359706344075E-2</v>
      </c>
      <c r="F3198" s="4"/>
    </row>
    <row r="3199" spans="1:6" ht="13.2" x14ac:dyDescent="0.25">
      <c r="A3199" s="5">
        <v>44777.208333333336</v>
      </c>
      <c r="B3199" s="6">
        <v>271.07</v>
      </c>
      <c r="C3199" s="6">
        <v>240.21315999999999</v>
      </c>
      <c r="D3199" s="6">
        <v>0.12845607626159999</v>
      </c>
      <c r="E3199" s="4">
        <f t="shared" si="12"/>
        <v>0.10273512401125211</v>
      </c>
      <c r="F3199" s="4"/>
    </row>
    <row r="3200" spans="1:6" ht="13.2" x14ac:dyDescent="0.25">
      <c r="A3200" s="5">
        <v>44777.25</v>
      </c>
      <c r="B3200" s="6">
        <v>260.27999999999997</v>
      </c>
      <c r="C3200" s="6">
        <v>234.82237000000001</v>
      </c>
      <c r="D3200" s="6">
        <v>0.108412286274088</v>
      </c>
      <c r="E3200" s="4">
        <f t="shared" si="12"/>
        <v>0.10663678917866228</v>
      </c>
      <c r="F3200" s="4"/>
    </row>
    <row r="3201" spans="1:6" ht="13.2" x14ac:dyDescent="0.25">
      <c r="A3201" s="5">
        <v>44777.291666666664</v>
      </c>
      <c r="B3201" s="6">
        <v>248.53</v>
      </c>
      <c r="C3201" s="6">
        <v>232.06498999999999</v>
      </c>
      <c r="D3201" s="6">
        <v>7.0949995516342207E-2</v>
      </c>
      <c r="E3201" s="4">
        <f t="shared" si="12"/>
        <v>0.10771591575333574</v>
      </c>
      <c r="F3201" s="4"/>
    </row>
    <row r="3202" spans="1:6" ht="13.2" x14ac:dyDescent="0.25">
      <c r="A3202" s="5">
        <v>44777.333333333336</v>
      </c>
      <c r="B3202" s="6">
        <v>244.15</v>
      </c>
      <c r="C3202" s="6">
        <v>231.05139</v>
      </c>
      <c r="D3202" s="6">
        <v>5.6691327414217202E-2</v>
      </c>
      <c r="E3202" s="4">
        <f t="shared" si="12"/>
        <v>0.1065685776473812</v>
      </c>
      <c r="F3202" s="4"/>
    </row>
    <row r="3203" spans="1:6" ht="13.2" x14ac:dyDescent="0.25">
      <c r="A3203" s="5">
        <v>44777.375</v>
      </c>
      <c r="B3203" s="6">
        <v>244.11</v>
      </c>
      <c r="C3203" s="6">
        <v>225.90429</v>
      </c>
      <c r="D3203" s="6">
        <v>8.0590368602561704E-2</v>
      </c>
      <c r="E3203" s="4">
        <f t="shared" si="12"/>
        <v>0.10664376460472184</v>
      </c>
      <c r="F3203" s="4"/>
    </row>
    <row r="3204" spans="1:6" ht="13.2" x14ac:dyDescent="0.25">
      <c r="A3204" s="5">
        <v>44777.416666666664</v>
      </c>
      <c r="B3204" s="6">
        <v>246.34</v>
      </c>
      <c r="C3204" s="6">
        <v>219.42961</v>
      </c>
      <c r="D3204" s="6">
        <v>0.12263791563955199</v>
      </c>
      <c r="E3204" s="4">
        <f t="shared" si="12"/>
        <v>0.10917670050906643</v>
      </c>
      <c r="F3204" s="4"/>
    </row>
    <row r="3205" spans="1:6" ht="13.2" x14ac:dyDescent="0.25">
      <c r="A3205" s="5">
        <v>44777.458333333336</v>
      </c>
      <c r="B3205" s="6">
        <v>246.14</v>
      </c>
      <c r="C3205" s="6">
        <v>221.43588</v>
      </c>
      <c r="D3205" s="6">
        <v>0.11156331123935199</v>
      </c>
      <c r="E3205" s="4">
        <f t="shared" si="12"/>
        <v>0.11199388804815708</v>
      </c>
      <c r="F3205" s="4"/>
    </row>
    <row r="3206" spans="1:6" ht="13.2" x14ac:dyDescent="0.25">
      <c r="A3206" s="5">
        <v>44777.5</v>
      </c>
      <c r="B3206" s="6">
        <v>244.13</v>
      </c>
      <c r="C3206" s="6">
        <v>226.8075</v>
      </c>
      <c r="D3206" s="6">
        <v>7.6375340321638299E-2</v>
      </c>
      <c r="E3206" s="4">
        <f t="shared" si="12"/>
        <v>0.11239086048638915</v>
      </c>
      <c r="F3206" s="4"/>
    </row>
    <row r="3207" spans="1:6" ht="13.2" x14ac:dyDescent="0.25">
      <c r="A3207" s="5">
        <v>44777.541666666664</v>
      </c>
      <c r="B3207" s="6">
        <v>242.74</v>
      </c>
      <c r="C3207" s="6">
        <v>219.80724000000001</v>
      </c>
      <c r="D3207" s="6">
        <v>0.10433123130976001</v>
      </c>
      <c r="E3207" s="4">
        <f t="shared" si="12"/>
        <v>0.11508273892633668</v>
      </c>
      <c r="F3207" s="4"/>
    </row>
    <row r="3208" spans="1:6" ht="13.2" x14ac:dyDescent="0.25">
      <c r="A3208" s="5">
        <v>44777.583333333336</v>
      </c>
      <c r="B3208" s="6">
        <v>233.79</v>
      </c>
      <c r="C3208" s="6">
        <v>198.32938999999999</v>
      </c>
      <c r="D3208" s="6">
        <v>0.17879654649268001</v>
      </c>
      <c r="E3208" s="4">
        <f t="shared" si="12"/>
        <v>0.1203779747360431</v>
      </c>
      <c r="F3208" s="4"/>
    </row>
    <row r="3209" spans="1:6" ht="13.2" x14ac:dyDescent="0.25">
      <c r="A3209" s="5">
        <v>44777.625</v>
      </c>
      <c r="B3209" s="6">
        <v>217.52</v>
      </c>
      <c r="C3209" s="6">
        <v>169.90280999999999</v>
      </c>
      <c r="D3209" s="6">
        <v>0.280261344706423</v>
      </c>
      <c r="E3209" s="4">
        <f t="shared" si="12"/>
        <v>0.12975555347196607</v>
      </c>
      <c r="F3209" s="4"/>
    </row>
    <row r="3210" spans="1:6" ht="13.2" x14ac:dyDescent="0.25">
      <c r="A3210" s="5">
        <v>44777.666666666664</v>
      </c>
      <c r="B3210" s="6">
        <v>197.6</v>
      </c>
      <c r="C3210" s="6">
        <v>147.27956</v>
      </c>
      <c r="D3210" s="6">
        <v>0.341666148377955</v>
      </c>
      <c r="E3210" s="4">
        <f t="shared" si="12"/>
        <v>0.13943022415513592</v>
      </c>
      <c r="F3210" s="4"/>
    </row>
    <row r="3211" spans="1:6" ht="13.2" x14ac:dyDescent="0.25">
      <c r="A3211" s="5">
        <v>44777.708333333336</v>
      </c>
      <c r="B3211" s="6">
        <v>189.66</v>
      </c>
      <c r="C3211" s="6">
        <v>136.21807000000001</v>
      </c>
      <c r="D3211" s="6">
        <v>0.39232628974995698</v>
      </c>
      <c r="E3211" s="4">
        <f t="shared" si="12"/>
        <v>0.14900259538109653</v>
      </c>
      <c r="F3211" s="4"/>
    </row>
    <row r="3212" spans="1:6" ht="13.2" x14ac:dyDescent="0.25">
      <c r="A3212" s="5">
        <v>44777.75</v>
      </c>
      <c r="B3212" s="6">
        <v>188.12</v>
      </c>
      <c r="C3212" s="6">
        <v>136.36553000000001</v>
      </c>
      <c r="D3212" s="6">
        <v>0.37952750962798198</v>
      </c>
      <c r="E3212" s="4">
        <f t="shared" si="12"/>
        <v>0.15977620430767289</v>
      </c>
      <c r="F3212" s="4"/>
    </row>
    <row r="3213" spans="1:6" ht="13.2" x14ac:dyDescent="0.25">
      <c r="A3213" s="5">
        <v>44777.791666666664</v>
      </c>
      <c r="B3213" s="6">
        <v>192.85</v>
      </c>
      <c r="C3213" s="6">
        <v>139.21530999999999</v>
      </c>
      <c r="D3213" s="6">
        <v>0.38526430749606499</v>
      </c>
      <c r="E3213" s="4">
        <f t="shared" si="12"/>
        <v>0.1715474979609504</v>
      </c>
      <c r="F3213" s="4"/>
    </row>
    <row r="3214" spans="1:6" ht="13.2" x14ac:dyDescent="0.25">
      <c r="A3214" s="5">
        <v>44777.833333333336</v>
      </c>
      <c r="B3214" s="6">
        <v>196.1</v>
      </c>
      <c r="C3214" s="6">
        <v>140.81091000000001</v>
      </c>
      <c r="D3214" s="6">
        <v>0.39264777139782697</v>
      </c>
      <c r="E3214" s="4">
        <f t="shared" si="12"/>
        <v>0.17981309460170891</v>
      </c>
      <c r="F3214" s="4"/>
    </row>
    <row r="3215" spans="1:6" ht="13.2" x14ac:dyDescent="0.25">
      <c r="A3215" s="5">
        <v>44777.875</v>
      </c>
      <c r="B3215" s="6">
        <v>192.57</v>
      </c>
      <c r="C3215" s="6">
        <v>145.03129000000001</v>
      </c>
      <c r="D3215" s="6">
        <v>0.32778243922397599</v>
      </c>
      <c r="E3215" s="4">
        <f t="shared" si="12"/>
        <v>0.18379903886550028</v>
      </c>
      <c r="F3215" s="4"/>
    </row>
    <row r="3216" spans="1:6" ht="13.2" x14ac:dyDescent="0.25">
      <c r="A3216" s="5">
        <v>44777.916666666664</v>
      </c>
      <c r="B3216" s="6">
        <v>200.76</v>
      </c>
      <c r="C3216" s="6">
        <v>151.25308999999999</v>
      </c>
      <c r="D3216" s="6">
        <v>0.32731172632572297</v>
      </c>
      <c r="E3216" s="4">
        <f t="shared" si="12"/>
        <v>0.18775824702203972</v>
      </c>
      <c r="F3216" s="4"/>
    </row>
    <row r="3217" spans="1:6" ht="13.2" x14ac:dyDescent="0.25">
      <c r="A3217" s="5">
        <v>44777.958333333336</v>
      </c>
      <c r="B3217" s="6">
        <v>222.81</v>
      </c>
      <c r="C3217" s="6">
        <v>158.16365999999999</v>
      </c>
      <c r="D3217" s="6">
        <v>0.408730678083701</v>
      </c>
      <c r="E3217" s="4">
        <f t="shared" si="12"/>
        <v>0.19637925566071854</v>
      </c>
      <c r="F3217" s="4"/>
    </row>
    <row r="3218" spans="1:6" ht="13.2" x14ac:dyDescent="0.25">
      <c r="A3218" s="5">
        <v>44778</v>
      </c>
      <c r="B3218" s="6">
        <v>224.02</v>
      </c>
      <c r="C3218" s="6">
        <v>168.85364999999999</v>
      </c>
      <c r="D3218" s="6">
        <v>0.32671103052850797</v>
      </c>
      <c r="E3218" s="4">
        <f t="shared" si="12"/>
        <v>0.20496571292915389</v>
      </c>
      <c r="F3218" s="4"/>
    </row>
    <row r="3219" spans="1:6" ht="13.2" x14ac:dyDescent="0.25">
      <c r="A3219" s="5">
        <v>44778.041666666664</v>
      </c>
      <c r="B3219" s="6">
        <v>240.83</v>
      </c>
      <c r="C3219" s="6">
        <v>194.51922999999999</v>
      </c>
      <c r="D3219" s="6">
        <v>0.23807810672497501</v>
      </c>
      <c r="E3219" s="4">
        <f t="shared" si="12"/>
        <v>0.21394840522303069</v>
      </c>
      <c r="F3219" s="4"/>
    </row>
    <row r="3220" spans="1:6" ht="13.2" x14ac:dyDescent="0.25">
      <c r="A3220" s="5">
        <v>44778.083333333336</v>
      </c>
      <c r="B3220" s="6">
        <v>251.87</v>
      </c>
      <c r="C3220" s="6">
        <v>226.06361000000001</v>
      </c>
      <c r="D3220" s="6">
        <v>0.114155436162414</v>
      </c>
      <c r="E3220" s="4">
        <f t="shared" si="12"/>
        <v>0.21614642214175905</v>
      </c>
      <c r="F3220" s="4"/>
    </row>
    <row r="3221" spans="1:6" ht="13.2" x14ac:dyDescent="0.25">
      <c r="A3221" s="5">
        <v>44778.125</v>
      </c>
      <c r="B3221" s="6">
        <v>269.25</v>
      </c>
      <c r="C3221" s="6">
        <v>243.59224</v>
      </c>
      <c r="D3221" s="6">
        <v>0.10533077736794801</v>
      </c>
      <c r="E3221" s="4">
        <f t="shared" si="12"/>
        <v>0.21575456341012067</v>
      </c>
      <c r="F3221" s="4"/>
    </row>
    <row r="3222" spans="1:6" ht="13.2" x14ac:dyDescent="0.25">
      <c r="A3222" s="5">
        <v>44778.166666666664</v>
      </c>
      <c r="B3222" s="6">
        <v>280.26</v>
      </c>
      <c r="C3222" s="6">
        <v>243.41032999999999</v>
      </c>
      <c r="D3222" s="6">
        <v>0.15138909675690401</v>
      </c>
      <c r="E3222" s="4">
        <f t="shared" si="12"/>
        <v>0.21708279423342292</v>
      </c>
      <c r="F3222" s="4"/>
    </row>
    <row r="3223" spans="1:6" ht="13.2" x14ac:dyDescent="0.25">
      <c r="A3223" s="5">
        <v>44778.208333333336</v>
      </c>
      <c r="B3223" s="6">
        <v>272.07</v>
      </c>
      <c r="C3223" s="6">
        <v>237.19259</v>
      </c>
      <c r="D3223" s="6">
        <v>0.14704257835373299</v>
      </c>
      <c r="E3223" s="4">
        <f t="shared" si="12"/>
        <v>0.21785723182059513</v>
      </c>
      <c r="F3223" s="4"/>
    </row>
    <row r="3224" spans="1:6" ht="13.2" x14ac:dyDescent="0.25">
      <c r="A3224" s="5">
        <v>44778.25</v>
      </c>
      <c r="B3224" s="6">
        <v>271.05</v>
      </c>
      <c r="C3224" s="6">
        <v>231.34768</v>
      </c>
      <c r="D3224" s="6">
        <v>0.171613218684535</v>
      </c>
      <c r="E3224" s="4">
        <f t="shared" si="12"/>
        <v>0.22049060400436374</v>
      </c>
      <c r="F3224" s="4"/>
    </row>
    <row r="3225" spans="1:6" ht="13.2" x14ac:dyDescent="0.25">
      <c r="A3225" s="5">
        <v>44778.291666666664</v>
      </c>
      <c r="B3225" s="6">
        <v>266.94</v>
      </c>
      <c r="C3225" s="6">
        <v>227.13244</v>
      </c>
      <c r="D3225" s="6">
        <v>0.17526144658156201</v>
      </c>
      <c r="E3225" s="4">
        <f t="shared" si="12"/>
        <v>0.22483691446541454</v>
      </c>
      <c r="F3225" s="4"/>
    </row>
    <row r="3226" spans="1:6" ht="13.2" x14ac:dyDescent="0.25">
      <c r="A3226" s="5">
        <v>44778.333333333336</v>
      </c>
      <c r="B3226" s="6">
        <v>260.69</v>
      </c>
      <c r="C3226" s="6">
        <v>223.55508</v>
      </c>
      <c r="D3226" s="6">
        <v>0.16611083049421099</v>
      </c>
      <c r="E3226" s="4">
        <f t="shared" si="12"/>
        <v>0.22939606042708094</v>
      </c>
      <c r="F3226" s="4"/>
    </row>
    <row r="3227" spans="1:6" ht="13.2" x14ac:dyDescent="0.25">
      <c r="A3227" s="5">
        <v>44778.375</v>
      </c>
      <c r="B3227" s="6">
        <v>263.87</v>
      </c>
      <c r="C3227" s="6">
        <v>216.47953000000001</v>
      </c>
      <c r="D3227" s="6">
        <v>0.218914324139561</v>
      </c>
      <c r="E3227" s="4">
        <f t="shared" si="12"/>
        <v>0.23515955857445592</v>
      </c>
      <c r="F3227" s="4"/>
    </row>
    <row r="3228" spans="1:6" ht="13.2" x14ac:dyDescent="0.25">
      <c r="A3228" s="5">
        <v>44778.416666666664</v>
      </c>
      <c r="B3228" s="6">
        <v>271.37</v>
      </c>
      <c r="C3228" s="6">
        <v>210.00658999999999</v>
      </c>
      <c r="D3228" s="6">
        <v>0.29219754484847299</v>
      </c>
      <c r="E3228" s="4">
        <f t="shared" si="12"/>
        <v>0.24222454312482763</v>
      </c>
      <c r="F3228" s="4"/>
    </row>
    <row r="3229" spans="1:6" ht="13.2" x14ac:dyDescent="0.25">
      <c r="A3229" s="5">
        <v>44778.458333333336</v>
      </c>
      <c r="B3229" s="6">
        <v>275.68</v>
      </c>
      <c r="C3229" s="6">
        <v>213.73644999999999</v>
      </c>
      <c r="D3229" s="6">
        <v>0.289812757721015</v>
      </c>
      <c r="E3229" s="4">
        <f t="shared" si="12"/>
        <v>0.24965160339489692</v>
      </c>
      <c r="F3229" s="4"/>
    </row>
    <row r="3230" spans="1:6" ht="13.2" x14ac:dyDescent="0.25">
      <c r="A3230" s="5">
        <v>44778.5</v>
      </c>
      <c r="B3230" s="6">
        <v>267.86</v>
      </c>
      <c r="C3230" s="6">
        <v>220.62388999999999</v>
      </c>
      <c r="D3230" s="6">
        <v>0.21410242562580101</v>
      </c>
      <c r="E3230" s="4">
        <f t="shared" si="12"/>
        <v>0.25539023194923705</v>
      </c>
      <c r="F3230" s="4"/>
    </row>
    <row r="3231" spans="1:6" ht="13.2" x14ac:dyDescent="0.25">
      <c r="A3231" s="5">
        <v>44778.541666666664</v>
      </c>
      <c r="B3231" s="6">
        <v>264.18</v>
      </c>
      <c r="C3231" s="6">
        <v>213.49728999999999</v>
      </c>
      <c r="D3231" s="6">
        <v>0.237392755664486</v>
      </c>
      <c r="E3231" s="4">
        <f t="shared" si="12"/>
        <v>0.260934462130684</v>
      </c>
      <c r="F3231" s="4"/>
    </row>
    <row r="3232" spans="1:6" ht="13.2" x14ac:dyDescent="0.25">
      <c r="A3232" s="5">
        <v>44778.583333333336</v>
      </c>
      <c r="B3232" s="6">
        <v>257.74</v>
      </c>
      <c r="C3232" s="6">
        <v>191.32708</v>
      </c>
      <c r="D3232" s="6">
        <v>0.34711719846453498</v>
      </c>
      <c r="E3232" s="4">
        <f t="shared" si="12"/>
        <v>0.26794782262951128</v>
      </c>
      <c r="F3232" s="4"/>
    </row>
    <row r="3233" spans="1:6" ht="13.2" x14ac:dyDescent="0.25">
      <c r="A3233" s="5">
        <v>44778.625</v>
      </c>
      <c r="B3233" s="6">
        <v>237.33</v>
      </c>
      <c r="C3233" s="6">
        <v>164.59038000000001</v>
      </c>
      <c r="D3233" s="6">
        <v>0.44194332621384003</v>
      </c>
      <c r="E3233" s="4">
        <f t="shared" si="12"/>
        <v>0.27468457185898698</v>
      </c>
      <c r="F3233" s="4"/>
    </row>
    <row r="3234" spans="1:6" ht="13.2" x14ac:dyDescent="0.25">
      <c r="A3234" s="5">
        <v>44778.666666666664</v>
      </c>
      <c r="B3234" s="6">
        <v>215.56</v>
      </c>
      <c r="C3234" s="6">
        <v>145.97669999999999</v>
      </c>
      <c r="D3234" s="6">
        <v>0.47667401715479202</v>
      </c>
      <c r="E3234" s="4">
        <f t="shared" si="12"/>
        <v>0.28030989972468856</v>
      </c>
      <c r="F3234" s="4"/>
    </row>
    <row r="3235" spans="1:6" ht="13.2" x14ac:dyDescent="0.25">
      <c r="A3235" s="5">
        <v>44778.708333333336</v>
      </c>
      <c r="B3235" s="6">
        <v>197.45</v>
      </c>
      <c r="C3235" s="6">
        <v>137.17538999999999</v>
      </c>
      <c r="D3235" s="6">
        <v>0.43939813110791898</v>
      </c>
      <c r="E3235" s="4">
        <f t="shared" si="12"/>
        <v>0.28227122644793695</v>
      </c>
      <c r="F3235" s="4"/>
    </row>
    <row r="3236" spans="1:6" ht="13.2" x14ac:dyDescent="0.25">
      <c r="A3236" s="5">
        <v>44778.75</v>
      </c>
      <c r="B3236" s="6">
        <v>185.39</v>
      </c>
      <c r="C3236" s="6">
        <v>136.14546999999999</v>
      </c>
      <c r="D3236" s="6">
        <v>0.36170524072523302</v>
      </c>
      <c r="E3236" s="4">
        <f t="shared" si="12"/>
        <v>0.2815286319103224</v>
      </c>
      <c r="F3236" s="4"/>
    </row>
    <row r="3237" spans="1:6" ht="13.2" x14ac:dyDescent="0.25">
      <c r="A3237" s="5">
        <v>44778.791666666664</v>
      </c>
      <c r="B3237" s="6">
        <v>161.49</v>
      </c>
      <c r="C3237" s="6">
        <v>137.13919000000001</v>
      </c>
      <c r="D3237" s="6">
        <v>0.17756273753695001</v>
      </c>
      <c r="E3237" s="4">
        <f t="shared" si="12"/>
        <v>0.2728743998286926</v>
      </c>
      <c r="F3237" s="4"/>
    </row>
    <row r="3238" spans="1:6" ht="13.2" x14ac:dyDescent="0.25">
      <c r="A3238" s="5">
        <v>44778.833333333336</v>
      </c>
      <c r="B3238" s="6">
        <v>159.94999999999999</v>
      </c>
      <c r="C3238" s="6">
        <v>138.67245</v>
      </c>
      <c r="D3238" s="6">
        <v>0.153437470817022</v>
      </c>
      <c r="E3238" s="4">
        <f t="shared" si="12"/>
        <v>0.26290730397115902</v>
      </c>
      <c r="F3238" s="4"/>
    </row>
    <row r="3239" spans="1:6" ht="13.2" x14ac:dyDescent="0.25">
      <c r="A3239" s="5">
        <v>44778.875</v>
      </c>
      <c r="B3239" s="6">
        <v>162.6</v>
      </c>
      <c r="C3239" s="6">
        <v>143.69461000000001</v>
      </c>
      <c r="D3239" s="6">
        <v>0.13156645193581001</v>
      </c>
      <c r="E3239" s="4">
        <f t="shared" si="12"/>
        <v>0.25473163783415209</v>
      </c>
      <c r="F3239" s="4"/>
    </row>
    <row r="3240" spans="1:6" ht="13.2" x14ac:dyDescent="0.25">
      <c r="A3240" s="5">
        <v>44778.916666666664</v>
      </c>
      <c r="B3240" s="6">
        <v>162.38</v>
      </c>
      <c r="C3240" s="6">
        <v>150.42074</v>
      </c>
      <c r="D3240" s="6">
        <v>7.95053926739092E-2</v>
      </c>
      <c r="E3240" s="4">
        <f t="shared" si="12"/>
        <v>0.24440637393199324</v>
      </c>
      <c r="F3240" s="4"/>
    </row>
    <row r="3241" spans="1:6" ht="13.2" x14ac:dyDescent="0.25">
      <c r="A3241" s="5">
        <v>44778.958333333336</v>
      </c>
      <c r="B3241" s="6">
        <v>173.36</v>
      </c>
      <c r="C3241" s="6">
        <v>156.83261999999999</v>
      </c>
      <c r="D3241" s="6">
        <v>0.10538228590455199</v>
      </c>
      <c r="E3241" s="4">
        <f t="shared" si="12"/>
        <v>0.23176685759119534</v>
      </c>
      <c r="F3241" s="4"/>
    </row>
    <row r="3242" spans="1:6" ht="13.2" x14ac:dyDescent="0.25">
      <c r="A3242" s="5">
        <v>44779</v>
      </c>
      <c r="B3242" s="6">
        <v>184.79</v>
      </c>
      <c r="C3242" s="6">
        <v>172.94334000000001</v>
      </c>
      <c r="D3242" s="6">
        <v>6.8500238286134496E-2</v>
      </c>
      <c r="E3242" s="4">
        <f t="shared" si="12"/>
        <v>0.22100807458109648</v>
      </c>
      <c r="F3242" s="4"/>
    </row>
    <row r="3243" spans="1:6" ht="13.2" x14ac:dyDescent="0.25">
      <c r="A3243" s="5">
        <v>44779.041666666664</v>
      </c>
      <c r="B3243" s="6">
        <v>198.06</v>
      </c>
      <c r="C3243" s="6">
        <v>198.49458000000001</v>
      </c>
      <c r="D3243" s="6">
        <v>2.1893796797877799E-3</v>
      </c>
      <c r="E3243" s="4">
        <f t="shared" si="12"/>
        <v>0.21117937762088032</v>
      </c>
      <c r="F3243" s="4"/>
    </row>
    <row r="3244" spans="1:6" ht="13.2" x14ac:dyDescent="0.25">
      <c r="A3244" s="5">
        <v>44779.083333333336</v>
      </c>
      <c r="B3244" s="6">
        <v>232.12</v>
      </c>
      <c r="C3244" s="6">
        <v>227.70101</v>
      </c>
      <c r="D3244" s="6">
        <v>1.9406984624266699E-2</v>
      </c>
      <c r="E3244" s="4">
        <f t="shared" si="12"/>
        <v>0.2072315254734575</v>
      </c>
      <c r="F3244" s="4"/>
    </row>
    <row r="3245" spans="1:6" ht="13.2" x14ac:dyDescent="0.25">
      <c r="A3245" s="5">
        <v>44779.125</v>
      </c>
      <c r="B3245" s="6">
        <v>272.11</v>
      </c>
      <c r="C3245" s="6">
        <v>241.38847999999999</v>
      </c>
      <c r="D3245" s="6">
        <v>0.12727003376466001</v>
      </c>
      <c r="E3245" s="4">
        <f t="shared" si="12"/>
        <v>0.20814566115665381</v>
      </c>
      <c r="F3245" s="4"/>
    </row>
    <row r="3246" spans="1:6" ht="13.2" x14ac:dyDescent="0.25">
      <c r="A3246" s="5">
        <v>44779.166666666664</v>
      </c>
      <c r="B3246" s="6">
        <v>269.17</v>
      </c>
      <c r="C3246" s="6">
        <v>236.53563</v>
      </c>
      <c r="D3246" s="6">
        <v>0.137968093855458</v>
      </c>
      <c r="E3246" s="4">
        <f t="shared" si="12"/>
        <v>0.20758645270242693</v>
      </c>
      <c r="F3246" s="4"/>
    </row>
    <row r="3247" spans="1:6" ht="13.2" x14ac:dyDescent="0.25">
      <c r="A3247" s="5">
        <v>44779.208333333336</v>
      </c>
      <c r="B3247" s="6">
        <v>263.14999999999998</v>
      </c>
      <c r="C3247" s="6">
        <v>228.06431000000001</v>
      </c>
      <c r="D3247" s="6">
        <v>0.15384121259481501</v>
      </c>
      <c r="E3247" s="4">
        <f t="shared" si="12"/>
        <v>0.20786972912913868</v>
      </c>
      <c r="F3247" s="4"/>
    </row>
    <row r="3248" spans="1:6" ht="13.2" x14ac:dyDescent="0.25">
      <c r="A3248" s="5">
        <v>44779.25</v>
      </c>
      <c r="B3248" s="6">
        <v>250.05</v>
      </c>
      <c r="C3248" s="6">
        <v>223.63021000000001</v>
      </c>
      <c r="D3248" s="6">
        <v>0.11814052314309401</v>
      </c>
      <c r="E3248" s="4">
        <f t="shared" si="12"/>
        <v>0.20564170014824532</v>
      </c>
      <c r="F3248" s="4"/>
    </row>
    <row r="3249" spans="1:6" ht="13.2" x14ac:dyDescent="0.25">
      <c r="A3249" s="5">
        <v>44779.291666666664</v>
      </c>
      <c r="B3249" s="6">
        <v>241.48</v>
      </c>
      <c r="C3249" s="6">
        <v>219.63104999999999</v>
      </c>
      <c r="D3249" s="6">
        <v>9.9480241978536194E-2</v>
      </c>
      <c r="E3249" s="4">
        <f t="shared" si="12"/>
        <v>0.20248414995645256</v>
      </c>
      <c r="F3249" s="4"/>
    </row>
    <row r="3250" spans="1:6" ht="13.2" x14ac:dyDescent="0.25">
      <c r="A3250" s="5">
        <v>44779.333333333336</v>
      </c>
      <c r="B3250" s="6">
        <v>242.63</v>
      </c>
      <c r="C3250" s="6">
        <v>214.20396</v>
      </c>
      <c r="D3250" s="6">
        <v>0.13270548312925601</v>
      </c>
      <c r="E3250" s="4">
        <f t="shared" si="12"/>
        <v>0.20109226048291276</v>
      </c>
      <c r="F3250" s="4"/>
    </row>
    <row r="3251" spans="1:6" ht="13.2" x14ac:dyDescent="0.25">
      <c r="A3251" s="5">
        <v>44779.375</v>
      </c>
      <c r="B3251" s="6">
        <v>245.29</v>
      </c>
      <c r="C3251" s="6">
        <v>205.65792999999999</v>
      </c>
      <c r="D3251" s="6">
        <v>0.192708688646238</v>
      </c>
      <c r="E3251" s="4">
        <f t="shared" si="12"/>
        <v>0.20000035900402435</v>
      </c>
      <c r="F3251" s="4"/>
    </row>
    <row r="3252" spans="1:6" ht="13.2" x14ac:dyDescent="0.25">
      <c r="A3252" s="5">
        <v>44779.416666666664</v>
      </c>
      <c r="B3252" s="6">
        <v>238.49</v>
      </c>
      <c r="C3252" s="6">
        <v>197.49624</v>
      </c>
      <c r="D3252" s="6">
        <v>0.20756729343302899</v>
      </c>
      <c r="E3252" s="4">
        <f t="shared" si="12"/>
        <v>0.19647409852838083</v>
      </c>
      <c r="F3252" s="4"/>
    </row>
    <row r="3253" spans="1:6" ht="13.2" x14ac:dyDescent="0.25">
      <c r="A3253" s="5">
        <v>44779.458333333336</v>
      </c>
      <c r="B3253" s="6">
        <v>227.96</v>
      </c>
      <c r="C3253" s="6">
        <v>197.89585</v>
      </c>
      <c r="D3253" s="6">
        <v>0.15191905237022399</v>
      </c>
      <c r="E3253" s="4">
        <f t="shared" si="12"/>
        <v>0.1907285274720979</v>
      </c>
      <c r="F3253" s="4"/>
    </row>
    <row r="3254" spans="1:6" ht="13.2" x14ac:dyDescent="0.25">
      <c r="A3254" s="5">
        <v>44779.5</v>
      </c>
      <c r="B3254" s="6">
        <v>228.5</v>
      </c>
      <c r="C3254" s="6">
        <v>203.48301000000001</v>
      </c>
      <c r="D3254" s="6">
        <v>0.122943876247948</v>
      </c>
      <c r="E3254" s="4">
        <f t="shared" si="12"/>
        <v>0.18693025458135401</v>
      </c>
      <c r="F3254" s="4"/>
    </row>
    <row r="3255" spans="1:6" ht="13.2" x14ac:dyDescent="0.25">
      <c r="A3255" s="5">
        <v>44779.541666666664</v>
      </c>
      <c r="B3255" s="6">
        <v>235.63</v>
      </c>
      <c r="C3255" s="6">
        <v>196.69435999999999</v>
      </c>
      <c r="D3255" s="6">
        <v>0.19794995647053601</v>
      </c>
      <c r="E3255" s="4">
        <f t="shared" si="12"/>
        <v>0.1852868046149394</v>
      </c>
      <c r="F3255" s="4"/>
    </row>
    <row r="3256" spans="1:6" ht="13.2" x14ac:dyDescent="0.25">
      <c r="A3256" s="5">
        <v>44779.583333333336</v>
      </c>
      <c r="B3256" s="6">
        <v>223.31</v>
      </c>
      <c r="C3256" s="6">
        <v>171.01671999999999</v>
      </c>
      <c r="D3256" s="6">
        <v>0.305778756603447</v>
      </c>
      <c r="E3256" s="4">
        <f t="shared" si="12"/>
        <v>0.18356436953739405</v>
      </c>
      <c r="F3256" s="4"/>
    </row>
    <row r="3257" spans="1:6" ht="13.2" x14ac:dyDescent="0.25">
      <c r="A3257" s="5">
        <v>44779.625</v>
      </c>
      <c r="B3257" s="6">
        <v>174.91</v>
      </c>
      <c r="C3257" s="6">
        <v>140.26569000000001</v>
      </c>
      <c r="D3257" s="6">
        <v>0.246990621869111</v>
      </c>
      <c r="E3257" s="4">
        <f t="shared" si="12"/>
        <v>0.17544134018969701</v>
      </c>
      <c r="F3257" s="4"/>
    </row>
    <row r="3258" spans="1:6" ht="13.2" x14ac:dyDescent="0.25">
      <c r="A3258" s="5">
        <v>44779.666666666664</v>
      </c>
      <c r="B3258" s="6">
        <v>145.41999999999999</v>
      </c>
      <c r="C3258" s="6">
        <v>123.48293</v>
      </c>
      <c r="D3258" s="6">
        <v>0.17765265207101899</v>
      </c>
      <c r="E3258" s="4">
        <f t="shared" si="12"/>
        <v>0.16298211664453979</v>
      </c>
      <c r="F3258" s="4"/>
    </row>
    <row r="3259" spans="1:6" ht="13.2" x14ac:dyDescent="0.25">
      <c r="A3259" s="5">
        <v>44779.708333333336</v>
      </c>
      <c r="B3259" s="6">
        <v>131.91999999999999</v>
      </c>
      <c r="C3259" s="6">
        <v>120.35106</v>
      </c>
      <c r="D3259" s="6">
        <v>9.6126614921380693E-2</v>
      </c>
      <c r="E3259" s="4">
        <f t="shared" si="12"/>
        <v>0.14867913680343409</v>
      </c>
      <c r="F3259" s="4"/>
    </row>
    <row r="3260" spans="1:6" ht="13.2" x14ac:dyDescent="0.25">
      <c r="A3260" s="5">
        <v>44779.75</v>
      </c>
      <c r="B3260" s="6">
        <v>128.66</v>
      </c>
      <c r="C3260" s="6">
        <v>124.97877</v>
      </c>
      <c r="D3260" s="6">
        <v>2.94548426104689E-2</v>
      </c>
      <c r="E3260" s="4">
        <f t="shared" si="12"/>
        <v>0.13483537021531891</v>
      </c>
      <c r="F3260" s="4"/>
    </row>
    <row r="3261" spans="1:6" ht="13.2" x14ac:dyDescent="0.25">
      <c r="A3261" s="5">
        <v>44779.791666666664</v>
      </c>
      <c r="B3261" s="6">
        <v>127.62</v>
      </c>
      <c r="C3261" s="6">
        <v>130.96695</v>
      </c>
      <c r="D3261" s="6">
        <v>2.5555684086710301E-2</v>
      </c>
      <c r="E3261" s="4">
        <f t="shared" si="12"/>
        <v>0.12850174298822556</v>
      </c>
      <c r="F3261" s="4"/>
    </row>
    <row r="3262" spans="1:6" ht="13.2" x14ac:dyDescent="0.25">
      <c r="A3262" s="5">
        <v>44779.833333333336</v>
      </c>
      <c r="B3262" s="6">
        <v>132.80000000000001</v>
      </c>
      <c r="C3262" s="6">
        <v>136.32185000000001</v>
      </c>
      <c r="D3262" s="6">
        <v>2.5834816648981799E-2</v>
      </c>
      <c r="E3262" s="4">
        <f t="shared" si="12"/>
        <v>0.12318496573122389</v>
      </c>
      <c r="F3262" s="4"/>
    </row>
    <row r="3263" spans="1:6" ht="13.2" x14ac:dyDescent="0.25">
      <c r="A3263" s="5">
        <v>44779.875</v>
      </c>
      <c r="B3263" s="6">
        <v>135.19999999999999</v>
      </c>
      <c r="C3263" s="6">
        <v>141.54122000000001</v>
      </c>
      <c r="D3263" s="6">
        <v>4.4801224689175398E-2</v>
      </c>
      <c r="E3263" s="4">
        <f t="shared" si="12"/>
        <v>0.11956974792928078</v>
      </c>
      <c r="F3263" s="4"/>
    </row>
    <row r="3264" spans="1:6" ht="13.2" x14ac:dyDescent="0.25">
      <c r="A3264" s="5">
        <v>44779.916666666664</v>
      </c>
      <c r="B3264" s="6">
        <v>139.41</v>
      </c>
      <c r="C3264" s="6">
        <v>148.01501999999999</v>
      </c>
      <c r="D3264" s="6">
        <v>5.81361269957602E-2</v>
      </c>
      <c r="E3264" s="4">
        <f t="shared" si="12"/>
        <v>0.11867936185935792</v>
      </c>
      <c r="F3264" s="4"/>
    </row>
    <row r="3265" spans="1:6" ht="13.2" x14ac:dyDescent="0.25">
      <c r="A3265" s="5">
        <v>44779.958333333336</v>
      </c>
      <c r="B3265" s="6">
        <v>156.15</v>
      </c>
      <c r="C3265" s="6">
        <v>157.90709000000001</v>
      </c>
      <c r="D3265" s="6">
        <v>1.11273660986343E-2</v>
      </c>
      <c r="E3265" s="4">
        <f t="shared" si="12"/>
        <v>0.11475207353411133</v>
      </c>
      <c r="F3265" s="4"/>
    </row>
    <row r="3266" spans="1:6" ht="13.2" x14ac:dyDescent="0.25">
      <c r="A3266" s="5">
        <v>44777</v>
      </c>
      <c r="B3266" s="6">
        <v>192.91</v>
      </c>
      <c r="C3266" s="6">
        <v>189.20253</v>
      </c>
      <c r="D3266" s="6">
        <v>1.9595245370133199E-2</v>
      </c>
      <c r="E3266" s="4">
        <f t="shared" si="12"/>
        <v>0.11271436549594462</v>
      </c>
      <c r="F3266" s="4"/>
    </row>
    <row r="3267" spans="1:6" ht="13.2" x14ac:dyDescent="0.25">
      <c r="A3267" s="5">
        <v>44777.041666666664</v>
      </c>
      <c r="B3267" s="6">
        <v>202.23</v>
      </c>
      <c r="C3267" s="6">
        <v>208.67357000000001</v>
      </c>
      <c r="D3267" s="6">
        <v>3.08787068721737E-2</v>
      </c>
      <c r="E3267" s="4">
        <f t="shared" si="12"/>
        <v>0.11390975412896071</v>
      </c>
      <c r="F3267" s="4"/>
    </row>
    <row r="3268" spans="1:6" ht="13.2" x14ac:dyDescent="0.25">
      <c r="A3268" s="5">
        <v>44777.083333333336</v>
      </c>
      <c r="B3268" s="6">
        <v>241.78</v>
      </c>
      <c r="C3268" s="6">
        <v>235.79623000000001</v>
      </c>
      <c r="D3268" s="6">
        <v>2.5376868832890101E-2</v>
      </c>
      <c r="E3268" s="4">
        <f t="shared" si="12"/>
        <v>0.11415849930432002</v>
      </c>
      <c r="F3268" s="4"/>
    </row>
    <row r="3269" spans="1:6" ht="13.2" x14ac:dyDescent="0.25">
      <c r="A3269" s="5">
        <v>44777.125</v>
      </c>
      <c r="B3269" s="6">
        <v>272.60000000000002</v>
      </c>
      <c r="C3269" s="6">
        <v>253.43673000000001</v>
      </c>
      <c r="D3269" s="6">
        <v>7.5613625538808002E-2</v>
      </c>
      <c r="E3269" s="4">
        <f t="shared" si="12"/>
        <v>0.11200614896157618</v>
      </c>
      <c r="F3269" s="4"/>
    </row>
    <row r="3270" spans="1:6" ht="13.2" x14ac:dyDescent="0.25">
      <c r="A3270" s="5">
        <v>44777.166666666664</v>
      </c>
      <c r="B3270" s="6">
        <v>274.70999999999998</v>
      </c>
      <c r="C3270" s="6">
        <v>255.90583000000001</v>
      </c>
      <c r="D3270" s="6">
        <v>7.3480819096618299E-2</v>
      </c>
      <c r="E3270" s="4">
        <f t="shared" si="12"/>
        <v>0.10931917917995786</v>
      </c>
      <c r="F3270" s="4"/>
    </row>
    <row r="3271" spans="1:6" ht="13.2" x14ac:dyDescent="0.25">
      <c r="A3271" s="5">
        <v>44777.208333333336</v>
      </c>
      <c r="B3271" s="6">
        <v>271.07</v>
      </c>
      <c r="C3271" s="6">
        <v>251.9479</v>
      </c>
      <c r="D3271" s="6">
        <v>7.5897040618318201E-2</v>
      </c>
      <c r="E3271" s="4">
        <f t="shared" si="12"/>
        <v>0.1060715053476038</v>
      </c>
      <c r="F3271" s="4"/>
    </row>
    <row r="3272" spans="1:6" ht="13.2" x14ac:dyDescent="0.25">
      <c r="A3272" s="5">
        <v>44777.25</v>
      </c>
      <c r="B3272" s="6">
        <v>260.27999999999997</v>
      </c>
      <c r="C3272" s="6">
        <v>247.63539</v>
      </c>
      <c r="D3272" s="6">
        <v>5.1061401199561797E-2</v>
      </c>
      <c r="E3272" s="4">
        <f t="shared" si="12"/>
        <v>0.10327654193328999</v>
      </c>
      <c r="F3272" s="4"/>
    </row>
    <row r="3273" spans="1:6" ht="13.2" x14ac:dyDescent="0.25">
      <c r="A3273" s="5">
        <v>44777.291666666664</v>
      </c>
      <c r="B3273" s="6">
        <v>248.53</v>
      </c>
      <c r="C3273" s="6">
        <v>244.73472000000001</v>
      </c>
      <c r="D3273" s="6">
        <v>1.55077301659527E-2</v>
      </c>
      <c r="E3273" s="4">
        <f t="shared" si="12"/>
        <v>9.9777687274432314E-2</v>
      </c>
      <c r="F3273" s="4"/>
    </row>
    <row r="3274" spans="1:6" ht="13.2" x14ac:dyDescent="0.25">
      <c r="A3274" s="5">
        <v>44777.333333333336</v>
      </c>
      <c r="B3274" s="6">
        <v>244.15</v>
      </c>
      <c r="C3274" s="6">
        <v>243.05897999999999</v>
      </c>
      <c r="D3274" s="6">
        <v>4.4887047579974804E-3</v>
      </c>
      <c r="E3274" s="4">
        <f t="shared" si="12"/>
        <v>9.4435321508963208E-2</v>
      </c>
      <c r="F3274" s="4"/>
    </row>
    <row r="3275" spans="1:6" ht="13.2" x14ac:dyDescent="0.25">
      <c r="A3275" s="5">
        <v>44777.375</v>
      </c>
      <c r="B3275" s="6">
        <v>244.11</v>
      </c>
      <c r="C3275" s="6">
        <v>239.41985</v>
      </c>
      <c r="D3275" s="6">
        <v>1.9589645553616399E-2</v>
      </c>
      <c r="E3275" s="4">
        <f t="shared" si="12"/>
        <v>8.7222028046770636E-2</v>
      </c>
      <c r="F3275" s="4"/>
    </row>
    <row r="3276" spans="1:6" ht="13.2" x14ac:dyDescent="0.25">
      <c r="A3276" s="5">
        <v>44777.416666666664</v>
      </c>
      <c r="B3276" s="6">
        <v>246.34</v>
      </c>
      <c r="C3276" s="6">
        <v>235.93655999999999</v>
      </c>
      <c r="D3276" s="6">
        <v>4.4094226007194502E-2</v>
      </c>
      <c r="E3276" s="4">
        <f t="shared" si="12"/>
        <v>8.0410650237360867E-2</v>
      </c>
      <c r="F3276" s="4"/>
    </row>
    <row r="3277" spans="1:6" ht="13.2" x14ac:dyDescent="0.25">
      <c r="A3277" s="5">
        <v>44777.458333333336</v>
      </c>
      <c r="B3277" s="6">
        <v>246.14</v>
      </c>
      <c r="C3277" s="6">
        <v>238.77512999999999</v>
      </c>
      <c r="D3277" s="6">
        <v>3.0844376464165199E-2</v>
      </c>
      <c r="E3277" s="4">
        <f t="shared" si="12"/>
        <v>7.5365872074608445E-2</v>
      </c>
      <c r="F3277" s="4"/>
    </row>
    <row r="3278" spans="1:6" ht="13.2" x14ac:dyDescent="0.25">
      <c r="A3278" s="5">
        <v>44777.5</v>
      </c>
      <c r="B3278" s="6">
        <v>244.13</v>
      </c>
      <c r="C3278" s="6">
        <v>243.72205</v>
      </c>
      <c r="D3278" s="6">
        <v>1.6738329584869299E-3</v>
      </c>
      <c r="E3278" s="4">
        <f t="shared" si="12"/>
        <v>7.0312953604214232E-2</v>
      </c>
      <c r="F3278" s="4"/>
    </row>
    <row r="3279" spans="1:6" ht="13.2" x14ac:dyDescent="0.25">
      <c r="A3279" s="5">
        <v>44777.541666666664</v>
      </c>
      <c r="B3279" s="6">
        <v>242.74</v>
      </c>
      <c r="C3279" s="6">
        <v>240.41442000000001</v>
      </c>
      <c r="D3279" s="6">
        <v>9.6732134453499097E-3</v>
      </c>
      <c r="E3279" s="4">
        <f t="shared" si="12"/>
        <v>6.2468089311498137E-2</v>
      </c>
      <c r="F3279" s="4"/>
    </row>
    <row r="3280" spans="1:6" ht="13.2" x14ac:dyDescent="0.25">
      <c r="A3280" s="5">
        <v>44777.583333333336</v>
      </c>
      <c r="B3280" s="6">
        <v>233.79</v>
      </c>
      <c r="C3280" s="6">
        <v>227.27280999999999</v>
      </c>
      <c r="D3280" s="6">
        <v>2.8675625562072201E-2</v>
      </c>
      <c r="E3280" s="4">
        <f t="shared" si="12"/>
        <v>5.0922125518107514E-2</v>
      </c>
      <c r="F3280" s="4"/>
    </row>
    <row r="3281" spans="1:6" ht="13.2" x14ac:dyDescent="0.25">
      <c r="A3281" s="5">
        <v>44777.625</v>
      </c>
      <c r="B3281" s="6">
        <v>217.52</v>
      </c>
      <c r="C3281" s="6">
        <v>203.55861999999999</v>
      </c>
      <c r="D3281" s="6">
        <v>6.8586532960382696E-2</v>
      </c>
      <c r="E3281" s="4">
        <f t="shared" si="12"/>
        <v>4.3488621813577155E-2</v>
      </c>
      <c r="F3281" s="4"/>
    </row>
    <row r="3282" spans="1:6" ht="13.2" x14ac:dyDescent="0.25">
      <c r="A3282" s="5">
        <v>44777.666666666664</v>
      </c>
      <c r="B3282" s="6">
        <v>197.6</v>
      </c>
      <c r="C3282" s="6">
        <v>178.79965000000001</v>
      </c>
      <c r="D3282" s="6">
        <v>0.105147577190447</v>
      </c>
      <c r="E3282" s="4">
        <f t="shared" si="12"/>
        <v>4.046757702688665E-2</v>
      </c>
      <c r="F3282" s="4"/>
    </row>
    <row r="3283" spans="1:6" ht="13.2" x14ac:dyDescent="0.25">
      <c r="A3283" s="5">
        <v>44777.708333333336</v>
      </c>
      <c r="B3283" s="6">
        <v>189.66</v>
      </c>
      <c r="C3283" s="6">
        <v>162.33771999999999</v>
      </c>
      <c r="D3283" s="6">
        <v>0.16830518501799799</v>
      </c>
      <c r="E3283" s="4">
        <f t="shared" si="12"/>
        <v>4.3475017447579041E-2</v>
      </c>
      <c r="F3283" s="4"/>
    </row>
    <row r="3284" spans="1:6" ht="13.2" x14ac:dyDescent="0.25">
      <c r="A3284" s="5">
        <v>44777.75</v>
      </c>
      <c r="B3284" s="6">
        <v>188.12</v>
      </c>
      <c r="C3284" s="6">
        <v>158.82409000000001</v>
      </c>
      <c r="D3284" s="6">
        <v>0.18445507857151799</v>
      </c>
      <c r="E3284" s="4">
        <f t="shared" si="12"/>
        <v>4.9933360612622761E-2</v>
      </c>
      <c r="F3284" s="4"/>
    </row>
    <row r="3285" spans="1:6" ht="13.2" x14ac:dyDescent="0.25">
      <c r="A3285" s="5">
        <v>44777.791666666664</v>
      </c>
      <c r="B3285" s="6">
        <v>192.85</v>
      </c>
      <c r="C3285" s="6">
        <v>161.59585000000001</v>
      </c>
      <c r="D3285" s="6">
        <v>0.193409360450778</v>
      </c>
      <c r="E3285" s="4">
        <f t="shared" si="12"/>
        <v>5.6927263794458914E-2</v>
      </c>
      <c r="F3285" s="4"/>
    </row>
    <row r="3286" spans="1:6" ht="13.2" x14ac:dyDescent="0.25">
      <c r="A3286" s="5">
        <v>44777.833333333336</v>
      </c>
      <c r="B3286" s="6">
        <v>196.1</v>
      </c>
      <c r="C3286" s="6">
        <v>164.62728999999999</v>
      </c>
      <c r="D3286" s="6">
        <v>0.19117553353396</v>
      </c>
      <c r="E3286" s="4">
        <f t="shared" si="12"/>
        <v>6.3816460331332994E-2</v>
      </c>
      <c r="F3286" s="4"/>
    </row>
    <row r="3287" spans="1:6" ht="13.2" x14ac:dyDescent="0.25">
      <c r="A3287" s="5">
        <v>44777.875</v>
      </c>
      <c r="B3287" s="6">
        <v>192.57</v>
      </c>
      <c r="C3287" s="6">
        <v>169.14009999999999</v>
      </c>
      <c r="D3287" s="6">
        <v>0.138523626271948</v>
      </c>
      <c r="E3287" s="4">
        <f t="shared" si="12"/>
        <v>6.772156039728186E-2</v>
      </c>
      <c r="F3287" s="4"/>
    </row>
    <row r="3288" spans="1:6" ht="13.2" x14ac:dyDescent="0.25">
      <c r="A3288" s="5">
        <v>44777.916666666664</v>
      </c>
      <c r="B3288" s="6">
        <v>200.76</v>
      </c>
      <c r="C3288" s="6">
        <v>175.43141</v>
      </c>
      <c r="D3288" s="6">
        <v>0.144378877191946</v>
      </c>
      <c r="E3288" s="4">
        <f t="shared" si="12"/>
        <v>7.1315008322122952E-2</v>
      </c>
      <c r="F3288" s="4"/>
    </row>
    <row r="3289" spans="1:6" ht="13.2" x14ac:dyDescent="0.25">
      <c r="A3289" s="5">
        <v>44777.958333333336</v>
      </c>
      <c r="B3289" s="6">
        <v>222.81</v>
      </c>
      <c r="C3289" s="6">
        <v>180.58090000000001</v>
      </c>
      <c r="D3289" s="6">
        <v>0.23385142060982</v>
      </c>
      <c r="E3289" s="4">
        <f t="shared" si="12"/>
        <v>8.059517726008901E-2</v>
      </c>
      <c r="F3289" s="4"/>
    </row>
    <row r="3290" spans="1:6" ht="13.2" x14ac:dyDescent="0.25">
      <c r="A3290" s="5">
        <v>44778</v>
      </c>
      <c r="B3290" s="6">
        <v>224.02</v>
      </c>
      <c r="C3290" s="6">
        <v>179.2182</v>
      </c>
      <c r="D3290" s="6">
        <v>0.249984655576275</v>
      </c>
      <c r="E3290" s="4">
        <f t="shared" si="12"/>
        <v>9.0194736018678265E-2</v>
      </c>
      <c r="F3290" s="4"/>
    </row>
    <row r="3291" spans="1:6" ht="13.2" x14ac:dyDescent="0.25">
      <c r="A3291" s="5">
        <v>44778.041666666664</v>
      </c>
      <c r="B3291" s="6">
        <v>240.83</v>
      </c>
      <c r="C3291" s="6">
        <v>199.47603000000001</v>
      </c>
      <c r="D3291" s="6">
        <v>0.20731297890779099</v>
      </c>
      <c r="E3291" s="4">
        <f t="shared" si="12"/>
        <v>9.7546164020162321E-2</v>
      </c>
      <c r="F3291" s="4"/>
    </row>
    <row r="3292" spans="1:6" ht="13.2" x14ac:dyDescent="0.25">
      <c r="A3292" s="5">
        <v>44778.083333333336</v>
      </c>
      <c r="B3292" s="6">
        <v>251.87</v>
      </c>
      <c r="C3292" s="6">
        <v>227.73113000000001</v>
      </c>
      <c r="D3292" s="6">
        <v>0.10599723454584301</v>
      </c>
      <c r="E3292" s="4">
        <f t="shared" si="12"/>
        <v>0.10090534592486868</v>
      </c>
      <c r="F3292" s="4"/>
    </row>
    <row r="3293" spans="1:6" ht="13.2" x14ac:dyDescent="0.25">
      <c r="A3293" s="5">
        <v>44778.125</v>
      </c>
      <c r="B3293" s="6">
        <v>269.25</v>
      </c>
      <c r="C3293" s="6">
        <v>246.19165000000001</v>
      </c>
      <c r="D3293" s="6">
        <v>9.3660162722821794E-2</v>
      </c>
      <c r="E3293" s="4">
        <f t="shared" si="12"/>
        <v>0.10165728497420258</v>
      </c>
      <c r="F3293" s="4"/>
    </row>
    <row r="3294" spans="1:6" ht="13.2" x14ac:dyDescent="0.25">
      <c r="A3294" s="5">
        <v>44778.166666666664</v>
      </c>
      <c r="B3294" s="6">
        <v>280.26</v>
      </c>
      <c r="C3294" s="6">
        <v>249.66586000000001</v>
      </c>
      <c r="D3294" s="6">
        <v>0.12254034252019801</v>
      </c>
      <c r="E3294" s="4">
        <f t="shared" si="12"/>
        <v>0.10370143178351841</v>
      </c>
      <c r="F3294" s="4"/>
    </row>
    <row r="3295" spans="1:6" ht="13.2" x14ac:dyDescent="0.25">
      <c r="A3295" s="5">
        <v>44778.208333333336</v>
      </c>
      <c r="B3295" s="6">
        <v>272.07</v>
      </c>
      <c r="C3295" s="6">
        <v>246.2475</v>
      </c>
      <c r="D3295" s="6">
        <v>0.10486400877166201</v>
      </c>
      <c r="E3295" s="4">
        <f t="shared" si="12"/>
        <v>0.10490838878990776</v>
      </c>
      <c r="F3295" s="4"/>
    </row>
    <row r="3296" spans="1:6" ht="13.2" x14ac:dyDescent="0.25">
      <c r="A3296" s="5">
        <v>44778.25</v>
      </c>
      <c r="B3296" s="6">
        <v>271.05</v>
      </c>
      <c r="C3296" s="6">
        <v>242.07308</v>
      </c>
      <c r="D3296" s="6">
        <v>0.119703190458022</v>
      </c>
      <c r="E3296" s="4">
        <f t="shared" si="12"/>
        <v>0.10776846334234358</v>
      </c>
      <c r="F3296" s="4"/>
    </row>
    <row r="3297" spans="1:6" ht="13.2" x14ac:dyDescent="0.25">
      <c r="A3297" s="5">
        <v>44778.291666666664</v>
      </c>
      <c r="B3297" s="6">
        <v>266.94</v>
      </c>
      <c r="C3297" s="6">
        <v>240.16088999999999</v>
      </c>
      <c r="D3297" s="6">
        <v>0.111504874919475</v>
      </c>
      <c r="E3297" s="4">
        <f t="shared" si="12"/>
        <v>0.11176834437374038</v>
      </c>
      <c r="F3297" s="4"/>
    </row>
    <row r="3298" spans="1:6" ht="13.2" x14ac:dyDescent="0.25">
      <c r="A3298" s="5">
        <v>44778.333333333336</v>
      </c>
      <c r="B3298" s="6">
        <v>260.69</v>
      </c>
      <c r="C3298" s="6">
        <v>239.1491</v>
      </c>
      <c r="D3298" s="6">
        <v>9.0073096658109905E-2</v>
      </c>
      <c r="E3298" s="4">
        <f t="shared" si="12"/>
        <v>0.1153343607029117</v>
      </c>
      <c r="F3298" s="4"/>
    </row>
    <row r="3299" spans="1:6" ht="13.2" x14ac:dyDescent="0.25">
      <c r="A3299" s="5">
        <v>44778.375</v>
      </c>
      <c r="B3299" s="6">
        <v>263.87</v>
      </c>
      <c r="C3299" s="6">
        <v>234.56536</v>
      </c>
      <c r="D3299" s="6">
        <v>0.124931660838582</v>
      </c>
      <c r="E3299" s="4">
        <f t="shared" si="12"/>
        <v>0.11972361133978526</v>
      </c>
      <c r="F3299" s="4"/>
    </row>
    <row r="3300" spans="1:6" ht="13.2" x14ac:dyDescent="0.25">
      <c r="A3300" s="5">
        <v>44778.416666666664</v>
      </c>
      <c r="B3300" s="6">
        <v>271.37</v>
      </c>
      <c r="C3300" s="6">
        <v>230.13287</v>
      </c>
      <c r="D3300" s="6">
        <v>0.17918835323263399</v>
      </c>
      <c r="E3300" s="4">
        <f t="shared" si="12"/>
        <v>0.12535253330751192</v>
      </c>
      <c r="F3300" s="4"/>
    </row>
    <row r="3301" spans="1:6" ht="13.2" x14ac:dyDescent="0.25">
      <c r="A3301" s="5">
        <v>44778.458333333336</v>
      </c>
      <c r="B3301" s="6">
        <v>275.68</v>
      </c>
      <c r="C3301" s="6">
        <v>233.26701</v>
      </c>
      <c r="D3301" s="6">
        <v>0.18182163864491599</v>
      </c>
      <c r="E3301" s="4">
        <f t="shared" si="12"/>
        <v>0.1316432525650432</v>
      </c>
      <c r="F3301" s="4"/>
    </row>
    <row r="3302" spans="1:6" ht="13.2" x14ac:dyDescent="0.25">
      <c r="A3302" s="5">
        <v>44778.5</v>
      </c>
      <c r="B3302" s="6">
        <v>267.86</v>
      </c>
      <c r="C3302" s="6">
        <v>238.07231999999999</v>
      </c>
      <c r="D3302" s="6">
        <v>0.125120299579556</v>
      </c>
      <c r="E3302" s="4">
        <f t="shared" si="12"/>
        <v>0.13678685534092108</v>
      </c>
      <c r="F3302" s="4"/>
    </row>
    <row r="3303" spans="1:6" ht="13.2" x14ac:dyDescent="0.25">
      <c r="A3303" s="5">
        <v>44778.541666666664</v>
      </c>
      <c r="B3303" s="6">
        <v>264.18</v>
      </c>
      <c r="C3303" s="6">
        <v>233.20733000000001</v>
      </c>
      <c r="D3303" s="6">
        <v>0.13281173451966499</v>
      </c>
      <c r="E3303" s="4">
        <f t="shared" si="12"/>
        <v>0.14191762705235086</v>
      </c>
      <c r="F3303" s="4"/>
    </row>
    <row r="3304" spans="1:6" ht="13.2" x14ac:dyDescent="0.25">
      <c r="A3304" s="5">
        <v>44778.583333333336</v>
      </c>
      <c r="B3304" s="6">
        <v>257.74</v>
      </c>
      <c r="C3304" s="6">
        <v>218.83995999999999</v>
      </c>
      <c r="D3304" s="6">
        <v>0.17775565303521301</v>
      </c>
      <c r="E3304" s="4">
        <f t="shared" si="12"/>
        <v>0.14812929486373175</v>
      </c>
      <c r="F3304" s="4"/>
    </row>
    <row r="3305" spans="1:6" ht="13.2" x14ac:dyDescent="0.25">
      <c r="A3305" s="5">
        <v>44778.625</v>
      </c>
      <c r="B3305" s="6">
        <v>237.33</v>
      </c>
      <c r="C3305" s="6">
        <v>195.87620000000001</v>
      </c>
      <c r="D3305" s="6">
        <v>0.211632653686359</v>
      </c>
      <c r="E3305" s="4">
        <f t="shared" si="12"/>
        <v>0.15408954989398077</v>
      </c>
      <c r="F3305" s="4"/>
    </row>
    <row r="3306" spans="1:6" ht="13.2" x14ac:dyDescent="0.25">
      <c r="A3306" s="5">
        <v>44778.666666666664</v>
      </c>
      <c r="B3306" s="6">
        <v>215.56</v>
      </c>
      <c r="C3306" s="6">
        <v>172.53851</v>
      </c>
      <c r="D3306" s="6">
        <v>0.24934427682260599</v>
      </c>
      <c r="E3306" s="4">
        <f t="shared" si="12"/>
        <v>0.1600977457119874</v>
      </c>
      <c r="F3306" s="4"/>
    </row>
    <row r="3307" spans="1:6" ht="13.2" x14ac:dyDescent="0.25">
      <c r="A3307" s="5">
        <v>44778.708333333336</v>
      </c>
      <c r="B3307" s="6">
        <v>197.45</v>
      </c>
      <c r="C3307" s="6">
        <v>156.72839999999999</v>
      </c>
      <c r="D3307" s="6">
        <v>0.259822725172974</v>
      </c>
      <c r="E3307" s="4">
        <f t="shared" si="12"/>
        <v>0.16391097655177803</v>
      </c>
      <c r="F3307" s="4"/>
    </row>
    <row r="3308" spans="1:6" ht="13.2" x14ac:dyDescent="0.25">
      <c r="A3308" s="5">
        <v>44778.75</v>
      </c>
      <c r="B3308" s="6">
        <v>185.39</v>
      </c>
      <c r="C3308" s="6">
        <v>152.68101999999999</v>
      </c>
      <c r="D3308" s="6">
        <v>0.21423081925965601</v>
      </c>
      <c r="E3308" s="4">
        <f t="shared" si="12"/>
        <v>0.16515163241378375</v>
      </c>
      <c r="F3308" s="4"/>
    </row>
    <row r="3309" spans="1:6" ht="13.2" x14ac:dyDescent="0.25">
      <c r="A3309" s="5">
        <v>44778.791666666664</v>
      </c>
      <c r="B3309" s="6">
        <v>161.49</v>
      </c>
      <c r="C3309" s="6">
        <v>154.03919999999999</v>
      </c>
      <c r="D3309" s="6">
        <v>4.8369505943941599E-2</v>
      </c>
      <c r="E3309" s="4">
        <f t="shared" si="12"/>
        <v>0.15910830514266558</v>
      </c>
      <c r="F3309" s="4"/>
    </row>
    <row r="3310" spans="1:6" ht="13.2" x14ac:dyDescent="0.25">
      <c r="A3310" s="5">
        <v>44778.833333333336</v>
      </c>
      <c r="B3310" s="6">
        <v>159.94999999999999</v>
      </c>
      <c r="C3310" s="6">
        <v>156.09139999999999</v>
      </c>
      <c r="D3310" s="6">
        <v>2.4720131922706699E-2</v>
      </c>
      <c r="E3310" s="4">
        <f t="shared" si="12"/>
        <v>0.15217266340886335</v>
      </c>
      <c r="F3310" s="4"/>
    </row>
    <row r="3311" spans="1:6" ht="13.2" x14ac:dyDescent="0.25">
      <c r="A3311" s="5">
        <v>44778.875</v>
      </c>
      <c r="B3311" s="6">
        <v>162.6</v>
      </c>
      <c r="C3311" s="6">
        <v>160.89780999999999</v>
      </c>
      <c r="D3311" s="6">
        <v>1.05793236091902E-2</v>
      </c>
      <c r="E3311" s="4">
        <f t="shared" si="12"/>
        <v>0.14684165079791509</v>
      </c>
      <c r="F3311" s="4"/>
    </row>
    <row r="3312" spans="1:6" ht="13.2" x14ac:dyDescent="0.25">
      <c r="A3312" s="5">
        <v>44778.916666666664</v>
      </c>
      <c r="B3312" s="6">
        <v>162.38</v>
      </c>
      <c r="C3312" s="6">
        <v>167.09402</v>
      </c>
      <c r="D3312" s="6">
        <v>2.8211781606546998E-2</v>
      </c>
      <c r="E3312" s="4">
        <f t="shared" si="12"/>
        <v>0.14200135514852347</v>
      </c>
      <c r="F3312" s="4"/>
    </row>
    <row r="3313" spans="1:6" ht="13.2" x14ac:dyDescent="0.25">
      <c r="A3313" s="5">
        <v>44778.958333333336</v>
      </c>
      <c r="B3313" s="6">
        <v>173.36</v>
      </c>
      <c r="C3313" s="6">
        <v>171.2938</v>
      </c>
      <c r="D3313" s="6">
        <v>1.20623163243503E-2</v>
      </c>
      <c r="E3313" s="4">
        <f t="shared" si="12"/>
        <v>0.13276014246996223</v>
      </c>
      <c r="F3313" s="4"/>
    </row>
    <row r="3314" spans="1:6" ht="13.2" x14ac:dyDescent="0.25">
      <c r="A3314" s="5">
        <v>44779</v>
      </c>
      <c r="B3314" s="6">
        <v>184.79</v>
      </c>
      <c r="C3314" s="6">
        <v>167.40726000000001</v>
      </c>
      <c r="D3314" s="6">
        <v>0.103835042757404</v>
      </c>
      <c r="E3314" s="4">
        <f t="shared" si="12"/>
        <v>0.12667057526917597</v>
      </c>
      <c r="F3314" s="4"/>
    </row>
    <row r="3315" spans="1:6" ht="13.2" x14ac:dyDescent="0.25">
      <c r="A3315" s="5">
        <v>44779.041666666664</v>
      </c>
      <c r="B3315" s="6">
        <v>198.06</v>
      </c>
      <c r="C3315" s="6">
        <v>191.49956</v>
      </c>
      <c r="D3315" s="6">
        <v>3.4258251037234698E-2</v>
      </c>
      <c r="E3315" s="4">
        <f t="shared" si="12"/>
        <v>0.11945996160790279</v>
      </c>
      <c r="F3315" s="4"/>
    </row>
    <row r="3316" spans="1:6" ht="13.2" x14ac:dyDescent="0.25">
      <c r="A3316" s="5">
        <v>44779.083333333336</v>
      </c>
      <c r="B3316" s="6">
        <v>232.12</v>
      </c>
      <c r="C3316" s="6">
        <v>222.17187000000001</v>
      </c>
      <c r="D3316" s="6">
        <v>4.47767307355336E-2</v>
      </c>
      <c r="E3316" s="4">
        <f t="shared" si="12"/>
        <v>0.11690910728247322</v>
      </c>
      <c r="F3316" s="4"/>
    </row>
    <row r="3317" spans="1:6" ht="13.2" x14ac:dyDescent="0.25">
      <c r="A3317" s="5">
        <v>44779.125</v>
      </c>
      <c r="B3317" s="6">
        <v>272.11</v>
      </c>
      <c r="C3317" s="6">
        <v>240.07808</v>
      </c>
      <c r="D3317" s="6">
        <v>0.13342292640794201</v>
      </c>
      <c r="E3317" s="4">
        <f t="shared" si="12"/>
        <v>0.11856588910268656</v>
      </c>
      <c r="F3317" s="4"/>
    </row>
    <row r="3318" spans="1:6" ht="13.2" x14ac:dyDescent="0.25">
      <c r="A3318" s="5">
        <v>44779.166666666664</v>
      </c>
      <c r="B3318" s="6">
        <v>269.17</v>
      </c>
      <c r="C3318" s="6">
        <v>241.00917999999999</v>
      </c>
      <c r="D3318" s="6">
        <v>0.11684542472614499</v>
      </c>
      <c r="E3318" s="4">
        <f t="shared" si="12"/>
        <v>0.11832860086126769</v>
      </c>
      <c r="F3318" s="4"/>
    </row>
    <row r="3319" spans="1:6" ht="13.2" x14ac:dyDescent="0.25">
      <c r="A3319" s="5">
        <v>44779.208333333336</v>
      </c>
      <c r="B3319" s="6">
        <v>263.14999999999998</v>
      </c>
      <c r="C3319" s="6">
        <v>235.68534</v>
      </c>
      <c r="D3319" s="6">
        <v>0.116531049406806</v>
      </c>
      <c r="E3319" s="4">
        <f t="shared" si="12"/>
        <v>0.11881472755439869</v>
      </c>
      <c r="F3319" s="4"/>
    </row>
    <row r="3320" spans="1:6" ht="13.2" x14ac:dyDescent="0.25">
      <c r="A3320" s="5">
        <v>44779.25</v>
      </c>
      <c r="B3320" s="6">
        <v>250.05</v>
      </c>
      <c r="C3320" s="6">
        <v>230.77547999999999</v>
      </c>
      <c r="D3320" s="6">
        <v>8.3520658260574407E-2</v>
      </c>
      <c r="E3320" s="4">
        <f t="shared" si="12"/>
        <v>0.11730712204617172</v>
      </c>
      <c r="F3320" s="4"/>
    </row>
    <row r="3321" spans="1:6" ht="13.2" x14ac:dyDescent="0.25">
      <c r="A3321" s="5">
        <v>44779.291666666664</v>
      </c>
      <c r="B3321" s="6">
        <v>241.48</v>
      </c>
      <c r="C3321" s="6">
        <v>227.58912000000001</v>
      </c>
      <c r="D3321" s="6">
        <v>6.10349036017186E-2</v>
      </c>
      <c r="E3321" s="4">
        <f t="shared" si="12"/>
        <v>0.11520420657459852</v>
      </c>
      <c r="F3321" s="4"/>
    </row>
    <row r="3322" spans="1:6" ht="13.2" x14ac:dyDescent="0.25">
      <c r="A3322" s="5">
        <v>44779.333333333336</v>
      </c>
      <c r="B3322" s="6">
        <v>242.63</v>
      </c>
      <c r="C3322" s="6">
        <v>224.27842000000001</v>
      </c>
      <c r="D3322" s="6">
        <v>8.1824992346566303E-2</v>
      </c>
      <c r="E3322" s="4">
        <f t="shared" si="12"/>
        <v>0.11486053556161757</v>
      </c>
      <c r="F3322" s="4"/>
    </row>
    <row r="3323" spans="1:6" ht="13.2" x14ac:dyDescent="0.25">
      <c r="A3323" s="5">
        <v>44779.375</v>
      </c>
      <c r="B3323" s="6">
        <v>245.29</v>
      </c>
      <c r="C3323" s="6">
        <v>217.23042000000001</v>
      </c>
      <c r="D3323" s="6">
        <v>0.129169662333663</v>
      </c>
      <c r="E3323" s="4">
        <f t="shared" si="12"/>
        <v>0.11503711895724593</v>
      </c>
      <c r="F3323" s="4"/>
    </row>
    <row r="3324" spans="1:6" ht="13.2" x14ac:dyDescent="0.25">
      <c r="A3324" s="5">
        <v>44779.416666666664</v>
      </c>
      <c r="B3324" s="6">
        <v>238.49</v>
      </c>
      <c r="C3324" s="6">
        <v>211.64751999999999</v>
      </c>
      <c r="D3324" s="6">
        <v>0.12682633843288099</v>
      </c>
      <c r="E3324" s="4">
        <f t="shared" si="12"/>
        <v>0.11285536834058957</v>
      </c>
      <c r="F3324" s="4"/>
    </row>
    <row r="3325" spans="1:6" ht="13.2" x14ac:dyDescent="0.25">
      <c r="A3325" s="5">
        <v>44779.458333333336</v>
      </c>
      <c r="B3325" s="6">
        <v>227.96</v>
      </c>
      <c r="C3325" s="6">
        <v>215.38179</v>
      </c>
      <c r="D3325" s="6">
        <v>5.8399598220443799E-2</v>
      </c>
      <c r="E3325" s="4">
        <f t="shared" si="12"/>
        <v>0.10771278332290324</v>
      </c>
      <c r="F3325" s="4"/>
    </row>
    <row r="3326" spans="1:6" ht="13.2" x14ac:dyDescent="0.25">
      <c r="A3326" s="5">
        <v>44779.5</v>
      </c>
      <c r="B3326" s="6">
        <v>228.5</v>
      </c>
      <c r="C3326" s="6">
        <v>221.03632999999999</v>
      </c>
      <c r="D3326" s="6">
        <v>3.3766711562755299E-2</v>
      </c>
      <c r="E3326" s="4">
        <f t="shared" si="12"/>
        <v>0.1039063838222032</v>
      </c>
      <c r="F3326" s="4"/>
    </row>
    <row r="3327" spans="1:6" ht="13.2" x14ac:dyDescent="0.25">
      <c r="A3327" s="5">
        <v>44779.541666666664</v>
      </c>
      <c r="B3327" s="6">
        <v>235.63</v>
      </c>
      <c r="C3327" s="6">
        <v>214.66242</v>
      </c>
      <c r="D3327" s="6">
        <v>9.7676994417560295E-2</v>
      </c>
      <c r="E3327" s="4">
        <f t="shared" si="12"/>
        <v>0.10244243631794882</v>
      </c>
      <c r="F3327" s="4"/>
    </row>
    <row r="3328" spans="1:6" ht="13.2" x14ac:dyDescent="0.25">
      <c r="A3328" s="5">
        <v>44779.583333333336</v>
      </c>
      <c r="B3328" s="6">
        <v>223.31</v>
      </c>
      <c r="C3328" s="6">
        <v>196.86424</v>
      </c>
      <c r="D3328" s="6">
        <v>0.13433501178273899</v>
      </c>
      <c r="E3328" s="4">
        <f t="shared" si="12"/>
        <v>0.10063324293242908</v>
      </c>
      <c r="F3328" s="4"/>
    </row>
    <row r="3329" spans="1:6" ht="13.2" x14ac:dyDescent="0.25">
      <c r="A3329" s="5">
        <v>44779.625</v>
      </c>
      <c r="B3329" s="6">
        <v>174.91</v>
      </c>
      <c r="C3329" s="6">
        <v>174.38221999999999</v>
      </c>
      <c r="D3329" s="6">
        <v>3.0265700253156902E-3</v>
      </c>
      <c r="E3329" s="4">
        <f t="shared" si="12"/>
        <v>9.1941322779885593E-2</v>
      </c>
      <c r="F3329" s="4"/>
    </row>
    <row r="3330" spans="1:6" ht="13.2" x14ac:dyDescent="0.25">
      <c r="A3330" s="5">
        <v>44779.666666666664</v>
      </c>
      <c r="B3330" s="6">
        <v>145.41999999999999</v>
      </c>
      <c r="C3330" s="6">
        <v>156.34389999999999</v>
      </c>
      <c r="D3330" s="6">
        <v>6.9870970341663494E-2</v>
      </c>
      <c r="E3330" s="4">
        <f t="shared" si="12"/>
        <v>8.4463268343179645E-2</v>
      </c>
      <c r="F3330" s="4"/>
    </row>
    <row r="3331" spans="1:6" ht="13.2" x14ac:dyDescent="0.25">
      <c r="A3331" s="5">
        <v>44779.708333333336</v>
      </c>
      <c r="B3331" s="6">
        <v>131.91999999999999</v>
      </c>
      <c r="C3331" s="6">
        <v>144.95651000000001</v>
      </c>
      <c r="D3331" s="6">
        <v>8.9933939496749896E-2</v>
      </c>
      <c r="E3331" s="4">
        <f t="shared" si="12"/>
        <v>7.7384568940003687E-2</v>
      </c>
      <c r="F3331" s="4"/>
    </row>
    <row r="3332" spans="1:6" ht="13.2" x14ac:dyDescent="0.25">
      <c r="A3332" s="5">
        <v>44779.75</v>
      </c>
      <c r="B3332" s="6">
        <v>128.66</v>
      </c>
      <c r="C3332" s="6">
        <v>140.40074999999999</v>
      </c>
      <c r="D3332" s="6">
        <v>8.3623128793827606E-2</v>
      </c>
      <c r="E3332" s="4">
        <f t="shared" si="12"/>
        <v>7.1942581837260822E-2</v>
      </c>
      <c r="F3332" s="4"/>
    </row>
    <row r="3333" spans="1:6" ht="13.2" x14ac:dyDescent="0.25">
      <c r="A3333" s="5">
        <v>44779.791666666664</v>
      </c>
      <c r="B3333" s="6">
        <v>127.62</v>
      </c>
      <c r="C3333" s="6">
        <v>139.05413999999999</v>
      </c>
      <c r="D3333" s="6">
        <v>8.2227972500495003E-2</v>
      </c>
      <c r="E3333" s="4">
        <f t="shared" si="12"/>
        <v>7.3353351277117215E-2</v>
      </c>
      <c r="F3333" s="4"/>
    </row>
    <row r="3334" spans="1:6" ht="13.2" x14ac:dyDescent="0.25">
      <c r="A3334" s="5">
        <v>44779.833333333336</v>
      </c>
      <c r="B3334" s="6">
        <v>132.80000000000001</v>
      </c>
      <c r="C3334" s="6">
        <v>140.17389</v>
      </c>
      <c r="D3334" s="6">
        <v>5.2605303312906401E-2</v>
      </c>
      <c r="E3334" s="4">
        <f t="shared" si="12"/>
        <v>7.4515233418375529E-2</v>
      </c>
      <c r="F3334" s="4"/>
    </row>
    <row r="3335" spans="1:6" ht="13.2" x14ac:dyDescent="0.25">
      <c r="A3335" s="5">
        <v>44779.875</v>
      </c>
      <c r="B3335" s="6">
        <v>135.19999999999999</v>
      </c>
      <c r="C3335" s="6">
        <v>145.41211999999999</v>
      </c>
      <c r="D3335" s="6">
        <v>7.0228808987861505E-2</v>
      </c>
      <c r="E3335" s="4">
        <f t="shared" si="12"/>
        <v>7.7000628642486829E-2</v>
      </c>
      <c r="F3335" s="4"/>
    </row>
    <row r="3336" spans="1:6" ht="13.2" x14ac:dyDescent="0.25">
      <c r="A3336" s="5">
        <v>44779.916666666664</v>
      </c>
      <c r="B3336" s="6">
        <v>139.41</v>
      </c>
      <c r="C3336" s="6">
        <v>151.93668</v>
      </c>
      <c r="D3336" s="6">
        <v>8.2446713986378997E-2</v>
      </c>
      <c r="E3336" s="4">
        <f t="shared" si="12"/>
        <v>7.9260417491646501E-2</v>
      </c>
      <c r="F3336" s="4"/>
    </row>
    <row r="3337" spans="1:6" ht="13.2" x14ac:dyDescent="0.25">
      <c r="A3337" s="5">
        <v>44779.958333333336</v>
      </c>
      <c r="B3337" s="6">
        <v>156.15</v>
      </c>
      <c r="C3337" s="6">
        <v>157.42347000000001</v>
      </c>
      <c r="D3337" s="6">
        <v>8.0894545139933906E-3</v>
      </c>
      <c r="E3337" s="4">
        <f t="shared" si="12"/>
        <v>7.9094881582881624E-2</v>
      </c>
      <c r="F3337" s="4"/>
    </row>
    <row r="3338" spans="1:6" ht="13.2" x14ac:dyDescent="0.25">
      <c r="A3338" s="5">
        <v>44780</v>
      </c>
      <c r="B3338" s="6">
        <v>166.36</v>
      </c>
      <c r="C3338" s="6">
        <v>173.99491</v>
      </c>
      <c r="D3338" s="6">
        <v>4.3880076721784497E-2</v>
      </c>
      <c r="E3338" s="4">
        <f t="shared" si="12"/>
        <v>7.6596757998064133E-2</v>
      </c>
      <c r="F3338" s="4"/>
    </row>
    <row r="3339" spans="1:6" ht="13.2" x14ac:dyDescent="0.25">
      <c r="A3339" s="5">
        <v>44780.041666666664</v>
      </c>
      <c r="B3339" s="6">
        <v>188.43</v>
      </c>
      <c r="C3339" s="6">
        <v>197.44524999999999</v>
      </c>
      <c r="D3339" s="6">
        <v>4.5659492948044902E-2</v>
      </c>
      <c r="E3339" s="4">
        <f t="shared" si="12"/>
        <v>7.7071809744347908E-2</v>
      </c>
      <c r="F3339" s="4"/>
    </row>
    <row r="3340" spans="1:6" ht="13.2" x14ac:dyDescent="0.25">
      <c r="A3340" s="5">
        <v>44780.083333333336</v>
      </c>
      <c r="B3340" s="6">
        <v>226.03</v>
      </c>
      <c r="C3340" s="6">
        <v>226.64542</v>
      </c>
      <c r="D3340" s="6">
        <v>2.7153427587462398E-3</v>
      </c>
      <c r="E3340" s="4">
        <f t="shared" ref="E3340:E3594" si="13">AVERAGE(D3317:D3340)</f>
        <v>7.5319251911981772E-2</v>
      </c>
      <c r="F3340" s="4"/>
    </row>
    <row r="3341" spans="1:6" ht="13.2" x14ac:dyDescent="0.25">
      <c r="A3341" s="5">
        <v>44780.125</v>
      </c>
      <c r="B3341" s="6">
        <v>261.83999999999997</v>
      </c>
      <c r="C3341" s="6">
        <v>241.98174</v>
      </c>
      <c r="D3341" s="6">
        <v>8.2065117805996304E-2</v>
      </c>
      <c r="E3341" s="4">
        <f t="shared" si="13"/>
        <v>7.3179343220234019E-2</v>
      </c>
      <c r="F3341" s="4"/>
    </row>
    <row r="3342" spans="1:6" ht="13.2" x14ac:dyDescent="0.25">
      <c r="A3342" s="5">
        <v>44780.166666666664</v>
      </c>
      <c r="B3342" s="6">
        <v>257.68</v>
      </c>
      <c r="C3342" s="6">
        <v>239.48794000000001</v>
      </c>
      <c r="D3342" s="6">
        <v>7.5962321944061106E-2</v>
      </c>
      <c r="E3342" s="4">
        <f t="shared" si="13"/>
        <v>7.1475880604313854E-2</v>
      </c>
      <c r="F3342" s="4"/>
    </row>
    <row r="3343" spans="1:6" ht="13.2" x14ac:dyDescent="0.25">
      <c r="A3343" s="5">
        <v>44780.208333333336</v>
      </c>
      <c r="B3343" s="6">
        <v>253.45</v>
      </c>
      <c r="C3343" s="6">
        <v>232.07771</v>
      </c>
      <c r="D3343" s="6">
        <v>9.2091093108424699E-2</v>
      </c>
      <c r="E3343" s="4">
        <f t="shared" si="13"/>
        <v>7.0457549091881302E-2</v>
      </c>
      <c r="F3343" s="4"/>
    </row>
    <row r="3344" spans="1:6" ht="13.2" x14ac:dyDescent="0.25">
      <c r="A3344" s="5">
        <v>44780.25</v>
      </c>
      <c r="B3344" s="6">
        <v>239.04</v>
      </c>
      <c r="C3344" s="6">
        <v>227.61356000000001</v>
      </c>
      <c r="D3344" s="6">
        <v>5.02010512906172E-2</v>
      </c>
      <c r="E3344" s="4">
        <f t="shared" si="13"/>
        <v>6.9069232134799749E-2</v>
      </c>
      <c r="F3344" s="4"/>
    </row>
    <row r="3345" spans="1:6" ht="13.2" x14ac:dyDescent="0.25">
      <c r="A3345" s="5">
        <v>44780.291666666664</v>
      </c>
      <c r="B3345" s="6">
        <v>232.18</v>
      </c>
      <c r="C3345" s="6">
        <v>225.58667</v>
      </c>
      <c r="D3345" s="6">
        <v>2.92274805067161E-2</v>
      </c>
      <c r="E3345" s="4">
        <f t="shared" si="13"/>
        <v>6.7743922839174645E-2</v>
      </c>
      <c r="F3345" s="4"/>
    </row>
    <row r="3346" spans="1:6" ht="13.2" x14ac:dyDescent="0.25">
      <c r="A3346" s="5">
        <v>44780.333333333336</v>
      </c>
      <c r="B3346" s="6">
        <v>238.05</v>
      </c>
      <c r="C3346" s="6">
        <v>223.47123999999999</v>
      </c>
      <c r="D3346" s="6">
        <v>6.5237746029422006E-2</v>
      </c>
      <c r="E3346" s="4">
        <f t="shared" si="13"/>
        <v>6.7052787575960296E-2</v>
      </c>
      <c r="F3346" s="4"/>
    </row>
    <row r="3347" spans="1:6" ht="13.2" x14ac:dyDescent="0.25">
      <c r="A3347" s="5">
        <v>44780.375</v>
      </c>
      <c r="B3347" s="6">
        <v>238.81</v>
      </c>
      <c r="C3347" s="6">
        <v>217.21772000000001</v>
      </c>
      <c r="D3347" s="6">
        <v>9.94038607899944E-2</v>
      </c>
      <c r="E3347" s="4">
        <f t="shared" si="13"/>
        <v>6.5812545844974105E-2</v>
      </c>
      <c r="F3347" s="4"/>
    </row>
    <row r="3348" spans="1:6" ht="13.2" x14ac:dyDescent="0.25">
      <c r="A3348" s="5">
        <v>44780.416666666664</v>
      </c>
      <c r="B3348" s="6">
        <v>248.32</v>
      </c>
      <c r="C3348" s="6">
        <v>211.43902</v>
      </c>
      <c r="D3348" s="6">
        <v>0.174428447502263</v>
      </c>
      <c r="E3348" s="4">
        <f t="shared" si="13"/>
        <v>6.7795967056198364E-2</v>
      </c>
      <c r="F3348" s="4"/>
    </row>
    <row r="3349" spans="1:6" ht="13.2" x14ac:dyDescent="0.25">
      <c r="A3349" s="5">
        <v>44780.458333333336</v>
      </c>
      <c r="B3349" s="6">
        <v>242.12</v>
      </c>
      <c r="C3349" s="6">
        <v>215.30636999999999</v>
      </c>
      <c r="D3349" s="6">
        <v>0.12453709567441</v>
      </c>
      <c r="E3349" s="4">
        <f t="shared" si="13"/>
        <v>7.0551696116780291E-2</v>
      </c>
      <c r="F3349" s="4"/>
    </row>
    <row r="3350" spans="1:6" ht="13.2" x14ac:dyDescent="0.25">
      <c r="A3350" s="5">
        <v>44780.5</v>
      </c>
      <c r="B3350" s="6">
        <v>232.99</v>
      </c>
      <c r="C3350" s="6">
        <v>222.06334000000001</v>
      </c>
      <c r="D3350" s="6">
        <v>4.9205150206242901E-2</v>
      </c>
      <c r="E3350" s="4">
        <f t="shared" si="13"/>
        <v>7.1194964393592283E-2</v>
      </c>
      <c r="F3350" s="4"/>
    </row>
    <row r="3351" spans="1:6" ht="13.2" x14ac:dyDescent="0.25">
      <c r="A3351" s="5">
        <v>44780.541666666664</v>
      </c>
      <c r="B3351" s="6">
        <v>245.62</v>
      </c>
      <c r="C3351" s="6">
        <v>214.69784000000001</v>
      </c>
      <c r="D3351" s="6">
        <v>0.14402641405241801</v>
      </c>
      <c r="E3351" s="4">
        <f t="shared" si="13"/>
        <v>7.312619021171135E-2</v>
      </c>
      <c r="F3351" s="4"/>
    </row>
    <row r="3352" spans="1:6" ht="13.2" x14ac:dyDescent="0.25">
      <c r="A3352" s="5">
        <v>44780.583333333336</v>
      </c>
      <c r="B3352" s="6">
        <v>239.55</v>
      </c>
      <c r="C3352" s="6">
        <v>191.88765000000001</v>
      </c>
      <c r="D3352" s="6">
        <v>0.248386751309946</v>
      </c>
      <c r="E3352" s="4">
        <f t="shared" si="13"/>
        <v>7.7878346025344977E-2</v>
      </c>
      <c r="F3352" s="4"/>
    </row>
    <row r="3353" spans="1:6" ht="13.2" x14ac:dyDescent="0.25">
      <c r="A3353" s="5">
        <v>44780.625</v>
      </c>
      <c r="B3353" s="6">
        <v>182.37</v>
      </c>
      <c r="C3353" s="6">
        <v>165.11852999999999</v>
      </c>
      <c r="D3353" s="6">
        <v>0.104479309499666</v>
      </c>
      <c r="E3353" s="4">
        <f t="shared" si="13"/>
        <v>8.2105543503442915E-2</v>
      </c>
      <c r="F3353" s="4"/>
    </row>
    <row r="3354" spans="1:6" ht="13.2" x14ac:dyDescent="0.25">
      <c r="A3354" s="5">
        <v>44780.666666666664</v>
      </c>
      <c r="B3354" s="6">
        <v>149.04</v>
      </c>
      <c r="C3354" s="6">
        <v>147.61609999999999</v>
      </c>
      <c r="D3354" s="6">
        <v>9.6459668017242206E-3</v>
      </c>
      <c r="E3354" s="4">
        <f t="shared" si="13"/>
        <v>7.9596168355945435E-2</v>
      </c>
      <c r="F3354" s="4"/>
    </row>
    <row r="3355" spans="1:6" ht="13.2" x14ac:dyDescent="0.25">
      <c r="A3355" s="5">
        <v>44780.708333333336</v>
      </c>
      <c r="B3355" s="6">
        <v>140.22999999999999</v>
      </c>
      <c r="C3355" s="6">
        <v>139.14950999999999</v>
      </c>
      <c r="D3355" s="6">
        <v>7.7649572750920701E-3</v>
      </c>
      <c r="E3355" s="4">
        <f t="shared" si="13"/>
        <v>7.6172460763376346E-2</v>
      </c>
      <c r="F3355" s="4"/>
    </row>
    <row r="3356" spans="1:6" ht="13.2" x14ac:dyDescent="0.25">
      <c r="A3356" s="5">
        <v>44780.75</v>
      </c>
      <c r="B3356" s="6">
        <v>128.56</v>
      </c>
      <c r="C3356" s="6">
        <v>137.32558</v>
      </c>
      <c r="D3356" s="6">
        <v>6.3830642477534005E-2</v>
      </c>
      <c r="E3356" s="4">
        <f t="shared" si="13"/>
        <v>7.5347773833530793E-2</v>
      </c>
      <c r="F3356" s="4"/>
    </row>
    <row r="3357" spans="1:6" ht="13.2" x14ac:dyDescent="0.25">
      <c r="A3357" s="5">
        <v>44780.791666666664</v>
      </c>
      <c r="B3357" s="6">
        <v>126.87</v>
      </c>
      <c r="C3357" s="6">
        <v>138.32571999999999</v>
      </c>
      <c r="D3357" s="6">
        <v>8.2816991662866296E-2</v>
      </c>
      <c r="E3357" s="4">
        <f t="shared" si="13"/>
        <v>7.5372316298629602E-2</v>
      </c>
      <c r="F3357" s="4"/>
    </row>
    <row r="3358" spans="1:6" ht="13.2" x14ac:dyDescent="0.25">
      <c r="A3358" s="5">
        <v>44780.833333333336</v>
      </c>
      <c r="B3358" s="6">
        <v>143.96</v>
      </c>
      <c r="C3358" s="6">
        <v>140.81883999999999</v>
      </c>
      <c r="D3358" s="6">
        <v>2.23063902528952E-2</v>
      </c>
      <c r="E3358" s="4">
        <f t="shared" si="13"/>
        <v>7.4109861587795797E-2</v>
      </c>
      <c r="F3358" s="4"/>
    </row>
    <row r="3359" spans="1:6" ht="13.2" x14ac:dyDescent="0.25">
      <c r="A3359" s="5">
        <v>44780.875</v>
      </c>
      <c r="B3359" s="6">
        <v>151.31</v>
      </c>
      <c r="C3359" s="6">
        <v>146.37242000000001</v>
      </c>
      <c r="D3359" s="6">
        <v>3.37329942348428E-2</v>
      </c>
      <c r="E3359" s="4">
        <f t="shared" si="13"/>
        <v>7.2589202639753339E-2</v>
      </c>
      <c r="F3359" s="4"/>
    </row>
    <row r="3360" spans="1:6" ht="13.2" x14ac:dyDescent="0.25">
      <c r="A3360" s="5">
        <v>44780.916666666664</v>
      </c>
      <c r="B3360" s="6">
        <v>159.86000000000001</v>
      </c>
      <c r="C3360" s="6">
        <v>154.42339999999999</v>
      </c>
      <c r="D3360" s="6">
        <v>3.5205804301679799E-2</v>
      </c>
      <c r="E3360" s="4">
        <f t="shared" si="13"/>
        <v>7.0620831402890868E-2</v>
      </c>
      <c r="F3360" s="4"/>
    </row>
    <row r="3361" spans="1:6" ht="13.2" x14ac:dyDescent="0.25">
      <c r="A3361" s="5">
        <v>44780.958333333336</v>
      </c>
      <c r="B3361" s="6">
        <v>171.48</v>
      </c>
      <c r="C3361" s="6">
        <v>163.14185000000001</v>
      </c>
      <c r="D3361" s="6">
        <v>5.1109816395976698E-2</v>
      </c>
      <c r="E3361" s="4">
        <f t="shared" si="13"/>
        <v>7.2413346481306831E-2</v>
      </c>
      <c r="F3361" s="4"/>
    </row>
    <row r="3362" spans="1:6" ht="13.2" x14ac:dyDescent="0.25">
      <c r="A3362" s="5">
        <v>44778</v>
      </c>
      <c r="B3362" s="6">
        <v>224.02</v>
      </c>
      <c r="C3362" s="6">
        <v>224.16944000000001</v>
      </c>
      <c r="D3362" s="6">
        <v>6.6663859266454103E-4</v>
      </c>
      <c r="E3362" s="4">
        <f t="shared" si="13"/>
        <v>7.0612786559260191E-2</v>
      </c>
      <c r="F3362" s="4"/>
    </row>
    <row r="3363" spans="1:6" ht="13.2" x14ac:dyDescent="0.25">
      <c r="A3363" s="5">
        <v>44778.041666666664</v>
      </c>
      <c r="B3363" s="6">
        <v>240.83</v>
      </c>
      <c r="C3363" s="6">
        <v>240.55065999999999</v>
      </c>
      <c r="D3363" s="6">
        <v>1.1612522701040099E-3</v>
      </c>
      <c r="E3363" s="4">
        <f t="shared" si="13"/>
        <v>6.8758693197679313E-2</v>
      </c>
      <c r="F3363" s="4"/>
    </row>
    <row r="3364" spans="1:6" ht="13.2" x14ac:dyDescent="0.25">
      <c r="A3364" s="5">
        <v>44778.083333333336</v>
      </c>
      <c r="B3364" s="6">
        <v>251.87</v>
      </c>
      <c r="C3364" s="6">
        <v>259.10287</v>
      </c>
      <c r="D3364" s="6">
        <v>2.7915051654966098E-2</v>
      </c>
      <c r="E3364" s="4">
        <f t="shared" si="13"/>
        <v>6.9808681068355138E-2</v>
      </c>
      <c r="F3364" s="4"/>
    </row>
    <row r="3365" spans="1:6" ht="13.2" x14ac:dyDescent="0.25">
      <c r="A3365" s="5">
        <v>44778.125</v>
      </c>
      <c r="B3365" s="6">
        <v>269.25</v>
      </c>
      <c r="C3365" s="6">
        <v>270.26578000000001</v>
      </c>
      <c r="D3365" s="6">
        <v>3.75844844286245E-3</v>
      </c>
      <c r="E3365" s="4">
        <f t="shared" si="13"/>
        <v>6.654590317822455E-2</v>
      </c>
      <c r="F3365" s="4"/>
    </row>
    <row r="3366" spans="1:6" ht="13.2" x14ac:dyDescent="0.25">
      <c r="A3366" s="5">
        <v>44778.166666666664</v>
      </c>
      <c r="B3366" s="6">
        <v>280.26</v>
      </c>
      <c r="C3366" s="6">
        <v>270.67401999999998</v>
      </c>
      <c r="D3366" s="6">
        <v>3.54152201234533E-2</v>
      </c>
      <c r="E3366" s="4">
        <f t="shared" si="13"/>
        <v>6.4856440602365908E-2</v>
      </c>
      <c r="F3366" s="4"/>
    </row>
    <row r="3367" spans="1:6" ht="13.2" x14ac:dyDescent="0.25">
      <c r="A3367" s="5">
        <v>44778.208333333336</v>
      </c>
      <c r="B3367" s="6">
        <v>272.07</v>
      </c>
      <c r="C3367" s="6">
        <v>267.71762999999999</v>
      </c>
      <c r="D3367" s="6">
        <v>1.62573155903106E-2</v>
      </c>
      <c r="E3367" s="4">
        <f t="shared" si="13"/>
        <v>6.1696699872444472E-2</v>
      </c>
      <c r="F3367" s="4"/>
    </row>
    <row r="3368" spans="1:6" ht="13.2" x14ac:dyDescent="0.25">
      <c r="A3368" s="5">
        <v>44778.25</v>
      </c>
      <c r="B3368" s="6">
        <v>271.05</v>
      </c>
      <c r="C3368" s="6">
        <v>264.11025999999998</v>
      </c>
      <c r="D3368" s="6">
        <v>2.6275919761693502E-2</v>
      </c>
      <c r="E3368" s="4">
        <f t="shared" si="13"/>
        <v>6.0699819392072661E-2</v>
      </c>
      <c r="F3368" s="4"/>
    </row>
    <row r="3369" spans="1:6" ht="13.2" x14ac:dyDescent="0.25">
      <c r="A3369" s="5">
        <v>44778.291666666664</v>
      </c>
      <c r="B3369" s="6">
        <v>266.94</v>
      </c>
      <c r="C3369" s="6">
        <v>259.53284000000002</v>
      </c>
      <c r="D3369" s="6">
        <v>2.8540357359014602E-2</v>
      </c>
      <c r="E3369" s="4">
        <f t="shared" si="13"/>
        <v>6.067118926091844E-2</v>
      </c>
      <c r="F3369" s="4"/>
    </row>
    <row r="3370" spans="1:6" ht="13.2" x14ac:dyDescent="0.25">
      <c r="A3370" s="5">
        <v>44778.333333333336</v>
      </c>
      <c r="B3370" s="6">
        <v>260.69</v>
      </c>
      <c r="C3370" s="6">
        <v>257.45490000000001</v>
      </c>
      <c r="D3370" s="6">
        <v>1.2565695972381901E-2</v>
      </c>
      <c r="E3370" s="4">
        <f t="shared" si="13"/>
        <v>5.8476520508541768E-2</v>
      </c>
      <c r="F3370" s="4"/>
    </row>
    <row r="3371" spans="1:6" ht="13.2" x14ac:dyDescent="0.25">
      <c r="A3371" s="5">
        <v>44778.375</v>
      </c>
      <c r="B3371" s="6">
        <v>263.87</v>
      </c>
      <c r="C3371" s="6">
        <v>255.64201</v>
      </c>
      <c r="D3371" s="6">
        <v>3.2185594222170301E-2</v>
      </c>
      <c r="E3371" s="4">
        <f t="shared" si="13"/>
        <v>5.5675759401549098E-2</v>
      </c>
      <c r="F3371" s="4"/>
    </row>
    <row r="3372" spans="1:6" ht="13.2" x14ac:dyDescent="0.25">
      <c r="A3372" s="5">
        <v>44778.416666666664</v>
      </c>
      <c r="B3372" s="6">
        <v>271.37</v>
      </c>
      <c r="C3372" s="6">
        <v>251.66129000000001</v>
      </c>
      <c r="D3372" s="6">
        <v>7.8314428095000194E-2</v>
      </c>
      <c r="E3372" s="4">
        <f t="shared" si="13"/>
        <v>5.1671008592913133E-2</v>
      </c>
      <c r="F3372" s="4"/>
    </row>
    <row r="3373" spans="1:6" ht="13.2" x14ac:dyDescent="0.25">
      <c r="A3373" s="5">
        <v>44778.458333333336</v>
      </c>
      <c r="B3373" s="6">
        <v>275.68</v>
      </c>
      <c r="C3373" s="6">
        <v>249.53466</v>
      </c>
      <c r="D3373" s="6">
        <v>0.104776386574915</v>
      </c>
      <c r="E3373" s="4">
        <f t="shared" si="13"/>
        <v>5.0847645713767514E-2</v>
      </c>
      <c r="F3373" s="4"/>
    </row>
    <row r="3374" spans="1:6" ht="13.2" x14ac:dyDescent="0.25">
      <c r="A3374" s="5">
        <v>44778.5</v>
      </c>
      <c r="B3374" s="6">
        <v>267.86</v>
      </c>
      <c r="C3374" s="6">
        <v>250.86368999999999</v>
      </c>
      <c r="D3374" s="6">
        <v>6.7751175947384099E-2</v>
      </c>
      <c r="E3374" s="4">
        <f t="shared" si="13"/>
        <v>5.1620396786315074E-2</v>
      </c>
      <c r="F3374" s="4"/>
    </row>
    <row r="3375" spans="1:6" ht="13.2" x14ac:dyDescent="0.25">
      <c r="A3375" s="5">
        <v>44778.541666666664</v>
      </c>
      <c r="B3375" s="6">
        <v>264.18</v>
      </c>
      <c r="C3375" s="6">
        <v>249.46008</v>
      </c>
      <c r="D3375" s="6">
        <v>5.9007116489339699E-2</v>
      </c>
      <c r="E3375" s="4">
        <f t="shared" si="13"/>
        <v>4.8077926054520138E-2</v>
      </c>
      <c r="F3375" s="4"/>
    </row>
    <row r="3376" spans="1:6" ht="13.2" x14ac:dyDescent="0.25">
      <c r="A3376" s="5">
        <v>44778.583333333336</v>
      </c>
      <c r="B3376" s="6">
        <v>257.74</v>
      </c>
      <c r="C3376" s="6">
        <v>239.87106</v>
      </c>
      <c r="D3376" s="6">
        <v>7.4493938535144702E-2</v>
      </c>
      <c r="E3376" s="4">
        <f t="shared" si="13"/>
        <v>4.0832392188903423E-2</v>
      </c>
      <c r="F3376" s="4"/>
    </row>
    <row r="3377" spans="1:6" ht="13.2" x14ac:dyDescent="0.25">
      <c r="A3377" s="5">
        <v>44778.625</v>
      </c>
      <c r="B3377" s="6">
        <v>237.33</v>
      </c>
      <c r="C3377" s="6">
        <v>219.10288</v>
      </c>
      <c r="D3377" s="6">
        <v>8.3189778244813606E-2</v>
      </c>
      <c r="E3377" s="4">
        <f t="shared" si="13"/>
        <v>3.9945328386617907E-2</v>
      </c>
      <c r="F3377" s="4"/>
    </row>
    <row r="3378" spans="1:6" ht="13.2" x14ac:dyDescent="0.25">
      <c r="A3378" s="5">
        <v>44778.666666666664</v>
      </c>
      <c r="B3378" s="6">
        <v>215.56</v>
      </c>
      <c r="C3378" s="6">
        <v>196.73</v>
      </c>
      <c r="D3378" s="6">
        <v>9.5714939256849499E-2</v>
      </c>
      <c r="E3378" s="4">
        <f t="shared" si="13"/>
        <v>4.3531535572248127E-2</v>
      </c>
      <c r="F3378" s="4"/>
    </row>
    <row r="3379" spans="1:6" ht="13.2" x14ac:dyDescent="0.25">
      <c r="A3379" s="5">
        <v>44778.708333333336</v>
      </c>
      <c r="B3379" s="6">
        <v>197.45</v>
      </c>
      <c r="C3379" s="6">
        <v>180.61471</v>
      </c>
      <c r="D3379" s="6">
        <v>9.3211067913571297E-2</v>
      </c>
      <c r="E3379" s="4">
        <f t="shared" si="13"/>
        <v>4.7091790182184762E-2</v>
      </c>
      <c r="F3379" s="4"/>
    </row>
    <row r="3380" spans="1:6" ht="13.2" x14ac:dyDescent="0.25">
      <c r="A3380" s="5">
        <v>44778.75</v>
      </c>
      <c r="B3380" s="6">
        <v>185.39</v>
      </c>
      <c r="C3380" s="6">
        <v>176.66616999999999</v>
      </c>
      <c r="D3380" s="6">
        <v>4.9380308635207197E-2</v>
      </c>
      <c r="E3380" s="4">
        <f t="shared" si="13"/>
        <v>4.6489692938754483E-2</v>
      </c>
      <c r="F3380" s="4"/>
    </row>
    <row r="3381" spans="1:6" ht="13.2" x14ac:dyDescent="0.25">
      <c r="A3381" s="5">
        <v>44778.791666666664</v>
      </c>
      <c r="B3381" s="6">
        <v>161.49</v>
      </c>
      <c r="C3381" s="6">
        <v>182.61398</v>
      </c>
      <c r="D3381" s="6">
        <v>0.11567559066397801</v>
      </c>
      <c r="E3381" s="4">
        <f t="shared" si="13"/>
        <v>4.7858801230467464E-2</v>
      </c>
      <c r="F3381" s="4"/>
    </row>
    <row r="3382" spans="1:6" ht="13.2" x14ac:dyDescent="0.25">
      <c r="A3382" s="5">
        <v>44778.833333333336</v>
      </c>
      <c r="B3382" s="6">
        <v>159.94999999999999</v>
      </c>
      <c r="C3382" s="6">
        <v>190.13267999999999</v>
      </c>
      <c r="D3382" s="6">
        <v>0.158745356137619</v>
      </c>
      <c r="E3382" s="4">
        <f t="shared" si="13"/>
        <v>5.3543758142330949E-2</v>
      </c>
      <c r="F3382" s="4"/>
    </row>
    <row r="3383" spans="1:6" ht="13.2" x14ac:dyDescent="0.25">
      <c r="A3383" s="5">
        <v>44778.875</v>
      </c>
      <c r="B3383" s="6">
        <v>162.6</v>
      </c>
      <c r="C3383" s="6">
        <v>195.45641000000001</v>
      </c>
      <c r="D3383" s="6">
        <v>0.16810095918573301</v>
      </c>
      <c r="E3383" s="4">
        <f t="shared" si="13"/>
        <v>5.9142423348618044E-2</v>
      </c>
      <c r="F3383" s="4"/>
    </row>
    <row r="3384" spans="1:6" ht="13.2" x14ac:dyDescent="0.25">
      <c r="A3384" s="5">
        <v>44778.916666666664</v>
      </c>
      <c r="B3384" s="6">
        <v>162.38</v>
      </c>
      <c r="C3384" s="6">
        <v>201.75955999999999</v>
      </c>
      <c r="D3384" s="6">
        <v>0.19518063976745301</v>
      </c>
      <c r="E3384" s="4">
        <f t="shared" si="13"/>
        <v>6.5808041493025257E-2</v>
      </c>
      <c r="F3384" s="4"/>
    </row>
    <row r="3385" spans="1:6" ht="13.2" x14ac:dyDescent="0.25">
      <c r="A3385" s="5">
        <v>44778.958333333336</v>
      </c>
      <c r="B3385" s="6">
        <v>173.36</v>
      </c>
      <c r="C3385" s="6">
        <v>210.54926</v>
      </c>
      <c r="D3385" s="6">
        <v>0.17662973500833001</v>
      </c>
      <c r="E3385" s="4">
        <f t="shared" si="13"/>
        <v>7.1038038101873313E-2</v>
      </c>
      <c r="F3385" s="4"/>
    </row>
    <row r="3386" spans="1:6" ht="13.2" x14ac:dyDescent="0.25">
      <c r="A3386" s="5">
        <v>44779</v>
      </c>
      <c r="B3386" s="6">
        <v>184.79</v>
      </c>
      <c r="C3386" s="6">
        <v>197.77498</v>
      </c>
      <c r="D3386" s="6">
        <v>6.5655322023038504E-2</v>
      </c>
      <c r="E3386" s="4">
        <f t="shared" si="13"/>
        <v>7.3745899911472235E-2</v>
      </c>
      <c r="F3386" s="4"/>
    </row>
    <row r="3387" spans="1:6" ht="13.2" x14ac:dyDescent="0.25">
      <c r="A3387" s="5">
        <v>44779.041666666664</v>
      </c>
      <c r="B3387" s="6">
        <v>198.06</v>
      </c>
      <c r="C3387" s="6">
        <v>216.17898</v>
      </c>
      <c r="D3387" s="6">
        <v>8.3814716861000907E-2</v>
      </c>
      <c r="E3387" s="4">
        <f t="shared" si="13"/>
        <v>7.7189794269426265E-2</v>
      </c>
      <c r="F3387" s="4"/>
    </row>
    <row r="3388" spans="1:6" ht="13.2" x14ac:dyDescent="0.25">
      <c r="A3388" s="5">
        <v>44779.083333333336</v>
      </c>
      <c r="B3388" s="6">
        <v>232.12</v>
      </c>
      <c r="C3388" s="6">
        <v>241.70175</v>
      </c>
      <c r="D3388" s="6">
        <v>3.9642865639160599E-2</v>
      </c>
      <c r="E3388" s="4">
        <f t="shared" si="13"/>
        <v>7.7678453185434357E-2</v>
      </c>
      <c r="F3388" s="4"/>
    </row>
    <row r="3389" spans="1:6" ht="13.2" x14ac:dyDescent="0.25">
      <c r="A3389" s="5">
        <v>44779.125</v>
      </c>
      <c r="B3389" s="6">
        <v>272.11</v>
      </c>
      <c r="C3389" s="6">
        <v>256.48056000000003</v>
      </c>
      <c r="D3389" s="6">
        <v>6.0938107745865701E-2</v>
      </c>
      <c r="E3389" s="4">
        <f t="shared" si="13"/>
        <v>8.0060938989726174E-2</v>
      </c>
      <c r="F3389" s="4"/>
    </row>
    <row r="3390" spans="1:6" ht="13.2" x14ac:dyDescent="0.25">
      <c r="A3390" s="5">
        <v>44779.166666666664</v>
      </c>
      <c r="B3390" s="6">
        <v>269.17</v>
      </c>
      <c r="C3390" s="6">
        <v>256.10930000000002</v>
      </c>
      <c r="D3390" s="6">
        <v>5.0996586223147601E-2</v>
      </c>
      <c r="E3390" s="4">
        <f t="shared" si="13"/>
        <v>8.0710162577213432E-2</v>
      </c>
      <c r="F3390" s="4"/>
    </row>
    <row r="3391" spans="1:6" ht="13.2" x14ac:dyDescent="0.25">
      <c r="A3391" s="5">
        <v>44779.208333333336</v>
      </c>
      <c r="B3391" s="6">
        <v>263.14999999999998</v>
      </c>
      <c r="C3391" s="6">
        <v>251.65350000000001</v>
      </c>
      <c r="D3391" s="6">
        <v>4.5683847035705702E-2</v>
      </c>
      <c r="E3391" s="4">
        <f t="shared" si="13"/>
        <v>8.1936268054104894E-2</v>
      </c>
      <c r="F3391" s="4"/>
    </row>
    <row r="3392" spans="1:6" ht="13.2" x14ac:dyDescent="0.25">
      <c r="A3392" s="5">
        <v>44779.25</v>
      </c>
      <c r="B3392" s="6">
        <v>250.05</v>
      </c>
      <c r="C3392" s="6">
        <v>247.71591000000001</v>
      </c>
      <c r="D3392" s="6">
        <v>9.4224468666546397E-3</v>
      </c>
      <c r="E3392" s="4">
        <f t="shared" si="13"/>
        <v>8.1234040016811601E-2</v>
      </c>
      <c r="F3392" s="4"/>
    </row>
    <row r="3393" spans="1:6" ht="13.2" x14ac:dyDescent="0.25">
      <c r="A3393" s="5">
        <v>44779.291666666664</v>
      </c>
      <c r="B3393" s="6">
        <v>241.48</v>
      </c>
      <c r="C3393" s="6">
        <v>243.42536000000001</v>
      </c>
      <c r="D3393" s="6">
        <v>7.9916077766097205E-3</v>
      </c>
      <c r="E3393" s="4">
        <f t="shared" si="13"/>
        <v>8.0377842117544729E-2</v>
      </c>
      <c r="F3393" s="4"/>
    </row>
    <row r="3394" spans="1:6" ht="13.2" x14ac:dyDescent="0.25">
      <c r="A3394" s="5">
        <v>44779.333333333336</v>
      </c>
      <c r="B3394" s="6">
        <v>242.63</v>
      </c>
      <c r="C3394" s="6">
        <v>239.31348</v>
      </c>
      <c r="D3394" s="6">
        <v>1.38584755025082E-2</v>
      </c>
      <c r="E3394" s="4">
        <f t="shared" si="13"/>
        <v>8.0431707931299987E-2</v>
      </c>
      <c r="F3394" s="4"/>
    </row>
    <row r="3395" spans="1:6" ht="13.2" x14ac:dyDescent="0.25">
      <c r="A3395" s="5">
        <v>44779.375</v>
      </c>
      <c r="B3395" s="6">
        <v>245.29</v>
      </c>
      <c r="C3395" s="6">
        <v>233.68922000000001</v>
      </c>
      <c r="D3395" s="6">
        <v>4.9641913306912401E-2</v>
      </c>
      <c r="E3395" s="4">
        <f t="shared" si="13"/>
        <v>8.1159054559830912E-2</v>
      </c>
      <c r="F3395" s="4"/>
    </row>
    <row r="3396" spans="1:6" ht="13.2" x14ac:dyDescent="0.25">
      <c r="A3396" s="5">
        <v>44779.416666666664</v>
      </c>
      <c r="B3396" s="6">
        <v>238.49</v>
      </c>
      <c r="C3396" s="6">
        <v>229.15688</v>
      </c>
      <c r="D3396" s="6">
        <v>4.0728081129399199E-2</v>
      </c>
      <c r="E3396" s="4">
        <f t="shared" si="13"/>
        <v>7.9592956769597545E-2</v>
      </c>
      <c r="F3396" s="4"/>
    </row>
    <row r="3397" spans="1:6" ht="13.2" x14ac:dyDescent="0.25">
      <c r="A3397" s="5">
        <v>44779.458333333336</v>
      </c>
      <c r="B3397" s="6">
        <v>227.96</v>
      </c>
      <c r="C3397" s="6">
        <v>232.11053999999999</v>
      </c>
      <c r="D3397" s="6">
        <v>1.7881738588863601E-2</v>
      </c>
      <c r="E3397" s="4">
        <f t="shared" si="13"/>
        <v>7.5972346436845403E-2</v>
      </c>
      <c r="F3397" s="4"/>
    </row>
    <row r="3398" spans="1:6" ht="13.2" x14ac:dyDescent="0.25">
      <c r="A3398" s="5">
        <v>44779.5</v>
      </c>
      <c r="B3398" s="6">
        <v>228.5</v>
      </c>
      <c r="C3398" s="6">
        <v>237.54499000000001</v>
      </c>
      <c r="D3398" s="6">
        <v>3.80769554432615E-2</v>
      </c>
      <c r="E3398" s="4">
        <f t="shared" si="13"/>
        <v>7.4735920582506957E-2</v>
      </c>
      <c r="F3398" s="4"/>
    </row>
    <row r="3399" spans="1:6" ht="13.2" x14ac:dyDescent="0.25">
      <c r="A3399" s="5">
        <v>44779.541666666664</v>
      </c>
      <c r="B3399" s="6">
        <v>235.63</v>
      </c>
      <c r="C3399" s="6">
        <v>234.50531000000001</v>
      </c>
      <c r="D3399" s="6">
        <v>4.7960108024845396E-3</v>
      </c>
      <c r="E3399" s="4">
        <f t="shared" si="13"/>
        <v>7.2477124512221325E-2</v>
      </c>
      <c r="F3399" s="4"/>
    </row>
    <row r="3400" spans="1:6" ht="13.2" x14ac:dyDescent="0.25">
      <c r="A3400" s="5">
        <v>44779.583333333336</v>
      </c>
      <c r="B3400" s="6">
        <v>223.31</v>
      </c>
      <c r="C3400" s="6">
        <v>221.68823</v>
      </c>
      <c r="D3400" s="6">
        <v>7.31554399617876E-3</v>
      </c>
      <c r="E3400" s="4">
        <f t="shared" si="13"/>
        <v>6.9678024739764408E-2</v>
      </c>
      <c r="F3400" s="4"/>
    </row>
    <row r="3401" spans="1:6" ht="13.2" x14ac:dyDescent="0.25">
      <c r="A3401" s="5">
        <v>44779.625</v>
      </c>
      <c r="B3401" s="6">
        <v>174.91</v>
      </c>
      <c r="C3401" s="6">
        <v>200.94238000000001</v>
      </c>
      <c r="D3401" s="6">
        <v>0.129551466445256</v>
      </c>
      <c r="E3401" s="4">
        <f t="shared" si="13"/>
        <v>7.1609761748116188E-2</v>
      </c>
      <c r="F3401" s="4"/>
    </row>
    <row r="3402" spans="1:6" ht="13.2" x14ac:dyDescent="0.25">
      <c r="A3402" s="5">
        <v>44779.666666666664</v>
      </c>
      <c r="B3402" s="6">
        <v>145.41999999999999</v>
      </c>
      <c r="C3402" s="6">
        <v>181.45570000000001</v>
      </c>
      <c r="D3402" s="6">
        <v>0.198592273486035</v>
      </c>
      <c r="E3402" s="4">
        <f t="shared" si="13"/>
        <v>7.5896317340998914E-2</v>
      </c>
      <c r="F3402" s="4"/>
    </row>
    <row r="3403" spans="1:6" ht="13.2" x14ac:dyDescent="0.25">
      <c r="A3403" s="5">
        <v>44779.708333333336</v>
      </c>
      <c r="B3403" s="6">
        <v>131.91999999999999</v>
      </c>
      <c r="C3403" s="6">
        <v>167.88372000000001</v>
      </c>
      <c r="D3403" s="6">
        <v>0.21421803138505599</v>
      </c>
      <c r="E3403" s="4">
        <f t="shared" si="13"/>
        <v>8.093827415231078E-2</v>
      </c>
      <c r="F3403" s="4"/>
    </row>
    <row r="3404" spans="1:6" ht="13.2" x14ac:dyDescent="0.25">
      <c r="A3404" s="5">
        <v>44779.75</v>
      </c>
      <c r="B3404" s="6">
        <v>128.66</v>
      </c>
      <c r="C3404" s="6">
        <v>163.68284</v>
      </c>
      <c r="D3404" s="6">
        <v>0.21396769508642399</v>
      </c>
      <c r="E3404" s="4">
        <f t="shared" si="13"/>
        <v>8.7796081921111477E-2</v>
      </c>
      <c r="F3404" s="4"/>
    </row>
    <row r="3405" spans="1:6" ht="13.2" x14ac:dyDescent="0.25">
      <c r="A3405" s="5">
        <v>44779.791666666664</v>
      </c>
      <c r="B3405" s="6">
        <v>127.62</v>
      </c>
      <c r="C3405" s="6">
        <v>165.76158000000001</v>
      </c>
      <c r="D3405" s="6">
        <v>0.23009903742471499</v>
      </c>
      <c r="E3405" s="4">
        <f t="shared" si="13"/>
        <v>9.2563725536142186E-2</v>
      </c>
      <c r="F3405" s="4"/>
    </row>
    <row r="3406" spans="1:6" ht="13.2" x14ac:dyDescent="0.25">
      <c r="A3406" s="5">
        <v>44779.833333333336</v>
      </c>
      <c r="B3406" s="6">
        <v>132.80000000000001</v>
      </c>
      <c r="C3406" s="6">
        <v>169.91364999999999</v>
      </c>
      <c r="D3406" s="6">
        <v>0.218426536066996</v>
      </c>
      <c r="E3406" s="4">
        <f t="shared" si="13"/>
        <v>9.5050441366532901E-2</v>
      </c>
      <c r="F3406" s="4"/>
    </row>
    <row r="3407" spans="1:6" ht="13.2" x14ac:dyDescent="0.25">
      <c r="A3407" s="5">
        <v>44779.875</v>
      </c>
      <c r="B3407" s="6">
        <v>135.19999999999999</v>
      </c>
      <c r="C3407" s="6">
        <v>176.16533999999999</v>
      </c>
      <c r="D3407" s="6">
        <v>0.23253915895147101</v>
      </c>
      <c r="E3407" s="4">
        <f t="shared" si="13"/>
        <v>9.7735366356771977E-2</v>
      </c>
      <c r="F3407" s="4"/>
    </row>
    <row r="3408" spans="1:6" ht="13.2" x14ac:dyDescent="0.25">
      <c r="A3408" s="5">
        <v>44779.916666666664</v>
      </c>
      <c r="B3408" s="6">
        <v>139.41</v>
      </c>
      <c r="C3408" s="6">
        <v>184.17186000000001</v>
      </c>
      <c r="D3408" s="6">
        <v>0.24304396990940899</v>
      </c>
      <c r="E3408" s="4">
        <f t="shared" si="13"/>
        <v>9.9729671779353449E-2</v>
      </c>
      <c r="F3408" s="4"/>
    </row>
    <row r="3409" spans="1:6" ht="13.2" x14ac:dyDescent="0.25">
      <c r="A3409" s="5">
        <v>44779.958333333336</v>
      </c>
      <c r="B3409" s="6">
        <v>156.15</v>
      </c>
      <c r="C3409" s="6">
        <v>190.43817000000001</v>
      </c>
      <c r="D3409" s="6">
        <v>0.18004883159715299</v>
      </c>
      <c r="E3409" s="4">
        <f t="shared" si="13"/>
        <v>9.9872134137221111E-2</v>
      </c>
      <c r="F3409" s="4"/>
    </row>
    <row r="3410" spans="1:6" ht="13.2" x14ac:dyDescent="0.25">
      <c r="A3410" s="5">
        <v>44780</v>
      </c>
      <c r="B3410" s="6">
        <v>166.36</v>
      </c>
      <c r="C3410" s="6">
        <v>175.12008</v>
      </c>
      <c r="D3410" s="6">
        <v>5.0023275457617297E-2</v>
      </c>
      <c r="E3410" s="4">
        <f t="shared" si="13"/>
        <v>9.9220798863661877E-2</v>
      </c>
      <c r="F3410" s="4"/>
    </row>
    <row r="3411" spans="1:6" ht="13.2" x14ac:dyDescent="0.25">
      <c r="A3411" s="5">
        <v>44780.041666666664</v>
      </c>
      <c r="B3411" s="6">
        <v>188.43</v>
      </c>
      <c r="C3411" s="6">
        <v>195.44005000000001</v>
      </c>
      <c r="D3411" s="6">
        <v>3.5868032166385497E-2</v>
      </c>
      <c r="E3411" s="4">
        <f t="shared" si="13"/>
        <v>9.7223020334719565E-2</v>
      </c>
      <c r="F3411" s="4"/>
    </row>
    <row r="3412" spans="1:6" ht="13.2" x14ac:dyDescent="0.25">
      <c r="A3412" s="5">
        <v>44780.083333333336</v>
      </c>
      <c r="B3412" s="6">
        <v>226.03</v>
      </c>
      <c r="C3412" s="6">
        <v>223.16656</v>
      </c>
      <c r="D3412" s="6">
        <v>1.28309546018005E-2</v>
      </c>
      <c r="E3412" s="4">
        <f t="shared" si="13"/>
        <v>9.6105857374829559E-2</v>
      </c>
      <c r="F3412" s="4"/>
    </row>
    <row r="3413" spans="1:6" ht="13.2" x14ac:dyDescent="0.25">
      <c r="A3413" s="5">
        <v>44780.125</v>
      </c>
      <c r="B3413" s="6">
        <v>261.83999999999997</v>
      </c>
      <c r="C3413" s="6">
        <v>239.13758999999999</v>
      </c>
      <c r="D3413" s="6">
        <v>9.4934510295934596E-2</v>
      </c>
      <c r="E3413" s="4">
        <f t="shared" si="13"/>
        <v>9.75223741477491E-2</v>
      </c>
      <c r="F3413" s="4"/>
    </row>
    <row r="3414" spans="1:6" ht="13.2" x14ac:dyDescent="0.25">
      <c r="A3414" s="5">
        <v>44780.166666666664</v>
      </c>
      <c r="B3414" s="6">
        <v>257.68</v>
      </c>
      <c r="C3414" s="6">
        <v>238.83698999999999</v>
      </c>
      <c r="D3414" s="6">
        <v>7.8894856278334494E-2</v>
      </c>
      <c r="E3414" s="4">
        <f t="shared" si="13"/>
        <v>9.8684802066715205E-2</v>
      </c>
      <c r="F3414" s="4"/>
    </row>
    <row r="3415" spans="1:6" ht="13.2" x14ac:dyDescent="0.25">
      <c r="A3415" s="5">
        <v>44780.208333333336</v>
      </c>
      <c r="B3415" s="6">
        <v>253.45</v>
      </c>
      <c r="C3415" s="6">
        <v>233.43964</v>
      </c>
      <c r="D3415" s="6">
        <v>8.5719631850014799E-2</v>
      </c>
      <c r="E3415" s="4">
        <f t="shared" si="13"/>
        <v>0.10035295976731141</v>
      </c>
      <c r="F3415" s="4"/>
    </row>
    <row r="3416" spans="1:6" ht="13.2" x14ac:dyDescent="0.25">
      <c r="A3416" s="5">
        <v>44780.25</v>
      </c>
      <c r="B3416" s="6">
        <v>239.04</v>
      </c>
      <c r="C3416" s="6">
        <v>229.96487999999999</v>
      </c>
      <c r="D3416" s="6">
        <v>3.9463069317366997E-2</v>
      </c>
      <c r="E3416" s="4">
        <f t="shared" si="13"/>
        <v>0.10160465236942444</v>
      </c>
      <c r="F3416" s="4"/>
    </row>
    <row r="3417" spans="1:6" ht="13.2" x14ac:dyDescent="0.25">
      <c r="A3417" s="5">
        <v>44780.291666666664</v>
      </c>
      <c r="B3417" s="6">
        <v>232.18</v>
      </c>
      <c r="C3417" s="6">
        <v>229.07731999999999</v>
      </c>
      <c r="D3417" s="6">
        <v>1.35442478548291E-2</v>
      </c>
      <c r="E3417" s="4">
        <f t="shared" si="13"/>
        <v>0.10183601237268357</v>
      </c>
      <c r="F3417" s="4"/>
    </row>
    <row r="3418" spans="1:6" ht="13.2" x14ac:dyDescent="0.25">
      <c r="A3418" s="5">
        <v>44780.333333333336</v>
      </c>
      <c r="B3418" s="6">
        <v>238.05</v>
      </c>
      <c r="C3418" s="6">
        <v>227.88141999999999</v>
      </c>
      <c r="D3418" s="6">
        <v>4.4622242568086598E-2</v>
      </c>
      <c r="E3418" s="4">
        <f t="shared" si="13"/>
        <v>0.103117836000416</v>
      </c>
      <c r="F3418" s="4"/>
    </row>
    <row r="3419" spans="1:6" ht="13.2" x14ac:dyDescent="0.25">
      <c r="A3419" s="5">
        <v>44780.375</v>
      </c>
      <c r="B3419" s="6">
        <v>238.81</v>
      </c>
      <c r="C3419" s="6">
        <v>222.06667999999999</v>
      </c>
      <c r="D3419" s="6">
        <v>7.53977138758503E-2</v>
      </c>
      <c r="E3419" s="4">
        <f t="shared" si="13"/>
        <v>0.10419099435745506</v>
      </c>
      <c r="F3419" s="4"/>
    </row>
    <row r="3420" spans="1:6" ht="13.2" x14ac:dyDescent="0.25">
      <c r="A3420" s="5">
        <v>44780.416666666664</v>
      </c>
      <c r="B3420" s="6">
        <v>248.32</v>
      </c>
      <c r="C3420" s="6">
        <v>217.08641</v>
      </c>
      <c r="D3420" s="6">
        <v>0.14387630252856401</v>
      </c>
      <c r="E3420" s="4">
        <f t="shared" si="13"/>
        <v>0.10848883691575362</v>
      </c>
      <c r="F3420" s="4"/>
    </row>
    <row r="3421" spans="1:6" ht="13.2" x14ac:dyDescent="0.25">
      <c r="A3421" s="5">
        <v>44780.458333333336</v>
      </c>
      <c r="B3421" s="6">
        <v>242.12</v>
      </c>
      <c r="C3421" s="6">
        <v>221.53357</v>
      </c>
      <c r="D3421" s="6">
        <v>9.2926909452143103E-2</v>
      </c>
      <c r="E3421" s="4">
        <f t="shared" si="13"/>
        <v>0.11161571903505695</v>
      </c>
      <c r="F3421" s="4"/>
    </row>
    <row r="3422" spans="1:6" ht="13.2" x14ac:dyDescent="0.25">
      <c r="A3422" s="5">
        <v>44780.5</v>
      </c>
      <c r="B3422" s="6">
        <v>232.99</v>
      </c>
      <c r="C3422" s="6">
        <v>228.03912</v>
      </c>
      <c r="D3422" s="6">
        <v>2.17106608725731E-2</v>
      </c>
      <c r="E3422" s="4">
        <f t="shared" si="13"/>
        <v>0.11093379009461159</v>
      </c>
      <c r="F3422" s="4"/>
    </row>
    <row r="3423" spans="1:6" ht="13.2" x14ac:dyDescent="0.25">
      <c r="A3423" s="5">
        <v>44780.541666666664</v>
      </c>
      <c r="B3423" s="6">
        <v>245.62</v>
      </c>
      <c r="C3423" s="6">
        <v>221.53971000000001</v>
      </c>
      <c r="D3423" s="6">
        <v>0.108695140929813</v>
      </c>
      <c r="E3423" s="4">
        <f t="shared" si="13"/>
        <v>0.11526292051658361</v>
      </c>
      <c r="F3423" s="4"/>
    </row>
    <row r="3424" spans="1:6" ht="13.2" x14ac:dyDescent="0.25">
      <c r="A3424" s="5">
        <v>44780.583333333336</v>
      </c>
      <c r="B3424" s="6">
        <v>239.55</v>
      </c>
      <c r="C3424" s="6">
        <v>202.89118999999999</v>
      </c>
      <c r="D3424" s="6">
        <v>0.18068211833150499</v>
      </c>
      <c r="E3424" s="4">
        <f t="shared" si="13"/>
        <v>0.12248652778055553</v>
      </c>
      <c r="F3424" s="4"/>
    </row>
    <row r="3425" spans="1:6" ht="13.2" x14ac:dyDescent="0.25">
      <c r="A3425" s="5">
        <v>44780.625</v>
      </c>
      <c r="B3425" s="6">
        <v>182.37</v>
      </c>
      <c r="C3425" s="6">
        <v>180.7663</v>
      </c>
      <c r="D3425" s="6">
        <v>8.8716757492962092E-3</v>
      </c>
      <c r="E3425" s="4">
        <f t="shared" si="13"/>
        <v>0.11745820316822388</v>
      </c>
      <c r="F3425" s="4"/>
    </row>
    <row r="3426" spans="1:6" ht="13.2" x14ac:dyDescent="0.25">
      <c r="A3426" s="5">
        <v>44780.666666666664</v>
      </c>
      <c r="B3426" s="6">
        <v>149.04</v>
      </c>
      <c r="C3426" s="6">
        <v>164.38328000000001</v>
      </c>
      <c r="D3426" s="6">
        <v>9.3338446586538601E-2</v>
      </c>
      <c r="E3426" s="4">
        <f t="shared" si="13"/>
        <v>0.11307262704741157</v>
      </c>
      <c r="F3426" s="4"/>
    </row>
    <row r="3427" spans="1:6" ht="13.2" x14ac:dyDescent="0.25">
      <c r="A3427" s="5">
        <v>44780.708333333336</v>
      </c>
      <c r="B3427" s="6">
        <v>140.22999999999999</v>
      </c>
      <c r="C3427" s="6">
        <v>153.69972000000001</v>
      </c>
      <c r="D3427" s="6">
        <v>8.7636594263151693E-2</v>
      </c>
      <c r="E3427" s="4">
        <f t="shared" si="13"/>
        <v>0.10779840050066557</v>
      </c>
      <c r="F3427" s="4"/>
    </row>
    <row r="3428" spans="1:6" ht="13.2" x14ac:dyDescent="0.25">
      <c r="A3428" s="5">
        <v>44780.75</v>
      </c>
      <c r="B3428" s="6">
        <v>128.56</v>
      </c>
      <c r="C3428" s="6">
        <v>148.82295999999999</v>
      </c>
      <c r="D3428" s="6">
        <v>0.13615479761993701</v>
      </c>
      <c r="E3428" s="4">
        <f t="shared" si="13"/>
        <v>0.10455619643956193</v>
      </c>
      <c r="F3428" s="4"/>
    </row>
    <row r="3429" spans="1:6" ht="13.2" x14ac:dyDescent="0.25">
      <c r="A3429" s="5">
        <v>44780.791666666664</v>
      </c>
      <c r="B3429" s="6">
        <v>126.87</v>
      </c>
      <c r="C3429" s="6">
        <v>147.61389</v>
      </c>
      <c r="D3429" s="6">
        <v>0.14052803567469099</v>
      </c>
      <c r="E3429" s="4">
        <f t="shared" si="13"/>
        <v>0.10082407136664424</v>
      </c>
      <c r="F3429" s="4"/>
    </row>
    <row r="3430" spans="1:6" ht="13.2" x14ac:dyDescent="0.25">
      <c r="A3430" s="5">
        <v>44780.833333333336</v>
      </c>
      <c r="B3430" s="6">
        <v>143.96</v>
      </c>
      <c r="C3430" s="6">
        <v>149.04731000000001</v>
      </c>
      <c r="D3430" s="6">
        <v>3.4132182593567102E-2</v>
      </c>
      <c r="E3430" s="4">
        <f t="shared" si="13"/>
        <v>9.314513997191802E-2</v>
      </c>
      <c r="F3430" s="4"/>
    </row>
    <row r="3431" spans="1:6" ht="13.2" x14ac:dyDescent="0.25">
      <c r="A3431" s="5">
        <v>44780.875</v>
      </c>
      <c r="B3431" s="6">
        <v>151.31</v>
      </c>
      <c r="C3431" s="6">
        <v>154.66104000000001</v>
      </c>
      <c r="D3431" s="6">
        <v>2.16669951268917E-2</v>
      </c>
      <c r="E3431" s="4">
        <f t="shared" si="13"/>
        <v>8.4358799812560559E-2</v>
      </c>
      <c r="F3431" s="4"/>
    </row>
    <row r="3432" spans="1:6" ht="13.2" x14ac:dyDescent="0.25">
      <c r="A3432" s="5">
        <v>44780.916666666664</v>
      </c>
      <c r="B3432" s="6">
        <v>159.86000000000001</v>
      </c>
      <c r="C3432" s="6">
        <v>162.29859999999999</v>
      </c>
      <c r="D3432" s="6">
        <v>1.50253914697969E-2</v>
      </c>
      <c r="E3432" s="4">
        <f t="shared" si="13"/>
        <v>7.4858025710910062E-2</v>
      </c>
      <c r="F3432" s="4"/>
    </row>
    <row r="3433" spans="1:6" ht="13.2" x14ac:dyDescent="0.25">
      <c r="A3433" s="5">
        <v>44780.958333333336</v>
      </c>
      <c r="B3433" s="6">
        <v>171.48</v>
      </c>
      <c r="C3433" s="6">
        <v>168.30984000000001</v>
      </c>
      <c r="D3433" s="6">
        <v>1.88352623946406E-2</v>
      </c>
      <c r="E3433" s="4">
        <f t="shared" si="13"/>
        <v>6.8140793660805388E-2</v>
      </c>
      <c r="F3433" s="4"/>
    </row>
    <row r="3434" spans="1:6" ht="13.2" x14ac:dyDescent="0.25">
      <c r="A3434" s="5">
        <v>44781</v>
      </c>
      <c r="B3434" s="6">
        <v>182.75</v>
      </c>
      <c r="C3434" s="6">
        <v>177.53282999999999</v>
      </c>
      <c r="D3434" s="6">
        <v>2.9387071675700802E-2</v>
      </c>
      <c r="E3434" s="4">
        <f t="shared" si="13"/>
        <v>6.7280951836558869E-2</v>
      </c>
      <c r="F3434" s="4"/>
    </row>
    <row r="3435" spans="1:6" ht="13.2" x14ac:dyDescent="0.25">
      <c r="A3435" s="5">
        <v>44781.041666666664</v>
      </c>
      <c r="B3435" s="6">
        <v>192.2</v>
      </c>
      <c r="C3435" s="6">
        <v>198.65115</v>
      </c>
      <c r="D3435" s="6">
        <v>3.2474767953772202E-2</v>
      </c>
      <c r="E3435" s="4">
        <f t="shared" si="13"/>
        <v>6.7139565827699976E-2</v>
      </c>
      <c r="F3435" s="4"/>
    </row>
    <row r="3436" spans="1:6" ht="13.2" x14ac:dyDescent="0.25">
      <c r="A3436" s="5">
        <v>44781.083333333336</v>
      </c>
      <c r="B3436" s="6">
        <v>236.22</v>
      </c>
      <c r="C3436" s="6">
        <v>225.1874</v>
      </c>
      <c r="D3436" s="6">
        <v>4.8992972075702197E-2</v>
      </c>
      <c r="E3436" s="4">
        <f t="shared" si="13"/>
        <v>6.8646316555779227E-2</v>
      </c>
      <c r="F3436" s="4"/>
    </row>
    <row r="3437" spans="1:6" ht="13.2" x14ac:dyDescent="0.25">
      <c r="A3437" s="5">
        <v>44781.125</v>
      </c>
      <c r="B3437" s="6">
        <v>273.79000000000002</v>
      </c>
      <c r="C3437" s="6">
        <v>239.70468</v>
      </c>
      <c r="D3437" s="6">
        <v>0.14219714024774099</v>
      </c>
      <c r="E3437" s="4">
        <f t="shared" si="13"/>
        <v>7.0615592803771166E-2</v>
      </c>
      <c r="F3437" s="4"/>
    </row>
    <row r="3438" spans="1:6" ht="13.2" x14ac:dyDescent="0.25">
      <c r="A3438" s="5">
        <v>44781.166666666664</v>
      </c>
      <c r="B3438" s="6">
        <v>266.39999999999998</v>
      </c>
      <c r="C3438" s="6">
        <v>237.80284</v>
      </c>
      <c r="D3438" s="6">
        <v>0.120255754725216</v>
      </c>
      <c r="E3438" s="4">
        <f t="shared" si="13"/>
        <v>7.2338963572391238E-2</v>
      </c>
      <c r="F3438" s="4"/>
    </row>
    <row r="3439" spans="1:6" ht="13.2" x14ac:dyDescent="0.25">
      <c r="A3439" s="5">
        <v>44781.208333333336</v>
      </c>
      <c r="B3439" s="6">
        <v>258.68</v>
      </c>
      <c r="C3439" s="6">
        <v>230.82271</v>
      </c>
      <c r="D3439" s="6">
        <v>0.120686954936106</v>
      </c>
      <c r="E3439" s="4">
        <f t="shared" si="13"/>
        <v>7.3795935367645019E-2</v>
      </c>
      <c r="F3439" s="4"/>
    </row>
    <row r="3440" spans="1:6" ht="13.2" x14ac:dyDescent="0.25">
      <c r="A3440" s="5">
        <v>44781.25</v>
      </c>
      <c r="B3440" s="6">
        <v>247.31</v>
      </c>
      <c r="C3440" s="6">
        <v>227.04105000000001</v>
      </c>
      <c r="D3440" s="6">
        <v>8.9274384522094005E-2</v>
      </c>
      <c r="E3440" s="4">
        <f t="shared" si="13"/>
        <v>7.5871406834508645E-2</v>
      </c>
      <c r="F3440" s="4"/>
    </row>
    <row r="3441" spans="1:6" ht="13.2" x14ac:dyDescent="0.25">
      <c r="A3441" s="5">
        <v>44781.291666666664</v>
      </c>
      <c r="B3441" s="6">
        <v>245.41</v>
      </c>
      <c r="C3441" s="6">
        <v>226.70070000000001</v>
      </c>
      <c r="D3441" s="6">
        <v>8.25286379795033E-2</v>
      </c>
      <c r="E3441" s="4">
        <f t="shared" si="13"/>
        <v>7.8745756423036745E-2</v>
      </c>
      <c r="F3441" s="4"/>
    </row>
    <row r="3442" spans="1:6" ht="13.2" x14ac:dyDescent="0.25">
      <c r="A3442" s="5">
        <v>44781.333333333336</v>
      </c>
      <c r="B3442" s="6">
        <v>253.13</v>
      </c>
      <c r="C3442" s="6">
        <v>226.32118</v>
      </c>
      <c r="D3442" s="6">
        <v>0.1184547553172</v>
      </c>
      <c r="E3442" s="4">
        <f t="shared" si="13"/>
        <v>8.1822111120916474E-2</v>
      </c>
      <c r="F3442" s="4"/>
    </row>
    <row r="3443" spans="1:6" ht="13.2" x14ac:dyDescent="0.25">
      <c r="A3443" s="5">
        <v>44781.375</v>
      </c>
      <c r="B3443" s="6">
        <v>255.42</v>
      </c>
      <c r="C3443" s="6">
        <v>220.80405999999999</v>
      </c>
      <c r="D3443" s="6">
        <v>0.15677220790233601</v>
      </c>
      <c r="E3443" s="4">
        <f t="shared" si="13"/>
        <v>8.5212715038686715E-2</v>
      </c>
      <c r="F3443" s="4"/>
    </row>
    <row r="3444" spans="1:6" ht="13.2" x14ac:dyDescent="0.25">
      <c r="A3444" s="5">
        <v>44781.416666666664</v>
      </c>
      <c r="B3444" s="6">
        <v>256.16000000000003</v>
      </c>
      <c r="C3444" s="6">
        <v>214.98358999999999</v>
      </c>
      <c r="D3444" s="6">
        <v>0.19153280489920199</v>
      </c>
      <c r="E3444" s="4">
        <f t="shared" si="13"/>
        <v>8.7198402637463271E-2</v>
      </c>
      <c r="F3444" s="4"/>
    </row>
    <row r="3445" spans="1:6" ht="13.2" x14ac:dyDescent="0.25">
      <c r="A3445" s="5">
        <v>44781.458333333336</v>
      </c>
      <c r="B3445" s="6">
        <v>257.67</v>
      </c>
      <c r="C3445" s="6">
        <v>218.56778</v>
      </c>
      <c r="D3445" s="6">
        <v>0.17890203212934599</v>
      </c>
      <c r="E3445" s="4">
        <f t="shared" si="13"/>
        <v>9.0780699415680066E-2</v>
      </c>
      <c r="F3445" s="4"/>
    </row>
    <row r="3446" spans="1:6" ht="13.2" x14ac:dyDescent="0.25">
      <c r="A3446" s="5">
        <v>44781.5</v>
      </c>
      <c r="B3446" s="6">
        <v>259.56</v>
      </c>
      <c r="C3446" s="6">
        <v>225.3218</v>
      </c>
      <c r="D3446" s="6">
        <v>0.15195245200419999</v>
      </c>
      <c r="E3446" s="4">
        <f t="shared" si="13"/>
        <v>9.6207440712831174E-2</v>
      </c>
      <c r="F3446" s="4"/>
    </row>
    <row r="3447" spans="1:6" ht="13.2" x14ac:dyDescent="0.25">
      <c r="A3447" s="5">
        <v>44781.541666666664</v>
      </c>
      <c r="B3447" s="6">
        <v>259.57</v>
      </c>
      <c r="C3447" s="6">
        <v>217.31259</v>
      </c>
      <c r="D3447" s="6">
        <v>0.19445449525036701</v>
      </c>
      <c r="E3447" s="4">
        <f t="shared" si="13"/>
        <v>9.9780747142854245E-2</v>
      </c>
      <c r="F3447" s="4"/>
    </row>
    <row r="3448" spans="1:6" ht="13.2" x14ac:dyDescent="0.25">
      <c r="A3448" s="5">
        <v>44781.583333333336</v>
      </c>
      <c r="B3448" s="6">
        <v>253.99</v>
      </c>
      <c r="C3448" s="6">
        <v>193.39476999999999</v>
      </c>
      <c r="D3448" s="6">
        <v>0.31332403663242803</v>
      </c>
      <c r="E3448" s="4">
        <f t="shared" si="13"/>
        <v>0.10530749373872604</v>
      </c>
      <c r="F3448" s="4"/>
    </row>
    <row r="3449" spans="1:6" ht="13.2" x14ac:dyDescent="0.25">
      <c r="A3449" s="5">
        <v>44781.625</v>
      </c>
      <c r="B3449" s="6">
        <v>208.38</v>
      </c>
      <c r="C3449" s="6">
        <v>166.63314</v>
      </c>
      <c r="D3449" s="6">
        <v>0.25053155692799101</v>
      </c>
      <c r="E3449" s="4">
        <f t="shared" si="13"/>
        <v>0.11537665545450498</v>
      </c>
      <c r="F3449" s="4"/>
    </row>
    <row r="3450" spans="1:6" ht="13.2" x14ac:dyDescent="0.25">
      <c r="A3450" s="5">
        <v>44781.666666666664</v>
      </c>
      <c r="B3450" s="6">
        <v>183.57</v>
      </c>
      <c r="C3450" s="6">
        <v>150.36555999999999</v>
      </c>
      <c r="D3450" s="6">
        <v>0.22082476865048001</v>
      </c>
      <c r="E3450" s="4">
        <f t="shared" si="13"/>
        <v>0.12068858554050255</v>
      </c>
      <c r="F3450" s="4"/>
    </row>
    <row r="3451" spans="1:6" ht="13.2" x14ac:dyDescent="0.25">
      <c r="A3451" s="5">
        <v>44781.708333333336</v>
      </c>
      <c r="B3451" s="6">
        <v>169.15</v>
      </c>
      <c r="C3451" s="6">
        <v>142.86806999999999</v>
      </c>
      <c r="D3451" s="6">
        <v>0.18395943894251501</v>
      </c>
      <c r="E3451" s="4">
        <f t="shared" si="13"/>
        <v>0.12470203740214268</v>
      </c>
      <c r="F3451" s="4"/>
    </row>
    <row r="3452" spans="1:6" ht="13.2" x14ac:dyDescent="0.25">
      <c r="A3452" s="5">
        <v>44781.75</v>
      </c>
      <c r="B3452" s="6">
        <v>165</v>
      </c>
      <c r="C3452" s="6">
        <v>140.75684000000001</v>
      </c>
      <c r="D3452" s="6">
        <v>0.17223432978461201</v>
      </c>
      <c r="E3452" s="4">
        <f t="shared" si="13"/>
        <v>0.12620535124233748</v>
      </c>
      <c r="F3452" s="4"/>
    </row>
    <row r="3453" spans="1:6" ht="13.2" x14ac:dyDescent="0.25">
      <c r="A3453" s="5">
        <v>44781.791666666664</v>
      </c>
      <c r="B3453" s="6">
        <v>170.21</v>
      </c>
      <c r="C3453" s="6">
        <v>140.86428000000001</v>
      </c>
      <c r="D3453" s="6">
        <v>0.20832619880639699</v>
      </c>
      <c r="E3453" s="4">
        <f t="shared" si="13"/>
        <v>0.12903027470615858</v>
      </c>
      <c r="F3453" s="4"/>
    </row>
    <row r="3454" spans="1:6" ht="13.2" x14ac:dyDescent="0.25">
      <c r="A3454" s="5">
        <v>44781.833333333336</v>
      </c>
      <c r="B3454" s="6">
        <v>183.15</v>
      </c>
      <c r="C3454" s="6">
        <v>142.52847</v>
      </c>
      <c r="D3454" s="6">
        <v>0.28500642713697799</v>
      </c>
      <c r="E3454" s="4">
        <f t="shared" si="13"/>
        <v>0.1394833682288007</v>
      </c>
      <c r="F3454" s="4"/>
    </row>
    <row r="3455" spans="1:6" ht="13.2" x14ac:dyDescent="0.25">
      <c r="A3455" s="5">
        <v>44781.875</v>
      </c>
      <c r="B3455" s="6">
        <v>198.96</v>
      </c>
      <c r="C3455" s="6">
        <v>148.19163</v>
      </c>
      <c r="D3455" s="6">
        <v>0.34258594766789402</v>
      </c>
      <c r="E3455" s="4">
        <f t="shared" si="13"/>
        <v>0.15285499125134247</v>
      </c>
      <c r="F3455" s="4"/>
    </row>
    <row r="3456" spans="1:6" ht="13.2" x14ac:dyDescent="0.25">
      <c r="A3456" s="5">
        <v>44781.916666666664</v>
      </c>
      <c r="B3456" s="6">
        <v>204.88</v>
      </c>
      <c r="C3456" s="6">
        <v>157.44028</v>
      </c>
      <c r="D3456" s="6">
        <v>0.30131882387404202</v>
      </c>
      <c r="E3456" s="4">
        <f t="shared" si="13"/>
        <v>0.16478388426818599</v>
      </c>
      <c r="F3456" s="4"/>
    </row>
    <row r="3457" spans="1:6" ht="13.2" x14ac:dyDescent="0.25">
      <c r="A3457" s="5">
        <v>44781.958333333336</v>
      </c>
      <c r="B3457" s="6">
        <v>203.64</v>
      </c>
      <c r="C3457" s="6">
        <v>167.43114</v>
      </c>
      <c r="D3457" s="6">
        <v>0.21626120445694799</v>
      </c>
      <c r="E3457" s="4">
        <f t="shared" si="13"/>
        <v>0.17300996518744882</v>
      </c>
      <c r="F3457" s="4"/>
    </row>
    <row r="3458" spans="1:6" ht="13.2" x14ac:dyDescent="0.25">
      <c r="A3458" s="5">
        <v>44779</v>
      </c>
      <c r="B3458" s="6">
        <v>184.79</v>
      </c>
      <c r="C3458" s="6">
        <v>175.72434000000001</v>
      </c>
      <c r="D3458" s="6">
        <v>5.1590235023787699E-2</v>
      </c>
      <c r="E3458" s="4">
        <f t="shared" si="13"/>
        <v>0.17393509699361911</v>
      </c>
      <c r="F3458" s="4"/>
    </row>
    <row r="3459" spans="1:6" ht="13.2" x14ac:dyDescent="0.25">
      <c r="A3459" s="5">
        <v>44779.041666666664</v>
      </c>
      <c r="B3459" s="6">
        <v>198.06</v>
      </c>
      <c r="C3459" s="6">
        <v>198.14769999999999</v>
      </c>
      <c r="D3459" s="6">
        <v>4.4259913185963699E-4</v>
      </c>
      <c r="E3459" s="4">
        <f t="shared" si="13"/>
        <v>0.17260042329270608</v>
      </c>
      <c r="F3459" s="4"/>
    </row>
    <row r="3460" spans="1:6" ht="13.2" x14ac:dyDescent="0.25">
      <c r="A3460" s="5">
        <v>44779.083333333336</v>
      </c>
      <c r="B3460" s="6">
        <v>232.12</v>
      </c>
      <c r="C3460" s="6">
        <v>224.41291000000001</v>
      </c>
      <c r="D3460" s="6">
        <v>3.4343345041958503E-2</v>
      </c>
      <c r="E3460" s="4">
        <f t="shared" si="13"/>
        <v>0.17199002216630008</v>
      </c>
      <c r="F3460" s="4"/>
    </row>
    <row r="3461" spans="1:6" ht="13.2" x14ac:dyDescent="0.25">
      <c r="A3461" s="5">
        <v>44779.125</v>
      </c>
      <c r="B3461" s="6">
        <v>272.11</v>
      </c>
      <c r="C3461" s="6">
        <v>242.51512</v>
      </c>
      <c r="D3461" s="6">
        <v>0.122033133439267</v>
      </c>
      <c r="E3461" s="4">
        <f t="shared" si="13"/>
        <v>0.17114985521594703</v>
      </c>
      <c r="F3461" s="4"/>
    </row>
    <row r="3462" spans="1:6" ht="13.2" x14ac:dyDescent="0.25">
      <c r="A3462" s="5">
        <v>44779.166666666664</v>
      </c>
      <c r="B3462" s="6">
        <v>269.17</v>
      </c>
      <c r="C3462" s="6">
        <v>249.65818999999999</v>
      </c>
      <c r="D3462" s="6">
        <v>7.8154095405402094E-2</v>
      </c>
      <c r="E3462" s="4">
        <f t="shared" si="13"/>
        <v>0.16939561941095474</v>
      </c>
      <c r="F3462" s="4"/>
    </row>
    <row r="3463" spans="1:6" ht="13.2" x14ac:dyDescent="0.25">
      <c r="A3463" s="5">
        <v>44779.208333333336</v>
      </c>
      <c r="B3463" s="6">
        <v>263.14999999999998</v>
      </c>
      <c r="C3463" s="6">
        <v>249.48320000000001</v>
      </c>
      <c r="D3463" s="6">
        <v>5.4780442129970901E-2</v>
      </c>
      <c r="E3463" s="4">
        <f t="shared" si="13"/>
        <v>0.16664951471069914</v>
      </c>
      <c r="F3463" s="4"/>
    </row>
    <row r="3464" spans="1:6" ht="13.2" x14ac:dyDescent="0.25">
      <c r="A3464" s="5">
        <v>44779.25</v>
      </c>
      <c r="B3464" s="6">
        <v>250.05</v>
      </c>
      <c r="C3464" s="6">
        <v>246.80761999999999</v>
      </c>
      <c r="D3464" s="6">
        <v>1.31372767177935E-2</v>
      </c>
      <c r="E3464" s="4">
        <f t="shared" si="13"/>
        <v>0.16347713521885329</v>
      </c>
      <c r="F3464" s="4"/>
    </row>
    <row r="3465" spans="1:6" ht="13.2" x14ac:dyDescent="0.25">
      <c r="A3465" s="5">
        <v>44779.291666666664</v>
      </c>
      <c r="B3465" s="6">
        <v>241.48</v>
      </c>
      <c r="C3465" s="6">
        <v>246.85954000000001</v>
      </c>
      <c r="D3465" s="6">
        <v>2.1791906442019698E-2</v>
      </c>
      <c r="E3465" s="4">
        <f t="shared" si="13"/>
        <v>0.16094643807145811</v>
      </c>
      <c r="F3465" s="4"/>
    </row>
    <row r="3466" spans="1:6" ht="13.2" x14ac:dyDescent="0.25">
      <c r="A3466" s="5">
        <v>44779.333333333336</v>
      </c>
      <c r="B3466" s="6">
        <v>242.63</v>
      </c>
      <c r="C3466" s="6">
        <v>248.02565999999999</v>
      </c>
      <c r="D3466" s="6">
        <v>2.17544426653274E-2</v>
      </c>
      <c r="E3466" s="4">
        <f t="shared" si="13"/>
        <v>0.15691725837763013</v>
      </c>
      <c r="F3466" s="4"/>
    </row>
    <row r="3467" spans="1:6" ht="13.2" x14ac:dyDescent="0.25">
      <c r="A3467" s="5">
        <v>44779.375</v>
      </c>
      <c r="B3467" s="6">
        <v>245.29</v>
      </c>
      <c r="C3467" s="6">
        <v>245.21736000000001</v>
      </c>
      <c r="D3467" s="6">
        <v>2.9622698817073298E-4</v>
      </c>
      <c r="E3467" s="4">
        <f t="shared" si="13"/>
        <v>0.15039742583953988</v>
      </c>
      <c r="F3467" s="4"/>
    </row>
    <row r="3468" spans="1:6" ht="13.2" x14ac:dyDescent="0.25">
      <c r="A3468" s="5">
        <v>44779.416666666664</v>
      </c>
      <c r="B3468" s="6">
        <v>238.49</v>
      </c>
      <c r="C3468" s="6">
        <v>242.62152</v>
      </c>
      <c r="D3468" s="6">
        <v>1.7028662585247899E-2</v>
      </c>
      <c r="E3468" s="4">
        <f t="shared" si="13"/>
        <v>0.14312641990979177</v>
      </c>
      <c r="F3468" s="4"/>
    </row>
    <row r="3469" spans="1:6" ht="13.2" x14ac:dyDescent="0.25">
      <c r="A3469" s="5">
        <v>44779.458333333336</v>
      </c>
      <c r="B3469" s="6">
        <v>227.96</v>
      </c>
      <c r="C3469" s="6">
        <v>245.46387999999999</v>
      </c>
      <c r="D3469" s="6">
        <v>7.1309391833942998E-2</v>
      </c>
      <c r="E3469" s="4">
        <f t="shared" si="13"/>
        <v>0.13864339323081667</v>
      </c>
      <c r="F3469" s="4"/>
    </row>
    <row r="3470" spans="1:6" ht="13.2" x14ac:dyDescent="0.25">
      <c r="A3470" s="5">
        <v>44779.5</v>
      </c>
      <c r="B3470" s="6">
        <v>228.5</v>
      </c>
      <c r="C3470" s="6">
        <v>247.68434999999999</v>
      </c>
      <c r="D3470" s="6">
        <v>7.7454833137418605E-2</v>
      </c>
      <c r="E3470" s="4">
        <f t="shared" si="13"/>
        <v>0.1355393257780341</v>
      </c>
      <c r="F3470" s="4"/>
    </row>
    <row r="3471" spans="1:6" ht="13.2" x14ac:dyDescent="0.25">
      <c r="A3471" s="5">
        <v>44779.541666666664</v>
      </c>
      <c r="B3471" s="6">
        <v>235.63</v>
      </c>
      <c r="C3471" s="6">
        <v>240.91504</v>
      </c>
      <c r="D3471" s="6">
        <v>2.1937360158170299E-2</v>
      </c>
      <c r="E3471" s="4">
        <f t="shared" si="13"/>
        <v>0.12835111181585923</v>
      </c>
      <c r="F3471" s="4"/>
    </row>
    <row r="3472" spans="1:6" ht="13.2" x14ac:dyDescent="0.25">
      <c r="A3472" s="5">
        <v>44779.583333333336</v>
      </c>
      <c r="B3472" s="6">
        <v>223.31</v>
      </c>
      <c r="C3472" s="6">
        <v>227.07162</v>
      </c>
      <c r="D3472" s="6">
        <v>1.6565786600720899E-2</v>
      </c>
      <c r="E3472" s="4">
        <f t="shared" si="13"/>
        <v>0.11598618473120477</v>
      </c>
      <c r="F3472" s="4"/>
    </row>
    <row r="3473" spans="1:6" ht="13.2" x14ac:dyDescent="0.25">
      <c r="A3473" s="5">
        <v>44779.625</v>
      </c>
      <c r="B3473" s="6">
        <v>174.91</v>
      </c>
      <c r="C3473" s="6">
        <v>203.67828</v>
      </c>
      <c r="D3473" s="6">
        <v>0.14124373006291999</v>
      </c>
      <c r="E3473" s="4">
        <f t="shared" si="13"/>
        <v>0.11143252527849351</v>
      </c>
      <c r="F3473" s="4"/>
    </row>
    <row r="3474" spans="1:6" ht="13.2" x14ac:dyDescent="0.25">
      <c r="A3474" s="5">
        <v>44779.666666666664</v>
      </c>
      <c r="B3474" s="6">
        <v>145.41999999999999</v>
      </c>
      <c r="C3474" s="6">
        <v>176.44431</v>
      </c>
      <c r="D3474" s="6">
        <v>0.175830606268912</v>
      </c>
      <c r="E3474" s="4">
        <f t="shared" si="13"/>
        <v>0.10955776851259484</v>
      </c>
      <c r="F3474" s="4"/>
    </row>
    <row r="3475" spans="1:6" ht="13.2" x14ac:dyDescent="0.25">
      <c r="A3475" s="5">
        <v>44779.708333333336</v>
      </c>
      <c r="B3475" s="6">
        <v>131.91999999999999</v>
      </c>
      <c r="C3475" s="6">
        <v>156.04277999999999</v>
      </c>
      <c r="D3475" s="6">
        <v>0.15459081157103199</v>
      </c>
      <c r="E3475" s="4">
        <f t="shared" si="13"/>
        <v>0.10833407570544971</v>
      </c>
      <c r="F3475" s="4"/>
    </row>
    <row r="3476" spans="1:6" ht="13.2" x14ac:dyDescent="0.25">
      <c r="A3476" s="5">
        <v>44779.75</v>
      </c>
      <c r="B3476" s="6">
        <v>128.66</v>
      </c>
      <c r="C3476" s="6">
        <v>149.16403</v>
      </c>
      <c r="D3476" s="6">
        <v>0.137459614090608</v>
      </c>
      <c r="E3476" s="4">
        <f t="shared" si="13"/>
        <v>0.10688512921819954</v>
      </c>
      <c r="F3476" s="4"/>
    </row>
    <row r="3477" spans="1:6" ht="13.2" x14ac:dyDescent="0.25">
      <c r="A3477" s="5">
        <v>44779.791666666664</v>
      </c>
      <c r="B3477" s="6">
        <v>127.62</v>
      </c>
      <c r="C3477" s="6">
        <v>148.60652999999999</v>
      </c>
      <c r="D3477" s="6">
        <v>0.14122212529960801</v>
      </c>
      <c r="E3477" s="4">
        <f t="shared" si="13"/>
        <v>0.10408912615541666</v>
      </c>
      <c r="F3477" s="4"/>
    </row>
    <row r="3478" spans="1:6" ht="13.2" x14ac:dyDescent="0.25">
      <c r="A3478" s="5">
        <v>44779.833333333336</v>
      </c>
      <c r="B3478" s="6">
        <v>132.80000000000001</v>
      </c>
      <c r="C3478" s="6">
        <v>148.51283000000001</v>
      </c>
      <c r="D3478" s="6">
        <v>0.10580116209488399</v>
      </c>
      <c r="E3478" s="4">
        <f t="shared" si="13"/>
        <v>9.6622240111996049E-2</v>
      </c>
      <c r="F3478" s="4"/>
    </row>
    <row r="3479" spans="1:6" ht="13.2" x14ac:dyDescent="0.25">
      <c r="A3479" s="5">
        <v>44779.875</v>
      </c>
      <c r="B3479" s="6">
        <v>135.19999999999999</v>
      </c>
      <c r="C3479" s="6">
        <v>151.32454999999999</v>
      </c>
      <c r="D3479" s="6">
        <v>0.106556074344843</v>
      </c>
      <c r="E3479" s="4">
        <f t="shared" si="13"/>
        <v>8.6787662056868942E-2</v>
      </c>
      <c r="F3479" s="4"/>
    </row>
    <row r="3480" spans="1:6" ht="13.2" x14ac:dyDescent="0.25">
      <c r="A3480" s="5">
        <v>44779.916666666664</v>
      </c>
      <c r="B3480" s="6">
        <v>139.41</v>
      </c>
      <c r="C3480" s="6">
        <v>155.96186</v>
      </c>
      <c r="D3480" s="6">
        <v>0.10612761350755801</v>
      </c>
      <c r="E3480" s="4">
        <f t="shared" si="13"/>
        <v>7.865469495826545E-2</v>
      </c>
      <c r="F3480" s="4"/>
    </row>
    <row r="3481" spans="1:6" ht="13.2" x14ac:dyDescent="0.25">
      <c r="A3481" s="5">
        <v>44779.958333333336</v>
      </c>
      <c r="B3481" s="6">
        <v>156.15</v>
      </c>
      <c r="C3481" s="6">
        <v>161.49439000000001</v>
      </c>
      <c r="D3481" s="6">
        <v>3.3093347700808698E-2</v>
      </c>
      <c r="E3481" s="4">
        <f t="shared" si="13"/>
        <v>7.1022700926759649E-2</v>
      </c>
      <c r="F3481" s="4"/>
    </row>
    <row r="3482" spans="1:6" ht="13.2" x14ac:dyDescent="0.25">
      <c r="A3482" s="5">
        <v>44780</v>
      </c>
      <c r="B3482" s="6">
        <v>166.36</v>
      </c>
      <c r="C3482" s="6">
        <v>165.59048000000001</v>
      </c>
      <c r="D3482" s="6">
        <v>4.6471270570627001E-3</v>
      </c>
      <c r="E3482" s="4">
        <f t="shared" si="13"/>
        <v>6.9066738094812771E-2</v>
      </c>
      <c r="F3482" s="4"/>
    </row>
    <row r="3483" spans="1:6" ht="13.2" x14ac:dyDescent="0.25">
      <c r="A3483" s="5">
        <v>44780.041666666664</v>
      </c>
      <c r="B3483" s="6">
        <v>188.43</v>
      </c>
      <c r="C3483" s="6">
        <v>183.83753999999999</v>
      </c>
      <c r="D3483" s="6">
        <v>2.49810784021588E-2</v>
      </c>
      <c r="E3483" s="4">
        <f t="shared" si="13"/>
        <v>7.0089174731075232E-2</v>
      </c>
      <c r="F3483" s="4"/>
    </row>
    <row r="3484" spans="1:6" ht="13.2" x14ac:dyDescent="0.25">
      <c r="A3484" s="5">
        <v>44780.083333333336</v>
      </c>
      <c r="B3484" s="6">
        <v>226.03</v>
      </c>
      <c r="C3484" s="6">
        <v>211.37676999999999</v>
      </c>
      <c r="D3484" s="6">
        <v>6.93228021224849E-2</v>
      </c>
      <c r="E3484" s="4">
        <f t="shared" si="13"/>
        <v>7.1546652109430509E-2</v>
      </c>
      <c r="F3484" s="4"/>
    </row>
    <row r="3485" spans="1:6" ht="13.2" x14ac:dyDescent="0.25">
      <c r="A3485" s="5">
        <v>44780.125</v>
      </c>
      <c r="B3485" s="6">
        <v>261.83999999999997</v>
      </c>
      <c r="C3485" s="6">
        <v>230.12842000000001</v>
      </c>
      <c r="D3485" s="6">
        <v>0.13779949473428699</v>
      </c>
      <c r="E3485" s="4">
        <f t="shared" si="13"/>
        <v>7.2203583830056331E-2</v>
      </c>
      <c r="F3485" s="4"/>
    </row>
    <row r="3486" spans="1:6" ht="13.2" x14ac:dyDescent="0.25">
      <c r="A3486" s="5">
        <v>44780.166666666664</v>
      </c>
      <c r="B3486" s="6">
        <v>257.68</v>
      </c>
      <c r="C3486" s="6">
        <v>233.97869</v>
      </c>
      <c r="D3486" s="6">
        <v>0.101296874514512</v>
      </c>
      <c r="E3486" s="4">
        <f t="shared" si="13"/>
        <v>7.3167866292935924E-2</v>
      </c>
      <c r="F3486" s="4"/>
    </row>
    <row r="3487" spans="1:6" ht="13.2" x14ac:dyDescent="0.25">
      <c r="A3487" s="5">
        <v>44780.208333333336</v>
      </c>
      <c r="B3487" s="6">
        <v>253.45</v>
      </c>
      <c r="C3487" s="6">
        <v>230.42683</v>
      </c>
      <c r="D3487" s="6">
        <v>9.9915318020909194E-2</v>
      </c>
      <c r="E3487" s="4">
        <f t="shared" si="13"/>
        <v>7.5048486121725017E-2</v>
      </c>
      <c r="F3487" s="4"/>
    </row>
    <row r="3488" spans="1:6" ht="13.2" x14ac:dyDescent="0.25">
      <c r="A3488" s="5">
        <v>44780.25</v>
      </c>
      <c r="B3488" s="6">
        <v>239.04</v>
      </c>
      <c r="C3488" s="6">
        <v>227.19376</v>
      </c>
      <c r="D3488" s="6">
        <v>5.21415729023543E-2</v>
      </c>
      <c r="E3488" s="4">
        <f t="shared" si="13"/>
        <v>7.667366512941505E-2</v>
      </c>
      <c r="F3488" s="4"/>
    </row>
    <row r="3489" spans="1:6" ht="13.2" x14ac:dyDescent="0.25">
      <c r="A3489" s="5">
        <v>44780.291666666664</v>
      </c>
      <c r="B3489" s="6">
        <v>232.18</v>
      </c>
      <c r="C3489" s="6">
        <v>228.76940999999999</v>
      </c>
      <c r="D3489" s="6">
        <v>1.4908418044178201E-2</v>
      </c>
      <c r="E3489" s="4">
        <f t="shared" si="13"/>
        <v>7.6386853112838313E-2</v>
      </c>
      <c r="F3489" s="4"/>
    </row>
    <row r="3490" spans="1:6" ht="13.2" x14ac:dyDescent="0.25">
      <c r="A3490" s="5">
        <v>44780.333333333336</v>
      </c>
      <c r="B3490" s="6">
        <v>238.05</v>
      </c>
      <c r="C3490" s="6">
        <v>232.27051</v>
      </c>
      <c r="D3490" s="6">
        <v>2.4882581951535698E-2</v>
      </c>
      <c r="E3490" s="4">
        <f t="shared" si="13"/>
        <v>7.6517192249763666E-2</v>
      </c>
      <c r="F3490" s="4"/>
    </row>
    <row r="3491" spans="1:6" ht="13.2" x14ac:dyDescent="0.25">
      <c r="A3491" s="5">
        <v>44780.375</v>
      </c>
      <c r="B3491" s="6">
        <v>238.81</v>
      </c>
      <c r="C3491" s="6">
        <v>229.14482000000001</v>
      </c>
      <c r="D3491" s="6">
        <v>4.21793519050528E-2</v>
      </c>
      <c r="E3491" s="4">
        <f t="shared" si="13"/>
        <v>7.8262322454633743E-2</v>
      </c>
      <c r="F3491" s="4"/>
    </row>
    <row r="3492" spans="1:6" ht="13.2" x14ac:dyDescent="0.25">
      <c r="A3492" s="5">
        <v>44780.416666666664</v>
      </c>
      <c r="B3492" s="6">
        <v>248.32</v>
      </c>
      <c r="C3492" s="6">
        <v>223.58760000000001</v>
      </c>
      <c r="D3492" s="6">
        <v>0.11061615223742199</v>
      </c>
      <c r="E3492" s="4">
        <f t="shared" si="13"/>
        <v>8.2161801190141007E-2</v>
      </c>
      <c r="F3492" s="4"/>
    </row>
    <row r="3493" spans="1:6" ht="13.2" x14ac:dyDescent="0.25">
      <c r="A3493" s="5">
        <v>44780.458333333336</v>
      </c>
      <c r="B3493" s="6">
        <v>242.12</v>
      </c>
      <c r="C3493" s="6">
        <v>227.40470999999999</v>
      </c>
      <c r="D3493" s="6">
        <v>6.4709697525614104E-2</v>
      </c>
      <c r="E3493" s="4">
        <f t="shared" si="13"/>
        <v>8.1886813927293967E-2</v>
      </c>
      <c r="F3493" s="4"/>
    </row>
    <row r="3494" spans="1:6" ht="13.2" x14ac:dyDescent="0.25">
      <c r="A3494" s="5">
        <v>44780.5</v>
      </c>
      <c r="B3494" s="6">
        <v>232.99</v>
      </c>
      <c r="C3494" s="6">
        <v>234.61121</v>
      </c>
      <c r="D3494" s="6">
        <v>6.9101983660541603E-3</v>
      </c>
      <c r="E3494" s="4">
        <f t="shared" si="13"/>
        <v>7.8947454145153792E-2</v>
      </c>
      <c r="F3494" s="4"/>
    </row>
    <row r="3495" spans="1:6" ht="13.2" x14ac:dyDescent="0.25">
      <c r="A3495" s="5">
        <v>44780.541666666664</v>
      </c>
      <c r="B3495" s="6">
        <v>245.62</v>
      </c>
      <c r="C3495" s="6">
        <v>228.50546</v>
      </c>
      <c r="D3495" s="6">
        <v>7.4897728920788095E-2</v>
      </c>
      <c r="E3495" s="4">
        <f t="shared" si="13"/>
        <v>8.1154136176929528E-2</v>
      </c>
      <c r="F3495" s="4"/>
    </row>
    <row r="3496" spans="1:6" ht="13.2" x14ac:dyDescent="0.25">
      <c r="A3496" s="5">
        <v>44780.583333333336</v>
      </c>
      <c r="B3496" s="6">
        <v>239.55</v>
      </c>
      <c r="C3496" s="6">
        <v>208.27155999999999</v>
      </c>
      <c r="D3496" s="6">
        <v>0.15018104248126801</v>
      </c>
      <c r="E3496" s="4">
        <f t="shared" si="13"/>
        <v>8.6721438505285672E-2</v>
      </c>
      <c r="F3496" s="4"/>
    </row>
    <row r="3497" spans="1:6" ht="13.2" x14ac:dyDescent="0.25">
      <c r="A3497" s="5">
        <v>44780.625</v>
      </c>
      <c r="B3497" s="6">
        <v>182.37</v>
      </c>
      <c r="C3497" s="6">
        <v>181.90790000000001</v>
      </c>
      <c r="D3497" s="6">
        <v>2.5402964906966201E-3</v>
      </c>
      <c r="E3497" s="4">
        <f t="shared" si="13"/>
        <v>8.0942128773109676E-2</v>
      </c>
      <c r="F3497" s="4"/>
    </row>
    <row r="3498" spans="1:6" ht="13.2" x14ac:dyDescent="0.25">
      <c r="A3498" s="5">
        <v>44780.666666666664</v>
      </c>
      <c r="B3498" s="6">
        <v>149.04</v>
      </c>
      <c r="C3498" s="6">
        <v>160.17069000000001</v>
      </c>
      <c r="D3498" s="6">
        <v>6.9492676843684695E-2</v>
      </c>
      <c r="E3498" s="4">
        <f t="shared" si="13"/>
        <v>7.6511381713725221E-2</v>
      </c>
      <c r="F3498" s="4"/>
    </row>
    <row r="3499" spans="1:6" ht="13.2" x14ac:dyDescent="0.25">
      <c r="A3499" s="5">
        <v>44780.708333333336</v>
      </c>
      <c r="B3499" s="6">
        <v>140.22999999999999</v>
      </c>
      <c r="C3499" s="6">
        <v>147.40738999999999</v>
      </c>
      <c r="D3499" s="6">
        <v>4.8690842433340702E-2</v>
      </c>
      <c r="E3499" s="4">
        <f t="shared" si="13"/>
        <v>7.2098882999654751E-2</v>
      </c>
      <c r="F3499" s="4"/>
    </row>
    <row r="3500" spans="1:6" ht="13.2" x14ac:dyDescent="0.25">
      <c r="A3500" s="5">
        <v>44780.75</v>
      </c>
      <c r="B3500" s="6">
        <v>128.56</v>
      </c>
      <c r="C3500" s="6">
        <v>144.32848000000001</v>
      </c>
      <c r="D3500" s="6">
        <v>0.10925411256323</v>
      </c>
      <c r="E3500" s="4">
        <f t="shared" si="13"/>
        <v>7.0923653769347325E-2</v>
      </c>
      <c r="F3500" s="4"/>
    </row>
    <row r="3501" spans="1:6" ht="13.2" x14ac:dyDescent="0.25">
      <c r="A3501" s="5">
        <v>44780.791666666664</v>
      </c>
      <c r="B3501" s="6">
        <v>126.87</v>
      </c>
      <c r="C3501" s="6">
        <v>144.46377000000001</v>
      </c>
      <c r="D3501" s="6">
        <v>0.12178672894941001</v>
      </c>
      <c r="E3501" s="4">
        <f t="shared" si="13"/>
        <v>7.0113845588089085E-2</v>
      </c>
      <c r="F3501" s="4"/>
    </row>
    <row r="3502" spans="1:6" ht="13.2" x14ac:dyDescent="0.25">
      <c r="A3502" s="5">
        <v>44780.833333333336</v>
      </c>
      <c r="B3502" s="6">
        <v>143.96</v>
      </c>
      <c r="C3502" s="6">
        <v>144.70549</v>
      </c>
      <c r="D3502" s="6">
        <v>5.1517741310297804E-3</v>
      </c>
      <c r="E3502" s="4">
        <f t="shared" si="13"/>
        <v>6.5920121089595149E-2</v>
      </c>
      <c r="F3502" s="4"/>
    </row>
    <row r="3503" spans="1:6" ht="13.2" x14ac:dyDescent="0.25">
      <c r="A3503" s="5">
        <v>44780.875</v>
      </c>
      <c r="B3503" s="6">
        <v>151.31</v>
      </c>
      <c r="C3503" s="6">
        <v>149.36584999999999</v>
      </c>
      <c r="D3503" s="6">
        <v>1.30160274252783E-2</v>
      </c>
      <c r="E3503" s="4">
        <f t="shared" si="13"/>
        <v>6.2022619134613294E-2</v>
      </c>
      <c r="F3503" s="4"/>
    </row>
    <row r="3504" spans="1:6" ht="13.2" x14ac:dyDescent="0.25">
      <c r="A3504" s="5">
        <v>44780.916666666664</v>
      </c>
      <c r="B3504" s="6">
        <v>159.86000000000001</v>
      </c>
      <c r="C3504" s="6">
        <v>156.78816</v>
      </c>
      <c r="D3504" s="6">
        <v>1.9592295744780702E-2</v>
      </c>
      <c r="E3504" s="4">
        <f t="shared" si="13"/>
        <v>5.8416980894497574E-2</v>
      </c>
      <c r="F3504" s="4"/>
    </row>
    <row r="3505" spans="1:6" ht="13.2" x14ac:dyDescent="0.25">
      <c r="A3505" s="5">
        <v>44780.958333333336</v>
      </c>
      <c r="B3505" s="6">
        <v>171.48</v>
      </c>
      <c r="C3505" s="6">
        <v>161.47127</v>
      </c>
      <c r="D3505" s="6">
        <v>6.1984587103327903E-2</v>
      </c>
      <c r="E3505" s="4">
        <f t="shared" si="13"/>
        <v>5.96207825362692E-2</v>
      </c>
      <c r="F3505" s="4"/>
    </row>
    <row r="3506" spans="1:6" ht="13.2" x14ac:dyDescent="0.25">
      <c r="A3506" s="5">
        <v>44781</v>
      </c>
      <c r="B3506" s="6">
        <v>182.75</v>
      </c>
      <c r="C3506" s="6">
        <v>166.85436999999999</v>
      </c>
      <c r="D3506" s="6">
        <v>9.5266488974786803E-2</v>
      </c>
      <c r="E3506" s="4">
        <f t="shared" si="13"/>
        <v>6.3396589282841045E-2</v>
      </c>
      <c r="F3506" s="4"/>
    </row>
    <row r="3507" spans="1:6" ht="13.2" x14ac:dyDescent="0.25">
      <c r="A3507" s="5">
        <v>44781.041666666664</v>
      </c>
      <c r="B3507" s="6">
        <v>192.2</v>
      </c>
      <c r="C3507" s="6">
        <v>182.70146</v>
      </c>
      <c r="D3507" s="6">
        <v>5.1989403916093399E-2</v>
      </c>
      <c r="E3507" s="4">
        <f t="shared" si="13"/>
        <v>6.4521936179254974E-2</v>
      </c>
      <c r="F3507" s="4"/>
    </row>
    <row r="3508" spans="1:6" ht="13.2" x14ac:dyDescent="0.25">
      <c r="A3508" s="5">
        <v>44781.083333333336</v>
      </c>
      <c r="B3508" s="6">
        <v>236.22</v>
      </c>
      <c r="C3508" s="6">
        <v>208.63487000000001</v>
      </c>
      <c r="D3508" s="6">
        <v>0.13221725591699901</v>
      </c>
      <c r="E3508" s="4">
        <f t="shared" si="13"/>
        <v>6.7142538420693051E-2</v>
      </c>
      <c r="F3508" s="4"/>
    </row>
    <row r="3509" spans="1:6" ht="13.2" x14ac:dyDescent="0.25">
      <c r="A3509" s="5">
        <v>44781.125</v>
      </c>
      <c r="B3509" s="6">
        <v>273.79000000000002</v>
      </c>
      <c r="C3509" s="6">
        <v>227.75426999999999</v>
      </c>
      <c r="D3509" s="6">
        <v>0.20212894361980499</v>
      </c>
      <c r="E3509" s="4">
        <f t="shared" si="13"/>
        <v>6.9822932124256304E-2</v>
      </c>
      <c r="F3509" s="4"/>
    </row>
    <row r="3510" spans="1:6" ht="13.2" x14ac:dyDescent="0.25">
      <c r="A3510" s="5">
        <v>44781.166666666664</v>
      </c>
      <c r="B3510" s="6">
        <v>266.39999999999998</v>
      </c>
      <c r="C3510" s="6">
        <v>232.23441</v>
      </c>
      <c r="D3510" s="6">
        <v>0.147116829069387</v>
      </c>
      <c r="E3510" s="4">
        <f t="shared" si="13"/>
        <v>7.1732096897376099E-2</v>
      </c>
      <c r="F3510" s="4"/>
    </row>
    <row r="3511" spans="1:6" ht="13.2" x14ac:dyDescent="0.25">
      <c r="A3511" s="5">
        <v>44781.208333333336</v>
      </c>
      <c r="B3511" s="6">
        <v>258.68</v>
      </c>
      <c r="C3511" s="6">
        <v>228.43378000000001</v>
      </c>
      <c r="D3511" s="6">
        <v>0.13240694962014801</v>
      </c>
      <c r="E3511" s="4">
        <f t="shared" si="13"/>
        <v>7.3085914880677713E-2</v>
      </c>
      <c r="F3511" s="4"/>
    </row>
    <row r="3512" spans="1:6" ht="13.2" x14ac:dyDescent="0.25">
      <c r="A3512" s="5">
        <v>44781.25</v>
      </c>
      <c r="B3512" s="6">
        <v>247.31</v>
      </c>
      <c r="C3512" s="6">
        <v>225.35557</v>
      </c>
      <c r="D3512" s="6">
        <v>9.7421288499769498E-2</v>
      </c>
      <c r="E3512" s="4">
        <f t="shared" si="13"/>
        <v>7.4972569697236688E-2</v>
      </c>
      <c r="F3512" s="4"/>
    </row>
    <row r="3513" spans="1:6" ht="13.2" x14ac:dyDescent="0.25">
      <c r="A3513" s="5">
        <v>44781.291666666664</v>
      </c>
      <c r="B3513" s="6">
        <v>245.41</v>
      </c>
      <c r="C3513" s="6">
        <v>227.82467</v>
      </c>
      <c r="D3513" s="6">
        <v>7.7187997243669801E-2</v>
      </c>
      <c r="E3513" s="4">
        <f t="shared" si="13"/>
        <v>7.756755216388217E-2</v>
      </c>
      <c r="F3513" s="4"/>
    </row>
    <row r="3514" spans="1:6" ht="13.2" x14ac:dyDescent="0.25">
      <c r="A3514" s="5">
        <v>44781.333333333336</v>
      </c>
      <c r="B3514" s="6">
        <v>253.13</v>
      </c>
      <c r="C3514" s="6">
        <v>232.38833</v>
      </c>
      <c r="D3514" s="6">
        <v>8.9254352832605605E-2</v>
      </c>
      <c r="E3514" s="4">
        <f t="shared" si="13"/>
        <v>8.0249709283926746E-2</v>
      </c>
      <c r="F3514" s="4"/>
    </row>
    <row r="3515" spans="1:6" ht="13.2" x14ac:dyDescent="0.25">
      <c r="A3515" s="5">
        <v>44781.375</v>
      </c>
      <c r="B3515" s="6">
        <v>255.42</v>
      </c>
      <c r="C3515" s="6">
        <v>229.66342</v>
      </c>
      <c r="D3515" s="6">
        <v>0.112149248670075</v>
      </c>
      <c r="E3515" s="4">
        <f t="shared" si="13"/>
        <v>8.3165121649136017E-2</v>
      </c>
      <c r="F3515" s="4"/>
    </row>
    <row r="3516" spans="1:6" ht="13.2" x14ac:dyDescent="0.25">
      <c r="A3516" s="5">
        <v>44781.416666666664</v>
      </c>
      <c r="B3516" s="6">
        <v>256.16000000000003</v>
      </c>
      <c r="C3516" s="6">
        <v>223.61713</v>
      </c>
      <c r="D3516" s="6">
        <v>0.14552941449521301</v>
      </c>
      <c r="E3516" s="4">
        <f t="shared" si="13"/>
        <v>8.46198409098773E-2</v>
      </c>
      <c r="F3516" s="4"/>
    </row>
    <row r="3517" spans="1:6" ht="13.2" x14ac:dyDescent="0.25">
      <c r="A3517" s="5">
        <v>44781.458333333336</v>
      </c>
      <c r="B3517" s="6">
        <v>257.67</v>
      </c>
      <c r="C3517" s="6">
        <v>227.53093999999999</v>
      </c>
      <c r="D3517" s="6">
        <v>0.132461369869082</v>
      </c>
      <c r="E3517" s="4">
        <f t="shared" si="13"/>
        <v>8.7442827257521796E-2</v>
      </c>
      <c r="F3517" s="4"/>
    </row>
    <row r="3518" spans="1:6" ht="13.2" x14ac:dyDescent="0.25">
      <c r="A3518" s="5">
        <v>44781.5</v>
      </c>
      <c r="B3518" s="6">
        <v>259.56</v>
      </c>
      <c r="C3518" s="6">
        <v>236.08100999999999</v>
      </c>
      <c r="D3518" s="6">
        <v>9.9453107219424394E-2</v>
      </c>
      <c r="E3518" s="4">
        <f t="shared" si="13"/>
        <v>9.129878179307889E-2</v>
      </c>
      <c r="F3518" s="4"/>
    </row>
    <row r="3519" spans="1:6" ht="13.2" x14ac:dyDescent="0.25">
      <c r="A3519" s="5">
        <v>44781.541666666664</v>
      </c>
      <c r="B3519" s="6">
        <v>259.57</v>
      </c>
      <c r="C3519" s="6">
        <v>229.84694999999999</v>
      </c>
      <c r="D3519" s="6">
        <v>0.12931670400673101</v>
      </c>
      <c r="E3519" s="4">
        <f t="shared" si="13"/>
        <v>9.3566239088326522E-2</v>
      </c>
      <c r="F3519" s="4"/>
    </row>
    <row r="3520" spans="1:6" ht="13.2" x14ac:dyDescent="0.25">
      <c r="A3520" s="5">
        <v>44781.583333333336</v>
      </c>
      <c r="B3520" s="6">
        <v>253.99</v>
      </c>
      <c r="C3520" s="6">
        <v>206.52264</v>
      </c>
      <c r="D3520" s="6">
        <v>0.22984095109378799</v>
      </c>
      <c r="E3520" s="4">
        <f t="shared" si="13"/>
        <v>9.6885401947181524E-2</v>
      </c>
      <c r="F3520" s="4"/>
    </row>
    <row r="3521" spans="1:6" ht="13.2" x14ac:dyDescent="0.25">
      <c r="A3521" s="5">
        <v>44781.625</v>
      </c>
      <c r="B3521" s="6">
        <v>208.38</v>
      </c>
      <c r="C3521" s="6">
        <v>177.61095</v>
      </c>
      <c r="D3521" s="6">
        <v>0.17323847431703901</v>
      </c>
      <c r="E3521" s="4">
        <f t="shared" si="13"/>
        <v>0.10399782602327912</v>
      </c>
      <c r="F3521" s="4"/>
    </row>
    <row r="3522" spans="1:6" ht="13.2" x14ac:dyDescent="0.25">
      <c r="A3522" s="5">
        <v>44781.666666666664</v>
      </c>
      <c r="B3522" s="6">
        <v>183.57</v>
      </c>
      <c r="C3522" s="6">
        <v>156.77397999999999</v>
      </c>
      <c r="D3522" s="6">
        <v>0.17092134804512801</v>
      </c>
      <c r="E3522" s="4">
        <f t="shared" si="13"/>
        <v>0.1082240206566726</v>
      </c>
      <c r="F3522" s="4"/>
    </row>
    <row r="3523" spans="1:6" ht="13.2" x14ac:dyDescent="0.25">
      <c r="A3523" s="5">
        <v>44781.708333333336</v>
      </c>
      <c r="B3523" s="6">
        <v>169.15</v>
      </c>
      <c r="C3523" s="6">
        <v>146.30756</v>
      </c>
      <c r="D3523" s="6">
        <v>0.15612617693849801</v>
      </c>
      <c r="E3523" s="4">
        <f t="shared" si="13"/>
        <v>0.11270049292772082</v>
      </c>
      <c r="F3523" s="4"/>
    </row>
    <row r="3524" spans="1:6" ht="13.2" x14ac:dyDescent="0.25">
      <c r="A3524" s="5">
        <v>44781.75</v>
      </c>
      <c r="B3524" s="6">
        <v>165</v>
      </c>
      <c r="C3524" s="6">
        <v>144.32679999999999</v>
      </c>
      <c r="D3524" s="6">
        <v>0.14323881635288799</v>
      </c>
      <c r="E3524" s="4">
        <f t="shared" si="13"/>
        <v>0.1141165222522899</v>
      </c>
      <c r="F3524" s="4"/>
    </row>
    <row r="3525" spans="1:6" ht="13.2" x14ac:dyDescent="0.25">
      <c r="A3525" s="5">
        <v>44781.791666666664</v>
      </c>
      <c r="B3525" s="6">
        <v>170.21</v>
      </c>
      <c r="C3525" s="6">
        <v>144.29794000000001</v>
      </c>
      <c r="D3525" s="6">
        <v>0.17957331892610501</v>
      </c>
      <c r="E3525" s="4">
        <f t="shared" si="13"/>
        <v>0.11652429683465219</v>
      </c>
      <c r="F3525" s="4"/>
    </row>
    <row r="3526" spans="1:6" ht="13.2" x14ac:dyDescent="0.25">
      <c r="A3526" s="5">
        <v>44781.833333333336</v>
      </c>
      <c r="B3526" s="6">
        <v>183.15</v>
      </c>
      <c r="C3526" s="6">
        <v>143.88692</v>
      </c>
      <c r="D3526" s="6">
        <v>0.27287456010594902</v>
      </c>
      <c r="E3526" s="4">
        <f t="shared" si="13"/>
        <v>0.12767941291694049</v>
      </c>
      <c r="F3526" s="4"/>
    </row>
    <row r="3527" spans="1:6" ht="13.2" x14ac:dyDescent="0.25">
      <c r="A3527" s="5">
        <v>44781.875</v>
      </c>
      <c r="B3527" s="6">
        <v>198.96</v>
      </c>
      <c r="C3527" s="6">
        <v>148.37121999999999</v>
      </c>
      <c r="D3527" s="6">
        <v>0.34096086828699002</v>
      </c>
      <c r="E3527" s="4">
        <f t="shared" si="13"/>
        <v>0.1413437812861785</v>
      </c>
      <c r="F3527" s="4"/>
    </row>
    <row r="3528" spans="1:6" ht="13.2" x14ac:dyDescent="0.25">
      <c r="A3528" s="5">
        <v>44781.916666666664</v>
      </c>
      <c r="B3528" s="6">
        <v>204.88</v>
      </c>
      <c r="C3528" s="6">
        <v>157.25815</v>
      </c>
      <c r="D3528" s="6">
        <v>0.30282595846383698</v>
      </c>
      <c r="E3528" s="4">
        <f t="shared" si="13"/>
        <v>0.15314518389947249</v>
      </c>
      <c r="F3528" s="4"/>
    </row>
    <row r="3529" spans="1:6" ht="13.2" x14ac:dyDescent="0.25">
      <c r="A3529" s="5">
        <v>44781.958333333336</v>
      </c>
      <c r="B3529" s="6">
        <v>203.64</v>
      </c>
      <c r="C3529" s="6">
        <v>163.96921</v>
      </c>
      <c r="D3529" s="6">
        <v>0.24194048382620101</v>
      </c>
      <c r="E3529" s="4">
        <f t="shared" si="13"/>
        <v>0.16064334626292556</v>
      </c>
      <c r="F3529" s="4"/>
    </row>
    <row r="3530" spans="1:6" ht="13.2" x14ac:dyDescent="0.25">
      <c r="A3530" s="5">
        <v>44782</v>
      </c>
      <c r="B3530" s="6">
        <v>209.76</v>
      </c>
      <c r="C3530" s="6">
        <v>178.02001000000001</v>
      </c>
      <c r="D3530" s="6">
        <v>0.17829450745452699</v>
      </c>
      <c r="E3530" s="4">
        <f t="shared" si="13"/>
        <v>0.16410284703291469</v>
      </c>
      <c r="F3530" s="4"/>
    </row>
    <row r="3531" spans="1:6" ht="13.2" x14ac:dyDescent="0.25">
      <c r="A3531" s="5">
        <v>44782.041666666664</v>
      </c>
      <c r="B3531" s="6">
        <v>216.27</v>
      </c>
      <c r="C3531" s="6">
        <v>195.11913999999999</v>
      </c>
      <c r="D3531" s="6">
        <v>0.108399719268955</v>
      </c>
      <c r="E3531" s="4">
        <f t="shared" si="13"/>
        <v>0.16645327683928393</v>
      </c>
      <c r="F3531" s="4"/>
    </row>
    <row r="3532" spans="1:6" ht="13.2" x14ac:dyDescent="0.25">
      <c r="A3532" s="5">
        <v>44782.083333333336</v>
      </c>
      <c r="B3532" s="6">
        <v>252.26</v>
      </c>
      <c r="C3532" s="6">
        <v>219.00305</v>
      </c>
      <c r="D3532" s="6">
        <v>0.151856104287132</v>
      </c>
      <c r="E3532" s="4">
        <f t="shared" si="13"/>
        <v>0.16727156218803949</v>
      </c>
      <c r="F3532" s="4"/>
    </row>
    <row r="3533" spans="1:6" ht="13.2" x14ac:dyDescent="0.25">
      <c r="A3533" s="5">
        <v>44782.125</v>
      </c>
      <c r="B3533" s="6">
        <v>274.27</v>
      </c>
      <c r="C3533" s="6">
        <v>234.88676000000001</v>
      </c>
      <c r="D3533" s="6">
        <v>0.16766905039687999</v>
      </c>
      <c r="E3533" s="4">
        <f t="shared" si="13"/>
        <v>0.16583573330375093</v>
      </c>
      <c r="F3533" s="4"/>
    </row>
    <row r="3534" spans="1:6" ht="13.2" x14ac:dyDescent="0.25">
      <c r="A3534" s="5">
        <v>44782.166666666664</v>
      </c>
      <c r="B3534" s="6">
        <v>275.52</v>
      </c>
      <c r="C3534" s="6">
        <v>236.26035999999999</v>
      </c>
      <c r="D3534" s="6">
        <v>0.166171083460636</v>
      </c>
      <c r="E3534" s="4">
        <f t="shared" si="13"/>
        <v>0.16662966057005293</v>
      </c>
      <c r="F3534" s="4"/>
    </row>
    <row r="3535" spans="1:6" ht="13.2" x14ac:dyDescent="0.25">
      <c r="A3535" s="5">
        <v>44782.208333333336</v>
      </c>
      <c r="B3535" s="6">
        <v>273.01</v>
      </c>
      <c r="C3535" s="6">
        <v>230.75729000000001</v>
      </c>
      <c r="D3535" s="6">
        <v>0.18310455110648899</v>
      </c>
      <c r="E3535" s="4">
        <f t="shared" si="13"/>
        <v>0.16874206063198383</v>
      </c>
      <c r="F3535" s="4"/>
    </row>
    <row r="3536" spans="1:6" ht="13.2" x14ac:dyDescent="0.25">
      <c r="A3536" s="5">
        <v>44782.25</v>
      </c>
      <c r="B3536" s="6">
        <v>258.83999999999997</v>
      </c>
      <c r="C3536" s="6">
        <v>227.58441999999999</v>
      </c>
      <c r="D3536" s="6">
        <v>0.137336202539699</v>
      </c>
      <c r="E3536" s="4">
        <f t="shared" si="13"/>
        <v>0.17040518205031421</v>
      </c>
      <c r="F3536" s="4"/>
    </row>
    <row r="3537" spans="1:6" ht="13.2" x14ac:dyDescent="0.25">
      <c r="A3537" s="5">
        <v>44782.291666666664</v>
      </c>
      <c r="B3537" s="6">
        <v>259.63</v>
      </c>
      <c r="C3537" s="6">
        <v>229.55234999999999</v>
      </c>
      <c r="D3537" s="6">
        <v>0.13102741052313299</v>
      </c>
      <c r="E3537" s="4">
        <f t="shared" si="13"/>
        <v>0.17264849093695853</v>
      </c>
      <c r="F3537" s="4"/>
    </row>
    <row r="3538" spans="1:6" ht="13.2" x14ac:dyDescent="0.25">
      <c r="A3538" s="5">
        <v>44782.333333333336</v>
      </c>
      <c r="B3538" s="6">
        <v>259.31</v>
      </c>
      <c r="C3538" s="6">
        <v>232.65516</v>
      </c>
      <c r="D3538" s="6">
        <v>0.114568015598708</v>
      </c>
      <c r="E3538" s="4">
        <f t="shared" si="13"/>
        <v>0.17370322688554615</v>
      </c>
      <c r="F3538" s="4"/>
    </row>
    <row r="3539" spans="1:6" ht="13.2" x14ac:dyDescent="0.25">
      <c r="A3539" s="5">
        <v>44782.375</v>
      </c>
      <c r="B3539" s="6">
        <v>261.67</v>
      </c>
      <c r="C3539" s="6">
        <v>228.84266</v>
      </c>
      <c r="D3539" s="6">
        <v>0.14344939007438501</v>
      </c>
      <c r="E3539" s="4">
        <f t="shared" si="13"/>
        <v>0.17500739944405905</v>
      </c>
      <c r="F3539" s="4"/>
    </row>
    <row r="3540" spans="1:6" ht="13.2" x14ac:dyDescent="0.25">
      <c r="A3540" s="5">
        <v>44782.416666666664</v>
      </c>
      <c r="B3540" s="6">
        <v>259.57</v>
      </c>
      <c r="C3540" s="6">
        <v>222.18313000000001</v>
      </c>
      <c r="D3540" s="6">
        <v>0.16827051630787601</v>
      </c>
      <c r="E3540" s="4">
        <f t="shared" si="13"/>
        <v>0.17595494535292</v>
      </c>
      <c r="F3540" s="4"/>
    </row>
    <row r="3541" spans="1:6" ht="13.2" x14ac:dyDescent="0.25">
      <c r="A3541" s="5">
        <v>44782.458333333336</v>
      </c>
      <c r="B3541" s="6">
        <v>264.10000000000002</v>
      </c>
      <c r="C3541" s="6">
        <v>225.45649</v>
      </c>
      <c r="D3541" s="6">
        <v>0.171401186987342</v>
      </c>
      <c r="E3541" s="4">
        <f t="shared" si="13"/>
        <v>0.17757743773284754</v>
      </c>
      <c r="F3541" s="4"/>
    </row>
    <row r="3542" spans="1:6" ht="13.2" x14ac:dyDescent="0.25">
      <c r="A3542" s="5">
        <v>44782.5</v>
      </c>
      <c r="B3542" s="6">
        <v>262.45999999999998</v>
      </c>
      <c r="C3542" s="6">
        <v>233.99502000000001</v>
      </c>
      <c r="D3542" s="6">
        <v>0.121647802589986</v>
      </c>
      <c r="E3542" s="4">
        <f t="shared" si="13"/>
        <v>0.17850221670662092</v>
      </c>
      <c r="F3542" s="4"/>
    </row>
    <row r="3543" spans="1:6" ht="13.2" x14ac:dyDescent="0.25">
      <c r="A3543" s="5">
        <v>44782.541666666664</v>
      </c>
      <c r="B3543" s="6">
        <v>266.18</v>
      </c>
      <c r="C3543" s="6">
        <v>226.77332000000001</v>
      </c>
      <c r="D3543" s="6">
        <v>0.17377123552276699</v>
      </c>
      <c r="E3543" s="4">
        <f t="shared" si="13"/>
        <v>0.18035448885312241</v>
      </c>
      <c r="F3543" s="4"/>
    </row>
    <row r="3544" spans="1:6" ht="13.2" x14ac:dyDescent="0.25">
      <c r="A3544" s="5">
        <v>44782.583333333336</v>
      </c>
      <c r="B3544" s="6">
        <v>255.16</v>
      </c>
      <c r="C3544" s="6">
        <v>200.16789</v>
      </c>
      <c r="D3544" s="6">
        <v>0.27472992796197199</v>
      </c>
      <c r="E3544" s="4">
        <f t="shared" si="13"/>
        <v>0.18222486288929673</v>
      </c>
      <c r="F3544" s="4"/>
    </row>
    <row r="3545" spans="1:6" ht="13.2" x14ac:dyDescent="0.25">
      <c r="A3545" s="5">
        <v>44782.625</v>
      </c>
      <c r="B3545" s="6">
        <v>218.67</v>
      </c>
      <c r="C3545" s="6">
        <v>168.71263999999999</v>
      </c>
      <c r="D3545" s="6">
        <v>0.29610917119191499</v>
      </c>
      <c r="E3545" s="4">
        <f t="shared" si="13"/>
        <v>0.18734447525908327</v>
      </c>
      <c r="F3545" s="4"/>
    </row>
    <row r="3546" spans="1:6" ht="13.2" x14ac:dyDescent="0.25">
      <c r="A3546" s="5">
        <v>44782.666666666664</v>
      </c>
      <c r="B3546" s="6">
        <v>192.11</v>
      </c>
      <c r="C3546" s="6">
        <v>149.00372999999999</v>
      </c>
      <c r="D3546" s="6">
        <v>0.28929658338083197</v>
      </c>
      <c r="E3546" s="4">
        <f t="shared" si="13"/>
        <v>0.19227677673140428</v>
      </c>
      <c r="F3546" s="4"/>
    </row>
    <row r="3547" spans="1:6" ht="13.2" x14ac:dyDescent="0.25">
      <c r="A3547" s="5">
        <v>44782.708333333336</v>
      </c>
      <c r="B3547" s="6">
        <v>173.61</v>
      </c>
      <c r="C3547" s="6">
        <v>141.29172</v>
      </c>
      <c r="D3547" s="6">
        <v>0.22873442265406599</v>
      </c>
      <c r="E3547" s="4">
        <f t="shared" si="13"/>
        <v>0.19530212030288621</v>
      </c>
      <c r="F3547" s="4"/>
    </row>
    <row r="3548" spans="1:6" ht="13.2" x14ac:dyDescent="0.25">
      <c r="A3548" s="5">
        <v>44782.75</v>
      </c>
      <c r="B3548" s="6">
        <v>162.9</v>
      </c>
      <c r="C3548" s="6">
        <v>140.97922</v>
      </c>
      <c r="D3548" s="6">
        <v>0.15548944021679201</v>
      </c>
      <c r="E3548" s="4">
        <f t="shared" si="13"/>
        <v>0.19581256296388225</v>
      </c>
      <c r="F3548" s="4"/>
    </row>
    <row r="3549" spans="1:6" ht="13.2" x14ac:dyDescent="0.25">
      <c r="A3549" s="5">
        <v>44782.791666666664</v>
      </c>
      <c r="B3549" s="6">
        <v>160.52000000000001</v>
      </c>
      <c r="C3549" s="6">
        <v>141.91374999999999</v>
      </c>
      <c r="D3549" s="6">
        <v>0.13110956478847199</v>
      </c>
      <c r="E3549" s="4">
        <f t="shared" si="13"/>
        <v>0.19379323987481423</v>
      </c>
      <c r="F3549" s="4"/>
    </row>
    <row r="3550" spans="1:6" ht="13.2" x14ac:dyDescent="0.25">
      <c r="A3550" s="5">
        <v>44782.833333333336</v>
      </c>
      <c r="B3550" s="6">
        <v>167.46</v>
      </c>
      <c r="C3550" s="6">
        <v>142.39175</v>
      </c>
      <c r="D3550" s="6">
        <v>0.176051281060876</v>
      </c>
      <c r="E3550" s="4">
        <f t="shared" si="13"/>
        <v>0.18975893658126952</v>
      </c>
      <c r="F3550" s="4"/>
    </row>
    <row r="3551" spans="1:6" ht="13.2" x14ac:dyDescent="0.25">
      <c r="A3551" s="5">
        <v>44782.875</v>
      </c>
      <c r="B3551" s="6">
        <v>175.48</v>
      </c>
      <c r="C3551" s="6">
        <v>147.69766000000001</v>
      </c>
      <c r="D3551" s="6">
        <v>0.18810277698373801</v>
      </c>
      <c r="E3551" s="4">
        <f t="shared" si="13"/>
        <v>0.18338984944363404</v>
      </c>
      <c r="F3551" s="4"/>
    </row>
    <row r="3552" spans="1:6" ht="13.2" x14ac:dyDescent="0.25">
      <c r="A3552" s="5">
        <v>44782.916666666664</v>
      </c>
      <c r="B3552" s="6">
        <v>187.54</v>
      </c>
      <c r="C3552" s="6">
        <v>158.83280999999999</v>
      </c>
      <c r="D3552" s="6">
        <v>0.18073841292614501</v>
      </c>
      <c r="E3552" s="4">
        <f t="shared" si="13"/>
        <v>0.17830286837956347</v>
      </c>
      <c r="F3552" s="4"/>
    </row>
    <row r="3553" spans="1:6" ht="13.2" x14ac:dyDescent="0.25">
      <c r="A3553" s="5">
        <v>44782.958333333336</v>
      </c>
      <c r="B3553" s="6">
        <v>196.82</v>
      </c>
      <c r="C3553" s="6">
        <v>170.42106999999999</v>
      </c>
      <c r="D3553" s="6">
        <v>0.154904144188274</v>
      </c>
      <c r="E3553" s="4">
        <f t="shared" si="13"/>
        <v>0.17467635422798319</v>
      </c>
      <c r="F3553" s="4"/>
    </row>
    <row r="3554" spans="1:6" ht="13.2" x14ac:dyDescent="0.25">
      <c r="A3554" s="5">
        <v>44780</v>
      </c>
      <c r="B3554" s="6">
        <v>166.36</v>
      </c>
      <c r="C3554" s="6">
        <v>159.28773000000001</v>
      </c>
      <c r="D3554" s="6">
        <v>4.43993394845918E-2</v>
      </c>
      <c r="E3554" s="4">
        <f t="shared" si="13"/>
        <v>0.16909738889590256</v>
      </c>
      <c r="F3554" s="4"/>
    </row>
    <row r="3555" spans="1:6" ht="13.2" x14ac:dyDescent="0.25">
      <c r="A3555" s="5">
        <v>44780.041666666664</v>
      </c>
      <c r="B3555" s="6">
        <v>188.43</v>
      </c>
      <c r="C3555" s="6">
        <v>188.78765999999999</v>
      </c>
      <c r="D3555" s="6">
        <v>1.8945094186769401E-3</v>
      </c>
      <c r="E3555" s="4">
        <f t="shared" si="13"/>
        <v>0.16465967181880767</v>
      </c>
      <c r="F3555" s="4"/>
    </row>
    <row r="3556" spans="1:6" ht="13.2" x14ac:dyDescent="0.25">
      <c r="A3556" s="5">
        <v>44780.083333333336</v>
      </c>
      <c r="B3556" s="6">
        <v>226.03</v>
      </c>
      <c r="C3556" s="6">
        <v>221.75416000000001</v>
      </c>
      <c r="D3556" s="6">
        <v>1.9281893065726401E-2</v>
      </c>
      <c r="E3556" s="4">
        <f t="shared" si="13"/>
        <v>0.15913574635124911</v>
      </c>
      <c r="F3556" s="4"/>
    </row>
    <row r="3557" spans="1:6" ht="13.2" x14ac:dyDescent="0.25">
      <c r="A3557" s="5">
        <v>44780.125</v>
      </c>
      <c r="B3557" s="6">
        <v>261.83999999999997</v>
      </c>
      <c r="C3557" s="6">
        <v>242.22219999999999</v>
      </c>
      <c r="D3557" s="6">
        <v>8.0990924861552696E-2</v>
      </c>
      <c r="E3557" s="4">
        <f t="shared" si="13"/>
        <v>0.15552415778727713</v>
      </c>
      <c r="F3557" s="4"/>
    </row>
    <row r="3558" spans="1:6" ht="13.2" x14ac:dyDescent="0.25">
      <c r="A3558" s="5">
        <v>44780.166666666664</v>
      </c>
      <c r="B3558" s="6">
        <v>257.68</v>
      </c>
      <c r="C3558" s="6">
        <v>245.78262000000001</v>
      </c>
      <c r="D3558" s="6">
        <v>4.8406107803716902E-2</v>
      </c>
      <c r="E3558" s="4">
        <f t="shared" si="13"/>
        <v>0.15061728380157219</v>
      </c>
      <c r="F3558" s="4"/>
    </row>
    <row r="3559" spans="1:6" ht="13.2" x14ac:dyDescent="0.25">
      <c r="A3559" s="5">
        <v>44780.208333333336</v>
      </c>
      <c r="B3559" s="6">
        <v>253.45</v>
      </c>
      <c r="C3559" s="6">
        <v>240.35471000000001</v>
      </c>
      <c r="D3559" s="6">
        <v>5.4483184456838703E-2</v>
      </c>
      <c r="E3559" s="4">
        <f t="shared" si="13"/>
        <v>0.14525806019117007</v>
      </c>
      <c r="F3559" s="4"/>
    </row>
    <row r="3560" spans="1:6" ht="13.2" x14ac:dyDescent="0.25">
      <c r="A3560" s="5">
        <v>44780.25</v>
      </c>
      <c r="B3560" s="6">
        <v>239.04</v>
      </c>
      <c r="C3560" s="6">
        <v>232.11604</v>
      </c>
      <c r="D3560" s="6">
        <v>2.9829735161774999E-2</v>
      </c>
      <c r="E3560" s="4">
        <f t="shared" si="13"/>
        <v>0.14077862405042324</v>
      </c>
      <c r="F3560" s="4"/>
    </row>
    <row r="3561" spans="1:6" ht="13.2" x14ac:dyDescent="0.25">
      <c r="A3561" s="5">
        <v>44780.291666666664</v>
      </c>
      <c r="B3561" s="6">
        <v>232.18</v>
      </c>
      <c r="C3561" s="6">
        <v>224.64655999999999</v>
      </c>
      <c r="D3561" s="6">
        <v>3.3534633247889502E-2</v>
      </c>
      <c r="E3561" s="4">
        <f t="shared" si="13"/>
        <v>0.13671642499728809</v>
      </c>
      <c r="F3561" s="4"/>
    </row>
    <row r="3562" spans="1:6" ht="13.2" x14ac:dyDescent="0.25">
      <c r="A3562" s="5">
        <v>44780.333333333336</v>
      </c>
      <c r="B3562" s="6">
        <v>238.05</v>
      </c>
      <c r="C3562" s="6">
        <v>219.84881999999999</v>
      </c>
      <c r="D3562" s="6">
        <v>8.2789527821891501E-2</v>
      </c>
      <c r="E3562" s="4">
        <f t="shared" si="13"/>
        <v>0.13539232133992071</v>
      </c>
      <c r="F3562" s="4"/>
    </row>
    <row r="3563" spans="1:6" ht="13.2" x14ac:dyDescent="0.25">
      <c r="A3563" s="5">
        <v>44780.375</v>
      </c>
      <c r="B3563" s="6">
        <v>238.81</v>
      </c>
      <c r="C3563" s="6">
        <v>213.14106000000001</v>
      </c>
      <c r="D3563" s="6">
        <v>0.120431699082288</v>
      </c>
      <c r="E3563" s="4">
        <f t="shared" si="13"/>
        <v>0.13443325088191668</v>
      </c>
      <c r="F3563" s="4"/>
    </row>
    <row r="3564" spans="1:6" ht="13.2" x14ac:dyDescent="0.25">
      <c r="A3564" s="5">
        <v>44780.416666666664</v>
      </c>
      <c r="B3564" s="6">
        <v>248.32</v>
      </c>
      <c r="C3564" s="6">
        <v>205.2773</v>
      </c>
      <c r="D3564" s="6">
        <v>0.20968075866157601</v>
      </c>
      <c r="E3564" s="4">
        <f t="shared" si="13"/>
        <v>0.13615867764665418</v>
      </c>
      <c r="F3564" s="4"/>
    </row>
    <row r="3565" spans="1:6" ht="13.2" x14ac:dyDescent="0.25">
      <c r="A3565" s="5">
        <v>44780.458333333336</v>
      </c>
      <c r="B3565" s="6">
        <v>242.12</v>
      </c>
      <c r="C3565" s="6">
        <v>206.59841</v>
      </c>
      <c r="D3565" s="6">
        <v>0.171935447131466</v>
      </c>
      <c r="E3565" s="4">
        <f t="shared" si="13"/>
        <v>0.13618093848599269</v>
      </c>
      <c r="F3565" s="4"/>
    </row>
    <row r="3566" spans="1:6" ht="13.2" x14ac:dyDescent="0.25">
      <c r="A3566" s="5">
        <v>44780.5</v>
      </c>
      <c r="B3566" s="6">
        <v>232.99</v>
      </c>
      <c r="C3566" s="6">
        <v>213.85928999999999</v>
      </c>
      <c r="D3566" s="6">
        <v>8.9454659650277601E-2</v>
      </c>
      <c r="E3566" s="4">
        <f t="shared" si="13"/>
        <v>0.13483955753017149</v>
      </c>
      <c r="F3566" s="4"/>
    </row>
    <row r="3567" spans="1:6" ht="13.2" x14ac:dyDescent="0.25">
      <c r="A3567" s="5">
        <v>44780.541666666664</v>
      </c>
      <c r="B3567" s="6">
        <v>245.62</v>
      </c>
      <c r="C3567" s="6">
        <v>208.69027</v>
      </c>
      <c r="D3567" s="6">
        <v>0.17695951996228601</v>
      </c>
      <c r="E3567" s="4">
        <f t="shared" si="13"/>
        <v>0.13497240271515146</v>
      </c>
      <c r="F3567" s="4"/>
    </row>
    <row r="3568" spans="1:6" ht="13.2" x14ac:dyDescent="0.25">
      <c r="A3568" s="5">
        <v>44780.583333333336</v>
      </c>
      <c r="B3568" s="6">
        <v>239.55</v>
      </c>
      <c r="C3568" s="6">
        <v>184.80835999999999</v>
      </c>
      <c r="D3568" s="6">
        <v>0.29620759580356598</v>
      </c>
      <c r="E3568" s="4">
        <f t="shared" si="13"/>
        <v>0.13586730554188453</v>
      </c>
      <c r="F3568" s="4"/>
    </row>
    <row r="3569" spans="1:6" ht="13.2" x14ac:dyDescent="0.25">
      <c r="A3569" s="5">
        <v>44780.625</v>
      </c>
      <c r="B3569" s="6">
        <v>182.37</v>
      </c>
      <c r="C3569" s="6">
        <v>151.98784000000001</v>
      </c>
      <c r="D3569" s="6">
        <v>0.199898623468824</v>
      </c>
      <c r="E3569" s="4">
        <f t="shared" si="13"/>
        <v>0.13185853272008904</v>
      </c>
      <c r="F3569" s="4"/>
    </row>
    <row r="3570" spans="1:6" ht="13.2" x14ac:dyDescent="0.25">
      <c r="A3570" s="5">
        <v>44780.666666666664</v>
      </c>
      <c r="B3570" s="6">
        <v>149.04</v>
      </c>
      <c r="C3570" s="6">
        <v>127.25126</v>
      </c>
      <c r="D3570" s="6">
        <v>0.17122612381205399</v>
      </c>
      <c r="E3570" s="4">
        <f t="shared" si="13"/>
        <v>0.12693893023805664</v>
      </c>
      <c r="F3570" s="4"/>
    </row>
    <row r="3571" spans="1:6" ht="13.2" x14ac:dyDescent="0.25">
      <c r="A3571" s="5">
        <v>44780.708333333336</v>
      </c>
      <c r="B3571" s="6">
        <v>140.22999999999999</v>
      </c>
      <c r="C3571" s="6">
        <v>116.80665</v>
      </c>
      <c r="D3571" s="6">
        <v>0.200530962920347</v>
      </c>
      <c r="E3571" s="4">
        <f t="shared" si="13"/>
        <v>0.12576378608248504</v>
      </c>
      <c r="F3571" s="4"/>
    </row>
    <row r="3572" spans="1:6" ht="13.2" x14ac:dyDescent="0.25">
      <c r="A3572" s="5">
        <v>44780.75</v>
      </c>
      <c r="B3572" s="6">
        <v>128.56</v>
      </c>
      <c r="C3572" s="6">
        <v>117.89908</v>
      </c>
      <c r="D3572" s="6">
        <v>9.0424115268753602E-2</v>
      </c>
      <c r="E3572" s="4">
        <f t="shared" si="13"/>
        <v>0.12305273087631678</v>
      </c>
      <c r="F3572" s="4"/>
    </row>
    <row r="3573" spans="1:6" ht="13.2" x14ac:dyDescent="0.25">
      <c r="A3573" s="5">
        <v>44780.791666666664</v>
      </c>
      <c r="B3573" s="6">
        <v>126.87</v>
      </c>
      <c r="C3573" s="6">
        <v>119.80464000000001</v>
      </c>
      <c r="D3573" s="6">
        <v>5.8974009687771597E-2</v>
      </c>
      <c r="E3573" s="4">
        <f t="shared" si="13"/>
        <v>0.12004708274712093</v>
      </c>
      <c r="F3573" s="4"/>
    </row>
    <row r="3574" spans="1:6" ht="13.2" x14ac:dyDescent="0.25">
      <c r="A3574" s="5">
        <v>44780.833333333336</v>
      </c>
      <c r="B3574" s="6">
        <v>143.96</v>
      </c>
      <c r="C3574" s="6">
        <v>119.46628</v>
      </c>
      <c r="D3574" s="6">
        <v>0.20502622162504699</v>
      </c>
      <c r="E3574" s="4">
        <f t="shared" si="13"/>
        <v>0.12125437193729471</v>
      </c>
      <c r="F3574" s="4"/>
    </row>
    <row r="3575" spans="1:6" ht="13.2" x14ac:dyDescent="0.25">
      <c r="A3575" s="5">
        <v>44780.875</v>
      </c>
      <c r="B3575" s="6">
        <v>151.31</v>
      </c>
      <c r="C3575" s="6">
        <v>122.05316999999999</v>
      </c>
      <c r="D3575" s="6">
        <v>0.239705613545309</v>
      </c>
      <c r="E3575" s="4">
        <f t="shared" si="13"/>
        <v>0.1234044901273602</v>
      </c>
      <c r="F3575" s="4"/>
    </row>
    <row r="3576" spans="1:6" ht="13.2" x14ac:dyDescent="0.25">
      <c r="A3576" s="5">
        <v>44780.916666666664</v>
      </c>
      <c r="B3576" s="6">
        <v>159.86000000000001</v>
      </c>
      <c r="C3576" s="6">
        <v>128.68865</v>
      </c>
      <c r="D3576" s="6">
        <v>0.242222993247656</v>
      </c>
      <c r="E3576" s="4">
        <f t="shared" si="13"/>
        <v>0.12596634764075648</v>
      </c>
      <c r="F3576" s="4"/>
    </row>
    <row r="3577" spans="1:6" ht="13.2" x14ac:dyDescent="0.25">
      <c r="A3577" s="5">
        <v>44780.958333333336</v>
      </c>
      <c r="B3577" s="6">
        <v>171.48</v>
      </c>
      <c r="C3577" s="6">
        <v>139.39614</v>
      </c>
      <c r="D3577" s="6">
        <v>0.230163188162885</v>
      </c>
      <c r="E3577" s="4">
        <f t="shared" si="13"/>
        <v>0.12910214113969859</v>
      </c>
      <c r="F3577" s="4"/>
    </row>
    <row r="3578" spans="1:6" ht="13.2" x14ac:dyDescent="0.25">
      <c r="A3578" s="5">
        <v>44781</v>
      </c>
      <c r="B3578" s="6">
        <v>182.75</v>
      </c>
      <c r="C3578" s="6">
        <v>152.17758000000001</v>
      </c>
      <c r="D3578" s="6">
        <v>0.200899633178553</v>
      </c>
      <c r="E3578" s="4">
        <f t="shared" si="13"/>
        <v>0.13562298671028031</v>
      </c>
      <c r="F3578" s="4"/>
    </row>
    <row r="3579" spans="1:6" ht="13.2" x14ac:dyDescent="0.25">
      <c r="A3579" s="5">
        <v>44781.041666666664</v>
      </c>
      <c r="B3579" s="6">
        <v>192.2</v>
      </c>
      <c r="C3579" s="6">
        <v>181.79593</v>
      </c>
      <c r="D3579" s="6">
        <v>5.7229389018775001E-2</v>
      </c>
      <c r="E3579" s="4">
        <f t="shared" si="13"/>
        <v>0.13792860669361773</v>
      </c>
      <c r="F3579" s="4"/>
    </row>
    <row r="3580" spans="1:6" ht="13.2" x14ac:dyDescent="0.25">
      <c r="A3580" s="5">
        <v>44781.083333333336</v>
      </c>
      <c r="B3580" s="6">
        <v>236.22</v>
      </c>
      <c r="C3580" s="6">
        <v>218.75064</v>
      </c>
      <c r="D3580" s="6">
        <v>7.9859697781912695E-2</v>
      </c>
      <c r="E3580" s="4">
        <f t="shared" si="13"/>
        <v>0.14045268189012547</v>
      </c>
      <c r="F3580" s="4"/>
    </row>
    <row r="3581" spans="1:6" ht="13.2" x14ac:dyDescent="0.25">
      <c r="A3581" s="5">
        <v>44781.125</v>
      </c>
      <c r="B3581" s="6">
        <v>273.79000000000002</v>
      </c>
      <c r="C3581" s="6">
        <v>240.32759999999999</v>
      </c>
      <c r="D3581" s="6">
        <v>0.13923660869579699</v>
      </c>
      <c r="E3581" s="4">
        <f t="shared" si="13"/>
        <v>0.14287958538321899</v>
      </c>
      <c r="F3581" s="4"/>
    </row>
    <row r="3582" spans="1:6" ht="13.2" x14ac:dyDescent="0.25">
      <c r="A3582" s="5">
        <v>44781.166666666664</v>
      </c>
      <c r="B3582" s="6">
        <v>266.39999999999998</v>
      </c>
      <c r="C3582" s="6">
        <v>240.80615</v>
      </c>
      <c r="D3582" s="6">
        <v>0.106284038011487</v>
      </c>
      <c r="E3582" s="4">
        <f t="shared" si="13"/>
        <v>0.14529116580854273</v>
      </c>
      <c r="F3582" s="4"/>
    </row>
    <row r="3583" spans="1:6" ht="13.2" x14ac:dyDescent="0.25">
      <c r="A3583" s="5">
        <v>44781.208333333336</v>
      </c>
      <c r="B3583" s="6">
        <v>258.68</v>
      </c>
      <c r="C3583" s="6">
        <v>232.88811999999999</v>
      </c>
      <c r="D3583" s="6">
        <v>0.11074794197316699</v>
      </c>
      <c r="E3583" s="4">
        <f t="shared" si="13"/>
        <v>0.14763553070505642</v>
      </c>
      <c r="F3583" s="4"/>
    </row>
    <row r="3584" spans="1:6" ht="13.2" x14ac:dyDescent="0.25">
      <c r="A3584" s="5">
        <v>44781.25</v>
      </c>
      <c r="B3584" s="6">
        <v>247.31</v>
      </c>
      <c r="C3584" s="6">
        <v>224.10726</v>
      </c>
      <c r="D3584" s="6">
        <v>0.103534084527203</v>
      </c>
      <c r="E3584" s="4">
        <f t="shared" si="13"/>
        <v>0.15070654526194924</v>
      </c>
      <c r="F3584" s="4"/>
    </row>
    <row r="3585" spans="1:6" ht="13.2" x14ac:dyDescent="0.25">
      <c r="A3585" s="5">
        <v>44781.291666666664</v>
      </c>
      <c r="B3585" s="6">
        <v>245.41</v>
      </c>
      <c r="C3585" s="6">
        <v>215.78934000000001</v>
      </c>
      <c r="D3585" s="6">
        <v>0.13726655820903799</v>
      </c>
      <c r="E3585" s="4">
        <f t="shared" si="13"/>
        <v>0.15502870880199709</v>
      </c>
      <c r="F3585" s="4"/>
    </row>
    <row r="3586" spans="1:6" ht="13.2" x14ac:dyDescent="0.25">
      <c r="A3586" s="5">
        <v>44781.333333333336</v>
      </c>
      <c r="B3586" s="6">
        <v>253.13</v>
      </c>
      <c r="C3586" s="6">
        <v>209.90864999999999</v>
      </c>
      <c r="D3586" s="6">
        <v>0.20590552128271</v>
      </c>
      <c r="E3586" s="4">
        <f t="shared" si="13"/>
        <v>0.16015854186286452</v>
      </c>
      <c r="F3586" s="4"/>
    </row>
    <row r="3587" spans="1:6" ht="13.2" x14ac:dyDescent="0.25">
      <c r="A3587" s="5">
        <v>44781.375</v>
      </c>
      <c r="B3587" s="6">
        <v>255.42</v>
      </c>
      <c r="C3587" s="6">
        <v>203.06945999999999</v>
      </c>
      <c r="D3587" s="6">
        <v>0.25779622401123198</v>
      </c>
      <c r="E3587" s="4">
        <f t="shared" si="13"/>
        <v>0.16588206373490386</v>
      </c>
      <c r="F3587" s="4"/>
    </row>
    <row r="3588" spans="1:6" ht="13.2" x14ac:dyDescent="0.25">
      <c r="A3588" s="5">
        <v>44781.416666666664</v>
      </c>
      <c r="B3588" s="6">
        <v>256.16000000000003</v>
      </c>
      <c r="C3588" s="6">
        <v>196.18275</v>
      </c>
      <c r="D3588" s="6">
        <v>0.30572132361280502</v>
      </c>
      <c r="E3588" s="4">
        <f t="shared" si="13"/>
        <v>0.16988375394120506</v>
      </c>
      <c r="F3588" s="4"/>
    </row>
    <row r="3589" spans="1:6" ht="13.2" x14ac:dyDescent="0.25">
      <c r="A3589" s="5">
        <v>44781.458333333336</v>
      </c>
      <c r="B3589" s="6">
        <v>257.67</v>
      </c>
      <c r="C3589" s="6">
        <v>199.08704</v>
      </c>
      <c r="D3589" s="6">
        <v>0.294258029051012</v>
      </c>
      <c r="E3589" s="4">
        <f t="shared" si="13"/>
        <v>0.17498052818785284</v>
      </c>
      <c r="F3589" s="4"/>
    </row>
    <row r="3590" spans="1:6" ht="13.2" x14ac:dyDescent="0.25">
      <c r="A3590" s="5">
        <v>44781.5</v>
      </c>
      <c r="B3590" s="6">
        <v>259.56</v>
      </c>
      <c r="C3590" s="6">
        <v>206.33234999999999</v>
      </c>
      <c r="D3590" s="6">
        <v>0.25797045397873802</v>
      </c>
      <c r="E3590" s="4">
        <f t="shared" si="13"/>
        <v>0.18200201961820536</v>
      </c>
      <c r="F3590" s="4"/>
    </row>
    <row r="3591" spans="1:6" ht="13.2" x14ac:dyDescent="0.25">
      <c r="A3591" s="5">
        <v>44781.541666666664</v>
      </c>
      <c r="B3591" s="6">
        <v>259.57</v>
      </c>
      <c r="C3591" s="6">
        <v>199.48745</v>
      </c>
      <c r="D3591" s="6">
        <v>0.30118461086148501</v>
      </c>
      <c r="E3591" s="4">
        <f t="shared" si="13"/>
        <v>0.18717806507233867</v>
      </c>
      <c r="F3591" s="4"/>
    </row>
    <row r="3592" spans="1:6" ht="13.2" x14ac:dyDescent="0.25">
      <c r="A3592" s="5">
        <v>44781.583333333336</v>
      </c>
      <c r="B3592" s="6">
        <v>253.99</v>
      </c>
      <c r="C3592" s="6">
        <v>173.54730000000001</v>
      </c>
      <c r="D3592" s="6">
        <v>0.46352031982059</v>
      </c>
      <c r="E3592" s="4">
        <f t="shared" si="13"/>
        <v>0.19414942857304798</v>
      </c>
      <c r="F3592" s="4"/>
    </row>
    <row r="3593" spans="1:6" ht="13.2" x14ac:dyDescent="0.25">
      <c r="A3593" s="5">
        <v>44781.625</v>
      </c>
      <c r="B3593" s="6">
        <v>208.38</v>
      </c>
      <c r="C3593" s="6">
        <v>139.87424999999999</v>
      </c>
      <c r="D3593" s="6">
        <v>0.48976670116193599</v>
      </c>
      <c r="E3593" s="4">
        <f t="shared" si="13"/>
        <v>0.20622726514359432</v>
      </c>
      <c r="F3593" s="4"/>
    </row>
    <row r="3594" spans="1:6" ht="13.2" x14ac:dyDescent="0.25">
      <c r="A3594" s="5">
        <v>44781.666666666664</v>
      </c>
      <c r="B3594" s="6">
        <v>183.57</v>
      </c>
      <c r="C3594" s="6">
        <v>115.61454999999999</v>
      </c>
      <c r="D3594" s="6">
        <v>0.58777593304648901</v>
      </c>
      <c r="E3594" s="4">
        <f t="shared" si="13"/>
        <v>0.22358350719502909</v>
      </c>
      <c r="F3594" s="4"/>
    </row>
    <row r="3595" spans="1:6" ht="13.2" x14ac:dyDescent="0.25">
      <c r="A3595" s="5">
        <v>44781.708333333336</v>
      </c>
      <c r="B3595" s="6">
        <v>169.15</v>
      </c>
      <c r="C3595" s="6">
        <v>105.03474</v>
      </c>
      <c r="D3595" s="6">
        <v>0.61041956213725101</v>
      </c>
      <c r="E3595" s="4">
        <f t="shared" ref="E3595:E3849" si="14">AVERAGE(D3572:D3595)</f>
        <v>0.24066219882906678</v>
      </c>
      <c r="F3595" s="4"/>
    </row>
    <row r="3596" spans="1:6" ht="13.2" x14ac:dyDescent="0.25">
      <c r="A3596" s="5">
        <v>44781.75</v>
      </c>
      <c r="B3596" s="6">
        <v>165</v>
      </c>
      <c r="C3596" s="6">
        <v>106.55061000000001</v>
      </c>
      <c r="D3596" s="6">
        <v>0.54855988154361501</v>
      </c>
      <c r="E3596" s="4">
        <f t="shared" si="14"/>
        <v>0.25975118909051936</v>
      </c>
      <c r="F3596" s="4"/>
    </row>
    <row r="3597" spans="1:6" ht="13.2" x14ac:dyDescent="0.25">
      <c r="A3597" s="5">
        <v>44781.791666666664</v>
      </c>
      <c r="B3597" s="6">
        <v>170.21</v>
      </c>
      <c r="C3597" s="6">
        <v>111.45135999999999</v>
      </c>
      <c r="D3597" s="6">
        <v>0.52721330632483998</v>
      </c>
      <c r="E3597" s="4">
        <f t="shared" si="14"/>
        <v>0.27926115978373051</v>
      </c>
      <c r="F3597" s="4"/>
    </row>
    <row r="3598" spans="1:6" ht="13.2" x14ac:dyDescent="0.25">
      <c r="A3598" s="5">
        <v>44781.833333333336</v>
      </c>
      <c r="B3598" s="6">
        <v>183.15</v>
      </c>
      <c r="C3598" s="6">
        <v>115.693</v>
      </c>
      <c r="D3598" s="6">
        <v>0.58306898429464105</v>
      </c>
      <c r="E3598" s="4">
        <f t="shared" si="14"/>
        <v>0.29501294156163027</v>
      </c>
      <c r="F3598" s="4"/>
    </row>
    <row r="3599" spans="1:6" ht="13.2" x14ac:dyDescent="0.25">
      <c r="A3599" s="5">
        <v>44781.875</v>
      </c>
      <c r="B3599" s="6">
        <v>198.96</v>
      </c>
      <c r="C3599" s="6">
        <v>121.34807000000001</v>
      </c>
      <c r="D3599" s="6">
        <v>0.63958108274816305</v>
      </c>
      <c r="E3599" s="4">
        <f t="shared" si="14"/>
        <v>0.31167441944508251</v>
      </c>
      <c r="F3599" s="4"/>
    </row>
    <row r="3600" spans="1:6" ht="13.2" x14ac:dyDescent="0.25">
      <c r="A3600" s="5">
        <v>44781.916666666664</v>
      </c>
      <c r="B3600" s="6">
        <v>204.88</v>
      </c>
      <c r="C3600" s="6">
        <v>128.61713</v>
      </c>
      <c r="D3600" s="6">
        <v>0.59294489000026596</v>
      </c>
      <c r="E3600" s="4">
        <f t="shared" si="14"/>
        <v>0.32628783180977455</v>
      </c>
      <c r="F3600" s="4"/>
    </row>
    <row r="3601" spans="1:6" ht="13.2" x14ac:dyDescent="0.25">
      <c r="A3601" s="5">
        <v>44781.958333333336</v>
      </c>
      <c r="B3601" s="6">
        <v>203.64</v>
      </c>
      <c r="C3601" s="6">
        <v>137.71834999999999</v>
      </c>
      <c r="D3601" s="6">
        <v>0.47867005377278998</v>
      </c>
      <c r="E3601" s="4">
        <f t="shared" si="14"/>
        <v>0.33664228454352063</v>
      </c>
      <c r="F3601" s="4"/>
    </row>
    <row r="3602" spans="1:6" ht="13.2" x14ac:dyDescent="0.25">
      <c r="A3602" s="5">
        <v>44782</v>
      </c>
      <c r="B3602" s="6">
        <v>209.76</v>
      </c>
      <c r="C3602" s="6">
        <v>164.28908000000001</v>
      </c>
      <c r="D3602" s="6">
        <v>0.276773842789794</v>
      </c>
      <c r="E3602" s="4">
        <f t="shared" si="14"/>
        <v>0.33980370994398901</v>
      </c>
      <c r="F3602" s="4"/>
    </row>
    <row r="3603" spans="1:6" ht="13.2" x14ac:dyDescent="0.25">
      <c r="A3603" s="5">
        <v>44782.041666666664</v>
      </c>
      <c r="B3603" s="6">
        <v>216.27</v>
      </c>
      <c r="C3603" s="6">
        <v>193.94450000000001</v>
      </c>
      <c r="D3603" s="6">
        <v>0.115112828670057</v>
      </c>
      <c r="E3603" s="4">
        <f t="shared" si="14"/>
        <v>0.34221551992945914</v>
      </c>
      <c r="F3603" s="4"/>
    </row>
    <row r="3604" spans="1:6" ht="13.2" x14ac:dyDescent="0.25">
      <c r="A3604" s="5">
        <v>44782.083333333336</v>
      </c>
      <c r="B3604" s="6">
        <v>252.26</v>
      </c>
      <c r="C3604" s="6">
        <v>228.64953</v>
      </c>
      <c r="D3604" s="6">
        <v>0.103260522774746</v>
      </c>
      <c r="E3604" s="4">
        <f t="shared" si="14"/>
        <v>0.34319055430416051</v>
      </c>
      <c r="F3604" s="4"/>
    </row>
    <row r="3605" spans="1:6" ht="13.2" x14ac:dyDescent="0.25">
      <c r="A3605" s="5">
        <v>44782.125</v>
      </c>
      <c r="B3605" s="6">
        <v>274.27</v>
      </c>
      <c r="C3605" s="6">
        <v>246.9</v>
      </c>
      <c r="D3605" s="6">
        <v>0.110854597002835</v>
      </c>
      <c r="E3605" s="4">
        <f t="shared" si="14"/>
        <v>0.34200797048362036</v>
      </c>
      <c r="F3605" s="4"/>
    </row>
    <row r="3606" spans="1:6" ht="13.2" x14ac:dyDescent="0.25">
      <c r="A3606" s="5">
        <v>44782.166666666664</v>
      </c>
      <c r="B3606" s="6">
        <v>275.52</v>
      </c>
      <c r="C3606" s="6">
        <v>244.09509</v>
      </c>
      <c r="D3606" s="6">
        <v>0.12874044291509501</v>
      </c>
      <c r="E3606" s="4">
        <f t="shared" si="14"/>
        <v>0.34294365402127069</v>
      </c>
      <c r="F3606" s="4"/>
    </row>
    <row r="3607" spans="1:6" ht="13.2" x14ac:dyDescent="0.25">
      <c r="A3607" s="5">
        <v>44782.208333333336</v>
      </c>
      <c r="B3607" s="6">
        <v>273.01</v>
      </c>
      <c r="C3607" s="6">
        <v>234.65989999999999</v>
      </c>
      <c r="D3607" s="6">
        <v>0.16342843408694799</v>
      </c>
      <c r="E3607" s="4">
        <f t="shared" si="14"/>
        <v>0.3451386745260116</v>
      </c>
      <c r="F3607" s="4"/>
    </row>
    <row r="3608" spans="1:6" ht="13.2" x14ac:dyDescent="0.25">
      <c r="A3608" s="5">
        <v>44782.25</v>
      </c>
      <c r="B3608" s="6">
        <v>258.83999999999997</v>
      </c>
      <c r="C3608" s="6">
        <v>226.00867</v>
      </c>
      <c r="D3608" s="6">
        <v>0.14526579887399799</v>
      </c>
      <c r="E3608" s="4">
        <f t="shared" si="14"/>
        <v>0.34687749595712808</v>
      </c>
      <c r="F3608" s="4"/>
    </row>
    <row r="3609" spans="1:6" ht="13.2" x14ac:dyDescent="0.25">
      <c r="A3609" s="5">
        <v>44782.291666666664</v>
      </c>
      <c r="B3609" s="6">
        <v>259.63</v>
      </c>
      <c r="C3609" s="6">
        <v>216.56166999999999</v>
      </c>
      <c r="D3609" s="6">
        <v>0.19887328168461199</v>
      </c>
      <c r="E3609" s="4">
        <f t="shared" si="14"/>
        <v>0.34944444276861036</v>
      </c>
      <c r="F3609" s="4"/>
    </row>
    <row r="3610" spans="1:6" ht="13.2" x14ac:dyDescent="0.25">
      <c r="A3610" s="5">
        <v>44782.333333333336</v>
      </c>
      <c r="B3610" s="6">
        <v>259.31</v>
      </c>
      <c r="C3610" s="6">
        <v>208.69031000000001</v>
      </c>
      <c r="D3610" s="6">
        <v>0.24255889025225899</v>
      </c>
      <c r="E3610" s="4">
        <f t="shared" si="14"/>
        <v>0.35097166647567485</v>
      </c>
      <c r="F3610" s="4"/>
    </row>
    <row r="3611" spans="1:6" ht="13.2" x14ac:dyDescent="0.25">
      <c r="A3611" s="5">
        <v>44782.375</v>
      </c>
      <c r="B3611" s="6">
        <v>261.67</v>
      </c>
      <c r="C3611" s="6">
        <v>201.41425000000001</v>
      </c>
      <c r="D3611" s="6">
        <v>0.29916329157445398</v>
      </c>
      <c r="E3611" s="4">
        <f t="shared" si="14"/>
        <v>0.35269529429080909</v>
      </c>
      <c r="F3611" s="4"/>
    </row>
    <row r="3612" spans="1:6" ht="13.2" x14ac:dyDescent="0.25">
      <c r="A3612" s="5">
        <v>44782.416666666664</v>
      </c>
      <c r="B3612" s="6">
        <v>259.57</v>
      </c>
      <c r="C3612" s="6">
        <v>194.72846999999999</v>
      </c>
      <c r="D3612" s="6">
        <v>0.33298433454543103</v>
      </c>
      <c r="E3612" s="4">
        <f t="shared" si="14"/>
        <v>0.35383125307966856</v>
      </c>
      <c r="F3612" s="4"/>
    </row>
    <row r="3613" spans="1:6" ht="13.2" x14ac:dyDescent="0.25">
      <c r="A3613" s="5">
        <v>44782.458333333336</v>
      </c>
      <c r="B3613" s="6">
        <v>264.10000000000002</v>
      </c>
      <c r="C3613" s="6">
        <v>196.40639999999999</v>
      </c>
      <c r="D3613" s="6">
        <v>0.34466086644834398</v>
      </c>
      <c r="E3613" s="4">
        <f t="shared" si="14"/>
        <v>0.35593137130455738</v>
      </c>
      <c r="F3613" s="4"/>
    </row>
    <row r="3614" spans="1:6" ht="13.2" x14ac:dyDescent="0.25">
      <c r="A3614" s="5">
        <v>44782.5</v>
      </c>
      <c r="B3614" s="6">
        <v>262.45999999999998</v>
      </c>
      <c r="C3614" s="6">
        <v>202.60390000000001</v>
      </c>
      <c r="D3614" s="6">
        <v>0.29543409578986302</v>
      </c>
      <c r="E3614" s="4">
        <f t="shared" si="14"/>
        <v>0.35749235638002097</v>
      </c>
      <c r="F3614" s="4"/>
    </row>
    <row r="3615" spans="1:6" ht="13.2" x14ac:dyDescent="0.25">
      <c r="A3615" s="5">
        <v>44782.541666666664</v>
      </c>
      <c r="B3615" s="6">
        <v>266.18</v>
      </c>
      <c r="C3615" s="6">
        <v>195.61476999999999</v>
      </c>
      <c r="D3615" s="6">
        <v>0.36073569495800301</v>
      </c>
      <c r="E3615" s="4">
        <f t="shared" si="14"/>
        <v>0.35997365155070921</v>
      </c>
      <c r="F3615" s="4"/>
    </row>
    <row r="3616" spans="1:6" ht="13.2" x14ac:dyDescent="0.25">
      <c r="A3616" s="5">
        <v>44782.583333333336</v>
      </c>
      <c r="B3616" s="6">
        <v>255.16</v>
      </c>
      <c r="C3616" s="6">
        <v>168.45813000000001</v>
      </c>
      <c r="D3616" s="6">
        <v>0.51467904814092302</v>
      </c>
      <c r="E3616" s="4">
        <f t="shared" si="14"/>
        <v>0.36210526523072323</v>
      </c>
      <c r="F3616" s="4"/>
    </row>
    <row r="3617" spans="1:6" ht="13.2" x14ac:dyDescent="0.25">
      <c r="A3617" s="5">
        <v>44782.625</v>
      </c>
      <c r="B3617" s="6">
        <v>218.67</v>
      </c>
      <c r="C3617" s="6">
        <v>133.16538</v>
      </c>
      <c r="D3617" s="6">
        <v>0.64209346303070602</v>
      </c>
      <c r="E3617" s="4">
        <f t="shared" si="14"/>
        <v>0.36845221364192193</v>
      </c>
      <c r="F3617" s="4"/>
    </row>
    <row r="3618" spans="1:6" ht="13.2" x14ac:dyDescent="0.25">
      <c r="A3618" s="5">
        <v>44782.666666666664</v>
      </c>
      <c r="B3618" s="6">
        <v>192.11</v>
      </c>
      <c r="C3618" s="6">
        <v>109.86659</v>
      </c>
      <c r="D3618" s="6">
        <v>0.74857524930918495</v>
      </c>
      <c r="E3618" s="4">
        <f t="shared" si="14"/>
        <v>0.37515218515286763</v>
      </c>
      <c r="F3618" s="4"/>
    </row>
    <row r="3619" spans="1:6" ht="13.2" x14ac:dyDescent="0.25">
      <c r="A3619" s="5">
        <v>44782.708333333336</v>
      </c>
      <c r="B3619" s="6">
        <v>173.61</v>
      </c>
      <c r="C3619" s="6">
        <v>102.13466</v>
      </c>
      <c r="D3619" s="6">
        <v>0.69981473478249201</v>
      </c>
      <c r="E3619" s="4">
        <f t="shared" si="14"/>
        <v>0.37887698401308595</v>
      </c>
      <c r="F3619" s="4"/>
    </row>
    <row r="3620" spans="1:6" ht="13.2" x14ac:dyDescent="0.25">
      <c r="A3620" s="5">
        <v>44782.75</v>
      </c>
      <c r="B3620" s="6">
        <v>162.9</v>
      </c>
      <c r="C3620" s="6">
        <v>106.58065000000001</v>
      </c>
      <c r="D3620" s="6">
        <v>0.52842002746277095</v>
      </c>
      <c r="E3620" s="4">
        <f t="shared" si="14"/>
        <v>0.37803782342638398</v>
      </c>
      <c r="F3620" s="4"/>
    </row>
    <row r="3621" spans="1:6" ht="13.2" x14ac:dyDescent="0.25">
      <c r="A3621" s="5">
        <v>44782.791666666664</v>
      </c>
      <c r="B3621" s="6">
        <v>160.52000000000001</v>
      </c>
      <c r="C3621" s="6">
        <v>114.36414000000001</v>
      </c>
      <c r="D3621" s="6">
        <v>0.40358682363195297</v>
      </c>
      <c r="E3621" s="4">
        <f t="shared" si="14"/>
        <v>0.37288671998084699</v>
      </c>
      <c r="F3621" s="4"/>
    </row>
    <row r="3622" spans="1:6" ht="13.2" x14ac:dyDescent="0.25">
      <c r="A3622" s="5">
        <v>44782.833333333336</v>
      </c>
      <c r="B3622" s="6">
        <v>167.46</v>
      </c>
      <c r="C3622" s="6">
        <v>121.46496</v>
      </c>
      <c r="D3622" s="6">
        <v>0.37866920632913298</v>
      </c>
      <c r="E3622" s="4">
        <f t="shared" si="14"/>
        <v>0.3643700625656176</v>
      </c>
      <c r="F3622" s="4"/>
    </row>
    <row r="3623" spans="1:6" ht="13.2" x14ac:dyDescent="0.25">
      <c r="A3623" s="5">
        <v>44782.875</v>
      </c>
      <c r="B3623" s="6">
        <v>175.48</v>
      </c>
      <c r="C3623" s="6">
        <v>128.19448</v>
      </c>
      <c r="D3623" s="6">
        <v>0.368857691844453</v>
      </c>
      <c r="E3623" s="4">
        <f t="shared" si="14"/>
        <v>0.35308992127796296</v>
      </c>
      <c r="F3623" s="4"/>
    </row>
    <row r="3624" spans="1:6" ht="13.2" x14ac:dyDescent="0.25">
      <c r="A3624" s="5">
        <v>44782.916666666664</v>
      </c>
      <c r="B3624" s="6">
        <v>187.54</v>
      </c>
      <c r="C3624" s="6">
        <v>135.62253999999999</v>
      </c>
      <c r="D3624" s="6">
        <v>0.38280849186278298</v>
      </c>
      <c r="E3624" s="4">
        <f t="shared" si="14"/>
        <v>0.34433423802223451</v>
      </c>
      <c r="F3624" s="4"/>
    </row>
    <row r="3625" spans="1:6" ht="13.2" x14ac:dyDescent="0.25">
      <c r="A3625" s="5">
        <v>44782.958333333336</v>
      </c>
      <c r="B3625" s="6">
        <v>196.82</v>
      </c>
      <c r="C3625" s="6">
        <v>146.51124999999999</v>
      </c>
      <c r="D3625" s="6">
        <v>0.34337806823708</v>
      </c>
      <c r="E3625" s="4">
        <f t="shared" si="14"/>
        <v>0.33869707195824655</v>
      </c>
      <c r="F3625" s="4"/>
    </row>
    <row r="3626" spans="1:6" ht="13.2" x14ac:dyDescent="0.25">
      <c r="A3626" s="5">
        <v>44783</v>
      </c>
      <c r="B3626" s="6">
        <v>206.72</v>
      </c>
      <c r="C3626" s="6">
        <v>163.23824999999999</v>
      </c>
      <c r="D3626" s="6">
        <v>0.26636986123043999</v>
      </c>
      <c r="E3626" s="4">
        <f t="shared" si="14"/>
        <v>0.33826357272660684</v>
      </c>
      <c r="F3626" s="4"/>
    </row>
    <row r="3627" spans="1:6" ht="13.2" x14ac:dyDescent="0.25">
      <c r="A3627" s="5">
        <v>44783.041666666664</v>
      </c>
      <c r="B3627" s="6">
        <v>213.14</v>
      </c>
      <c r="C3627" s="6">
        <v>194.77278000000001</v>
      </c>
      <c r="D3627" s="6">
        <v>9.4300753934918199E-2</v>
      </c>
      <c r="E3627" s="4">
        <f t="shared" si="14"/>
        <v>0.33739640294597611</v>
      </c>
      <c r="F3627" s="4"/>
    </row>
    <row r="3628" spans="1:6" ht="13.2" x14ac:dyDescent="0.25">
      <c r="A3628" s="5">
        <v>44783.083333333336</v>
      </c>
      <c r="B3628" s="6">
        <v>241.74</v>
      </c>
      <c r="C3628" s="6">
        <v>229.88467</v>
      </c>
      <c r="D3628" s="6">
        <v>5.1570772422536902E-2</v>
      </c>
      <c r="E3628" s="4">
        <f t="shared" si="14"/>
        <v>0.33524266334796732</v>
      </c>
      <c r="F3628" s="4"/>
    </row>
    <row r="3629" spans="1:6" ht="13.2" x14ac:dyDescent="0.25">
      <c r="A3629" s="5">
        <v>44783.125</v>
      </c>
      <c r="B3629" s="6">
        <v>276.39999999999998</v>
      </c>
      <c r="C3629" s="6">
        <v>247.00623999999999</v>
      </c>
      <c r="D3629" s="6">
        <v>0.11900007060550299</v>
      </c>
      <c r="E3629" s="4">
        <f t="shared" si="14"/>
        <v>0.33558205808141178</v>
      </c>
      <c r="F3629" s="4"/>
    </row>
    <row r="3630" spans="1:6" ht="13.2" x14ac:dyDescent="0.25">
      <c r="A3630" s="5">
        <v>44783.166666666664</v>
      </c>
      <c r="B3630" s="6">
        <v>274.02</v>
      </c>
      <c r="C3630" s="6">
        <v>242.63784000000001</v>
      </c>
      <c r="D3630" s="6">
        <v>0.12933745206436001</v>
      </c>
      <c r="E3630" s="4">
        <f t="shared" si="14"/>
        <v>0.33560693346263121</v>
      </c>
      <c r="F3630" s="4"/>
    </row>
    <row r="3631" spans="1:6" ht="13.2" x14ac:dyDescent="0.25">
      <c r="A3631" s="5">
        <v>44783.208333333336</v>
      </c>
      <c r="B3631" s="6">
        <v>263.56</v>
      </c>
      <c r="C3631" s="6">
        <v>233.22997000000001</v>
      </c>
      <c r="D3631" s="6">
        <v>0.130043450247839</v>
      </c>
      <c r="E3631" s="4">
        <f t="shared" si="14"/>
        <v>0.33421589246933497</v>
      </c>
      <c r="F3631" s="4"/>
    </row>
    <row r="3632" spans="1:6" ht="13.2" x14ac:dyDescent="0.25">
      <c r="A3632" s="5">
        <v>44783.25</v>
      </c>
      <c r="B3632" s="6">
        <v>258.89</v>
      </c>
      <c r="C3632" s="6">
        <v>225.69095999999999</v>
      </c>
      <c r="D3632" s="6">
        <v>0.14709955595917501</v>
      </c>
      <c r="E3632" s="4">
        <f t="shared" si="14"/>
        <v>0.33429229901455071</v>
      </c>
      <c r="F3632" s="4"/>
    </row>
    <row r="3633" spans="1:6" ht="13.2" x14ac:dyDescent="0.25">
      <c r="A3633" s="5">
        <v>44783.291666666664</v>
      </c>
      <c r="B3633" s="6">
        <v>258.49</v>
      </c>
      <c r="C3633" s="6">
        <v>215.09707</v>
      </c>
      <c r="D3633" s="6">
        <v>0.20173649971150201</v>
      </c>
      <c r="E3633" s="4">
        <f t="shared" si="14"/>
        <v>0.33441159976567114</v>
      </c>
      <c r="F3633" s="4"/>
    </row>
    <row r="3634" spans="1:6" ht="13.2" x14ac:dyDescent="0.25">
      <c r="A3634" s="5">
        <v>44783.333333333336</v>
      </c>
      <c r="B3634" s="6">
        <v>256.33999999999997</v>
      </c>
      <c r="C3634" s="6">
        <v>203.09200999999999</v>
      </c>
      <c r="D3634" s="6">
        <v>0.26218653308911499</v>
      </c>
      <c r="E3634" s="4">
        <f t="shared" si="14"/>
        <v>0.33522941821720681</v>
      </c>
      <c r="F3634" s="4"/>
    </row>
    <row r="3635" spans="1:6" ht="13.2" x14ac:dyDescent="0.25">
      <c r="A3635" s="5">
        <v>44783.375</v>
      </c>
      <c r="B3635" s="6">
        <v>255.05</v>
      </c>
      <c r="C3635" s="6">
        <v>192.97210999999999</v>
      </c>
      <c r="D3635" s="6">
        <v>0.32169358566893402</v>
      </c>
      <c r="E3635" s="4">
        <f t="shared" si="14"/>
        <v>0.33616818047114339</v>
      </c>
      <c r="F3635" s="4"/>
    </row>
    <row r="3636" spans="1:6" ht="13.2" x14ac:dyDescent="0.25">
      <c r="A3636" s="5">
        <v>44783.416666666664</v>
      </c>
      <c r="B3636" s="6">
        <v>257.75</v>
      </c>
      <c r="C3636" s="6">
        <v>186.73253</v>
      </c>
      <c r="D3636" s="6">
        <v>0.38031654152599897</v>
      </c>
      <c r="E3636" s="4">
        <f t="shared" si="14"/>
        <v>0.33814035576200041</v>
      </c>
      <c r="F3636" s="4"/>
    </row>
    <row r="3637" spans="1:6" ht="13.2" x14ac:dyDescent="0.25">
      <c r="A3637" s="5">
        <v>44783.458333333336</v>
      </c>
      <c r="B3637" s="6">
        <v>260.45999999999998</v>
      </c>
      <c r="C3637" s="6">
        <v>188.72556</v>
      </c>
      <c r="D3637" s="6">
        <v>0.38009922980225802</v>
      </c>
      <c r="E3637" s="4">
        <f t="shared" si="14"/>
        <v>0.33961695423508015</v>
      </c>
      <c r="F3637" s="4"/>
    </row>
    <row r="3638" spans="1:6" ht="13.2" x14ac:dyDescent="0.25">
      <c r="A3638" s="5">
        <v>44783.5</v>
      </c>
      <c r="B3638" s="6">
        <v>269.32</v>
      </c>
      <c r="C3638" s="6">
        <v>195.89107999999999</v>
      </c>
      <c r="D3638" s="6">
        <v>0.374845654023654</v>
      </c>
      <c r="E3638" s="4">
        <f t="shared" si="14"/>
        <v>0.34292576916148804</v>
      </c>
      <c r="F3638" s="4"/>
    </row>
    <row r="3639" spans="1:6" ht="13.2" x14ac:dyDescent="0.25">
      <c r="A3639" s="5">
        <v>44783.541666666664</v>
      </c>
      <c r="B3639" s="6">
        <v>267.04000000000002</v>
      </c>
      <c r="C3639" s="6">
        <v>191.56178</v>
      </c>
      <c r="D3639" s="6">
        <v>0.39401502742352801</v>
      </c>
      <c r="E3639" s="4">
        <f t="shared" si="14"/>
        <v>0.34431240801421831</v>
      </c>
      <c r="F3639" s="4"/>
    </row>
    <row r="3640" spans="1:6" ht="13.2" x14ac:dyDescent="0.25">
      <c r="A3640" s="5">
        <v>44783.583333333336</v>
      </c>
      <c r="B3640" s="6">
        <v>253.22</v>
      </c>
      <c r="C3640" s="6">
        <v>165.47533000000001</v>
      </c>
      <c r="D3640" s="6">
        <v>0.53025831705547799</v>
      </c>
      <c r="E3640" s="4">
        <f t="shared" si="14"/>
        <v>0.34496154421899144</v>
      </c>
      <c r="F3640" s="4"/>
    </row>
    <row r="3641" spans="1:6" ht="13.2" x14ac:dyDescent="0.25">
      <c r="A3641" s="5">
        <v>44783.625</v>
      </c>
      <c r="B3641" s="6">
        <v>207.81</v>
      </c>
      <c r="C3641" s="6">
        <v>128.17771999999999</v>
      </c>
      <c r="D3641" s="6">
        <v>0.62126460043133802</v>
      </c>
      <c r="E3641" s="4">
        <f t="shared" si="14"/>
        <v>0.34409367494401771</v>
      </c>
      <c r="F3641" s="4"/>
    </row>
    <row r="3642" spans="1:6" ht="13.2" x14ac:dyDescent="0.25">
      <c r="A3642" s="5">
        <v>44783.666666666664</v>
      </c>
      <c r="B3642" s="6">
        <v>178.99</v>
      </c>
      <c r="C3642" s="6">
        <v>103.80293</v>
      </c>
      <c r="D3642" s="6">
        <v>0.72432512261455395</v>
      </c>
      <c r="E3642" s="4">
        <f t="shared" si="14"/>
        <v>0.34308325299840808</v>
      </c>
      <c r="F3642" s="4"/>
    </row>
    <row r="3643" spans="1:6" ht="13.2" x14ac:dyDescent="0.25">
      <c r="A3643" s="5">
        <v>44783.708333333336</v>
      </c>
      <c r="B3643" s="6">
        <v>167.72</v>
      </c>
      <c r="C3643" s="6">
        <v>99.716890000000006</v>
      </c>
      <c r="D3643" s="6">
        <v>0.68196180205780499</v>
      </c>
      <c r="E3643" s="4">
        <f t="shared" si="14"/>
        <v>0.34233938080154619</v>
      </c>
      <c r="F3643" s="4"/>
    </row>
    <row r="3644" spans="1:6" ht="13.2" x14ac:dyDescent="0.25">
      <c r="A3644" s="5">
        <v>44783.75</v>
      </c>
      <c r="B3644" s="6">
        <v>160.1</v>
      </c>
      <c r="C3644" s="6">
        <v>108.96225</v>
      </c>
      <c r="D3644" s="6">
        <v>0.46931620813630398</v>
      </c>
      <c r="E3644" s="4">
        <f t="shared" si="14"/>
        <v>0.33987672166294347</v>
      </c>
      <c r="F3644" s="4"/>
    </row>
    <row r="3645" spans="1:6" ht="13.2" x14ac:dyDescent="0.25">
      <c r="A3645" s="5">
        <v>44783.791666666664</v>
      </c>
      <c r="B3645" s="6">
        <v>159.27000000000001</v>
      </c>
      <c r="C3645" s="6">
        <v>118.11407</v>
      </c>
      <c r="D3645" s="6">
        <v>0.34844223046416001</v>
      </c>
      <c r="E3645" s="4">
        <f t="shared" si="14"/>
        <v>0.33757903028095204</v>
      </c>
      <c r="F3645" s="4"/>
    </row>
    <row r="3646" spans="1:6" ht="13.2" x14ac:dyDescent="0.25">
      <c r="A3646" s="5">
        <v>44783.833333333336</v>
      </c>
      <c r="B3646" s="6">
        <v>164.9</v>
      </c>
      <c r="C3646" s="6">
        <v>124.3096</v>
      </c>
      <c r="D3646" s="6">
        <v>0.32652667211542702</v>
      </c>
      <c r="E3646" s="4">
        <f t="shared" si="14"/>
        <v>0.33540642468871429</v>
      </c>
      <c r="F3646" s="4"/>
    </row>
    <row r="3647" spans="1:6" ht="13.2" x14ac:dyDescent="0.25">
      <c r="A3647" s="5">
        <v>44783.875</v>
      </c>
      <c r="B3647" s="6">
        <v>174.79</v>
      </c>
      <c r="C3647" s="6">
        <v>129.35202000000001</v>
      </c>
      <c r="D3647" s="6">
        <v>0.35127383399192302</v>
      </c>
      <c r="E3647" s="4">
        <f t="shared" si="14"/>
        <v>0.33467376394485893</v>
      </c>
      <c r="F3647" s="4"/>
    </row>
    <row r="3648" spans="1:6" ht="13.2" x14ac:dyDescent="0.25">
      <c r="A3648" s="5">
        <v>44783.916666666664</v>
      </c>
      <c r="B3648" s="6">
        <v>182.03</v>
      </c>
      <c r="C3648" s="6">
        <v>134.65502000000001</v>
      </c>
      <c r="D3648" s="6">
        <v>0.35182483356357502</v>
      </c>
      <c r="E3648" s="4">
        <f t="shared" si="14"/>
        <v>0.33338277818239187</v>
      </c>
      <c r="F3648" s="4"/>
    </row>
    <row r="3649" spans="1:6" ht="13.2" x14ac:dyDescent="0.25">
      <c r="A3649" s="5">
        <v>44783.958333333336</v>
      </c>
      <c r="B3649" s="6">
        <v>195.76</v>
      </c>
      <c r="C3649" s="6">
        <v>143.86867000000001</v>
      </c>
      <c r="D3649" s="6">
        <v>0.36068540843534502</v>
      </c>
      <c r="E3649" s="4">
        <f t="shared" si="14"/>
        <v>0.33410391735731965</v>
      </c>
      <c r="F3649" s="4"/>
    </row>
    <row r="3650" spans="1:6" ht="13.2" x14ac:dyDescent="0.25">
      <c r="A3650" s="5">
        <v>44781</v>
      </c>
      <c r="B3650" s="6">
        <v>182.75</v>
      </c>
      <c r="C3650" s="6">
        <v>181.84273999999999</v>
      </c>
      <c r="D3650" s="6">
        <v>4.9892561011784502E-3</v>
      </c>
      <c r="E3650" s="4">
        <f t="shared" si="14"/>
        <v>0.32321305881026713</v>
      </c>
      <c r="F3650" s="4"/>
    </row>
    <row r="3651" spans="1:6" ht="13.2" x14ac:dyDescent="0.25">
      <c r="A3651" s="5">
        <v>44781.041666666664</v>
      </c>
      <c r="B3651" s="6">
        <v>192.2</v>
      </c>
      <c r="C3651" s="6">
        <v>209.21367000000001</v>
      </c>
      <c r="D3651" s="6">
        <v>8.13219805378875E-2</v>
      </c>
      <c r="E3651" s="4">
        <f t="shared" si="14"/>
        <v>0.32267227658539083</v>
      </c>
      <c r="F3651" s="4"/>
    </row>
    <row r="3652" spans="1:6" ht="13.2" x14ac:dyDescent="0.25">
      <c r="A3652" s="5">
        <v>44781.083333333336</v>
      </c>
      <c r="B3652" s="6">
        <v>236.22</v>
      </c>
      <c r="C3652" s="6">
        <v>237.46189000000001</v>
      </c>
      <c r="D3652" s="6">
        <v>5.2298497245179499E-3</v>
      </c>
      <c r="E3652" s="4">
        <f t="shared" si="14"/>
        <v>0.3207414048063067</v>
      </c>
      <c r="F3652" s="4"/>
    </row>
    <row r="3653" spans="1:6" ht="13.2" x14ac:dyDescent="0.25">
      <c r="A3653" s="5">
        <v>44781.125</v>
      </c>
      <c r="B3653" s="6">
        <v>273.79000000000002</v>
      </c>
      <c r="C3653" s="6">
        <v>252.14895000000001</v>
      </c>
      <c r="D3653" s="6">
        <v>8.5826452975513098E-2</v>
      </c>
      <c r="E3653" s="4">
        <f t="shared" si="14"/>
        <v>0.31935917073839043</v>
      </c>
      <c r="F3653" s="4"/>
    </row>
    <row r="3654" spans="1:6" ht="13.2" x14ac:dyDescent="0.25">
      <c r="A3654" s="5">
        <v>44781.166666666664</v>
      </c>
      <c r="B3654" s="6">
        <v>266.39999999999998</v>
      </c>
      <c r="C3654" s="6">
        <v>251.02312000000001</v>
      </c>
      <c r="D3654" s="6">
        <v>6.1256827657946197E-2</v>
      </c>
      <c r="E3654" s="4">
        <f t="shared" si="14"/>
        <v>0.31652247805478984</v>
      </c>
      <c r="F3654" s="4"/>
    </row>
    <row r="3655" spans="1:6" ht="13.2" x14ac:dyDescent="0.25">
      <c r="A3655" s="5">
        <v>44781.208333333336</v>
      </c>
      <c r="B3655" s="6">
        <v>258.68</v>
      </c>
      <c r="C3655" s="6">
        <v>244.28201999999999</v>
      </c>
      <c r="D3655" s="6">
        <v>5.8939990753310502E-2</v>
      </c>
      <c r="E3655" s="4">
        <f t="shared" si="14"/>
        <v>0.31355983390918452</v>
      </c>
      <c r="F3655" s="4"/>
    </row>
    <row r="3656" spans="1:6" ht="13.2" x14ac:dyDescent="0.25">
      <c r="A3656" s="5">
        <v>44781.25</v>
      </c>
      <c r="B3656" s="6">
        <v>247.31</v>
      </c>
      <c r="C3656" s="6">
        <v>240.21325999999999</v>
      </c>
      <c r="D3656" s="6">
        <v>2.9543498139944498E-2</v>
      </c>
      <c r="E3656" s="4">
        <f t="shared" si="14"/>
        <v>0.3086616648333832</v>
      </c>
      <c r="F3656" s="4"/>
    </row>
    <row r="3657" spans="1:6" ht="13.2" x14ac:dyDescent="0.25">
      <c r="A3657" s="5">
        <v>44781.291666666664</v>
      </c>
      <c r="B3657" s="6">
        <v>245.41</v>
      </c>
      <c r="C3657" s="6">
        <v>240.53881000000001</v>
      </c>
      <c r="D3657" s="6">
        <v>2.0251160301325101E-2</v>
      </c>
      <c r="E3657" s="4">
        <f t="shared" si="14"/>
        <v>0.30109977569129254</v>
      </c>
      <c r="F3657" s="4"/>
    </row>
    <row r="3658" spans="1:6" ht="13.2" x14ac:dyDescent="0.25">
      <c r="A3658" s="5">
        <v>44781.333333333336</v>
      </c>
      <c r="B3658" s="6">
        <v>253.13</v>
      </c>
      <c r="C3658" s="6">
        <v>241.66825</v>
      </c>
      <c r="D3658" s="6">
        <v>4.7427620301798E-2</v>
      </c>
      <c r="E3658" s="4">
        <f t="shared" si="14"/>
        <v>0.29215148765848764</v>
      </c>
      <c r="F3658" s="4"/>
    </row>
    <row r="3659" spans="1:6" ht="13.2" x14ac:dyDescent="0.25">
      <c r="A3659" s="5">
        <v>44781.375</v>
      </c>
      <c r="B3659" s="6">
        <v>255.42</v>
      </c>
      <c r="C3659" s="6">
        <v>236.55098000000001</v>
      </c>
      <c r="D3659" s="6">
        <v>7.9767245098709694E-2</v>
      </c>
      <c r="E3659" s="4">
        <f t="shared" si="14"/>
        <v>0.28207122346806163</v>
      </c>
      <c r="F3659" s="4"/>
    </row>
    <row r="3660" spans="1:6" ht="13.2" x14ac:dyDescent="0.25">
      <c r="A3660" s="5">
        <v>44781.416666666664</v>
      </c>
      <c r="B3660" s="6">
        <v>256.16000000000003</v>
      </c>
      <c r="C3660" s="6">
        <v>228.49158</v>
      </c>
      <c r="D3660" s="6">
        <v>0.121091639350561</v>
      </c>
      <c r="E3660" s="4">
        <f t="shared" si="14"/>
        <v>0.27127018587741836</v>
      </c>
      <c r="F3660" s="4"/>
    </row>
    <row r="3661" spans="1:6" ht="13.2" x14ac:dyDescent="0.25">
      <c r="A3661" s="5">
        <v>44781.458333333336</v>
      </c>
      <c r="B3661" s="6">
        <v>257.67</v>
      </c>
      <c r="C3661" s="6">
        <v>230.05423999999999</v>
      </c>
      <c r="D3661" s="6">
        <v>0.120040213125391</v>
      </c>
      <c r="E3661" s="4">
        <f t="shared" si="14"/>
        <v>0.26043439351588221</v>
      </c>
      <c r="F3661" s="4"/>
    </row>
    <row r="3662" spans="1:6" ht="13.2" x14ac:dyDescent="0.25">
      <c r="A3662" s="5">
        <v>44781.5</v>
      </c>
      <c r="B3662" s="6">
        <v>259.56</v>
      </c>
      <c r="C3662" s="6">
        <v>238.24896000000001</v>
      </c>
      <c r="D3662" s="6">
        <v>8.9448617110437695E-2</v>
      </c>
      <c r="E3662" s="4">
        <f t="shared" si="14"/>
        <v>0.24854285031116485</v>
      </c>
      <c r="F3662" s="4"/>
    </row>
    <row r="3663" spans="1:6" ht="13.2" x14ac:dyDescent="0.25">
      <c r="A3663" s="5">
        <v>44781.541666666664</v>
      </c>
      <c r="B3663" s="6">
        <v>259.57</v>
      </c>
      <c r="C3663" s="6">
        <v>232.42513</v>
      </c>
      <c r="D3663" s="6">
        <v>0.116789737839449</v>
      </c>
      <c r="E3663" s="4">
        <f t="shared" si="14"/>
        <v>0.23699179657849492</v>
      </c>
      <c r="F3663" s="4"/>
    </row>
    <row r="3664" spans="1:6" ht="13.2" x14ac:dyDescent="0.25">
      <c r="A3664" s="5">
        <v>44781.583333333336</v>
      </c>
      <c r="B3664" s="6">
        <v>253.99</v>
      </c>
      <c r="C3664" s="6">
        <v>205.58915999999999</v>
      </c>
      <c r="D3664" s="6">
        <v>0.235425058402884</v>
      </c>
      <c r="E3664" s="4">
        <f t="shared" si="14"/>
        <v>0.22470707746797014</v>
      </c>
      <c r="F3664" s="4"/>
    </row>
    <row r="3665" spans="1:6" ht="13.2" x14ac:dyDescent="0.25">
      <c r="A3665" s="5">
        <v>44781.625</v>
      </c>
      <c r="B3665" s="6">
        <v>208.38</v>
      </c>
      <c r="C3665" s="6">
        <v>168.26632000000001</v>
      </c>
      <c r="D3665" s="6">
        <v>0.23839399352169799</v>
      </c>
      <c r="E3665" s="4">
        <f t="shared" si="14"/>
        <v>0.20875413551340183</v>
      </c>
      <c r="F3665" s="4"/>
    </row>
    <row r="3666" spans="1:6" ht="13.2" x14ac:dyDescent="0.25">
      <c r="A3666" s="5">
        <v>44781.666666666664</v>
      </c>
      <c r="B3666" s="6">
        <v>183.57</v>
      </c>
      <c r="C3666" s="6">
        <v>139.77733000000001</v>
      </c>
      <c r="D3666" s="6">
        <v>0.31330309428574699</v>
      </c>
      <c r="E3666" s="4">
        <f t="shared" si="14"/>
        <v>0.1916282176663682</v>
      </c>
      <c r="F3666" s="4"/>
    </row>
    <row r="3667" spans="1:6" ht="13.2" x14ac:dyDescent="0.25">
      <c r="A3667" s="5">
        <v>44781.708333333336</v>
      </c>
      <c r="B3667" s="6">
        <v>169.15</v>
      </c>
      <c r="C3667" s="6">
        <v>127.307</v>
      </c>
      <c r="D3667" s="6">
        <v>0.328677920302889</v>
      </c>
      <c r="E3667" s="4">
        <f t="shared" si="14"/>
        <v>0.17690805592658007</v>
      </c>
      <c r="F3667" s="4"/>
    </row>
    <row r="3668" spans="1:6" ht="13.2" x14ac:dyDescent="0.25">
      <c r="A3668" s="5">
        <v>44781.75</v>
      </c>
      <c r="B3668" s="6">
        <v>165</v>
      </c>
      <c r="C3668" s="6">
        <v>128.17187999999999</v>
      </c>
      <c r="D3668" s="6">
        <v>0.28733385201184503</v>
      </c>
      <c r="E3668" s="4">
        <f t="shared" si="14"/>
        <v>0.16932545775472763</v>
      </c>
      <c r="F3668" s="4"/>
    </row>
    <row r="3669" spans="1:6" ht="13.2" x14ac:dyDescent="0.25">
      <c r="A3669" s="5">
        <v>44781.791666666664</v>
      </c>
      <c r="B3669" s="6">
        <v>170.21</v>
      </c>
      <c r="C3669" s="6">
        <v>131.25030000000001</v>
      </c>
      <c r="D3669" s="6">
        <v>0.296835131043509</v>
      </c>
      <c r="E3669" s="4">
        <f t="shared" si="14"/>
        <v>0.16717516194553383</v>
      </c>
      <c r="F3669" s="4"/>
    </row>
    <row r="3670" spans="1:6" ht="13.2" x14ac:dyDescent="0.25">
      <c r="A3670" s="5">
        <v>44781.833333333336</v>
      </c>
      <c r="B3670" s="6">
        <v>183.15</v>
      </c>
      <c r="C3670" s="6">
        <v>132.13701</v>
      </c>
      <c r="D3670" s="6">
        <v>0.38606133134085502</v>
      </c>
      <c r="E3670" s="4">
        <f t="shared" si="14"/>
        <v>0.16965577274659335</v>
      </c>
      <c r="F3670" s="4"/>
    </row>
    <row r="3671" spans="1:6" ht="13.2" x14ac:dyDescent="0.25">
      <c r="A3671" s="5">
        <v>44781.875</v>
      </c>
      <c r="B3671" s="6">
        <v>198.96</v>
      </c>
      <c r="C3671" s="6">
        <v>136.77780999999999</v>
      </c>
      <c r="D3671" s="6">
        <v>0.45462191564552701</v>
      </c>
      <c r="E3671" s="4">
        <f t="shared" si="14"/>
        <v>0.17396194281549349</v>
      </c>
      <c r="F3671" s="4"/>
    </row>
    <row r="3672" spans="1:6" ht="13.2" x14ac:dyDescent="0.25">
      <c r="A3672" s="5">
        <v>44781.916666666664</v>
      </c>
      <c r="B3672" s="6">
        <v>204.88</v>
      </c>
      <c r="C3672" s="6">
        <v>146.99046000000001</v>
      </c>
      <c r="D3672" s="6">
        <v>0.39383195344786298</v>
      </c>
      <c r="E3672" s="4">
        <f t="shared" si="14"/>
        <v>0.17571223947733883</v>
      </c>
      <c r="F3672" s="4"/>
    </row>
    <row r="3673" spans="1:6" ht="13.2" x14ac:dyDescent="0.25">
      <c r="A3673" s="5">
        <v>44781.958333333336</v>
      </c>
      <c r="B3673" s="6">
        <v>203.64</v>
      </c>
      <c r="C3673" s="6">
        <v>161.05600999999999</v>
      </c>
      <c r="D3673" s="6">
        <v>0.26440484897148497</v>
      </c>
      <c r="E3673" s="4">
        <f t="shared" si="14"/>
        <v>0.17170054949967797</v>
      </c>
      <c r="F3673" s="4"/>
    </row>
    <row r="3674" spans="1:6" ht="13.2" x14ac:dyDescent="0.25">
      <c r="A3674" s="5">
        <v>44782</v>
      </c>
      <c r="B3674" s="6">
        <v>209.76</v>
      </c>
      <c r="C3674" s="6">
        <v>173.87723</v>
      </c>
      <c r="D3674" s="6">
        <v>0.206368424433722</v>
      </c>
      <c r="E3674" s="4">
        <f t="shared" si="14"/>
        <v>0.18009134818020064</v>
      </c>
      <c r="F3674" s="4"/>
    </row>
    <row r="3675" spans="1:6" ht="13.2" x14ac:dyDescent="0.25">
      <c r="A3675" s="5">
        <v>44782.041666666664</v>
      </c>
      <c r="B3675" s="6">
        <v>216.27</v>
      </c>
      <c r="C3675" s="6">
        <v>199.53425999999999</v>
      </c>
      <c r="D3675" s="6">
        <v>8.3874017424376196E-2</v>
      </c>
      <c r="E3675" s="4">
        <f t="shared" si="14"/>
        <v>0.18019768305047101</v>
      </c>
      <c r="F3675" s="4"/>
    </row>
    <row r="3676" spans="1:6" ht="13.2" x14ac:dyDescent="0.25">
      <c r="A3676" s="5">
        <v>44782.083333333336</v>
      </c>
      <c r="B3676" s="6">
        <v>252.26</v>
      </c>
      <c r="C3676" s="6">
        <v>230.11233999999999</v>
      </c>
      <c r="D3676" s="6">
        <v>9.6247163450686707E-2</v>
      </c>
      <c r="E3676" s="4">
        <f t="shared" si="14"/>
        <v>0.18399007112239474</v>
      </c>
      <c r="F3676" s="4"/>
    </row>
    <row r="3677" spans="1:6" ht="13.2" x14ac:dyDescent="0.25">
      <c r="A3677" s="5">
        <v>44782.125</v>
      </c>
      <c r="B3677" s="6">
        <v>274.27</v>
      </c>
      <c r="C3677" s="6">
        <v>247.01430999999999</v>
      </c>
      <c r="D3677" s="6">
        <v>0.11034053047372</v>
      </c>
      <c r="E3677" s="4">
        <f t="shared" si="14"/>
        <v>0.18501149101815331</v>
      </c>
      <c r="F3677" s="4"/>
    </row>
    <row r="3678" spans="1:6" ht="13.2" x14ac:dyDescent="0.25">
      <c r="A3678" s="5">
        <v>44782.166666666664</v>
      </c>
      <c r="B3678" s="6">
        <v>275.52</v>
      </c>
      <c r="C3678" s="6">
        <v>246.11752000000001</v>
      </c>
      <c r="D3678" s="6">
        <v>0.119465205077639</v>
      </c>
      <c r="E3678" s="4">
        <f t="shared" si="14"/>
        <v>0.18743684007730718</v>
      </c>
      <c r="F3678" s="4"/>
    </row>
    <row r="3679" spans="1:6" ht="13.2" x14ac:dyDescent="0.25">
      <c r="A3679" s="5">
        <v>44782.208333333336</v>
      </c>
      <c r="B3679" s="6">
        <v>273.01</v>
      </c>
      <c r="C3679" s="6">
        <v>238.87276</v>
      </c>
      <c r="D3679" s="6">
        <v>0.142909723151354</v>
      </c>
      <c r="E3679" s="4">
        <f t="shared" si="14"/>
        <v>0.19093557892722568</v>
      </c>
      <c r="F3679" s="4"/>
    </row>
    <row r="3680" spans="1:6" ht="13.2" x14ac:dyDescent="0.25">
      <c r="A3680" s="5">
        <v>44782.25</v>
      </c>
      <c r="B3680" s="6">
        <v>258.83999999999997</v>
      </c>
      <c r="C3680" s="6">
        <v>232.94144</v>
      </c>
      <c r="D3680" s="6">
        <v>0.11118056108865799</v>
      </c>
      <c r="E3680" s="4">
        <f t="shared" si="14"/>
        <v>0.19433712321675542</v>
      </c>
      <c r="F3680" s="4"/>
    </row>
    <row r="3681" spans="1:6" ht="13.2" x14ac:dyDescent="0.25">
      <c r="A3681" s="5">
        <v>44782.291666666664</v>
      </c>
      <c r="B3681" s="6">
        <v>259.63</v>
      </c>
      <c r="C3681" s="6">
        <v>229.77567999999999</v>
      </c>
      <c r="D3681" s="6">
        <v>0.12992811075567201</v>
      </c>
      <c r="E3681" s="4">
        <f t="shared" si="14"/>
        <v>0.19890699615235319</v>
      </c>
      <c r="F3681" s="4"/>
    </row>
    <row r="3682" spans="1:6" ht="13.2" x14ac:dyDescent="0.25">
      <c r="A3682" s="5">
        <v>44782.333333333336</v>
      </c>
      <c r="B3682" s="6">
        <v>259.31</v>
      </c>
      <c r="C3682" s="6">
        <v>228.05070000000001</v>
      </c>
      <c r="D3682" s="6">
        <v>0.137071712562162</v>
      </c>
      <c r="E3682" s="4">
        <f t="shared" si="14"/>
        <v>0.20264216666320167</v>
      </c>
      <c r="F3682" s="4"/>
    </row>
    <row r="3683" spans="1:6" ht="13.2" x14ac:dyDescent="0.25">
      <c r="A3683" s="5">
        <v>44782.375</v>
      </c>
      <c r="B3683" s="6">
        <v>261.67</v>
      </c>
      <c r="C3683" s="6">
        <v>222.38560000000001</v>
      </c>
      <c r="D3683" s="6">
        <v>0.176649926973688</v>
      </c>
      <c r="E3683" s="4">
        <f t="shared" si="14"/>
        <v>0.20667894507465912</v>
      </c>
      <c r="F3683" s="4"/>
    </row>
    <row r="3684" spans="1:6" ht="13.2" x14ac:dyDescent="0.25">
      <c r="A3684" s="5">
        <v>44782.416666666664</v>
      </c>
      <c r="B3684" s="6">
        <v>259.57</v>
      </c>
      <c r="C3684" s="6">
        <v>215.52311</v>
      </c>
      <c r="D3684" s="6">
        <v>0.20437200446856901</v>
      </c>
      <c r="E3684" s="4">
        <f t="shared" si="14"/>
        <v>0.21014896028790944</v>
      </c>
      <c r="F3684" s="4"/>
    </row>
    <row r="3685" spans="1:6" ht="13.2" x14ac:dyDescent="0.25">
      <c r="A3685" s="5">
        <v>44782.458333333336</v>
      </c>
      <c r="B3685" s="6">
        <v>264.10000000000002</v>
      </c>
      <c r="C3685" s="6">
        <v>219.0754</v>
      </c>
      <c r="D3685" s="6">
        <v>0.20552102152957299</v>
      </c>
      <c r="E3685" s="4">
        <f t="shared" si="14"/>
        <v>0.21371066063808372</v>
      </c>
      <c r="F3685" s="4"/>
    </row>
    <row r="3686" spans="1:6" ht="13.2" x14ac:dyDescent="0.25">
      <c r="A3686" s="5">
        <v>44782.5</v>
      </c>
      <c r="B3686" s="6">
        <v>262.45999999999998</v>
      </c>
      <c r="C3686" s="6">
        <v>227.47993</v>
      </c>
      <c r="D3686" s="6">
        <v>0.15377211519275499</v>
      </c>
      <c r="E3686" s="4">
        <f t="shared" si="14"/>
        <v>0.21639080639151356</v>
      </c>
      <c r="F3686" s="4"/>
    </row>
    <row r="3687" spans="1:6" ht="13.2" x14ac:dyDescent="0.25">
      <c r="A3687" s="5">
        <v>44782.541666666664</v>
      </c>
      <c r="B3687" s="6">
        <v>266.18</v>
      </c>
      <c r="C3687" s="6">
        <v>219.81162</v>
      </c>
      <c r="D3687" s="6">
        <v>0.21094599093532901</v>
      </c>
      <c r="E3687" s="4">
        <f t="shared" si="14"/>
        <v>0.22031398360384188</v>
      </c>
      <c r="F3687" s="4"/>
    </row>
    <row r="3688" spans="1:6" ht="13.2" x14ac:dyDescent="0.25">
      <c r="A3688" s="5">
        <v>44782.583333333336</v>
      </c>
      <c r="B3688" s="6">
        <v>255.16</v>
      </c>
      <c r="C3688" s="6">
        <v>192.10953000000001</v>
      </c>
      <c r="D3688" s="6">
        <v>0.32820063637655</v>
      </c>
      <c r="E3688" s="4">
        <f t="shared" si="14"/>
        <v>0.22417963268607799</v>
      </c>
      <c r="F3688" s="4"/>
    </row>
    <row r="3689" spans="1:6" ht="13.2" x14ac:dyDescent="0.25">
      <c r="A3689" s="5">
        <v>44782.625</v>
      </c>
      <c r="B3689" s="6">
        <v>218.67</v>
      </c>
      <c r="C3689" s="6">
        <v>158.55485999999999</v>
      </c>
      <c r="D3689" s="6">
        <v>0.379144101921568</v>
      </c>
      <c r="E3689" s="4">
        <f t="shared" si="14"/>
        <v>0.23004422053607257</v>
      </c>
      <c r="F3689" s="4"/>
    </row>
    <row r="3690" spans="1:6" ht="13.2" x14ac:dyDescent="0.25">
      <c r="A3690" s="5">
        <v>44782.666666666664</v>
      </c>
      <c r="B3690" s="6">
        <v>192.11</v>
      </c>
      <c r="C3690" s="6">
        <v>137.06435999999999</v>
      </c>
      <c r="D3690" s="6">
        <v>0.40160432660977602</v>
      </c>
      <c r="E3690" s="4">
        <f t="shared" si="14"/>
        <v>0.23372343854957381</v>
      </c>
      <c r="F3690" s="4"/>
    </row>
    <row r="3691" spans="1:6" ht="13.2" x14ac:dyDescent="0.25">
      <c r="A3691" s="5">
        <v>44782.708333333336</v>
      </c>
      <c r="B3691" s="6">
        <v>173.61</v>
      </c>
      <c r="C3691" s="6">
        <v>129.55587</v>
      </c>
      <c r="D3691" s="6">
        <v>0.34003962923486197</v>
      </c>
      <c r="E3691" s="4">
        <f t="shared" si="14"/>
        <v>0.23419684308840596</v>
      </c>
      <c r="F3691" s="4"/>
    </row>
    <row r="3692" spans="1:6" ht="13.2" x14ac:dyDescent="0.25">
      <c r="A3692" s="5">
        <v>44782.75</v>
      </c>
      <c r="B3692" s="6">
        <v>162.9</v>
      </c>
      <c r="C3692" s="6">
        <v>131.46504999999999</v>
      </c>
      <c r="D3692" s="6">
        <v>0.23911260064937401</v>
      </c>
      <c r="E3692" s="4">
        <f t="shared" si="14"/>
        <v>0.23218762428163639</v>
      </c>
      <c r="F3692" s="4"/>
    </row>
    <row r="3693" spans="1:6" ht="13.2" x14ac:dyDescent="0.25">
      <c r="A3693" s="5">
        <v>44782.791666666664</v>
      </c>
      <c r="B3693" s="6">
        <v>160.52000000000001</v>
      </c>
      <c r="C3693" s="6">
        <v>134.34898999999999</v>
      </c>
      <c r="D3693" s="6">
        <v>0.19479871043317801</v>
      </c>
      <c r="E3693" s="4">
        <f t="shared" si="14"/>
        <v>0.22793610675620588</v>
      </c>
      <c r="F3693" s="4"/>
    </row>
    <row r="3694" spans="1:6" ht="13.2" x14ac:dyDescent="0.25">
      <c r="A3694" s="5">
        <v>44782.833333333336</v>
      </c>
      <c r="B3694" s="6">
        <v>167.46</v>
      </c>
      <c r="C3694" s="6">
        <v>135.84608</v>
      </c>
      <c r="D3694" s="6">
        <v>0.23271867690256501</v>
      </c>
      <c r="E3694" s="4">
        <f t="shared" si="14"/>
        <v>0.22154682948794388</v>
      </c>
      <c r="F3694" s="4"/>
    </row>
    <row r="3695" spans="1:6" ht="13.2" x14ac:dyDescent="0.25">
      <c r="A3695" s="5">
        <v>44782.875</v>
      </c>
      <c r="B3695" s="6">
        <v>175.48</v>
      </c>
      <c r="C3695" s="6">
        <v>140.68235999999999</v>
      </c>
      <c r="D3695" s="6">
        <v>0.24734899243942099</v>
      </c>
      <c r="E3695" s="4">
        <f t="shared" si="14"/>
        <v>0.21291045768768943</v>
      </c>
      <c r="F3695" s="4"/>
    </row>
    <row r="3696" spans="1:6" ht="13.2" x14ac:dyDescent="0.25">
      <c r="A3696" s="5">
        <v>44782.916666666664</v>
      </c>
      <c r="B3696" s="6">
        <v>187.54</v>
      </c>
      <c r="C3696" s="6">
        <v>149.21364</v>
      </c>
      <c r="D3696" s="6">
        <v>0.25685560649817202</v>
      </c>
      <c r="E3696" s="4">
        <f t="shared" si="14"/>
        <v>0.20720310989811899</v>
      </c>
      <c r="F3696" s="4"/>
    </row>
    <row r="3697" spans="1:6" ht="13.2" x14ac:dyDescent="0.25">
      <c r="A3697" s="5">
        <v>44782.958333333336</v>
      </c>
      <c r="B3697" s="6">
        <v>196.82</v>
      </c>
      <c r="C3697" s="6">
        <v>159.15965</v>
      </c>
      <c r="D3697" s="6">
        <v>0.23661995989561399</v>
      </c>
      <c r="E3697" s="4">
        <f t="shared" si="14"/>
        <v>0.20604540618662434</v>
      </c>
      <c r="F3697" s="4"/>
    </row>
    <row r="3698" spans="1:6" ht="13.2" x14ac:dyDescent="0.25">
      <c r="A3698" s="5">
        <v>44783</v>
      </c>
      <c r="B3698" s="6">
        <v>206.72</v>
      </c>
      <c r="C3698" s="6">
        <v>173.14653000000001</v>
      </c>
      <c r="D3698" s="6">
        <v>0.19390206664840401</v>
      </c>
      <c r="E3698" s="4">
        <f t="shared" si="14"/>
        <v>0.2055259746122361</v>
      </c>
      <c r="F3698" s="4"/>
    </row>
    <row r="3699" spans="1:6" ht="13.2" x14ac:dyDescent="0.25">
      <c r="A3699" s="5">
        <v>44783.041666666664</v>
      </c>
      <c r="B3699" s="6">
        <v>213.14</v>
      </c>
      <c r="C3699" s="6">
        <v>202.07809</v>
      </c>
      <c r="D3699" s="6">
        <v>5.4740768779039703E-2</v>
      </c>
      <c r="E3699" s="4">
        <f t="shared" si="14"/>
        <v>0.20431208925201372</v>
      </c>
      <c r="F3699" s="4"/>
    </row>
    <row r="3700" spans="1:6" ht="13.2" x14ac:dyDescent="0.25">
      <c r="A3700" s="5">
        <v>44783.083333333336</v>
      </c>
      <c r="B3700" s="6">
        <v>241.74</v>
      </c>
      <c r="C3700" s="6">
        <v>233.75746000000001</v>
      </c>
      <c r="D3700" s="6">
        <v>3.4148813903094197E-2</v>
      </c>
      <c r="E3700" s="4">
        <f t="shared" si="14"/>
        <v>0.20172465802086403</v>
      </c>
      <c r="F3700" s="4"/>
    </row>
    <row r="3701" spans="1:6" ht="13.2" x14ac:dyDescent="0.25">
      <c r="A3701" s="5">
        <v>44783.125</v>
      </c>
      <c r="B3701" s="6">
        <v>276.39999999999998</v>
      </c>
      <c r="C3701" s="6">
        <v>249.73107999999999</v>
      </c>
      <c r="D3701" s="6">
        <v>0.106790552461471</v>
      </c>
      <c r="E3701" s="4">
        <f t="shared" si="14"/>
        <v>0.20157674227035369</v>
      </c>
      <c r="F3701" s="4"/>
    </row>
    <row r="3702" spans="1:6" ht="13.2" x14ac:dyDescent="0.25">
      <c r="A3702" s="5">
        <v>44783.166666666664</v>
      </c>
      <c r="B3702" s="6">
        <v>274.02</v>
      </c>
      <c r="C3702" s="6">
        <v>247.20410000000001</v>
      </c>
      <c r="D3702" s="6">
        <v>0.10847676070097501</v>
      </c>
      <c r="E3702" s="4">
        <f t="shared" si="14"/>
        <v>0.201118890421326</v>
      </c>
      <c r="F3702" s="4"/>
    </row>
    <row r="3703" spans="1:6" ht="13.2" x14ac:dyDescent="0.25">
      <c r="A3703" s="5">
        <v>44783.208333333336</v>
      </c>
      <c r="B3703" s="6">
        <v>263.56</v>
      </c>
      <c r="C3703" s="6">
        <v>238.95792</v>
      </c>
      <c r="D3703" s="6">
        <v>0.102955700317445</v>
      </c>
      <c r="E3703" s="4">
        <f t="shared" si="14"/>
        <v>0.19945413946991308</v>
      </c>
      <c r="F3703" s="4"/>
    </row>
    <row r="3704" spans="1:6" ht="13.2" x14ac:dyDescent="0.25">
      <c r="A3704" s="5">
        <v>44783.25</v>
      </c>
      <c r="B3704" s="6">
        <v>258.89</v>
      </c>
      <c r="C3704" s="6">
        <v>230.60435000000001</v>
      </c>
      <c r="D3704" s="6">
        <v>0.122658787659469</v>
      </c>
      <c r="E3704" s="4">
        <f t="shared" si="14"/>
        <v>0.19993239891036355</v>
      </c>
      <c r="F3704" s="4"/>
    </row>
    <row r="3705" spans="1:6" ht="13.2" x14ac:dyDescent="0.25">
      <c r="A3705" s="5">
        <v>44783.291666666664</v>
      </c>
      <c r="B3705" s="6">
        <v>258.49</v>
      </c>
      <c r="C3705" s="6">
        <v>221.43583000000001</v>
      </c>
      <c r="D3705" s="6">
        <v>0.16733592752356199</v>
      </c>
      <c r="E3705" s="4">
        <f t="shared" si="14"/>
        <v>0.20149105794235897</v>
      </c>
      <c r="F3705" s="4"/>
    </row>
    <row r="3706" spans="1:6" ht="13.2" x14ac:dyDescent="0.25">
      <c r="A3706" s="5">
        <v>44783.333333333336</v>
      </c>
      <c r="B3706" s="6">
        <v>256.33999999999997</v>
      </c>
      <c r="C3706" s="6">
        <v>213.98774</v>
      </c>
      <c r="D3706" s="6">
        <v>0.197919095738849</v>
      </c>
      <c r="E3706" s="4">
        <f t="shared" si="14"/>
        <v>0.2040263655747209</v>
      </c>
      <c r="F3706" s="4"/>
    </row>
    <row r="3707" spans="1:6" ht="13.2" x14ac:dyDescent="0.25">
      <c r="A3707" s="5">
        <v>44783.375</v>
      </c>
      <c r="B3707" s="6">
        <v>255.05</v>
      </c>
      <c r="C3707" s="6">
        <v>206.99887000000001</v>
      </c>
      <c r="D3707" s="6">
        <v>0.232132329997743</v>
      </c>
      <c r="E3707" s="4">
        <f t="shared" si="14"/>
        <v>0.20633813236738988</v>
      </c>
      <c r="F3707" s="4"/>
    </row>
    <row r="3708" spans="1:6" ht="13.2" x14ac:dyDescent="0.25">
      <c r="A3708" s="5">
        <v>44783.416666666664</v>
      </c>
      <c r="B3708" s="6">
        <v>257.75</v>
      </c>
      <c r="C3708" s="6">
        <v>201.45858000000001</v>
      </c>
      <c r="D3708" s="6">
        <v>0.279419322820601</v>
      </c>
      <c r="E3708" s="4">
        <f t="shared" si="14"/>
        <v>0.20946510396539123</v>
      </c>
      <c r="F3708" s="4"/>
    </row>
    <row r="3709" spans="1:6" ht="13.2" x14ac:dyDescent="0.25">
      <c r="A3709" s="5">
        <v>44783.458333333336</v>
      </c>
      <c r="B3709" s="6">
        <v>260.45999999999998</v>
      </c>
      <c r="C3709" s="6">
        <v>205.49863999999999</v>
      </c>
      <c r="D3709" s="6">
        <v>0.26745364348883199</v>
      </c>
      <c r="E3709" s="4">
        <f t="shared" si="14"/>
        <v>0.21204562988036035</v>
      </c>
      <c r="F3709" s="4"/>
    </row>
    <row r="3710" spans="1:6" ht="13.2" x14ac:dyDescent="0.25">
      <c r="A3710" s="5">
        <v>44783.5</v>
      </c>
      <c r="B3710" s="6">
        <v>269.32</v>
      </c>
      <c r="C3710" s="6">
        <v>212.91907</v>
      </c>
      <c r="D3710" s="6">
        <v>0.26489374577861902</v>
      </c>
      <c r="E3710" s="4">
        <f t="shared" si="14"/>
        <v>0.21667569782143803</v>
      </c>
      <c r="F3710" s="4"/>
    </row>
    <row r="3711" spans="1:6" ht="13.2" x14ac:dyDescent="0.25">
      <c r="A3711" s="5">
        <v>44783.541666666664</v>
      </c>
      <c r="B3711" s="6">
        <v>267.04000000000002</v>
      </c>
      <c r="C3711" s="6">
        <v>205.50606999999999</v>
      </c>
      <c r="D3711" s="6">
        <v>0.29942633811254299</v>
      </c>
      <c r="E3711" s="4">
        <f t="shared" si="14"/>
        <v>0.22036237895382196</v>
      </c>
      <c r="F3711" s="4"/>
    </row>
    <row r="3712" spans="1:6" ht="13.2" x14ac:dyDescent="0.25">
      <c r="A3712" s="5">
        <v>44783.583333333336</v>
      </c>
      <c r="B3712" s="6">
        <v>253.22</v>
      </c>
      <c r="C3712" s="6">
        <v>179.09207000000001</v>
      </c>
      <c r="D3712" s="6">
        <v>0.41390961643360302</v>
      </c>
      <c r="E3712" s="4">
        <f t="shared" si="14"/>
        <v>0.22393358645619918</v>
      </c>
      <c r="F3712" s="4"/>
    </row>
    <row r="3713" spans="1:6" ht="13.2" x14ac:dyDescent="0.25">
      <c r="A3713" s="5">
        <v>44783.625</v>
      </c>
      <c r="B3713" s="6">
        <v>207.81</v>
      </c>
      <c r="C3713" s="6">
        <v>145.83968999999999</v>
      </c>
      <c r="D3713" s="6">
        <v>0.424920746883101</v>
      </c>
      <c r="E3713" s="4">
        <f t="shared" si="14"/>
        <v>0.22584094666292973</v>
      </c>
      <c r="F3713" s="4"/>
    </row>
    <row r="3714" spans="1:6" ht="13.2" x14ac:dyDescent="0.25">
      <c r="A3714" s="5">
        <v>44783.666666666664</v>
      </c>
      <c r="B3714" s="6">
        <v>178.99</v>
      </c>
      <c r="C3714" s="6">
        <v>123.76465</v>
      </c>
      <c r="D3714" s="6">
        <v>0.44621263018155799</v>
      </c>
      <c r="E3714" s="4">
        <f t="shared" si="14"/>
        <v>0.22769962597842064</v>
      </c>
      <c r="F3714" s="4"/>
    </row>
    <row r="3715" spans="1:6" ht="13.2" x14ac:dyDescent="0.25">
      <c r="A3715" s="5">
        <v>44783.708333333336</v>
      </c>
      <c r="B3715" s="6">
        <v>167.72</v>
      </c>
      <c r="C3715" s="6">
        <v>115.99306</v>
      </c>
      <c r="D3715" s="6">
        <v>0.44594857657863302</v>
      </c>
      <c r="E3715" s="4">
        <f t="shared" si="14"/>
        <v>0.23211249878441109</v>
      </c>
      <c r="F3715" s="4"/>
    </row>
    <row r="3716" spans="1:6" ht="13.2" x14ac:dyDescent="0.25">
      <c r="A3716" s="5">
        <v>44783.75</v>
      </c>
      <c r="B3716" s="6">
        <v>160.1</v>
      </c>
      <c r="C3716" s="6">
        <v>119.02931</v>
      </c>
      <c r="D3716" s="6">
        <v>0.345046862827315</v>
      </c>
      <c r="E3716" s="4">
        <f t="shared" si="14"/>
        <v>0.23652642637515864</v>
      </c>
      <c r="F3716" s="4"/>
    </row>
    <row r="3717" spans="1:6" ht="13.2" x14ac:dyDescent="0.25">
      <c r="A3717" s="5">
        <v>44783.791666666664</v>
      </c>
      <c r="B3717" s="6">
        <v>159.27000000000001</v>
      </c>
      <c r="C3717" s="6">
        <v>124.54827</v>
      </c>
      <c r="D3717" s="6">
        <v>0.27878131105313603</v>
      </c>
      <c r="E3717" s="4">
        <f t="shared" si="14"/>
        <v>0.24002570140099019</v>
      </c>
      <c r="F3717" s="4"/>
    </row>
    <row r="3718" spans="1:6" ht="13.2" x14ac:dyDescent="0.25">
      <c r="A3718" s="5">
        <v>44783.833333333336</v>
      </c>
      <c r="B3718" s="6">
        <v>164.9</v>
      </c>
      <c r="C3718" s="6">
        <v>129.32568000000001</v>
      </c>
      <c r="D3718" s="6">
        <v>0.27507545291855401</v>
      </c>
      <c r="E3718" s="4">
        <f t="shared" si="14"/>
        <v>0.24179056706832311</v>
      </c>
      <c r="F3718" s="4"/>
    </row>
    <row r="3719" spans="1:6" ht="13.2" x14ac:dyDescent="0.25">
      <c r="A3719" s="5">
        <v>44783.875</v>
      </c>
      <c r="B3719" s="6">
        <v>174.79</v>
      </c>
      <c r="C3719" s="6">
        <v>135.28598</v>
      </c>
      <c r="D3719" s="6">
        <v>0.29200379817627797</v>
      </c>
      <c r="E3719" s="4">
        <f t="shared" si="14"/>
        <v>0.24365118397402549</v>
      </c>
      <c r="F3719" s="4"/>
    </row>
    <row r="3720" spans="1:6" ht="13.2" x14ac:dyDescent="0.25">
      <c r="A3720" s="5">
        <v>44783.916666666664</v>
      </c>
      <c r="B3720" s="6">
        <v>182.03</v>
      </c>
      <c r="C3720" s="6">
        <v>143.0522</v>
      </c>
      <c r="D3720" s="6">
        <v>0.27247256595843999</v>
      </c>
      <c r="E3720" s="4">
        <f t="shared" si="14"/>
        <v>0.24430189061820332</v>
      </c>
      <c r="F3720" s="4"/>
    </row>
    <row r="3721" spans="1:6" ht="13.2" x14ac:dyDescent="0.25">
      <c r="A3721" s="5">
        <v>44783.958333333336</v>
      </c>
      <c r="B3721" s="6">
        <v>195.76</v>
      </c>
      <c r="C3721" s="6">
        <v>154.11654999999999</v>
      </c>
      <c r="D3721" s="6">
        <v>0.27020751502677598</v>
      </c>
      <c r="E3721" s="4">
        <f t="shared" si="14"/>
        <v>0.24570137208200171</v>
      </c>
      <c r="F3721" s="4"/>
    </row>
    <row r="3722" spans="1:6" ht="13.2" x14ac:dyDescent="0.25">
      <c r="A3722" s="5">
        <v>44784</v>
      </c>
      <c r="B3722" s="6">
        <v>203.75</v>
      </c>
      <c r="C3722" s="6">
        <v>166.77419</v>
      </c>
      <c r="D3722" s="6">
        <v>0.22171182483332699</v>
      </c>
      <c r="E3722" s="4">
        <f t="shared" si="14"/>
        <v>0.24686011200637348</v>
      </c>
      <c r="F3722" s="4"/>
    </row>
    <row r="3723" spans="1:6" ht="13.2" x14ac:dyDescent="0.25">
      <c r="A3723" s="5">
        <v>44784.041666666664</v>
      </c>
      <c r="B3723" s="6">
        <v>209.85</v>
      </c>
      <c r="C3723" s="6">
        <v>197.74072000000001</v>
      </c>
      <c r="D3723" s="6">
        <v>6.1238170873454803E-2</v>
      </c>
      <c r="E3723" s="4">
        <f t="shared" si="14"/>
        <v>0.24713083709364078</v>
      </c>
      <c r="F3723" s="4"/>
    </row>
    <row r="3724" spans="1:6" ht="13.2" x14ac:dyDescent="0.25">
      <c r="A3724" s="5">
        <v>44784.083333333336</v>
      </c>
      <c r="B3724" s="6">
        <v>240.26</v>
      </c>
      <c r="C3724" s="6">
        <v>231.61989</v>
      </c>
      <c r="D3724" s="6">
        <v>3.7302970828627803E-2</v>
      </c>
      <c r="E3724" s="4">
        <f t="shared" si="14"/>
        <v>0.24726226029887133</v>
      </c>
      <c r="F3724" s="4"/>
    </row>
    <row r="3725" spans="1:6" ht="13.2" x14ac:dyDescent="0.25">
      <c r="A3725" s="5">
        <v>44784.125</v>
      </c>
      <c r="B3725" s="6">
        <v>273.89999999999998</v>
      </c>
      <c r="C3725" s="6">
        <v>247.58929000000001</v>
      </c>
      <c r="D3725" s="6">
        <v>0.106267561088769</v>
      </c>
      <c r="E3725" s="4">
        <f t="shared" si="14"/>
        <v>0.2472404689916754</v>
      </c>
      <c r="F3725" s="4"/>
    </row>
    <row r="3726" spans="1:6" ht="13.2" x14ac:dyDescent="0.25">
      <c r="A3726" s="5">
        <v>44784.166666666664</v>
      </c>
      <c r="B3726" s="6">
        <v>272.91000000000003</v>
      </c>
      <c r="C3726" s="6">
        <v>242.81226000000001</v>
      </c>
      <c r="D3726" s="6">
        <v>0.123954778889665</v>
      </c>
      <c r="E3726" s="4">
        <f t="shared" si="14"/>
        <v>0.24788538641620417</v>
      </c>
      <c r="F3726" s="4"/>
    </row>
    <row r="3727" spans="1:6" ht="13.2" x14ac:dyDescent="0.25">
      <c r="A3727" s="5">
        <v>44784.208333333336</v>
      </c>
      <c r="B3727" s="6">
        <v>260.27999999999997</v>
      </c>
      <c r="C3727" s="6">
        <v>233.48962</v>
      </c>
      <c r="D3727" s="6">
        <v>0.11473906206194499</v>
      </c>
      <c r="E3727" s="4">
        <f t="shared" si="14"/>
        <v>0.24837635982222503</v>
      </c>
      <c r="F3727" s="4"/>
    </row>
    <row r="3728" spans="1:6" ht="13.2" x14ac:dyDescent="0.25">
      <c r="A3728" s="5">
        <v>44784.25</v>
      </c>
      <c r="B3728" s="6">
        <v>258.27</v>
      </c>
      <c r="C3728" s="6">
        <v>226.64158</v>
      </c>
      <c r="D3728" s="6">
        <v>0.13955259224719399</v>
      </c>
      <c r="E3728" s="4">
        <f t="shared" si="14"/>
        <v>0.24908026834671351</v>
      </c>
      <c r="F3728" s="4"/>
    </row>
    <row r="3729" spans="1:6" ht="13.2" x14ac:dyDescent="0.25">
      <c r="A3729" s="5">
        <v>44784.291666666664</v>
      </c>
      <c r="B3729" s="6">
        <v>262.99</v>
      </c>
      <c r="C3729" s="6">
        <v>217.86018000000001</v>
      </c>
      <c r="D3729" s="6">
        <v>0.20715038425103599</v>
      </c>
      <c r="E3729" s="4">
        <f t="shared" si="14"/>
        <v>0.2507392040436916</v>
      </c>
      <c r="F3729" s="4"/>
    </row>
    <row r="3730" spans="1:6" ht="13.2" x14ac:dyDescent="0.25">
      <c r="A3730" s="5">
        <v>44784.333333333336</v>
      </c>
      <c r="B3730" s="6">
        <v>261.68</v>
      </c>
      <c r="C3730" s="6">
        <v>207.79884000000001</v>
      </c>
      <c r="D3730" s="6">
        <v>0.259294806458014</v>
      </c>
      <c r="E3730" s="4">
        <f t="shared" si="14"/>
        <v>0.25329652532365682</v>
      </c>
      <c r="F3730" s="4"/>
    </row>
    <row r="3731" spans="1:6" ht="13.2" x14ac:dyDescent="0.25">
      <c r="A3731" s="5">
        <v>44784.375</v>
      </c>
      <c r="B3731" s="6">
        <v>256.89999999999998</v>
      </c>
      <c r="C3731" s="6">
        <v>198.18755999999999</v>
      </c>
      <c r="D3731" s="6">
        <v>0.29624684818764602</v>
      </c>
      <c r="E3731" s="4">
        <f t="shared" si="14"/>
        <v>0.25596796358156942</v>
      </c>
      <c r="F3731" s="4"/>
    </row>
    <row r="3732" spans="1:6" ht="13.2" x14ac:dyDescent="0.25">
      <c r="A3732" s="5">
        <v>44784.416666666664</v>
      </c>
      <c r="B3732" s="6">
        <v>250.97</v>
      </c>
      <c r="C3732" s="6">
        <v>191.54963000000001</v>
      </c>
      <c r="D3732" s="6">
        <v>0.310208743290185</v>
      </c>
      <c r="E3732" s="4">
        <f t="shared" si="14"/>
        <v>0.25725085610113546</v>
      </c>
      <c r="F3732" s="4"/>
    </row>
    <row r="3733" spans="1:6" ht="13.2" x14ac:dyDescent="0.25">
      <c r="A3733" s="5">
        <v>44784.458333333336</v>
      </c>
      <c r="B3733" s="6">
        <v>254.58</v>
      </c>
      <c r="C3733" s="6">
        <v>193.70227</v>
      </c>
      <c r="D3733" s="6">
        <v>0.31428506232787001</v>
      </c>
      <c r="E3733" s="4">
        <f t="shared" si="14"/>
        <v>0.25920216521942874</v>
      </c>
      <c r="F3733" s="4"/>
    </row>
    <row r="3734" spans="1:6" ht="13.2" x14ac:dyDescent="0.25">
      <c r="A3734" s="5">
        <v>44784.5</v>
      </c>
      <c r="B3734" s="6">
        <v>261.14999999999998</v>
      </c>
      <c r="C3734" s="6">
        <v>200.94812999999999</v>
      </c>
      <c r="D3734" s="6">
        <v>0.29958910291924501</v>
      </c>
      <c r="E3734" s="4">
        <f t="shared" si="14"/>
        <v>0.26064780510028812</v>
      </c>
      <c r="F3734" s="4"/>
    </row>
    <row r="3735" spans="1:6" ht="13.2" x14ac:dyDescent="0.25">
      <c r="A3735" s="5">
        <v>44784.541666666664</v>
      </c>
      <c r="B3735" s="6">
        <v>267.02999999999997</v>
      </c>
      <c r="C3735" s="6">
        <v>195.91047</v>
      </c>
      <c r="D3735" s="6">
        <v>0.36302056750718797</v>
      </c>
      <c r="E3735" s="4">
        <f t="shared" si="14"/>
        <v>0.26329756465839832</v>
      </c>
      <c r="F3735" s="4"/>
    </row>
    <row r="3736" spans="1:6" ht="13.2" x14ac:dyDescent="0.25">
      <c r="A3736" s="5">
        <v>44784.583333333336</v>
      </c>
      <c r="B3736" s="6">
        <v>260.49</v>
      </c>
      <c r="C3736" s="6">
        <v>169.52292</v>
      </c>
      <c r="D3736" s="6">
        <v>0.53660637747391304</v>
      </c>
      <c r="E3736" s="4">
        <f t="shared" si="14"/>
        <v>0.26840992970174465</v>
      </c>
      <c r="F3736" s="4"/>
    </row>
    <row r="3737" spans="1:6" ht="13.2" x14ac:dyDescent="0.25">
      <c r="A3737" s="5">
        <v>44784.625</v>
      </c>
      <c r="B3737" s="6">
        <v>212.87</v>
      </c>
      <c r="C3737" s="6">
        <v>133.23092</v>
      </c>
      <c r="D3737" s="6">
        <v>0.59775223349054396</v>
      </c>
      <c r="E3737" s="4">
        <f t="shared" si="14"/>
        <v>0.27561124164372136</v>
      </c>
      <c r="F3737" s="4"/>
    </row>
    <row r="3738" spans="1:6" ht="13.2" x14ac:dyDescent="0.25">
      <c r="A3738" s="5">
        <v>44784.666666666664</v>
      </c>
      <c r="B3738" s="6">
        <v>183.19</v>
      </c>
      <c r="C3738" s="6">
        <v>109.90503</v>
      </c>
      <c r="D3738" s="6">
        <v>0.66680269319793595</v>
      </c>
      <c r="E3738" s="4">
        <f t="shared" si="14"/>
        <v>0.28480249426940379</v>
      </c>
      <c r="F3738" s="4"/>
    </row>
    <row r="3739" spans="1:6" ht="13.2" x14ac:dyDescent="0.25">
      <c r="A3739" s="5">
        <v>44784.708333333336</v>
      </c>
      <c r="B3739" s="6">
        <v>178.96</v>
      </c>
      <c r="C3739" s="6">
        <v>105.32702999999999</v>
      </c>
      <c r="D3739" s="6">
        <v>0.69908901827004899</v>
      </c>
      <c r="E3739" s="4">
        <f t="shared" si="14"/>
        <v>0.29535001267321281</v>
      </c>
      <c r="F3739" s="4"/>
    </row>
    <row r="3740" spans="1:6" ht="13.2" x14ac:dyDescent="0.25">
      <c r="A3740" s="5">
        <v>44784.75</v>
      </c>
      <c r="B3740" s="6">
        <v>166.18</v>
      </c>
      <c r="C3740" s="6">
        <v>113.08771</v>
      </c>
      <c r="D3740" s="6">
        <v>0.46947886733226801</v>
      </c>
      <c r="E3740" s="4">
        <f t="shared" si="14"/>
        <v>0.30053467952758584</v>
      </c>
      <c r="F3740" s="4"/>
    </row>
    <row r="3741" spans="1:6" ht="13.2" x14ac:dyDescent="0.25">
      <c r="A3741" s="5">
        <v>44784.791666666664</v>
      </c>
      <c r="B3741" s="6">
        <v>164.91</v>
      </c>
      <c r="C3741" s="6">
        <v>121.37401</v>
      </c>
      <c r="D3741" s="6">
        <v>0.35869285360185399</v>
      </c>
      <c r="E3741" s="4">
        <f t="shared" si="14"/>
        <v>0.30386432713378242</v>
      </c>
      <c r="F3741" s="4"/>
    </row>
    <row r="3742" spans="1:6" ht="13.2" x14ac:dyDescent="0.25">
      <c r="A3742" s="5">
        <v>44784.833333333336</v>
      </c>
      <c r="B3742" s="6">
        <v>170.16</v>
      </c>
      <c r="C3742" s="6">
        <v>127.27453</v>
      </c>
      <c r="D3742" s="6">
        <v>0.33695249159435098</v>
      </c>
      <c r="E3742" s="4">
        <f t="shared" si="14"/>
        <v>0.3064425370786073</v>
      </c>
      <c r="F3742" s="4"/>
    </row>
    <row r="3743" spans="1:6" ht="13.2" x14ac:dyDescent="0.25">
      <c r="A3743" s="5">
        <v>44784.875</v>
      </c>
      <c r="B3743" s="6">
        <v>178.32</v>
      </c>
      <c r="C3743" s="6">
        <v>132.29649000000001</v>
      </c>
      <c r="D3743" s="6">
        <v>0.347881565111818</v>
      </c>
      <c r="E3743" s="4">
        <f t="shared" si="14"/>
        <v>0.30877077736758812</v>
      </c>
      <c r="F3743" s="4"/>
    </row>
    <row r="3744" spans="1:6" ht="13.2" x14ac:dyDescent="0.25">
      <c r="A3744" s="5">
        <v>44784.916666666664</v>
      </c>
      <c r="B3744" s="6">
        <v>184.33</v>
      </c>
      <c r="C3744" s="6">
        <v>137.7749</v>
      </c>
      <c r="D3744" s="6">
        <v>0.337906977250573</v>
      </c>
      <c r="E3744" s="4">
        <f t="shared" si="14"/>
        <v>0.31149721117142704</v>
      </c>
      <c r="F3744" s="4"/>
    </row>
    <row r="3745" spans="1:6" ht="13.2" x14ac:dyDescent="0.25">
      <c r="A3745" s="5">
        <v>44784.958333333336</v>
      </c>
      <c r="B3745" s="6">
        <v>198.49</v>
      </c>
      <c r="C3745" s="6">
        <v>147.27904000000001</v>
      </c>
      <c r="D3745" s="6">
        <v>0.34771383626617802</v>
      </c>
      <c r="E3745" s="4">
        <f t="shared" si="14"/>
        <v>0.31472664122306876</v>
      </c>
      <c r="F3745" s="4"/>
    </row>
    <row r="3746" spans="1:6" ht="13.2" x14ac:dyDescent="0.25">
      <c r="A3746" s="5">
        <v>44782</v>
      </c>
      <c r="B3746" s="6">
        <v>209.76</v>
      </c>
      <c r="C3746" s="6">
        <v>213.02690000000001</v>
      </c>
      <c r="D3746" s="6">
        <v>1.53356219331925E-2</v>
      </c>
      <c r="E3746" s="4">
        <f t="shared" si="14"/>
        <v>0.30612763276889648</v>
      </c>
      <c r="F3746" s="4"/>
    </row>
    <row r="3747" spans="1:6" ht="13.2" x14ac:dyDescent="0.25">
      <c r="A3747" s="5">
        <v>44782.041666666664</v>
      </c>
      <c r="B3747" s="6">
        <v>216.27</v>
      </c>
      <c r="C3747" s="6">
        <v>230.6806</v>
      </c>
      <c r="D3747" s="6">
        <v>6.24699259495596E-2</v>
      </c>
      <c r="E3747" s="4">
        <f t="shared" si="14"/>
        <v>0.30617895589706756</v>
      </c>
      <c r="F3747" s="4"/>
    </row>
    <row r="3748" spans="1:6" ht="13.2" x14ac:dyDescent="0.25">
      <c r="A3748" s="5">
        <v>44782.083333333336</v>
      </c>
      <c r="B3748" s="6">
        <v>252.26</v>
      </c>
      <c r="C3748" s="6">
        <v>252.70624000000001</v>
      </c>
      <c r="D3748" s="6">
        <v>1.7658448006666399E-3</v>
      </c>
      <c r="E3748" s="4">
        <f t="shared" si="14"/>
        <v>0.30469824231256915</v>
      </c>
      <c r="F3748" s="4"/>
    </row>
    <row r="3749" spans="1:6" ht="13.2" x14ac:dyDescent="0.25">
      <c r="A3749" s="5">
        <v>44782.125</v>
      </c>
      <c r="B3749" s="6">
        <v>274.27</v>
      </c>
      <c r="C3749" s="6">
        <v>264.52530000000002</v>
      </c>
      <c r="D3749" s="6">
        <v>3.6838442296445603E-2</v>
      </c>
      <c r="E3749" s="4">
        <f t="shared" si="14"/>
        <v>0.30180536236288902</v>
      </c>
      <c r="F3749" s="4"/>
    </row>
    <row r="3750" spans="1:6" ht="13.2" x14ac:dyDescent="0.25">
      <c r="A3750" s="5">
        <v>44782.166666666664</v>
      </c>
      <c r="B3750" s="6">
        <v>275.52</v>
      </c>
      <c r="C3750" s="6">
        <v>260.7475</v>
      </c>
      <c r="D3750" s="6">
        <v>5.6654426216933902E-2</v>
      </c>
      <c r="E3750" s="4">
        <f t="shared" si="14"/>
        <v>0.29900118100152517</v>
      </c>
      <c r="F3750" s="4"/>
    </row>
    <row r="3751" spans="1:6" ht="13.2" x14ac:dyDescent="0.25">
      <c r="A3751" s="5">
        <v>44782.208333333336</v>
      </c>
      <c r="B3751" s="6">
        <v>273.01</v>
      </c>
      <c r="C3751" s="6">
        <v>253.24012999999999</v>
      </c>
      <c r="D3751" s="6">
        <v>7.8067682242936698E-2</v>
      </c>
      <c r="E3751" s="4">
        <f t="shared" si="14"/>
        <v>0.29747320684239981</v>
      </c>
      <c r="F3751" s="4"/>
    </row>
    <row r="3752" spans="1:6" ht="13.2" x14ac:dyDescent="0.25">
      <c r="A3752" s="5">
        <v>44782.25</v>
      </c>
      <c r="B3752" s="6">
        <v>258.83999999999997</v>
      </c>
      <c r="C3752" s="6">
        <v>250.17713000000001</v>
      </c>
      <c r="D3752" s="6">
        <v>3.4626946116137598E-2</v>
      </c>
      <c r="E3752" s="4">
        <f t="shared" si="14"/>
        <v>0.29310130492027248</v>
      </c>
      <c r="F3752" s="4"/>
    </row>
    <row r="3753" spans="1:6" ht="13.2" x14ac:dyDescent="0.25">
      <c r="A3753" s="5">
        <v>44782.291666666664</v>
      </c>
      <c r="B3753" s="6">
        <v>259.63</v>
      </c>
      <c r="C3753" s="6">
        <v>250.09306000000001</v>
      </c>
      <c r="D3753" s="6">
        <v>3.8133565161704103E-2</v>
      </c>
      <c r="E3753" s="4">
        <f t="shared" si="14"/>
        <v>0.28605893745821703</v>
      </c>
      <c r="F3753" s="4"/>
    </row>
    <row r="3754" spans="1:6" ht="13.2" x14ac:dyDescent="0.25">
      <c r="A3754" s="5">
        <v>44782.333333333336</v>
      </c>
      <c r="B3754" s="6">
        <v>259.31</v>
      </c>
      <c r="C3754" s="6">
        <v>250.47460000000001</v>
      </c>
      <c r="D3754" s="6">
        <v>3.5274634633611503E-2</v>
      </c>
      <c r="E3754" s="4">
        <f t="shared" si="14"/>
        <v>0.27672476363220028</v>
      </c>
      <c r="F3754" s="4"/>
    </row>
    <row r="3755" spans="1:6" ht="13.2" x14ac:dyDescent="0.25">
      <c r="A3755" s="5">
        <v>44782.375</v>
      </c>
      <c r="B3755" s="6">
        <v>261.67</v>
      </c>
      <c r="C3755" s="6">
        <v>246.74081000000001</v>
      </c>
      <c r="D3755" s="6">
        <v>6.0505556417683799E-2</v>
      </c>
      <c r="E3755" s="4">
        <f t="shared" si="14"/>
        <v>0.26690220980845181</v>
      </c>
      <c r="F3755" s="4"/>
    </row>
    <row r="3756" spans="1:6" ht="13.2" x14ac:dyDescent="0.25">
      <c r="A3756" s="5">
        <v>44782.416666666664</v>
      </c>
      <c r="B3756" s="6">
        <v>259.57</v>
      </c>
      <c r="C3756" s="6">
        <v>241.23482999999999</v>
      </c>
      <c r="D3756" s="6">
        <v>7.6005483951052999E-2</v>
      </c>
      <c r="E3756" s="4">
        <f t="shared" si="14"/>
        <v>0.25714374066932127</v>
      </c>
      <c r="F3756" s="4"/>
    </row>
    <row r="3757" spans="1:6" ht="13.2" x14ac:dyDescent="0.25">
      <c r="A3757" s="5">
        <v>44782.458333333336</v>
      </c>
      <c r="B3757" s="6">
        <v>264.10000000000002</v>
      </c>
      <c r="C3757" s="6">
        <v>242.61528999999999</v>
      </c>
      <c r="D3757" s="6">
        <v>8.8554641383071994E-2</v>
      </c>
      <c r="E3757" s="4">
        <f t="shared" si="14"/>
        <v>0.24773830646328807</v>
      </c>
      <c r="F3757" s="4"/>
    </row>
    <row r="3758" spans="1:6" ht="13.2" x14ac:dyDescent="0.25">
      <c r="A3758" s="5">
        <v>44782.5</v>
      </c>
      <c r="B3758" s="6">
        <v>262.45999999999998</v>
      </c>
      <c r="C3758" s="6">
        <v>248.94336000000001</v>
      </c>
      <c r="D3758" s="6">
        <v>5.4296045494043099E-2</v>
      </c>
      <c r="E3758" s="4">
        <f t="shared" si="14"/>
        <v>0.23751776240390465</v>
      </c>
      <c r="F3758" s="4"/>
    </row>
    <row r="3759" spans="1:6" ht="13.2" x14ac:dyDescent="0.25">
      <c r="A3759" s="5">
        <v>44782.541666666664</v>
      </c>
      <c r="B3759" s="6">
        <v>266.18</v>
      </c>
      <c r="C3759" s="6">
        <v>245.49677</v>
      </c>
      <c r="D3759" s="6">
        <v>8.4250517837770295E-2</v>
      </c>
      <c r="E3759" s="4">
        <f t="shared" si="14"/>
        <v>0.22590234366767892</v>
      </c>
      <c r="F3759" s="4"/>
    </row>
    <row r="3760" spans="1:6" ht="13.2" x14ac:dyDescent="0.25">
      <c r="A3760" s="5">
        <v>44782.583333333336</v>
      </c>
      <c r="B3760" s="6">
        <v>255.16</v>
      </c>
      <c r="C3760" s="6">
        <v>225.26082</v>
      </c>
      <c r="D3760" s="6">
        <v>0.13273138222616701</v>
      </c>
      <c r="E3760" s="4">
        <f t="shared" si="14"/>
        <v>0.20907421886568947</v>
      </c>
      <c r="F3760" s="4"/>
    </row>
    <row r="3761" spans="1:6" ht="13.2" x14ac:dyDescent="0.25">
      <c r="A3761" s="5">
        <v>44782.625</v>
      </c>
      <c r="B3761" s="6">
        <v>218.67</v>
      </c>
      <c r="C3761" s="6">
        <v>194.602</v>
      </c>
      <c r="D3761" s="6">
        <v>0.12367807114007</v>
      </c>
      <c r="E3761" s="4">
        <f t="shared" si="14"/>
        <v>0.18932112876775309</v>
      </c>
      <c r="F3761" s="4"/>
    </row>
    <row r="3762" spans="1:6" ht="13.2" x14ac:dyDescent="0.25">
      <c r="A3762" s="5">
        <v>44782.666666666664</v>
      </c>
      <c r="B3762" s="6">
        <v>192.11</v>
      </c>
      <c r="C3762" s="6">
        <v>170.72192000000001</v>
      </c>
      <c r="D3762" s="6">
        <v>0.125280221778199</v>
      </c>
      <c r="E3762" s="4">
        <f t="shared" si="14"/>
        <v>0.1667576924585974</v>
      </c>
      <c r="F3762" s="4"/>
    </row>
    <row r="3763" spans="1:6" ht="13.2" x14ac:dyDescent="0.25">
      <c r="A3763" s="5">
        <v>44782.708333333336</v>
      </c>
      <c r="B3763" s="6">
        <v>173.61</v>
      </c>
      <c r="C3763" s="6">
        <v>159.43511000000001</v>
      </c>
      <c r="D3763" s="6">
        <v>8.8906954057986307E-2</v>
      </c>
      <c r="E3763" s="4">
        <f t="shared" si="14"/>
        <v>0.14133343978309476</v>
      </c>
      <c r="F3763" s="4"/>
    </row>
    <row r="3764" spans="1:6" ht="13.2" x14ac:dyDescent="0.25">
      <c r="A3764" s="5">
        <v>44782.75</v>
      </c>
      <c r="B3764" s="6">
        <v>162.9</v>
      </c>
      <c r="C3764" s="6">
        <v>159.53937999999999</v>
      </c>
      <c r="D3764" s="6">
        <v>2.1064517111700001E-2</v>
      </c>
      <c r="E3764" s="4">
        <f t="shared" si="14"/>
        <v>0.12264950852390444</v>
      </c>
      <c r="F3764" s="4"/>
    </row>
    <row r="3765" spans="1:6" ht="13.2" x14ac:dyDescent="0.25">
      <c r="A3765" s="5">
        <v>44782.791666666664</v>
      </c>
      <c r="B3765" s="6">
        <v>160.52000000000001</v>
      </c>
      <c r="C3765" s="6">
        <v>164.53644</v>
      </c>
      <c r="D3765" s="6">
        <v>2.4410641192917401E-2</v>
      </c>
      <c r="E3765" s="4">
        <f t="shared" si="14"/>
        <v>0.10872108300686539</v>
      </c>
      <c r="F3765" s="4"/>
    </row>
    <row r="3766" spans="1:6" ht="13.2" x14ac:dyDescent="0.25">
      <c r="A3766" s="5">
        <v>44782.833333333336</v>
      </c>
      <c r="B3766" s="6">
        <v>167.46</v>
      </c>
      <c r="C3766" s="6">
        <v>170.3081</v>
      </c>
      <c r="D3766" s="6">
        <v>1.6723221032939599E-2</v>
      </c>
      <c r="E3766" s="4">
        <f t="shared" si="14"/>
        <v>9.5378196733473294E-2</v>
      </c>
      <c r="F3766" s="4"/>
    </row>
    <row r="3767" spans="1:6" ht="13.2" x14ac:dyDescent="0.25">
      <c r="A3767" s="5">
        <v>44782.875</v>
      </c>
      <c r="B3767" s="6">
        <v>175.48</v>
      </c>
      <c r="C3767" s="6">
        <v>178.86879999999999</v>
      </c>
      <c r="D3767" s="6">
        <v>1.8945730054654601E-2</v>
      </c>
      <c r="E3767" s="4">
        <f t="shared" si="14"/>
        <v>8.1672536939424806E-2</v>
      </c>
      <c r="F3767" s="4"/>
    </row>
    <row r="3768" spans="1:6" ht="13.2" x14ac:dyDescent="0.25">
      <c r="A3768" s="5">
        <v>44782.916666666664</v>
      </c>
      <c r="B3768" s="6">
        <v>187.54</v>
      </c>
      <c r="C3768" s="6">
        <v>190.8066</v>
      </c>
      <c r="D3768" s="6">
        <v>1.7119952873747599E-2</v>
      </c>
      <c r="E3768" s="4">
        <f t="shared" si="14"/>
        <v>6.8306410923723748E-2</v>
      </c>
      <c r="F3768" s="4"/>
    </row>
    <row r="3769" spans="1:6" ht="13.2" x14ac:dyDescent="0.25">
      <c r="A3769" s="5">
        <v>44782.958333333336</v>
      </c>
      <c r="B3769" s="6">
        <v>196.82</v>
      </c>
      <c r="C3769" s="6">
        <v>201.87773999999999</v>
      </c>
      <c r="D3769" s="6">
        <v>2.50534803886748E-2</v>
      </c>
      <c r="E3769" s="4">
        <f t="shared" si="14"/>
        <v>5.4862229428827784E-2</v>
      </c>
      <c r="F3769" s="4"/>
    </row>
    <row r="3770" spans="1:6" ht="13.2" x14ac:dyDescent="0.25">
      <c r="A3770" s="5">
        <v>44783</v>
      </c>
      <c r="B3770" s="6">
        <v>206.72</v>
      </c>
      <c r="C3770" s="6">
        <v>192.40056999999999</v>
      </c>
      <c r="D3770" s="6">
        <v>7.4425091360176304E-2</v>
      </c>
      <c r="E3770" s="4">
        <f t="shared" si="14"/>
        <v>5.7324290654952099E-2</v>
      </c>
      <c r="F3770" s="4"/>
    </row>
    <row r="3771" spans="1:6" ht="13.2" x14ac:dyDescent="0.25">
      <c r="A3771" s="5">
        <v>44783.041666666664</v>
      </c>
      <c r="B3771" s="6">
        <v>213.14</v>
      </c>
      <c r="C3771" s="6">
        <v>217.28876</v>
      </c>
      <c r="D3771" s="6">
        <v>1.9093302387109198E-2</v>
      </c>
      <c r="E3771" s="4">
        <f t="shared" si="14"/>
        <v>5.5516931339850001E-2</v>
      </c>
      <c r="F3771" s="4"/>
    </row>
    <row r="3772" spans="1:6" ht="13.2" x14ac:dyDescent="0.25">
      <c r="A3772" s="5">
        <v>44783.083333333336</v>
      </c>
      <c r="B3772" s="6">
        <v>241.74</v>
      </c>
      <c r="C3772" s="6">
        <v>245.93682000000001</v>
      </c>
      <c r="D3772" s="6">
        <v>1.70646265980018E-2</v>
      </c>
      <c r="E3772" s="4">
        <f t="shared" si="14"/>
        <v>5.6154380581405629E-2</v>
      </c>
      <c r="F3772" s="4"/>
    </row>
    <row r="3773" spans="1:6" ht="13.2" x14ac:dyDescent="0.25">
      <c r="A3773" s="5">
        <v>44783.125</v>
      </c>
      <c r="B3773" s="6">
        <v>276.39999999999998</v>
      </c>
      <c r="C3773" s="6">
        <v>260.11678999999998</v>
      </c>
      <c r="D3773" s="6">
        <v>6.2599611505277999E-2</v>
      </c>
      <c r="E3773" s="4">
        <f t="shared" si="14"/>
        <v>5.7227762631773649E-2</v>
      </c>
      <c r="F3773" s="4"/>
    </row>
    <row r="3774" spans="1:6" ht="13.2" x14ac:dyDescent="0.25">
      <c r="A3774" s="5">
        <v>44783.166666666664</v>
      </c>
      <c r="B3774" s="6">
        <v>274.02</v>
      </c>
      <c r="C3774" s="6">
        <v>257.19495999999998</v>
      </c>
      <c r="D3774" s="6">
        <v>6.5417456080787903E-2</v>
      </c>
      <c r="E3774" s="4">
        <f t="shared" si="14"/>
        <v>5.7592888876100895E-2</v>
      </c>
      <c r="F3774" s="4"/>
    </row>
    <row r="3775" spans="1:6" ht="13.2" x14ac:dyDescent="0.25">
      <c r="A3775" s="5">
        <v>44783.208333333336</v>
      </c>
      <c r="B3775" s="6">
        <v>263.56</v>
      </c>
      <c r="C3775" s="6">
        <v>250.46233000000001</v>
      </c>
      <c r="D3775" s="6">
        <v>5.22939717122331E-2</v>
      </c>
      <c r="E3775" s="4">
        <f t="shared" si="14"/>
        <v>5.6518984270654909E-2</v>
      </c>
      <c r="F3775" s="4"/>
    </row>
    <row r="3776" spans="1:6" ht="13.2" x14ac:dyDescent="0.25">
      <c r="A3776" s="5">
        <v>44783.25</v>
      </c>
      <c r="B3776" s="6">
        <v>258.89</v>
      </c>
      <c r="C3776" s="6">
        <v>244.05471</v>
      </c>
      <c r="D3776" s="6">
        <v>6.0786739170081899E-2</v>
      </c>
      <c r="E3776" s="4">
        <f t="shared" si="14"/>
        <v>5.7608975647902592E-2</v>
      </c>
      <c r="F3776" s="4"/>
    </row>
    <row r="3777" spans="1:6" ht="13.2" x14ac:dyDescent="0.25">
      <c r="A3777" s="5">
        <v>44783.291666666664</v>
      </c>
      <c r="B3777" s="6">
        <v>258.49</v>
      </c>
      <c r="C3777" s="6">
        <v>235.78547</v>
      </c>
      <c r="D3777" s="6">
        <v>9.6293168531546902E-2</v>
      </c>
      <c r="E3777" s="4">
        <f t="shared" si="14"/>
        <v>6.0032292454979375E-2</v>
      </c>
      <c r="F3777" s="4"/>
    </row>
    <row r="3778" spans="1:6" ht="13.2" x14ac:dyDescent="0.25">
      <c r="A3778" s="5">
        <v>44783.333333333336</v>
      </c>
      <c r="B3778" s="6">
        <v>256.33999999999997</v>
      </c>
      <c r="C3778" s="6">
        <v>228.0693</v>
      </c>
      <c r="D3778" s="6">
        <v>0.12395662195657101</v>
      </c>
      <c r="E3778" s="4">
        <f t="shared" si="14"/>
        <v>6.3727375260102692E-2</v>
      </c>
      <c r="F3778" s="4"/>
    </row>
    <row r="3779" spans="1:6" ht="13.2" x14ac:dyDescent="0.25">
      <c r="A3779" s="5">
        <v>44783.375</v>
      </c>
      <c r="B3779" s="6">
        <v>255.05</v>
      </c>
      <c r="C3779" s="6">
        <v>221.06498999999999</v>
      </c>
      <c r="D3779" s="6">
        <v>0.15373311712542001</v>
      </c>
      <c r="E3779" s="4">
        <f t="shared" si="14"/>
        <v>6.7611856956258362E-2</v>
      </c>
      <c r="F3779" s="4"/>
    </row>
    <row r="3780" spans="1:6" ht="13.2" x14ac:dyDescent="0.25">
      <c r="A3780" s="5">
        <v>44783.416666666664</v>
      </c>
      <c r="B3780" s="6">
        <v>257.75</v>
      </c>
      <c r="C3780" s="6">
        <v>216.48375999999999</v>
      </c>
      <c r="D3780" s="6">
        <v>0.19062048811421201</v>
      </c>
      <c r="E3780" s="4">
        <f t="shared" si="14"/>
        <v>7.2387482129723318E-2</v>
      </c>
      <c r="F3780" s="4"/>
    </row>
    <row r="3781" spans="1:6" ht="13.2" x14ac:dyDescent="0.25">
      <c r="A3781" s="5">
        <v>44783.458333333336</v>
      </c>
      <c r="B3781" s="6">
        <v>260.45999999999998</v>
      </c>
      <c r="C3781" s="6">
        <v>219.71229</v>
      </c>
      <c r="D3781" s="6">
        <v>0.18545940238481801</v>
      </c>
      <c r="E3781" s="4">
        <f t="shared" si="14"/>
        <v>7.6425180504796061E-2</v>
      </c>
      <c r="F3781" s="4"/>
    </row>
    <row r="3782" spans="1:6" ht="13.2" x14ac:dyDescent="0.25">
      <c r="A3782" s="5">
        <v>44783.5</v>
      </c>
      <c r="B3782" s="6">
        <v>269.32</v>
      </c>
      <c r="C3782" s="6">
        <v>225.79865000000001</v>
      </c>
      <c r="D3782" s="6">
        <v>0.192744066450352</v>
      </c>
      <c r="E3782" s="4">
        <f t="shared" si="14"/>
        <v>8.2193848044642262E-2</v>
      </c>
      <c r="F3782" s="4"/>
    </row>
    <row r="3783" spans="1:6" ht="13.2" x14ac:dyDescent="0.25">
      <c r="A3783" s="5">
        <v>44783.541666666664</v>
      </c>
      <c r="B3783" s="6">
        <v>267.04000000000002</v>
      </c>
      <c r="C3783" s="6">
        <v>222.07774000000001</v>
      </c>
      <c r="D3783" s="6">
        <v>0.20246180459149099</v>
      </c>
      <c r="E3783" s="4">
        <f t="shared" si="14"/>
        <v>8.7119318326047288E-2</v>
      </c>
      <c r="F3783" s="4"/>
    </row>
    <row r="3784" spans="1:6" ht="13.2" x14ac:dyDescent="0.25">
      <c r="A3784" s="5">
        <v>44783.583333333336</v>
      </c>
      <c r="B3784" s="6">
        <v>253.22</v>
      </c>
      <c r="C3784" s="6">
        <v>205.46932000000001</v>
      </c>
      <c r="D3784" s="6">
        <v>0.23239810206214701</v>
      </c>
      <c r="E3784" s="4">
        <f t="shared" si="14"/>
        <v>9.1272098319213124E-2</v>
      </c>
      <c r="F3784" s="4"/>
    </row>
    <row r="3785" spans="1:6" ht="13.2" x14ac:dyDescent="0.25">
      <c r="A3785" s="5">
        <v>44783.625</v>
      </c>
      <c r="B3785" s="6">
        <v>207.81</v>
      </c>
      <c r="C3785" s="6">
        <v>180.05823000000001</v>
      </c>
      <c r="D3785" s="6">
        <v>0.15412664003194901</v>
      </c>
      <c r="E3785" s="4">
        <f t="shared" si="14"/>
        <v>9.2540788689708095E-2</v>
      </c>
      <c r="F3785" s="4"/>
    </row>
    <row r="3786" spans="1:6" ht="13.2" x14ac:dyDescent="0.25">
      <c r="A3786" s="5">
        <v>44783.666666666664</v>
      </c>
      <c r="B3786" s="6">
        <v>178.99</v>
      </c>
      <c r="C3786" s="6">
        <v>158.59957</v>
      </c>
      <c r="D3786" s="6">
        <v>0.12856548097828999</v>
      </c>
      <c r="E3786" s="4">
        <f t="shared" si="14"/>
        <v>9.2677674489711911E-2</v>
      </c>
      <c r="F3786" s="4"/>
    </row>
    <row r="3787" spans="1:6" ht="13.2" x14ac:dyDescent="0.25">
      <c r="A3787" s="5">
        <v>44783.708333333336</v>
      </c>
      <c r="B3787" s="6">
        <v>167.72</v>
      </c>
      <c r="C3787" s="6">
        <v>147.23549</v>
      </c>
      <c r="D3787" s="6">
        <v>0.139127529646554</v>
      </c>
      <c r="E3787" s="4">
        <f t="shared" si="14"/>
        <v>9.4770198472568887E-2</v>
      </c>
      <c r="F3787" s="4"/>
    </row>
    <row r="3788" spans="1:6" ht="13.2" x14ac:dyDescent="0.25">
      <c r="A3788" s="5">
        <v>44783.75</v>
      </c>
      <c r="B3788" s="6">
        <v>160.1</v>
      </c>
      <c r="C3788" s="6">
        <v>146.77700999999999</v>
      </c>
      <c r="D3788" s="6">
        <v>9.0770277988358003E-2</v>
      </c>
      <c r="E3788" s="4">
        <f t="shared" si="14"/>
        <v>9.7674605175762971E-2</v>
      </c>
      <c r="F3788" s="4"/>
    </row>
    <row r="3789" spans="1:6" ht="13.2" x14ac:dyDescent="0.25">
      <c r="A3789" s="5">
        <v>44783.791666666664</v>
      </c>
      <c r="B3789" s="6">
        <v>159.27000000000001</v>
      </c>
      <c r="C3789" s="6">
        <v>151.14765</v>
      </c>
      <c r="D3789" s="6">
        <v>5.3737851696668802E-2</v>
      </c>
      <c r="E3789" s="4">
        <f t="shared" si="14"/>
        <v>9.8896572280085929E-2</v>
      </c>
      <c r="F3789" s="4"/>
    </row>
    <row r="3790" spans="1:6" ht="13.2" x14ac:dyDescent="0.25">
      <c r="A3790" s="5">
        <v>44783.833333333336</v>
      </c>
      <c r="B3790" s="6">
        <v>164.9</v>
      </c>
      <c r="C3790" s="6">
        <v>156.31611000000001</v>
      </c>
      <c r="D3790" s="6">
        <v>5.4913661810033501E-2</v>
      </c>
      <c r="E3790" s="4">
        <f t="shared" si="14"/>
        <v>0.10048784064579817</v>
      </c>
      <c r="F3790" s="4"/>
    </row>
    <row r="3791" spans="1:6" ht="13.2" x14ac:dyDescent="0.25">
      <c r="A3791" s="5">
        <v>44783.875</v>
      </c>
      <c r="B3791" s="6">
        <v>174.79</v>
      </c>
      <c r="C3791" s="6">
        <v>162.72880000000001</v>
      </c>
      <c r="D3791" s="6">
        <v>7.41184105087727E-2</v>
      </c>
      <c r="E3791" s="4">
        <f t="shared" si="14"/>
        <v>0.10278670233138643</v>
      </c>
      <c r="F3791" s="4"/>
    </row>
    <row r="3792" spans="1:6" ht="13.2" x14ac:dyDescent="0.25">
      <c r="A3792" s="5">
        <v>44783.916666666664</v>
      </c>
      <c r="B3792" s="6">
        <v>182.03</v>
      </c>
      <c r="C3792" s="6">
        <v>170.15898999999999</v>
      </c>
      <c r="D3792" s="6">
        <v>6.9764224623101098E-2</v>
      </c>
      <c r="E3792" s="4">
        <f t="shared" si="14"/>
        <v>0.10498021365427616</v>
      </c>
      <c r="F3792" s="4"/>
    </row>
    <row r="3793" spans="1:6" ht="13.2" x14ac:dyDescent="0.25">
      <c r="A3793" s="5">
        <v>44783.958333333336</v>
      </c>
      <c r="B3793" s="6">
        <v>195.76</v>
      </c>
      <c r="C3793" s="6">
        <v>177.96969999999999</v>
      </c>
      <c r="D3793" s="6">
        <v>9.9962521710156294E-2</v>
      </c>
      <c r="E3793" s="4">
        <f t="shared" si="14"/>
        <v>0.10810142370933788</v>
      </c>
      <c r="F3793" s="4"/>
    </row>
    <row r="3794" spans="1:6" ht="13.2" x14ac:dyDescent="0.25">
      <c r="A3794" s="5">
        <v>44784</v>
      </c>
      <c r="B3794" s="6">
        <v>203.75</v>
      </c>
      <c r="C3794" s="6">
        <v>176.21387999999999</v>
      </c>
      <c r="D3794" s="6">
        <v>0.15626532938267901</v>
      </c>
      <c r="E3794" s="4">
        <f t="shared" si="14"/>
        <v>0.11151143362694216</v>
      </c>
      <c r="F3794" s="4"/>
    </row>
    <row r="3795" spans="1:6" ht="13.2" x14ac:dyDescent="0.25">
      <c r="A3795" s="5">
        <v>44784.041666666664</v>
      </c>
      <c r="B3795" s="6">
        <v>209.85</v>
      </c>
      <c r="C3795" s="6">
        <v>204.44046</v>
      </c>
      <c r="D3795" s="6">
        <v>2.6460222208461E-2</v>
      </c>
      <c r="E3795" s="4">
        <f t="shared" si="14"/>
        <v>0.1118183886194985</v>
      </c>
      <c r="F3795" s="4"/>
    </row>
    <row r="3796" spans="1:6" ht="13.2" x14ac:dyDescent="0.25">
      <c r="A3796" s="5">
        <v>44784.083333333336</v>
      </c>
      <c r="B3796" s="6">
        <v>240.26</v>
      </c>
      <c r="C3796" s="6">
        <v>235.06129999999999</v>
      </c>
      <c r="D3796" s="6">
        <v>2.2116358583909802E-2</v>
      </c>
      <c r="E3796" s="4">
        <f t="shared" si="14"/>
        <v>0.11202887745224464</v>
      </c>
      <c r="F3796" s="4"/>
    </row>
    <row r="3797" spans="1:6" ht="13.2" x14ac:dyDescent="0.25">
      <c r="A3797" s="5">
        <v>44784.125</v>
      </c>
      <c r="B3797" s="6">
        <v>273.89999999999998</v>
      </c>
      <c r="C3797" s="6">
        <v>248.97031000000001</v>
      </c>
      <c r="D3797" s="6">
        <v>0.100131176283629</v>
      </c>
      <c r="E3797" s="4">
        <f t="shared" si="14"/>
        <v>0.1135926926513426</v>
      </c>
      <c r="F3797" s="4"/>
    </row>
    <row r="3798" spans="1:6" ht="13.2" x14ac:dyDescent="0.25">
      <c r="A3798" s="5">
        <v>44784.166666666664</v>
      </c>
      <c r="B3798" s="6">
        <v>272.91000000000003</v>
      </c>
      <c r="C3798" s="6">
        <v>244.99691000000001</v>
      </c>
      <c r="D3798" s="6">
        <v>0.113932416535375</v>
      </c>
      <c r="E3798" s="4">
        <f t="shared" si="14"/>
        <v>0.11561414933695043</v>
      </c>
      <c r="F3798" s="4"/>
    </row>
    <row r="3799" spans="1:6" ht="13.2" x14ac:dyDescent="0.25">
      <c r="A3799" s="5">
        <v>44784.208333333336</v>
      </c>
      <c r="B3799" s="6">
        <v>260.27999999999997</v>
      </c>
      <c r="C3799" s="6">
        <v>237.44391999999999</v>
      </c>
      <c r="D3799" s="6">
        <v>9.6174625149382506E-2</v>
      </c>
      <c r="E3799" s="4">
        <f t="shared" si="14"/>
        <v>0.11744250989683165</v>
      </c>
      <c r="F3799" s="4"/>
    </row>
    <row r="3800" spans="1:6" ht="13.2" x14ac:dyDescent="0.25">
      <c r="A3800" s="5">
        <v>44784.25</v>
      </c>
      <c r="B3800" s="6">
        <v>258.27</v>
      </c>
      <c r="C3800" s="6">
        <v>230.68144000000001</v>
      </c>
      <c r="D3800" s="6">
        <v>0.119595924145436</v>
      </c>
      <c r="E3800" s="4">
        <f t="shared" si="14"/>
        <v>0.11989289260413809</v>
      </c>
      <c r="F3800" s="4"/>
    </row>
    <row r="3801" spans="1:6" ht="13.2" x14ac:dyDescent="0.25">
      <c r="A3801" s="5">
        <v>44784.291666666664</v>
      </c>
      <c r="B3801" s="6">
        <v>262.99</v>
      </c>
      <c r="C3801" s="6">
        <v>222.56516999999999</v>
      </c>
      <c r="D3801" s="6">
        <v>0.181631429571841</v>
      </c>
      <c r="E3801" s="4">
        <f t="shared" si="14"/>
        <v>0.123448653480817</v>
      </c>
      <c r="F3801" s="4"/>
    </row>
    <row r="3802" spans="1:6" ht="13.2" x14ac:dyDescent="0.25">
      <c r="A3802" s="5">
        <v>44784.333333333336</v>
      </c>
      <c r="B3802" s="6">
        <v>261.68</v>
      </c>
      <c r="C3802" s="6">
        <v>215.01490000000001</v>
      </c>
      <c r="D3802" s="6">
        <v>0.21703193592629999</v>
      </c>
      <c r="E3802" s="4">
        <f t="shared" si="14"/>
        <v>0.12732679156288904</v>
      </c>
      <c r="F3802" s="4"/>
    </row>
    <row r="3803" spans="1:6" ht="13.2" x14ac:dyDescent="0.25">
      <c r="A3803" s="5">
        <v>44784.375</v>
      </c>
      <c r="B3803" s="6">
        <v>256.89999999999998</v>
      </c>
      <c r="C3803" s="6">
        <v>207.63994</v>
      </c>
      <c r="D3803" s="6">
        <v>0.23723788400247001</v>
      </c>
      <c r="E3803" s="4">
        <f t="shared" si="14"/>
        <v>0.13080615684943278</v>
      </c>
      <c r="F3803" s="4"/>
    </row>
    <row r="3804" spans="1:6" ht="13.2" x14ac:dyDescent="0.25">
      <c r="A3804" s="5">
        <v>44784.416666666664</v>
      </c>
      <c r="B3804" s="6">
        <v>250.97</v>
      </c>
      <c r="C3804" s="6">
        <v>202.82026999999999</v>
      </c>
      <c r="D3804" s="6">
        <v>0.23740097575059901</v>
      </c>
      <c r="E3804" s="4">
        <f t="shared" si="14"/>
        <v>0.1327553438342822</v>
      </c>
      <c r="F3804" s="4"/>
    </row>
    <row r="3805" spans="1:6" ht="13.2" x14ac:dyDescent="0.25">
      <c r="A3805" s="5">
        <v>44784.458333333336</v>
      </c>
      <c r="B3805" s="6">
        <v>254.58</v>
      </c>
      <c r="C3805" s="6">
        <v>206.64636999999999</v>
      </c>
      <c r="D3805" s="6">
        <v>0.23195970004215399</v>
      </c>
      <c r="E3805" s="4">
        <f t="shared" si="14"/>
        <v>0.13469285623667124</v>
      </c>
      <c r="F3805" s="4"/>
    </row>
    <row r="3806" spans="1:6" ht="13.2" x14ac:dyDescent="0.25">
      <c r="A3806" s="5">
        <v>44784.5</v>
      </c>
      <c r="B3806" s="6">
        <v>261.14999999999998</v>
      </c>
      <c r="C3806" s="6">
        <v>212.62048999999999</v>
      </c>
      <c r="D3806" s="6">
        <v>0.22824474724895899</v>
      </c>
      <c r="E3806" s="4">
        <f t="shared" si="14"/>
        <v>0.1361720512699465</v>
      </c>
      <c r="F3806" s="4"/>
    </row>
    <row r="3807" spans="1:6" ht="13.2" x14ac:dyDescent="0.25">
      <c r="A3807" s="5">
        <v>44784.541666666664</v>
      </c>
      <c r="B3807" s="6">
        <v>267.02999999999997</v>
      </c>
      <c r="C3807" s="6">
        <v>206.31343000000001</v>
      </c>
      <c r="D3807" s="6">
        <v>0.29429286304822599</v>
      </c>
      <c r="E3807" s="4">
        <f t="shared" si="14"/>
        <v>0.13999834537231046</v>
      </c>
      <c r="F3807" s="4"/>
    </row>
    <row r="3808" spans="1:6" ht="13.2" x14ac:dyDescent="0.25">
      <c r="A3808" s="5">
        <v>44784.583333333336</v>
      </c>
      <c r="B3808" s="6">
        <v>260.49</v>
      </c>
      <c r="C3808" s="6">
        <v>186.26133999999999</v>
      </c>
      <c r="D3808" s="6">
        <v>0.39851887675671099</v>
      </c>
      <c r="E3808" s="4">
        <f t="shared" si="14"/>
        <v>0.1469200443179173</v>
      </c>
      <c r="F3808" s="4"/>
    </row>
    <row r="3809" spans="1:6" ht="13.2" x14ac:dyDescent="0.25">
      <c r="A3809" s="5">
        <v>44784.625</v>
      </c>
      <c r="B3809" s="6">
        <v>212.87</v>
      </c>
      <c r="C3809" s="6">
        <v>160.95805999999999</v>
      </c>
      <c r="D3809" s="6">
        <v>0.32251842498598698</v>
      </c>
      <c r="E3809" s="4">
        <f t="shared" si="14"/>
        <v>0.15393636869100222</v>
      </c>
      <c r="F3809" s="4"/>
    </row>
    <row r="3810" spans="1:6" ht="13.2" x14ac:dyDescent="0.25">
      <c r="A3810" s="5">
        <v>44784.666666666664</v>
      </c>
      <c r="B3810" s="6">
        <v>183.19</v>
      </c>
      <c r="C3810" s="6">
        <v>142.77497</v>
      </c>
      <c r="D3810" s="6">
        <v>0.28306803356358601</v>
      </c>
      <c r="E3810" s="4">
        <f t="shared" si="14"/>
        <v>0.16037397504872289</v>
      </c>
      <c r="F3810" s="4"/>
    </row>
    <row r="3811" spans="1:6" ht="13.2" x14ac:dyDescent="0.25">
      <c r="A3811" s="5">
        <v>44784.708333333336</v>
      </c>
      <c r="B3811" s="6">
        <v>178.96</v>
      </c>
      <c r="C3811" s="6">
        <v>133.73690999999999</v>
      </c>
      <c r="D3811" s="6">
        <v>0.33814965516999002</v>
      </c>
      <c r="E3811" s="4">
        <f t="shared" si="14"/>
        <v>0.16866656361219942</v>
      </c>
      <c r="F3811" s="4"/>
    </row>
    <row r="3812" spans="1:6" ht="13.2" x14ac:dyDescent="0.25">
      <c r="A3812" s="5">
        <v>44784.75</v>
      </c>
      <c r="B3812" s="6">
        <v>166.18</v>
      </c>
      <c r="C3812" s="6">
        <v>132.55181999999999</v>
      </c>
      <c r="D3812" s="6">
        <v>0.25369836491117198</v>
      </c>
      <c r="E3812" s="4">
        <f t="shared" si="14"/>
        <v>0.17545523390064999</v>
      </c>
      <c r="F3812" s="4"/>
    </row>
    <row r="3813" spans="1:6" ht="13.2" x14ac:dyDescent="0.25">
      <c r="A3813" s="5">
        <v>44784.791666666664</v>
      </c>
      <c r="B3813" s="6">
        <v>164.91</v>
      </c>
      <c r="C3813" s="6">
        <v>134.70923999999999</v>
      </c>
      <c r="D3813" s="6">
        <v>0.224192193497639</v>
      </c>
      <c r="E3813" s="4">
        <f t="shared" si="14"/>
        <v>0.18255749814235708</v>
      </c>
      <c r="F3813" s="4"/>
    </row>
    <row r="3814" spans="1:6" ht="13.2" x14ac:dyDescent="0.25">
      <c r="A3814" s="5">
        <v>44784.833333333336</v>
      </c>
      <c r="B3814" s="6">
        <v>170.16</v>
      </c>
      <c r="C3814" s="6">
        <v>138.32933</v>
      </c>
      <c r="D3814" s="6">
        <v>0.230107888182498</v>
      </c>
      <c r="E3814" s="4">
        <f t="shared" si="14"/>
        <v>0.18985725757454308</v>
      </c>
      <c r="F3814" s="4"/>
    </row>
    <row r="3815" spans="1:6" ht="13.2" x14ac:dyDescent="0.25">
      <c r="A3815" s="5">
        <v>44784.875</v>
      </c>
      <c r="B3815" s="6">
        <v>178.32</v>
      </c>
      <c r="C3815" s="6">
        <v>143.90796</v>
      </c>
      <c r="D3815" s="6">
        <v>0.23912534094708801</v>
      </c>
      <c r="E3815" s="4">
        <f t="shared" si="14"/>
        <v>0.19673254634280624</v>
      </c>
      <c r="F3815" s="4"/>
    </row>
    <row r="3816" spans="1:6" ht="13.2" x14ac:dyDescent="0.25">
      <c r="A3816" s="5">
        <v>44784.916666666664</v>
      </c>
      <c r="B3816" s="6">
        <v>184.33</v>
      </c>
      <c r="C3816" s="6">
        <v>150.60285999999999</v>
      </c>
      <c r="D3816" s="6">
        <v>0.22394753990727601</v>
      </c>
      <c r="E3816" s="4">
        <f t="shared" si="14"/>
        <v>0.20315685114631352</v>
      </c>
      <c r="F3816" s="4"/>
    </row>
    <row r="3817" spans="1:6" ht="13.2" x14ac:dyDescent="0.25">
      <c r="A3817" s="5">
        <v>44784.958333333336</v>
      </c>
      <c r="B3817" s="6">
        <v>198.49</v>
      </c>
      <c r="C3817" s="6">
        <v>159.40141</v>
      </c>
      <c r="D3817" s="6">
        <v>0.24522110563513799</v>
      </c>
      <c r="E3817" s="4">
        <f t="shared" si="14"/>
        <v>0.20920929214318773</v>
      </c>
      <c r="F3817" s="4"/>
    </row>
    <row r="3818" spans="1:6" ht="13.2" x14ac:dyDescent="0.25">
      <c r="A3818" s="5">
        <v>44785</v>
      </c>
      <c r="B3818" s="6">
        <v>196.48</v>
      </c>
      <c r="C3818" s="6">
        <v>179.71914000000001</v>
      </c>
      <c r="D3818" s="6">
        <v>9.3261407772149196E-2</v>
      </c>
      <c r="E3818" s="4">
        <f t="shared" si="14"/>
        <v>0.20658412874274901</v>
      </c>
      <c r="F3818" s="4"/>
    </row>
    <row r="3819" spans="1:6" ht="13.2" x14ac:dyDescent="0.25">
      <c r="A3819" s="5">
        <v>44785.041666666664</v>
      </c>
      <c r="B3819" s="6">
        <v>197.88</v>
      </c>
      <c r="C3819" s="6">
        <v>206.45747</v>
      </c>
      <c r="D3819" s="6">
        <v>4.1545941641152502E-2</v>
      </c>
      <c r="E3819" s="4">
        <f t="shared" si="14"/>
        <v>0.20721270038577785</v>
      </c>
      <c r="F3819" s="4"/>
    </row>
    <row r="3820" spans="1:6" ht="13.2" x14ac:dyDescent="0.25">
      <c r="A3820" s="5">
        <v>44785.083333333336</v>
      </c>
      <c r="B3820" s="6">
        <v>230.66</v>
      </c>
      <c r="C3820" s="6">
        <v>234.52924999999999</v>
      </c>
      <c r="D3820" s="6">
        <v>1.6497942154336798E-2</v>
      </c>
      <c r="E3820" s="4">
        <f t="shared" si="14"/>
        <v>0.20697859970121232</v>
      </c>
      <c r="F3820" s="4"/>
    </row>
    <row r="3821" spans="1:6" ht="13.2" x14ac:dyDescent="0.25">
      <c r="A3821" s="5">
        <v>44785.125</v>
      </c>
      <c r="B3821" s="6">
        <v>263.56</v>
      </c>
      <c r="C3821" s="6">
        <v>245.73452</v>
      </c>
      <c r="D3821" s="6">
        <v>7.2539584589092307E-2</v>
      </c>
      <c r="E3821" s="4">
        <f t="shared" si="14"/>
        <v>0.20582895004727328</v>
      </c>
      <c r="F3821" s="4"/>
    </row>
    <row r="3822" spans="1:6" ht="13.2" x14ac:dyDescent="0.25">
      <c r="A3822" s="5">
        <v>44785.166666666664</v>
      </c>
      <c r="B3822" s="6">
        <v>264.74</v>
      </c>
      <c r="C3822" s="6">
        <v>238.40788000000001</v>
      </c>
      <c r="D3822" s="6">
        <v>0.110449872713938</v>
      </c>
      <c r="E3822" s="4">
        <f t="shared" si="14"/>
        <v>0.20568384405471343</v>
      </c>
      <c r="F3822" s="4"/>
    </row>
    <row r="3823" spans="1:6" ht="13.2" x14ac:dyDescent="0.25">
      <c r="A3823" s="5">
        <v>44785.208333333336</v>
      </c>
      <c r="B3823" s="6">
        <v>259.83</v>
      </c>
      <c r="C3823" s="6">
        <v>228.49937</v>
      </c>
      <c r="D3823" s="6">
        <v>0.137114732526395</v>
      </c>
      <c r="E3823" s="4">
        <f t="shared" si="14"/>
        <v>0.20738968186208895</v>
      </c>
      <c r="F3823" s="4"/>
    </row>
    <row r="3824" spans="1:6" ht="13.2" x14ac:dyDescent="0.25">
      <c r="A3824" s="5">
        <v>44785.25</v>
      </c>
      <c r="B3824" s="6">
        <v>254.78</v>
      </c>
      <c r="C3824" s="6">
        <v>222.41971000000001</v>
      </c>
      <c r="D3824" s="6">
        <v>0.14549200698085599</v>
      </c>
      <c r="E3824" s="4">
        <f t="shared" si="14"/>
        <v>0.20846868531356474</v>
      </c>
      <c r="F3824" s="4"/>
    </row>
    <row r="3825" spans="1:6" ht="13.2" x14ac:dyDescent="0.25">
      <c r="A3825" s="5">
        <v>44785.291666666664</v>
      </c>
      <c r="B3825" s="6">
        <v>252.39</v>
      </c>
      <c r="C3825" s="6">
        <v>215.75918999999999</v>
      </c>
      <c r="D3825" s="6">
        <v>0.169776360395123</v>
      </c>
      <c r="E3825" s="4">
        <f t="shared" si="14"/>
        <v>0.20797472409786819</v>
      </c>
      <c r="F3825" s="4"/>
    </row>
    <row r="3826" spans="1:6" ht="13.2" x14ac:dyDescent="0.25">
      <c r="A3826" s="5">
        <v>44785.333333333336</v>
      </c>
      <c r="B3826" s="6">
        <v>260.37</v>
      </c>
      <c r="C3826" s="6">
        <v>209.2148</v>
      </c>
      <c r="D3826" s="6">
        <v>0.244510426604618</v>
      </c>
      <c r="E3826" s="4">
        <f t="shared" si="14"/>
        <v>0.20911966120946476</v>
      </c>
      <c r="F3826" s="4"/>
    </row>
    <row r="3827" spans="1:6" ht="13.2" x14ac:dyDescent="0.25">
      <c r="A3827" s="5">
        <v>44785.375</v>
      </c>
      <c r="B3827" s="6">
        <v>248.15</v>
      </c>
      <c r="C3827" s="6">
        <v>202.32075</v>
      </c>
      <c r="D3827" s="6">
        <v>0.22651779414617601</v>
      </c>
      <c r="E3827" s="4">
        <f t="shared" si="14"/>
        <v>0.20867299079878579</v>
      </c>
      <c r="F3827" s="4"/>
    </row>
    <row r="3828" spans="1:6" ht="13.2" x14ac:dyDescent="0.25">
      <c r="A3828" s="5">
        <v>44785.416666666664</v>
      </c>
      <c r="B3828" s="6">
        <v>243.08</v>
      </c>
      <c r="C3828" s="6">
        <v>196.31784999999999</v>
      </c>
      <c r="D3828" s="6">
        <v>0.23819611920159001</v>
      </c>
      <c r="E3828" s="4">
        <f t="shared" si="14"/>
        <v>0.20870612177591044</v>
      </c>
      <c r="F3828" s="4"/>
    </row>
    <row r="3829" spans="1:6" ht="13.2" x14ac:dyDescent="0.25">
      <c r="A3829" s="5">
        <v>44785.458333333336</v>
      </c>
      <c r="B3829" s="6">
        <v>240.43</v>
      </c>
      <c r="C3829" s="6">
        <v>197.60785999999999</v>
      </c>
      <c r="D3829" s="6">
        <v>0.21670261496683299</v>
      </c>
      <c r="E3829" s="4">
        <f t="shared" si="14"/>
        <v>0.20807040989777206</v>
      </c>
      <c r="F3829" s="4"/>
    </row>
    <row r="3830" spans="1:6" ht="13.2" x14ac:dyDescent="0.25">
      <c r="A3830" s="5">
        <v>44785.5</v>
      </c>
      <c r="B3830" s="6">
        <v>248.05</v>
      </c>
      <c r="C3830" s="6">
        <v>202.65810999999999</v>
      </c>
      <c r="D3830" s="6">
        <v>0.22398259808107299</v>
      </c>
      <c r="E3830" s="4">
        <f t="shared" si="14"/>
        <v>0.20789282034911016</v>
      </c>
      <c r="F3830" s="4"/>
    </row>
    <row r="3831" spans="1:6" ht="13.2" x14ac:dyDescent="0.25">
      <c r="A3831" s="5">
        <v>44785.541666666664</v>
      </c>
      <c r="B3831" s="6">
        <v>252.46</v>
      </c>
      <c r="C3831" s="6">
        <v>195.57923</v>
      </c>
      <c r="D3831" s="6">
        <v>0.29083236497045201</v>
      </c>
      <c r="E3831" s="4">
        <f t="shared" si="14"/>
        <v>0.2077486329292029</v>
      </c>
      <c r="F3831" s="4"/>
    </row>
    <row r="3832" spans="1:6" ht="13.2" x14ac:dyDescent="0.25">
      <c r="A3832" s="5">
        <v>44785.583333333336</v>
      </c>
      <c r="B3832" s="6">
        <v>243.02</v>
      </c>
      <c r="C3832" s="6">
        <v>170.80778000000001</v>
      </c>
      <c r="D3832" s="6">
        <v>0.42276891602946798</v>
      </c>
      <c r="E3832" s="4">
        <f t="shared" si="14"/>
        <v>0.20875905123223445</v>
      </c>
      <c r="F3832" s="4"/>
    </row>
    <row r="3833" spans="1:6" ht="13.2" x14ac:dyDescent="0.25">
      <c r="A3833" s="5">
        <v>44785.625</v>
      </c>
      <c r="B3833" s="6">
        <v>190.95</v>
      </c>
      <c r="C3833" s="6">
        <v>140.59128000000001</v>
      </c>
      <c r="D3833" s="6">
        <v>0.35819234308130599</v>
      </c>
      <c r="E3833" s="4">
        <f t="shared" si="14"/>
        <v>0.21024546448620607</v>
      </c>
      <c r="F3833" s="4"/>
    </row>
    <row r="3834" spans="1:6" ht="13.2" x14ac:dyDescent="0.25">
      <c r="A3834" s="5">
        <v>44785.666666666664</v>
      </c>
      <c r="B3834" s="6">
        <v>159.54</v>
      </c>
      <c r="C3834" s="6">
        <v>122.71652</v>
      </c>
      <c r="D3834" s="6">
        <v>0.30006946090061798</v>
      </c>
      <c r="E3834" s="4">
        <f t="shared" si="14"/>
        <v>0.21095385729191576</v>
      </c>
      <c r="F3834" s="4"/>
    </row>
    <row r="3835" spans="1:6" ht="13.2" x14ac:dyDescent="0.25">
      <c r="A3835" s="5">
        <v>44785.708333333336</v>
      </c>
      <c r="B3835" s="6">
        <v>154.21</v>
      </c>
      <c r="C3835" s="6">
        <v>117.97786000000001</v>
      </c>
      <c r="D3835" s="6">
        <v>0.30710965599816697</v>
      </c>
      <c r="E3835" s="4">
        <f t="shared" si="14"/>
        <v>0.20966052399308985</v>
      </c>
      <c r="F3835" s="4"/>
    </row>
    <row r="3836" spans="1:6" ht="13.2" x14ac:dyDescent="0.25">
      <c r="A3836" s="5">
        <v>44785.75</v>
      </c>
      <c r="B3836" s="6">
        <v>159.07</v>
      </c>
      <c r="C3836" s="6">
        <v>122.6219</v>
      </c>
      <c r="D3836" s="6">
        <v>0.297239726345783</v>
      </c>
      <c r="E3836" s="4">
        <f t="shared" si="14"/>
        <v>0.21147474738619856</v>
      </c>
      <c r="F3836" s="4"/>
    </row>
    <row r="3837" spans="1:6" ht="13.2" x14ac:dyDescent="0.25">
      <c r="A3837" s="5">
        <v>44785.791666666664</v>
      </c>
      <c r="B3837" s="6">
        <v>158.61000000000001</v>
      </c>
      <c r="C3837" s="6">
        <v>130.71815000000001</v>
      </c>
      <c r="D3837" s="6">
        <v>0.213373965283321</v>
      </c>
      <c r="E3837" s="4">
        <f t="shared" si="14"/>
        <v>0.21102398787726862</v>
      </c>
      <c r="F3837" s="4"/>
    </row>
    <row r="3838" spans="1:6" ht="13.2" x14ac:dyDescent="0.25">
      <c r="A3838" s="5">
        <v>44785.833333333336</v>
      </c>
      <c r="B3838" s="6">
        <v>172.02</v>
      </c>
      <c r="C3838" s="6">
        <v>138.51560000000001</v>
      </c>
      <c r="D3838" s="6">
        <v>0.241881780824686</v>
      </c>
      <c r="E3838" s="4">
        <f t="shared" si="14"/>
        <v>0.21151456673735983</v>
      </c>
      <c r="F3838" s="4"/>
    </row>
    <row r="3839" spans="1:6" ht="13.2" x14ac:dyDescent="0.25">
      <c r="A3839" s="5">
        <v>44785.875</v>
      </c>
      <c r="B3839" s="6">
        <v>181.28</v>
      </c>
      <c r="C3839" s="6">
        <v>144.66320999999999</v>
      </c>
      <c r="D3839" s="6">
        <v>0.25311749960477098</v>
      </c>
      <c r="E3839" s="4">
        <f t="shared" si="14"/>
        <v>0.21209757334809662</v>
      </c>
      <c r="F3839" s="4"/>
    </row>
    <row r="3840" spans="1:6" ht="13.2" x14ac:dyDescent="0.25">
      <c r="A3840" s="5">
        <v>44785.916666666664</v>
      </c>
      <c r="B3840" s="6">
        <v>182.28</v>
      </c>
      <c r="C3840" s="6">
        <v>150.84981999999999</v>
      </c>
      <c r="D3840" s="6">
        <v>0.20835411006787999</v>
      </c>
      <c r="E3840" s="4">
        <f t="shared" si="14"/>
        <v>0.21144784710478845</v>
      </c>
      <c r="F3840" s="4"/>
    </row>
    <row r="3841" spans="1:6" ht="13.2" x14ac:dyDescent="0.25">
      <c r="A3841" s="5">
        <v>44785.958333333336</v>
      </c>
      <c r="B3841" s="6">
        <v>181.54</v>
      </c>
      <c r="C3841" s="6">
        <v>161.53453999999999</v>
      </c>
      <c r="D3841" s="6">
        <v>0.12384633032662801</v>
      </c>
      <c r="E3841" s="4">
        <f t="shared" si="14"/>
        <v>0.20639056480026718</v>
      </c>
      <c r="F3841" s="4"/>
    </row>
    <row r="3842" spans="1:6" ht="13.2" x14ac:dyDescent="0.25">
      <c r="A3842" s="5">
        <v>44783</v>
      </c>
      <c r="B3842" s="6">
        <v>206.72</v>
      </c>
      <c r="C3842" s="6">
        <v>179.79042999999999</v>
      </c>
      <c r="D3842" s="6">
        <v>0.149783111370277</v>
      </c>
      <c r="E3842" s="4">
        <f t="shared" si="14"/>
        <v>0.20874563578352248</v>
      </c>
      <c r="F3842" s="4"/>
    </row>
    <row r="3843" spans="1:6" ht="13.2" x14ac:dyDescent="0.25">
      <c r="A3843" s="5">
        <v>44783.041666666664</v>
      </c>
      <c r="B3843" s="6">
        <v>213.14</v>
      </c>
      <c r="C3843" s="6">
        <v>204.7329</v>
      </c>
      <c r="D3843" s="6">
        <v>4.1063746960063499E-2</v>
      </c>
      <c r="E3843" s="4">
        <f t="shared" si="14"/>
        <v>0.20872554433847712</v>
      </c>
      <c r="F3843" s="4"/>
    </row>
    <row r="3844" spans="1:6" ht="13.2" x14ac:dyDescent="0.25">
      <c r="A3844" s="5">
        <v>44783.083333333336</v>
      </c>
      <c r="B3844" s="6">
        <v>241.74</v>
      </c>
      <c r="C3844" s="6">
        <v>232.46665999999999</v>
      </c>
      <c r="D3844" s="6">
        <v>3.9891053624635901E-2</v>
      </c>
      <c r="E3844" s="4">
        <f t="shared" si="14"/>
        <v>0.20970025731640629</v>
      </c>
      <c r="F3844" s="4"/>
    </row>
    <row r="3845" spans="1:6" ht="13.2" x14ac:dyDescent="0.25">
      <c r="A3845" s="5">
        <v>44783.125</v>
      </c>
      <c r="B3845" s="6">
        <v>276.39999999999998</v>
      </c>
      <c r="C3845" s="6">
        <v>250.91390000000001</v>
      </c>
      <c r="D3845" s="6">
        <v>0.101573089414336</v>
      </c>
      <c r="E3845" s="4">
        <f t="shared" si="14"/>
        <v>0.21090998668412475</v>
      </c>
      <c r="F3845" s="4"/>
    </row>
    <row r="3846" spans="1:6" ht="13.2" x14ac:dyDescent="0.25">
      <c r="A3846" s="5">
        <v>44783.166666666664</v>
      </c>
      <c r="B3846" s="6">
        <v>274.02</v>
      </c>
      <c r="C3846" s="6">
        <v>256.09640000000002</v>
      </c>
      <c r="D3846" s="6">
        <v>6.9987707753798797E-2</v>
      </c>
      <c r="E3846" s="4">
        <f t="shared" si="14"/>
        <v>0.20922406314411898</v>
      </c>
      <c r="F3846" s="4"/>
    </row>
    <row r="3847" spans="1:6" ht="13.2" x14ac:dyDescent="0.25">
      <c r="A3847" s="5">
        <v>44783.208333333336</v>
      </c>
      <c r="B3847" s="6">
        <v>263.56</v>
      </c>
      <c r="C3847" s="6">
        <v>253.13789</v>
      </c>
      <c r="D3847" s="6">
        <v>4.1171671297410201E-2</v>
      </c>
      <c r="E3847" s="4">
        <f t="shared" si="14"/>
        <v>0.20522643559291123</v>
      </c>
      <c r="F3847" s="4"/>
    </row>
    <row r="3848" spans="1:6" ht="13.2" x14ac:dyDescent="0.25">
      <c r="A3848" s="5">
        <v>44783.25</v>
      </c>
      <c r="B3848" s="6">
        <v>258.89</v>
      </c>
      <c r="C3848" s="6">
        <v>247.10594</v>
      </c>
      <c r="D3848" s="6">
        <v>4.7688291102998097E-2</v>
      </c>
      <c r="E3848" s="4">
        <f t="shared" si="14"/>
        <v>0.20115128076466715</v>
      </c>
      <c r="F3848" s="4"/>
    </row>
    <row r="3849" spans="1:6" ht="13.2" x14ac:dyDescent="0.25">
      <c r="A3849" s="5">
        <v>44783.291666666664</v>
      </c>
      <c r="B3849" s="6">
        <v>258.49</v>
      </c>
      <c r="C3849" s="6">
        <v>241.97496000000001</v>
      </c>
      <c r="D3849" s="6">
        <v>6.8251028949441697E-2</v>
      </c>
      <c r="E3849" s="4">
        <f t="shared" si="14"/>
        <v>0.1969210586210971</v>
      </c>
      <c r="F3849" s="4"/>
    </row>
    <row r="3850" spans="1:6" ht="13.2" x14ac:dyDescent="0.25">
      <c r="A3850" s="5">
        <v>44783.333333333336</v>
      </c>
      <c r="B3850" s="6">
        <v>256.33999999999997</v>
      </c>
      <c r="C3850" s="6">
        <v>238.92436000000001</v>
      </c>
      <c r="D3850" s="6">
        <v>7.2891855815790205E-2</v>
      </c>
      <c r="E3850" s="4">
        <f t="shared" ref="E3850:E4104" si="15">AVERAGE(D3827:D3850)</f>
        <v>0.1897702848382293</v>
      </c>
      <c r="F3850" s="4"/>
    </row>
    <row r="3851" spans="1:6" ht="13.2" x14ac:dyDescent="0.25">
      <c r="A3851" s="5">
        <v>44783.375</v>
      </c>
      <c r="B3851" s="6">
        <v>255.05</v>
      </c>
      <c r="C3851" s="6">
        <v>234.29238000000001</v>
      </c>
      <c r="D3851" s="6">
        <v>8.8597076866093499E-2</v>
      </c>
      <c r="E3851" s="4">
        <f t="shared" si="15"/>
        <v>0.18402358828489249</v>
      </c>
      <c r="F3851" s="4"/>
    </row>
    <row r="3852" spans="1:6" ht="13.2" x14ac:dyDescent="0.25">
      <c r="A3852" s="5">
        <v>44783.416666666664</v>
      </c>
      <c r="B3852" s="6">
        <v>257.75</v>
      </c>
      <c r="C3852" s="6">
        <v>229.31050999999999</v>
      </c>
      <c r="D3852" s="6">
        <v>0.124021746757268</v>
      </c>
      <c r="E3852" s="4">
        <f t="shared" si="15"/>
        <v>0.17926632276637913</v>
      </c>
      <c r="F3852" s="4"/>
    </row>
    <row r="3853" spans="1:6" ht="13.2" x14ac:dyDescent="0.25">
      <c r="A3853" s="5">
        <v>44783.458333333336</v>
      </c>
      <c r="B3853" s="6">
        <v>260.45999999999998</v>
      </c>
      <c r="C3853" s="6">
        <v>230.53895</v>
      </c>
      <c r="D3853" s="6">
        <v>0.12978739601269099</v>
      </c>
      <c r="E3853" s="4">
        <f t="shared" si="15"/>
        <v>0.17564485530995655</v>
      </c>
      <c r="F3853" s="4"/>
    </row>
    <row r="3854" spans="1:6" ht="13.2" x14ac:dyDescent="0.25">
      <c r="A3854" s="5">
        <v>44783.5</v>
      </c>
      <c r="B3854" s="6">
        <v>269.32</v>
      </c>
      <c r="C3854" s="6">
        <v>235.28925000000001</v>
      </c>
      <c r="D3854" s="6">
        <v>0.144633679609246</v>
      </c>
      <c r="E3854" s="4">
        <f t="shared" si="15"/>
        <v>0.17233865037363039</v>
      </c>
      <c r="F3854" s="4"/>
    </row>
    <row r="3855" spans="1:6" ht="13.2" x14ac:dyDescent="0.25">
      <c r="A3855" s="5">
        <v>44783.541666666664</v>
      </c>
      <c r="B3855" s="6">
        <v>267.04000000000002</v>
      </c>
      <c r="C3855" s="6">
        <v>231.90038000000001</v>
      </c>
      <c r="D3855" s="6">
        <v>0.15152894531694999</v>
      </c>
      <c r="E3855" s="4">
        <f t="shared" si="15"/>
        <v>0.16653434122140115</v>
      </c>
      <c r="F3855" s="4"/>
    </row>
    <row r="3856" spans="1:6" ht="13.2" x14ac:dyDescent="0.25">
      <c r="A3856" s="5">
        <v>44783.583333333336</v>
      </c>
      <c r="B3856" s="6">
        <v>253.22</v>
      </c>
      <c r="C3856" s="6">
        <v>216.80510000000001</v>
      </c>
      <c r="D3856" s="6">
        <v>0.167961454781275</v>
      </c>
      <c r="E3856" s="4">
        <f t="shared" si="15"/>
        <v>0.1559173636693931</v>
      </c>
      <c r="F3856" s="4"/>
    </row>
    <row r="3857" spans="1:6" ht="13.2" x14ac:dyDescent="0.25">
      <c r="A3857" s="5">
        <v>44783.625</v>
      </c>
      <c r="B3857" s="6">
        <v>207.81</v>
      </c>
      <c r="C3857" s="6">
        <v>189.28149999999999</v>
      </c>
      <c r="D3857" s="6">
        <v>9.7888594500783202E-2</v>
      </c>
      <c r="E3857" s="4">
        <f t="shared" si="15"/>
        <v>0.14507137414520463</v>
      </c>
      <c r="F3857" s="4"/>
    </row>
    <row r="3858" spans="1:6" ht="13.2" x14ac:dyDescent="0.25">
      <c r="A3858" s="5">
        <v>44783.666666666664</v>
      </c>
      <c r="B3858" s="6">
        <v>178.99</v>
      </c>
      <c r="C3858" s="6">
        <v>160.62040999999999</v>
      </c>
      <c r="D3858" s="6">
        <v>0.114366474347811</v>
      </c>
      <c r="E3858" s="4">
        <f t="shared" si="15"/>
        <v>0.13733374970550435</v>
      </c>
      <c r="F3858" s="4"/>
    </row>
    <row r="3859" spans="1:6" ht="13.2" x14ac:dyDescent="0.25">
      <c r="A3859" s="5">
        <v>44783.708333333336</v>
      </c>
      <c r="B3859" s="6">
        <v>167.72</v>
      </c>
      <c r="C3859" s="6">
        <v>143.37317999999999</v>
      </c>
      <c r="D3859" s="6">
        <v>0.16981432650095299</v>
      </c>
      <c r="E3859" s="4">
        <f t="shared" si="15"/>
        <v>0.13161311097645378</v>
      </c>
      <c r="F3859" s="4"/>
    </row>
    <row r="3860" spans="1:6" ht="13.2" x14ac:dyDescent="0.25">
      <c r="A3860" s="5">
        <v>44783.75</v>
      </c>
      <c r="B3860" s="6">
        <v>160.1</v>
      </c>
      <c r="C3860" s="6">
        <v>140.9812</v>
      </c>
      <c r="D3860" s="6">
        <v>0.13561240789552001</v>
      </c>
      <c r="E3860" s="4">
        <f t="shared" si="15"/>
        <v>0.1248786393743595</v>
      </c>
      <c r="F3860" s="4"/>
    </row>
    <row r="3861" spans="1:6" ht="13.2" x14ac:dyDescent="0.25">
      <c r="A3861" s="5">
        <v>44783.791666666664</v>
      </c>
      <c r="B3861" s="6">
        <v>159.27000000000001</v>
      </c>
      <c r="C3861" s="6">
        <v>143.0925</v>
      </c>
      <c r="D3861" s="6">
        <v>0.11305623984485499</v>
      </c>
      <c r="E3861" s="4">
        <f t="shared" si="15"/>
        <v>0.12069873414775677</v>
      </c>
      <c r="F3861" s="4"/>
    </row>
    <row r="3862" spans="1:6" ht="13.2" x14ac:dyDescent="0.25">
      <c r="A3862" s="5">
        <v>44783.833333333336</v>
      </c>
      <c r="B3862" s="6">
        <v>164.9</v>
      </c>
      <c r="C3862" s="6">
        <v>144.04908</v>
      </c>
      <c r="D3862" s="6">
        <v>0.144748720366697</v>
      </c>
      <c r="E3862" s="4">
        <f t="shared" si="15"/>
        <v>0.11665152329534055</v>
      </c>
      <c r="F3862" s="4"/>
    </row>
    <row r="3863" spans="1:6" ht="13.2" x14ac:dyDescent="0.25">
      <c r="A3863" s="5">
        <v>44783.875</v>
      </c>
      <c r="B3863" s="6">
        <v>174.79</v>
      </c>
      <c r="C3863" s="6">
        <v>147.54794000000001</v>
      </c>
      <c r="D3863" s="6">
        <v>0.184631923698832</v>
      </c>
      <c r="E3863" s="4">
        <f t="shared" si="15"/>
        <v>0.11379795763259308</v>
      </c>
      <c r="F3863" s="4"/>
    </row>
    <row r="3864" spans="1:6" ht="13.2" x14ac:dyDescent="0.25">
      <c r="A3864" s="5">
        <v>44783.916666666664</v>
      </c>
      <c r="B3864" s="6">
        <v>182.03</v>
      </c>
      <c r="C3864" s="6">
        <v>153.86981</v>
      </c>
      <c r="D3864" s="6">
        <v>0.18301309399160201</v>
      </c>
      <c r="E3864" s="4">
        <f t="shared" si="15"/>
        <v>0.11274208196274817</v>
      </c>
      <c r="F3864" s="4"/>
    </row>
    <row r="3865" spans="1:6" ht="13.2" x14ac:dyDescent="0.25">
      <c r="A3865" s="5">
        <v>44783.958333333336</v>
      </c>
      <c r="B3865" s="6">
        <v>195.76</v>
      </c>
      <c r="C3865" s="6">
        <v>161.94927000000001</v>
      </c>
      <c r="D3865" s="6">
        <v>0.20877358693867501</v>
      </c>
      <c r="E3865" s="4">
        <f t="shared" si="15"/>
        <v>0.11628071765491678</v>
      </c>
      <c r="F3865" s="4"/>
    </row>
    <row r="3866" spans="1:6" ht="13.2" x14ac:dyDescent="0.25">
      <c r="A3866" s="5">
        <v>44784</v>
      </c>
      <c r="B3866" s="6">
        <v>203.75</v>
      </c>
      <c r="C3866" s="6">
        <v>166.48666</v>
      </c>
      <c r="D3866" s="6">
        <v>0.22382177647146001</v>
      </c>
      <c r="E3866" s="4">
        <f t="shared" si="15"/>
        <v>0.11936566203413275</v>
      </c>
      <c r="F3866" s="4"/>
    </row>
    <row r="3867" spans="1:6" ht="13.2" x14ac:dyDescent="0.25">
      <c r="A3867" s="5">
        <v>44784.041666666664</v>
      </c>
      <c r="B3867" s="6">
        <v>209.85</v>
      </c>
      <c r="C3867" s="6">
        <v>191.40307000000001</v>
      </c>
      <c r="D3867" s="6">
        <v>9.6377398753321797E-2</v>
      </c>
      <c r="E3867" s="4">
        <f t="shared" si="15"/>
        <v>0.1216703975255185</v>
      </c>
      <c r="F3867" s="4"/>
    </row>
    <row r="3868" spans="1:6" ht="13.2" x14ac:dyDescent="0.25">
      <c r="A3868" s="5">
        <v>44784.083333333336</v>
      </c>
      <c r="B3868" s="6">
        <v>240.26</v>
      </c>
      <c r="C3868" s="6">
        <v>223.52916999999999</v>
      </c>
      <c r="D3868" s="6">
        <v>7.4848530954595302E-2</v>
      </c>
      <c r="E3868" s="4">
        <f t="shared" si="15"/>
        <v>0.12312695908093348</v>
      </c>
      <c r="F3868" s="4"/>
    </row>
    <row r="3869" spans="1:6" ht="13.2" x14ac:dyDescent="0.25">
      <c r="A3869" s="5">
        <v>44784.125</v>
      </c>
      <c r="B3869" s="6">
        <v>273.89999999999998</v>
      </c>
      <c r="C3869" s="6">
        <v>242.59802999999999</v>
      </c>
      <c r="D3869" s="6">
        <v>0.12902812937104199</v>
      </c>
      <c r="E3869" s="4">
        <f t="shared" si="15"/>
        <v>0.12427091907912956</v>
      </c>
      <c r="F3869" s="4"/>
    </row>
    <row r="3870" spans="1:6" ht="13.2" x14ac:dyDescent="0.25">
      <c r="A3870" s="5">
        <v>44784.166666666664</v>
      </c>
      <c r="B3870" s="6">
        <v>272.91000000000003</v>
      </c>
      <c r="C3870" s="6">
        <v>243.67463000000001</v>
      </c>
      <c r="D3870" s="6">
        <v>0.119977077630116</v>
      </c>
      <c r="E3870" s="4">
        <f t="shared" si="15"/>
        <v>0.12635380949064282</v>
      </c>
      <c r="F3870" s="4"/>
    </row>
    <row r="3871" spans="1:6" ht="13.2" x14ac:dyDescent="0.25">
      <c r="A3871" s="5">
        <v>44784.208333333336</v>
      </c>
      <c r="B3871" s="6">
        <v>260.27999999999997</v>
      </c>
      <c r="C3871" s="6">
        <v>237.62924000000001</v>
      </c>
      <c r="D3871" s="6">
        <v>9.5319751054205107E-2</v>
      </c>
      <c r="E3871" s="4">
        <f t="shared" si="15"/>
        <v>0.12860997948050926</v>
      </c>
      <c r="F3871" s="4"/>
    </row>
    <row r="3872" spans="1:6" ht="13.2" x14ac:dyDescent="0.25">
      <c r="A3872" s="5">
        <v>44784.25</v>
      </c>
      <c r="B3872" s="6">
        <v>258.27</v>
      </c>
      <c r="C3872" s="6">
        <v>232.03179</v>
      </c>
      <c r="D3872" s="6">
        <v>0.113080237841547</v>
      </c>
      <c r="E3872" s="4">
        <f t="shared" si="15"/>
        <v>0.13133464392794877</v>
      </c>
      <c r="F3872" s="4"/>
    </row>
    <row r="3873" spans="1:6" ht="13.2" x14ac:dyDescent="0.25">
      <c r="A3873" s="5">
        <v>44784.291666666664</v>
      </c>
      <c r="B3873" s="6">
        <v>262.99</v>
      </c>
      <c r="C3873" s="6">
        <v>229.08588</v>
      </c>
      <c r="D3873" s="6">
        <v>0.147997423498995</v>
      </c>
      <c r="E3873" s="4">
        <f t="shared" si="15"/>
        <v>0.13465741036751352</v>
      </c>
      <c r="F3873" s="4"/>
    </row>
    <row r="3874" spans="1:6" ht="13.2" x14ac:dyDescent="0.25">
      <c r="A3874" s="5">
        <v>44784.333333333336</v>
      </c>
      <c r="B3874" s="6">
        <v>261.68</v>
      </c>
      <c r="C3874" s="6">
        <v>227.18874</v>
      </c>
      <c r="D3874" s="6">
        <v>0.151817647300654</v>
      </c>
      <c r="E3874" s="4">
        <f t="shared" si="15"/>
        <v>0.13794598501271615</v>
      </c>
      <c r="F3874" s="4"/>
    </row>
    <row r="3875" spans="1:6" ht="13.2" x14ac:dyDescent="0.25">
      <c r="A3875" s="5">
        <v>44784.375</v>
      </c>
      <c r="B3875" s="6">
        <v>256.89999999999998</v>
      </c>
      <c r="C3875" s="6">
        <v>220.89171999999999</v>
      </c>
      <c r="D3875" s="6">
        <v>0.16301326278775799</v>
      </c>
      <c r="E3875" s="4">
        <f t="shared" si="15"/>
        <v>0.14104665942611885</v>
      </c>
      <c r="F3875" s="4"/>
    </row>
    <row r="3876" spans="1:6" ht="13.2" x14ac:dyDescent="0.25">
      <c r="A3876" s="5">
        <v>44784.416666666664</v>
      </c>
      <c r="B3876" s="6">
        <v>250.97</v>
      </c>
      <c r="C3876" s="6">
        <v>214.14323999999999</v>
      </c>
      <c r="D3876" s="6">
        <v>0.17197255444533299</v>
      </c>
      <c r="E3876" s="4">
        <f t="shared" si="15"/>
        <v>0.14304460974645489</v>
      </c>
      <c r="F3876" s="4"/>
    </row>
    <row r="3877" spans="1:6" ht="13.2" x14ac:dyDescent="0.25">
      <c r="A3877" s="5">
        <v>44784.458333333336</v>
      </c>
      <c r="B3877" s="6">
        <v>254.58</v>
      </c>
      <c r="C3877" s="6">
        <v>217.58867000000001</v>
      </c>
      <c r="D3877" s="6">
        <v>0.17000577281896101</v>
      </c>
      <c r="E3877" s="4">
        <f t="shared" si="15"/>
        <v>0.14472037544671615</v>
      </c>
      <c r="F3877" s="4"/>
    </row>
    <row r="3878" spans="1:6" ht="13.2" x14ac:dyDescent="0.25">
      <c r="A3878" s="5">
        <v>44784.5</v>
      </c>
      <c r="B3878" s="6">
        <v>261.14999999999998</v>
      </c>
      <c r="C3878" s="6">
        <v>225.09733</v>
      </c>
      <c r="D3878" s="6">
        <v>0.16016480515339701</v>
      </c>
      <c r="E3878" s="4">
        <f t="shared" si="15"/>
        <v>0.14536750567772241</v>
      </c>
      <c r="F3878" s="4"/>
    </row>
    <row r="3879" spans="1:6" ht="13.2" x14ac:dyDescent="0.25">
      <c r="A3879" s="5">
        <v>44784.541666666664</v>
      </c>
      <c r="B3879" s="6">
        <v>267.02999999999997</v>
      </c>
      <c r="C3879" s="6">
        <v>219.31048999999999</v>
      </c>
      <c r="D3879" s="6">
        <v>0.217588816658975</v>
      </c>
      <c r="E3879" s="4">
        <f t="shared" si="15"/>
        <v>0.14812000031697348</v>
      </c>
      <c r="F3879" s="4"/>
    </row>
    <row r="3880" spans="1:6" ht="13.2" x14ac:dyDescent="0.25">
      <c r="A3880" s="5">
        <v>44784.583333333336</v>
      </c>
      <c r="B3880" s="6">
        <v>260.49</v>
      </c>
      <c r="C3880" s="6">
        <v>198.00268</v>
      </c>
      <c r="D3880" s="6">
        <v>0.31558825365394</v>
      </c>
      <c r="E3880" s="4">
        <f t="shared" si="15"/>
        <v>0.15427111693666787</v>
      </c>
      <c r="F3880" s="4"/>
    </row>
    <row r="3881" spans="1:6" ht="13.2" x14ac:dyDescent="0.25">
      <c r="A3881" s="5">
        <v>44784.625</v>
      </c>
      <c r="B3881" s="6">
        <v>212.87</v>
      </c>
      <c r="C3881" s="6">
        <v>170.08739</v>
      </c>
      <c r="D3881" s="6">
        <v>0.25153310895064002</v>
      </c>
      <c r="E3881" s="4">
        <f t="shared" si="15"/>
        <v>0.16067297170541189</v>
      </c>
      <c r="F3881" s="4"/>
    </row>
    <row r="3882" spans="1:6" ht="13.2" x14ac:dyDescent="0.25">
      <c r="A3882" s="5">
        <v>44784.666666666664</v>
      </c>
      <c r="B3882" s="6">
        <v>183.19</v>
      </c>
      <c r="C3882" s="6">
        <v>148.74377999999999</v>
      </c>
      <c r="D3882" s="6">
        <v>0.23158091047571799</v>
      </c>
      <c r="E3882" s="4">
        <f t="shared" si="15"/>
        <v>0.16555690654407468</v>
      </c>
      <c r="F3882" s="4"/>
    </row>
    <row r="3883" spans="1:6" ht="13.2" x14ac:dyDescent="0.25">
      <c r="A3883" s="5">
        <v>44784.708333333336</v>
      </c>
      <c r="B3883" s="6">
        <v>178.96</v>
      </c>
      <c r="C3883" s="6">
        <v>137.91736</v>
      </c>
      <c r="D3883" s="6">
        <v>0.29758864293805998</v>
      </c>
      <c r="E3883" s="4">
        <f t="shared" si="15"/>
        <v>0.17088083639562079</v>
      </c>
      <c r="F3883" s="4"/>
    </row>
    <row r="3884" spans="1:6" ht="13.2" x14ac:dyDescent="0.25">
      <c r="A3884" s="5">
        <v>44784.75</v>
      </c>
      <c r="B3884" s="6">
        <v>166.18</v>
      </c>
      <c r="C3884" s="6">
        <v>136.61515</v>
      </c>
      <c r="D3884" s="6">
        <v>0.21640974664962101</v>
      </c>
      <c r="E3884" s="4">
        <f t="shared" si="15"/>
        <v>0.17424739217704166</v>
      </c>
      <c r="F3884" s="4"/>
    </row>
    <row r="3885" spans="1:6" ht="13.2" x14ac:dyDescent="0.25">
      <c r="A3885" s="5">
        <v>44784.791666666664</v>
      </c>
      <c r="B3885" s="6">
        <v>164.91</v>
      </c>
      <c r="C3885" s="6">
        <v>137.81795</v>
      </c>
      <c r="D3885" s="6">
        <v>0.19657852986494101</v>
      </c>
      <c r="E3885" s="4">
        <f t="shared" si="15"/>
        <v>0.17772748759454524</v>
      </c>
      <c r="F3885" s="4"/>
    </row>
    <row r="3886" spans="1:6" ht="13.2" x14ac:dyDescent="0.25">
      <c r="A3886" s="5">
        <v>44784.833333333336</v>
      </c>
      <c r="B3886" s="6">
        <v>170.16</v>
      </c>
      <c r="C3886" s="6">
        <v>138.91995</v>
      </c>
      <c r="D3886" s="6">
        <v>0.22487806826881199</v>
      </c>
      <c r="E3886" s="4">
        <f t="shared" si="15"/>
        <v>0.18106621042380003</v>
      </c>
      <c r="F3886" s="4"/>
    </row>
    <row r="3887" spans="1:6" ht="13.2" x14ac:dyDescent="0.25">
      <c r="A3887" s="5">
        <v>44784.875</v>
      </c>
      <c r="B3887" s="6">
        <v>178.32</v>
      </c>
      <c r="C3887" s="6">
        <v>143.29392000000001</v>
      </c>
      <c r="D3887" s="6">
        <v>0.24443521399930901</v>
      </c>
      <c r="E3887" s="4">
        <f t="shared" si="15"/>
        <v>0.18355801418631992</v>
      </c>
      <c r="F3887" s="4"/>
    </row>
    <row r="3888" spans="1:6" ht="13.2" x14ac:dyDescent="0.25">
      <c r="A3888" s="5">
        <v>44784.916666666664</v>
      </c>
      <c r="B3888" s="6">
        <v>184.33</v>
      </c>
      <c r="C3888" s="6">
        <v>149.88495</v>
      </c>
      <c r="D3888" s="6">
        <v>0.22980993088365401</v>
      </c>
      <c r="E3888" s="4">
        <f t="shared" si="15"/>
        <v>0.18550788239015539</v>
      </c>
      <c r="F3888" s="4"/>
    </row>
    <row r="3889" spans="1:6" ht="13.2" x14ac:dyDescent="0.25">
      <c r="A3889" s="5">
        <v>44784.958333333336</v>
      </c>
      <c r="B3889" s="6">
        <v>198.49</v>
      </c>
      <c r="C3889" s="6">
        <v>156.01655</v>
      </c>
      <c r="D3889" s="6">
        <v>0.27223682359339402</v>
      </c>
      <c r="E3889" s="4">
        <f t="shared" si="15"/>
        <v>0.18815218391743535</v>
      </c>
      <c r="F3889" s="4"/>
    </row>
    <row r="3890" spans="1:6" ht="13.2" x14ac:dyDescent="0.25">
      <c r="A3890" s="5">
        <v>44785</v>
      </c>
      <c r="B3890" s="6">
        <v>196.48</v>
      </c>
      <c r="C3890" s="6">
        <v>176.44738000000001</v>
      </c>
      <c r="D3890" s="6">
        <v>0.113533111117886</v>
      </c>
      <c r="E3890" s="4">
        <f t="shared" si="15"/>
        <v>0.18355682286103644</v>
      </c>
      <c r="F3890" s="4"/>
    </row>
    <row r="3891" spans="1:6" ht="13.2" x14ac:dyDescent="0.25">
      <c r="A3891" s="5">
        <v>44785.041666666664</v>
      </c>
      <c r="B3891" s="6">
        <v>197.88</v>
      </c>
      <c r="C3891" s="6">
        <v>199.53667999999999</v>
      </c>
      <c r="D3891" s="6">
        <v>8.3026338816501993E-3</v>
      </c>
      <c r="E3891" s="4">
        <f t="shared" si="15"/>
        <v>0.17988704099138345</v>
      </c>
      <c r="F3891" s="4"/>
    </row>
    <row r="3892" spans="1:6" ht="13.2" x14ac:dyDescent="0.25">
      <c r="A3892" s="5">
        <v>44785.083333333336</v>
      </c>
      <c r="B3892" s="6">
        <v>230.66</v>
      </c>
      <c r="C3892" s="6">
        <v>227.94492</v>
      </c>
      <c r="D3892" s="6">
        <v>1.19111230906132E-2</v>
      </c>
      <c r="E3892" s="4">
        <f t="shared" si="15"/>
        <v>0.17726464899705086</v>
      </c>
      <c r="F3892" s="4"/>
    </row>
    <row r="3893" spans="1:6" ht="13.2" x14ac:dyDescent="0.25">
      <c r="A3893" s="5">
        <v>44785.125</v>
      </c>
      <c r="B3893" s="6">
        <v>263.56</v>
      </c>
      <c r="C3893" s="6">
        <v>243.34540000000001</v>
      </c>
      <c r="D3893" s="6">
        <v>8.3069579289355697E-2</v>
      </c>
      <c r="E3893" s="4">
        <f t="shared" si="15"/>
        <v>0.17534970941031394</v>
      </c>
      <c r="F3893" s="4"/>
    </row>
    <row r="3894" spans="1:6" ht="13.2" x14ac:dyDescent="0.25">
      <c r="A3894" s="5">
        <v>44785.166666666664</v>
      </c>
      <c r="B3894" s="6">
        <v>264.74</v>
      </c>
      <c r="C3894" s="6">
        <v>241.05305000000001</v>
      </c>
      <c r="D3894" s="6">
        <v>9.8264469169753205E-2</v>
      </c>
      <c r="E3894" s="4">
        <f t="shared" si="15"/>
        <v>0.17444501739113216</v>
      </c>
      <c r="F3894" s="4"/>
    </row>
    <row r="3895" spans="1:6" ht="13.2" x14ac:dyDescent="0.25">
      <c r="A3895" s="5">
        <v>44785.208333333336</v>
      </c>
      <c r="B3895" s="6">
        <v>259.83</v>
      </c>
      <c r="C3895" s="6">
        <v>233.05125000000001</v>
      </c>
      <c r="D3895" s="6">
        <v>0.114904983345937</v>
      </c>
      <c r="E3895" s="4">
        <f t="shared" si="15"/>
        <v>0.17526106873662103</v>
      </c>
      <c r="F3895" s="4"/>
    </row>
    <row r="3896" spans="1:6" ht="13.2" x14ac:dyDescent="0.25">
      <c r="A3896" s="5">
        <v>44785.25</v>
      </c>
      <c r="B3896" s="6">
        <v>254.78</v>
      </c>
      <c r="C3896" s="6">
        <v>227.58356000000001</v>
      </c>
      <c r="D3896" s="6">
        <v>0.119500898922575</v>
      </c>
      <c r="E3896" s="4">
        <f t="shared" si="15"/>
        <v>0.17552859628166384</v>
      </c>
      <c r="F3896" s="4"/>
    </row>
    <row r="3897" spans="1:6" ht="13.2" x14ac:dyDescent="0.25">
      <c r="A3897" s="5">
        <v>44785.291666666664</v>
      </c>
      <c r="B3897" s="6">
        <v>252.39</v>
      </c>
      <c r="C3897" s="6">
        <v>224.67513</v>
      </c>
      <c r="D3897" s="6">
        <v>0.12335530861827</v>
      </c>
      <c r="E3897" s="4">
        <f t="shared" si="15"/>
        <v>0.17450184149496695</v>
      </c>
      <c r="F3897" s="4"/>
    </row>
    <row r="3898" spans="1:6" ht="13.2" x14ac:dyDescent="0.25">
      <c r="A3898" s="5">
        <v>44785.333333333336</v>
      </c>
      <c r="B3898" s="6">
        <v>260.37</v>
      </c>
      <c r="C3898" s="6">
        <v>222.58204000000001</v>
      </c>
      <c r="D3898" s="6">
        <v>0.16977093030506801</v>
      </c>
      <c r="E3898" s="4">
        <f t="shared" si="15"/>
        <v>0.1752498949534842</v>
      </c>
      <c r="F3898" s="4"/>
    </row>
    <row r="3899" spans="1:6" ht="13.2" x14ac:dyDescent="0.25">
      <c r="A3899" s="5">
        <v>44785.375</v>
      </c>
      <c r="B3899" s="6">
        <v>248.15</v>
      </c>
      <c r="C3899" s="6">
        <v>216.51014000000001</v>
      </c>
      <c r="D3899" s="6">
        <v>0.14613569600019599</v>
      </c>
      <c r="E3899" s="4">
        <f t="shared" si="15"/>
        <v>0.17454666300400248</v>
      </c>
      <c r="F3899" s="4"/>
    </row>
    <row r="3900" spans="1:6" ht="13.2" x14ac:dyDescent="0.25">
      <c r="A3900" s="5">
        <v>44785.416666666664</v>
      </c>
      <c r="B3900" s="6">
        <v>243.08</v>
      </c>
      <c r="C3900" s="6">
        <v>209.57896</v>
      </c>
      <c r="D3900" s="6">
        <v>0.15984925204323899</v>
      </c>
      <c r="E3900" s="4">
        <f t="shared" si="15"/>
        <v>0.17404152540391524</v>
      </c>
      <c r="F3900" s="4"/>
    </row>
    <row r="3901" spans="1:6" ht="13.2" x14ac:dyDescent="0.25">
      <c r="A3901" s="5">
        <v>44785.458333333336</v>
      </c>
      <c r="B3901" s="6">
        <v>240.43</v>
      </c>
      <c r="C3901" s="6">
        <v>212.64377999999999</v>
      </c>
      <c r="D3901" s="6">
        <v>0.130670269311427</v>
      </c>
      <c r="E3901" s="4">
        <f t="shared" si="15"/>
        <v>0.17240254609110128</v>
      </c>
      <c r="F3901" s="4"/>
    </row>
    <row r="3902" spans="1:6" ht="13.2" x14ac:dyDescent="0.25">
      <c r="A3902" s="5">
        <v>44785.5</v>
      </c>
      <c r="B3902" s="6">
        <v>248.05</v>
      </c>
      <c r="C3902" s="6">
        <v>220.12323000000001</v>
      </c>
      <c r="D3902" s="6">
        <v>0.12686879980818</v>
      </c>
      <c r="E3902" s="4">
        <f t="shared" si="15"/>
        <v>0.17101521253505059</v>
      </c>
      <c r="F3902" s="4"/>
    </row>
    <row r="3903" spans="1:6" ht="13.2" x14ac:dyDescent="0.25">
      <c r="A3903" s="5">
        <v>44785.541666666664</v>
      </c>
      <c r="B3903" s="6">
        <v>252.46</v>
      </c>
      <c r="C3903" s="6">
        <v>212.00102999999999</v>
      </c>
      <c r="D3903" s="6">
        <v>0.19084327090297601</v>
      </c>
      <c r="E3903" s="4">
        <f t="shared" si="15"/>
        <v>0.16990081479521732</v>
      </c>
      <c r="F3903" s="4"/>
    </row>
    <row r="3904" spans="1:6" ht="13.2" x14ac:dyDescent="0.25">
      <c r="A3904" s="5">
        <v>44785.583333333336</v>
      </c>
      <c r="B3904" s="6">
        <v>243.02</v>
      </c>
      <c r="C3904" s="6">
        <v>184.26175000000001</v>
      </c>
      <c r="D3904" s="6">
        <v>0.31888468442311002</v>
      </c>
      <c r="E3904" s="4">
        <f t="shared" si="15"/>
        <v>0.17003816607726605</v>
      </c>
      <c r="F3904" s="4"/>
    </row>
    <row r="3905" spans="1:6" ht="13.2" x14ac:dyDescent="0.25">
      <c r="A3905" s="5">
        <v>44785.625</v>
      </c>
      <c r="B3905" s="6">
        <v>190.95</v>
      </c>
      <c r="C3905" s="6">
        <v>152.16426000000001</v>
      </c>
      <c r="D3905" s="6">
        <v>0.254893889011782</v>
      </c>
      <c r="E3905" s="4">
        <f t="shared" si="15"/>
        <v>0.17017819857981364</v>
      </c>
      <c r="F3905" s="4"/>
    </row>
    <row r="3906" spans="1:6" ht="13.2" x14ac:dyDescent="0.25">
      <c r="A3906" s="5">
        <v>44785.666666666664</v>
      </c>
      <c r="B3906" s="6">
        <v>159.54</v>
      </c>
      <c r="C3906" s="6">
        <v>133.61632</v>
      </c>
      <c r="D3906" s="6">
        <v>0.19401582082188701</v>
      </c>
      <c r="E3906" s="4">
        <f t="shared" si="15"/>
        <v>0.16861298651090398</v>
      </c>
      <c r="F3906" s="4"/>
    </row>
    <row r="3907" spans="1:6" ht="13.2" x14ac:dyDescent="0.25">
      <c r="A3907" s="5">
        <v>44785.708333333336</v>
      </c>
      <c r="B3907" s="6">
        <v>154.21</v>
      </c>
      <c r="C3907" s="6">
        <v>127.85608000000001</v>
      </c>
      <c r="D3907" s="6">
        <v>0.20612175815182099</v>
      </c>
      <c r="E3907" s="4">
        <f t="shared" si="15"/>
        <v>0.16480186631147739</v>
      </c>
      <c r="F3907" s="4"/>
    </row>
    <row r="3908" spans="1:6" ht="13.2" x14ac:dyDescent="0.25">
      <c r="A3908" s="5">
        <v>44785.75</v>
      </c>
      <c r="B3908" s="6">
        <v>159.07</v>
      </c>
      <c r="C3908" s="6">
        <v>129.81577999999999</v>
      </c>
      <c r="D3908" s="6">
        <v>0.225351802377184</v>
      </c>
      <c r="E3908" s="4">
        <f t="shared" si="15"/>
        <v>0.16517445196679253</v>
      </c>
      <c r="F3908" s="4"/>
    </row>
    <row r="3909" spans="1:6" ht="13.2" x14ac:dyDescent="0.25">
      <c r="A3909" s="5">
        <v>44785.791666666664</v>
      </c>
      <c r="B3909" s="6">
        <v>158.61000000000001</v>
      </c>
      <c r="C3909" s="6">
        <v>133.34153000000001</v>
      </c>
      <c r="D3909" s="6">
        <v>0.189501875372211</v>
      </c>
      <c r="E3909" s="4">
        <f t="shared" si="15"/>
        <v>0.16487959136292876</v>
      </c>
      <c r="F3909" s="4"/>
    </row>
    <row r="3910" spans="1:6" ht="13.2" x14ac:dyDescent="0.25">
      <c r="A3910" s="5">
        <v>44785.833333333336</v>
      </c>
      <c r="B3910" s="6">
        <v>172.02</v>
      </c>
      <c r="C3910" s="6">
        <v>136.56036</v>
      </c>
      <c r="D3910" s="6">
        <v>0.25966276011574602</v>
      </c>
      <c r="E3910" s="4">
        <f t="shared" si="15"/>
        <v>0.16632895352321769</v>
      </c>
      <c r="F3910" s="4"/>
    </row>
    <row r="3911" spans="1:6" ht="13.2" x14ac:dyDescent="0.25">
      <c r="A3911" s="5">
        <v>44785.875</v>
      </c>
      <c r="B3911" s="6">
        <v>181.28</v>
      </c>
      <c r="C3911" s="6">
        <v>142.44324</v>
      </c>
      <c r="D3911" s="6">
        <v>0.272647266377821</v>
      </c>
      <c r="E3911" s="4">
        <f t="shared" si="15"/>
        <v>0.16750445570565567</v>
      </c>
      <c r="F3911" s="4"/>
    </row>
    <row r="3912" spans="1:6" ht="13.2" x14ac:dyDescent="0.25">
      <c r="A3912" s="5">
        <v>44785.916666666664</v>
      </c>
      <c r="B3912" s="6">
        <v>182.28</v>
      </c>
      <c r="C3912" s="6">
        <v>152.04965999999999</v>
      </c>
      <c r="D3912" s="6">
        <v>0.19881885957522</v>
      </c>
      <c r="E3912" s="4">
        <f t="shared" si="15"/>
        <v>0.16621316106780429</v>
      </c>
      <c r="F3912" s="4"/>
    </row>
    <row r="3913" spans="1:6" ht="13.2" x14ac:dyDescent="0.25">
      <c r="A3913" s="5">
        <v>44785.958333333336</v>
      </c>
      <c r="B3913" s="6">
        <v>181.54</v>
      </c>
      <c r="C3913" s="6">
        <v>163.65637000000001</v>
      </c>
      <c r="D3913" s="6">
        <v>0.109275489857192</v>
      </c>
      <c r="E3913" s="4">
        <f t="shared" si="15"/>
        <v>0.15942310549546251</v>
      </c>
      <c r="F3913" s="4"/>
    </row>
    <row r="3914" spans="1:6" ht="13.2" x14ac:dyDescent="0.25">
      <c r="A3914" s="5">
        <v>44786</v>
      </c>
      <c r="B3914" s="6">
        <v>184.42</v>
      </c>
      <c r="C3914" s="6">
        <v>181.64052000000001</v>
      </c>
      <c r="D3914" s="6">
        <v>1.53020922864566E-2</v>
      </c>
      <c r="E3914" s="4">
        <f t="shared" si="15"/>
        <v>0.15533014637748629</v>
      </c>
      <c r="F3914" s="4"/>
    </row>
    <row r="3915" spans="1:6" ht="13.2" x14ac:dyDescent="0.25">
      <c r="A3915" s="5">
        <v>44786.041666666664</v>
      </c>
      <c r="B3915" s="6">
        <v>190.71</v>
      </c>
      <c r="C3915" s="6">
        <v>205.55694</v>
      </c>
      <c r="D3915" s="6">
        <v>7.2227870292289706E-2</v>
      </c>
      <c r="E3915" s="4">
        <f t="shared" si="15"/>
        <v>0.15799369789459627</v>
      </c>
      <c r="F3915" s="4"/>
    </row>
    <row r="3916" spans="1:6" ht="13.2" x14ac:dyDescent="0.25">
      <c r="A3916" s="5">
        <v>44786.083333333336</v>
      </c>
      <c r="B3916" s="6">
        <v>223.15</v>
      </c>
      <c r="C3916" s="6">
        <v>232.51070000000001</v>
      </c>
      <c r="D3916" s="6">
        <v>4.0259222478793398E-2</v>
      </c>
      <c r="E3916" s="4">
        <f t="shared" si="15"/>
        <v>0.15917486870243711</v>
      </c>
      <c r="F3916" s="4"/>
    </row>
    <row r="3917" spans="1:6" ht="13.2" x14ac:dyDescent="0.25">
      <c r="A3917" s="5">
        <v>44786.125</v>
      </c>
      <c r="B3917" s="6">
        <v>251.7</v>
      </c>
      <c r="C3917" s="6">
        <v>245.32992999999999</v>
      </c>
      <c r="D3917" s="6">
        <v>2.5965319437379598E-2</v>
      </c>
      <c r="E3917" s="4">
        <f t="shared" si="15"/>
        <v>0.1567955245419381</v>
      </c>
      <c r="F3917" s="4"/>
    </row>
    <row r="3918" spans="1:6" ht="13.2" x14ac:dyDescent="0.25">
      <c r="A3918" s="5">
        <v>44786.166666666664</v>
      </c>
      <c r="B3918" s="6">
        <v>247.9</v>
      </c>
      <c r="C3918" s="6">
        <v>240.49911</v>
      </c>
      <c r="D3918" s="6">
        <v>3.0773045272392E-2</v>
      </c>
      <c r="E3918" s="4">
        <f t="shared" si="15"/>
        <v>0.15398338187954805</v>
      </c>
      <c r="F3918" s="4"/>
    </row>
    <row r="3919" spans="1:6" ht="13.2" x14ac:dyDescent="0.25">
      <c r="A3919" s="5">
        <v>44786.208333333336</v>
      </c>
      <c r="B3919" s="6">
        <v>243.23</v>
      </c>
      <c r="C3919" s="6">
        <v>231.17218</v>
      </c>
      <c r="D3919" s="6">
        <v>5.2159476975127302E-2</v>
      </c>
      <c r="E3919" s="4">
        <f t="shared" si="15"/>
        <v>0.15136898578076433</v>
      </c>
      <c r="F3919" s="4"/>
    </row>
    <row r="3920" spans="1:6" ht="13.2" x14ac:dyDescent="0.25">
      <c r="A3920" s="5">
        <v>44786.25</v>
      </c>
      <c r="B3920" s="6">
        <v>247.55</v>
      </c>
      <c r="C3920" s="6">
        <v>225.45372</v>
      </c>
      <c r="D3920" s="6">
        <v>9.8008052384320796E-2</v>
      </c>
      <c r="E3920" s="4">
        <f t="shared" si="15"/>
        <v>0.15047345050833708</v>
      </c>
      <c r="F3920" s="4"/>
    </row>
    <row r="3921" spans="1:6" ht="13.2" x14ac:dyDescent="0.25">
      <c r="A3921" s="5">
        <v>44786.291666666664</v>
      </c>
      <c r="B3921" s="6">
        <v>249.12</v>
      </c>
      <c r="C3921" s="6">
        <v>221.60309000000001</v>
      </c>
      <c r="D3921" s="6">
        <v>0.124172050128001</v>
      </c>
      <c r="E3921" s="4">
        <f t="shared" si="15"/>
        <v>0.15050748140457587</v>
      </c>
      <c r="F3921" s="4"/>
    </row>
    <row r="3922" spans="1:6" ht="13.2" x14ac:dyDescent="0.25">
      <c r="A3922" s="5">
        <v>44786.333333333336</v>
      </c>
      <c r="B3922" s="6">
        <v>244.44</v>
      </c>
      <c r="C3922" s="6">
        <v>218.32485</v>
      </c>
      <c r="D3922" s="6">
        <v>0.11961602172176</v>
      </c>
      <c r="E3922" s="4">
        <f t="shared" si="15"/>
        <v>0.14841769354693804</v>
      </c>
      <c r="F3922" s="4"/>
    </row>
    <row r="3923" spans="1:6" ht="13.2" x14ac:dyDescent="0.25">
      <c r="A3923" s="5">
        <v>44786.375</v>
      </c>
      <c r="B3923" s="6">
        <v>237.39</v>
      </c>
      <c r="C3923" s="6">
        <v>212.10561000000001</v>
      </c>
      <c r="D3923" s="6">
        <v>0.119206606557931</v>
      </c>
      <c r="E3923" s="4">
        <f t="shared" si="15"/>
        <v>0.14729564815351032</v>
      </c>
      <c r="F3923" s="4"/>
    </row>
    <row r="3924" spans="1:6" ht="13.2" x14ac:dyDescent="0.25">
      <c r="A3924" s="5">
        <v>44786.416666666664</v>
      </c>
      <c r="B3924" s="6">
        <v>225.11</v>
      </c>
      <c r="C3924" s="6">
        <v>205.16459</v>
      </c>
      <c r="D3924" s="6">
        <v>9.7216629828763307E-2</v>
      </c>
      <c r="E3924" s="4">
        <f t="shared" si="15"/>
        <v>0.1446859555612405</v>
      </c>
      <c r="F3924" s="4"/>
    </row>
    <row r="3925" spans="1:6" ht="13.2" x14ac:dyDescent="0.25">
      <c r="A3925" s="5">
        <v>44786.458333333336</v>
      </c>
      <c r="B3925" s="6">
        <v>222.17</v>
      </c>
      <c r="C3925" s="6">
        <v>207.12441999999999</v>
      </c>
      <c r="D3925" s="6">
        <v>7.2640299970423497E-2</v>
      </c>
      <c r="E3925" s="4">
        <f t="shared" si="15"/>
        <v>0.14226804017203201</v>
      </c>
      <c r="F3925" s="4"/>
    </row>
    <row r="3926" spans="1:6" ht="13.2" x14ac:dyDescent="0.25">
      <c r="A3926" s="5">
        <v>44786.5</v>
      </c>
      <c r="B3926" s="6">
        <v>222.71</v>
      </c>
      <c r="C3926" s="6">
        <v>213.93376000000001</v>
      </c>
      <c r="D3926" s="6">
        <v>4.1023165301259601E-2</v>
      </c>
      <c r="E3926" s="4">
        <f t="shared" si="15"/>
        <v>0.13869113873424369</v>
      </c>
      <c r="F3926" s="4"/>
    </row>
    <row r="3927" spans="1:6" ht="13.2" x14ac:dyDescent="0.25">
      <c r="A3927" s="5">
        <v>44786.541666666664</v>
      </c>
      <c r="B3927" s="6">
        <v>228.62</v>
      </c>
      <c r="C3927" s="6">
        <v>205.89041</v>
      </c>
      <c r="D3927" s="6">
        <v>0.110396545424335</v>
      </c>
      <c r="E3927" s="4">
        <f t="shared" si="15"/>
        <v>0.13533919183930029</v>
      </c>
      <c r="F3927" s="4"/>
    </row>
    <row r="3928" spans="1:6" ht="13.2" x14ac:dyDescent="0.25">
      <c r="A3928" s="5">
        <v>44786.583333333336</v>
      </c>
      <c r="B3928" s="6">
        <v>222.74</v>
      </c>
      <c r="C3928" s="6">
        <v>176.9794</v>
      </c>
      <c r="D3928" s="6">
        <v>0.25856455610087897</v>
      </c>
      <c r="E3928" s="4">
        <f t="shared" si="15"/>
        <v>0.13282585315920734</v>
      </c>
      <c r="F3928" s="4"/>
    </row>
    <row r="3929" spans="1:6" ht="13.2" x14ac:dyDescent="0.25">
      <c r="A3929" s="5">
        <v>44786.625</v>
      </c>
      <c r="B3929" s="6">
        <v>176.74</v>
      </c>
      <c r="C3929" s="6">
        <v>143.02540999999999</v>
      </c>
      <c r="D3929" s="6">
        <v>0.23572447721002801</v>
      </c>
      <c r="E3929" s="4">
        <f t="shared" si="15"/>
        <v>0.13202712766746758</v>
      </c>
      <c r="F3929" s="4"/>
    </row>
    <row r="3930" spans="1:6" ht="13.2" x14ac:dyDescent="0.25">
      <c r="A3930" s="5">
        <v>44786.666666666664</v>
      </c>
      <c r="B3930" s="6">
        <v>151.63</v>
      </c>
      <c r="C3930" s="6">
        <v>124.29174999999999</v>
      </c>
      <c r="D3930" s="6">
        <v>0.21995224944535699</v>
      </c>
      <c r="E3930" s="4">
        <f t="shared" si="15"/>
        <v>0.1331078121934455</v>
      </c>
      <c r="F3930" s="4"/>
    </row>
    <row r="3931" spans="1:6" ht="13.2" x14ac:dyDescent="0.25">
      <c r="A3931" s="5">
        <v>44786.708333333336</v>
      </c>
      <c r="B3931" s="6">
        <v>140.59</v>
      </c>
      <c r="C3931" s="6">
        <v>120.23793000000001</v>
      </c>
      <c r="D3931" s="6">
        <v>0.16926497320770501</v>
      </c>
      <c r="E3931" s="4">
        <f t="shared" si="15"/>
        <v>0.131572112820774</v>
      </c>
      <c r="F3931" s="4"/>
    </row>
    <row r="3932" spans="1:6" ht="13.2" x14ac:dyDescent="0.25">
      <c r="A3932" s="5">
        <v>44786.75</v>
      </c>
      <c r="B3932" s="6">
        <v>135.02000000000001</v>
      </c>
      <c r="C3932" s="6">
        <v>124.81386000000001</v>
      </c>
      <c r="D3932" s="6">
        <v>8.1770886662747205E-2</v>
      </c>
      <c r="E3932" s="4">
        <f t="shared" si="15"/>
        <v>0.12558957466600582</v>
      </c>
      <c r="F3932" s="4"/>
    </row>
    <row r="3933" spans="1:6" ht="13.2" x14ac:dyDescent="0.25">
      <c r="A3933" s="5">
        <v>44786.791666666664</v>
      </c>
      <c r="B3933" s="6">
        <v>130.53</v>
      </c>
      <c r="C3933" s="6">
        <v>130.94685000000001</v>
      </c>
      <c r="D3933" s="6">
        <v>3.1833526350577399E-3</v>
      </c>
      <c r="E3933" s="4">
        <f t="shared" si="15"/>
        <v>0.1178263028852911</v>
      </c>
      <c r="F3933" s="4"/>
    </row>
    <row r="3934" spans="1:6" ht="13.2" x14ac:dyDescent="0.25">
      <c r="A3934" s="5">
        <v>44786.833333333336</v>
      </c>
      <c r="B3934" s="6">
        <v>141</v>
      </c>
      <c r="C3934" s="6">
        <v>135.99539999999999</v>
      </c>
      <c r="D3934" s="6">
        <v>3.6799774110006699E-2</v>
      </c>
      <c r="E3934" s="4">
        <f t="shared" si="15"/>
        <v>0.10854034513505191</v>
      </c>
      <c r="F3934" s="4"/>
    </row>
    <row r="3935" spans="1:6" ht="13.2" x14ac:dyDescent="0.25">
      <c r="A3935" s="5">
        <v>44786.875</v>
      </c>
      <c r="B3935" s="6">
        <v>152.43</v>
      </c>
      <c r="C3935" s="6">
        <v>141.97581</v>
      </c>
      <c r="D3935" s="6">
        <v>7.3633599977348294E-2</v>
      </c>
      <c r="E3935" s="4">
        <f t="shared" si="15"/>
        <v>0.10024810903503223</v>
      </c>
      <c r="F3935" s="4"/>
    </row>
    <row r="3936" spans="1:6" ht="13.2" x14ac:dyDescent="0.25">
      <c r="A3936" s="5">
        <v>44786.916666666664</v>
      </c>
      <c r="B3936" s="6">
        <v>172.57</v>
      </c>
      <c r="C3936" s="6">
        <v>151.43226000000001</v>
      </c>
      <c r="D3936" s="6">
        <v>0.139585448965761</v>
      </c>
      <c r="E3936" s="4">
        <f t="shared" si="15"/>
        <v>9.7780050259638096E-2</v>
      </c>
      <c r="F3936" s="4"/>
    </row>
    <row r="3937" spans="1:6" ht="13.2" x14ac:dyDescent="0.25">
      <c r="A3937" s="5">
        <v>44786.958333333336</v>
      </c>
      <c r="B3937" s="6">
        <v>183.67</v>
      </c>
      <c r="C3937" s="6">
        <v>165.14231000000001</v>
      </c>
      <c r="D3937" s="6">
        <v>0.112192266173338</v>
      </c>
      <c r="E3937" s="4">
        <f t="shared" si="15"/>
        <v>9.7901582606144177E-2</v>
      </c>
      <c r="F3937" s="4"/>
    </row>
    <row r="3938" spans="1:6" ht="13.2" x14ac:dyDescent="0.25">
      <c r="A3938" s="5">
        <v>44784</v>
      </c>
      <c r="B3938" s="6">
        <v>203.75</v>
      </c>
      <c r="C3938" s="6">
        <v>180.12443999999999</v>
      </c>
      <c r="D3938" s="6">
        <v>0.131162434148303</v>
      </c>
      <c r="E3938" s="4">
        <f t="shared" si="15"/>
        <v>0.10272909685038778</v>
      </c>
      <c r="F3938" s="4"/>
    </row>
    <row r="3939" spans="1:6" ht="13.2" x14ac:dyDescent="0.25">
      <c r="A3939" s="5">
        <v>44784.041666666664</v>
      </c>
      <c r="B3939" s="6">
        <v>209.85</v>
      </c>
      <c r="C3939" s="6">
        <v>206.15598</v>
      </c>
      <c r="D3939" s="6">
        <v>1.7918568260789601E-2</v>
      </c>
      <c r="E3939" s="4">
        <f t="shared" si="15"/>
        <v>0.10046620926574194</v>
      </c>
      <c r="F3939" s="4"/>
    </row>
    <row r="3940" spans="1:6" ht="13.2" x14ac:dyDescent="0.25">
      <c r="A3940" s="5">
        <v>44784.083333333336</v>
      </c>
      <c r="B3940" s="6">
        <v>240.26</v>
      </c>
      <c r="C3940" s="6">
        <v>235.28636</v>
      </c>
      <c r="D3940" s="6">
        <v>2.1138666941848998E-2</v>
      </c>
      <c r="E3940" s="4">
        <f t="shared" si="15"/>
        <v>9.966951945170259E-2</v>
      </c>
      <c r="F3940" s="4"/>
    </row>
    <row r="3941" spans="1:6" ht="13.2" x14ac:dyDescent="0.25">
      <c r="A3941" s="5">
        <v>44784.125</v>
      </c>
      <c r="B3941" s="6">
        <v>273.89999999999998</v>
      </c>
      <c r="C3941" s="6">
        <v>251.70886999999999</v>
      </c>
      <c r="D3941" s="6">
        <v>8.8161891156239305E-2</v>
      </c>
      <c r="E3941" s="4">
        <f t="shared" si="15"/>
        <v>0.10226104327332175</v>
      </c>
      <c r="F3941" s="4"/>
    </row>
    <row r="3942" spans="1:6" ht="13.2" x14ac:dyDescent="0.25">
      <c r="A3942" s="5">
        <v>44784.166666666664</v>
      </c>
      <c r="B3942" s="6">
        <v>272.91000000000003</v>
      </c>
      <c r="C3942" s="6">
        <v>251.97406000000001</v>
      </c>
      <c r="D3942" s="6">
        <v>8.3087679739731995E-2</v>
      </c>
      <c r="E3942" s="4">
        <f t="shared" si="15"/>
        <v>0.10444081970946091</v>
      </c>
      <c r="F3942" s="4"/>
    </row>
    <row r="3943" spans="1:6" ht="13.2" x14ac:dyDescent="0.25">
      <c r="A3943" s="5">
        <v>44784.208333333336</v>
      </c>
      <c r="B3943" s="6">
        <v>260.27999999999997</v>
      </c>
      <c r="C3943" s="6">
        <v>245.92326</v>
      </c>
      <c r="D3943" s="6">
        <v>5.8378943089807601E-2</v>
      </c>
      <c r="E3943" s="4">
        <f t="shared" si="15"/>
        <v>0.10469996413090592</v>
      </c>
      <c r="F3943" s="4"/>
    </row>
    <row r="3944" spans="1:6" ht="13.2" x14ac:dyDescent="0.25">
      <c r="A3944" s="5">
        <v>44784.25</v>
      </c>
      <c r="B3944" s="6">
        <v>258.27</v>
      </c>
      <c r="C3944" s="6">
        <v>241.97604000000001</v>
      </c>
      <c r="D3944" s="6">
        <v>6.733708015058E-2</v>
      </c>
      <c r="E3944" s="4">
        <f t="shared" si="15"/>
        <v>0.10342200695450006</v>
      </c>
      <c r="F3944" s="4"/>
    </row>
    <row r="3945" spans="1:6" ht="13.2" x14ac:dyDescent="0.25">
      <c r="A3945" s="5">
        <v>44784.291666666664</v>
      </c>
      <c r="B3945" s="6">
        <v>262.99</v>
      </c>
      <c r="C3945" s="6">
        <v>242.60207</v>
      </c>
      <c r="D3945" s="6">
        <v>8.4038565705560495E-2</v>
      </c>
      <c r="E3945" s="4">
        <f t="shared" si="15"/>
        <v>0.10174977843689838</v>
      </c>
      <c r="F3945" s="4"/>
    </row>
    <row r="3946" spans="1:6" ht="13.2" x14ac:dyDescent="0.25">
      <c r="A3946" s="5">
        <v>44784.333333333336</v>
      </c>
      <c r="B3946" s="6">
        <v>261.68</v>
      </c>
      <c r="C3946" s="6">
        <v>244.24143000000001</v>
      </c>
      <c r="D3946" s="6">
        <v>7.1398902307442197E-2</v>
      </c>
      <c r="E3946" s="4">
        <f t="shared" si="15"/>
        <v>9.9740731794635162E-2</v>
      </c>
      <c r="F3946" s="4"/>
    </row>
    <row r="3947" spans="1:6" ht="13.2" x14ac:dyDescent="0.25">
      <c r="A3947" s="5">
        <v>44784.375</v>
      </c>
      <c r="B3947" s="6">
        <v>256.89999999999998</v>
      </c>
      <c r="C3947" s="6">
        <v>239.92165</v>
      </c>
      <c r="D3947" s="6">
        <v>7.0766227224595898E-2</v>
      </c>
      <c r="E3947" s="4">
        <f t="shared" si="15"/>
        <v>9.7722382655746218E-2</v>
      </c>
      <c r="F3947" s="4"/>
    </row>
    <row r="3948" spans="1:6" ht="13.2" x14ac:dyDescent="0.25">
      <c r="A3948" s="5">
        <v>44784.416666666664</v>
      </c>
      <c r="B3948" s="6">
        <v>250.97</v>
      </c>
      <c r="C3948" s="6">
        <v>232.89722</v>
      </c>
      <c r="D3948" s="6">
        <v>7.7599809907563405E-2</v>
      </c>
      <c r="E3948" s="4">
        <f t="shared" si="15"/>
        <v>9.6905015159029551E-2</v>
      </c>
      <c r="F3948" s="4"/>
    </row>
    <row r="3949" spans="1:6" ht="13.2" x14ac:dyDescent="0.25">
      <c r="A3949" s="5">
        <v>44784.458333333336</v>
      </c>
      <c r="B3949" s="6">
        <v>254.58</v>
      </c>
      <c r="C3949" s="6">
        <v>234.51031</v>
      </c>
      <c r="D3949" s="6">
        <v>8.5581269326708898E-2</v>
      </c>
      <c r="E3949" s="4">
        <f t="shared" si="15"/>
        <v>9.7444222215541443E-2</v>
      </c>
      <c r="F3949" s="4"/>
    </row>
    <row r="3950" spans="1:6" ht="13.2" x14ac:dyDescent="0.25">
      <c r="A3950" s="5">
        <v>44784.5</v>
      </c>
      <c r="B3950" s="6">
        <v>261.14999999999998</v>
      </c>
      <c r="C3950" s="6">
        <v>241.57987</v>
      </c>
      <c r="D3950" s="6">
        <v>8.1008943336214098E-2</v>
      </c>
      <c r="E3950" s="4">
        <f t="shared" si="15"/>
        <v>9.9110296300331191E-2</v>
      </c>
      <c r="F3950" s="4"/>
    </row>
    <row r="3951" spans="1:6" ht="13.2" x14ac:dyDescent="0.25">
      <c r="A3951" s="5">
        <v>44784.541666666664</v>
      </c>
      <c r="B3951" s="6">
        <v>267.02999999999997</v>
      </c>
      <c r="C3951" s="6">
        <v>236.05383</v>
      </c>
      <c r="D3951" s="6">
        <v>0.13122502608832801</v>
      </c>
      <c r="E3951" s="4">
        <f t="shared" si="15"/>
        <v>9.9978149661330909E-2</v>
      </c>
      <c r="F3951" s="4"/>
    </row>
    <row r="3952" spans="1:6" ht="13.2" x14ac:dyDescent="0.25">
      <c r="A3952" s="5">
        <v>44784.583333333336</v>
      </c>
      <c r="B3952" s="6">
        <v>260.49</v>
      </c>
      <c r="C3952" s="6">
        <v>212.73228</v>
      </c>
      <c r="D3952" s="6">
        <v>0.22449681825438</v>
      </c>
      <c r="E3952" s="4">
        <f t="shared" si="15"/>
        <v>9.8558660584393443E-2</v>
      </c>
      <c r="F3952" s="4"/>
    </row>
    <row r="3953" spans="1:6" ht="13.2" x14ac:dyDescent="0.25">
      <c r="A3953" s="5">
        <v>44784.625</v>
      </c>
      <c r="B3953" s="6">
        <v>212.87</v>
      </c>
      <c r="C3953" s="6">
        <v>178.86688000000001</v>
      </c>
      <c r="D3953" s="6">
        <v>0.19010294136063599</v>
      </c>
      <c r="E3953" s="4">
        <f t="shared" si="15"/>
        <v>9.6657763257335438E-2</v>
      </c>
      <c r="F3953" s="4"/>
    </row>
    <row r="3954" spans="1:6" ht="13.2" x14ac:dyDescent="0.25">
      <c r="A3954" s="5">
        <v>44784.666666666664</v>
      </c>
      <c r="B3954" s="6">
        <v>183.19</v>
      </c>
      <c r="C3954" s="6">
        <v>150.67198999999999</v>
      </c>
      <c r="D3954" s="6">
        <v>0.21581987468274599</v>
      </c>
      <c r="E3954" s="4">
        <f t="shared" si="15"/>
        <v>9.6485580975559967E-2</v>
      </c>
      <c r="F3954" s="4"/>
    </row>
    <row r="3955" spans="1:6" ht="13.2" x14ac:dyDescent="0.25">
      <c r="A3955" s="5">
        <v>44784.708333333336</v>
      </c>
      <c r="B3955" s="6">
        <v>178.96</v>
      </c>
      <c r="C3955" s="6">
        <v>136.86018999999999</v>
      </c>
      <c r="D3955" s="6">
        <v>0.30761180442610803</v>
      </c>
      <c r="E3955" s="4">
        <f t="shared" si="15"/>
        <v>0.10225003227632677</v>
      </c>
      <c r="F3955" s="4"/>
    </row>
    <row r="3956" spans="1:6" ht="13.2" x14ac:dyDescent="0.25">
      <c r="A3956" s="5">
        <v>44784.75</v>
      </c>
      <c r="B3956" s="6">
        <v>166.18</v>
      </c>
      <c r="C3956" s="6">
        <v>136.8372</v>
      </c>
      <c r="D3956" s="6">
        <v>0.21443584054628401</v>
      </c>
      <c r="E3956" s="4">
        <f t="shared" si="15"/>
        <v>0.10777773868814079</v>
      </c>
      <c r="F3956" s="4"/>
    </row>
    <row r="3957" spans="1:6" ht="13.2" x14ac:dyDescent="0.25">
      <c r="A3957" s="5">
        <v>44784.791666666664</v>
      </c>
      <c r="B3957" s="6">
        <v>164.91</v>
      </c>
      <c r="C3957" s="6">
        <v>140.00398000000001</v>
      </c>
      <c r="D3957" s="6">
        <v>0.177895085553996</v>
      </c>
      <c r="E3957" s="4">
        <f t="shared" si="15"/>
        <v>0.1150573942264299</v>
      </c>
      <c r="F3957" s="4"/>
    </row>
    <row r="3958" spans="1:6" ht="13.2" x14ac:dyDescent="0.25">
      <c r="A3958" s="5">
        <v>44784.833333333336</v>
      </c>
      <c r="B3958" s="6">
        <v>170.16</v>
      </c>
      <c r="C3958" s="6">
        <v>141.42294000000001</v>
      </c>
      <c r="D3958" s="6">
        <v>0.203199424364957</v>
      </c>
      <c r="E3958" s="4">
        <f t="shared" si="15"/>
        <v>0.12199071298705282</v>
      </c>
      <c r="F3958" s="4"/>
    </row>
    <row r="3959" spans="1:6" ht="13.2" x14ac:dyDescent="0.25">
      <c r="A3959" s="5">
        <v>44784.875</v>
      </c>
      <c r="B3959" s="6">
        <v>178.32</v>
      </c>
      <c r="C3959" s="6">
        <v>145.90540999999999</v>
      </c>
      <c r="D3959" s="6">
        <v>0.222161673100401</v>
      </c>
      <c r="E3959" s="4">
        <f t="shared" si="15"/>
        <v>0.12817938270051335</v>
      </c>
      <c r="F3959" s="4"/>
    </row>
    <row r="3960" spans="1:6" ht="13.2" x14ac:dyDescent="0.25">
      <c r="A3960" s="5">
        <v>44784.916666666664</v>
      </c>
      <c r="B3960" s="6">
        <v>184.33</v>
      </c>
      <c r="C3960" s="6">
        <v>153.76817</v>
      </c>
      <c r="D3960" s="6">
        <v>0.198752641720324</v>
      </c>
      <c r="E3960" s="4">
        <f t="shared" si="15"/>
        <v>0.13064468239862015</v>
      </c>
      <c r="F3960" s="4"/>
    </row>
    <row r="3961" spans="1:6" ht="13.2" x14ac:dyDescent="0.25">
      <c r="A3961" s="5">
        <v>44784.958333333336</v>
      </c>
      <c r="B3961" s="6">
        <v>198.49</v>
      </c>
      <c r="C3961" s="6">
        <v>163.04449</v>
      </c>
      <c r="D3961" s="6">
        <v>0.217397778974315</v>
      </c>
      <c r="E3961" s="4">
        <f t="shared" si="15"/>
        <v>0.13502824543199418</v>
      </c>
      <c r="F3961" s="4"/>
    </row>
    <row r="3962" spans="1:6" ht="13.2" x14ac:dyDescent="0.25">
      <c r="A3962" s="5">
        <v>44785</v>
      </c>
      <c r="B3962" s="6">
        <v>196.48</v>
      </c>
      <c r="C3962" s="6">
        <v>169.39523</v>
      </c>
      <c r="D3962" s="6">
        <v>0.15989098394328999</v>
      </c>
      <c r="E3962" s="4">
        <f t="shared" si="15"/>
        <v>0.13622526834011864</v>
      </c>
      <c r="F3962" s="4"/>
    </row>
    <row r="3963" spans="1:6" ht="13.2" x14ac:dyDescent="0.25">
      <c r="A3963" s="5">
        <v>44785.041666666664</v>
      </c>
      <c r="B3963" s="6">
        <v>197.88</v>
      </c>
      <c r="C3963" s="6">
        <v>192.64284000000001</v>
      </c>
      <c r="D3963" s="6">
        <v>2.7185853364703201E-2</v>
      </c>
      <c r="E3963" s="4">
        <f t="shared" si="15"/>
        <v>0.13661140521944837</v>
      </c>
      <c r="F3963" s="4"/>
    </row>
    <row r="3964" spans="1:6" ht="13.2" x14ac:dyDescent="0.25">
      <c r="A3964" s="5">
        <v>44785.083333333336</v>
      </c>
      <c r="B3964" s="6">
        <v>230.66</v>
      </c>
      <c r="C3964" s="6">
        <v>223.14279999999999</v>
      </c>
      <c r="D3964" s="6">
        <v>3.3687844734403199E-2</v>
      </c>
      <c r="E3964" s="4">
        <f t="shared" si="15"/>
        <v>0.13713428762747146</v>
      </c>
      <c r="F3964" s="4"/>
    </row>
    <row r="3965" spans="1:6" ht="13.2" x14ac:dyDescent="0.25">
      <c r="A3965" s="5">
        <v>44785.125</v>
      </c>
      <c r="B3965" s="6">
        <v>263.56</v>
      </c>
      <c r="C3965" s="6">
        <v>241.54828000000001</v>
      </c>
      <c r="D3965" s="6">
        <v>9.1127620532011205E-2</v>
      </c>
      <c r="E3965" s="4">
        <f t="shared" si="15"/>
        <v>0.13725785968479529</v>
      </c>
      <c r="F3965" s="4"/>
    </row>
    <row r="3966" spans="1:6" ht="13.2" x14ac:dyDescent="0.25">
      <c r="A3966" s="5">
        <v>44785.166666666664</v>
      </c>
      <c r="B3966" s="6">
        <v>264.74</v>
      </c>
      <c r="C3966" s="6">
        <v>242.41437999999999</v>
      </c>
      <c r="D3966" s="6">
        <v>9.2096929233323604E-2</v>
      </c>
      <c r="E3966" s="4">
        <f t="shared" si="15"/>
        <v>0.13763324508036162</v>
      </c>
      <c r="F3966" s="4"/>
    </row>
    <row r="3967" spans="1:6" ht="13.2" x14ac:dyDescent="0.25">
      <c r="A3967" s="5">
        <v>44785.208333333336</v>
      </c>
      <c r="B3967" s="6">
        <v>259.83</v>
      </c>
      <c r="C3967" s="6">
        <v>236.09738999999999</v>
      </c>
      <c r="D3967" s="6">
        <v>0.10052042506696</v>
      </c>
      <c r="E3967" s="4">
        <f t="shared" si="15"/>
        <v>0.13938914016274295</v>
      </c>
      <c r="F3967" s="4"/>
    </row>
    <row r="3968" spans="1:6" ht="13.2" x14ac:dyDescent="0.25">
      <c r="A3968" s="5">
        <v>44785.25</v>
      </c>
      <c r="B3968" s="6">
        <v>254.78</v>
      </c>
      <c r="C3968" s="6">
        <v>230.81243000000001</v>
      </c>
      <c r="D3968" s="6">
        <v>0.103840031492238</v>
      </c>
      <c r="E3968" s="4">
        <f t="shared" si="15"/>
        <v>0.14091009646864536</v>
      </c>
      <c r="F3968" s="4"/>
    </row>
    <row r="3969" spans="1:6" ht="13.2" x14ac:dyDescent="0.25">
      <c r="A3969" s="5">
        <v>44785.291666666664</v>
      </c>
      <c r="B3969" s="6">
        <v>252.39</v>
      </c>
      <c r="C3969" s="6">
        <v>229.26675</v>
      </c>
      <c r="D3969" s="6">
        <v>0.100857407365001</v>
      </c>
      <c r="E3969" s="4">
        <f t="shared" si="15"/>
        <v>0.14161088153778872</v>
      </c>
      <c r="F3969" s="4"/>
    </row>
    <row r="3970" spans="1:6" ht="13.2" x14ac:dyDescent="0.25">
      <c r="A3970" s="5">
        <v>44785.333333333336</v>
      </c>
      <c r="B3970" s="6">
        <v>260.37</v>
      </c>
      <c r="C3970" s="6">
        <v>229.44493</v>
      </c>
      <c r="D3970" s="6">
        <v>0.134782102180248</v>
      </c>
      <c r="E3970" s="4">
        <f t="shared" si="15"/>
        <v>0.14425184819915562</v>
      </c>
      <c r="F3970" s="4"/>
    </row>
    <row r="3971" spans="1:6" ht="13.2" x14ac:dyDescent="0.25">
      <c r="A3971" s="5">
        <v>44785.375</v>
      </c>
      <c r="B3971" s="6">
        <v>248.15</v>
      </c>
      <c r="C3971" s="6">
        <v>224.43946</v>
      </c>
      <c r="D3971" s="6">
        <v>0.105643365921482</v>
      </c>
      <c r="E3971" s="4">
        <f t="shared" si="15"/>
        <v>0.14570506231152588</v>
      </c>
      <c r="F3971" s="4"/>
    </row>
    <row r="3972" spans="1:6" ht="13.2" x14ac:dyDescent="0.25">
      <c r="A3972" s="5">
        <v>44785.416666666664</v>
      </c>
      <c r="B3972" s="6">
        <v>243.08</v>
      </c>
      <c r="C3972" s="6">
        <v>217.42493999999999</v>
      </c>
      <c r="D3972" s="6">
        <v>0.11799501933862699</v>
      </c>
      <c r="E3972" s="4">
        <f t="shared" si="15"/>
        <v>0.14738819603782019</v>
      </c>
      <c r="F3972" s="4"/>
    </row>
    <row r="3973" spans="1:6" ht="13.2" x14ac:dyDescent="0.25">
      <c r="A3973" s="5">
        <v>44785.458333333336</v>
      </c>
      <c r="B3973" s="6">
        <v>240.43</v>
      </c>
      <c r="C3973" s="6">
        <v>220.8038</v>
      </c>
      <c r="D3973" s="6">
        <v>8.8885245634359594E-2</v>
      </c>
      <c r="E3973" s="4">
        <f t="shared" si="15"/>
        <v>0.14752586171730567</v>
      </c>
      <c r="F3973" s="4"/>
    </row>
    <row r="3974" spans="1:6" ht="13.2" x14ac:dyDescent="0.25">
      <c r="A3974" s="5">
        <v>44785.5</v>
      </c>
      <c r="B3974" s="6">
        <v>248.05</v>
      </c>
      <c r="C3974" s="6">
        <v>229.14534</v>
      </c>
      <c r="D3974" s="6">
        <v>8.2500739486999805E-2</v>
      </c>
      <c r="E3974" s="4">
        <f t="shared" si="15"/>
        <v>0.14758801989025508</v>
      </c>
      <c r="F3974" s="4"/>
    </row>
    <row r="3975" spans="1:6" ht="13.2" x14ac:dyDescent="0.25">
      <c r="A3975" s="5">
        <v>44785.541666666664</v>
      </c>
      <c r="B3975" s="6">
        <v>252.46</v>
      </c>
      <c r="C3975" s="6">
        <v>222.30378999999999</v>
      </c>
      <c r="D3975" s="6">
        <v>0.13565315283198701</v>
      </c>
      <c r="E3975" s="4">
        <f t="shared" si="15"/>
        <v>0.14777252517124087</v>
      </c>
      <c r="F3975" s="4"/>
    </row>
    <row r="3976" spans="1:6" ht="13.2" x14ac:dyDescent="0.25">
      <c r="A3976" s="5">
        <v>44785.583333333336</v>
      </c>
      <c r="B3976" s="6">
        <v>243.02</v>
      </c>
      <c r="C3976" s="6">
        <v>196.78575000000001</v>
      </c>
      <c r="D3976" s="6">
        <v>0.23494714429271399</v>
      </c>
      <c r="E3976" s="4">
        <f t="shared" si="15"/>
        <v>0.14820795542283813</v>
      </c>
      <c r="F3976" s="4"/>
    </row>
    <row r="3977" spans="1:6" ht="13.2" x14ac:dyDescent="0.25">
      <c r="A3977" s="5">
        <v>44785.625</v>
      </c>
      <c r="B3977" s="6">
        <v>190.95</v>
      </c>
      <c r="C3977" s="6">
        <v>165.26548</v>
      </c>
      <c r="D3977" s="6">
        <v>0.155413701639325</v>
      </c>
      <c r="E3977" s="4">
        <f t="shared" si="15"/>
        <v>0.14676257043445015</v>
      </c>
      <c r="F3977" s="4"/>
    </row>
    <row r="3978" spans="1:6" ht="13.2" x14ac:dyDescent="0.25">
      <c r="A3978" s="5">
        <v>44785.666666666664</v>
      </c>
      <c r="B3978" s="6">
        <v>159.54</v>
      </c>
      <c r="C3978" s="6">
        <v>143.815</v>
      </c>
      <c r="D3978" s="6">
        <v>0.109341862809859</v>
      </c>
      <c r="E3978" s="4">
        <f t="shared" si="15"/>
        <v>0.14232598660641319</v>
      </c>
      <c r="F3978" s="4"/>
    </row>
    <row r="3979" spans="1:6" ht="13.2" x14ac:dyDescent="0.25">
      <c r="A3979" s="5">
        <v>44785.708333333336</v>
      </c>
      <c r="B3979" s="6">
        <v>154.21</v>
      </c>
      <c r="C3979" s="6">
        <v>134.95588000000001</v>
      </c>
      <c r="D3979" s="6">
        <v>0.14266973769501501</v>
      </c>
      <c r="E3979" s="4">
        <f t="shared" si="15"/>
        <v>0.13545340049261764</v>
      </c>
      <c r="F3979" s="4"/>
    </row>
    <row r="3980" spans="1:6" ht="13.2" x14ac:dyDescent="0.25">
      <c r="A3980" s="5">
        <v>44785.75</v>
      </c>
      <c r="B3980" s="6">
        <v>159.07</v>
      </c>
      <c r="C3980" s="6">
        <v>135.62511000000001</v>
      </c>
      <c r="D3980" s="6">
        <v>0.172865408182894</v>
      </c>
      <c r="E3980" s="4">
        <f t="shared" si="15"/>
        <v>0.13372129914414305</v>
      </c>
      <c r="F3980" s="4"/>
    </row>
    <row r="3981" spans="1:6" ht="13.2" x14ac:dyDescent="0.25">
      <c r="A3981" s="5">
        <v>44785.791666666664</v>
      </c>
      <c r="B3981" s="6">
        <v>158.61000000000001</v>
      </c>
      <c r="C3981" s="6">
        <v>137.90180000000001</v>
      </c>
      <c r="D3981" s="6">
        <v>0.15016627774256699</v>
      </c>
      <c r="E3981" s="4">
        <f t="shared" si="15"/>
        <v>0.13256593215200019</v>
      </c>
      <c r="F3981" s="4"/>
    </row>
    <row r="3982" spans="1:6" ht="13.2" x14ac:dyDescent="0.25">
      <c r="A3982" s="5">
        <v>44785.833333333336</v>
      </c>
      <c r="B3982" s="6">
        <v>172.02</v>
      </c>
      <c r="C3982" s="6">
        <v>139.09453999999999</v>
      </c>
      <c r="D3982" s="6">
        <v>0.236712814176602</v>
      </c>
      <c r="E3982" s="4">
        <f t="shared" si="15"/>
        <v>0.13396232339415207</v>
      </c>
      <c r="F3982" s="4"/>
    </row>
    <row r="3983" spans="1:6" ht="13.2" x14ac:dyDescent="0.25">
      <c r="A3983" s="5">
        <v>44785.875</v>
      </c>
      <c r="B3983" s="6">
        <v>181.28</v>
      </c>
      <c r="C3983" s="6">
        <v>143.75605999999999</v>
      </c>
      <c r="D3983" s="6">
        <v>0.26102510043750499</v>
      </c>
      <c r="E3983" s="4">
        <f t="shared" si="15"/>
        <v>0.13558163286653141</v>
      </c>
      <c r="F3983" s="4"/>
    </row>
    <row r="3984" spans="1:6" ht="13.2" x14ac:dyDescent="0.25">
      <c r="A3984" s="5">
        <v>44785.916666666664</v>
      </c>
      <c r="B3984" s="6">
        <v>182.28</v>
      </c>
      <c r="C3984" s="6">
        <v>151.59405000000001</v>
      </c>
      <c r="D3984" s="6">
        <v>0.20242186286335101</v>
      </c>
      <c r="E3984" s="4">
        <f t="shared" si="15"/>
        <v>0.13573451708082421</v>
      </c>
      <c r="F3984" s="4"/>
    </row>
    <row r="3985" spans="1:6" ht="13.2" x14ac:dyDescent="0.25">
      <c r="A3985" s="5">
        <v>44785.958333333336</v>
      </c>
      <c r="B3985" s="6">
        <v>181.54</v>
      </c>
      <c r="C3985" s="6">
        <v>159.17157</v>
      </c>
      <c r="D3985" s="6">
        <v>0.14053030952700901</v>
      </c>
      <c r="E3985" s="4">
        <f t="shared" si="15"/>
        <v>0.13253170585385313</v>
      </c>
      <c r="F3985" s="4"/>
    </row>
    <row r="3986" spans="1:6" ht="13.2" x14ac:dyDescent="0.25">
      <c r="A3986" s="5">
        <v>44786</v>
      </c>
      <c r="B3986" s="6">
        <v>184.42</v>
      </c>
      <c r="C3986" s="6">
        <v>173.79085000000001</v>
      </c>
      <c r="D3986" s="6">
        <v>6.1160584691311297E-2</v>
      </c>
      <c r="E3986" s="4">
        <f t="shared" si="15"/>
        <v>0.12841793921835404</v>
      </c>
      <c r="F3986" s="4"/>
    </row>
    <row r="3987" spans="1:6" ht="13.2" x14ac:dyDescent="0.25">
      <c r="A3987" s="5">
        <v>44786.041666666664</v>
      </c>
      <c r="B3987" s="6">
        <v>190.71</v>
      </c>
      <c r="C3987" s="6">
        <v>196.15266</v>
      </c>
      <c r="D3987" s="6">
        <v>2.77470619057625E-2</v>
      </c>
      <c r="E3987" s="4">
        <f t="shared" si="15"/>
        <v>0.12844132290756485</v>
      </c>
      <c r="F3987" s="4"/>
    </row>
    <row r="3988" spans="1:6" ht="13.2" x14ac:dyDescent="0.25">
      <c r="A3988" s="5">
        <v>44786.083333333336</v>
      </c>
      <c r="B3988" s="6">
        <v>223.15</v>
      </c>
      <c r="C3988" s="6">
        <v>224.90504000000001</v>
      </c>
      <c r="D3988" s="6">
        <v>7.8034711894406899E-3</v>
      </c>
      <c r="E3988" s="4">
        <f t="shared" si="15"/>
        <v>0.12736280734319139</v>
      </c>
      <c r="F3988" s="4"/>
    </row>
    <row r="3989" spans="1:6" ht="13.2" x14ac:dyDescent="0.25">
      <c r="A3989" s="5">
        <v>44786.125</v>
      </c>
      <c r="B3989" s="6">
        <v>251.7</v>
      </c>
      <c r="C3989" s="6">
        <v>241.36391</v>
      </c>
      <c r="D3989" s="6">
        <v>4.2823676497451398E-2</v>
      </c>
      <c r="E3989" s="4">
        <f t="shared" si="15"/>
        <v>0.12535014300841804</v>
      </c>
      <c r="F3989" s="4"/>
    </row>
    <row r="3990" spans="1:6" ht="13.2" x14ac:dyDescent="0.25">
      <c r="A3990" s="5">
        <v>44786.166666666664</v>
      </c>
      <c r="B3990" s="6">
        <v>247.9</v>
      </c>
      <c r="C3990" s="6">
        <v>240.50221999999999</v>
      </c>
      <c r="D3990" s="6">
        <v>3.0759716064159399E-2</v>
      </c>
      <c r="E3990" s="4">
        <f t="shared" si="15"/>
        <v>0.12279442579303619</v>
      </c>
      <c r="F3990" s="4"/>
    </row>
    <row r="3991" spans="1:6" ht="13.2" x14ac:dyDescent="0.25">
      <c r="A3991" s="5">
        <v>44786.208333333336</v>
      </c>
      <c r="B3991" s="6">
        <v>243.23</v>
      </c>
      <c r="C3991" s="6">
        <v>233.52696</v>
      </c>
      <c r="D3991" s="6">
        <v>4.1549977784149497E-2</v>
      </c>
      <c r="E3991" s="4">
        <f t="shared" si="15"/>
        <v>0.1203373238229191</v>
      </c>
      <c r="F3991" s="4"/>
    </row>
    <row r="3992" spans="1:6" ht="13.2" x14ac:dyDescent="0.25">
      <c r="A3992" s="5">
        <v>44786.25</v>
      </c>
      <c r="B3992" s="6">
        <v>247.55</v>
      </c>
      <c r="C3992" s="6">
        <v>228.65180000000001</v>
      </c>
      <c r="D3992" s="6">
        <v>8.2650562995786603E-2</v>
      </c>
      <c r="E3992" s="4">
        <f t="shared" si="15"/>
        <v>0.11945442930223361</v>
      </c>
      <c r="F3992" s="4"/>
    </row>
    <row r="3993" spans="1:6" ht="13.2" x14ac:dyDescent="0.25">
      <c r="A3993" s="5">
        <v>44786.291666666664</v>
      </c>
      <c r="B3993" s="6">
        <v>249.12</v>
      </c>
      <c r="C3993" s="6">
        <v>227.01074</v>
      </c>
      <c r="D3993" s="6">
        <v>9.7393013211621596E-2</v>
      </c>
      <c r="E3993" s="4">
        <f t="shared" si="15"/>
        <v>0.11931007954584279</v>
      </c>
      <c r="F3993" s="4"/>
    </row>
    <row r="3994" spans="1:6" ht="13.2" x14ac:dyDescent="0.25">
      <c r="A3994" s="5">
        <v>44786.333333333336</v>
      </c>
      <c r="B3994" s="6">
        <v>244.44</v>
      </c>
      <c r="C3994" s="6">
        <v>226.38246000000001</v>
      </c>
      <c r="D3994" s="6">
        <v>7.9765632019370994E-2</v>
      </c>
      <c r="E3994" s="4">
        <f t="shared" si="15"/>
        <v>0.11701772662247294</v>
      </c>
      <c r="F3994" s="4"/>
    </row>
    <row r="3995" spans="1:6" ht="13.2" x14ac:dyDescent="0.25">
      <c r="A3995" s="5">
        <v>44786.375</v>
      </c>
      <c r="B3995" s="6">
        <v>237.39</v>
      </c>
      <c r="C3995" s="6">
        <v>220.95338000000001</v>
      </c>
      <c r="D3995" s="6">
        <v>7.4389538643853101E-2</v>
      </c>
      <c r="E3995" s="4">
        <f t="shared" si="15"/>
        <v>0.11571548381923839</v>
      </c>
      <c r="F3995" s="4"/>
    </row>
    <row r="3996" spans="1:6" ht="13.2" x14ac:dyDescent="0.25">
      <c r="A3996" s="5">
        <v>44786.416666666664</v>
      </c>
      <c r="B3996" s="6">
        <v>225.11</v>
      </c>
      <c r="C3996" s="6">
        <v>214.38835</v>
      </c>
      <c r="D3996" s="6">
        <v>5.0010413345687899E-2</v>
      </c>
      <c r="E3996" s="4">
        <f t="shared" si="15"/>
        <v>0.11288279190286593</v>
      </c>
      <c r="F3996" s="4"/>
    </row>
    <row r="3997" spans="1:6" ht="13.2" x14ac:dyDescent="0.25">
      <c r="A3997" s="5">
        <v>44786.458333333336</v>
      </c>
      <c r="B3997" s="6">
        <v>222.17</v>
      </c>
      <c r="C3997" s="6">
        <v>218.12397999999999</v>
      </c>
      <c r="D3997" s="6">
        <v>1.85491755651991E-2</v>
      </c>
      <c r="E3997" s="4">
        <f t="shared" si="15"/>
        <v>0.1099521223166509</v>
      </c>
      <c r="F3997" s="4"/>
    </row>
    <row r="3998" spans="1:6" ht="13.2" x14ac:dyDescent="0.25">
      <c r="A3998" s="5">
        <v>44786.5</v>
      </c>
      <c r="B3998" s="6">
        <v>222.71</v>
      </c>
      <c r="C3998" s="6">
        <v>226.08498</v>
      </c>
      <c r="D3998" s="6">
        <v>1.4927926658374099E-2</v>
      </c>
      <c r="E3998" s="4">
        <f t="shared" si="15"/>
        <v>0.10713658844879148</v>
      </c>
      <c r="F3998" s="4"/>
    </row>
    <row r="3999" spans="1:6" ht="13.2" x14ac:dyDescent="0.25">
      <c r="A3999" s="5">
        <v>44786.541666666664</v>
      </c>
      <c r="B3999" s="6">
        <v>228.62</v>
      </c>
      <c r="C3999" s="6">
        <v>218.34621999999999</v>
      </c>
      <c r="D3999" s="6">
        <v>4.70527037289677E-2</v>
      </c>
      <c r="E3999" s="4">
        <f t="shared" si="15"/>
        <v>0.10344490306949904</v>
      </c>
      <c r="F3999" s="4"/>
    </row>
    <row r="4000" spans="1:6" ht="13.2" x14ac:dyDescent="0.25">
      <c r="A4000" s="5">
        <v>44786.583333333336</v>
      </c>
      <c r="B4000" s="6">
        <v>222.74</v>
      </c>
      <c r="C4000" s="6">
        <v>192.11741000000001</v>
      </c>
      <c r="D4000" s="6">
        <v>0.15939518443435099</v>
      </c>
      <c r="E4000" s="4">
        <f t="shared" si="15"/>
        <v>0.10029690474206725</v>
      </c>
      <c r="F4000" s="4"/>
    </row>
    <row r="4001" spans="1:6" ht="13.2" x14ac:dyDescent="0.25">
      <c r="A4001" s="5">
        <v>44786.625</v>
      </c>
      <c r="B4001" s="6">
        <v>176.74</v>
      </c>
      <c r="C4001" s="6">
        <v>161.66415000000001</v>
      </c>
      <c r="D4001" s="6">
        <v>9.3254132100406895E-2</v>
      </c>
      <c r="E4001" s="4">
        <f t="shared" si="15"/>
        <v>9.770692267794566E-2</v>
      </c>
      <c r="F4001" s="4"/>
    </row>
    <row r="4002" spans="1:6" ht="13.2" x14ac:dyDescent="0.25">
      <c r="A4002" s="5">
        <v>44786.666666666664</v>
      </c>
      <c r="B4002" s="6">
        <v>151.63</v>
      </c>
      <c r="C4002" s="6">
        <v>142.96596</v>
      </c>
      <c r="D4002" s="6">
        <v>6.0602118154559299E-2</v>
      </c>
      <c r="E4002" s="4">
        <f t="shared" si="15"/>
        <v>9.5676099983974819E-2</v>
      </c>
      <c r="F4002" s="4"/>
    </row>
    <row r="4003" spans="1:6" ht="13.2" x14ac:dyDescent="0.25">
      <c r="A4003" s="5">
        <v>44786.708333333336</v>
      </c>
      <c r="B4003" s="6">
        <v>140.59</v>
      </c>
      <c r="C4003" s="6">
        <v>135.66573</v>
      </c>
      <c r="D4003" s="6">
        <v>3.6297081068299299E-2</v>
      </c>
      <c r="E4003" s="4">
        <f t="shared" si="15"/>
        <v>9.1243905957861679E-2</v>
      </c>
      <c r="F4003" s="4"/>
    </row>
    <row r="4004" spans="1:6" ht="13.2" x14ac:dyDescent="0.25">
      <c r="A4004" s="5">
        <v>44786.75</v>
      </c>
      <c r="B4004" s="6">
        <v>135.02000000000001</v>
      </c>
      <c r="C4004" s="6">
        <v>135.84862000000001</v>
      </c>
      <c r="D4004" s="6">
        <v>6.0995834922725001E-3</v>
      </c>
      <c r="E4004" s="4">
        <f t="shared" si="15"/>
        <v>8.4295329929085783E-2</v>
      </c>
      <c r="F4004" s="4"/>
    </row>
    <row r="4005" spans="1:6" ht="13.2" x14ac:dyDescent="0.25">
      <c r="A4005" s="5">
        <v>44786.791666666664</v>
      </c>
      <c r="B4005" s="6">
        <v>130.53</v>
      </c>
      <c r="C4005" s="6">
        <v>137.76947000000001</v>
      </c>
      <c r="D4005" s="6">
        <v>5.2547708864670799E-2</v>
      </c>
      <c r="E4005" s="4">
        <f t="shared" si="15"/>
        <v>8.022788955917344E-2</v>
      </c>
      <c r="F4005" s="4"/>
    </row>
    <row r="4006" spans="1:6" ht="13.2" x14ac:dyDescent="0.25">
      <c r="A4006" s="5">
        <v>44786.833333333336</v>
      </c>
      <c r="B4006" s="6">
        <v>141</v>
      </c>
      <c r="C4006" s="6">
        <v>139.54743999999999</v>
      </c>
      <c r="D4006" s="6">
        <v>1.0409076655222E-2</v>
      </c>
      <c r="E4006" s="4">
        <f t="shared" si="15"/>
        <v>7.0798567162449283E-2</v>
      </c>
      <c r="F4006" s="4"/>
    </row>
    <row r="4007" spans="1:6" ht="13.2" x14ac:dyDescent="0.25">
      <c r="A4007" s="5">
        <v>44786.875</v>
      </c>
      <c r="B4007" s="6">
        <v>152.43</v>
      </c>
      <c r="C4007" s="6">
        <v>144.71924999999999</v>
      </c>
      <c r="D4007" s="6">
        <v>5.3280748760099403E-2</v>
      </c>
      <c r="E4007" s="4">
        <f t="shared" si="15"/>
        <v>6.2142552509224049E-2</v>
      </c>
      <c r="F4007" s="4"/>
    </row>
    <row r="4008" spans="1:6" ht="13.2" x14ac:dyDescent="0.25">
      <c r="A4008" s="5">
        <v>44786.916666666664</v>
      </c>
      <c r="B4008" s="6">
        <v>172.57</v>
      </c>
      <c r="C4008" s="6">
        <v>153.62555</v>
      </c>
      <c r="D4008" s="6">
        <v>0.123315750537589</v>
      </c>
      <c r="E4008" s="4">
        <f t="shared" si="15"/>
        <v>5.884646449565064E-2</v>
      </c>
      <c r="F4008" s="4"/>
    </row>
    <row r="4009" spans="1:6" ht="13.2" x14ac:dyDescent="0.25">
      <c r="A4009" s="5">
        <v>44786.958333333336</v>
      </c>
      <c r="B4009" s="6">
        <v>183.67</v>
      </c>
      <c r="C4009" s="6">
        <v>163.29494</v>
      </c>
      <c r="D4009" s="6">
        <v>0.12477459497520201</v>
      </c>
      <c r="E4009" s="4">
        <f t="shared" si="15"/>
        <v>5.8189976389325347E-2</v>
      </c>
      <c r="F4009" s="4"/>
    </row>
    <row r="4010" spans="1:6" ht="13.2" x14ac:dyDescent="0.25">
      <c r="A4010" s="5">
        <v>44787</v>
      </c>
      <c r="B4010" s="6">
        <v>187.68</v>
      </c>
      <c r="C4010" s="6">
        <v>178.6138</v>
      </c>
      <c r="D4010" s="6">
        <v>5.0758675981363098E-2</v>
      </c>
      <c r="E4010" s="4">
        <f t="shared" si="15"/>
        <v>5.7756563526410835E-2</v>
      </c>
      <c r="F4010" s="4"/>
    </row>
    <row r="4011" spans="1:6" ht="13.2" x14ac:dyDescent="0.25">
      <c r="A4011" s="5">
        <v>44787.041666666664</v>
      </c>
      <c r="B4011" s="6">
        <v>198.1</v>
      </c>
      <c r="C4011" s="6">
        <v>202.54358999999999</v>
      </c>
      <c r="D4011" s="6">
        <v>2.1938931762787401E-2</v>
      </c>
      <c r="E4011" s="4">
        <f t="shared" si="15"/>
        <v>5.7514558103786868E-2</v>
      </c>
      <c r="F4011" s="4"/>
    </row>
    <row r="4012" spans="1:6" ht="13.2" x14ac:dyDescent="0.25">
      <c r="A4012" s="5">
        <v>44787.083333333336</v>
      </c>
      <c r="B4012" s="6">
        <v>227.51</v>
      </c>
      <c r="C4012" s="6">
        <v>230.65071</v>
      </c>
      <c r="D4012" s="6">
        <v>1.36167367531624E-2</v>
      </c>
      <c r="E4012" s="4">
        <f t="shared" si="15"/>
        <v>5.7756777502275265E-2</v>
      </c>
      <c r="F4012" s="4"/>
    </row>
    <row r="4013" spans="1:6" ht="13.2" x14ac:dyDescent="0.25">
      <c r="A4013" s="5">
        <v>44787.125</v>
      </c>
      <c r="B4013" s="6">
        <v>254.41</v>
      </c>
      <c r="C4013" s="6">
        <v>245.0136</v>
      </c>
      <c r="D4013" s="6">
        <v>3.8350524215798598E-2</v>
      </c>
      <c r="E4013" s="4">
        <f t="shared" si="15"/>
        <v>5.7570396157206404E-2</v>
      </c>
      <c r="F4013" s="4"/>
    </row>
    <row r="4014" spans="1:6" ht="13.2" x14ac:dyDescent="0.25">
      <c r="A4014" s="5">
        <v>44787.166666666664</v>
      </c>
      <c r="B4014" s="6">
        <v>249.81</v>
      </c>
      <c r="C4014" s="6">
        <v>241.44842</v>
      </c>
      <c r="D4014" s="6">
        <v>3.4630916201481003E-2</v>
      </c>
      <c r="E4014" s="4">
        <f t="shared" si="15"/>
        <v>5.7731696162928135E-2</v>
      </c>
      <c r="F4014" s="4"/>
    </row>
    <row r="4015" spans="1:6" ht="13.2" x14ac:dyDescent="0.25">
      <c r="A4015" s="5">
        <v>44787.208333333336</v>
      </c>
      <c r="B4015" s="6">
        <v>240.98</v>
      </c>
      <c r="C4015" s="6">
        <v>232.66750999999999</v>
      </c>
      <c r="D4015" s="6">
        <v>3.5726904886720097E-2</v>
      </c>
      <c r="E4015" s="4">
        <f t="shared" si="15"/>
        <v>5.7489068125535246E-2</v>
      </c>
      <c r="F4015" s="4"/>
    </row>
    <row r="4016" spans="1:6" ht="13.2" x14ac:dyDescent="0.25">
      <c r="A4016" s="5">
        <v>44787.25</v>
      </c>
      <c r="B4016" s="6">
        <v>235.1</v>
      </c>
      <c r="C4016" s="6">
        <v>227.26320000000001</v>
      </c>
      <c r="D4016" s="6">
        <v>3.44833655426834E-2</v>
      </c>
      <c r="E4016" s="4">
        <f t="shared" si="15"/>
        <v>5.5482101564989283E-2</v>
      </c>
      <c r="F4016" s="4"/>
    </row>
    <row r="4017" spans="1:6" ht="13.2" x14ac:dyDescent="0.25">
      <c r="A4017" s="5">
        <v>44787.291666666664</v>
      </c>
      <c r="B4017" s="6">
        <v>246.47</v>
      </c>
      <c r="C4017" s="6">
        <v>224.42347000000001</v>
      </c>
      <c r="D4017" s="6">
        <v>9.8236294091700704E-2</v>
      </c>
      <c r="E4017" s="4">
        <f t="shared" si="15"/>
        <v>5.5517238268325914E-2</v>
      </c>
      <c r="F4017" s="4"/>
    </row>
    <row r="4018" spans="1:6" ht="13.2" x14ac:dyDescent="0.25">
      <c r="A4018" s="5">
        <v>44787.333333333336</v>
      </c>
      <c r="B4018" s="6">
        <v>245.38</v>
      </c>
      <c r="C4018" s="6">
        <v>222.14612</v>
      </c>
      <c r="D4018" s="6">
        <v>0.104588277301444</v>
      </c>
      <c r="E4018" s="4">
        <f t="shared" si="15"/>
        <v>5.6551515155078953E-2</v>
      </c>
      <c r="F4018" s="4"/>
    </row>
    <row r="4019" spans="1:6" ht="13.2" x14ac:dyDescent="0.25">
      <c r="A4019" s="5">
        <v>44787.375</v>
      </c>
      <c r="B4019" s="6">
        <v>235.49</v>
      </c>
      <c r="C4019" s="6">
        <v>216.09114</v>
      </c>
      <c r="D4019" s="6">
        <v>8.9771658384513106E-2</v>
      </c>
      <c r="E4019" s="4">
        <f t="shared" si="15"/>
        <v>5.7192436810939794E-2</v>
      </c>
      <c r="F4019" s="4"/>
    </row>
    <row r="4020" spans="1:6" ht="13.2" x14ac:dyDescent="0.25">
      <c r="A4020" s="5">
        <v>44787.416666666664</v>
      </c>
      <c r="B4020" s="6">
        <v>230.07</v>
      </c>
      <c r="C4020" s="6">
        <v>209.40754000000001</v>
      </c>
      <c r="D4020" s="6">
        <v>9.8671041166903395E-2</v>
      </c>
      <c r="E4020" s="4">
        <f t="shared" si="15"/>
        <v>5.9219962970157101E-2</v>
      </c>
      <c r="F4020" s="4"/>
    </row>
    <row r="4021" spans="1:6" ht="13.2" x14ac:dyDescent="0.25">
      <c r="A4021" s="5">
        <v>44787.458333333336</v>
      </c>
      <c r="B4021" s="6">
        <v>233.2</v>
      </c>
      <c r="C4021" s="6">
        <v>212.99714</v>
      </c>
      <c r="D4021" s="6">
        <v>9.4850381559113794E-2</v>
      </c>
      <c r="E4021" s="4">
        <f t="shared" si="15"/>
        <v>6.2399179886570212E-2</v>
      </c>
      <c r="F4021" s="4"/>
    </row>
    <row r="4022" spans="1:6" ht="13.2" x14ac:dyDescent="0.25">
      <c r="A4022" s="5">
        <v>44787.5</v>
      </c>
      <c r="B4022" s="6">
        <v>228.6</v>
      </c>
      <c r="C4022" s="6">
        <v>221.22955999999999</v>
      </c>
      <c r="D4022" s="6">
        <v>3.3315801016826102E-2</v>
      </c>
      <c r="E4022" s="4">
        <f t="shared" si="15"/>
        <v>6.3165341318172377E-2</v>
      </c>
      <c r="F4022" s="4"/>
    </row>
    <row r="4023" spans="1:6" ht="13.2" x14ac:dyDescent="0.25">
      <c r="A4023" s="5">
        <v>44787.541666666664</v>
      </c>
      <c r="B4023" s="6">
        <v>229.19</v>
      </c>
      <c r="C4023" s="6">
        <v>212.99149</v>
      </c>
      <c r="D4023" s="6">
        <v>7.6052381247720194E-2</v>
      </c>
      <c r="E4023" s="4">
        <f t="shared" si="15"/>
        <v>6.4373661214787076E-2</v>
      </c>
      <c r="F4023" s="4"/>
    </row>
    <row r="4024" spans="1:6" ht="13.2" x14ac:dyDescent="0.25">
      <c r="A4024" s="5">
        <v>44787.583333333336</v>
      </c>
      <c r="B4024" s="6">
        <v>221.1</v>
      </c>
      <c r="C4024" s="6">
        <v>183.12577999999999</v>
      </c>
      <c r="D4024" s="6">
        <v>0.20736687101073301</v>
      </c>
      <c r="E4024" s="4">
        <f t="shared" si="15"/>
        <v>6.6372481488802995E-2</v>
      </c>
      <c r="F4024" s="4"/>
    </row>
    <row r="4025" spans="1:6" ht="13.2" x14ac:dyDescent="0.25">
      <c r="A4025" s="5">
        <v>44787.625</v>
      </c>
      <c r="B4025" s="6">
        <v>185.33</v>
      </c>
      <c r="C4025" s="6">
        <v>148.15729999999999</v>
      </c>
      <c r="D4025" s="6">
        <v>0.25090022563856101</v>
      </c>
      <c r="E4025" s="4">
        <f t="shared" si="15"/>
        <v>7.294106871955941E-2</v>
      </c>
      <c r="F4025" s="4"/>
    </row>
    <row r="4026" spans="1:6" ht="13.2" x14ac:dyDescent="0.25">
      <c r="A4026" s="5">
        <v>44787.666666666664</v>
      </c>
      <c r="B4026" s="6">
        <v>163.04</v>
      </c>
      <c r="C4026" s="6">
        <v>128.27616</v>
      </c>
      <c r="D4026" s="6">
        <v>0.27100780067005398</v>
      </c>
      <c r="E4026" s="4">
        <f t="shared" si="15"/>
        <v>8.1707972157705019E-2</v>
      </c>
      <c r="F4026" s="4"/>
    </row>
    <row r="4027" spans="1:6" ht="13.2" x14ac:dyDescent="0.25">
      <c r="A4027" s="5">
        <v>44787.708333333336</v>
      </c>
      <c r="B4027" s="6">
        <v>149.47</v>
      </c>
      <c r="C4027" s="6">
        <v>123.08565</v>
      </c>
      <c r="D4027" s="6">
        <v>0.21435764445327199</v>
      </c>
      <c r="E4027" s="4">
        <f t="shared" si="15"/>
        <v>8.9127162298745552E-2</v>
      </c>
      <c r="F4027" s="4"/>
    </row>
    <row r="4028" spans="1:6" ht="13.2" x14ac:dyDescent="0.25">
      <c r="A4028" s="5">
        <v>44787.75</v>
      </c>
      <c r="B4028" s="6">
        <v>145.79</v>
      </c>
      <c r="C4028" s="6">
        <v>126.60442</v>
      </c>
      <c r="D4028" s="6">
        <v>0.15153957500061899</v>
      </c>
      <c r="E4028" s="4">
        <f t="shared" si="15"/>
        <v>9.5187161944926671E-2</v>
      </c>
      <c r="F4028" s="4"/>
    </row>
    <row r="4029" spans="1:6" ht="13.2" x14ac:dyDescent="0.25">
      <c r="A4029" s="5">
        <v>44787.791666666664</v>
      </c>
      <c r="B4029" s="6">
        <v>146.72</v>
      </c>
      <c r="C4029" s="6">
        <v>131.48509999999999</v>
      </c>
      <c r="D4029" s="6">
        <v>0.115867881607878</v>
      </c>
      <c r="E4029" s="4">
        <f t="shared" si="15"/>
        <v>9.7825502475893611E-2</v>
      </c>
      <c r="F4029" s="4"/>
    </row>
    <row r="4030" spans="1:6" ht="13.2" x14ac:dyDescent="0.25">
      <c r="A4030" s="5">
        <v>44787.833333333336</v>
      </c>
      <c r="B4030" s="6">
        <v>160.91</v>
      </c>
      <c r="C4030" s="6">
        <v>135.32080999999999</v>
      </c>
      <c r="D4030" s="6">
        <v>0.18910018348249599</v>
      </c>
      <c r="E4030" s="4">
        <f t="shared" si="15"/>
        <v>0.10527096526036338</v>
      </c>
      <c r="F4030" s="4"/>
    </row>
    <row r="4031" spans="1:6" ht="13.2" x14ac:dyDescent="0.25">
      <c r="A4031" s="5">
        <v>44787.875</v>
      </c>
      <c r="B4031" s="6">
        <v>169.09</v>
      </c>
      <c r="C4031" s="6">
        <v>141.10840999999999</v>
      </c>
      <c r="D4031" s="6">
        <v>0.198298528060801</v>
      </c>
      <c r="E4031" s="4">
        <f t="shared" si="15"/>
        <v>0.11131337273122595</v>
      </c>
      <c r="F4031" s="4"/>
    </row>
    <row r="4032" spans="1:6" ht="13.2" x14ac:dyDescent="0.25">
      <c r="A4032" s="5">
        <v>44787.916666666664</v>
      </c>
      <c r="B4032" s="6">
        <v>168.83</v>
      </c>
      <c r="C4032" s="6">
        <v>150.81164999999999</v>
      </c>
      <c r="D4032" s="6">
        <v>0.119475849511626</v>
      </c>
      <c r="E4032" s="4">
        <f t="shared" si="15"/>
        <v>0.11115337685514415</v>
      </c>
      <c r="F4032" s="4"/>
    </row>
    <row r="4033" spans="1:6" ht="13.2" x14ac:dyDescent="0.25">
      <c r="A4033" s="5">
        <v>44787.958333333336</v>
      </c>
      <c r="B4033" s="6">
        <v>167.9</v>
      </c>
      <c r="C4033" s="6">
        <v>163.68437</v>
      </c>
      <c r="D4033" s="6">
        <v>2.5754627640989802E-2</v>
      </c>
      <c r="E4033" s="4">
        <f t="shared" si="15"/>
        <v>0.10702754488288531</v>
      </c>
      <c r="F4033" s="4"/>
    </row>
    <row r="4034" spans="1:6" ht="13.2" x14ac:dyDescent="0.25">
      <c r="A4034" s="5">
        <v>44785</v>
      </c>
      <c r="B4034" s="6">
        <v>196.48</v>
      </c>
      <c r="C4034" s="6">
        <v>179.85813999999999</v>
      </c>
      <c r="D4034" s="6">
        <v>9.2416501138063503E-2</v>
      </c>
      <c r="E4034" s="4">
        <f t="shared" si="15"/>
        <v>0.10876328759774782</v>
      </c>
      <c r="F4034" s="4"/>
    </row>
    <row r="4035" spans="1:6" ht="13.2" x14ac:dyDescent="0.25">
      <c r="A4035" s="5">
        <v>44785.041666666664</v>
      </c>
      <c r="B4035" s="6">
        <v>197.88</v>
      </c>
      <c r="C4035" s="6">
        <v>203.28226000000001</v>
      </c>
      <c r="D4035" s="6">
        <v>2.6575166962429501E-2</v>
      </c>
      <c r="E4035" s="4">
        <f t="shared" si="15"/>
        <v>0.10895646406439957</v>
      </c>
      <c r="F4035" s="4"/>
    </row>
    <row r="4036" spans="1:6" ht="13.2" x14ac:dyDescent="0.25">
      <c r="A4036" s="5">
        <v>44785.083333333336</v>
      </c>
      <c r="B4036" s="6">
        <v>230.66</v>
      </c>
      <c r="C4036" s="6">
        <v>230.94065000000001</v>
      </c>
      <c r="D4036" s="6">
        <v>1.2152472940558899E-3</v>
      </c>
      <c r="E4036" s="4">
        <f t="shared" si="15"/>
        <v>0.10843973533693681</v>
      </c>
      <c r="F4036" s="4"/>
    </row>
    <row r="4037" spans="1:6" ht="13.2" x14ac:dyDescent="0.25">
      <c r="A4037" s="5">
        <v>44785.125</v>
      </c>
      <c r="B4037" s="6">
        <v>263.56</v>
      </c>
      <c r="C4037" s="6">
        <v>247.21904000000001</v>
      </c>
      <c r="D4037" s="6">
        <v>6.6099115990418802E-2</v>
      </c>
      <c r="E4037" s="4">
        <f t="shared" si="15"/>
        <v>0.10959592666087932</v>
      </c>
      <c r="F4037" s="4"/>
    </row>
    <row r="4038" spans="1:6" ht="13.2" x14ac:dyDescent="0.25">
      <c r="A4038" s="5">
        <v>44785.166666666664</v>
      </c>
      <c r="B4038" s="6">
        <v>264.74</v>
      </c>
      <c r="C4038" s="6">
        <v>247.81761</v>
      </c>
      <c r="D4038" s="6">
        <v>6.82856637992756E-2</v>
      </c>
      <c r="E4038" s="4">
        <f t="shared" si="15"/>
        <v>0.11099820781078744</v>
      </c>
      <c r="F4038" s="4"/>
    </row>
    <row r="4039" spans="1:6" ht="13.2" x14ac:dyDescent="0.25">
      <c r="A4039" s="5">
        <v>44785.208333333336</v>
      </c>
      <c r="B4039" s="6">
        <v>259.83</v>
      </c>
      <c r="C4039" s="6">
        <v>242.04211000000001</v>
      </c>
      <c r="D4039" s="6">
        <v>7.3490889663786002E-2</v>
      </c>
      <c r="E4039" s="4">
        <f t="shared" si="15"/>
        <v>0.1125717071764985</v>
      </c>
      <c r="F4039" s="4"/>
    </row>
    <row r="4040" spans="1:6" ht="13.2" x14ac:dyDescent="0.25">
      <c r="A4040" s="5">
        <v>44785.25</v>
      </c>
      <c r="B4040" s="6">
        <v>254.78</v>
      </c>
      <c r="C4040" s="6">
        <v>239.06236999999999</v>
      </c>
      <c r="D4040" s="6">
        <v>6.5746984772216605E-2</v>
      </c>
      <c r="E4040" s="4">
        <f t="shared" si="15"/>
        <v>0.11387435797772905</v>
      </c>
      <c r="F4040" s="4"/>
    </row>
    <row r="4041" spans="1:6" ht="13.2" x14ac:dyDescent="0.25">
      <c r="A4041" s="5">
        <v>44785.291666666664</v>
      </c>
      <c r="B4041" s="6">
        <v>252.39</v>
      </c>
      <c r="C4041" s="6">
        <v>241.48369</v>
      </c>
      <c r="D4041" s="6">
        <v>4.5163754123518599E-2</v>
      </c>
      <c r="E4041" s="4">
        <f t="shared" si="15"/>
        <v>0.11166300214572146</v>
      </c>
      <c r="F4041" s="4"/>
    </row>
    <row r="4042" spans="1:6" ht="13.2" x14ac:dyDescent="0.25">
      <c r="A4042" s="5">
        <v>44785.333333333336</v>
      </c>
      <c r="B4042" s="6">
        <v>260.37</v>
      </c>
      <c r="C4042" s="6">
        <v>244.64573999999999</v>
      </c>
      <c r="D4042" s="6">
        <v>6.4273590049023596E-2</v>
      </c>
      <c r="E4042" s="4">
        <f t="shared" si="15"/>
        <v>0.10998322351020394</v>
      </c>
      <c r="F4042" s="4"/>
    </row>
    <row r="4043" spans="1:6" ht="13.2" x14ac:dyDescent="0.25">
      <c r="A4043" s="5">
        <v>44785.375</v>
      </c>
      <c r="B4043" s="6">
        <v>248.15</v>
      </c>
      <c r="C4043" s="6">
        <v>240.79602</v>
      </c>
      <c r="D4043" s="6">
        <v>3.05402888303552E-2</v>
      </c>
      <c r="E4043" s="4">
        <f t="shared" si="15"/>
        <v>0.10751524977878069</v>
      </c>
      <c r="F4043" s="4"/>
    </row>
    <row r="4044" spans="1:6" ht="13.2" x14ac:dyDescent="0.25">
      <c r="A4044" s="5">
        <v>44785.416666666664</v>
      </c>
      <c r="B4044" s="6">
        <v>243.08</v>
      </c>
      <c r="C4044" s="6">
        <v>233.81179</v>
      </c>
      <c r="D4044" s="6">
        <v>3.9639617831076897E-2</v>
      </c>
      <c r="E4044" s="4">
        <f t="shared" si="15"/>
        <v>0.10505560713978791</v>
      </c>
      <c r="F4044" s="4"/>
    </row>
    <row r="4045" spans="1:6" ht="13.2" x14ac:dyDescent="0.25">
      <c r="A4045" s="5">
        <v>44785.458333333336</v>
      </c>
      <c r="B4045" s="6">
        <v>240.43</v>
      </c>
      <c r="C4045" s="6">
        <v>235.80536000000001</v>
      </c>
      <c r="D4045" s="6">
        <v>1.9612107205705501E-2</v>
      </c>
      <c r="E4045" s="4">
        <f t="shared" si="15"/>
        <v>0.10192067904172923</v>
      </c>
      <c r="F4045" s="4"/>
    </row>
    <row r="4046" spans="1:6" ht="13.2" x14ac:dyDescent="0.25">
      <c r="A4046" s="5">
        <v>44785.5</v>
      </c>
      <c r="B4046" s="6">
        <v>248.05</v>
      </c>
      <c r="C4046" s="6">
        <v>243.73893000000001</v>
      </c>
      <c r="D4046" s="6">
        <v>1.7687244298643601E-2</v>
      </c>
      <c r="E4046" s="4">
        <f t="shared" si="15"/>
        <v>0.10126948917847162</v>
      </c>
      <c r="F4046" s="4"/>
    </row>
    <row r="4047" spans="1:6" ht="13.2" x14ac:dyDescent="0.25">
      <c r="A4047" s="5">
        <v>44785.541666666664</v>
      </c>
      <c r="B4047" s="6">
        <v>252.46</v>
      </c>
      <c r="C4047" s="6">
        <v>239.27194</v>
      </c>
      <c r="D4047" s="6">
        <v>5.5117453387973497E-2</v>
      </c>
      <c r="E4047" s="4">
        <f t="shared" si="15"/>
        <v>0.10039720051764883</v>
      </c>
      <c r="F4047" s="4"/>
    </row>
    <row r="4048" spans="1:6" ht="13.2" x14ac:dyDescent="0.25">
      <c r="A4048" s="5">
        <v>44785.583333333336</v>
      </c>
      <c r="B4048" s="6">
        <v>243.02</v>
      </c>
      <c r="C4048" s="6">
        <v>216.90818999999999</v>
      </c>
      <c r="D4048" s="6">
        <v>0.120381853723457</v>
      </c>
      <c r="E4048" s="4">
        <f t="shared" si="15"/>
        <v>9.6772824797345683E-2</v>
      </c>
      <c r="F4048" s="4"/>
    </row>
    <row r="4049" spans="1:6" ht="13.2" x14ac:dyDescent="0.25">
      <c r="A4049" s="5">
        <v>44785.625</v>
      </c>
      <c r="B4049" s="6">
        <v>190.95</v>
      </c>
      <c r="C4049" s="6">
        <v>183.77461</v>
      </c>
      <c r="D4049" s="6">
        <v>3.9044512188054603E-2</v>
      </c>
      <c r="E4049" s="4">
        <f t="shared" si="15"/>
        <v>8.7945503403574599E-2</v>
      </c>
      <c r="F4049" s="4"/>
    </row>
    <row r="4050" spans="1:6" ht="13.2" x14ac:dyDescent="0.25">
      <c r="A4050" s="5">
        <v>44785.666666666664</v>
      </c>
      <c r="B4050" s="6">
        <v>159.54</v>
      </c>
      <c r="C4050" s="6">
        <v>155.78744</v>
      </c>
      <c r="D4050" s="6">
        <v>2.4087692820422401E-2</v>
      </c>
      <c r="E4050" s="4">
        <f t="shared" si="15"/>
        <v>7.765716557650662E-2</v>
      </c>
      <c r="F4050" s="4"/>
    </row>
    <row r="4051" spans="1:6" ht="13.2" x14ac:dyDescent="0.25">
      <c r="A4051" s="5">
        <v>44785.708333333336</v>
      </c>
      <c r="B4051" s="6">
        <v>154.21</v>
      </c>
      <c r="C4051" s="6">
        <v>141.4342</v>
      </c>
      <c r="D4051" s="6">
        <v>9.0330344428716694E-2</v>
      </c>
      <c r="E4051" s="4">
        <f t="shared" si="15"/>
        <v>7.2489361408816802E-2</v>
      </c>
      <c r="F4051" s="4"/>
    </row>
    <row r="4052" spans="1:6" ht="13.2" x14ac:dyDescent="0.25">
      <c r="A4052" s="5">
        <v>44785.75</v>
      </c>
      <c r="B4052" s="6">
        <v>159.07</v>
      </c>
      <c r="C4052" s="6">
        <v>140.60846000000001</v>
      </c>
      <c r="D4052" s="6">
        <v>0.13129750514300401</v>
      </c>
      <c r="E4052" s="4">
        <f t="shared" si="15"/>
        <v>7.1645941831416191E-2</v>
      </c>
      <c r="F4052" s="4"/>
    </row>
    <row r="4053" spans="1:6" ht="13.2" x14ac:dyDescent="0.25">
      <c r="A4053" s="5">
        <v>44785.791666666664</v>
      </c>
      <c r="B4053" s="6">
        <v>158.61000000000001</v>
      </c>
      <c r="C4053" s="6">
        <v>143.29631000000001</v>
      </c>
      <c r="D4053" s="6">
        <v>0.106867301746988</v>
      </c>
      <c r="E4053" s="4">
        <f t="shared" si="15"/>
        <v>7.1270917670545775E-2</v>
      </c>
      <c r="F4053" s="4"/>
    </row>
    <row r="4054" spans="1:6" ht="13.2" x14ac:dyDescent="0.25">
      <c r="A4054" s="5">
        <v>44785.833333333336</v>
      </c>
      <c r="B4054" s="6">
        <v>172.02</v>
      </c>
      <c r="C4054" s="6">
        <v>144.50367</v>
      </c>
      <c r="D4054" s="6">
        <v>0.190419592803421</v>
      </c>
      <c r="E4054" s="4">
        <f t="shared" si="15"/>
        <v>7.1325893058917636E-2</v>
      </c>
      <c r="F4054" s="4"/>
    </row>
    <row r="4055" spans="1:6" ht="13.2" x14ac:dyDescent="0.25">
      <c r="A4055" s="5">
        <v>44785.875</v>
      </c>
      <c r="B4055" s="6">
        <v>181.28</v>
      </c>
      <c r="C4055" s="6">
        <v>148.87174999999999</v>
      </c>
      <c r="D4055" s="6">
        <v>0.21769240974194201</v>
      </c>
      <c r="E4055" s="4">
        <f t="shared" si="15"/>
        <v>7.213397146229851E-2</v>
      </c>
      <c r="F4055" s="4"/>
    </row>
    <row r="4056" spans="1:6" ht="13.2" x14ac:dyDescent="0.25">
      <c r="A4056" s="5">
        <v>44785.916666666664</v>
      </c>
      <c r="B4056" s="6">
        <v>182.28</v>
      </c>
      <c r="C4056" s="6">
        <v>156.83049</v>
      </c>
      <c r="D4056" s="6">
        <v>0.16227399404286699</v>
      </c>
      <c r="E4056" s="4">
        <f t="shared" si="15"/>
        <v>7.3917227484433551E-2</v>
      </c>
      <c r="F4056" s="4"/>
    </row>
    <row r="4057" spans="1:6" ht="13.2" x14ac:dyDescent="0.25">
      <c r="A4057" s="5">
        <v>44785.958333333336</v>
      </c>
      <c r="B4057" s="6">
        <v>181.54</v>
      </c>
      <c r="C4057" s="6">
        <v>165.68951999999999</v>
      </c>
      <c r="D4057" s="6">
        <v>9.5663745057623401E-2</v>
      </c>
      <c r="E4057" s="4">
        <f t="shared" si="15"/>
        <v>7.6830107376793286E-2</v>
      </c>
      <c r="F4057" s="4"/>
    </row>
    <row r="4058" spans="1:6" ht="13.2" x14ac:dyDescent="0.25">
      <c r="A4058" s="5">
        <v>44786</v>
      </c>
      <c r="B4058" s="6">
        <v>184.42</v>
      </c>
      <c r="C4058" s="6">
        <v>166.80246</v>
      </c>
      <c r="D4058" s="6">
        <v>0.105619185712249</v>
      </c>
      <c r="E4058" s="4">
        <f t="shared" si="15"/>
        <v>7.7380219234051015E-2</v>
      </c>
      <c r="F4058" s="4"/>
    </row>
    <row r="4059" spans="1:6" ht="13.2" x14ac:dyDescent="0.25">
      <c r="A4059" s="5">
        <v>44786.041666666664</v>
      </c>
      <c r="B4059" s="6">
        <v>190.71</v>
      </c>
      <c r="C4059" s="6">
        <v>188.48291</v>
      </c>
      <c r="D4059" s="6">
        <v>1.1815872324976299E-2</v>
      </c>
      <c r="E4059" s="4">
        <f t="shared" si="15"/>
        <v>7.6765248624157137E-2</v>
      </c>
      <c r="F4059" s="4"/>
    </row>
    <row r="4060" spans="1:6" ht="13.2" x14ac:dyDescent="0.25">
      <c r="A4060" s="5">
        <v>44786.083333333336</v>
      </c>
      <c r="B4060" s="6">
        <v>223.15</v>
      </c>
      <c r="C4060" s="6">
        <v>218.94289000000001</v>
      </c>
      <c r="D4060" s="6">
        <v>1.9215558906708501E-2</v>
      </c>
      <c r="E4060" s="4">
        <f t="shared" si="15"/>
        <v>7.7515261608017652E-2</v>
      </c>
      <c r="F4060" s="4"/>
    </row>
    <row r="4061" spans="1:6" ht="13.2" x14ac:dyDescent="0.25">
      <c r="A4061" s="5">
        <v>44786.125</v>
      </c>
      <c r="B4061" s="6">
        <v>251.7</v>
      </c>
      <c r="C4061" s="6">
        <v>238.35708</v>
      </c>
      <c r="D4061" s="6">
        <v>5.5978702205950803E-2</v>
      </c>
      <c r="E4061" s="4">
        <f t="shared" si="15"/>
        <v>7.7093577700331498E-2</v>
      </c>
      <c r="F4061" s="4"/>
    </row>
    <row r="4062" spans="1:6" ht="13.2" x14ac:dyDescent="0.25">
      <c r="A4062" s="5">
        <v>44786.166666666664</v>
      </c>
      <c r="B4062" s="6">
        <v>247.9</v>
      </c>
      <c r="C4062" s="6">
        <v>240.35677999999999</v>
      </c>
      <c r="D4062" s="6">
        <v>3.1383429250466797E-2</v>
      </c>
      <c r="E4062" s="4">
        <f t="shared" si="15"/>
        <v>7.5555984594131126E-2</v>
      </c>
      <c r="F4062" s="4"/>
    </row>
    <row r="4063" spans="1:6" ht="13.2" x14ac:dyDescent="0.25">
      <c r="A4063" s="5">
        <v>44786.208333333336</v>
      </c>
      <c r="B4063" s="6">
        <v>243.23</v>
      </c>
      <c r="C4063" s="6">
        <v>234.59057000000001</v>
      </c>
      <c r="D4063" s="6">
        <v>3.6827695162682597E-2</v>
      </c>
      <c r="E4063" s="4">
        <f t="shared" si="15"/>
        <v>7.4028351489918501E-2</v>
      </c>
      <c r="F4063" s="4"/>
    </row>
    <row r="4064" spans="1:6" ht="13.2" x14ac:dyDescent="0.25">
      <c r="A4064" s="5">
        <v>44786.25</v>
      </c>
      <c r="B4064" s="6">
        <v>247.55</v>
      </c>
      <c r="C4064" s="6">
        <v>229.9803</v>
      </c>
      <c r="D4064" s="6">
        <v>7.6396543530032807E-2</v>
      </c>
      <c r="E4064" s="4">
        <f t="shared" si="15"/>
        <v>7.4472083104827516E-2</v>
      </c>
      <c r="F4064" s="4"/>
    </row>
    <row r="4065" spans="1:6" ht="13.2" x14ac:dyDescent="0.25">
      <c r="A4065" s="5">
        <v>44786.291666666664</v>
      </c>
      <c r="B4065" s="6">
        <v>249.12</v>
      </c>
      <c r="C4065" s="6">
        <v>230.09227999999999</v>
      </c>
      <c r="D4065" s="6">
        <v>8.2696038302545405E-2</v>
      </c>
      <c r="E4065" s="4">
        <f t="shared" si="15"/>
        <v>7.6035928278953627E-2</v>
      </c>
      <c r="F4065" s="4"/>
    </row>
    <row r="4066" spans="1:6" ht="13.2" x14ac:dyDescent="0.25">
      <c r="A4066" s="5">
        <v>44786.333333333336</v>
      </c>
      <c r="B4066" s="6">
        <v>244.44</v>
      </c>
      <c r="C4066" s="6">
        <v>231.97172</v>
      </c>
      <c r="D4066" s="6">
        <v>5.3749138041481903E-2</v>
      </c>
      <c r="E4066" s="4">
        <f t="shared" si="15"/>
        <v>7.559740944530606E-2</v>
      </c>
      <c r="F4066" s="4"/>
    </row>
    <row r="4067" spans="1:6" ht="13.2" x14ac:dyDescent="0.25">
      <c r="A4067" s="5">
        <v>44786.375</v>
      </c>
      <c r="B4067" s="6">
        <v>237.39</v>
      </c>
      <c r="C4067" s="6">
        <v>227.63466</v>
      </c>
      <c r="D4067" s="6">
        <v>4.2855248844793602E-2</v>
      </c>
      <c r="E4067" s="4">
        <f t="shared" si="15"/>
        <v>7.6110532779240986E-2</v>
      </c>
      <c r="F4067" s="4"/>
    </row>
    <row r="4068" spans="1:6" ht="13.2" x14ac:dyDescent="0.25">
      <c r="A4068" s="5">
        <v>44786.416666666664</v>
      </c>
      <c r="B4068" s="6">
        <v>225.11</v>
      </c>
      <c r="C4068" s="6">
        <v>220.85658000000001</v>
      </c>
      <c r="D4068" s="6">
        <v>1.9258742483470499E-2</v>
      </c>
      <c r="E4068" s="4">
        <f t="shared" si="15"/>
        <v>7.5261329639757388E-2</v>
      </c>
      <c r="F4068" s="4"/>
    </row>
    <row r="4069" spans="1:6" ht="13.2" x14ac:dyDescent="0.25">
      <c r="A4069" s="5">
        <v>44786.458333333336</v>
      </c>
      <c r="B4069" s="6">
        <v>222.17</v>
      </c>
      <c r="C4069" s="6">
        <v>224.47825</v>
      </c>
      <c r="D4069" s="6">
        <v>1.02827334051295E-2</v>
      </c>
      <c r="E4069" s="4">
        <f t="shared" si="15"/>
        <v>7.4872605731400046E-2</v>
      </c>
      <c r="F4069" s="4"/>
    </row>
    <row r="4070" spans="1:6" ht="13.2" x14ac:dyDescent="0.25">
      <c r="A4070" s="5">
        <v>44786.5</v>
      </c>
      <c r="B4070" s="6">
        <v>222.71</v>
      </c>
      <c r="C4070" s="6">
        <v>232.90755999999999</v>
      </c>
      <c r="D4070" s="6">
        <v>4.3783722606513802E-2</v>
      </c>
      <c r="E4070" s="4">
        <f t="shared" si="15"/>
        <v>7.5959958994227972E-2</v>
      </c>
      <c r="F4070" s="4"/>
    </row>
    <row r="4071" spans="1:6" ht="13.2" x14ac:dyDescent="0.25">
      <c r="A4071" s="5">
        <v>44786.541666666664</v>
      </c>
      <c r="B4071" s="6">
        <v>228.62</v>
      </c>
      <c r="C4071" s="6">
        <v>226.58992000000001</v>
      </c>
      <c r="D4071" s="6">
        <v>8.9592687971291798E-3</v>
      </c>
      <c r="E4071" s="4">
        <f t="shared" si="15"/>
        <v>7.4036701302942792E-2</v>
      </c>
      <c r="F4071" s="4"/>
    </row>
    <row r="4072" spans="1:6" ht="13.2" x14ac:dyDescent="0.25">
      <c r="A4072" s="5">
        <v>44786.583333333336</v>
      </c>
      <c r="B4072" s="6">
        <v>222.74</v>
      </c>
      <c r="C4072" s="6">
        <v>202.65816000000001</v>
      </c>
      <c r="D4072" s="6">
        <v>9.9092185579894701E-2</v>
      </c>
      <c r="E4072" s="4">
        <f t="shared" si="15"/>
        <v>7.3149631796961032E-2</v>
      </c>
      <c r="F4072" s="4"/>
    </row>
    <row r="4073" spans="1:6" ht="13.2" x14ac:dyDescent="0.25">
      <c r="A4073" s="5">
        <v>44786.625</v>
      </c>
      <c r="B4073" s="6">
        <v>176.74</v>
      </c>
      <c r="C4073" s="6">
        <v>172.20222000000001</v>
      </c>
      <c r="D4073" s="6">
        <v>2.63514605096264E-2</v>
      </c>
      <c r="E4073" s="4">
        <f t="shared" si="15"/>
        <v>7.2620754643693192E-2</v>
      </c>
      <c r="F4073" s="4"/>
    </row>
    <row r="4074" spans="1:6" ht="13.2" x14ac:dyDescent="0.25">
      <c r="A4074" s="5">
        <v>44786.666666666664</v>
      </c>
      <c r="B4074" s="6">
        <v>151.63</v>
      </c>
      <c r="C4074" s="6">
        <v>149.88016999999999</v>
      </c>
      <c r="D4074" s="6">
        <v>1.16748599898172E-2</v>
      </c>
      <c r="E4074" s="4">
        <f t="shared" si="15"/>
        <v>7.2103553275751311E-2</v>
      </c>
      <c r="F4074" s="4"/>
    </row>
    <row r="4075" spans="1:6" ht="13.2" x14ac:dyDescent="0.25">
      <c r="A4075" s="5">
        <v>44786.708333333336</v>
      </c>
      <c r="B4075" s="6">
        <v>140.59</v>
      </c>
      <c r="C4075" s="6">
        <v>139.31627</v>
      </c>
      <c r="D4075" s="6">
        <v>9.1427225262347301E-3</v>
      </c>
      <c r="E4075" s="4">
        <f t="shared" si="15"/>
        <v>6.8720735696481225E-2</v>
      </c>
      <c r="F4075" s="4"/>
    </row>
    <row r="4076" spans="1:6" ht="13.2" x14ac:dyDescent="0.25">
      <c r="A4076" s="5">
        <v>44786.75</v>
      </c>
      <c r="B4076" s="6">
        <v>135.02000000000001</v>
      </c>
      <c r="C4076" s="6">
        <v>138.72182000000001</v>
      </c>
      <c r="D4076" s="6">
        <v>2.6685203524578802E-2</v>
      </c>
      <c r="E4076" s="4">
        <f t="shared" si="15"/>
        <v>6.4361889795713501E-2</v>
      </c>
      <c r="F4076" s="4"/>
    </row>
    <row r="4077" spans="1:6" ht="13.2" x14ac:dyDescent="0.25">
      <c r="A4077" s="5">
        <v>44786.791666666664</v>
      </c>
      <c r="B4077" s="6">
        <v>130.53</v>
      </c>
      <c r="C4077" s="6">
        <v>140.31358</v>
      </c>
      <c r="D4077" s="6">
        <v>6.9726536804206596E-2</v>
      </c>
      <c r="E4077" s="4">
        <f t="shared" si="15"/>
        <v>6.28143579230976E-2</v>
      </c>
      <c r="F4077" s="4"/>
    </row>
    <row r="4078" spans="1:6" ht="13.2" x14ac:dyDescent="0.25">
      <c r="A4078" s="5">
        <v>44786.833333333336</v>
      </c>
      <c r="B4078" s="6">
        <v>141</v>
      </c>
      <c r="C4078" s="6">
        <v>141.17514</v>
      </c>
      <c r="D4078" s="6">
        <v>1.2405866925295601E-3</v>
      </c>
      <c r="E4078" s="4">
        <f t="shared" si="15"/>
        <v>5.4931899335143801E-2</v>
      </c>
      <c r="F4078" s="4"/>
    </row>
    <row r="4079" spans="1:6" ht="13.2" x14ac:dyDescent="0.25">
      <c r="A4079" s="5">
        <v>44786.875</v>
      </c>
      <c r="B4079" s="6">
        <v>152.43</v>
      </c>
      <c r="C4079" s="6">
        <v>145.8776</v>
      </c>
      <c r="D4079" s="6">
        <v>4.4917108589666903E-2</v>
      </c>
      <c r="E4079" s="4">
        <f t="shared" si="15"/>
        <v>4.7732928453799006E-2</v>
      </c>
      <c r="F4079" s="4"/>
    </row>
    <row r="4080" spans="1:6" ht="13.2" x14ac:dyDescent="0.25">
      <c r="A4080" s="5">
        <v>44786.916666666664</v>
      </c>
      <c r="B4080" s="6">
        <v>172.57</v>
      </c>
      <c r="C4080" s="6">
        <v>153.4803</v>
      </c>
      <c r="D4080" s="6">
        <v>0.12437882907448</v>
      </c>
      <c r="E4080" s="4">
        <f t="shared" si="15"/>
        <v>4.6153963246782871E-2</v>
      </c>
      <c r="F4080" s="4"/>
    </row>
    <row r="4081" spans="1:6" ht="13.2" x14ac:dyDescent="0.25">
      <c r="A4081" s="5">
        <v>44786.958333333336</v>
      </c>
      <c r="B4081" s="6">
        <v>183.67</v>
      </c>
      <c r="C4081" s="6">
        <v>159.45070999999999</v>
      </c>
      <c r="D4081" s="6">
        <v>0.15189201728860199</v>
      </c>
      <c r="E4081" s="4">
        <f t="shared" si="15"/>
        <v>4.8496807923073655E-2</v>
      </c>
      <c r="F4081" s="4"/>
    </row>
    <row r="4082" spans="1:6" ht="13.2" x14ac:dyDescent="0.25">
      <c r="A4082" s="5">
        <v>44787</v>
      </c>
      <c r="B4082" s="6">
        <v>187.68</v>
      </c>
      <c r="C4082" s="6">
        <v>167.67098999999999</v>
      </c>
      <c r="D4082" s="6">
        <v>0.119334954722936</v>
      </c>
      <c r="E4082" s="4">
        <f t="shared" si="15"/>
        <v>4.9068298298518949E-2</v>
      </c>
      <c r="F4082" s="4"/>
    </row>
    <row r="4083" spans="1:6" ht="13.2" x14ac:dyDescent="0.25">
      <c r="A4083" s="5">
        <v>44787.041666666664</v>
      </c>
      <c r="B4083" s="6">
        <v>198.1</v>
      </c>
      <c r="C4083" s="6">
        <v>191.26978</v>
      </c>
      <c r="D4083" s="6">
        <v>3.5709875339428897E-2</v>
      </c>
      <c r="E4083" s="4">
        <f t="shared" si="15"/>
        <v>5.0063881757454472E-2</v>
      </c>
      <c r="F4083" s="4"/>
    </row>
    <row r="4084" spans="1:6" ht="13.2" x14ac:dyDescent="0.25">
      <c r="A4084" s="5">
        <v>44787.083333333336</v>
      </c>
      <c r="B4084" s="6">
        <v>227.51</v>
      </c>
      <c r="C4084" s="6">
        <v>222.77641</v>
      </c>
      <c r="D4084" s="6">
        <v>2.1248165369035201E-2</v>
      </c>
      <c r="E4084" s="4">
        <f t="shared" si="15"/>
        <v>5.0148573693384761E-2</v>
      </c>
      <c r="F4084" s="4"/>
    </row>
    <row r="4085" spans="1:6" ht="13.2" x14ac:dyDescent="0.25">
      <c r="A4085" s="5">
        <v>44787.125</v>
      </c>
      <c r="B4085" s="6">
        <v>254.41</v>
      </c>
      <c r="C4085" s="6">
        <v>241.60408000000001</v>
      </c>
      <c r="D4085" s="6">
        <v>5.3003740665306498E-2</v>
      </c>
      <c r="E4085" s="4">
        <f t="shared" si="15"/>
        <v>5.0024616962524582E-2</v>
      </c>
      <c r="F4085" s="4"/>
    </row>
    <row r="4086" spans="1:6" ht="13.2" x14ac:dyDescent="0.25">
      <c r="A4086" s="5">
        <v>44787.166666666664</v>
      </c>
      <c r="B4086" s="6">
        <v>249.81</v>
      </c>
      <c r="C4086" s="6">
        <v>242.07275000000001</v>
      </c>
      <c r="D4086" s="6">
        <v>3.1962498876887097E-2</v>
      </c>
      <c r="E4086" s="4">
        <f t="shared" si="15"/>
        <v>5.0048744863625427E-2</v>
      </c>
      <c r="F4086" s="4"/>
    </row>
    <row r="4087" spans="1:6" ht="13.2" x14ac:dyDescent="0.25">
      <c r="A4087" s="5">
        <v>44787.208333333336</v>
      </c>
      <c r="B4087" s="6">
        <v>240.98</v>
      </c>
      <c r="C4087" s="6">
        <v>235.40736000000001</v>
      </c>
      <c r="D4087" s="6">
        <v>2.36723269824697E-2</v>
      </c>
      <c r="E4087" s="4">
        <f t="shared" si="15"/>
        <v>4.9500604522783216E-2</v>
      </c>
      <c r="F4087" s="4"/>
    </row>
    <row r="4088" spans="1:6" ht="13.2" x14ac:dyDescent="0.25">
      <c r="A4088" s="5">
        <v>44787.25</v>
      </c>
      <c r="B4088" s="6">
        <v>235.1</v>
      </c>
      <c r="C4088" s="6">
        <v>229.90692999999999</v>
      </c>
      <c r="D4088" s="6">
        <v>2.2587705381477599E-2</v>
      </c>
      <c r="E4088" s="4">
        <f t="shared" si="15"/>
        <v>4.7258569599926747E-2</v>
      </c>
      <c r="F4088" s="4"/>
    </row>
    <row r="4089" spans="1:6" ht="13.2" x14ac:dyDescent="0.25">
      <c r="A4089" s="5">
        <v>44787.291666666664</v>
      </c>
      <c r="B4089" s="6">
        <v>246.47</v>
      </c>
      <c r="C4089" s="6">
        <v>227.41403</v>
      </c>
      <c r="D4089" s="6">
        <v>8.37941704827974E-2</v>
      </c>
      <c r="E4089" s="4">
        <f t="shared" si="15"/>
        <v>4.7304325107437241E-2</v>
      </c>
      <c r="F4089" s="4"/>
    </row>
    <row r="4090" spans="1:6" ht="13.2" x14ac:dyDescent="0.25">
      <c r="A4090" s="5">
        <v>44787.333333333336</v>
      </c>
      <c r="B4090" s="6">
        <v>245.38</v>
      </c>
      <c r="C4090" s="6">
        <v>226.12174999999999</v>
      </c>
      <c r="D4090" s="6">
        <v>8.5167614349349399E-2</v>
      </c>
      <c r="E4090" s="4">
        <f t="shared" si="15"/>
        <v>4.8613428286931722E-2</v>
      </c>
      <c r="F4090" s="4"/>
    </row>
    <row r="4091" spans="1:6" ht="13.2" x14ac:dyDescent="0.25">
      <c r="A4091" s="5">
        <v>44787.375</v>
      </c>
      <c r="B4091" s="6">
        <v>235.49</v>
      </c>
      <c r="C4091" s="6">
        <v>220.36387999999999</v>
      </c>
      <c r="D4091" s="6">
        <v>6.8641557772535194E-2</v>
      </c>
      <c r="E4091" s="4">
        <f t="shared" si="15"/>
        <v>4.9687857825587621E-2</v>
      </c>
      <c r="F4091" s="4"/>
    </row>
    <row r="4092" spans="1:6" ht="13.2" x14ac:dyDescent="0.25">
      <c r="A4092" s="5">
        <v>44787.416666666664</v>
      </c>
      <c r="B4092" s="6">
        <v>230.07</v>
      </c>
      <c r="C4092" s="6">
        <v>214.00473</v>
      </c>
      <c r="D4092" s="6">
        <v>7.5069695889431895E-2</v>
      </c>
      <c r="E4092" s="4">
        <f t="shared" si="15"/>
        <v>5.2013314217502681E-2</v>
      </c>
      <c r="F4092" s="4"/>
    </row>
    <row r="4093" spans="1:6" ht="13.2" x14ac:dyDescent="0.25">
      <c r="A4093" s="5">
        <v>44787.458333333336</v>
      </c>
      <c r="B4093" s="6">
        <v>233.2</v>
      </c>
      <c r="C4093" s="6">
        <v>218.15866</v>
      </c>
      <c r="D4093" s="6">
        <v>6.8946793127533795E-2</v>
      </c>
      <c r="E4093" s="4">
        <f t="shared" si="15"/>
        <v>5.4457650039269528E-2</v>
      </c>
      <c r="F4093" s="4"/>
    </row>
    <row r="4094" spans="1:6" ht="13.2" x14ac:dyDescent="0.25">
      <c r="A4094" s="5">
        <v>44787.5</v>
      </c>
      <c r="B4094" s="6">
        <v>228.6</v>
      </c>
      <c r="C4094" s="6">
        <v>226.02261999999999</v>
      </c>
      <c r="D4094" s="6">
        <v>1.1403194954558099E-2</v>
      </c>
      <c r="E4094" s="4">
        <f t="shared" si="15"/>
        <v>5.3108461387104705E-2</v>
      </c>
      <c r="F4094" s="4"/>
    </row>
    <row r="4095" spans="1:6" ht="13.2" x14ac:dyDescent="0.25">
      <c r="A4095" s="5">
        <v>44787.541666666664</v>
      </c>
      <c r="B4095" s="6">
        <v>229.19</v>
      </c>
      <c r="C4095" s="6">
        <v>218.96513999999999</v>
      </c>
      <c r="D4095" s="6">
        <v>4.6696291473610797E-2</v>
      </c>
      <c r="E4095" s="4">
        <f t="shared" si="15"/>
        <v>5.468083733195811E-2</v>
      </c>
      <c r="F4095" s="4"/>
    </row>
    <row r="4096" spans="1:6" ht="13.2" x14ac:dyDescent="0.25">
      <c r="A4096" s="5">
        <v>44787.583333333336</v>
      </c>
      <c r="B4096" s="6">
        <v>221.1</v>
      </c>
      <c r="C4096" s="6">
        <v>194.99181999999999</v>
      </c>
      <c r="D4096" s="6">
        <v>0.13389371923396501</v>
      </c>
      <c r="E4096" s="4">
        <f t="shared" si="15"/>
        <v>5.6130901234211029E-2</v>
      </c>
      <c r="F4096" s="4"/>
    </row>
    <row r="4097" spans="1:6" ht="13.2" x14ac:dyDescent="0.25">
      <c r="A4097" s="5">
        <v>44787.625</v>
      </c>
      <c r="B4097" s="6">
        <v>185.33</v>
      </c>
      <c r="C4097" s="6">
        <v>165.70728</v>
      </c>
      <c r="D4097" s="6">
        <v>0.118417971739081</v>
      </c>
      <c r="E4097" s="4">
        <f t="shared" si="15"/>
        <v>5.9967005868771635E-2</v>
      </c>
      <c r="F4097" s="4"/>
    </row>
    <row r="4098" spans="1:6" ht="13.2" x14ac:dyDescent="0.25">
      <c r="A4098" s="5">
        <v>44787.666666666664</v>
      </c>
      <c r="B4098" s="6">
        <v>163.04</v>
      </c>
      <c r="C4098" s="6">
        <v>145.52755999999999</v>
      </c>
      <c r="D4098" s="6">
        <v>0.120337618523941</v>
      </c>
      <c r="E4098" s="4">
        <f t="shared" si="15"/>
        <v>6.449462080769347E-2</v>
      </c>
      <c r="F4098" s="4"/>
    </row>
    <row r="4099" spans="1:6" ht="13.2" x14ac:dyDescent="0.25">
      <c r="A4099" s="5">
        <v>44787.708333333336</v>
      </c>
      <c r="B4099" s="6">
        <v>149.47</v>
      </c>
      <c r="C4099" s="6">
        <v>136.18231</v>
      </c>
      <c r="D4099" s="6">
        <v>9.7572805160963894E-2</v>
      </c>
      <c r="E4099" s="4">
        <f t="shared" si="15"/>
        <v>6.8179207584140519E-2</v>
      </c>
      <c r="F4099" s="4"/>
    </row>
    <row r="4100" spans="1:6" ht="13.2" x14ac:dyDescent="0.25">
      <c r="A4100" s="5">
        <v>44787.75</v>
      </c>
      <c r="B4100" s="6">
        <v>145.79</v>
      </c>
      <c r="C4100" s="6">
        <v>135.52113</v>
      </c>
      <c r="D4100" s="6">
        <v>7.5773202304319498E-2</v>
      </c>
      <c r="E4100" s="4">
        <f t="shared" si="15"/>
        <v>7.0224540866629714E-2</v>
      </c>
      <c r="F4100" s="4"/>
    </row>
    <row r="4101" spans="1:6" ht="13.2" x14ac:dyDescent="0.25">
      <c r="A4101" s="5">
        <v>44787.791666666664</v>
      </c>
      <c r="B4101" s="6">
        <v>146.72</v>
      </c>
      <c r="C4101" s="6">
        <v>137.27534</v>
      </c>
      <c r="D4101" s="6">
        <v>6.8800849446084E-2</v>
      </c>
      <c r="E4101" s="4">
        <f t="shared" si="15"/>
        <v>7.0185970560041278E-2</v>
      </c>
      <c r="F4101" s="4"/>
    </row>
    <row r="4102" spans="1:6" ht="13.2" x14ac:dyDescent="0.25">
      <c r="A4102" s="5">
        <v>44787.833333333336</v>
      </c>
      <c r="B4102" s="6">
        <v>160.91</v>
      </c>
      <c r="C4102" s="6">
        <v>139.01902999999999</v>
      </c>
      <c r="D4102" s="6">
        <v>0.15746743449439901</v>
      </c>
      <c r="E4102" s="4">
        <f t="shared" si="15"/>
        <v>7.6695422551785825E-2</v>
      </c>
      <c r="F4102" s="4"/>
    </row>
    <row r="4103" spans="1:6" ht="13.2" x14ac:dyDescent="0.25">
      <c r="A4103" s="5">
        <v>44787.875</v>
      </c>
      <c r="B4103" s="6">
        <v>169.09</v>
      </c>
      <c r="C4103" s="6">
        <v>143.85172</v>
      </c>
      <c r="D4103" s="6">
        <v>0.17544649448751801</v>
      </c>
      <c r="E4103" s="4">
        <f t="shared" si="15"/>
        <v>8.2134146964196283E-2</v>
      </c>
      <c r="F4103" s="4"/>
    </row>
    <row r="4104" spans="1:6" ht="13.2" x14ac:dyDescent="0.25">
      <c r="A4104" s="5">
        <v>44787.916666666664</v>
      </c>
      <c r="B4104" s="6">
        <v>168.83</v>
      </c>
      <c r="C4104" s="6">
        <v>151.28038000000001</v>
      </c>
      <c r="D4104" s="6">
        <v>0.11600724429698001</v>
      </c>
      <c r="E4104" s="4">
        <f t="shared" si="15"/>
        <v>8.178533093180046E-2</v>
      </c>
      <c r="F4104" s="4"/>
    </row>
    <row r="4105" spans="1:6" ht="13.2" x14ac:dyDescent="0.25">
      <c r="A4105" s="5">
        <v>44787.958333333336</v>
      </c>
      <c r="B4105" s="6">
        <v>167.9</v>
      </c>
      <c r="C4105" s="6">
        <v>158.37368000000001</v>
      </c>
      <c r="D4105" s="6">
        <v>6.0150903862308397E-2</v>
      </c>
      <c r="E4105" s="4">
        <f t="shared" ref="E4105:E4359" si="16">AVERAGE(D4082:D4105)</f>
        <v>7.7962784539038224E-2</v>
      </c>
      <c r="F4105" s="4"/>
    </row>
    <row r="4106" spans="1:6" ht="13.2" x14ac:dyDescent="0.25">
      <c r="A4106" s="5">
        <v>44788</v>
      </c>
      <c r="B4106" s="6">
        <v>181.31</v>
      </c>
      <c r="C4106" s="6">
        <v>175.80543</v>
      </c>
      <c r="D4106" s="6">
        <v>3.1310580111205903E-2</v>
      </c>
      <c r="E4106" s="4">
        <f t="shared" si="16"/>
        <v>7.4295102263549476E-2</v>
      </c>
      <c r="F4106" s="4"/>
    </row>
    <row r="4107" spans="1:6" ht="13.2" x14ac:dyDescent="0.25">
      <c r="A4107" s="5">
        <v>44788.041666666664</v>
      </c>
      <c r="B4107" s="6">
        <v>183.31</v>
      </c>
      <c r="C4107" s="6">
        <v>199.99019000000001</v>
      </c>
      <c r="D4107" s="6">
        <v>8.3405041017261899E-2</v>
      </c>
      <c r="E4107" s="4">
        <f t="shared" si="16"/>
        <v>7.6282400833459177E-2</v>
      </c>
      <c r="F4107" s="4"/>
    </row>
    <row r="4108" spans="1:6" ht="13.2" x14ac:dyDescent="0.25">
      <c r="A4108" s="5">
        <v>44788.083333333336</v>
      </c>
      <c r="B4108" s="6">
        <v>222.58</v>
      </c>
      <c r="C4108" s="6">
        <v>229.29498000000001</v>
      </c>
      <c r="D4108" s="6">
        <v>2.9285333678042098E-2</v>
      </c>
      <c r="E4108" s="4">
        <f t="shared" si="16"/>
        <v>7.661728284633447E-2</v>
      </c>
      <c r="F4108" s="4"/>
    </row>
    <row r="4109" spans="1:6" ht="13.2" x14ac:dyDescent="0.25">
      <c r="A4109" s="5">
        <v>44788.125</v>
      </c>
      <c r="B4109" s="6">
        <v>251.69</v>
      </c>
      <c r="C4109" s="6">
        <v>244.57552000000001</v>
      </c>
      <c r="D4109" s="6">
        <v>2.9089092808634202E-2</v>
      </c>
      <c r="E4109" s="4">
        <f t="shared" si="16"/>
        <v>7.562083918563979E-2</v>
      </c>
      <c r="F4109" s="4"/>
    </row>
    <row r="4110" spans="1:6" ht="13.2" x14ac:dyDescent="0.25">
      <c r="A4110" s="5">
        <v>44788.166666666664</v>
      </c>
      <c r="B4110" s="6">
        <v>251.12</v>
      </c>
      <c r="C4110" s="6">
        <v>241.27686</v>
      </c>
      <c r="D4110" s="6">
        <v>4.0796038211040997E-2</v>
      </c>
      <c r="E4110" s="4">
        <f t="shared" si="16"/>
        <v>7.5988903324562887E-2</v>
      </c>
      <c r="F4110" s="4"/>
    </row>
    <row r="4111" spans="1:6" ht="13.2" x14ac:dyDescent="0.25">
      <c r="A4111" s="5">
        <v>44788.208333333336</v>
      </c>
      <c r="B4111" s="6">
        <v>242.73</v>
      </c>
      <c r="C4111" s="6">
        <v>232.55662000000001</v>
      </c>
      <c r="D4111" s="6">
        <v>4.3745819835186703E-2</v>
      </c>
      <c r="E4111" s="4">
        <f t="shared" si="16"/>
        <v>7.6825298860092747E-2</v>
      </c>
      <c r="F4111" s="4"/>
    </row>
    <row r="4112" spans="1:6" ht="13.2" x14ac:dyDescent="0.25">
      <c r="A4112" s="5">
        <v>44788.25</v>
      </c>
      <c r="B4112" s="6">
        <v>229.93</v>
      </c>
      <c r="C4112" s="6">
        <v>227.50412</v>
      </c>
      <c r="D4112" s="6">
        <v>1.06630156851665E-2</v>
      </c>
      <c r="E4112" s="4">
        <f t="shared" si="16"/>
        <v>7.6328436789413132E-2</v>
      </c>
      <c r="F4112" s="4"/>
    </row>
    <row r="4113" spans="1:6" ht="13.2" x14ac:dyDescent="0.25">
      <c r="A4113" s="5">
        <v>44788.291666666664</v>
      </c>
      <c r="B4113" s="6">
        <v>218.3</v>
      </c>
      <c r="C4113" s="6">
        <v>225.17043000000001</v>
      </c>
      <c r="D4113" s="6">
        <v>3.0512132521130698E-2</v>
      </c>
      <c r="E4113" s="4">
        <f t="shared" si="16"/>
        <v>7.4108351874343684E-2</v>
      </c>
      <c r="F4113" s="4"/>
    </row>
    <row r="4114" spans="1:6" ht="13.2" x14ac:dyDescent="0.25">
      <c r="A4114" s="5">
        <v>44788.333333333336</v>
      </c>
      <c r="B4114" s="6">
        <v>225.69</v>
      </c>
      <c r="C4114" s="6">
        <v>222.93278000000001</v>
      </c>
      <c r="D4114" s="6">
        <v>1.23679433773713E-2</v>
      </c>
      <c r="E4114" s="4">
        <f t="shared" si="16"/>
        <v>7.1075032250511261E-2</v>
      </c>
      <c r="F4114" s="4"/>
    </row>
    <row r="4115" spans="1:6" ht="13.2" x14ac:dyDescent="0.25">
      <c r="A4115" s="5">
        <v>44788.375</v>
      </c>
      <c r="B4115" s="6">
        <v>222.95</v>
      </c>
      <c r="C4115" s="6">
        <v>216.32444000000001</v>
      </c>
      <c r="D4115" s="6">
        <v>3.0627884671745698E-2</v>
      </c>
      <c r="E4115" s="4">
        <f t="shared" si="16"/>
        <v>6.9491129204645022E-2</v>
      </c>
      <c r="F4115" s="4"/>
    </row>
    <row r="4116" spans="1:6" ht="13.2" x14ac:dyDescent="0.25">
      <c r="A4116" s="5">
        <v>44788.416666666664</v>
      </c>
      <c r="B4116" s="6">
        <v>226.48</v>
      </c>
      <c r="C4116" s="6">
        <v>208.96706</v>
      </c>
      <c r="D4116" s="6">
        <v>8.3807179945011301E-2</v>
      </c>
      <c r="E4116" s="4">
        <f t="shared" si="16"/>
        <v>6.9855191040294168E-2</v>
      </c>
      <c r="F4116" s="4"/>
    </row>
    <row r="4117" spans="1:6" ht="13.2" x14ac:dyDescent="0.25">
      <c r="A4117" s="5">
        <v>44788.458333333336</v>
      </c>
      <c r="B4117" s="6">
        <v>233.11</v>
      </c>
      <c r="C4117" s="6">
        <v>211.78693999999999</v>
      </c>
      <c r="D4117" s="6">
        <v>0.10068165676316</v>
      </c>
      <c r="E4117" s="4">
        <f t="shared" si="16"/>
        <v>7.1177477025111929E-2</v>
      </c>
      <c r="F4117" s="4"/>
    </row>
    <row r="4118" spans="1:6" ht="13.2" x14ac:dyDescent="0.25">
      <c r="A4118" s="5">
        <v>44788.5</v>
      </c>
      <c r="B4118" s="6">
        <v>235.69</v>
      </c>
      <c r="C4118" s="6">
        <v>219.70826</v>
      </c>
      <c r="D4118" s="6">
        <v>7.2740733552757605E-2</v>
      </c>
      <c r="E4118" s="4">
        <f t="shared" si="16"/>
        <v>7.3733207800036921E-2</v>
      </c>
      <c r="F4118" s="4"/>
    </row>
    <row r="4119" spans="1:6" ht="13.2" x14ac:dyDescent="0.25">
      <c r="A4119" s="5">
        <v>44788.541666666664</v>
      </c>
      <c r="B4119" s="6">
        <v>240.05</v>
      </c>
      <c r="C4119" s="6">
        <v>212.27020999999999</v>
      </c>
      <c r="D4119" s="6">
        <v>0.13086994166538901</v>
      </c>
      <c r="E4119" s="4">
        <f t="shared" si="16"/>
        <v>7.7240443224694352E-2</v>
      </c>
      <c r="F4119" s="4"/>
    </row>
    <row r="4120" spans="1:6" ht="13.2" x14ac:dyDescent="0.25">
      <c r="A4120" s="5">
        <v>44788.583333333336</v>
      </c>
      <c r="B4120" s="6">
        <v>236.85</v>
      </c>
      <c r="C4120" s="6">
        <v>183.96244999999999</v>
      </c>
      <c r="D4120" s="6">
        <v>0.28749100699626401</v>
      </c>
      <c r="E4120" s="4">
        <f t="shared" si="16"/>
        <v>8.3640330214790129E-2</v>
      </c>
      <c r="F4120" s="4"/>
    </row>
    <row r="4121" spans="1:6" ht="13.2" x14ac:dyDescent="0.25">
      <c r="A4121" s="5">
        <v>44788.625</v>
      </c>
      <c r="B4121" s="6">
        <v>188.73</v>
      </c>
      <c r="C4121" s="6">
        <v>150.08339000000001</v>
      </c>
      <c r="D4121" s="6">
        <v>0.257500913325585</v>
      </c>
      <c r="E4121" s="4">
        <f t="shared" si="16"/>
        <v>8.9435452780894445E-2</v>
      </c>
      <c r="F4121" s="4"/>
    </row>
    <row r="4122" spans="1:6" ht="13.2" x14ac:dyDescent="0.25">
      <c r="A4122" s="5">
        <v>44788.666666666664</v>
      </c>
      <c r="B4122" s="6">
        <v>163.83000000000001</v>
      </c>
      <c r="C4122" s="6">
        <v>130.24477999999999</v>
      </c>
      <c r="D4122" s="6">
        <v>0.25786231125731102</v>
      </c>
      <c r="E4122" s="4">
        <f t="shared" si="16"/>
        <v>9.5165648311451537E-2</v>
      </c>
      <c r="F4122" s="4"/>
    </row>
    <row r="4123" spans="1:6" ht="13.2" x14ac:dyDescent="0.25">
      <c r="A4123" s="5">
        <v>44788.708333333336</v>
      </c>
      <c r="B4123" s="6">
        <v>155.49</v>
      </c>
      <c r="C4123" s="6">
        <v>124.60484</v>
      </c>
      <c r="D4123" s="6">
        <v>0.24786485019362001</v>
      </c>
      <c r="E4123" s="4">
        <f t="shared" si="16"/>
        <v>0.10142781685447887</v>
      </c>
      <c r="F4123" s="4"/>
    </row>
    <row r="4124" spans="1:6" ht="13.2" x14ac:dyDescent="0.25">
      <c r="A4124" s="5">
        <v>44788.75</v>
      </c>
      <c r="B4124" s="6">
        <v>155.57</v>
      </c>
      <c r="C4124" s="6">
        <v>127.73271</v>
      </c>
      <c r="D4124" s="6">
        <v>0.21793391841447601</v>
      </c>
      <c r="E4124" s="4">
        <f t="shared" si="16"/>
        <v>0.10735118002573539</v>
      </c>
      <c r="F4124" s="4"/>
    </row>
    <row r="4125" spans="1:6" ht="13.2" x14ac:dyDescent="0.25">
      <c r="A4125" s="5">
        <v>44788.791666666664</v>
      </c>
      <c r="B4125" s="6">
        <v>156.79</v>
      </c>
      <c r="C4125" s="6">
        <v>132.51616999999999</v>
      </c>
      <c r="D4125" s="6">
        <v>0.18317636255258499</v>
      </c>
      <c r="E4125" s="4">
        <f t="shared" si="16"/>
        <v>0.11211682640517291</v>
      </c>
      <c r="F4125" s="4"/>
    </row>
    <row r="4126" spans="1:6" ht="13.2" x14ac:dyDescent="0.25">
      <c r="A4126" s="5">
        <v>44788.833333333336</v>
      </c>
      <c r="B4126" s="6">
        <v>155.46</v>
      </c>
      <c r="C4126" s="6">
        <v>136.48741999999999</v>
      </c>
      <c r="D4126" s="6">
        <v>0.139006071035704</v>
      </c>
      <c r="E4126" s="4">
        <f t="shared" si="16"/>
        <v>0.11134760292772732</v>
      </c>
      <c r="F4126" s="4"/>
    </row>
    <row r="4127" spans="1:6" ht="13.2" x14ac:dyDescent="0.25">
      <c r="A4127" s="5">
        <v>44788.875</v>
      </c>
      <c r="B4127" s="6">
        <v>166.2</v>
      </c>
      <c r="C4127" s="6">
        <v>142.00596999999999</v>
      </c>
      <c r="D4127" s="6">
        <v>0.17037333007901001</v>
      </c>
      <c r="E4127" s="4">
        <f t="shared" si="16"/>
        <v>0.11113622107737281</v>
      </c>
      <c r="F4127" s="4"/>
    </row>
    <row r="4128" spans="1:6" ht="13.2" x14ac:dyDescent="0.25">
      <c r="A4128" s="5">
        <v>44788.916666666664</v>
      </c>
      <c r="B4128" s="6">
        <v>181.2</v>
      </c>
      <c r="C4128" s="6">
        <v>150.72101000000001</v>
      </c>
      <c r="D4128" s="6">
        <v>0.20222124307686001</v>
      </c>
      <c r="E4128" s="4">
        <f t="shared" si="16"/>
        <v>0.1147284710265345</v>
      </c>
      <c r="F4128" s="4"/>
    </row>
    <row r="4129" spans="1:6" ht="13.2" x14ac:dyDescent="0.25">
      <c r="A4129" s="5">
        <v>44788.958333333336</v>
      </c>
      <c r="B4129" s="6">
        <v>193.19</v>
      </c>
      <c r="C4129" s="6">
        <v>162.13007999999999</v>
      </c>
      <c r="D4129" s="6">
        <v>0.19157407434820201</v>
      </c>
      <c r="E4129" s="4">
        <f t="shared" si="16"/>
        <v>0.12020443646344671</v>
      </c>
      <c r="F4129" s="4"/>
    </row>
    <row r="4130" spans="1:6" ht="13.2" x14ac:dyDescent="0.25">
      <c r="A4130" s="5">
        <v>44786</v>
      </c>
      <c r="B4130" s="6">
        <v>184.42</v>
      </c>
      <c r="C4130" s="6">
        <v>171.35209</v>
      </c>
      <c r="D4130" s="6">
        <v>7.6263499324694395E-2</v>
      </c>
      <c r="E4130" s="4">
        <f t="shared" si="16"/>
        <v>0.12207747476400875</v>
      </c>
      <c r="F4130" s="4"/>
    </row>
    <row r="4131" spans="1:6" ht="13.2" x14ac:dyDescent="0.25">
      <c r="A4131" s="5">
        <v>44786.041666666664</v>
      </c>
      <c r="B4131" s="6">
        <v>190.71</v>
      </c>
      <c r="C4131" s="6">
        <v>194.77672999999999</v>
      </c>
      <c r="D4131" s="6">
        <v>2.0878931482215399E-2</v>
      </c>
      <c r="E4131" s="4">
        <f t="shared" si="16"/>
        <v>0.11947222020004848</v>
      </c>
      <c r="F4131" s="4"/>
    </row>
    <row r="4132" spans="1:6" ht="13.2" x14ac:dyDescent="0.25">
      <c r="A4132" s="5">
        <v>44786.083333333336</v>
      </c>
      <c r="B4132" s="6">
        <v>223.15</v>
      </c>
      <c r="C4132" s="6">
        <v>222.89964000000001</v>
      </c>
      <c r="D4132" s="6">
        <v>1.1231960715593801E-3</v>
      </c>
      <c r="E4132" s="4">
        <f t="shared" si="16"/>
        <v>0.11829879779977835</v>
      </c>
      <c r="F4132" s="4"/>
    </row>
    <row r="4133" spans="1:6" ht="13.2" x14ac:dyDescent="0.25">
      <c r="A4133" s="5">
        <v>44786.125</v>
      </c>
      <c r="B4133" s="6">
        <v>251.7</v>
      </c>
      <c r="C4133" s="6">
        <v>241.94928999999999</v>
      </c>
      <c r="D4133" s="6">
        <v>4.0300634897502602E-2</v>
      </c>
      <c r="E4133" s="4">
        <f t="shared" si="16"/>
        <v>0.11876594538681455</v>
      </c>
      <c r="F4133" s="4"/>
    </row>
    <row r="4134" spans="1:6" ht="13.2" x14ac:dyDescent="0.25">
      <c r="A4134" s="5">
        <v>44786.166666666664</v>
      </c>
      <c r="B4134" s="6">
        <v>247.9</v>
      </c>
      <c r="C4134" s="6">
        <v>246.46547000000001</v>
      </c>
      <c r="D4134" s="6">
        <v>5.8204096500819903E-3</v>
      </c>
      <c r="E4134" s="4">
        <f t="shared" si="16"/>
        <v>0.11730862753010791</v>
      </c>
      <c r="F4134" s="4"/>
    </row>
    <row r="4135" spans="1:6" ht="13.2" x14ac:dyDescent="0.25">
      <c r="A4135" s="5">
        <v>44786.208333333336</v>
      </c>
      <c r="B4135" s="6">
        <v>243.23</v>
      </c>
      <c r="C4135" s="6">
        <v>242.19890000000001</v>
      </c>
      <c r="D4135" s="6">
        <v>4.2572447686590603E-3</v>
      </c>
      <c r="E4135" s="4">
        <f t="shared" si="16"/>
        <v>0.11566327023566926</v>
      </c>
      <c r="F4135" s="4"/>
    </row>
    <row r="4136" spans="1:6" ht="13.2" x14ac:dyDescent="0.25">
      <c r="A4136" s="5">
        <v>44786.25</v>
      </c>
      <c r="B4136" s="6">
        <v>247.55</v>
      </c>
      <c r="C4136" s="6">
        <v>237.26419999999999</v>
      </c>
      <c r="D4136" s="6">
        <v>4.3351672945180997E-2</v>
      </c>
      <c r="E4136" s="4">
        <f t="shared" si="16"/>
        <v>0.1170252976215032</v>
      </c>
      <c r="F4136" s="4"/>
    </row>
    <row r="4137" spans="1:6" ht="13.2" x14ac:dyDescent="0.25">
      <c r="A4137" s="5">
        <v>44786.291666666664</v>
      </c>
      <c r="B4137" s="6">
        <v>249.12</v>
      </c>
      <c r="C4137" s="6">
        <v>236.57543999999999</v>
      </c>
      <c r="D4137" s="6">
        <v>5.3025622609007998E-2</v>
      </c>
      <c r="E4137" s="4">
        <f t="shared" si="16"/>
        <v>0.11796335970849807</v>
      </c>
      <c r="F4137" s="4"/>
    </row>
    <row r="4138" spans="1:6" ht="13.2" x14ac:dyDescent="0.25">
      <c r="A4138" s="5">
        <v>44786.333333333336</v>
      </c>
      <c r="B4138" s="6">
        <v>244.44</v>
      </c>
      <c r="C4138" s="6">
        <v>238.22531000000001</v>
      </c>
      <c r="D4138" s="6">
        <v>2.6087446375869901E-2</v>
      </c>
      <c r="E4138" s="4">
        <f t="shared" si="16"/>
        <v>0.11853500566676885</v>
      </c>
      <c r="F4138" s="4"/>
    </row>
    <row r="4139" spans="1:6" ht="13.2" x14ac:dyDescent="0.25">
      <c r="A4139" s="5">
        <v>44786.375</v>
      </c>
      <c r="B4139" s="6">
        <v>237.39</v>
      </c>
      <c r="C4139" s="6">
        <v>234.39000999999999</v>
      </c>
      <c r="D4139" s="6">
        <v>1.2799137642427599E-2</v>
      </c>
      <c r="E4139" s="4">
        <f t="shared" si="16"/>
        <v>0.11779214120721393</v>
      </c>
      <c r="F4139" s="4"/>
    </row>
    <row r="4140" spans="1:6" ht="13.2" x14ac:dyDescent="0.25">
      <c r="A4140" s="5">
        <v>44786.416666666664</v>
      </c>
      <c r="B4140" s="6">
        <v>225.11</v>
      </c>
      <c r="C4140" s="6">
        <v>226.96770000000001</v>
      </c>
      <c r="D4140" s="6">
        <v>8.18486507110921E-3</v>
      </c>
      <c r="E4140" s="4">
        <f t="shared" si="16"/>
        <v>0.11464121142080134</v>
      </c>
      <c r="F4140" s="4"/>
    </row>
    <row r="4141" spans="1:6" ht="13.2" x14ac:dyDescent="0.25">
      <c r="A4141" s="5">
        <v>44786.458333333336</v>
      </c>
      <c r="B4141" s="6">
        <v>222.17</v>
      </c>
      <c r="C4141" s="6">
        <v>227.71144000000001</v>
      </c>
      <c r="D4141" s="6">
        <v>2.43353605774045E-2</v>
      </c>
      <c r="E4141" s="4">
        <f t="shared" si="16"/>
        <v>0.11146011574639486</v>
      </c>
      <c r="F4141" s="4"/>
    </row>
    <row r="4142" spans="1:6" ht="13.2" x14ac:dyDescent="0.25">
      <c r="A4142" s="5">
        <v>44786.5</v>
      </c>
      <c r="B4142" s="6">
        <v>222.71</v>
      </c>
      <c r="C4142" s="6">
        <v>234.97478000000001</v>
      </c>
      <c r="D4142" s="6">
        <v>5.2196154838404299E-2</v>
      </c>
      <c r="E4142" s="4">
        <f t="shared" si="16"/>
        <v>0.11060409163329681</v>
      </c>
      <c r="F4142" s="4"/>
    </row>
    <row r="4143" spans="1:6" ht="13.2" x14ac:dyDescent="0.25">
      <c r="A4143" s="5">
        <v>44786.541666666664</v>
      </c>
      <c r="B4143" s="6">
        <v>228.62</v>
      </c>
      <c r="C4143" s="6">
        <v>231.71911</v>
      </c>
      <c r="D4143" s="6">
        <v>1.3374425613838999E-2</v>
      </c>
      <c r="E4143" s="4">
        <f t="shared" si="16"/>
        <v>0.1057084451311489</v>
      </c>
      <c r="F4143" s="4"/>
    </row>
    <row r="4144" spans="1:6" ht="13.2" x14ac:dyDescent="0.25">
      <c r="A4144" s="5">
        <v>44786.583333333336</v>
      </c>
      <c r="B4144" s="6">
        <v>222.74</v>
      </c>
      <c r="C4144" s="6">
        <v>210.93586999999999</v>
      </c>
      <c r="D4144" s="6">
        <v>5.5960752431532902E-2</v>
      </c>
      <c r="E4144" s="4">
        <f t="shared" si="16"/>
        <v>9.6061351190951758E-2</v>
      </c>
      <c r="F4144" s="4"/>
    </row>
    <row r="4145" spans="1:6" ht="13.2" x14ac:dyDescent="0.25">
      <c r="A4145" s="5">
        <v>44786.625</v>
      </c>
      <c r="B4145" s="6">
        <v>176.74</v>
      </c>
      <c r="C4145" s="6">
        <v>177.92699999999999</v>
      </c>
      <c r="D4145" s="6">
        <v>6.6712752982963997E-3</v>
      </c>
      <c r="E4145" s="4">
        <f t="shared" si="16"/>
        <v>8.5610116273148074E-2</v>
      </c>
      <c r="F4145" s="4"/>
    </row>
    <row r="4146" spans="1:6" ht="13.2" x14ac:dyDescent="0.25">
      <c r="A4146" s="5">
        <v>44786.666666666664</v>
      </c>
      <c r="B4146" s="6">
        <v>151.63</v>
      </c>
      <c r="C4146" s="6">
        <v>148.93415999999999</v>
      </c>
      <c r="D4146" s="6">
        <v>1.8100884310221398E-2</v>
      </c>
      <c r="E4146" s="4">
        <f t="shared" si="16"/>
        <v>7.5620056817019346E-2</v>
      </c>
      <c r="F4146" s="4"/>
    </row>
    <row r="4147" spans="1:6" ht="13.2" x14ac:dyDescent="0.25">
      <c r="A4147" s="5">
        <v>44786.708333333336</v>
      </c>
      <c r="B4147" s="6">
        <v>140.59</v>
      </c>
      <c r="C4147" s="6">
        <v>134.60605000000001</v>
      </c>
      <c r="D4147" s="6">
        <v>4.4455282656314397E-2</v>
      </c>
      <c r="E4147" s="4">
        <f t="shared" si="16"/>
        <v>6.714465816963161E-2</v>
      </c>
      <c r="F4147" s="4"/>
    </row>
    <row r="4148" spans="1:6" ht="13.2" x14ac:dyDescent="0.25">
      <c r="A4148" s="5">
        <v>44786.75</v>
      </c>
      <c r="B4148" s="6">
        <v>135.02000000000001</v>
      </c>
      <c r="C4148" s="6">
        <v>135.17266000000001</v>
      </c>
      <c r="D4148" s="6">
        <v>1.1293703919120701E-3</v>
      </c>
      <c r="E4148" s="4">
        <f t="shared" si="16"/>
        <v>5.8111135335358118E-2</v>
      </c>
      <c r="F4148" s="4"/>
    </row>
    <row r="4149" spans="1:6" ht="13.2" x14ac:dyDescent="0.25">
      <c r="A4149" s="5">
        <v>44786.791666666664</v>
      </c>
      <c r="B4149" s="6">
        <v>130.53</v>
      </c>
      <c r="C4149" s="6">
        <v>138.39006000000001</v>
      </c>
      <c r="D4149" s="6">
        <v>5.6796420205324001E-2</v>
      </c>
      <c r="E4149" s="4">
        <f t="shared" si="16"/>
        <v>5.2845304404222242E-2</v>
      </c>
      <c r="F4149" s="4"/>
    </row>
    <row r="4150" spans="1:6" ht="13.2" x14ac:dyDescent="0.25">
      <c r="A4150" s="5">
        <v>44786.833333333336</v>
      </c>
      <c r="B4150" s="6">
        <v>141</v>
      </c>
      <c r="C4150" s="6">
        <v>138.59542999999999</v>
      </c>
      <c r="D4150" s="6">
        <v>1.7349561958861101E-2</v>
      </c>
      <c r="E4150" s="4">
        <f t="shared" si="16"/>
        <v>4.7776283192687112E-2</v>
      </c>
      <c r="F4150" s="4"/>
    </row>
    <row r="4151" spans="1:6" ht="13.2" x14ac:dyDescent="0.25">
      <c r="A4151" s="5">
        <v>44786.875</v>
      </c>
      <c r="B4151" s="6">
        <v>152.43</v>
      </c>
      <c r="C4151" s="6">
        <v>141.20776000000001</v>
      </c>
      <c r="D4151" s="6">
        <v>7.9473252744749895E-2</v>
      </c>
      <c r="E4151" s="4">
        <f t="shared" si="16"/>
        <v>4.3988779970426266E-2</v>
      </c>
      <c r="F4151" s="4"/>
    </row>
    <row r="4152" spans="1:6" ht="13.2" x14ac:dyDescent="0.25">
      <c r="A4152" s="5">
        <v>44786.916666666664</v>
      </c>
      <c r="B4152" s="6">
        <v>172.57</v>
      </c>
      <c r="C4152" s="6">
        <v>147.73008999999999</v>
      </c>
      <c r="D4152" s="6">
        <v>0.168143876443857</v>
      </c>
      <c r="E4152" s="4">
        <f t="shared" si="16"/>
        <v>4.2568889694051149E-2</v>
      </c>
      <c r="F4152" s="4"/>
    </row>
    <row r="4153" spans="1:6" ht="13.2" x14ac:dyDescent="0.25">
      <c r="A4153" s="5">
        <v>44786.958333333336</v>
      </c>
      <c r="B4153" s="6">
        <v>183.67</v>
      </c>
      <c r="C4153" s="6">
        <v>156.42669000000001</v>
      </c>
      <c r="D4153" s="6">
        <v>0.17416024081312401</v>
      </c>
      <c r="E4153" s="4">
        <f t="shared" si="16"/>
        <v>4.1843313296756231E-2</v>
      </c>
      <c r="F4153" s="4"/>
    </row>
    <row r="4154" spans="1:6" ht="13.2" x14ac:dyDescent="0.25">
      <c r="A4154" s="5">
        <v>44787</v>
      </c>
      <c r="B4154" s="6">
        <v>187.68</v>
      </c>
      <c r="C4154" s="6">
        <v>168.4128</v>
      </c>
      <c r="D4154" s="6">
        <v>0.114404605825685</v>
      </c>
      <c r="E4154" s="4">
        <f t="shared" si="16"/>
        <v>4.3432526067630838E-2</v>
      </c>
      <c r="F4154" s="4"/>
    </row>
    <row r="4155" spans="1:6" ht="13.2" x14ac:dyDescent="0.25">
      <c r="A4155" s="5">
        <v>44787.041666666664</v>
      </c>
      <c r="B4155" s="6">
        <v>198.1</v>
      </c>
      <c r="C4155" s="6">
        <v>192.82541000000001</v>
      </c>
      <c r="D4155" s="6">
        <v>2.7354226810667601E-2</v>
      </c>
      <c r="E4155" s="4">
        <f t="shared" si="16"/>
        <v>4.3702330039649684E-2</v>
      </c>
      <c r="F4155" s="4"/>
    </row>
    <row r="4156" spans="1:6" ht="13.2" x14ac:dyDescent="0.25">
      <c r="A4156" s="5">
        <v>44787.083333333336</v>
      </c>
      <c r="B4156" s="6">
        <v>227.51</v>
      </c>
      <c r="C4156" s="6">
        <v>224.02503999999999</v>
      </c>
      <c r="D4156" s="6">
        <v>1.55561181910736E-2</v>
      </c>
      <c r="E4156" s="4">
        <f t="shared" si="16"/>
        <v>4.430370179462944E-2</v>
      </c>
      <c r="F4156" s="4"/>
    </row>
    <row r="4157" spans="1:6" ht="13.2" x14ac:dyDescent="0.25">
      <c r="A4157" s="5">
        <v>44787.125</v>
      </c>
      <c r="B4157" s="6">
        <v>254.41</v>
      </c>
      <c r="C4157" s="6">
        <v>242.16788</v>
      </c>
      <c r="D4157" s="6">
        <v>5.0552203702654501E-2</v>
      </c>
      <c r="E4157" s="4">
        <f t="shared" si="16"/>
        <v>4.4730850494844099E-2</v>
      </c>
      <c r="F4157" s="4"/>
    </row>
    <row r="4158" spans="1:6" ht="13.2" x14ac:dyDescent="0.25">
      <c r="A4158" s="5">
        <v>44787.166666666664</v>
      </c>
      <c r="B4158" s="6">
        <v>249.81</v>
      </c>
      <c r="C4158" s="6">
        <v>242.71481</v>
      </c>
      <c r="D4158" s="6">
        <v>2.9232620786510701E-2</v>
      </c>
      <c r="E4158" s="4">
        <f t="shared" si="16"/>
        <v>4.5706359292195298E-2</v>
      </c>
      <c r="F4158" s="4"/>
    </row>
    <row r="4159" spans="1:6" ht="13.2" x14ac:dyDescent="0.25">
      <c r="A4159" s="5">
        <v>44787.208333333336</v>
      </c>
      <c r="B4159" s="6">
        <v>240.98</v>
      </c>
      <c r="C4159" s="6">
        <v>236.57292000000001</v>
      </c>
      <c r="D4159" s="6">
        <v>1.8628843909945299E-2</v>
      </c>
      <c r="E4159" s="4">
        <f t="shared" si="16"/>
        <v>4.6305175923082226E-2</v>
      </c>
      <c r="F4159" s="4"/>
    </row>
    <row r="4160" spans="1:6" ht="13.2" x14ac:dyDescent="0.25">
      <c r="A4160" s="5">
        <v>44787.25</v>
      </c>
      <c r="B4160" s="6">
        <v>235.1</v>
      </c>
      <c r="C4160" s="6">
        <v>231.35414</v>
      </c>
      <c r="D4160" s="6">
        <v>1.61910221273757E-2</v>
      </c>
      <c r="E4160" s="4">
        <f t="shared" si="16"/>
        <v>4.5173482139007008E-2</v>
      </c>
      <c r="F4160" s="4"/>
    </row>
    <row r="4161" spans="1:6" ht="13.2" x14ac:dyDescent="0.25">
      <c r="A4161" s="5">
        <v>44787.291666666664</v>
      </c>
      <c r="B4161" s="6">
        <v>246.47</v>
      </c>
      <c r="C4161" s="6">
        <v>229.60699</v>
      </c>
      <c r="D4161" s="6">
        <v>7.3442929590253295E-2</v>
      </c>
      <c r="E4161" s="4">
        <f t="shared" si="16"/>
        <v>4.6024203263225545E-2</v>
      </c>
      <c r="F4161" s="4"/>
    </row>
    <row r="4162" spans="1:6" ht="13.2" x14ac:dyDescent="0.25">
      <c r="A4162" s="5">
        <v>44787.333333333336</v>
      </c>
      <c r="B4162" s="6">
        <v>245.38</v>
      </c>
      <c r="C4162" s="6">
        <v>229.80829</v>
      </c>
      <c r="D4162" s="6">
        <v>6.7759566027839904E-2</v>
      </c>
      <c r="E4162" s="4">
        <f t="shared" si="16"/>
        <v>4.7760541582057635E-2</v>
      </c>
      <c r="F4162" s="4"/>
    </row>
    <row r="4163" spans="1:6" ht="13.2" x14ac:dyDescent="0.25">
      <c r="A4163" s="5">
        <v>44787.375</v>
      </c>
      <c r="B4163" s="6">
        <v>235.49</v>
      </c>
      <c r="C4163" s="6">
        <v>225.18648999999999</v>
      </c>
      <c r="D4163" s="6">
        <v>4.5755453624238301E-2</v>
      </c>
      <c r="E4163" s="4">
        <f t="shared" si="16"/>
        <v>4.9133721414633076E-2</v>
      </c>
      <c r="F4163" s="4"/>
    </row>
    <row r="4164" spans="1:6" ht="13.2" x14ac:dyDescent="0.25">
      <c r="A4164" s="5">
        <v>44787.416666666664</v>
      </c>
      <c r="B4164" s="6">
        <v>230.07</v>
      </c>
      <c r="C4164" s="6">
        <v>218.49634</v>
      </c>
      <c r="D4164" s="6">
        <v>5.2969582922990699E-2</v>
      </c>
      <c r="E4164" s="4">
        <f t="shared" si="16"/>
        <v>5.099975132512815E-2</v>
      </c>
      <c r="F4164" s="4"/>
    </row>
    <row r="4165" spans="1:6" ht="13.2" x14ac:dyDescent="0.25">
      <c r="A4165" s="5">
        <v>44787.458333333336</v>
      </c>
      <c r="B4165" s="6">
        <v>233.2</v>
      </c>
      <c r="C4165" s="6">
        <v>221.61232999999999</v>
      </c>
      <c r="D4165" s="6">
        <v>5.2288020255912601E-2</v>
      </c>
      <c r="E4165" s="4">
        <f t="shared" si="16"/>
        <v>5.2164445478399317E-2</v>
      </c>
      <c r="F4165" s="4"/>
    </row>
    <row r="4166" spans="1:6" ht="13.2" x14ac:dyDescent="0.25">
      <c r="A4166" s="5">
        <v>44787.5</v>
      </c>
      <c r="B4166" s="6">
        <v>228.6</v>
      </c>
      <c r="C4166" s="6">
        <v>229.54937000000001</v>
      </c>
      <c r="D4166" s="6">
        <v>4.1357987608505098E-3</v>
      </c>
      <c r="E4166" s="4">
        <f t="shared" si="16"/>
        <v>5.0161930641834579E-2</v>
      </c>
      <c r="F4166" s="4"/>
    </row>
    <row r="4167" spans="1:6" ht="13.2" x14ac:dyDescent="0.25">
      <c r="A4167" s="5">
        <v>44787.541666666664</v>
      </c>
      <c r="B4167" s="6">
        <v>229.19</v>
      </c>
      <c r="C4167" s="6">
        <v>223.51163</v>
      </c>
      <c r="D4167" s="6">
        <v>2.5405255198577299E-2</v>
      </c>
      <c r="E4167" s="4">
        <f t="shared" si="16"/>
        <v>5.0663215207865341E-2</v>
      </c>
      <c r="F4167" s="4"/>
    </row>
    <row r="4168" spans="1:6" ht="13.2" x14ac:dyDescent="0.25">
      <c r="A4168" s="5">
        <v>44787.583333333336</v>
      </c>
      <c r="B4168" s="6">
        <v>221.1</v>
      </c>
      <c r="C4168" s="6">
        <v>199.83671000000001</v>
      </c>
      <c r="D4168" s="6">
        <v>0.10640332299305701</v>
      </c>
      <c r="E4168" s="4">
        <f t="shared" si="16"/>
        <v>5.2764988981262174E-2</v>
      </c>
      <c r="F4168" s="4"/>
    </row>
    <row r="4169" spans="1:6" ht="13.2" x14ac:dyDescent="0.25">
      <c r="A4169" s="5">
        <v>44787.625</v>
      </c>
      <c r="B4169" s="6">
        <v>185.33</v>
      </c>
      <c r="C4169" s="6">
        <v>168.85187999999999</v>
      </c>
      <c r="D4169" s="6">
        <v>9.7589200665103695E-2</v>
      </c>
      <c r="E4169" s="4">
        <f t="shared" si="16"/>
        <v>5.6553235871545815E-2</v>
      </c>
      <c r="F4169" s="4"/>
    </row>
    <row r="4170" spans="1:6" ht="13.2" x14ac:dyDescent="0.25">
      <c r="A4170" s="5">
        <v>44787.666666666664</v>
      </c>
      <c r="B4170" s="6">
        <v>163.04</v>
      </c>
      <c r="C4170" s="6">
        <v>145.69712999999999</v>
      </c>
      <c r="D4170" s="6">
        <v>0.119033710547352</v>
      </c>
      <c r="E4170" s="4">
        <f t="shared" si="16"/>
        <v>6.0758770298092936E-2</v>
      </c>
      <c r="F4170" s="4"/>
    </row>
    <row r="4171" spans="1:6" ht="13.2" x14ac:dyDescent="0.25">
      <c r="A4171" s="5">
        <v>44787.708333333336</v>
      </c>
      <c r="B4171" s="6">
        <v>149.47</v>
      </c>
      <c r="C4171" s="6">
        <v>134.83938000000001</v>
      </c>
      <c r="D4171" s="6">
        <v>0.10850405868078</v>
      </c>
      <c r="E4171" s="4">
        <f t="shared" si="16"/>
        <v>6.3427469299112332E-2</v>
      </c>
      <c r="F4171" s="4"/>
    </row>
    <row r="4172" spans="1:6" ht="13.2" x14ac:dyDescent="0.25">
      <c r="A4172" s="5">
        <v>44787.75</v>
      </c>
      <c r="B4172" s="6">
        <v>145.79</v>
      </c>
      <c r="C4172" s="6">
        <v>134.99338</v>
      </c>
      <c r="D4172" s="6">
        <v>7.9978884890503393E-2</v>
      </c>
      <c r="E4172" s="4">
        <f t="shared" si="16"/>
        <v>6.6712865736553634E-2</v>
      </c>
      <c r="F4172" s="4"/>
    </row>
    <row r="4173" spans="1:6" ht="13.2" x14ac:dyDescent="0.25">
      <c r="A4173" s="5">
        <v>44787.791666666664</v>
      </c>
      <c r="B4173" s="6">
        <v>146.72</v>
      </c>
      <c r="C4173" s="6">
        <v>137.85148000000001</v>
      </c>
      <c r="D4173" s="6">
        <v>6.4333875849573605E-2</v>
      </c>
      <c r="E4173" s="4">
        <f t="shared" si="16"/>
        <v>6.702692638839737E-2</v>
      </c>
      <c r="F4173" s="4"/>
    </row>
    <row r="4174" spans="1:6" ht="13.2" x14ac:dyDescent="0.25">
      <c r="A4174" s="5">
        <v>44787.833333333336</v>
      </c>
      <c r="B4174" s="6">
        <v>160.91</v>
      </c>
      <c r="C4174" s="6">
        <v>139.41971000000001</v>
      </c>
      <c r="D4174" s="6">
        <v>0.154140974758877</v>
      </c>
      <c r="E4174" s="4">
        <f t="shared" si="16"/>
        <v>7.272656858839803E-2</v>
      </c>
      <c r="F4174" s="4"/>
    </row>
    <row r="4175" spans="1:6" ht="13.2" x14ac:dyDescent="0.25">
      <c r="A4175" s="5">
        <v>44787.875</v>
      </c>
      <c r="B4175" s="6">
        <v>169.09</v>
      </c>
      <c r="C4175" s="6">
        <v>143.58473000000001</v>
      </c>
      <c r="D4175" s="6">
        <v>0.177632189718224</v>
      </c>
      <c r="E4175" s="4">
        <f t="shared" si="16"/>
        <v>7.6816524295626118E-2</v>
      </c>
      <c r="F4175" s="4"/>
    </row>
    <row r="4176" spans="1:6" ht="13.2" x14ac:dyDescent="0.25">
      <c r="A4176" s="5">
        <v>44787.916666666664</v>
      </c>
      <c r="B4176" s="6">
        <v>168.83</v>
      </c>
      <c r="C4176" s="6">
        <v>150.44631999999999</v>
      </c>
      <c r="D4176" s="6">
        <v>0.122194281654745</v>
      </c>
      <c r="E4176" s="4">
        <f t="shared" si="16"/>
        <v>7.4901957846079781E-2</v>
      </c>
      <c r="F4176" s="4"/>
    </row>
    <row r="4177" spans="1:6" ht="13.2" x14ac:dyDescent="0.25">
      <c r="A4177" s="5">
        <v>44787.958333333336</v>
      </c>
      <c r="B4177" s="6">
        <v>167.9</v>
      </c>
      <c r="C4177" s="6">
        <v>157.48818</v>
      </c>
      <c r="D4177" s="6">
        <v>6.6111755180611007E-2</v>
      </c>
      <c r="E4177" s="4">
        <f t="shared" si="16"/>
        <v>7.0399937611391725E-2</v>
      </c>
      <c r="F4177" s="4"/>
    </row>
    <row r="4178" spans="1:6" ht="13.2" x14ac:dyDescent="0.25">
      <c r="A4178" s="5">
        <v>44788</v>
      </c>
      <c r="B4178" s="6">
        <v>181.31</v>
      </c>
      <c r="C4178" s="6">
        <v>171.07034999999999</v>
      </c>
      <c r="D4178" s="6">
        <v>5.9856369031804801E-2</v>
      </c>
      <c r="E4178" s="4">
        <f t="shared" si="16"/>
        <v>6.812709441164673E-2</v>
      </c>
      <c r="F4178" s="4"/>
    </row>
    <row r="4179" spans="1:6" ht="13.2" x14ac:dyDescent="0.25">
      <c r="A4179" s="5">
        <v>44788.041666666664</v>
      </c>
      <c r="B4179" s="6">
        <v>183.31</v>
      </c>
      <c r="C4179" s="6">
        <v>194.56591</v>
      </c>
      <c r="D4179" s="6">
        <v>5.7851398531222599E-2</v>
      </c>
      <c r="E4179" s="4">
        <f t="shared" si="16"/>
        <v>6.9397809900003174E-2</v>
      </c>
      <c r="F4179" s="4"/>
    </row>
    <row r="4180" spans="1:6" ht="13.2" x14ac:dyDescent="0.25">
      <c r="A4180" s="5">
        <v>44788.083333333336</v>
      </c>
      <c r="B4180" s="6">
        <v>222.58</v>
      </c>
      <c r="C4180" s="6">
        <v>225.02162000000001</v>
      </c>
      <c r="D4180" s="6">
        <v>1.0850601822171501E-2</v>
      </c>
      <c r="E4180" s="4">
        <f t="shared" si="16"/>
        <v>6.9201746717965598E-2</v>
      </c>
      <c r="F4180" s="4"/>
    </row>
    <row r="4181" spans="1:6" ht="13.2" x14ac:dyDescent="0.25">
      <c r="A4181" s="5">
        <v>44788.125</v>
      </c>
      <c r="B4181" s="6">
        <v>251.69</v>
      </c>
      <c r="C4181" s="6">
        <v>242.36094</v>
      </c>
      <c r="D4181" s="6">
        <v>3.8492423737917399E-2</v>
      </c>
      <c r="E4181" s="4">
        <f t="shared" si="16"/>
        <v>6.8699255886101554E-2</v>
      </c>
      <c r="F4181" s="4"/>
    </row>
    <row r="4182" spans="1:6" ht="13.2" x14ac:dyDescent="0.25">
      <c r="A4182" s="5">
        <v>44788.166666666664</v>
      </c>
      <c r="B4182" s="6">
        <v>251.12</v>
      </c>
      <c r="C4182" s="6">
        <v>241.60248000000001</v>
      </c>
      <c r="D4182" s="6">
        <v>3.9393304240916603E-2</v>
      </c>
      <c r="E4182" s="4">
        <f t="shared" si="16"/>
        <v>6.9122617696701805E-2</v>
      </c>
      <c r="F4182" s="4"/>
    </row>
    <row r="4183" spans="1:6" ht="13.2" x14ac:dyDescent="0.25">
      <c r="A4183" s="5">
        <v>44788.208333333336</v>
      </c>
      <c r="B4183" s="6">
        <v>242.73</v>
      </c>
      <c r="C4183" s="6">
        <v>234.56943000000001</v>
      </c>
      <c r="D4183" s="6">
        <v>3.47895716845966E-2</v>
      </c>
      <c r="E4183" s="4">
        <f t="shared" si="16"/>
        <v>6.9795981353978936E-2</v>
      </c>
      <c r="F4183" s="4"/>
    </row>
    <row r="4184" spans="1:6" ht="13.2" x14ac:dyDescent="0.25">
      <c r="A4184" s="5">
        <v>44788.25</v>
      </c>
      <c r="B4184" s="6">
        <v>229.93</v>
      </c>
      <c r="C4184" s="6">
        <v>229.29088999999999</v>
      </c>
      <c r="D4184" s="6">
        <v>2.7873327195860899E-3</v>
      </c>
      <c r="E4184" s="4">
        <f t="shared" si="16"/>
        <v>6.9237494295321042E-2</v>
      </c>
      <c r="F4184" s="4"/>
    </row>
    <row r="4185" spans="1:6" ht="13.2" x14ac:dyDescent="0.25">
      <c r="A4185" s="5">
        <v>44788.291666666664</v>
      </c>
      <c r="B4185" s="6">
        <v>218.3</v>
      </c>
      <c r="C4185" s="6">
        <v>226.98603</v>
      </c>
      <c r="D4185" s="6">
        <v>3.82668043491486E-2</v>
      </c>
      <c r="E4185" s="4">
        <f t="shared" si="16"/>
        <v>6.7771822410275004E-2</v>
      </c>
      <c r="F4185" s="4"/>
    </row>
    <row r="4186" spans="1:6" ht="13.2" x14ac:dyDescent="0.25">
      <c r="A4186" s="5">
        <v>44788.333333333336</v>
      </c>
      <c r="B4186" s="6">
        <v>225.69</v>
      </c>
      <c r="C4186" s="6">
        <v>225.84715</v>
      </c>
      <c r="D4186" s="6">
        <v>6.9582458755844997E-4</v>
      </c>
      <c r="E4186" s="4">
        <f t="shared" si="16"/>
        <v>6.4977499850263284E-2</v>
      </c>
      <c r="F4186" s="4"/>
    </row>
    <row r="4187" spans="1:6" ht="13.2" x14ac:dyDescent="0.25">
      <c r="A4187" s="5">
        <v>44788.375</v>
      </c>
      <c r="B4187" s="6">
        <v>222.95</v>
      </c>
      <c r="C4187" s="6">
        <v>220.29846000000001</v>
      </c>
      <c r="D4187" s="6">
        <v>1.2036125899381999E-2</v>
      </c>
      <c r="E4187" s="4">
        <f t="shared" si="16"/>
        <v>6.3572527861727596E-2</v>
      </c>
      <c r="F4187" s="4"/>
    </row>
    <row r="4188" spans="1:6" ht="13.2" x14ac:dyDescent="0.25">
      <c r="A4188" s="5">
        <v>44788.416666666664</v>
      </c>
      <c r="B4188" s="6">
        <v>226.48</v>
      </c>
      <c r="C4188" s="6">
        <v>213.96723</v>
      </c>
      <c r="D4188" s="6">
        <v>5.8479842918001901E-2</v>
      </c>
      <c r="E4188" s="4">
        <f t="shared" si="16"/>
        <v>6.38021220281864E-2</v>
      </c>
      <c r="F4188" s="4"/>
    </row>
    <row r="4189" spans="1:6" ht="13.2" x14ac:dyDescent="0.25">
      <c r="A4189" s="5">
        <v>44788.458333333336</v>
      </c>
      <c r="B4189" s="6">
        <v>233.11</v>
      </c>
      <c r="C4189" s="6">
        <v>218.06613999999999</v>
      </c>
      <c r="D4189" s="6">
        <v>6.8987601651499003E-2</v>
      </c>
      <c r="E4189" s="4">
        <f t="shared" si="16"/>
        <v>6.4497937919669165E-2</v>
      </c>
      <c r="F4189" s="4"/>
    </row>
    <row r="4190" spans="1:6" ht="13.2" x14ac:dyDescent="0.25">
      <c r="A4190" s="5">
        <v>44788.5</v>
      </c>
      <c r="B4190" s="6">
        <v>235.69</v>
      </c>
      <c r="C4190" s="6">
        <v>226.02877000000001</v>
      </c>
      <c r="D4190" s="6">
        <v>4.2743364041665899E-2</v>
      </c>
      <c r="E4190" s="4">
        <f t="shared" si="16"/>
        <v>6.610658647303648E-2</v>
      </c>
      <c r="F4190" s="4"/>
    </row>
    <row r="4191" spans="1:6" ht="13.2" x14ac:dyDescent="0.25">
      <c r="A4191" s="5">
        <v>44788.541666666664</v>
      </c>
      <c r="B4191" s="6">
        <v>240.05</v>
      </c>
      <c r="C4191" s="6">
        <v>218.48070999999999</v>
      </c>
      <c r="D4191" s="6">
        <v>9.8724001766563402E-2</v>
      </c>
      <c r="E4191" s="4">
        <f t="shared" si="16"/>
        <v>6.9161534246702558E-2</v>
      </c>
      <c r="F4191" s="4"/>
    </row>
    <row r="4192" spans="1:6" ht="13.2" x14ac:dyDescent="0.25">
      <c r="A4192" s="5">
        <v>44788.583333333336</v>
      </c>
      <c r="B4192" s="6">
        <v>236.85</v>
      </c>
      <c r="C4192" s="6">
        <v>193.16837000000001</v>
      </c>
      <c r="D4192" s="6">
        <v>0.22613241494971401</v>
      </c>
      <c r="E4192" s="4">
        <f t="shared" si="16"/>
        <v>7.4150246411563259E-2</v>
      </c>
      <c r="F4192" s="4"/>
    </row>
    <row r="4193" spans="1:6" ht="13.2" x14ac:dyDescent="0.25">
      <c r="A4193" s="5">
        <v>44788.625</v>
      </c>
      <c r="B4193" s="6">
        <v>188.73</v>
      </c>
      <c r="C4193" s="6">
        <v>163.32579999999999</v>
      </c>
      <c r="D4193" s="6">
        <v>0.15554309239569</v>
      </c>
      <c r="E4193" s="4">
        <f t="shared" si="16"/>
        <v>7.6564991900337678E-2</v>
      </c>
      <c r="F4193" s="4"/>
    </row>
    <row r="4194" spans="1:6" ht="13.2" x14ac:dyDescent="0.25">
      <c r="A4194" s="5">
        <v>44788.666666666664</v>
      </c>
      <c r="B4194" s="6">
        <v>163.83000000000001</v>
      </c>
      <c r="C4194" s="6">
        <v>144.12690000000001</v>
      </c>
      <c r="D4194" s="6">
        <v>0.136706610632713</v>
      </c>
      <c r="E4194" s="4">
        <f t="shared" si="16"/>
        <v>7.7301362737227722E-2</v>
      </c>
      <c r="F4194" s="4"/>
    </row>
    <row r="4195" spans="1:6" ht="13.2" x14ac:dyDescent="0.25">
      <c r="A4195" s="5">
        <v>44788.708333333336</v>
      </c>
      <c r="B4195" s="6">
        <v>155.49</v>
      </c>
      <c r="C4195" s="6">
        <v>135.95430999999999</v>
      </c>
      <c r="D4195" s="6">
        <v>0.143693053938488</v>
      </c>
      <c r="E4195" s="4">
        <f t="shared" si="16"/>
        <v>7.876757087296557E-2</v>
      </c>
      <c r="F4195" s="4"/>
    </row>
    <row r="4196" spans="1:6" ht="13.2" x14ac:dyDescent="0.25">
      <c r="A4196" s="5">
        <v>44788.75</v>
      </c>
      <c r="B4196" s="6">
        <v>155.57</v>
      </c>
      <c r="C4196" s="6">
        <v>135.73202000000001</v>
      </c>
      <c r="D4196" s="6">
        <v>0.146155490797234</v>
      </c>
      <c r="E4196" s="4">
        <f t="shared" si="16"/>
        <v>8.1524929452412673E-2</v>
      </c>
      <c r="F4196" s="4"/>
    </row>
    <row r="4197" spans="1:6" ht="13.2" x14ac:dyDescent="0.25">
      <c r="A4197" s="5">
        <v>44788.791666666664</v>
      </c>
      <c r="B4197" s="6">
        <v>156.79</v>
      </c>
      <c r="C4197" s="6">
        <v>137.61145999999999</v>
      </c>
      <c r="D4197" s="6">
        <v>0.139367317227794</v>
      </c>
      <c r="E4197" s="4">
        <f t="shared" si="16"/>
        <v>8.4651322843171853E-2</v>
      </c>
      <c r="F4197" s="4"/>
    </row>
    <row r="4198" spans="1:6" ht="13.2" x14ac:dyDescent="0.25">
      <c r="A4198" s="5">
        <v>44788.833333333336</v>
      </c>
      <c r="B4198" s="6">
        <v>155.46</v>
      </c>
      <c r="C4198" s="6">
        <v>139.44658999999999</v>
      </c>
      <c r="D4198" s="6">
        <v>0.114835436277072</v>
      </c>
      <c r="E4198" s="4">
        <f t="shared" si="16"/>
        <v>8.3013592073096665E-2</v>
      </c>
      <c r="F4198" s="4"/>
    </row>
    <row r="4199" spans="1:6" ht="13.2" x14ac:dyDescent="0.25">
      <c r="A4199" s="5">
        <v>44788.875</v>
      </c>
      <c r="B4199" s="6">
        <v>166.2</v>
      </c>
      <c r="C4199" s="6">
        <v>144.46003999999999</v>
      </c>
      <c r="D4199" s="6">
        <v>0.15049116696907999</v>
      </c>
      <c r="E4199" s="4">
        <f t="shared" si="16"/>
        <v>8.1882716125215679E-2</v>
      </c>
      <c r="F4199" s="4"/>
    </row>
    <row r="4200" spans="1:6" ht="13.2" x14ac:dyDescent="0.25">
      <c r="A4200" s="5">
        <v>44788.916666666664</v>
      </c>
      <c r="B4200" s="6">
        <v>181.2</v>
      </c>
      <c r="C4200" s="6">
        <v>152.52122</v>
      </c>
      <c r="D4200" s="6">
        <v>0.18803140966220899</v>
      </c>
      <c r="E4200" s="4">
        <f t="shared" si="16"/>
        <v>8.4625929792193341E-2</v>
      </c>
      <c r="F4200" s="4"/>
    </row>
    <row r="4201" spans="1:6" ht="13.2" x14ac:dyDescent="0.25">
      <c r="A4201" s="5">
        <v>44788.958333333336</v>
      </c>
      <c r="B4201" s="6">
        <v>193.19</v>
      </c>
      <c r="C4201" s="6">
        <v>160.81927999999999</v>
      </c>
      <c r="D4201" s="6">
        <v>0.20128631343207101</v>
      </c>
      <c r="E4201" s="4">
        <f t="shared" si="16"/>
        <v>9.0258203052670835E-2</v>
      </c>
      <c r="F4201" s="4"/>
    </row>
    <row r="4202" spans="1:6" ht="13.2" x14ac:dyDescent="0.25">
      <c r="A4202" s="5">
        <v>44789</v>
      </c>
      <c r="B4202" s="6">
        <v>208.1</v>
      </c>
      <c r="C4202" s="6">
        <v>178.12537</v>
      </c>
      <c r="D4202" s="6">
        <v>0.16827827501495099</v>
      </c>
      <c r="E4202" s="4">
        <f t="shared" si="16"/>
        <v>9.4775782468635272E-2</v>
      </c>
      <c r="F4202" s="4"/>
    </row>
    <row r="4203" spans="1:6" ht="13.2" x14ac:dyDescent="0.25">
      <c r="A4203" s="5">
        <v>44789.041666666664</v>
      </c>
      <c r="B4203" s="6">
        <v>223.11</v>
      </c>
      <c r="C4203" s="6">
        <v>201.97317000000001</v>
      </c>
      <c r="D4203" s="6">
        <v>0.10465167229885</v>
      </c>
      <c r="E4203" s="4">
        <f t="shared" si="16"/>
        <v>9.6725793875619748E-2</v>
      </c>
      <c r="F4203" s="4"/>
    </row>
    <row r="4204" spans="1:6" ht="13.2" x14ac:dyDescent="0.25">
      <c r="A4204" s="5">
        <v>44789.083333333336</v>
      </c>
      <c r="B4204" s="6">
        <v>259.20999999999998</v>
      </c>
      <c r="C4204" s="6">
        <v>229.93201999999999</v>
      </c>
      <c r="D4204" s="6">
        <v>0.12733320048247199</v>
      </c>
      <c r="E4204" s="4">
        <f t="shared" si="16"/>
        <v>0.10157923548646559</v>
      </c>
      <c r="F4204" s="4"/>
    </row>
    <row r="4205" spans="1:6" ht="13.2" x14ac:dyDescent="0.25">
      <c r="A4205" s="5">
        <v>44789.125</v>
      </c>
      <c r="B4205" s="6">
        <v>282.10000000000002</v>
      </c>
      <c r="C4205" s="6">
        <v>243.93430000000001</v>
      </c>
      <c r="D4205" s="6">
        <v>0.15645893176974299</v>
      </c>
      <c r="E4205" s="4">
        <f t="shared" si="16"/>
        <v>0.10649450665445832</v>
      </c>
      <c r="F4205" s="4"/>
    </row>
    <row r="4206" spans="1:6" ht="13.2" x14ac:dyDescent="0.25">
      <c r="A4206" s="5">
        <v>44789.166666666664</v>
      </c>
      <c r="B4206" s="6">
        <v>272.36</v>
      </c>
      <c r="C4206" s="6">
        <v>240.59945999999999</v>
      </c>
      <c r="D4206" s="6">
        <v>0.132005865682325</v>
      </c>
      <c r="E4206" s="4">
        <f t="shared" si="16"/>
        <v>0.11035336338118368</v>
      </c>
      <c r="F4206" s="4"/>
    </row>
    <row r="4207" spans="1:6" ht="13.2" x14ac:dyDescent="0.25">
      <c r="A4207" s="5">
        <v>44789.208333333336</v>
      </c>
      <c r="B4207" s="6">
        <v>253.64</v>
      </c>
      <c r="C4207" s="6">
        <v>232.79505</v>
      </c>
      <c r="D4207" s="6">
        <v>8.9542067153060095E-2</v>
      </c>
      <c r="E4207" s="4">
        <f t="shared" si="16"/>
        <v>0.11263471735903631</v>
      </c>
      <c r="F4207" s="4"/>
    </row>
    <row r="4208" spans="1:6" ht="13.2" x14ac:dyDescent="0.25">
      <c r="A4208" s="5">
        <v>44789.25</v>
      </c>
      <c r="B4208" s="6">
        <v>246.3</v>
      </c>
      <c r="C4208" s="6">
        <v>228.10073</v>
      </c>
      <c r="D4208" s="6">
        <v>7.9786110285574294E-2</v>
      </c>
      <c r="E4208" s="4">
        <f t="shared" si="16"/>
        <v>0.11584299975761918</v>
      </c>
      <c r="F4208" s="4"/>
    </row>
    <row r="4209" spans="1:6" ht="13.2" x14ac:dyDescent="0.25">
      <c r="A4209" s="5">
        <v>44789.291666666664</v>
      </c>
      <c r="B4209" s="6">
        <v>242.04</v>
      </c>
      <c r="C4209" s="6">
        <v>225.4126</v>
      </c>
      <c r="D4209" s="6">
        <v>7.3764288242981896E-2</v>
      </c>
      <c r="E4209" s="4">
        <f t="shared" si="16"/>
        <v>0.1173220615865289</v>
      </c>
      <c r="F4209" s="4"/>
    </row>
    <row r="4210" spans="1:6" ht="13.2" x14ac:dyDescent="0.25">
      <c r="A4210" s="5">
        <v>44789.333333333336</v>
      </c>
      <c r="B4210" s="6">
        <v>249.25</v>
      </c>
      <c r="C4210" s="6">
        <v>222.87980999999999</v>
      </c>
      <c r="D4210" s="6">
        <v>0.118315741564926</v>
      </c>
      <c r="E4210" s="4">
        <f t="shared" si="16"/>
        <v>0.12222289146058586</v>
      </c>
      <c r="F4210" s="4"/>
    </row>
    <row r="4211" spans="1:6" ht="13.2" x14ac:dyDescent="0.25">
      <c r="A4211" s="5">
        <v>44789.375</v>
      </c>
      <c r="B4211" s="6">
        <v>258.16000000000003</v>
      </c>
      <c r="C4211" s="6">
        <v>216.46992</v>
      </c>
      <c r="D4211" s="6">
        <v>0.19259063799718601</v>
      </c>
      <c r="E4211" s="4">
        <f t="shared" si="16"/>
        <v>0.12974599613132773</v>
      </c>
      <c r="F4211" s="4"/>
    </row>
    <row r="4212" spans="1:6" ht="13.2" x14ac:dyDescent="0.25">
      <c r="A4212" s="5">
        <v>44789.416666666664</v>
      </c>
      <c r="B4212" s="6">
        <v>265.44</v>
      </c>
      <c r="C4212" s="6">
        <v>209.63317000000001</v>
      </c>
      <c r="D4212" s="6">
        <v>0.26621183088535</v>
      </c>
      <c r="E4212" s="4">
        <f t="shared" si="16"/>
        <v>0.1384014956299672</v>
      </c>
      <c r="F4212" s="4"/>
    </row>
    <row r="4213" spans="1:6" ht="13.2" x14ac:dyDescent="0.25">
      <c r="A4213" s="5">
        <v>44789.458333333336</v>
      </c>
      <c r="B4213" s="6">
        <v>264.35000000000002</v>
      </c>
      <c r="C4213" s="6">
        <v>212.28756000000001</v>
      </c>
      <c r="D4213" s="6">
        <v>0.245244893294736</v>
      </c>
      <c r="E4213" s="4">
        <f t="shared" si="16"/>
        <v>0.1457455494484354</v>
      </c>
      <c r="F4213" s="4"/>
    </row>
    <row r="4214" spans="1:6" ht="13.2" x14ac:dyDescent="0.25">
      <c r="A4214" s="5">
        <v>44789.5</v>
      </c>
      <c r="B4214" s="6">
        <v>265.83</v>
      </c>
      <c r="C4214" s="6">
        <v>219.44662</v>
      </c>
      <c r="D4214" s="6">
        <v>0.21136520580722501</v>
      </c>
      <c r="E4214" s="4">
        <f t="shared" si="16"/>
        <v>0.15277145952200036</v>
      </c>
      <c r="F4214" s="4"/>
    </row>
    <row r="4215" spans="1:6" ht="13.2" x14ac:dyDescent="0.25">
      <c r="A4215" s="5">
        <v>44789.541666666664</v>
      </c>
      <c r="B4215" s="6">
        <v>262.39999999999998</v>
      </c>
      <c r="C4215" s="6">
        <v>212.28259</v>
      </c>
      <c r="D4215" s="6">
        <v>0.236088178498293</v>
      </c>
      <c r="E4215" s="4">
        <f t="shared" si="16"/>
        <v>0.15849496688582243</v>
      </c>
      <c r="F4215" s="4"/>
    </row>
    <row r="4216" spans="1:6" ht="13.2" x14ac:dyDescent="0.25">
      <c r="A4216" s="5">
        <v>44789.583333333336</v>
      </c>
      <c r="B4216" s="6">
        <v>266.77999999999997</v>
      </c>
      <c r="C4216" s="6">
        <v>186.58087</v>
      </c>
      <c r="D4216" s="6">
        <v>0.42983575968961801</v>
      </c>
      <c r="E4216" s="4">
        <f t="shared" si="16"/>
        <v>0.16698260624998507</v>
      </c>
      <c r="F4216" s="4"/>
    </row>
    <row r="4217" spans="1:6" ht="13.2" x14ac:dyDescent="0.25">
      <c r="A4217" s="5">
        <v>44789.625</v>
      </c>
      <c r="B4217" s="6">
        <v>208.86</v>
      </c>
      <c r="C4217" s="6">
        <v>156.14268000000001</v>
      </c>
      <c r="D4217" s="6">
        <v>0.33762274350613097</v>
      </c>
      <c r="E4217" s="4">
        <f t="shared" si="16"/>
        <v>0.17456925837958681</v>
      </c>
      <c r="F4217" s="4"/>
    </row>
    <row r="4218" spans="1:6" ht="13.2" x14ac:dyDescent="0.25">
      <c r="A4218" s="5">
        <v>44789.666666666664</v>
      </c>
      <c r="B4218" s="6">
        <v>174.18</v>
      </c>
      <c r="C4218" s="6">
        <v>138.00381999999999</v>
      </c>
      <c r="D4218" s="6">
        <v>0.26213897557328403</v>
      </c>
      <c r="E4218" s="4">
        <f t="shared" si="16"/>
        <v>0.17979560691877727</v>
      </c>
      <c r="F4218" s="4"/>
    </row>
    <row r="4219" spans="1:6" ht="13.2" x14ac:dyDescent="0.25">
      <c r="A4219" s="5">
        <v>44789.708333333336</v>
      </c>
      <c r="B4219" s="6">
        <v>166.75</v>
      </c>
      <c r="C4219" s="6">
        <v>131.91086000000001</v>
      </c>
      <c r="D4219" s="6">
        <v>0.264111233904471</v>
      </c>
      <c r="E4219" s="4">
        <f t="shared" si="16"/>
        <v>0.18481303108402655</v>
      </c>
      <c r="F4219" s="4"/>
    </row>
    <row r="4220" spans="1:6" ht="13.2" x14ac:dyDescent="0.25">
      <c r="A4220" s="5">
        <v>44789.75</v>
      </c>
      <c r="B4220" s="6">
        <v>166.97</v>
      </c>
      <c r="C4220" s="6">
        <v>133.44942</v>
      </c>
      <c r="D4220" s="6">
        <v>0.25118565520929198</v>
      </c>
      <c r="E4220" s="4">
        <f t="shared" si="16"/>
        <v>0.18918928793452894</v>
      </c>
      <c r="F4220" s="4"/>
    </row>
    <row r="4221" spans="1:6" ht="13.2" x14ac:dyDescent="0.25">
      <c r="A4221" s="5">
        <v>44789.791666666664</v>
      </c>
      <c r="B4221" s="6">
        <v>171.17</v>
      </c>
      <c r="C4221" s="6">
        <v>136.77103</v>
      </c>
      <c r="D4221" s="6">
        <v>0.251507720604282</v>
      </c>
      <c r="E4221" s="4">
        <f t="shared" si="16"/>
        <v>0.19386180474188264</v>
      </c>
      <c r="F4221" s="4"/>
    </row>
    <row r="4222" spans="1:6" ht="13.2" x14ac:dyDescent="0.25">
      <c r="A4222" s="5">
        <v>44789.833333333336</v>
      </c>
      <c r="B4222" s="6">
        <v>176.18</v>
      </c>
      <c r="C4222" s="6">
        <v>139.72814</v>
      </c>
      <c r="D4222" s="6">
        <v>0.26087701446537498</v>
      </c>
      <c r="E4222" s="4">
        <f t="shared" si="16"/>
        <v>0.19994687049972859</v>
      </c>
      <c r="F4222" s="4"/>
    </row>
    <row r="4223" spans="1:6" ht="13.2" x14ac:dyDescent="0.25">
      <c r="A4223" s="5">
        <v>44789.875</v>
      </c>
      <c r="B4223" s="6">
        <v>189.63</v>
      </c>
      <c r="C4223" s="6">
        <v>144.77567999999999</v>
      </c>
      <c r="D4223" s="6">
        <v>0.30981943928703998</v>
      </c>
      <c r="E4223" s="4">
        <f t="shared" si="16"/>
        <v>0.20658554851297695</v>
      </c>
      <c r="F4223" s="4"/>
    </row>
    <row r="4224" spans="1:6" ht="13.2" x14ac:dyDescent="0.25">
      <c r="A4224" s="5">
        <v>44789.916666666664</v>
      </c>
      <c r="B4224" s="6">
        <v>202.33</v>
      </c>
      <c r="C4224" s="6">
        <v>153.27815000000001</v>
      </c>
      <c r="D4224" s="6">
        <v>0.320018541455517</v>
      </c>
      <c r="E4224" s="4">
        <f t="shared" si="16"/>
        <v>0.21208501233769814</v>
      </c>
      <c r="F4224" s="4"/>
    </row>
    <row r="4225" spans="1:6" ht="13.2" x14ac:dyDescent="0.25">
      <c r="A4225" s="5">
        <v>44789.958333333336</v>
      </c>
      <c r="B4225" s="6">
        <v>215.35</v>
      </c>
      <c r="C4225" s="6">
        <v>164.42657</v>
      </c>
      <c r="D4225" s="6">
        <v>0.30970317023580701</v>
      </c>
      <c r="E4225" s="4">
        <f t="shared" si="16"/>
        <v>0.21660238137118712</v>
      </c>
      <c r="F4225" s="4"/>
    </row>
    <row r="4226" spans="1:6" ht="13.2" x14ac:dyDescent="0.25">
      <c r="A4226" s="5">
        <v>44787</v>
      </c>
      <c r="B4226" s="6">
        <v>187.68</v>
      </c>
      <c r="C4226" s="6">
        <v>164.00351000000001</v>
      </c>
      <c r="D4226" s="6">
        <v>0.144365751684217</v>
      </c>
      <c r="E4226" s="4">
        <f t="shared" si="16"/>
        <v>0.21560602623240652</v>
      </c>
      <c r="F4226" s="4"/>
    </row>
    <row r="4227" spans="1:6" ht="13.2" x14ac:dyDescent="0.25">
      <c r="A4227" s="5">
        <v>44787.041666666664</v>
      </c>
      <c r="B4227" s="6">
        <v>198.1</v>
      </c>
      <c r="C4227" s="6">
        <v>188.57802000000001</v>
      </c>
      <c r="D4227" s="6">
        <v>5.0493583504588602E-2</v>
      </c>
      <c r="E4227" s="4">
        <f t="shared" si="16"/>
        <v>0.21334943919931229</v>
      </c>
      <c r="F4227" s="4"/>
    </row>
    <row r="4228" spans="1:6" ht="13.2" x14ac:dyDescent="0.25">
      <c r="A4228" s="5">
        <v>44787.083333333336</v>
      </c>
      <c r="B4228" s="6">
        <v>227.51</v>
      </c>
      <c r="C4228" s="6">
        <v>217.94173000000001</v>
      </c>
      <c r="D4228" s="6">
        <v>4.3902881747336697E-2</v>
      </c>
      <c r="E4228" s="4">
        <f t="shared" si="16"/>
        <v>0.20987317591868168</v>
      </c>
      <c r="F4228" s="4"/>
    </row>
    <row r="4229" spans="1:6" ht="13.2" x14ac:dyDescent="0.25">
      <c r="A4229" s="5">
        <v>44787.125</v>
      </c>
      <c r="B4229" s="6">
        <v>254.41</v>
      </c>
      <c r="C4229" s="6">
        <v>238.04768000000001</v>
      </c>
      <c r="D4229" s="6">
        <v>6.8735473498418395E-2</v>
      </c>
      <c r="E4229" s="4">
        <f t="shared" si="16"/>
        <v>0.20621803182404311</v>
      </c>
      <c r="F4229" s="4"/>
    </row>
    <row r="4230" spans="1:6" ht="13.2" x14ac:dyDescent="0.25">
      <c r="A4230" s="5">
        <v>44787.166666666664</v>
      </c>
      <c r="B4230" s="6">
        <v>249.81</v>
      </c>
      <c r="C4230" s="6">
        <v>243.90598</v>
      </c>
      <c r="D4230" s="6">
        <v>2.4206130575396299E-2</v>
      </c>
      <c r="E4230" s="4">
        <f t="shared" si="16"/>
        <v>0.20172637619458778</v>
      </c>
      <c r="F4230" s="4"/>
    </row>
    <row r="4231" spans="1:6" ht="13.2" x14ac:dyDescent="0.25">
      <c r="A4231" s="5">
        <v>44787.208333333336</v>
      </c>
      <c r="B4231" s="6">
        <v>240.98</v>
      </c>
      <c r="C4231" s="6">
        <v>240.5538</v>
      </c>
      <c r="D4231" s="6">
        <v>1.7717450316727199E-3</v>
      </c>
      <c r="E4231" s="4">
        <f t="shared" si="16"/>
        <v>0.19806927943952993</v>
      </c>
      <c r="F4231" s="4"/>
    </row>
    <row r="4232" spans="1:6" ht="13.2" x14ac:dyDescent="0.25">
      <c r="A4232" s="5">
        <v>44787.25</v>
      </c>
      <c r="B4232" s="6">
        <v>235.1</v>
      </c>
      <c r="C4232" s="6">
        <v>234.11374000000001</v>
      </c>
      <c r="D4232" s="6">
        <v>4.2127386457539197E-3</v>
      </c>
      <c r="E4232" s="4">
        <f t="shared" si="16"/>
        <v>0.19492038895453745</v>
      </c>
      <c r="F4232" s="4"/>
    </row>
    <row r="4233" spans="1:6" ht="13.2" x14ac:dyDescent="0.25">
      <c r="A4233" s="5">
        <v>44787.291666666664</v>
      </c>
      <c r="B4233" s="6">
        <v>246.47</v>
      </c>
      <c r="C4233" s="6">
        <v>229.52118999999999</v>
      </c>
      <c r="D4233" s="6">
        <v>7.3844205844349295E-2</v>
      </c>
      <c r="E4233" s="4">
        <f t="shared" si="16"/>
        <v>0.19492371885459445</v>
      </c>
      <c r="F4233" s="4"/>
    </row>
    <row r="4234" spans="1:6" ht="13.2" x14ac:dyDescent="0.25">
      <c r="A4234" s="5">
        <v>44787.333333333336</v>
      </c>
      <c r="B4234" s="6">
        <v>245.38</v>
      </c>
      <c r="C4234" s="6">
        <v>227.11348000000001</v>
      </c>
      <c r="D4234" s="6">
        <v>8.0429043665748004E-2</v>
      </c>
      <c r="E4234" s="4">
        <f t="shared" si="16"/>
        <v>0.19334510644212868</v>
      </c>
      <c r="F4234" s="4"/>
    </row>
    <row r="4235" spans="1:6" ht="13.2" x14ac:dyDescent="0.25">
      <c r="A4235" s="5">
        <v>44787.375</v>
      </c>
      <c r="B4235" s="6">
        <v>235.49</v>
      </c>
      <c r="C4235" s="6">
        <v>221.0565</v>
      </c>
      <c r="D4235" s="6">
        <v>6.5293262129817495E-2</v>
      </c>
      <c r="E4235" s="4">
        <f t="shared" si="16"/>
        <v>0.18804104911432171</v>
      </c>
      <c r="F4235" s="4"/>
    </row>
    <row r="4236" spans="1:6" ht="13.2" x14ac:dyDescent="0.25">
      <c r="A4236" s="5">
        <v>44787.416666666664</v>
      </c>
      <c r="B4236" s="6">
        <v>230.07</v>
      </c>
      <c r="C4236" s="6">
        <v>213.54621</v>
      </c>
      <c r="D4236" s="6">
        <v>7.7378053209185907E-2</v>
      </c>
      <c r="E4236" s="4">
        <f t="shared" si="16"/>
        <v>0.18017297504448151</v>
      </c>
      <c r="F4236" s="4"/>
    </row>
    <row r="4237" spans="1:6" ht="13.2" x14ac:dyDescent="0.25">
      <c r="A4237" s="5">
        <v>44787.458333333336</v>
      </c>
      <c r="B4237" s="6">
        <v>233.2</v>
      </c>
      <c r="C4237" s="6">
        <v>214.94211000000001</v>
      </c>
      <c r="D4237" s="6">
        <v>8.4943290079361203E-2</v>
      </c>
      <c r="E4237" s="4">
        <f t="shared" si="16"/>
        <v>0.1734937415771742</v>
      </c>
      <c r="F4237" s="4"/>
    </row>
    <row r="4238" spans="1:6" ht="13.2" x14ac:dyDescent="0.25">
      <c r="A4238" s="5">
        <v>44787.5</v>
      </c>
      <c r="B4238" s="6">
        <v>228.6</v>
      </c>
      <c r="C4238" s="6">
        <v>221.99118999999999</v>
      </c>
      <c r="D4238" s="6">
        <v>2.9770595851123599E-2</v>
      </c>
      <c r="E4238" s="4">
        <f t="shared" si="16"/>
        <v>0.16592729949566995</v>
      </c>
      <c r="F4238" s="4"/>
    </row>
    <row r="4239" spans="1:6" ht="13.2" x14ac:dyDescent="0.25">
      <c r="A4239" s="5">
        <v>44787.541666666664</v>
      </c>
      <c r="B4239" s="6">
        <v>229.19</v>
      </c>
      <c r="C4239" s="6">
        <v>219.16211000000001</v>
      </c>
      <c r="D4239" s="6">
        <v>4.5755582477281197E-2</v>
      </c>
      <c r="E4239" s="4">
        <f t="shared" si="16"/>
        <v>0.15799677466146114</v>
      </c>
      <c r="F4239" s="4"/>
    </row>
    <row r="4240" spans="1:6" ht="13.2" x14ac:dyDescent="0.25">
      <c r="A4240" s="5">
        <v>44787.583333333336</v>
      </c>
      <c r="B4240" s="6">
        <v>221.1</v>
      </c>
      <c r="C4240" s="6">
        <v>200.89903000000001</v>
      </c>
      <c r="D4240" s="6">
        <v>0.100552849856965</v>
      </c>
      <c r="E4240" s="4">
        <f t="shared" si="16"/>
        <v>0.1442766534184339</v>
      </c>
      <c r="F4240" s="4"/>
    </row>
    <row r="4241" spans="1:6" ht="13.2" x14ac:dyDescent="0.25">
      <c r="A4241" s="5">
        <v>44787.625</v>
      </c>
      <c r="B4241" s="6">
        <v>185.33</v>
      </c>
      <c r="C4241" s="6">
        <v>171.6687</v>
      </c>
      <c r="D4241" s="6">
        <v>7.9579445758021103E-2</v>
      </c>
      <c r="E4241" s="4">
        <f t="shared" si="16"/>
        <v>0.133524849345596</v>
      </c>
      <c r="F4241" s="4"/>
    </row>
    <row r="4242" spans="1:6" ht="13.2" x14ac:dyDescent="0.25">
      <c r="A4242" s="5">
        <v>44787.666666666664</v>
      </c>
      <c r="B4242" s="6">
        <v>163.04</v>
      </c>
      <c r="C4242" s="6">
        <v>145.61687000000001</v>
      </c>
      <c r="D4242" s="6">
        <v>0.119650491045439</v>
      </c>
      <c r="E4242" s="4">
        <f t="shared" si="16"/>
        <v>0.12758782915693581</v>
      </c>
      <c r="F4242" s="4"/>
    </row>
    <row r="4243" spans="1:6" ht="13.2" x14ac:dyDescent="0.25">
      <c r="A4243" s="5">
        <v>44787.708333333336</v>
      </c>
      <c r="B4243" s="6">
        <v>149.47</v>
      </c>
      <c r="C4243" s="6">
        <v>132.31089</v>
      </c>
      <c r="D4243" s="6">
        <v>0.12968781330092999</v>
      </c>
      <c r="E4243" s="4">
        <f t="shared" si="16"/>
        <v>0.12198685329845493</v>
      </c>
      <c r="F4243" s="4"/>
    </row>
    <row r="4244" spans="1:6" ht="13.2" x14ac:dyDescent="0.25">
      <c r="A4244" s="5">
        <v>44787.75</v>
      </c>
      <c r="B4244" s="6">
        <v>145.79</v>
      </c>
      <c r="C4244" s="6">
        <v>132.02298999999999</v>
      </c>
      <c r="D4244" s="6">
        <v>0.10427736866132099</v>
      </c>
      <c r="E4244" s="4">
        <f t="shared" si="16"/>
        <v>0.11586567469228949</v>
      </c>
      <c r="F4244" s="4"/>
    </row>
    <row r="4245" spans="1:6" ht="13.2" x14ac:dyDescent="0.25">
      <c r="A4245" s="5">
        <v>44787.791666666664</v>
      </c>
      <c r="B4245" s="6">
        <v>146.72</v>
      </c>
      <c r="C4245" s="6">
        <v>133.62809999999999</v>
      </c>
      <c r="D4245" s="6">
        <v>9.7972656948650802E-2</v>
      </c>
      <c r="E4245" s="4">
        <f t="shared" si="16"/>
        <v>0.10946838037330485</v>
      </c>
      <c r="F4245" s="4"/>
    </row>
    <row r="4246" spans="1:6" ht="13.2" x14ac:dyDescent="0.25">
      <c r="A4246" s="5">
        <v>44787.833333333336</v>
      </c>
      <c r="B4246" s="6">
        <v>160.91</v>
      </c>
      <c r="C4246" s="6">
        <v>132.91421</v>
      </c>
      <c r="D4246" s="6">
        <v>0.21063052626201501</v>
      </c>
      <c r="E4246" s="4">
        <f t="shared" si="16"/>
        <v>0.10737477669816485</v>
      </c>
      <c r="F4246" s="4"/>
    </row>
    <row r="4247" spans="1:6" ht="13.2" x14ac:dyDescent="0.25">
      <c r="A4247" s="5">
        <v>44787.875</v>
      </c>
      <c r="B4247" s="6">
        <v>169.09</v>
      </c>
      <c r="C4247" s="6">
        <v>134.95867000000001</v>
      </c>
      <c r="D4247" s="6">
        <v>0.25290209217384801</v>
      </c>
      <c r="E4247" s="4">
        <f t="shared" si="16"/>
        <v>0.1050032205684485</v>
      </c>
      <c r="F4247" s="4"/>
    </row>
    <row r="4248" spans="1:6" ht="13.2" x14ac:dyDescent="0.25">
      <c r="A4248" s="5">
        <v>44787.916666666664</v>
      </c>
      <c r="B4248" s="6">
        <v>168.83</v>
      </c>
      <c r="C4248" s="6">
        <v>140.74949000000001</v>
      </c>
      <c r="D4248" s="6">
        <v>0.19950701064707199</v>
      </c>
      <c r="E4248" s="4">
        <f t="shared" si="16"/>
        <v>9.9981906784763305E-2</v>
      </c>
      <c r="F4248" s="4"/>
    </row>
    <row r="4249" spans="1:6" ht="13.2" x14ac:dyDescent="0.25">
      <c r="A4249" s="5">
        <v>44787.958333333336</v>
      </c>
      <c r="B4249" s="6">
        <v>167.9</v>
      </c>
      <c r="C4249" s="6">
        <v>148.99731</v>
      </c>
      <c r="D4249" s="6">
        <v>0.126865981674434</v>
      </c>
      <c r="E4249" s="4">
        <f t="shared" si="16"/>
        <v>9.2363690594706102E-2</v>
      </c>
      <c r="F4249" s="4"/>
    </row>
    <row r="4250" spans="1:6" ht="13.2" x14ac:dyDescent="0.25">
      <c r="A4250" s="5">
        <v>44788</v>
      </c>
      <c r="B4250" s="6">
        <v>181.31</v>
      </c>
      <c r="C4250" s="6">
        <v>157.0241</v>
      </c>
      <c r="D4250" s="6">
        <v>0.15466351980364701</v>
      </c>
      <c r="E4250" s="4">
        <f t="shared" si="16"/>
        <v>9.2792764266349012E-2</v>
      </c>
      <c r="F4250" s="4"/>
    </row>
    <row r="4251" spans="1:6" ht="13.2" x14ac:dyDescent="0.25">
      <c r="A4251" s="5">
        <v>44788.041666666664</v>
      </c>
      <c r="B4251" s="6">
        <v>183.31</v>
      </c>
      <c r="C4251" s="6">
        <v>183.57597999999999</v>
      </c>
      <c r="D4251" s="6">
        <v>1.44888236467529E-3</v>
      </c>
      <c r="E4251" s="4">
        <f t="shared" si="16"/>
        <v>9.0749235052185961E-2</v>
      </c>
      <c r="F4251" s="4"/>
    </row>
    <row r="4252" spans="1:6" ht="13.2" x14ac:dyDescent="0.25">
      <c r="A4252" s="5">
        <v>44788.083333333336</v>
      </c>
      <c r="B4252" s="6">
        <v>222.58</v>
      </c>
      <c r="C4252" s="6">
        <v>218.95006000000001</v>
      </c>
      <c r="D4252" s="6">
        <v>1.6578849076360098E-2</v>
      </c>
      <c r="E4252" s="4">
        <f t="shared" si="16"/>
        <v>8.961073369089527E-2</v>
      </c>
      <c r="F4252" s="4"/>
    </row>
    <row r="4253" spans="1:6" ht="13.2" x14ac:dyDescent="0.25">
      <c r="A4253" s="5">
        <v>44788.125</v>
      </c>
      <c r="B4253" s="6">
        <v>251.69</v>
      </c>
      <c r="C4253" s="6">
        <v>240.83862999999999</v>
      </c>
      <c r="D4253" s="6">
        <v>4.5056600762095299E-2</v>
      </c>
      <c r="E4253" s="4">
        <f t="shared" si="16"/>
        <v>8.862411399354847E-2</v>
      </c>
      <c r="F4253" s="4"/>
    </row>
    <row r="4254" spans="1:6" ht="13.2" x14ac:dyDescent="0.25">
      <c r="A4254" s="5">
        <v>44788.166666666664</v>
      </c>
      <c r="B4254" s="6">
        <v>251.12</v>
      </c>
      <c r="C4254" s="6">
        <v>243.35686999999999</v>
      </c>
      <c r="D4254" s="6">
        <v>3.1900188394106202E-2</v>
      </c>
      <c r="E4254" s="4">
        <f t="shared" si="16"/>
        <v>8.8944699735994726E-2</v>
      </c>
      <c r="F4254" s="4"/>
    </row>
    <row r="4255" spans="1:6" ht="13.2" x14ac:dyDescent="0.25">
      <c r="A4255" s="5">
        <v>44788.208333333336</v>
      </c>
      <c r="B4255" s="6">
        <v>242.73</v>
      </c>
      <c r="C4255" s="6">
        <v>237.39864</v>
      </c>
      <c r="D4255" s="6">
        <v>2.2457415931279E-2</v>
      </c>
      <c r="E4255" s="4">
        <f t="shared" si="16"/>
        <v>8.9806602690144996E-2</v>
      </c>
      <c r="F4255" s="4"/>
    </row>
    <row r="4256" spans="1:6" ht="13.2" x14ac:dyDescent="0.25">
      <c r="A4256" s="5">
        <v>44788.25</v>
      </c>
      <c r="B4256" s="6">
        <v>229.93</v>
      </c>
      <c r="C4256" s="6">
        <v>230.20202</v>
      </c>
      <c r="D4256" s="6">
        <v>1.1816577456618201E-3</v>
      </c>
      <c r="E4256" s="4">
        <f t="shared" si="16"/>
        <v>8.9680307652641164E-2</v>
      </c>
      <c r="F4256" s="4"/>
    </row>
    <row r="4257" spans="1:6" ht="13.2" x14ac:dyDescent="0.25">
      <c r="A4257" s="5">
        <v>44788.291666666664</v>
      </c>
      <c r="B4257" s="6">
        <v>218.3</v>
      </c>
      <c r="C4257" s="6">
        <v>224.58510000000001</v>
      </c>
      <c r="D4257" s="6">
        <v>2.7985382823704601E-2</v>
      </c>
      <c r="E4257" s="4">
        <f t="shared" si="16"/>
        <v>8.7769523360114274E-2</v>
      </c>
      <c r="F4257" s="4"/>
    </row>
    <row r="4258" spans="1:6" ht="13.2" x14ac:dyDescent="0.25">
      <c r="A4258" s="5">
        <v>44788.333333333336</v>
      </c>
      <c r="B4258" s="6">
        <v>225.69</v>
      </c>
      <c r="C4258" s="6">
        <v>221.03236000000001</v>
      </c>
      <c r="D4258" s="6">
        <v>2.1072208612349701E-2</v>
      </c>
      <c r="E4258" s="4">
        <f t="shared" si="16"/>
        <v>8.5296321899556007E-2</v>
      </c>
      <c r="F4258" s="4"/>
    </row>
    <row r="4259" spans="1:6" ht="13.2" x14ac:dyDescent="0.25">
      <c r="A4259" s="5">
        <v>44788.375</v>
      </c>
      <c r="B4259" s="6">
        <v>222.95</v>
      </c>
      <c r="C4259" s="6">
        <v>214.50915000000001</v>
      </c>
      <c r="D4259" s="6">
        <v>3.93496035017619E-2</v>
      </c>
      <c r="E4259" s="4">
        <f t="shared" si="16"/>
        <v>8.4215336123387011E-2</v>
      </c>
      <c r="F4259" s="4"/>
    </row>
    <row r="4260" spans="1:6" ht="13.2" x14ac:dyDescent="0.25">
      <c r="A4260" s="5">
        <v>44788.416666666664</v>
      </c>
      <c r="B4260" s="6">
        <v>226.48</v>
      </c>
      <c r="C4260" s="6">
        <v>207.72848999999999</v>
      </c>
      <c r="D4260" s="6">
        <v>9.0269322229223306E-2</v>
      </c>
      <c r="E4260" s="4">
        <f t="shared" si="16"/>
        <v>8.4752472332555243E-2</v>
      </c>
      <c r="F4260" s="4"/>
    </row>
    <row r="4261" spans="1:6" ht="13.2" x14ac:dyDescent="0.25">
      <c r="A4261" s="5">
        <v>44788.458333333336</v>
      </c>
      <c r="B4261" s="6">
        <v>233.11</v>
      </c>
      <c r="C4261" s="6">
        <v>211.20171999999999</v>
      </c>
      <c r="D4261" s="6">
        <v>0.103731541580248</v>
      </c>
      <c r="E4261" s="4">
        <f t="shared" si="16"/>
        <v>8.5535316145092202E-2</v>
      </c>
      <c r="F4261" s="4"/>
    </row>
    <row r="4262" spans="1:6" ht="13.2" x14ac:dyDescent="0.25">
      <c r="A4262" s="5">
        <v>44788.5</v>
      </c>
      <c r="B4262" s="6">
        <v>235.69</v>
      </c>
      <c r="C4262" s="6">
        <v>218.52342999999999</v>
      </c>
      <c r="D4262" s="6">
        <v>7.8557113990019301E-2</v>
      </c>
      <c r="E4262" s="4">
        <f t="shared" si="16"/>
        <v>8.7568087734212832E-2</v>
      </c>
      <c r="F4262" s="4"/>
    </row>
    <row r="4263" spans="1:6" ht="13.2" x14ac:dyDescent="0.25">
      <c r="A4263" s="5">
        <v>44788.541666666664</v>
      </c>
      <c r="B4263" s="6">
        <v>240.05</v>
      </c>
      <c r="C4263" s="6">
        <v>212.70453000000001</v>
      </c>
      <c r="D4263" s="6">
        <v>0.128560825667417</v>
      </c>
      <c r="E4263" s="4">
        <f t="shared" si="16"/>
        <v>9.101830620046851E-2</v>
      </c>
      <c r="F4263" s="4"/>
    </row>
    <row r="4264" spans="1:6" ht="13.2" x14ac:dyDescent="0.25">
      <c r="A4264" s="5">
        <v>44788.583333333336</v>
      </c>
      <c r="B4264" s="6">
        <v>236.85</v>
      </c>
      <c r="C4264" s="6">
        <v>191.41561999999999</v>
      </c>
      <c r="D4264" s="6">
        <v>0.237359835106455</v>
      </c>
      <c r="E4264" s="4">
        <f t="shared" si="16"/>
        <v>9.6718597252530583E-2</v>
      </c>
      <c r="F4264" s="4"/>
    </row>
    <row r="4265" spans="1:6" ht="13.2" x14ac:dyDescent="0.25">
      <c r="A4265" s="5">
        <v>44788.625</v>
      </c>
      <c r="B4265" s="6">
        <v>188.73</v>
      </c>
      <c r="C4265" s="6">
        <v>163.17383000000001</v>
      </c>
      <c r="D4265" s="6">
        <v>0.15661929366982399</v>
      </c>
      <c r="E4265" s="4">
        <f t="shared" si="16"/>
        <v>9.9928590915522378E-2</v>
      </c>
      <c r="F4265" s="4"/>
    </row>
    <row r="4266" spans="1:6" ht="13.2" x14ac:dyDescent="0.25">
      <c r="A4266" s="5">
        <v>44788.666666666664</v>
      </c>
      <c r="B4266" s="6">
        <v>163.83000000000001</v>
      </c>
      <c r="C4266" s="6">
        <v>141.00830999999999</v>
      </c>
      <c r="D4266" s="6">
        <v>0.161846418838719</v>
      </c>
      <c r="E4266" s="4">
        <f t="shared" si="16"/>
        <v>0.10168675457357572</v>
      </c>
      <c r="F4266" s="4"/>
    </row>
    <row r="4267" spans="1:6" ht="13.2" x14ac:dyDescent="0.25">
      <c r="A4267" s="5">
        <v>44788.708333333336</v>
      </c>
      <c r="B4267" s="6">
        <v>155.49</v>
      </c>
      <c r="C4267" s="6">
        <v>129.28244000000001</v>
      </c>
      <c r="D4267" s="6">
        <v>0.20271554280689599</v>
      </c>
      <c r="E4267" s="4">
        <f t="shared" si="16"/>
        <v>0.10472957663632428</v>
      </c>
      <c r="F4267" s="4"/>
    </row>
    <row r="4268" spans="1:6" ht="13.2" x14ac:dyDescent="0.25">
      <c r="A4268" s="5">
        <v>44788.75</v>
      </c>
      <c r="B4268" s="6">
        <v>155.57</v>
      </c>
      <c r="C4268" s="6">
        <v>127.88571</v>
      </c>
      <c r="D4268" s="6">
        <v>0.21647680573537001</v>
      </c>
      <c r="E4268" s="4">
        <f t="shared" si="16"/>
        <v>0.10940455318107632</v>
      </c>
      <c r="F4268" s="4"/>
    </row>
    <row r="4269" spans="1:6" ht="13.2" x14ac:dyDescent="0.25">
      <c r="A4269" s="5">
        <v>44788.791666666664</v>
      </c>
      <c r="B4269" s="6">
        <v>156.79</v>
      </c>
      <c r="C4269" s="6">
        <v>129.67843999999999</v>
      </c>
      <c r="D4269" s="6">
        <v>0.209067598283878</v>
      </c>
      <c r="E4269" s="4">
        <f t="shared" si="16"/>
        <v>0.11403350907004416</v>
      </c>
      <c r="F4269" s="4"/>
    </row>
    <row r="4270" spans="1:6" ht="13.2" x14ac:dyDescent="0.25">
      <c r="A4270" s="5">
        <v>44788.833333333336</v>
      </c>
      <c r="B4270" s="6">
        <v>155.46</v>
      </c>
      <c r="C4270" s="6">
        <v>131.41900999999999</v>
      </c>
      <c r="D4270" s="6">
        <v>0.182933884527056</v>
      </c>
      <c r="E4270" s="4">
        <f t="shared" si="16"/>
        <v>0.11287948233108752</v>
      </c>
      <c r="F4270" s="4"/>
    </row>
    <row r="4271" spans="1:6" ht="13.2" x14ac:dyDescent="0.25">
      <c r="A4271" s="5">
        <v>44788.875</v>
      </c>
      <c r="B4271" s="6">
        <v>166.2</v>
      </c>
      <c r="C4271" s="6">
        <v>135.72740999999999</v>
      </c>
      <c r="D4271" s="6">
        <v>0.224513162079789</v>
      </c>
      <c r="E4271" s="4">
        <f t="shared" si="16"/>
        <v>0.11169661024383508</v>
      </c>
      <c r="F4271" s="4"/>
    </row>
    <row r="4272" spans="1:6" ht="13.2" x14ac:dyDescent="0.25">
      <c r="A4272" s="5">
        <v>44788.916666666664</v>
      </c>
      <c r="B4272" s="6">
        <v>181.2</v>
      </c>
      <c r="C4272" s="6">
        <v>141.6009</v>
      </c>
      <c r="D4272" s="6">
        <v>0.27965288356217999</v>
      </c>
      <c r="E4272" s="4">
        <f t="shared" si="16"/>
        <v>0.1150360216152979</v>
      </c>
      <c r="F4272" s="4"/>
    </row>
    <row r="4273" spans="1:6" ht="13.2" x14ac:dyDescent="0.25">
      <c r="A4273" s="5">
        <v>44788.958333333336</v>
      </c>
      <c r="B4273" s="6">
        <v>193.19</v>
      </c>
      <c r="C4273" s="6">
        <v>146.99446</v>
      </c>
      <c r="D4273" s="6">
        <v>0.314267217961819</v>
      </c>
      <c r="E4273" s="4">
        <f t="shared" si="16"/>
        <v>0.12284440646060561</v>
      </c>
      <c r="F4273" s="4"/>
    </row>
    <row r="4274" spans="1:6" ht="13.2" x14ac:dyDescent="0.25">
      <c r="A4274" s="5">
        <v>44789</v>
      </c>
      <c r="B4274" s="6">
        <v>208.1</v>
      </c>
      <c r="C4274" s="6">
        <v>170.62866</v>
      </c>
      <c r="D4274" s="6">
        <v>0.21960753838188701</v>
      </c>
      <c r="E4274" s="4">
        <f t="shared" si="16"/>
        <v>0.12555040723469893</v>
      </c>
      <c r="F4274" s="4"/>
    </row>
    <row r="4275" spans="1:6" ht="13.2" x14ac:dyDescent="0.25">
      <c r="A4275" s="5">
        <v>44789.041666666664</v>
      </c>
      <c r="B4275" s="6">
        <v>223.11</v>
      </c>
      <c r="C4275" s="6">
        <v>195.74641</v>
      </c>
      <c r="D4275" s="6">
        <v>0.13979101838955801</v>
      </c>
      <c r="E4275" s="4">
        <f t="shared" si="16"/>
        <v>0.13131466290240237</v>
      </c>
      <c r="F4275" s="4"/>
    </row>
    <row r="4276" spans="1:6" ht="13.2" x14ac:dyDescent="0.25">
      <c r="A4276" s="5">
        <v>44789.083333333336</v>
      </c>
      <c r="B4276" s="6">
        <v>259.20999999999998</v>
      </c>
      <c r="C4276" s="6">
        <v>226.98634999999999</v>
      </c>
      <c r="D4276" s="6">
        <v>0.141962941824475</v>
      </c>
      <c r="E4276" s="4">
        <f t="shared" si="16"/>
        <v>0.13653900010024048</v>
      </c>
      <c r="F4276" s="4"/>
    </row>
    <row r="4277" spans="1:6" ht="13.2" x14ac:dyDescent="0.25">
      <c r="A4277" s="5">
        <v>44789.125</v>
      </c>
      <c r="B4277" s="6">
        <v>282.10000000000002</v>
      </c>
      <c r="C4277" s="6">
        <v>243.81209999999999</v>
      </c>
      <c r="D4277" s="6">
        <v>0.157038555510575</v>
      </c>
      <c r="E4277" s="4">
        <f t="shared" si="16"/>
        <v>0.14120491488142714</v>
      </c>
      <c r="F4277" s="4"/>
    </row>
    <row r="4278" spans="1:6" ht="13.2" x14ac:dyDescent="0.25">
      <c r="A4278" s="5">
        <v>44789.166666666664</v>
      </c>
      <c r="B4278" s="6">
        <v>272.36</v>
      </c>
      <c r="C4278" s="6">
        <v>242.15884</v>
      </c>
      <c r="D4278" s="6">
        <v>0.124716322559193</v>
      </c>
      <c r="E4278" s="4">
        <f t="shared" si="16"/>
        <v>0.14507225380497243</v>
      </c>
      <c r="F4278" s="4"/>
    </row>
    <row r="4279" spans="1:6" ht="13.2" x14ac:dyDescent="0.25">
      <c r="A4279" s="5">
        <v>44789.208333333336</v>
      </c>
      <c r="B4279" s="6">
        <v>253.64</v>
      </c>
      <c r="C4279" s="6">
        <v>234.90115</v>
      </c>
      <c r="D4279" s="6">
        <v>7.9773342957239604E-2</v>
      </c>
      <c r="E4279" s="4">
        <f t="shared" si="16"/>
        <v>0.14746041743105415</v>
      </c>
      <c r="F4279" s="4"/>
    </row>
    <row r="4280" spans="1:6" ht="13.2" x14ac:dyDescent="0.25">
      <c r="A4280" s="5">
        <v>44789.25</v>
      </c>
      <c r="B4280" s="6">
        <v>246.3</v>
      </c>
      <c r="C4280" s="6">
        <v>229.06099</v>
      </c>
      <c r="D4280" s="6">
        <v>7.5259475653187399E-2</v>
      </c>
      <c r="E4280" s="4">
        <f t="shared" si="16"/>
        <v>0.15054699317720102</v>
      </c>
      <c r="F4280" s="4"/>
    </row>
    <row r="4281" spans="1:6" ht="13.2" x14ac:dyDescent="0.25">
      <c r="A4281" s="5">
        <v>44789.291666666664</v>
      </c>
      <c r="B4281" s="6">
        <v>242.04</v>
      </c>
      <c r="C4281" s="6">
        <v>224.54113000000001</v>
      </c>
      <c r="D4281" s="6">
        <v>7.7931691178359894E-2</v>
      </c>
      <c r="E4281" s="4">
        <f t="shared" si="16"/>
        <v>0.152628089358645</v>
      </c>
      <c r="F4281" s="4"/>
    </row>
    <row r="4282" spans="1:6" ht="13.2" x14ac:dyDescent="0.25">
      <c r="A4282" s="5">
        <v>44789.333333333336</v>
      </c>
      <c r="B4282" s="6">
        <v>249.25</v>
      </c>
      <c r="C4282" s="6">
        <v>220.70868999999999</v>
      </c>
      <c r="D4282" s="6">
        <v>0.12931665717376101</v>
      </c>
      <c r="E4282" s="4">
        <f t="shared" si="16"/>
        <v>0.15713827471537048</v>
      </c>
      <c r="F4282" s="4"/>
    </row>
    <row r="4283" spans="1:6" ht="13.2" x14ac:dyDescent="0.25">
      <c r="A4283" s="5">
        <v>44789.375</v>
      </c>
      <c r="B4283" s="6">
        <v>258.16000000000003</v>
      </c>
      <c r="C4283" s="6">
        <v>213.97564</v>
      </c>
      <c r="D4283" s="6">
        <v>0.20649247736798401</v>
      </c>
      <c r="E4283" s="4">
        <f t="shared" si="16"/>
        <v>0.16410256112646307</v>
      </c>
      <c r="F4283" s="4"/>
    </row>
    <row r="4284" spans="1:6" ht="13.2" x14ac:dyDescent="0.25">
      <c r="A4284" s="5">
        <v>44789.416666666664</v>
      </c>
      <c r="B4284" s="6">
        <v>265.44</v>
      </c>
      <c r="C4284" s="6">
        <v>207.67660000000001</v>
      </c>
      <c r="D4284" s="6">
        <v>0.27814110978319101</v>
      </c>
      <c r="E4284" s="4">
        <f t="shared" si="16"/>
        <v>0.17193055227454504</v>
      </c>
      <c r="F4284" s="4"/>
    </row>
    <row r="4285" spans="1:6" ht="13.2" x14ac:dyDescent="0.25">
      <c r="A4285" s="5">
        <v>44789.458333333336</v>
      </c>
      <c r="B4285" s="6">
        <v>264.35000000000002</v>
      </c>
      <c r="C4285" s="6">
        <v>211.08872</v>
      </c>
      <c r="D4285" s="6">
        <v>0.25231703522575699</v>
      </c>
      <c r="E4285" s="4">
        <f t="shared" si="16"/>
        <v>0.1781216145097746</v>
      </c>
      <c r="F4285" s="4"/>
    </row>
    <row r="4286" spans="1:6" ht="13.2" x14ac:dyDescent="0.25">
      <c r="A4286" s="5">
        <v>44789.5</v>
      </c>
      <c r="B4286" s="6">
        <v>265.83</v>
      </c>
      <c r="C4286" s="6">
        <v>217.82149999999999</v>
      </c>
      <c r="D4286" s="6">
        <v>0.22040294461290499</v>
      </c>
      <c r="E4286" s="4">
        <f t="shared" si="16"/>
        <v>0.18403185745239481</v>
      </c>
      <c r="F4286" s="4"/>
    </row>
    <row r="4287" spans="1:6" ht="13.2" x14ac:dyDescent="0.25">
      <c r="A4287" s="5">
        <v>44789.541666666664</v>
      </c>
      <c r="B4287" s="6">
        <v>262.39999999999998</v>
      </c>
      <c r="C4287" s="6">
        <v>210.77733000000001</v>
      </c>
      <c r="D4287" s="6">
        <v>0.244915665266278</v>
      </c>
      <c r="E4287" s="4">
        <f t="shared" si="16"/>
        <v>0.18887997576901405</v>
      </c>
      <c r="F4287" s="4"/>
    </row>
    <row r="4288" spans="1:6" ht="13.2" x14ac:dyDescent="0.25">
      <c r="A4288" s="5">
        <v>44789.583333333336</v>
      </c>
      <c r="B4288" s="6">
        <v>266.77999999999997</v>
      </c>
      <c r="C4288" s="6">
        <v>187.70320000000001</v>
      </c>
      <c r="D4288" s="6">
        <v>0.42128637124993001</v>
      </c>
      <c r="E4288" s="4">
        <f t="shared" si="16"/>
        <v>0.19654358144165884</v>
      </c>
      <c r="F4288" s="4"/>
    </row>
    <row r="4289" spans="1:6" ht="13.2" x14ac:dyDescent="0.25">
      <c r="A4289" s="5">
        <v>44789.625</v>
      </c>
      <c r="B4289" s="6">
        <v>208.86</v>
      </c>
      <c r="C4289" s="6">
        <v>159.73608999999999</v>
      </c>
      <c r="D4289" s="6">
        <v>0.30753169180490098</v>
      </c>
      <c r="E4289" s="4">
        <f t="shared" si="16"/>
        <v>0.20283159803062037</v>
      </c>
      <c r="F4289" s="4"/>
    </row>
    <row r="4290" spans="1:6" ht="13.2" x14ac:dyDescent="0.25">
      <c r="A4290" s="5">
        <v>44789.666666666664</v>
      </c>
      <c r="B4290" s="6">
        <v>174.18</v>
      </c>
      <c r="C4290" s="6">
        <v>141.09721999999999</v>
      </c>
      <c r="D4290" s="6">
        <v>0.23446797888718099</v>
      </c>
      <c r="E4290" s="4">
        <f t="shared" si="16"/>
        <v>0.20585749636597295</v>
      </c>
      <c r="F4290" s="4"/>
    </row>
    <row r="4291" spans="1:6" ht="13.2" x14ac:dyDescent="0.25">
      <c r="A4291" s="5">
        <v>44789.708333333336</v>
      </c>
      <c r="B4291" s="6">
        <v>166.75</v>
      </c>
      <c r="C4291" s="6">
        <v>132.74100999999999</v>
      </c>
      <c r="D4291" s="6">
        <v>0.256205599158843</v>
      </c>
      <c r="E4291" s="4">
        <f t="shared" si="16"/>
        <v>0.20808624871397077</v>
      </c>
      <c r="F4291" s="4"/>
    </row>
    <row r="4292" spans="1:6" ht="13.2" x14ac:dyDescent="0.25">
      <c r="A4292" s="5">
        <v>44789.75</v>
      </c>
      <c r="B4292" s="6">
        <v>166.97</v>
      </c>
      <c r="C4292" s="6">
        <v>132.35417000000001</v>
      </c>
      <c r="D4292" s="6">
        <v>0.26153939841865098</v>
      </c>
      <c r="E4292" s="4">
        <f t="shared" si="16"/>
        <v>0.20996385674244081</v>
      </c>
      <c r="F4292" s="4"/>
    </row>
    <row r="4293" spans="1:6" ht="13.2" x14ac:dyDescent="0.25">
      <c r="A4293" s="5">
        <v>44789.791666666664</v>
      </c>
      <c r="B4293" s="6">
        <v>171.17</v>
      </c>
      <c r="C4293" s="6">
        <v>134.69431</v>
      </c>
      <c r="D4293" s="6">
        <v>0.27080349570816997</v>
      </c>
      <c r="E4293" s="4">
        <f t="shared" si="16"/>
        <v>0.21253618580178632</v>
      </c>
      <c r="F4293" s="4"/>
    </row>
    <row r="4294" spans="1:6" ht="13.2" x14ac:dyDescent="0.25">
      <c r="A4294" s="5">
        <v>44789.833333333336</v>
      </c>
      <c r="B4294" s="6">
        <v>176.18</v>
      </c>
      <c r="C4294" s="6">
        <v>137.68956</v>
      </c>
      <c r="D4294" s="6">
        <v>0.27954508678798801</v>
      </c>
      <c r="E4294" s="4">
        <f t="shared" si="16"/>
        <v>0.21656165256265847</v>
      </c>
      <c r="F4294" s="4"/>
    </row>
    <row r="4295" spans="1:6" ht="13.2" x14ac:dyDescent="0.25">
      <c r="A4295" s="5">
        <v>44789.875</v>
      </c>
      <c r="B4295" s="6">
        <v>189.63</v>
      </c>
      <c r="C4295" s="6">
        <v>143.10025999999999</v>
      </c>
      <c r="D4295" s="6">
        <v>0.32515482501569098</v>
      </c>
      <c r="E4295" s="4">
        <f t="shared" si="16"/>
        <v>0.2207550551849877</v>
      </c>
      <c r="F4295" s="4"/>
    </row>
    <row r="4296" spans="1:6" ht="13.2" x14ac:dyDescent="0.25">
      <c r="A4296" s="5">
        <v>44789.916666666664</v>
      </c>
      <c r="B4296" s="6">
        <v>202.33</v>
      </c>
      <c r="C4296" s="6">
        <v>150.56515999999999</v>
      </c>
      <c r="D4296" s="6">
        <v>0.34380357315065402</v>
      </c>
      <c r="E4296" s="4">
        <f t="shared" si="16"/>
        <v>0.22342800058450743</v>
      </c>
      <c r="F4296" s="4"/>
    </row>
    <row r="4297" spans="1:6" ht="13.2" x14ac:dyDescent="0.25">
      <c r="A4297" s="5">
        <v>44789.958333333336</v>
      </c>
      <c r="B4297" s="6">
        <v>215.35</v>
      </c>
      <c r="C4297" s="6">
        <v>158.82140000000001</v>
      </c>
      <c r="D4297" s="6">
        <v>0.35592558685416398</v>
      </c>
      <c r="E4297" s="4">
        <f t="shared" si="16"/>
        <v>0.22516376595502186</v>
      </c>
      <c r="F4297" s="4"/>
    </row>
    <row r="4298" spans="1:6" ht="13.2" x14ac:dyDescent="0.25">
      <c r="A4298" s="5">
        <v>44790</v>
      </c>
      <c r="B4298" s="6">
        <v>225.56</v>
      </c>
      <c r="C4298" s="6">
        <v>174.45357000000001</v>
      </c>
      <c r="D4298" s="6">
        <v>0.29295147127112298</v>
      </c>
      <c r="E4298" s="4">
        <f t="shared" si="16"/>
        <v>0.22821976315873996</v>
      </c>
      <c r="F4298" s="4"/>
    </row>
    <row r="4299" spans="1:6" ht="13.2" x14ac:dyDescent="0.25">
      <c r="A4299" s="5">
        <v>44790.041666666664</v>
      </c>
      <c r="B4299" s="6">
        <v>241.23</v>
      </c>
      <c r="C4299" s="6">
        <v>200.59518</v>
      </c>
      <c r="D4299" s="6">
        <v>0.202571268163073</v>
      </c>
      <c r="E4299" s="4">
        <f t="shared" si="16"/>
        <v>0.23083560689930313</v>
      </c>
      <c r="F4299" s="4"/>
    </row>
    <row r="4300" spans="1:6" ht="13.2" x14ac:dyDescent="0.25">
      <c r="A4300" s="5">
        <v>44790.083333333336</v>
      </c>
      <c r="B4300" s="6">
        <v>277.82</v>
      </c>
      <c r="C4300" s="6">
        <v>230.85892000000001</v>
      </c>
      <c r="D4300" s="6">
        <v>0.20341895387884501</v>
      </c>
      <c r="E4300" s="4">
        <f t="shared" si="16"/>
        <v>0.23339627406823527</v>
      </c>
      <c r="F4300" s="4"/>
    </row>
    <row r="4301" spans="1:6" ht="13.2" x14ac:dyDescent="0.25">
      <c r="A4301" s="5">
        <v>44790.125</v>
      </c>
      <c r="B4301" s="6">
        <v>303.08999999999997</v>
      </c>
      <c r="C4301" s="6">
        <v>245.46297000000001</v>
      </c>
      <c r="D4301" s="6">
        <v>0.234768731104328</v>
      </c>
      <c r="E4301" s="4">
        <f t="shared" si="16"/>
        <v>0.23663503138464159</v>
      </c>
      <c r="F4301" s="4"/>
    </row>
    <row r="4302" spans="1:6" ht="13.2" x14ac:dyDescent="0.25">
      <c r="A4302" s="5">
        <v>44790.166666666664</v>
      </c>
      <c r="B4302" s="6">
        <v>298.51</v>
      </c>
      <c r="C4302" s="6">
        <v>241.94542999999999</v>
      </c>
      <c r="D4302" s="6">
        <v>0.233790611378772</v>
      </c>
      <c r="E4302" s="4">
        <f t="shared" si="16"/>
        <v>0.2411797934187907</v>
      </c>
      <c r="F4302" s="4"/>
    </row>
    <row r="4303" spans="1:6" ht="13.2" x14ac:dyDescent="0.25">
      <c r="A4303" s="5">
        <v>44790.208333333336</v>
      </c>
      <c r="B4303" s="6">
        <v>288.39</v>
      </c>
      <c r="C4303" s="6">
        <v>234.34019000000001</v>
      </c>
      <c r="D4303" s="6">
        <v>0.23064677894133301</v>
      </c>
      <c r="E4303" s="4">
        <f t="shared" si="16"/>
        <v>0.24746618658479461</v>
      </c>
      <c r="F4303" s="4"/>
    </row>
    <row r="4304" spans="1:6" ht="13.2" x14ac:dyDescent="0.25">
      <c r="A4304" s="5">
        <v>44790.25</v>
      </c>
      <c r="B4304" s="6">
        <v>271.64999999999998</v>
      </c>
      <c r="C4304" s="6">
        <v>229.13186999999999</v>
      </c>
      <c r="D4304" s="6">
        <v>0.18556183389067599</v>
      </c>
      <c r="E4304" s="4">
        <f t="shared" si="16"/>
        <v>0.25206211817802326</v>
      </c>
      <c r="F4304" s="4"/>
    </row>
    <row r="4305" spans="1:6" ht="13.2" x14ac:dyDescent="0.25">
      <c r="A4305" s="5">
        <v>44790.291666666664</v>
      </c>
      <c r="B4305" s="6">
        <v>258.41000000000003</v>
      </c>
      <c r="C4305" s="6">
        <v>224.98125999999999</v>
      </c>
      <c r="D4305" s="6">
        <v>0.14858455322012101</v>
      </c>
      <c r="E4305" s="4">
        <f t="shared" si="16"/>
        <v>0.25500598742976338</v>
      </c>
      <c r="F4305" s="4"/>
    </row>
    <row r="4306" spans="1:6" ht="13.2" x14ac:dyDescent="0.25">
      <c r="A4306" s="5">
        <v>44790.333333333336</v>
      </c>
      <c r="B4306" s="6">
        <v>264.89999999999998</v>
      </c>
      <c r="C4306" s="6">
        <v>220.96014</v>
      </c>
      <c r="D4306" s="6">
        <v>0.19885876248992199</v>
      </c>
      <c r="E4306" s="4">
        <f t="shared" si="16"/>
        <v>0.25790357515127005</v>
      </c>
      <c r="F4306" s="4"/>
    </row>
    <row r="4307" spans="1:6" ht="13.2" x14ac:dyDescent="0.25">
      <c r="A4307" s="5">
        <v>44790.375</v>
      </c>
      <c r="B4307" s="6">
        <v>270.37</v>
      </c>
      <c r="C4307" s="6">
        <v>214.15765999999999</v>
      </c>
      <c r="D4307" s="6">
        <v>0.26248110854405099</v>
      </c>
      <c r="E4307" s="4">
        <f t="shared" si="16"/>
        <v>0.2602364347836062</v>
      </c>
      <c r="F4307" s="4"/>
    </row>
    <row r="4308" spans="1:6" ht="13.2" x14ac:dyDescent="0.25">
      <c r="A4308" s="5">
        <v>44790.416666666664</v>
      </c>
      <c r="B4308" s="6">
        <v>269.66000000000003</v>
      </c>
      <c r="C4308" s="6">
        <v>208.2783</v>
      </c>
      <c r="D4308" s="6">
        <v>0.29471001059639901</v>
      </c>
      <c r="E4308" s="4">
        <f t="shared" si="16"/>
        <v>0.26092680565082321</v>
      </c>
      <c r="F4308" s="4"/>
    </row>
    <row r="4309" spans="1:6" ht="13.2" x14ac:dyDescent="0.25">
      <c r="A4309" s="5">
        <v>44790.458333333336</v>
      </c>
      <c r="B4309" s="6">
        <v>273.11</v>
      </c>
      <c r="C4309" s="6">
        <v>212.05751000000001</v>
      </c>
      <c r="D4309" s="6">
        <v>0.287905342281912</v>
      </c>
      <c r="E4309" s="4">
        <f t="shared" si="16"/>
        <v>0.26240965177816294</v>
      </c>
      <c r="F4309" s="4"/>
    </row>
    <row r="4310" spans="1:6" ht="13.2" x14ac:dyDescent="0.25">
      <c r="A4310" s="5">
        <v>44790.5</v>
      </c>
      <c r="B4310" s="6">
        <v>273.06</v>
      </c>
      <c r="C4310" s="6">
        <v>219.11313999999999</v>
      </c>
      <c r="D4310" s="6">
        <v>0.246205499131635</v>
      </c>
      <c r="E4310" s="4">
        <f t="shared" si="16"/>
        <v>0.2634847582164434</v>
      </c>
      <c r="F4310" s="4"/>
    </row>
    <row r="4311" spans="1:6" ht="13.2" x14ac:dyDescent="0.25">
      <c r="A4311" s="5">
        <v>44790.541666666664</v>
      </c>
      <c r="B4311" s="6">
        <v>270.85000000000002</v>
      </c>
      <c r="C4311" s="6">
        <v>212.24937</v>
      </c>
      <c r="D4311" s="6">
        <v>0.27609330477635802</v>
      </c>
      <c r="E4311" s="4">
        <f t="shared" si="16"/>
        <v>0.26478382652936339</v>
      </c>
      <c r="F4311" s="4"/>
    </row>
    <row r="4312" spans="1:6" ht="13.2" x14ac:dyDescent="0.25">
      <c r="A4312" s="5">
        <v>44790.583333333336</v>
      </c>
      <c r="B4312" s="6">
        <v>270.44</v>
      </c>
      <c r="C4312" s="6">
        <v>189.31581</v>
      </c>
      <c r="D4312" s="6">
        <v>0.42851249454548901</v>
      </c>
      <c r="E4312" s="4">
        <f t="shared" si="16"/>
        <v>0.26508491500001169</v>
      </c>
      <c r="F4312" s="4"/>
    </row>
    <row r="4313" spans="1:6" ht="13.2" x14ac:dyDescent="0.25">
      <c r="A4313" s="5">
        <v>44790.625</v>
      </c>
      <c r="B4313" s="6">
        <v>221.51</v>
      </c>
      <c r="C4313" s="6">
        <v>161.75318999999999</v>
      </c>
      <c r="D4313" s="6">
        <v>0.36943203407611303</v>
      </c>
      <c r="E4313" s="4">
        <f t="shared" si="16"/>
        <v>0.26766409592797885</v>
      </c>
      <c r="F4313" s="4"/>
    </row>
    <row r="4314" spans="1:6" ht="13.2" x14ac:dyDescent="0.25">
      <c r="A4314" s="5">
        <v>44790.666666666664</v>
      </c>
      <c r="B4314" s="6">
        <v>185.01</v>
      </c>
      <c r="C4314" s="6">
        <v>143.65475000000001</v>
      </c>
      <c r="D4314" s="6">
        <v>0.287879447077106</v>
      </c>
      <c r="E4314" s="4">
        <f t="shared" si="16"/>
        <v>0.26988957376922568</v>
      </c>
      <c r="F4314" s="4"/>
    </row>
    <row r="4315" spans="1:6" ht="13.2" x14ac:dyDescent="0.25">
      <c r="A4315" s="5">
        <v>44790.708333333336</v>
      </c>
      <c r="B4315" s="6">
        <v>175.19</v>
      </c>
      <c r="C4315" s="6">
        <v>135.60561999999999</v>
      </c>
      <c r="D4315" s="6">
        <v>0.29190810823327201</v>
      </c>
      <c r="E4315" s="4">
        <f t="shared" si="16"/>
        <v>0.27137717831399361</v>
      </c>
      <c r="F4315" s="4"/>
    </row>
    <row r="4316" spans="1:6" ht="13.2" x14ac:dyDescent="0.25">
      <c r="A4316" s="5">
        <v>44790.75</v>
      </c>
      <c r="B4316" s="6">
        <v>177.71</v>
      </c>
      <c r="C4316" s="6">
        <v>134.98123000000001</v>
      </c>
      <c r="D4316" s="6">
        <v>0.31655342005699599</v>
      </c>
      <c r="E4316" s="4">
        <f t="shared" si="16"/>
        <v>0.27366942921559134</v>
      </c>
      <c r="F4316" s="4"/>
    </row>
    <row r="4317" spans="1:6" ht="13.2" x14ac:dyDescent="0.25">
      <c r="A4317" s="5">
        <v>44790.791666666664</v>
      </c>
      <c r="B4317" s="6">
        <v>177.62</v>
      </c>
      <c r="C4317" s="6">
        <v>136.83543</v>
      </c>
      <c r="D4317" s="6">
        <v>0.29805562784433798</v>
      </c>
      <c r="E4317" s="4">
        <f t="shared" si="16"/>
        <v>0.27480493472126499</v>
      </c>
      <c r="F4317" s="4"/>
    </row>
    <row r="4318" spans="1:6" ht="13.2" x14ac:dyDescent="0.25">
      <c r="A4318" s="5">
        <v>44790.833333333336</v>
      </c>
      <c r="B4318" s="6">
        <v>174.14</v>
      </c>
      <c r="C4318" s="6">
        <v>139.31182000000001</v>
      </c>
      <c r="D4318" s="6">
        <v>0.25000161508190699</v>
      </c>
      <c r="E4318" s="4">
        <f t="shared" si="16"/>
        <v>0.27357395673351165</v>
      </c>
      <c r="F4318" s="4"/>
    </row>
    <row r="4319" spans="1:6" ht="13.2" x14ac:dyDescent="0.25">
      <c r="A4319" s="5">
        <v>44790.875</v>
      </c>
      <c r="B4319" s="6">
        <v>187.48</v>
      </c>
      <c r="C4319" s="6">
        <v>144.25658000000001</v>
      </c>
      <c r="D4319" s="6">
        <v>0.29962875870202899</v>
      </c>
      <c r="E4319" s="4">
        <f t="shared" si="16"/>
        <v>0.27251037063710903</v>
      </c>
      <c r="F4319" s="4"/>
    </row>
    <row r="4320" spans="1:6" ht="13.2" x14ac:dyDescent="0.25">
      <c r="A4320" s="5">
        <v>44790.916666666664</v>
      </c>
      <c r="B4320" s="6">
        <v>189.54</v>
      </c>
      <c r="C4320" s="6">
        <v>151.57172</v>
      </c>
      <c r="D4320" s="6">
        <v>0.25049712439761102</v>
      </c>
      <c r="E4320" s="4">
        <f t="shared" si="16"/>
        <v>0.26862260193906556</v>
      </c>
      <c r="F4320" s="4"/>
    </row>
    <row r="4321" spans="1:6" ht="13.2" x14ac:dyDescent="0.25">
      <c r="A4321" s="5">
        <v>44790.958333333336</v>
      </c>
      <c r="B4321" s="6">
        <v>202.35</v>
      </c>
      <c r="C4321" s="6">
        <v>160.54193000000001</v>
      </c>
      <c r="D4321" s="6">
        <v>0.26041838415671198</v>
      </c>
      <c r="E4321" s="4">
        <f t="shared" si="16"/>
        <v>0.26464313516000509</v>
      </c>
      <c r="F4321" s="4"/>
    </row>
    <row r="4322" spans="1:6" ht="13.2" x14ac:dyDescent="0.25">
      <c r="A4322" s="5">
        <v>44788</v>
      </c>
      <c r="B4322" s="6">
        <v>181.31</v>
      </c>
      <c r="C4322" s="6">
        <v>171.00781000000001</v>
      </c>
      <c r="D4322" s="6">
        <v>6.02439736524314E-2</v>
      </c>
      <c r="E4322" s="4">
        <f t="shared" si="16"/>
        <v>0.25494698942589294</v>
      </c>
      <c r="F4322" s="4"/>
    </row>
    <row r="4323" spans="1:6" ht="13.2" x14ac:dyDescent="0.25">
      <c r="A4323" s="5">
        <v>44788.041666666664</v>
      </c>
      <c r="B4323" s="6">
        <v>183.31</v>
      </c>
      <c r="C4323" s="6">
        <v>196.80600999999999</v>
      </c>
      <c r="D4323" s="6">
        <v>6.8575192393768705E-2</v>
      </c>
      <c r="E4323" s="4">
        <f t="shared" si="16"/>
        <v>0.24936381960217194</v>
      </c>
      <c r="F4323" s="4"/>
    </row>
    <row r="4324" spans="1:6" ht="13.2" x14ac:dyDescent="0.25">
      <c r="A4324" s="5">
        <v>44788.083333333336</v>
      </c>
      <c r="B4324" s="6">
        <v>222.58</v>
      </c>
      <c r="C4324" s="6">
        <v>226.70201</v>
      </c>
      <c r="D4324" s="6">
        <v>1.8182503101758899E-2</v>
      </c>
      <c r="E4324" s="4">
        <f t="shared" si="16"/>
        <v>0.24164563415312659</v>
      </c>
      <c r="F4324" s="4"/>
    </row>
    <row r="4325" spans="1:6" ht="13.2" x14ac:dyDescent="0.25">
      <c r="A4325" s="5">
        <v>44788.125</v>
      </c>
      <c r="B4325" s="6">
        <v>251.69</v>
      </c>
      <c r="C4325" s="6">
        <v>243.46556000000001</v>
      </c>
      <c r="D4325" s="6">
        <v>3.3780712146720002E-2</v>
      </c>
      <c r="E4325" s="4">
        <f t="shared" si="16"/>
        <v>0.23327113336322627</v>
      </c>
      <c r="F4325" s="4"/>
    </row>
    <row r="4326" spans="1:6" ht="13.2" x14ac:dyDescent="0.25">
      <c r="A4326" s="5">
        <v>44788.166666666664</v>
      </c>
      <c r="B4326" s="6">
        <v>251.12</v>
      </c>
      <c r="C4326" s="6">
        <v>243.84889000000001</v>
      </c>
      <c r="D4326" s="6">
        <v>2.9818097593144601E-2</v>
      </c>
      <c r="E4326" s="4">
        <f t="shared" si="16"/>
        <v>0.22477227862215846</v>
      </c>
      <c r="F4326" s="4"/>
    </row>
    <row r="4327" spans="1:6" ht="13.2" x14ac:dyDescent="0.25">
      <c r="A4327" s="5">
        <v>44788.208333333336</v>
      </c>
      <c r="B4327" s="6">
        <v>242.73</v>
      </c>
      <c r="C4327" s="6">
        <v>238.05609999999999</v>
      </c>
      <c r="D4327" s="6">
        <v>1.9633607372379801E-2</v>
      </c>
      <c r="E4327" s="4">
        <f t="shared" si="16"/>
        <v>0.21598006314011883</v>
      </c>
      <c r="F4327" s="4"/>
    </row>
    <row r="4328" spans="1:6" ht="13.2" x14ac:dyDescent="0.25">
      <c r="A4328" s="5">
        <v>44788.25</v>
      </c>
      <c r="B4328" s="6">
        <v>229.93</v>
      </c>
      <c r="C4328" s="6">
        <v>233.69288</v>
      </c>
      <c r="D4328" s="6">
        <v>1.61018170515079E-2</v>
      </c>
      <c r="E4328" s="4">
        <f t="shared" si="16"/>
        <v>0.20891922910515345</v>
      </c>
      <c r="F4328" s="4"/>
    </row>
    <row r="4329" spans="1:6" ht="13.2" x14ac:dyDescent="0.25">
      <c r="A4329" s="5">
        <v>44788.291666666664</v>
      </c>
      <c r="B4329" s="6">
        <v>218.3</v>
      </c>
      <c r="C4329" s="6">
        <v>233.05956</v>
      </c>
      <c r="D4329" s="6">
        <v>6.3329562623391095E-2</v>
      </c>
      <c r="E4329" s="4">
        <f t="shared" si="16"/>
        <v>0.20536693783028973</v>
      </c>
      <c r="F4329" s="4"/>
    </row>
    <row r="4330" spans="1:6" ht="13.2" x14ac:dyDescent="0.25">
      <c r="A4330" s="5">
        <v>44788.333333333336</v>
      </c>
      <c r="B4330" s="6">
        <v>225.69</v>
      </c>
      <c r="C4330" s="6">
        <v>233.55504999999999</v>
      </c>
      <c r="D4330" s="6">
        <v>3.3675358336289402E-2</v>
      </c>
      <c r="E4330" s="4">
        <f t="shared" si="16"/>
        <v>0.19848429599055503</v>
      </c>
      <c r="F4330" s="4"/>
    </row>
    <row r="4331" spans="1:6" ht="13.2" x14ac:dyDescent="0.25">
      <c r="A4331" s="5">
        <v>44788.375</v>
      </c>
      <c r="B4331" s="6">
        <v>222.95</v>
      </c>
      <c r="C4331" s="6">
        <v>228.49751000000001</v>
      </c>
      <c r="D4331" s="6">
        <v>2.4278207670621901E-2</v>
      </c>
      <c r="E4331" s="4">
        <f t="shared" si="16"/>
        <v>0.18855917512082879</v>
      </c>
      <c r="F4331" s="4"/>
    </row>
    <row r="4332" spans="1:6" ht="13.2" x14ac:dyDescent="0.25">
      <c r="A4332" s="5">
        <v>44788.416666666664</v>
      </c>
      <c r="B4332" s="6">
        <v>226.48</v>
      </c>
      <c r="C4332" s="6">
        <v>221.18037000000001</v>
      </c>
      <c r="D4332" s="6">
        <v>2.3960670650835601E-2</v>
      </c>
      <c r="E4332" s="4">
        <f t="shared" si="16"/>
        <v>0.17727795262309701</v>
      </c>
      <c r="F4332" s="4"/>
    </row>
    <row r="4333" spans="1:6" ht="13.2" x14ac:dyDescent="0.25">
      <c r="A4333" s="5">
        <v>44788.458333333336</v>
      </c>
      <c r="B4333" s="6">
        <v>233.11</v>
      </c>
      <c r="C4333" s="6">
        <v>223.09754000000001</v>
      </c>
      <c r="D4333" s="6">
        <v>4.4879293604044197E-2</v>
      </c>
      <c r="E4333" s="4">
        <f t="shared" si="16"/>
        <v>0.16715186726151909</v>
      </c>
      <c r="F4333" s="4"/>
    </row>
    <row r="4334" spans="1:6" ht="13.2" x14ac:dyDescent="0.25">
      <c r="A4334" s="5">
        <v>44788.5</v>
      </c>
      <c r="B4334" s="6">
        <v>235.69</v>
      </c>
      <c r="C4334" s="6">
        <v>230.93217999999999</v>
      </c>
      <c r="D4334" s="6">
        <v>2.06026721784725E-2</v>
      </c>
      <c r="E4334" s="4">
        <f t="shared" si="16"/>
        <v>0.15775174947180401</v>
      </c>
      <c r="F4334" s="4"/>
    </row>
    <row r="4335" spans="1:6" ht="13.2" x14ac:dyDescent="0.25">
      <c r="A4335" s="5">
        <v>44788.541666666664</v>
      </c>
      <c r="B4335" s="6">
        <v>240.05</v>
      </c>
      <c r="C4335" s="6">
        <v>227.50825</v>
      </c>
      <c r="D4335" s="6">
        <v>5.5126572333091199E-2</v>
      </c>
      <c r="E4335" s="4">
        <f t="shared" si="16"/>
        <v>0.14854480228666789</v>
      </c>
      <c r="F4335" s="4"/>
    </row>
    <row r="4336" spans="1:6" ht="13.2" x14ac:dyDescent="0.25">
      <c r="A4336" s="5">
        <v>44788.583333333336</v>
      </c>
      <c r="B4336" s="6">
        <v>236.85</v>
      </c>
      <c r="C4336" s="6">
        <v>207.45201</v>
      </c>
      <c r="D4336" s="6">
        <v>0.141709834481719</v>
      </c>
      <c r="E4336" s="4">
        <f t="shared" si="16"/>
        <v>0.13659469145067746</v>
      </c>
      <c r="F4336" s="4"/>
    </row>
    <row r="4337" spans="1:6" ht="13.2" x14ac:dyDescent="0.25">
      <c r="A4337" s="5">
        <v>44788.625</v>
      </c>
      <c r="B4337" s="6">
        <v>188.73</v>
      </c>
      <c r="C4337" s="6">
        <v>177.19951</v>
      </c>
      <c r="D4337" s="6">
        <v>6.5070665263126201E-2</v>
      </c>
      <c r="E4337" s="4">
        <f t="shared" si="16"/>
        <v>0.12391296775013634</v>
      </c>
      <c r="F4337" s="4"/>
    </row>
    <row r="4338" spans="1:6" ht="13.2" x14ac:dyDescent="0.25">
      <c r="A4338" s="5">
        <v>44788.666666666664</v>
      </c>
      <c r="B4338" s="6">
        <v>163.83000000000001</v>
      </c>
      <c r="C4338" s="6">
        <v>151.2251</v>
      </c>
      <c r="D4338" s="6">
        <v>8.3351903883680703E-2</v>
      </c>
      <c r="E4338" s="4">
        <f t="shared" si="16"/>
        <v>0.11539098678374365</v>
      </c>
      <c r="F4338" s="4"/>
    </row>
    <row r="4339" spans="1:6" ht="13.2" x14ac:dyDescent="0.25">
      <c r="A4339" s="5">
        <v>44788.708333333336</v>
      </c>
      <c r="B4339" s="6">
        <v>155.49</v>
      </c>
      <c r="C4339" s="6">
        <v>137.37602999999999</v>
      </c>
      <c r="D4339" s="6">
        <v>0.13185684576850801</v>
      </c>
      <c r="E4339" s="4">
        <f t="shared" si="16"/>
        <v>0.10872218418104518</v>
      </c>
      <c r="F4339" s="4"/>
    </row>
    <row r="4340" spans="1:6" ht="13.2" x14ac:dyDescent="0.25">
      <c r="A4340" s="5">
        <v>44788.75</v>
      </c>
      <c r="B4340" s="6">
        <v>155.57</v>
      </c>
      <c r="C4340" s="6">
        <v>136.11855</v>
      </c>
      <c r="D4340" s="6">
        <v>0.142900802278601</v>
      </c>
      <c r="E4340" s="4">
        <f t="shared" si="16"/>
        <v>0.10148665844027871</v>
      </c>
      <c r="F4340" s="4"/>
    </row>
    <row r="4341" spans="1:6" ht="13.2" x14ac:dyDescent="0.25">
      <c r="A4341" s="5">
        <v>44788.791666666664</v>
      </c>
      <c r="B4341" s="6">
        <v>156.79</v>
      </c>
      <c r="C4341" s="6">
        <v>138.30493999999999</v>
      </c>
      <c r="D4341" s="6">
        <v>0.13365437272160999</v>
      </c>
      <c r="E4341" s="4">
        <f t="shared" si="16"/>
        <v>9.4636606143498378E-2</v>
      </c>
      <c r="F4341" s="4"/>
    </row>
    <row r="4342" spans="1:6" ht="13.2" x14ac:dyDescent="0.25">
      <c r="A4342" s="5">
        <v>44788.833333333336</v>
      </c>
      <c r="B4342" s="6">
        <v>155.46</v>
      </c>
      <c r="C4342" s="6">
        <v>139.24236999999999</v>
      </c>
      <c r="D4342" s="6">
        <v>0.11647051109515</v>
      </c>
      <c r="E4342" s="4">
        <f t="shared" si="16"/>
        <v>8.9072810144050163E-2</v>
      </c>
      <c r="F4342" s="4"/>
    </row>
    <row r="4343" spans="1:6" ht="13.2" x14ac:dyDescent="0.25">
      <c r="A4343" s="5">
        <v>44788.875</v>
      </c>
      <c r="B4343" s="6">
        <v>166.2</v>
      </c>
      <c r="C4343" s="6">
        <v>142.48400000000001</v>
      </c>
      <c r="D4343" s="6">
        <v>0.166446758934336</v>
      </c>
      <c r="E4343" s="4">
        <f t="shared" si="16"/>
        <v>8.3523560153729637E-2</v>
      </c>
      <c r="F4343" s="4"/>
    </row>
    <row r="4344" spans="1:6" ht="13.2" x14ac:dyDescent="0.25">
      <c r="A4344" s="5">
        <v>44788.916666666664</v>
      </c>
      <c r="B4344" s="6">
        <v>181.2</v>
      </c>
      <c r="C4344" s="6">
        <v>148.55159</v>
      </c>
      <c r="D4344" s="6">
        <v>0.21977826019903199</v>
      </c>
      <c r="E4344" s="4">
        <f t="shared" si="16"/>
        <v>8.2243607478788824E-2</v>
      </c>
      <c r="F4344" s="4"/>
    </row>
    <row r="4345" spans="1:6" ht="13.2" x14ac:dyDescent="0.25">
      <c r="A4345" s="5">
        <v>44788.958333333336</v>
      </c>
      <c r="B4345" s="6">
        <v>193.19</v>
      </c>
      <c r="C4345" s="6">
        <v>156.42714000000001</v>
      </c>
      <c r="D4345" s="6">
        <v>0.23501586745113401</v>
      </c>
      <c r="E4345" s="4">
        <f t="shared" si="16"/>
        <v>8.1185169282723083E-2</v>
      </c>
      <c r="F4345" s="4"/>
    </row>
    <row r="4346" spans="1:6" ht="13.2" x14ac:dyDescent="0.25">
      <c r="A4346" s="5">
        <v>44789</v>
      </c>
      <c r="B4346" s="6">
        <v>208.1</v>
      </c>
      <c r="C4346" s="6">
        <v>169.03426999999999</v>
      </c>
      <c r="D4346" s="6">
        <v>0.23111130068476601</v>
      </c>
      <c r="E4346" s="4">
        <f t="shared" si="16"/>
        <v>8.8304641242403684E-2</v>
      </c>
      <c r="F4346" s="4"/>
    </row>
    <row r="4347" spans="1:6" ht="13.2" x14ac:dyDescent="0.25">
      <c r="A4347" s="5">
        <v>44789.041666666664</v>
      </c>
      <c r="B4347" s="6">
        <v>223.11</v>
      </c>
      <c r="C4347" s="6">
        <v>193.39906999999999</v>
      </c>
      <c r="D4347" s="6">
        <v>0.15362498899296601</v>
      </c>
      <c r="E4347" s="4">
        <f t="shared" si="16"/>
        <v>9.1848382767370243E-2</v>
      </c>
      <c r="F4347" s="4"/>
    </row>
    <row r="4348" spans="1:6" ht="13.2" x14ac:dyDescent="0.25">
      <c r="A4348" s="5">
        <v>44789.083333333336</v>
      </c>
      <c r="B4348" s="6">
        <v>259.20999999999998</v>
      </c>
      <c r="C4348" s="6">
        <v>224.91141999999999</v>
      </c>
      <c r="D4348" s="6">
        <v>0.152498170168504</v>
      </c>
      <c r="E4348" s="4">
        <f t="shared" si="16"/>
        <v>9.7444868895151304E-2</v>
      </c>
      <c r="F4348" s="4"/>
    </row>
    <row r="4349" spans="1:6" ht="13.2" x14ac:dyDescent="0.25">
      <c r="A4349" s="5">
        <v>44789.125</v>
      </c>
      <c r="B4349" s="6">
        <v>282.10000000000002</v>
      </c>
      <c r="C4349" s="6">
        <v>242.91807</v>
      </c>
      <c r="D4349" s="6">
        <v>0.16129689322823901</v>
      </c>
      <c r="E4349" s="4">
        <f t="shared" si="16"/>
        <v>0.10275804310688126</v>
      </c>
      <c r="F4349" s="4"/>
    </row>
    <row r="4350" spans="1:6" ht="13.2" x14ac:dyDescent="0.25">
      <c r="A4350" s="5">
        <v>44789.166666666664</v>
      </c>
      <c r="B4350" s="6">
        <v>272.36</v>
      </c>
      <c r="C4350" s="6">
        <v>242.64842999999999</v>
      </c>
      <c r="D4350" s="6">
        <v>0.12244699048743</v>
      </c>
      <c r="E4350" s="4">
        <f t="shared" si="16"/>
        <v>0.10661758031080981</v>
      </c>
      <c r="F4350" s="4"/>
    </row>
    <row r="4351" spans="1:6" ht="13.2" x14ac:dyDescent="0.25">
      <c r="A4351" s="5">
        <v>44789.208333333336</v>
      </c>
      <c r="B4351" s="6">
        <v>253.64</v>
      </c>
      <c r="C4351" s="6">
        <v>235.96530999999999</v>
      </c>
      <c r="D4351" s="6">
        <v>7.4903764455885397E-2</v>
      </c>
      <c r="E4351" s="4">
        <f t="shared" si="16"/>
        <v>0.10892050352262254</v>
      </c>
      <c r="F4351" s="4"/>
    </row>
    <row r="4352" spans="1:6" ht="13.2" x14ac:dyDescent="0.25">
      <c r="A4352" s="5">
        <v>44789.25</v>
      </c>
      <c r="B4352" s="6">
        <v>246.3</v>
      </c>
      <c r="C4352" s="6">
        <v>231.29240999999999</v>
      </c>
      <c r="D4352" s="6">
        <v>6.4885786783924398E-2</v>
      </c>
      <c r="E4352" s="4">
        <f t="shared" si="16"/>
        <v>0.1109531689281399</v>
      </c>
      <c r="F4352" s="4"/>
    </row>
    <row r="4353" spans="1:6" ht="13.2" x14ac:dyDescent="0.25">
      <c r="A4353" s="5">
        <v>44789.291666666664</v>
      </c>
      <c r="B4353" s="6">
        <v>242.04</v>
      </c>
      <c r="C4353" s="6">
        <v>230.44908000000001</v>
      </c>
      <c r="D4353" s="6">
        <v>5.0297098170233402E-2</v>
      </c>
      <c r="E4353" s="4">
        <f t="shared" si="16"/>
        <v>0.11041014957592499</v>
      </c>
      <c r="F4353" s="4"/>
    </row>
    <row r="4354" spans="1:6" ht="13.2" x14ac:dyDescent="0.25">
      <c r="A4354" s="5">
        <v>44789.333333333336</v>
      </c>
      <c r="B4354" s="6">
        <v>249.25</v>
      </c>
      <c r="C4354" s="6">
        <v>230.51392000000001</v>
      </c>
      <c r="D4354" s="6">
        <v>8.1279603418309698E-2</v>
      </c>
      <c r="E4354" s="4">
        <f t="shared" si="16"/>
        <v>0.11239365978767583</v>
      </c>
      <c r="F4354" s="4"/>
    </row>
    <row r="4355" spans="1:6" ht="13.2" x14ac:dyDescent="0.25">
      <c r="A4355" s="5">
        <v>44789.375</v>
      </c>
      <c r="B4355" s="6">
        <v>258.16000000000003</v>
      </c>
      <c r="C4355" s="6">
        <v>225.06290000000001</v>
      </c>
      <c r="D4355" s="6">
        <v>0.14705711158969301</v>
      </c>
      <c r="E4355" s="4">
        <f t="shared" si="16"/>
        <v>0.11750944745097046</v>
      </c>
      <c r="F4355" s="4"/>
    </row>
    <row r="4356" spans="1:6" ht="13.2" x14ac:dyDescent="0.25">
      <c r="A4356" s="5">
        <v>44789.416666666664</v>
      </c>
      <c r="B4356" s="6">
        <v>265.44</v>
      </c>
      <c r="C4356" s="6">
        <v>218.30705</v>
      </c>
      <c r="D4356" s="6">
        <v>0.21590209752731199</v>
      </c>
      <c r="E4356" s="4">
        <f t="shared" si="16"/>
        <v>0.12550700690415698</v>
      </c>
      <c r="F4356" s="4"/>
    </row>
    <row r="4357" spans="1:6" ht="13.2" x14ac:dyDescent="0.25">
      <c r="A4357" s="5">
        <v>44789.458333333336</v>
      </c>
      <c r="B4357" s="6">
        <v>264.35000000000002</v>
      </c>
      <c r="C4357" s="6">
        <v>221.83930000000001</v>
      </c>
      <c r="D4357" s="6">
        <v>0.19162835439888201</v>
      </c>
      <c r="E4357" s="4">
        <f t="shared" si="16"/>
        <v>0.13162155110394189</v>
      </c>
      <c r="F4357" s="4"/>
    </row>
    <row r="4358" spans="1:6" ht="13.2" x14ac:dyDescent="0.25">
      <c r="A4358" s="5">
        <v>44789.5</v>
      </c>
      <c r="B4358" s="6">
        <v>265.83</v>
      </c>
      <c r="C4358" s="6">
        <v>229.94299000000001</v>
      </c>
      <c r="D4358" s="6">
        <v>0.15606916305645999</v>
      </c>
      <c r="E4358" s="4">
        <f t="shared" si="16"/>
        <v>0.13726598822385802</v>
      </c>
      <c r="F4358" s="4"/>
    </row>
    <row r="4359" spans="1:6" ht="13.2" x14ac:dyDescent="0.25">
      <c r="A4359" s="5">
        <v>44789.541666666664</v>
      </c>
      <c r="B4359" s="6">
        <v>262.39999999999998</v>
      </c>
      <c r="C4359" s="6">
        <v>224.18</v>
      </c>
      <c r="D4359" s="6">
        <v>0.17048800071371201</v>
      </c>
      <c r="E4359" s="4">
        <f t="shared" si="16"/>
        <v>0.14207271440638389</v>
      </c>
      <c r="F4359" s="4"/>
    </row>
    <row r="4360" spans="1:6" ht="13.2" x14ac:dyDescent="0.25">
      <c r="A4360" s="5">
        <v>44789.583333333336</v>
      </c>
      <c r="B4360" s="6">
        <v>266.77999999999997</v>
      </c>
      <c r="C4360" s="6">
        <v>201.87772000000001</v>
      </c>
      <c r="D4360" s="6">
        <v>0.32149303053353201</v>
      </c>
      <c r="E4360" s="4">
        <f t="shared" ref="E4360:E4614" si="17">AVERAGE(D4337:D4360)</f>
        <v>0.14956368090854275</v>
      </c>
      <c r="F4360" s="4"/>
    </row>
    <row r="4361" spans="1:6" ht="13.2" x14ac:dyDescent="0.25">
      <c r="A4361" s="5">
        <v>44789.625</v>
      </c>
      <c r="B4361" s="6">
        <v>208.86</v>
      </c>
      <c r="C4361" s="6">
        <v>172.93686</v>
      </c>
      <c r="D4361" s="6">
        <v>0.20772402135669599</v>
      </c>
      <c r="E4361" s="4">
        <f t="shared" si="17"/>
        <v>0.15550757074577484</v>
      </c>
      <c r="F4361" s="4"/>
    </row>
    <row r="4362" spans="1:6" ht="13.2" x14ac:dyDescent="0.25">
      <c r="A4362" s="5">
        <v>44789.666666666664</v>
      </c>
      <c r="B4362" s="6">
        <v>174.18</v>
      </c>
      <c r="C4362" s="6">
        <v>151.14397</v>
      </c>
      <c r="D4362" s="6">
        <v>0.15241117459069001</v>
      </c>
      <c r="E4362" s="4">
        <f t="shared" si="17"/>
        <v>0.1583850403585669</v>
      </c>
      <c r="F4362" s="4"/>
    </row>
    <row r="4363" spans="1:6" ht="13.2" x14ac:dyDescent="0.25">
      <c r="A4363" s="5">
        <v>44789.708333333336</v>
      </c>
      <c r="B4363" s="6">
        <v>166.75</v>
      </c>
      <c r="C4363" s="6">
        <v>140.04528999999999</v>
      </c>
      <c r="D4363" s="6">
        <v>0.19068624157227901</v>
      </c>
      <c r="E4363" s="4">
        <f t="shared" si="17"/>
        <v>0.16083626518372404</v>
      </c>
      <c r="F4363" s="4"/>
    </row>
    <row r="4364" spans="1:6" ht="13.2" x14ac:dyDescent="0.25">
      <c r="A4364" s="5">
        <v>44789.75</v>
      </c>
      <c r="B4364" s="6">
        <v>166.97</v>
      </c>
      <c r="C4364" s="6">
        <v>138.48267000000001</v>
      </c>
      <c r="D4364" s="6">
        <v>0.20571043293720401</v>
      </c>
      <c r="E4364" s="4">
        <f t="shared" si="17"/>
        <v>0.16345333312783247</v>
      </c>
      <c r="F4364" s="4"/>
    </row>
    <row r="4365" spans="1:6" ht="13.2" x14ac:dyDescent="0.25">
      <c r="A4365" s="5">
        <v>44789.791666666664</v>
      </c>
      <c r="B4365" s="6">
        <v>171.17</v>
      </c>
      <c r="C4365" s="6">
        <v>139.72013000000001</v>
      </c>
      <c r="D4365" s="6">
        <v>0.225091903364246</v>
      </c>
      <c r="E4365" s="4">
        <f t="shared" si="17"/>
        <v>0.16726323023794235</v>
      </c>
      <c r="F4365" s="4"/>
    </row>
    <row r="4366" spans="1:6" ht="13.2" x14ac:dyDescent="0.25">
      <c r="A4366" s="5">
        <v>44789.833333333336</v>
      </c>
      <c r="B4366" s="6">
        <v>176.18</v>
      </c>
      <c r="C4366" s="6">
        <v>140.94582</v>
      </c>
      <c r="D4366" s="6">
        <v>0.249983859045979</v>
      </c>
      <c r="E4366" s="4">
        <f t="shared" si="17"/>
        <v>0.17282628640256018</v>
      </c>
      <c r="F4366" s="4"/>
    </row>
    <row r="4367" spans="1:6" ht="13.2" x14ac:dyDescent="0.25">
      <c r="A4367" s="5">
        <v>44789.875</v>
      </c>
      <c r="B4367" s="6">
        <v>189.63</v>
      </c>
      <c r="C4367" s="6">
        <v>145.55894000000001</v>
      </c>
      <c r="D4367" s="6">
        <v>0.30277123480014301</v>
      </c>
      <c r="E4367" s="4">
        <f t="shared" si="17"/>
        <v>0.17850647289696883</v>
      </c>
      <c r="F4367" s="4"/>
    </row>
    <row r="4368" spans="1:6" ht="13.2" x14ac:dyDescent="0.25">
      <c r="A4368" s="5">
        <v>44789.916666666664</v>
      </c>
      <c r="B4368" s="6">
        <v>202.33</v>
      </c>
      <c r="C4368" s="6">
        <v>152.6611</v>
      </c>
      <c r="D4368" s="6">
        <v>0.325354003082645</v>
      </c>
      <c r="E4368" s="4">
        <f t="shared" si="17"/>
        <v>0.18290546218378603</v>
      </c>
      <c r="F4368" s="4"/>
    </row>
    <row r="4369" spans="1:6" ht="13.2" x14ac:dyDescent="0.25">
      <c r="A4369" s="5">
        <v>44789.958333333336</v>
      </c>
      <c r="B4369" s="6">
        <v>215.35</v>
      </c>
      <c r="C4369" s="6">
        <v>159.14755</v>
      </c>
      <c r="D4369" s="6">
        <v>0.35314681250198299</v>
      </c>
      <c r="E4369" s="4">
        <f t="shared" si="17"/>
        <v>0.18782758489423809</v>
      </c>
      <c r="F4369" s="4"/>
    </row>
    <row r="4370" spans="1:6" ht="13.2" x14ac:dyDescent="0.25">
      <c r="A4370" s="5">
        <v>44790</v>
      </c>
      <c r="B4370" s="6">
        <v>225.56</v>
      </c>
      <c r="C4370" s="6">
        <v>172.70066</v>
      </c>
      <c r="D4370" s="6">
        <v>0.306074915984687</v>
      </c>
      <c r="E4370" s="4">
        <f t="shared" si="17"/>
        <v>0.1909510688650681</v>
      </c>
      <c r="F4370" s="4"/>
    </row>
    <row r="4371" spans="1:6" ht="13.2" x14ac:dyDescent="0.25">
      <c r="A4371" s="5">
        <v>44790.041666666664</v>
      </c>
      <c r="B4371" s="6">
        <v>241.23</v>
      </c>
      <c r="C4371" s="6">
        <v>196.24768</v>
      </c>
      <c r="D4371" s="6">
        <v>0.229211983550582</v>
      </c>
      <c r="E4371" s="4">
        <f t="shared" si="17"/>
        <v>0.19410052697163546</v>
      </c>
      <c r="F4371" s="4"/>
    </row>
    <row r="4372" spans="1:6" ht="13.2" x14ac:dyDescent="0.25">
      <c r="A4372" s="5">
        <v>44790.083333333336</v>
      </c>
      <c r="B4372" s="6">
        <v>277.82</v>
      </c>
      <c r="C4372" s="6">
        <v>225.77957000000001</v>
      </c>
      <c r="D4372" s="6">
        <v>0.23049220086653499</v>
      </c>
      <c r="E4372" s="4">
        <f t="shared" si="17"/>
        <v>0.19735027825072005</v>
      </c>
      <c r="F4372" s="4"/>
    </row>
    <row r="4373" spans="1:6" ht="13.2" x14ac:dyDescent="0.25">
      <c r="A4373" s="5">
        <v>44790.125</v>
      </c>
      <c r="B4373" s="6">
        <v>303.08999999999997</v>
      </c>
      <c r="C4373" s="6">
        <v>241.95652999999999</v>
      </c>
      <c r="D4373" s="6">
        <v>0.25266303000791002</v>
      </c>
      <c r="E4373" s="4">
        <f t="shared" si="17"/>
        <v>0.20115720061653972</v>
      </c>
      <c r="F4373" s="4"/>
    </row>
    <row r="4374" spans="1:6" ht="13.2" x14ac:dyDescent="0.25">
      <c r="A4374" s="5">
        <v>44790.166666666664</v>
      </c>
      <c r="B4374" s="6">
        <v>298.51</v>
      </c>
      <c r="C4374" s="6">
        <v>241.20153999999999</v>
      </c>
      <c r="D4374" s="6">
        <v>0.237595746693822</v>
      </c>
      <c r="E4374" s="4">
        <f t="shared" si="17"/>
        <v>0.20595506545847272</v>
      </c>
      <c r="F4374" s="4"/>
    </row>
    <row r="4375" spans="1:6" ht="13.2" x14ac:dyDescent="0.25">
      <c r="A4375" s="5">
        <v>44790.208333333336</v>
      </c>
      <c r="B4375" s="6">
        <v>288.39</v>
      </c>
      <c r="C4375" s="6">
        <v>235.17917</v>
      </c>
      <c r="D4375" s="6">
        <v>0.22625656005163999</v>
      </c>
      <c r="E4375" s="4">
        <f t="shared" si="17"/>
        <v>0.21226143194162914</v>
      </c>
      <c r="F4375" s="4"/>
    </row>
    <row r="4376" spans="1:6" ht="13.2" x14ac:dyDescent="0.25">
      <c r="A4376" s="5">
        <v>44790.25</v>
      </c>
      <c r="B4376" s="6">
        <v>271.64999999999998</v>
      </c>
      <c r="C4376" s="6">
        <v>231.53675000000001</v>
      </c>
      <c r="D4376" s="6">
        <v>0.173247875337284</v>
      </c>
      <c r="E4376" s="4">
        <f t="shared" si="17"/>
        <v>0.21677651896468578</v>
      </c>
      <c r="F4376" s="4"/>
    </row>
    <row r="4377" spans="1:6" ht="13.2" x14ac:dyDescent="0.25">
      <c r="A4377" s="5">
        <v>44790.291666666664</v>
      </c>
      <c r="B4377" s="6">
        <v>258.41000000000003</v>
      </c>
      <c r="C4377" s="6">
        <v>231.68009000000001</v>
      </c>
      <c r="D4377" s="6">
        <v>0.115374221410221</v>
      </c>
      <c r="E4377" s="4">
        <f t="shared" si="17"/>
        <v>0.21948806576635194</v>
      </c>
      <c r="F4377" s="4"/>
    </row>
    <row r="4378" spans="1:6" ht="13.2" x14ac:dyDescent="0.25">
      <c r="A4378" s="5">
        <v>44790.333333333336</v>
      </c>
      <c r="B4378" s="6">
        <v>264.89999999999998</v>
      </c>
      <c r="C4378" s="6">
        <v>232.33739</v>
      </c>
      <c r="D4378" s="6">
        <v>0.140152258747504</v>
      </c>
      <c r="E4378" s="4">
        <f t="shared" si="17"/>
        <v>0.22194109307173507</v>
      </c>
      <c r="F4378" s="4"/>
    </row>
    <row r="4379" spans="1:6" ht="13.2" x14ac:dyDescent="0.25">
      <c r="A4379" s="5">
        <v>44790.375</v>
      </c>
      <c r="B4379" s="6">
        <v>270.37</v>
      </c>
      <c r="C4379" s="6">
        <v>227.49816000000001</v>
      </c>
      <c r="D4379" s="6">
        <v>0.18844917251198801</v>
      </c>
      <c r="E4379" s="4">
        <f t="shared" si="17"/>
        <v>0.22366576227683069</v>
      </c>
      <c r="F4379" s="4"/>
    </row>
    <row r="4380" spans="1:6" ht="13.2" x14ac:dyDescent="0.25">
      <c r="A4380" s="5">
        <v>44790.416666666664</v>
      </c>
      <c r="B4380" s="6">
        <v>269.66000000000003</v>
      </c>
      <c r="C4380" s="6">
        <v>221.88609</v>
      </c>
      <c r="D4380" s="6">
        <v>0.21530826921146801</v>
      </c>
      <c r="E4380" s="4">
        <f t="shared" si="17"/>
        <v>0.22364101943033718</v>
      </c>
      <c r="F4380" s="4"/>
    </row>
    <row r="4381" spans="1:6" ht="13.2" x14ac:dyDescent="0.25">
      <c r="A4381" s="5">
        <v>44790.458333333336</v>
      </c>
      <c r="B4381" s="6">
        <v>273.11</v>
      </c>
      <c r="C4381" s="6">
        <v>225.86224000000001</v>
      </c>
      <c r="D4381" s="6">
        <v>0.209188397316877</v>
      </c>
      <c r="E4381" s="4">
        <f t="shared" si="17"/>
        <v>0.22437268788525364</v>
      </c>
      <c r="F4381" s="4"/>
    </row>
    <row r="4382" spans="1:6" ht="13.2" x14ac:dyDescent="0.25">
      <c r="A4382" s="5">
        <v>44790.5</v>
      </c>
      <c r="B4382" s="6">
        <v>273.06</v>
      </c>
      <c r="C4382" s="6">
        <v>233.23593</v>
      </c>
      <c r="D4382" s="6">
        <v>0.17074586235491199</v>
      </c>
      <c r="E4382" s="4">
        <f t="shared" si="17"/>
        <v>0.22498421702268914</v>
      </c>
      <c r="F4382" s="4"/>
    </row>
    <row r="4383" spans="1:6" ht="13.2" x14ac:dyDescent="0.25">
      <c r="A4383" s="5">
        <v>44790.541666666664</v>
      </c>
      <c r="B4383" s="6">
        <v>270.85000000000002</v>
      </c>
      <c r="C4383" s="6">
        <v>227.24606</v>
      </c>
      <c r="D4383" s="6">
        <v>0.191879850414128</v>
      </c>
      <c r="E4383" s="4">
        <f t="shared" si="17"/>
        <v>0.22587554409353983</v>
      </c>
      <c r="F4383" s="4"/>
    </row>
    <row r="4384" spans="1:6" ht="13.2" x14ac:dyDescent="0.25">
      <c r="A4384" s="5">
        <v>44790.583333333336</v>
      </c>
      <c r="B4384" s="6">
        <v>270.44</v>
      </c>
      <c r="C4384" s="6">
        <v>206.46647999999999</v>
      </c>
      <c r="D4384" s="6">
        <v>0.30984942446831998</v>
      </c>
      <c r="E4384" s="4">
        <f t="shared" si="17"/>
        <v>0.2253903938408226</v>
      </c>
      <c r="F4384" s="4"/>
    </row>
    <row r="4385" spans="1:6" ht="13.2" x14ac:dyDescent="0.25">
      <c r="A4385" s="5">
        <v>44790.625</v>
      </c>
      <c r="B4385" s="6">
        <v>221.51</v>
      </c>
      <c r="C4385" s="6">
        <v>178.84546</v>
      </c>
      <c r="D4385" s="6">
        <v>0.238555342696426</v>
      </c>
      <c r="E4385" s="4">
        <f t="shared" si="17"/>
        <v>0.22667503222997801</v>
      </c>
      <c r="F4385" s="4"/>
    </row>
    <row r="4386" spans="1:6" ht="13.2" x14ac:dyDescent="0.25">
      <c r="A4386" s="5">
        <v>44790.666666666664</v>
      </c>
      <c r="B4386" s="6">
        <v>185.01</v>
      </c>
      <c r="C4386" s="6">
        <v>156.42033000000001</v>
      </c>
      <c r="D4386" s="6">
        <v>0.18277464316818601</v>
      </c>
      <c r="E4386" s="4">
        <f t="shared" si="17"/>
        <v>0.22794017675404032</v>
      </c>
      <c r="F4386" s="4"/>
    </row>
    <row r="4387" spans="1:6" ht="13.2" x14ac:dyDescent="0.25">
      <c r="A4387" s="5">
        <v>44790.708333333336</v>
      </c>
      <c r="B4387" s="6">
        <v>175.19</v>
      </c>
      <c r="C4387" s="6">
        <v>143.74582000000001</v>
      </c>
      <c r="D4387" s="6">
        <v>0.218748482564571</v>
      </c>
      <c r="E4387" s="4">
        <f t="shared" si="17"/>
        <v>0.22910943679538584</v>
      </c>
      <c r="F4387" s="4"/>
    </row>
    <row r="4388" spans="1:6" ht="13.2" x14ac:dyDescent="0.25">
      <c r="A4388" s="5">
        <v>44790.75</v>
      </c>
      <c r="B4388" s="6">
        <v>177.71</v>
      </c>
      <c r="C4388" s="6">
        <v>141.17212000000001</v>
      </c>
      <c r="D4388" s="6">
        <v>0.25881795924010997</v>
      </c>
      <c r="E4388" s="4">
        <f t="shared" si="17"/>
        <v>0.23132225039134025</v>
      </c>
      <c r="F4388" s="4"/>
    </row>
    <row r="4389" spans="1:6" ht="13.2" x14ac:dyDescent="0.25">
      <c r="A4389" s="5">
        <v>44790.791666666664</v>
      </c>
      <c r="B4389" s="6">
        <v>177.62</v>
      </c>
      <c r="C4389" s="6">
        <v>142.41858999999999</v>
      </c>
      <c r="D4389" s="6">
        <v>0.24716864561009899</v>
      </c>
      <c r="E4389" s="4">
        <f t="shared" si="17"/>
        <v>0.23224211465158415</v>
      </c>
      <c r="F4389" s="4"/>
    </row>
    <row r="4390" spans="1:6" ht="13.2" x14ac:dyDescent="0.25">
      <c r="A4390" s="5">
        <v>44790.833333333336</v>
      </c>
      <c r="B4390" s="6">
        <v>174.14</v>
      </c>
      <c r="C4390" s="6">
        <v>144.01820000000001</v>
      </c>
      <c r="D4390" s="6">
        <v>0.20915273208525001</v>
      </c>
      <c r="E4390" s="4">
        <f t="shared" si="17"/>
        <v>0.2305408176948871</v>
      </c>
      <c r="F4390" s="4"/>
    </row>
    <row r="4391" spans="1:6" ht="13.2" x14ac:dyDescent="0.25">
      <c r="A4391" s="5">
        <v>44790.875</v>
      </c>
      <c r="B4391" s="6">
        <v>187.48</v>
      </c>
      <c r="C4391" s="6">
        <v>148.90268</v>
      </c>
      <c r="D4391" s="6">
        <v>0.25907740545704</v>
      </c>
      <c r="E4391" s="4">
        <f t="shared" si="17"/>
        <v>0.22872024147225781</v>
      </c>
      <c r="F4391" s="4"/>
    </row>
    <row r="4392" spans="1:6" ht="13.2" x14ac:dyDescent="0.25">
      <c r="A4392" s="5">
        <v>44790.916666666664</v>
      </c>
      <c r="B4392" s="6">
        <v>189.54</v>
      </c>
      <c r="C4392" s="6">
        <v>156.09233</v>
      </c>
      <c r="D4392" s="6">
        <v>0.214281316705311</v>
      </c>
      <c r="E4392" s="4">
        <f t="shared" si="17"/>
        <v>0.22409221287320222</v>
      </c>
      <c r="F4392" s="4"/>
    </row>
    <row r="4393" spans="1:6" ht="13.2" x14ac:dyDescent="0.25">
      <c r="A4393" s="5">
        <v>44790.958333333336</v>
      </c>
      <c r="B4393" s="6">
        <v>202.35</v>
      </c>
      <c r="C4393" s="6">
        <v>162.65980999999999</v>
      </c>
      <c r="D4393" s="6">
        <v>0.24400735498215501</v>
      </c>
      <c r="E4393" s="4">
        <f t="shared" si="17"/>
        <v>0.21954473547654271</v>
      </c>
      <c r="F4393" s="4"/>
    </row>
    <row r="4394" spans="1:6" ht="13.2" x14ac:dyDescent="0.25">
      <c r="A4394" s="5">
        <v>44791</v>
      </c>
      <c r="B4394" s="6">
        <v>206.13</v>
      </c>
      <c r="C4394" s="6">
        <v>183.49753999999999</v>
      </c>
      <c r="D4394" s="6">
        <v>0.123339310161869</v>
      </c>
      <c r="E4394" s="4">
        <f t="shared" si="17"/>
        <v>0.21193075190059196</v>
      </c>
      <c r="F4394" s="4"/>
    </row>
    <row r="4395" spans="1:6" ht="13.2" x14ac:dyDescent="0.25">
      <c r="A4395" s="5">
        <v>44791.041666666664</v>
      </c>
      <c r="B4395" s="6">
        <v>212.68</v>
      </c>
      <c r="C4395" s="6">
        <v>206.93535</v>
      </c>
      <c r="D4395" s="6">
        <v>2.7760602526344599E-2</v>
      </c>
      <c r="E4395" s="4">
        <f t="shared" si="17"/>
        <v>0.20353694435791539</v>
      </c>
      <c r="F4395" s="4"/>
    </row>
    <row r="4396" spans="1:6" ht="13.2" x14ac:dyDescent="0.25">
      <c r="A4396" s="5">
        <v>44791.083333333336</v>
      </c>
      <c r="B4396" s="6">
        <v>249.39</v>
      </c>
      <c r="C4396" s="6">
        <v>233.71725000000001</v>
      </c>
      <c r="D4396" s="6">
        <v>6.7058593236057507E-2</v>
      </c>
      <c r="E4396" s="4">
        <f t="shared" si="17"/>
        <v>0.19672721070664556</v>
      </c>
      <c r="F4396" s="4"/>
    </row>
    <row r="4397" spans="1:6" ht="13.2" x14ac:dyDescent="0.25">
      <c r="A4397" s="5">
        <v>44791.125</v>
      </c>
      <c r="B4397" s="6">
        <v>272.20999999999998</v>
      </c>
      <c r="C4397" s="6">
        <v>246.55081999999999</v>
      </c>
      <c r="D4397" s="6">
        <v>0.104072580249378</v>
      </c>
      <c r="E4397" s="4">
        <f t="shared" si="17"/>
        <v>0.19053594196670673</v>
      </c>
      <c r="F4397" s="4"/>
    </row>
    <row r="4398" spans="1:6" ht="13.2" x14ac:dyDescent="0.25">
      <c r="A4398" s="5">
        <v>44791.166666666664</v>
      </c>
      <c r="B4398" s="6">
        <v>269.8</v>
      </c>
      <c r="C4398" s="6">
        <v>242.93267</v>
      </c>
      <c r="D4398" s="6">
        <v>0.110595787713525</v>
      </c>
      <c r="E4398" s="4">
        <f t="shared" si="17"/>
        <v>0.18524427700919435</v>
      </c>
      <c r="F4398" s="4"/>
    </row>
    <row r="4399" spans="1:6" ht="13.2" x14ac:dyDescent="0.25">
      <c r="A4399" s="5">
        <v>44791.208333333336</v>
      </c>
      <c r="B4399" s="6">
        <v>256.24</v>
      </c>
      <c r="C4399" s="6">
        <v>235.61418</v>
      </c>
      <c r="D4399" s="6">
        <v>8.7540656508873896E-2</v>
      </c>
      <c r="E4399" s="4">
        <f t="shared" si="17"/>
        <v>0.1794644476949124</v>
      </c>
      <c r="F4399" s="4"/>
    </row>
    <row r="4400" spans="1:6" ht="13.2" x14ac:dyDescent="0.25">
      <c r="A4400" s="5">
        <v>44791.25</v>
      </c>
      <c r="B4400" s="6">
        <v>243.71</v>
      </c>
      <c r="C4400" s="6">
        <v>231.22615999999999</v>
      </c>
      <c r="D4400" s="6">
        <v>5.3989738877296599E-2</v>
      </c>
      <c r="E4400" s="4">
        <f t="shared" si="17"/>
        <v>0.17449535867574628</v>
      </c>
      <c r="F4400" s="4"/>
    </row>
    <row r="4401" spans="1:6" ht="13.2" x14ac:dyDescent="0.25">
      <c r="A4401" s="5">
        <v>44791.291666666664</v>
      </c>
      <c r="B4401" s="6">
        <v>235.1</v>
      </c>
      <c r="C4401" s="6">
        <v>228.78265999999999</v>
      </c>
      <c r="D4401" s="6">
        <v>2.76128444349759E-2</v>
      </c>
      <c r="E4401" s="4">
        <f t="shared" si="17"/>
        <v>0.17083863463511106</v>
      </c>
      <c r="F4401" s="4"/>
    </row>
    <row r="4402" spans="1:6" ht="13.2" x14ac:dyDescent="0.25">
      <c r="A4402" s="5">
        <v>44791.333333333336</v>
      </c>
      <c r="B4402" s="6">
        <v>226.74</v>
      </c>
      <c r="C4402" s="6">
        <v>226.64712</v>
      </c>
      <c r="D4402" s="6">
        <v>4.0980004510980802E-4</v>
      </c>
      <c r="E4402" s="4">
        <f t="shared" si="17"/>
        <v>0.16501603218917799</v>
      </c>
      <c r="F4402" s="4"/>
    </row>
    <row r="4403" spans="1:6" ht="13.2" x14ac:dyDescent="0.25">
      <c r="A4403" s="5">
        <v>44791.375</v>
      </c>
      <c r="B4403" s="6">
        <v>226.18</v>
      </c>
      <c r="C4403" s="6">
        <v>220.72812999999999</v>
      </c>
      <c r="D4403" s="6">
        <v>2.4699479853338101E-2</v>
      </c>
      <c r="E4403" s="4">
        <f t="shared" si="17"/>
        <v>0.15819312832840091</v>
      </c>
      <c r="F4403" s="4"/>
    </row>
    <row r="4404" spans="1:6" ht="13.2" x14ac:dyDescent="0.25">
      <c r="A4404" s="5">
        <v>44791.416666666664</v>
      </c>
      <c r="B4404" s="6">
        <v>224.04</v>
      </c>
      <c r="C4404" s="6">
        <v>214.71536</v>
      </c>
      <c r="D4404" s="6">
        <v>4.3427913121818498E-2</v>
      </c>
      <c r="E4404" s="4">
        <f t="shared" si="17"/>
        <v>0.15103144682466549</v>
      </c>
      <c r="F4404" s="4"/>
    </row>
    <row r="4405" spans="1:6" ht="13.2" x14ac:dyDescent="0.25">
      <c r="A4405" s="5">
        <v>44791.458333333336</v>
      </c>
      <c r="B4405" s="6">
        <v>223.04</v>
      </c>
      <c r="C4405" s="6">
        <v>217.78120999999999</v>
      </c>
      <c r="D4405" s="6">
        <v>2.4147124538430102E-2</v>
      </c>
      <c r="E4405" s="4">
        <f t="shared" si="17"/>
        <v>0.14332139379223019</v>
      </c>
      <c r="F4405" s="4"/>
    </row>
    <row r="4406" spans="1:6" ht="13.2" x14ac:dyDescent="0.25">
      <c r="A4406" s="5">
        <v>44791.5</v>
      </c>
      <c r="B4406" s="6">
        <v>228.76</v>
      </c>
      <c r="C4406" s="6">
        <v>224.64567</v>
      </c>
      <c r="D4406" s="6">
        <v>1.8314753184425901E-2</v>
      </c>
      <c r="E4406" s="4">
        <f t="shared" si="17"/>
        <v>0.13697009757679329</v>
      </c>
      <c r="F4406" s="4"/>
    </row>
    <row r="4407" spans="1:6" ht="13.2" x14ac:dyDescent="0.25">
      <c r="A4407" s="5">
        <v>44791.541666666664</v>
      </c>
      <c r="B4407" s="6">
        <v>240.22</v>
      </c>
      <c r="C4407" s="6">
        <v>218.50362999999999</v>
      </c>
      <c r="D4407" s="6">
        <v>9.9386769913158896E-2</v>
      </c>
      <c r="E4407" s="4">
        <f t="shared" si="17"/>
        <v>0.13311621922258624</v>
      </c>
      <c r="F4407" s="4"/>
    </row>
    <row r="4408" spans="1:6" ht="13.2" x14ac:dyDescent="0.25">
      <c r="A4408" s="5">
        <v>44791.583333333336</v>
      </c>
      <c r="B4408" s="6">
        <v>241.84</v>
      </c>
      <c r="C4408" s="6">
        <v>196.61093</v>
      </c>
      <c r="D4408" s="6">
        <v>0.23004351792649499</v>
      </c>
      <c r="E4408" s="4">
        <f t="shared" si="17"/>
        <v>0.12979097311667684</v>
      </c>
      <c r="F4408" s="4"/>
    </row>
    <row r="4409" spans="1:6" ht="13.2" x14ac:dyDescent="0.25">
      <c r="A4409" s="5">
        <v>44791.625</v>
      </c>
      <c r="B4409" s="6">
        <v>197.32</v>
      </c>
      <c r="C4409" s="6">
        <v>169.40131</v>
      </c>
      <c r="D4409" s="6">
        <v>0.164807993515516</v>
      </c>
      <c r="E4409" s="4">
        <f t="shared" si="17"/>
        <v>0.12671816690080562</v>
      </c>
      <c r="F4409" s="4"/>
    </row>
    <row r="4410" spans="1:6" ht="13.2" x14ac:dyDescent="0.25">
      <c r="A4410" s="5">
        <v>44791.666666666664</v>
      </c>
      <c r="B4410" s="6">
        <v>167.1</v>
      </c>
      <c r="C4410" s="6">
        <v>150.73197999999999</v>
      </c>
      <c r="D4410" s="6">
        <v>0.108590227501821</v>
      </c>
      <c r="E4410" s="4">
        <f t="shared" si="17"/>
        <v>0.12362714958137372</v>
      </c>
      <c r="F4410" s="4"/>
    </row>
    <row r="4411" spans="1:6" ht="13.2" x14ac:dyDescent="0.25">
      <c r="A4411" s="5">
        <v>44791.708333333336</v>
      </c>
      <c r="B4411" s="6">
        <v>155.37</v>
      </c>
      <c r="C4411" s="6">
        <v>141.97194999999999</v>
      </c>
      <c r="D4411" s="6">
        <v>9.4371106405173794E-2</v>
      </c>
      <c r="E4411" s="4">
        <f t="shared" si="17"/>
        <v>0.1184447589080655</v>
      </c>
      <c r="F4411" s="4"/>
    </row>
    <row r="4412" spans="1:6" ht="13.2" x14ac:dyDescent="0.25">
      <c r="A4412" s="5">
        <v>44791.75</v>
      </c>
      <c r="B4412" s="6">
        <v>152.69</v>
      </c>
      <c r="C4412" s="6">
        <v>141.15642</v>
      </c>
      <c r="D4412" s="6">
        <v>8.1707796216424294E-2</v>
      </c>
      <c r="E4412" s="4">
        <f t="shared" si="17"/>
        <v>0.11106516878207862</v>
      </c>
      <c r="F4412" s="4"/>
    </row>
    <row r="4413" spans="1:6" ht="13.2" x14ac:dyDescent="0.25">
      <c r="A4413" s="5">
        <v>44791.791666666664</v>
      </c>
      <c r="B4413" s="6">
        <v>154.79</v>
      </c>
      <c r="C4413" s="6">
        <v>143.27354</v>
      </c>
      <c r="D4413" s="6">
        <v>8.0380927280780404E-2</v>
      </c>
      <c r="E4413" s="4">
        <f t="shared" si="17"/>
        <v>0.10411568051835701</v>
      </c>
      <c r="F4413" s="4"/>
    </row>
    <row r="4414" spans="1:6" ht="13.2" x14ac:dyDescent="0.25">
      <c r="A4414" s="5">
        <v>44791.833333333336</v>
      </c>
      <c r="B4414" s="6">
        <v>152.66999999999999</v>
      </c>
      <c r="C4414" s="6">
        <v>145.79906</v>
      </c>
      <c r="D4414" s="6">
        <v>4.7126092582489801E-2</v>
      </c>
      <c r="E4414" s="4">
        <f t="shared" si="17"/>
        <v>9.7364570539075337E-2</v>
      </c>
      <c r="F4414" s="4"/>
    </row>
    <row r="4415" spans="1:6" ht="13.2" x14ac:dyDescent="0.25">
      <c r="A4415" s="5">
        <v>44791.875</v>
      </c>
      <c r="B4415" s="6">
        <v>156.26</v>
      </c>
      <c r="C4415" s="6">
        <v>151.13454999999999</v>
      </c>
      <c r="D4415" s="6">
        <v>3.3913158837605303E-2</v>
      </c>
      <c r="E4415" s="4">
        <f t="shared" si="17"/>
        <v>8.798272692993224E-2</v>
      </c>
      <c r="F4415" s="4"/>
    </row>
    <row r="4416" spans="1:6" ht="13.2" x14ac:dyDescent="0.25">
      <c r="A4416" s="5">
        <v>44791.916666666664</v>
      </c>
      <c r="B4416" s="6">
        <v>170.07</v>
      </c>
      <c r="C4416" s="6">
        <v>159.81927999999999</v>
      </c>
      <c r="D4416" s="6">
        <v>6.4139445503696393E-2</v>
      </c>
      <c r="E4416" s="4">
        <f t="shared" si="17"/>
        <v>8.172681562986496E-2</v>
      </c>
      <c r="F4416" s="4"/>
    </row>
    <row r="4417" spans="1:6" ht="13.2" x14ac:dyDescent="0.25">
      <c r="A4417" s="5">
        <v>44791.958333333336</v>
      </c>
      <c r="B4417" s="6">
        <v>177.61</v>
      </c>
      <c r="C4417" s="6">
        <v>170.23878999999999</v>
      </c>
      <c r="D4417" s="6">
        <v>4.3299238675274999E-2</v>
      </c>
      <c r="E4417" s="4">
        <f t="shared" si="17"/>
        <v>7.3363977450411622E-2</v>
      </c>
      <c r="F4417" s="4"/>
    </row>
    <row r="4418" spans="1:6" ht="13.2" x14ac:dyDescent="0.25">
      <c r="A4418" s="5">
        <v>44789</v>
      </c>
      <c r="B4418" s="6">
        <v>208.1</v>
      </c>
      <c r="C4418" s="6">
        <v>193.08373</v>
      </c>
      <c r="D4418" s="6">
        <v>7.7770768153277298E-2</v>
      </c>
      <c r="E4418" s="4">
        <f t="shared" si="17"/>
        <v>7.1465288200053642E-2</v>
      </c>
      <c r="F4418" s="4"/>
    </row>
    <row r="4419" spans="1:6" ht="13.2" x14ac:dyDescent="0.25">
      <c r="A4419" s="5">
        <v>44789.041666666664</v>
      </c>
      <c r="B4419" s="6">
        <v>223.11</v>
      </c>
      <c r="C4419" s="6">
        <v>217.21065999999999</v>
      </c>
      <c r="D4419" s="6">
        <v>2.7159532593842399E-2</v>
      </c>
      <c r="E4419" s="4">
        <f t="shared" si="17"/>
        <v>7.1440243619532703E-2</v>
      </c>
      <c r="F4419" s="4"/>
    </row>
    <row r="4420" spans="1:6" ht="13.2" x14ac:dyDescent="0.25">
      <c r="A4420" s="5">
        <v>44789.083333333336</v>
      </c>
      <c r="B4420" s="6">
        <v>259.20999999999998</v>
      </c>
      <c r="C4420" s="6">
        <v>244.69896</v>
      </c>
      <c r="D4420" s="6">
        <v>5.9301600627971497E-2</v>
      </c>
      <c r="E4420" s="4">
        <f t="shared" si="17"/>
        <v>7.1117035594195785E-2</v>
      </c>
      <c r="F4420" s="4"/>
    </row>
    <row r="4421" spans="1:6" ht="13.2" x14ac:dyDescent="0.25">
      <c r="A4421" s="5">
        <v>44789.125</v>
      </c>
      <c r="B4421" s="6">
        <v>282.10000000000002</v>
      </c>
      <c r="C4421" s="6">
        <v>258.47685999999999</v>
      </c>
      <c r="D4421" s="6">
        <v>9.1393635778460103E-2</v>
      </c>
      <c r="E4421" s="4">
        <f t="shared" si="17"/>
        <v>7.0588746241240882E-2</v>
      </c>
      <c r="F4421" s="4"/>
    </row>
    <row r="4422" spans="1:6" ht="13.2" x14ac:dyDescent="0.25">
      <c r="A4422" s="5">
        <v>44789.166666666664</v>
      </c>
      <c r="B4422" s="6">
        <v>272.36</v>
      </c>
      <c r="C4422" s="6">
        <v>254.55011999999999</v>
      </c>
      <c r="D4422" s="6">
        <v>6.9966103335563204E-2</v>
      </c>
      <c r="E4422" s="4">
        <f t="shared" si="17"/>
        <v>6.889584272549247E-2</v>
      </c>
      <c r="F4422" s="4"/>
    </row>
    <row r="4423" spans="1:6" ht="13.2" x14ac:dyDescent="0.25">
      <c r="A4423" s="5">
        <v>44789.208333333336</v>
      </c>
      <c r="B4423" s="6">
        <v>253.64</v>
      </c>
      <c r="C4423" s="6">
        <v>246.25286</v>
      </c>
      <c r="D4423" s="6">
        <v>2.9998189665695601E-2</v>
      </c>
      <c r="E4423" s="4">
        <f t="shared" si="17"/>
        <v>6.649823994036004E-2</v>
      </c>
      <c r="F4423" s="4"/>
    </row>
    <row r="4424" spans="1:6" ht="13.2" x14ac:dyDescent="0.25">
      <c r="A4424" s="5">
        <v>44789.25</v>
      </c>
      <c r="B4424" s="6">
        <v>246.3</v>
      </c>
      <c r="C4424" s="6">
        <v>243.19444999999999</v>
      </c>
      <c r="D4424" s="6">
        <v>1.2769822666594601E-2</v>
      </c>
      <c r="E4424" s="4">
        <f t="shared" si="17"/>
        <v>6.4780743431580787E-2</v>
      </c>
      <c r="F4424" s="4"/>
    </row>
    <row r="4425" spans="1:6" ht="13.2" x14ac:dyDescent="0.25">
      <c r="A4425" s="5">
        <v>44789.291666666664</v>
      </c>
      <c r="B4425" s="6">
        <v>242.04</v>
      </c>
      <c r="C4425" s="6">
        <v>244.14551</v>
      </c>
      <c r="D4425" s="6">
        <v>8.6239964028009698E-3</v>
      </c>
      <c r="E4425" s="4">
        <f t="shared" si="17"/>
        <v>6.3989541430240174E-2</v>
      </c>
      <c r="F4425" s="4"/>
    </row>
    <row r="4426" spans="1:6" ht="13.2" x14ac:dyDescent="0.25">
      <c r="A4426" s="5">
        <v>44789.333333333336</v>
      </c>
      <c r="B4426" s="6">
        <v>249.25</v>
      </c>
      <c r="C4426" s="6">
        <v>244.93039999999999</v>
      </c>
      <c r="D4426" s="6">
        <v>1.7636030480495699E-2</v>
      </c>
      <c r="E4426" s="4">
        <f t="shared" si="17"/>
        <v>6.4707301031714584E-2</v>
      </c>
      <c r="F4426" s="4"/>
    </row>
    <row r="4427" spans="1:6" ht="13.2" x14ac:dyDescent="0.25">
      <c r="A4427" s="5">
        <v>44789.375</v>
      </c>
      <c r="B4427" s="6">
        <v>258.16000000000003</v>
      </c>
      <c r="C4427" s="6">
        <v>240.22031999999999</v>
      </c>
      <c r="D4427" s="6">
        <v>7.4680110325388099E-2</v>
      </c>
      <c r="E4427" s="4">
        <f t="shared" si="17"/>
        <v>6.6789827301383317E-2</v>
      </c>
      <c r="F4427" s="4"/>
    </row>
    <row r="4428" spans="1:6" ht="13.2" x14ac:dyDescent="0.25">
      <c r="A4428" s="5">
        <v>44789.416666666664</v>
      </c>
      <c r="B4428" s="6">
        <v>265.44</v>
      </c>
      <c r="C4428" s="6">
        <v>233.69621000000001</v>
      </c>
      <c r="D4428" s="6">
        <v>0.13583356786145501</v>
      </c>
      <c r="E4428" s="4">
        <f t="shared" si="17"/>
        <v>7.0640062915534846E-2</v>
      </c>
      <c r="F4428" s="4"/>
    </row>
    <row r="4429" spans="1:6" ht="13.2" x14ac:dyDescent="0.25">
      <c r="A4429" s="5">
        <v>44789.458333333336</v>
      </c>
      <c r="B4429" s="6">
        <v>264.35000000000002</v>
      </c>
      <c r="C4429" s="6">
        <v>236.18888999999999</v>
      </c>
      <c r="D4429" s="6">
        <v>0.119231306773151</v>
      </c>
      <c r="E4429" s="4">
        <f t="shared" si="17"/>
        <v>7.4601903841981551E-2</v>
      </c>
      <c r="F4429" s="4"/>
    </row>
    <row r="4430" spans="1:6" ht="13.2" x14ac:dyDescent="0.25">
      <c r="A4430" s="5">
        <v>44789.5</v>
      </c>
      <c r="B4430" s="6">
        <v>265.83</v>
      </c>
      <c r="C4430" s="6">
        <v>245.09316000000001</v>
      </c>
      <c r="D4430" s="6">
        <v>8.4607991508208399E-2</v>
      </c>
      <c r="E4430" s="4">
        <f t="shared" si="17"/>
        <v>7.7364122105472485E-2</v>
      </c>
      <c r="F4430" s="4"/>
    </row>
    <row r="4431" spans="1:6" ht="13.2" x14ac:dyDescent="0.25">
      <c r="A4431" s="5">
        <v>44789.541666666664</v>
      </c>
      <c r="B4431" s="6">
        <v>262.39999999999998</v>
      </c>
      <c r="C4431" s="6">
        <v>242.55436</v>
      </c>
      <c r="D4431" s="6">
        <v>8.1819349691343302E-2</v>
      </c>
      <c r="E4431" s="4">
        <f t="shared" si="17"/>
        <v>7.6632146262896828E-2</v>
      </c>
      <c r="F4431" s="4"/>
    </row>
    <row r="4432" spans="1:6" ht="13.2" x14ac:dyDescent="0.25">
      <c r="A4432" s="5">
        <v>44789.583333333336</v>
      </c>
      <c r="B4432" s="6">
        <v>266.77999999999997</v>
      </c>
      <c r="C4432" s="6">
        <v>221.65352999999999</v>
      </c>
      <c r="D4432" s="6">
        <v>0.203590125544131</v>
      </c>
      <c r="E4432" s="4">
        <f t="shared" si="17"/>
        <v>7.5529921580298337E-2</v>
      </c>
      <c r="F4432" s="4"/>
    </row>
    <row r="4433" spans="1:6" ht="13.2" x14ac:dyDescent="0.25">
      <c r="A4433" s="5">
        <v>44789.625</v>
      </c>
      <c r="B4433" s="6">
        <v>208.86</v>
      </c>
      <c r="C4433" s="6">
        <v>188.7756</v>
      </c>
      <c r="D4433" s="6">
        <v>0.10639298722928101</v>
      </c>
      <c r="E4433" s="4">
        <f t="shared" si="17"/>
        <v>7.3095962985038551E-2</v>
      </c>
      <c r="F4433" s="4"/>
    </row>
    <row r="4434" spans="1:6" ht="13.2" x14ac:dyDescent="0.25">
      <c r="A4434" s="5">
        <v>44789.666666666664</v>
      </c>
      <c r="B4434" s="6">
        <v>174.18</v>
      </c>
      <c r="C4434" s="6">
        <v>160.9562</v>
      </c>
      <c r="D4434" s="6">
        <v>8.2157754718364395E-2</v>
      </c>
      <c r="E4434" s="4">
        <f t="shared" si="17"/>
        <v>7.1994609952394525E-2</v>
      </c>
      <c r="F4434" s="4"/>
    </row>
    <row r="4435" spans="1:6" ht="13.2" x14ac:dyDescent="0.25">
      <c r="A4435" s="5">
        <v>44789.708333333336</v>
      </c>
      <c r="B4435" s="6">
        <v>166.75</v>
      </c>
      <c r="C4435" s="6">
        <v>146.32301000000001</v>
      </c>
      <c r="D4435" s="6">
        <v>0.13960203525064099</v>
      </c>
      <c r="E4435" s="4">
        <f t="shared" si="17"/>
        <v>7.3879231987622321E-2</v>
      </c>
      <c r="F4435" s="4"/>
    </row>
    <row r="4436" spans="1:6" ht="13.2" x14ac:dyDescent="0.25">
      <c r="A4436" s="5">
        <v>44789.75</v>
      </c>
      <c r="B4436" s="6">
        <v>166.97</v>
      </c>
      <c r="C4436" s="6">
        <v>145.08268000000001</v>
      </c>
      <c r="D4436" s="6">
        <v>0.15086101249301401</v>
      </c>
      <c r="E4436" s="4">
        <f t="shared" si="17"/>
        <v>7.6760615999146894E-2</v>
      </c>
      <c r="F4436" s="4"/>
    </row>
    <row r="4437" spans="1:6" ht="13.2" x14ac:dyDescent="0.25">
      <c r="A4437" s="5">
        <v>44789.791666666664</v>
      </c>
      <c r="B4437" s="6">
        <v>171.17</v>
      </c>
      <c r="C4437" s="6">
        <v>148.93062</v>
      </c>
      <c r="D4437" s="6">
        <v>0.14932711621021899</v>
      </c>
      <c r="E4437" s="4">
        <f t="shared" si="17"/>
        <v>7.963337387120685E-2</v>
      </c>
      <c r="F4437" s="4"/>
    </row>
    <row r="4438" spans="1:6" ht="13.2" x14ac:dyDescent="0.25">
      <c r="A4438" s="5">
        <v>44789.833333333336</v>
      </c>
      <c r="B4438" s="6">
        <v>176.18</v>
      </c>
      <c r="C4438" s="6">
        <v>152.82352</v>
      </c>
      <c r="D4438" s="6">
        <v>0.15283301942004701</v>
      </c>
      <c r="E4438" s="4">
        <f t="shared" si="17"/>
        <v>8.4037829156105068E-2</v>
      </c>
      <c r="F4438" s="4"/>
    </row>
    <row r="4439" spans="1:6" ht="13.2" x14ac:dyDescent="0.25">
      <c r="A4439" s="5">
        <v>44789.875</v>
      </c>
      <c r="B4439" s="6">
        <v>189.63</v>
      </c>
      <c r="C4439" s="6">
        <v>159.24449000000001</v>
      </c>
      <c r="D4439" s="6">
        <v>0.19081043243631199</v>
      </c>
      <c r="E4439" s="4">
        <f t="shared" si="17"/>
        <v>9.0575215556051178E-2</v>
      </c>
      <c r="F4439" s="4"/>
    </row>
    <row r="4440" spans="1:6" ht="13.2" x14ac:dyDescent="0.25">
      <c r="A4440" s="5">
        <v>44789.916666666664</v>
      </c>
      <c r="B4440" s="6">
        <v>202.33</v>
      </c>
      <c r="C4440" s="6">
        <v>168.60881000000001</v>
      </c>
      <c r="D4440" s="6">
        <v>0.199996607531955</v>
      </c>
      <c r="E4440" s="4">
        <f t="shared" si="17"/>
        <v>9.6235930640561948E-2</v>
      </c>
      <c r="F4440" s="4"/>
    </row>
    <row r="4441" spans="1:6" ht="13.2" x14ac:dyDescent="0.25">
      <c r="A4441" s="5">
        <v>44789.958333333336</v>
      </c>
      <c r="B4441" s="6">
        <v>215.35</v>
      </c>
      <c r="C4441" s="6">
        <v>178.44282000000001</v>
      </c>
      <c r="D4441" s="6">
        <v>0.20682916802144199</v>
      </c>
      <c r="E4441" s="4">
        <f t="shared" si="17"/>
        <v>0.10304967769665224</v>
      </c>
      <c r="F4441" s="4"/>
    </row>
    <row r="4442" spans="1:6" ht="13.2" x14ac:dyDescent="0.25">
      <c r="A4442" s="5">
        <v>44790</v>
      </c>
      <c r="B4442" s="6">
        <v>225.56</v>
      </c>
      <c r="C4442" s="6">
        <v>190.14355</v>
      </c>
      <c r="D4442" s="6">
        <v>0.186261642848258</v>
      </c>
      <c r="E4442" s="4">
        <f t="shared" si="17"/>
        <v>0.10757013080894311</v>
      </c>
      <c r="F4442" s="4"/>
    </row>
    <row r="4443" spans="1:6" ht="13.2" x14ac:dyDescent="0.25">
      <c r="A4443" s="5">
        <v>44790.041666666664</v>
      </c>
      <c r="B4443" s="6">
        <v>241.23</v>
      </c>
      <c r="C4443" s="6">
        <v>212.15881999999999</v>
      </c>
      <c r="D4443" s="6">
        <v>0.137025554723579</v>
      </c>
      <c r="E4443" s="4">
        <f t="shared" si="17"/>
        <v>0.11214788173101548</v>
      </c>
      <c r="F4443" s="4"/>
    </row>
    <row r="4444" spans="1:6" ht="13.2" x14ac:dyDescent="0.25">
      <c r="A4444" s="5">
        <v>44790.083333333336</v>
      </c>
      <c r="B4444" s="6">
        <v>277.82</v>
      </c>
      <c r="C4444" s="6">
        <v>239.31924000000001</v>
      </c>
      <c r="D4444" s="6">
        <v>0.16087615855708001</v>
      </c>
      <c r="E4444" s="4">
        <f t="shared" si="17"/>
        <v>0.11638015497806165</v>
      </c>
      <c r="F4444" s="4"/>
    </row>
    <row r="4445" spans="1:6" ht="13.2" x14ac:dyDescent="0.25">
      <c r="A4445" s="5">
        <v>44790.125</v>
      </c>
      <c r="B4445" s="6">
        <v>303.08999999999997</v>
      </c>
      <c r="C4445" s="6">
        <v>253.75064</v>
      </c>
      <c r="D4445" s="6">
        <v>0.19444033717511</v>
      </c>
      <c r="E4445" s="4">
        <f t="shared" si="17"/>
        <v>0.1206737675362554</v>
      </c>
      <c r="F4445" s="4"/>
    </row>
    <row r="4446" spans="1:6" ht="13.2" x14ac:dyDescent="0.25">
      <c r="A4446" s="5">
        <v>44790.166666666664</v>
      </c>
      <c r="B4446" s="6">
        <v>298.51</v>
      </c>
      <c r="C4446" s="6">
        <v>251.59859</v>
      </c>
      <c r="D4446" s="6">
        <v>0.18645338990174701</v>
      </c>
      <c r="E4446" s="4">
        <f t="shared" si="17"/>
        <v>0.12552740447651306</v>
      </c>
      <c r="F4446" s="4"/>
    </row>
    <row r="4447" spans="1:6" ht="13.2" x14ac:dyDescent="0.25">
      <c r="A4447" s="5">
        <v>44790.208333333336</v>
      </c>
      <c r="B4447" s="6">
        <v>288.39</v>
      </c>
      <c r="C4447" s="6">
        <v>245.05457999999999</v>
      </c>
      <c r="D4447" s="6">
        <v>0.17683986971392199</v>
      </c>
      <c r="E4447" s="4">
        <f t="shared" si="17"/>
        <v>0.13164580781185584</v>
      </c>
      <c r="F4447" s="4"/>
    </row>
    <row r="4448" spans="1:6" ht="13.2" x14ac:dyDescent="0.25">
      <c r="A4448" s="5">
        <v>44790.25</v>
      </c>
      <c r="B4448" s="6">
        <v>271.64999999999998</v>
      </c>
      <c r="C4448" s="6">
        <v>241.9693</v>
      </c>
      <c r="D4448" s="6">
        <v>0.12266308163886799</v>
      </c>
      <c r="E4448" s="4">
        <f t="shared" si="17"/>
        <v>0.13622469360236719</v>
      </c>
      <c r="F4448" s="4"/>
    </row>
    <row r="4449" spans="1:6" ht="13.2" x14ac:dyDescent="0.25">
      <c r="A4449" s="5">
        <v>44790.291666666664</v>
      </c>
      <c r="B4449" s="6">
        <v>258.41000000000003</v>
      </c>
      <c r="C4449" s="6">
        <v>242.43554</v>
      </c>
      <c r="D4449" s="6">
        <v>6.5891576787792797E-2</v>
      </c>
      <c r="E4449" s="4">
        <f t="shared" si="17"/>
        <v>0.13861084278507521</v>
      </c>
      <c r="F4449" s="4"/>
    </row>
    <row r="4450" spans="1:6" ht="13.2" x14ac:dyDescent="0.25">
      <c r="A4450" s="5">
        <v>44790.333333333336</v>
      </c>
      <c r="B4450" s="6">
        <v>264.89999999999998</v>
      </c>
      <c r="C4450" s="6">
        <v>243.51967999999999</v>
      </c>
      <c r="D4450" s="6">
        <v>8.7797093031659598E-2</v>
      </c>
      <c r="E4450" s="4">
        <f t="shared" si="17"/>
        <v>0.1415342203913737</v>
      </c>
      <c r="F4450" s="4"/>
    </row>
    <row r="4451" spans="1:6" ht="13.2" x14ac:dyDescent="0.25">
      <c r="A4451" s="5">
        <v>44790.375</v>
      </c>
      <c r="B4451" s="6">
        <v>270.37</v>
      </c>
      <c r="C4451" s="6">
        <v>239.71119999999999</v>
      </c>
      <c r="D4451" s="6">
        <v>0.127898905015702</v>
      </c>
      <c r="E4451" s="4">
        <f t="shared" si="17"/>
        <v>0.14375167017013676</v>
      </c>
      <c r="F4451" s="4"/>
    </row>
    <row r="4452" spans="1:6" ht="13.2" x14ac:dyDescent="0.25">
      <c r="A4452" s="5">
        <v>44790.416666666664</v>
      </c>
      <c r="B4452" s="6">
        <v>269.66000000000003</v>
      </c>
      <c r="C4452" s="6">
        <v>234.21483000000001</v>
      </c>
      <c r="D4452" s="6">
        <v>0.15133614724567099</v>
      </c>
      <c r="E4452" s="4">
        <f t="shared" si="17"/>
        <v>0.14439761097781242</v>
      </c>
      <c r="F4452" s="4"/>
    </row>
    <row r="4453" spans="1:6" ht="13.2" x14ac:dyDescent="0.25">
      <c r="A4453" s="5">
        <v>44790.458333333336</v>
      </c>
      <c r="B4453" s="6">
        <v>273.11</v>
      </c>
      <c r="C4453" s="6">
        <v>236.84690000000001</v>
      </c>
      <c r="D4453" s="6">
        <v>0.153107767084981</v>
      </c>
      <c r="E4453" s="4">
        <f t="shared" si="17"/>
        <v>0.14580913015747199</v>
      </c>
      <c r="F4453" s="4"/>
    </row>
    <row r="4454" spans="1:6" ht="13.2" x14ac:dyDescent="0.25">
      <c r="A4454" s="5">
        <v>44790.5</v>
      </c>
      <c r="B4454" s="6">
        <v>273.06</v>
      </c>
      <c r="C4454" s="6">
        <v>243.96734000000001</v>
      </c>
      <c r="D4454" s="6">
        <v>0.11924817477618101</v>
      </c>
      <c r="E4454" s="4">
        <f t="shared" si="17"/>
        <v>0.14725247112697085</v>
      </c>
      <c r="F4454" s="4"/>
    </row>
    <row r="4455" spans="1:6" ht="13.2" x14ac:dyDescent="0.25">
      <c r="A4455" s="5">
        <v>44790.541666666664</v>
      </c>
      <c r="B4455" s="6">
        <v>270.85000000000002</v>
      </c>
      <c r="C4455" s="6">
        <v>239.91075000000001</v>
      </c>
      <c r="D4455" s="6">
        <v>0.12896149922419001</v>
      </c>
      <c r="E4455" s="4">
        <f t="shared" si="17"/>
        <v>0.14921672735750616</v>
      </c>
      <c r="F4455" s="4"/>
    </row>
    <row r="4456" spans="1:6" ht="13.2" x14ac:dyDescent="0.25">
      <c r="A4456" s="5">
        <v>44790.583333333336</v>
      </c>
      <c r="B4456" s="6">
        <v>270.44</v>
      </c>
      <c r="C4456" s="6">
        <v>220.29715999999999</v>
      </c>
      <c r="D4456" s="6">
        <v>0.22761455481314399</v>
      </c>
      <c r="E4456" s="4">
        <f t="shared" si="17"/>
        <v>0.15021774524371501</v>
      </c>
      <c r="F4456" s="4"/>
    </row>
    <row r="4457" spans="1:6" ht="13.2" x14ac:dyDescent="0.25">
      <c r="A4457" s="5">
        <v>44790.625</v>
      </c>
      <c r="B4457" s="6">
        <v>221.51</v>
      </c>
      <c r="C4457" s="6">
        <v>190.41094000000001</v>
      </c>
      <c r="D4457" s="6">
        <v>0.163326014776251</v>
      </c>
      <c r="E4457" s="4">
        <f t="shared" si="17"/>
        <v>0.15258995472483874</v>
      </c>
      <c r="F4457" s="4"/>
    </row>
    <row r="4458" spans="1:6" ht="13.2" x14ac:dyDescent="0.25">
      <c r="A4458" s="5">
        <v>44790.666666666664</v>
      </c>
      <c r="B4458" s="6">
        <v>185.01</v>
      </c>
      <c r="C4458" s="6">
        <v>164.48184000000001</v>
      </c>
      <c r="D4458" s="6">
        <v>0.12480502406831</v>
      </c>
      <c r="E4458" s="4">
        <f t="shared" si="17"/>
        <v>0.15436692428108648</v>
      </c>
      <c r="F4458" s="4"/>
    </row>
    <row r="4459" spans="1:6" ht="13.2" x14ac:dyDescent="0.25">
      <c r="A4459" s="5">
        <v>44790.708333333336</v>
      </c>
      <c r="B4459" s="6">
        <v>175.19</v>
      </c>
      <c r="C4459" s="6">
        <v>150.02787000000001</v>
      </c>
      <c r="D4459" s="6">
        <v>0.16771637163148401</v>
      </c>
      <c r="E4459" s="4">
        <f t="shared" si="17"/>
        <v>0.15553835496362159</v>
      </c>
      <c r="F4459" s="4"/>
    </row>
    <row r="4460" spans="1:6" ht="13.2" x14ac:dyDescent="0.25">
      <c r="A4460" s="5">
        <v>44790.75</v>
      </c>
      <c r="B4460" s="6">
        <v>177.71</v>
      </c>
      <c r="C4460" s="6">
        <v>148.44627</v>
      </c>
      <c r="D4460" s="6">
        <v>0.19713348135995601</v>
      </c>
      <c r="E4460" s="4">
        <f t="shared" si="17"/>
        <v>0.15746637449974418</v>
      </c>
      <c r="F4460" s="4"/>
    </row>
    <row r="4461" spans="1:6" ht="13.2" x14ac:dyDescent="0.25">
      <c r="A4461" s="5">
        <v>44790.791666666664</v>
      </c>
      <c r="B4461" s="6">
        <v>177.62</v>
      </c>
      <c r="C4461" s="6">
        <v>152.28739999999999</v>
      </c>
      <c r="D4461" s="6">
        <v>0.166347314354306</v>
      </c>
      <c r="E4461" s="4">
        <f t="shared" si="17"/>
        <v>0.15817554942241449</v>
      </c>
      <c r="F4461" s="4"/>
    </row>
    <row r="4462" spans="1:6" ht="13.2" x14ac:dyDescent="0.25">
      <c r="A4462" s="5">
        <v>44790.833333333336</v>
      </c>
      <c r="B4462" s="6">
        <v>174.14</v>
      </c>
      <c r="C4462" s="6">
        <v>156.08924999999999</v>
      </c>
      <c r="D4462" s="6">
        <v>0.115643774315015</v>
      </c>
      <c r="E4462" s="4">
        <f t="shared" si="17"/>
        <v>0.15662599754303816</v>
      </c>
      <c r="F4462" s="4"/>
    </row>
    <row r="4463" spans="1:6" ht="13.2" x14ac:dyDescent="0.25">
      <c r="A4463" s="5">
        <v>44790.875</v>
      </c>
      <c r="B4463" s="6">
        <v>187.48</v>
      </c>
      <c r="C4463" s="6">
        <v>162.09793999999999</v>
      </c>
      <c r="D4463" s="6">
        <v>0.15658471662255499</v>
      </c>
      <c r="E4463" s="4">
        <f t="shared" si="17"/>
        <v>0.15519992605079833</v>
      </c>
      <c r="F4463" s="4"/>
    </row>
    <row r="4464" spans="1:6" ht="13.2" x14ac:dyDescent="0.25">
      <c r="A4464" s="5">
        <v>44790.916666666664</v>
      </c>
      <c r="B4464" s="6">
        <v>189.54</v>
      </c>
      <c r="C4464" s="6">
        <v>170.62074000000001</v>
      </c>
      <c r="D4464" s="6">
        <v>0.110884878356523</v>
      </c>
      <c r="E4464" s="4">
        <f t="shared" si="17"/>
        <v>0.15148693733515531</v>
      </c>
      <c r="F4464" s="4"/>
    </row>
    <row r="4465" spans="1:6" ht="13.2" x14ac:dyDescent="0.25">
      <c r="A4465" s="5">
        <v>44790.958333333336</v>
      </c>
      <c r="B4465" s="6">
        <v>202.35</v>
      </c>
      <c r="C4465" s="6">
        <v>178.7176</v>
      </c>
      <c r="D4465" s="6">
        <v>0.13223319919246801</v>
      </c>
      <c r="E4465" s="4">
        <f t="shared" si="17"/>
        <v>0.14837877196728141</v>
      </c>
      <c r="F4465" s="4"/>
    </row>
    <row r="4466" spans="1:6" ht="13.2" x14ac:dyDescent="0.25">
      <c r="A4466" s="5">
        <v>44791</v>
      </c>
      <c r="B4466" s="6">
        <v>206.13</v>
      </c>
      <c r="C4466" s="6">
        <v>185.50021000000001</v>
      </c>
      <c r="D4466" s="6">
        <v>0.111211680029903</v>
      </c>
      <c r="E4466" s="4">
        <f t="shared" si="17"/>
        <v>0.14525169018318326</v>
      </c>
      <c r="F4466" s="4"/>
    </row>
    <row r="4467" spans="1:6" ht="13.2" x14ac:dyDescent="0.25">
      <c r="A4467" s="5">
        <v>44791.041666666664</v>
      </c>
      <c r="B4467" s="6">
        <v>212.68</v>
      </c>
      <c r="C4467" s="6">
        <v>207.55662000000001</v>
      </c>
      <c r="D4467" s="6">
        <v>2.4684252422302801E-2</v>
      </c>
      <c r="E4467" s="4">
        <f t="shared" si="17"/>
        <v>0.14057080258729679</v>
      </c>
      <c r="F4467" s="4"/>
    </row>
    <row r="4468" spans="1:6" ht="13.2" x14ac:dyDescent="0.25">
      <c r="A4468" s="5">
        <v>44791.083333333336</v>
      </c>
      <c r="B4468" s="6">
        <v>249.39</v>
      </c>
      <c r="C4468" s="6">
        <v>235.23573999999999</v>
      </c>
      <c r="D4468" s="6">
        <v>6.01705336102413E-2</v>
      </c>
      <c r="E4468" s="4">
        <f t="shared" si="17"/>
        <v>0.13637473488117849</v>
      </c>
      <c r="F4468" s="4"/>
    </row>
    <row r="4469" spans="1:6" ht="13.2" x14ac:dyDescent="0.25">
      <c r="A4469" s="5">
        <v>44791.125</v>
      </c>
      <c r="B4469" s="6">
        <v>272.20999999999998</v>
      </c>
      <c r="C4469" s="6">
        <v>249.56752</v>
      </c>
      <c r="D4469" s="6">
        <v>9.0726870227343603E-2</v>
      </c>
      <c r="E4469" s="4">
        <f t="shared" si="17"/>
        <v>0.13205334042502156</v>
      </c>
      <c r="F4469" s="4"/>
    </row>
    <row r="4470" spans="1:6" ht="13.2" x14ac:dyDescent="0.25">
      <c r="A4470" s="5">
        <v>44791.166666666664</v>
      </c>
      <c r="B4470" s="6">
        <v>269.8</v>
      </c>
      <c r="C4470" s="6">
        <v>247.00839999999999</v>
      </c>
      <c r="D4470" s="6">
        <v>9.2270546264823394E-2</v>
      </c>
      <c r="E4470" s="4">
        <f t="shared" si="17"/>
        <v>0.12812905527348309</v>
      </c>
      <c r="F4470" s="4"/>
    </row>
    <row r="4471" spans="1:6" ht="13.2" x14ac:dyDescent="0.25">
      <c r="A4471" s="5">
        <v>44791.208333333336</v>
      </c>
      <c r="B4471" s="6">
        <v>256.24</v>
      </c>
      <c r="C4471" s="6">
        <v>240.32634999999999</v>
      </c>
      <c r="D4471" s="6">
        <v>6.6216833901068306E-2</v>
      </c>
      <c r="E4471" s="4">
        <f t="shared" si="17"/>
        <v>0.12351976211461418</v>
      </c>
      <c r="F4471" s="4"/>
    </row>
    <row r="4472" spans="1:6" ht="13.2" x14ac:dyDescent="0.25">
      <c r="A4472" s="5">
        <v>44791.25</v>
      </c>
      <c r="B4472" s="6">
        <v>243.71</v>
      </c>
      <c r="C4472" s="6">
        <v>236.49270999999999</v>
      </c>
      <c r="D4472" s="6">
        <v>3.05180231559781E-2</v>
      </c>
      <c r="E4472" s="4">
        <f t="shared" si="17"/>
        <v>0.11968038467782709</v>
      </c>
      <c r="F4472" s="4"/>
    </row>
    <row r="4473" spans="1:6" ht="13.2" x14ac:dyDescent="0.25">
      <c r="A4473" s="5">
        <v>44791.291666666664</v>
      </c>
      <c r="B4473" s="6">
        <v>235.1</v>
      </c>
      <c r="C4473" s="6">
        <v>235.09499</v>
      </c>
      <c r="D4473" s="7">
        <v>2.1310534945889798E-5</v>
      </c>
      <c r="E4473" s="4">
        <f t="shared" si="17"/>
        <v>0.11693579025062513</v>
      </c>
      <c r="F4473" s="4"/>
    </row>
    <row r="4474" spans="1:6" ht="13.2" x14ac:dyDescent="0.25">
      <c r="A4474" s="5">
        <v>44791.333333333336</v>
      </c>
      <c r="B4474" s="6">
        <v>226.74</v>
      </c>
      <c r="C4474" s="6">
        <v>233.91382999999999</v>
      </c>
      <c r="D4474" s="6">
        <v>3.0668686840790799E-2</v>
      </c>
      <c r="E4474" s="4">
        <f t="shared" si="17"/>
        <v>0.11455543999267226</v>
      </c>
      <c r="F4474" s="4"/>
    </row>
    <row r="4475" spans="1:6" ht="13.2" x14ac:dyDescent="0.25">
      <c r="A4475" s="5">
        <v>44791.375</v>
      </c>
      <c r="B4475" s="6">
        <v>226.18</v>
      </c>
      <c r="C4475" s="6">
        <v>228.33762999999999</v>
      </c>
      <c r="D4475" s="6">
        <v>9.4492966402427107E-3</v>
      </c>
      <c r="E4475" s="4">
        <f t="shared" si="17"/>
        <v>0.10962003964369478</v>
      </c>
      <c r="F4475" s="4"/>
    </row>
    <row r="4476" spans="1:6" ht="13.2" x14ac:dyDescent="0.25">
      <c r="A4476" s="5">
        <v>44791.416666666664</v>
      </c>
      <c r="B4476" s="6">
        <v>224.04</v>
      </c>
      <c r="C4476" s="6">
        <v>222.43449000000001</v>
      </c>
      <c r="D4476" s="6">
        <v>7.2179004254240399E-3</v>
      </c>
      <c r="E4476" s="4">
        <f t="shared" si="17"/>
        <v>0.10361511269285116</v>
      </c>
      <c r="F4476" s="4"/>
    </row>
    <row r="4477" spans="1:6" ht="13.2" x14ac:dyDescent="0.25">
      <c r="A4477" s="5">
        <v>44791.458333333336</v>
      </c>
      <c r="B4477" s="6">
        <v>223.04</v>
      </c>
      <c r="C4477" s="6">
        <v>225.75069999999999</v>
      </c>
      <c r="D4477" s="6">
        <v>1.2007493221504901E-2</v>
      </c>
      <c r="E4477" s="4">
        <f t="shared" si="17"/>
        <v>9.7735934615206341E-2</v>
      </c>
      <c r="F4477" s="4"/>
    </row>
    <row r="4478" spans="1:6" ht="13.2" x14ac:dyDescent="0.25">
      <c r="A4478" s="5">
        <v>44791.5</v>
      </c>
      <c r="B4478" s="6">
        <v>228.76</v>
      </c>
      <c r="C4478" s="6">
        <v>232.95182</v>
      </c>
      <c r="D4478" s="6">
        <v>1.7994364671630399E-2</v>
      </c>
      <c r="E4478" s="4">
        <f t="shared" si="17"/>
        <v>9.3517025860850089E-2</v>
      </c>
      <c r="F4478" s="4"/>
    </row>
    <row r="4479" spans="1:6" ht="13.2" x14ac:dyDescent="0.25">
      <c r="A4479" s="5">
        <v>44791.541666666664</v>
      </c>
      <c r="B4479" s="6">
        <v>240.22</v>
      </c>
      <c r="C4479" s="6">
        <v>228.24977999999999</v>
      </c>
      <c r="D4479" s="6">
        <v>5.24435116651591E-2</v>
      </c>
      <c r="E4479" s="4">
        <f t="shared" si="17"/>
        <v>9.0328776379223805E-2</v>
      </c>
      <c r="F4479" s="4"/>
    </row>
    <row r="4480" spans="1:6" ht="13.2" x14ac:dyDescent="0.25">
      <c r="A4480" s="5">
        <v>44791.583333333336</v>
      </c>
      <c r="B4480" s="6">
        <v>241.84</v>
      </c>
      <c r="C4480" s="6">
        <v>208.96879999999999</v>
      </c>
      <c r="D4480" s="6">
        <v>0.15730195129607799</v>
      </c>
      <c r="E4480" s="4">
        <f t="shared" si="17"/>
        <v>8.7399084566012683E-2</v>
      </c>
      <c r="F4480" s="4"/>
    </row>
    <row r="4481" spans="1:6" ht="13.2" x14ac:dyDescent="0.25">
      <c r="A4481" s="5">
        <v>44791.625</v>
      </c>
      <c r="B4481" s="6">
        <v>197.32</v>
      </c>
      <c r="C4481" s="6">
        <v>182.19596000000001</v>
      </c>
      <c r="D4481" s="6">
        <v>8.3009744014082301E-2</v>
      </c>
      <c r="E4481" s="4">
        <f t="shared" si="17"/>
        <v>8.4052573284255652E-2</v>
      </c>
      <c r="F4481" s="4"/>
    </row>
    <row r="4482" spans="1:6" ht="13.2" x14ac:dyDescent="0.25">
      <c r="A4482" s="5">
        <v>44791.666666666664</v>
      </c>
      <c r="B4482" s="6">
        <v>167.1</v>
      </c>
      <c r="C4482" s="6">
        <v>160.65325000000001</v>
      </c>
      <c r="D4482" s="6">
        <v>4.01283509670671E-2</v>
      </c>
      <c r="E4482" s="4">
        <f t="shared" si="17"/>
        <v>8.0524378571703872E-2</v>
      </c>
      <c r="F4482" s="4"/>
    </row>
    <row r="4483" spans="1:6" ht="13.2" x14ac:dyDescent="0.25">
      <c r="A4483" s="5">
        <v>44791.708333333336</v>
      </c>
      <c r="B4483" s="6">
        <v>155.37</v>
      </c>
      <c r="C4483" s="6">
        <v>148.73732999999999</v>
      </c>
      <c r="D4483" s="6">
        <v>4.4593176440642097E-2</v>
      </c>
      <c r="E4483" s="4">
        <f t="shared" si="17"/>
        <v>7.5394245438752117E-2</v>
      </c>
      <c r="F4483" s="4"/>
    </row>
    <row r="4484" spans="1:6" ht="13.2" x14ac:dyDescent="0.25">
      <c r="A4484" s="5">
        <v>44791.75</v>
      </c>
      <c r="B4484" s="6">
        <v>152.69</v>
      </c>
      <c r="C4484" s="6">
        <v>146.86546999999999</v>
      </c>
      <c r="D4484" s="6">
        <v>3.9658947743128503E-2</v>
      </c>
      <c r="E4484" s="4">
        <f t="shared" si="17"/>
        <v>6.8832806538050961E-2</v>
      </c>
      <c r="F4484" s="4"/>
    </row>
    <row r="4485" spans="1:6" ht="13.2" x14ac:dyDescent="0.25">
      <c r="A4485" s="5">
        <v>44791.791666666664</v>
      </c>
      <c r="B4485" s="6">
        <v>154.79</v>
      </c>
      <c r="C4485" s="6">
        <v>149.44662</v>
      </c>
      <c r="D4485" s="6">
        <v>3.57544386082468E-2</v>
      </c>
      <c r="E4485" s="4">
        <f t="shared" si="17"/>
        <v>6.3391436715298496E-2</v>
      </c>
      <c r="F4485" s="4"/>
    </row>
    <row r="4486" spans="1:6" ht="13.2" x14ac:dyDescent="0.25">
      <c r="A4486" s="5">
        <v>44791.833333333336</v>
      </c>
      <c r="B4486" s="6">
        <v>152.66999999999999</v>
      </c>
      <c r="C4486" s="6">
        <v>152.9229</v>
      </c>
      <c r="D4486" s="6">
        <v>1.65377454913561E-3</v>
      </c>
      <c r="E4486" s="4">
        <f t="shared" si="17"/>
        <v>5.8641853391720199E-2</v>
      </c>
      <c r="F4486" s="4"/>
    </row>
    <row r="4487" spans="1:6" ht="13.2" x14ac:dyDescent="0.25">
      <c r="A4487" s="5">
        <v>44791.875</v>
      </c>
      <c r="B4487" s="6">
        <v>156.26</v>
      </c>
      <c r="C4487" s="6">
        <v>159.35938999999999</v>
      </c>
      <c r="D4487" s="6">
        <v>1.9449057881057399E-2</v>
      </c>
      <c r="E4487" s="4">
        <f t="shared" si="17"/>
        <v>5.2927867610824471E-2</v>
      </c>
      <c r="F4487" s="4"/>
    </row>
    <row r="4488" spans="1:6" ht="13.2" x14ac:dyDescent="0.25">
      <c r="A4488" s="5">
        <v>44791.916666666664</v>
      </c>
      <c r="B4488" s="6">
        <v>170.07</v>
      </c>
      <c r="C4488" s="6">
        <v>167.98921999999999</v>
      </c>
      <c r="D4488" s="6">
        <v>1.2386390031455599E-2</v>
      </c>
      <c r="E4488" s="4">
        <f t="shared" si="17"/>
        <v>4.8823763930613329E-2</v>
      </c>
      <c r="F4488" s="4"/>
    </row>
    <row r="4489" spans="1:6" ht="13.2" x14ac:dyDescent="0.25">
      <c r="A4489" s="5">
        <v>44791.958333333336</v>
      </c>
      <c r="B4489" s="6">
        <v>177.61</v>
      </c>
      <c r="C4489" s="6">
        <v>175.56010000000001</v>
      </c>
      <c r="D4489" s="6">
        <v>1.16763433149104E-2</v>
      </c>
      <c r="E4489" s="4">
        <f t="shared" si="17"/>
        <v>4.380056160238175E-2</v>
      </c>
      <c r="F4489" s="4"/>
    </row>
    <row r="4490" spans="1:6" ht="13.2" x14ac:dyDescent="0.25">
      <c r="A4490" s="5">
        <v>44792</v>
      </c>
      <c r="B4490" s="6">
        <v>177.09</v>
      </c>
      <c r="C4490" s="6">
        <v>187.81079</v>
      </c>
      <c r="D4490" s="6">
        <v>5.7082929047899703E-2</v>
      </c>
      <c r="E4490" s="4">
        <f t="shared" si="17"/>
        <v>4.1545196978131624E-2</v>
      </c>
      <c r="F4490" s="4"/>
    </row>
    <row r="4491" spans="1:6" ht="13.2" x14ac:dyDescent="0.25">
      <c r="A4491" s="5">
        <v>44792.041666666664</v>
      </c>
      <c r="B4491" s="6">
        <v>192.44</v>
      </c>
      <c r="C4491" s="6">
        <v>211.03872999999999</v>
      </c>
      <c r="D4491" s="6">
        <v>8.8129463250655404E-2</v>
      </c>
      <c r="E4491" s="4">
        <f t="shared" si="17"/>
        <v>4.4188747429312981E-2</v>
      </c>
      <c r="F4491" s="4"/>
    </row>
    <row r="4492" spans="1:6" ht="13.2" x14ac:dyDescent="0.25">
      <c r="A4492" s="5">
        <v>44792.083333333336</v>
      </c>
      <c r="B4492" s="6">
        <v>236.2</v>
      </c>
      <c r="C4492" s="6">
        <v>235.06229999999999</v>
      </c>
      <c r="D4492" s="6">
        <v>4.83999348257885E-3</v>
      </c>
      <c r="E4492" s="4">
        <f t="shared" si="17"/>
        <v>4.188330825732705E-2</v>
      </c>
      <c r="F4492" s="4"/>
    </row>
    <row r="4493" spans="1:6" ht="13.2" x14ac:dyDescent="0.25">
      <c r="A4493" s="5">
        <v>44792.125</v>
      </c>
      <c r="B4493" s="6">
        <v>260.67</v>
      </c>
      <c r="C4493" s="6">
        <v>244.99200999999999</v>
      </c>
      <c r="D4493" s="6">
        <v>6.3993882902548593E-2</v>
      </c>
      <c r="E4493" s="4">
        <f t="shared" si="17"/>
        <v>4.0769433785460586E-2</v>
      </c>
      <c r="F4493" s="4"/>
    </row>
    <row r="4494" spans="1:6" ht="13.2" x14ac:dyDescent="0.25">
      <c r="A4494" s="5">
        <v>44792.166666666664</v>
      </c>
      <c r="B4494" s="6">
        <v>252.16</v>
      </c>
      <c r="C4494" s="6">
        <v>239.71485000000001</v>
      </c>
      <c r="D4494" s="6">
        <v>5.1916474928440898E-2</v>
      </c>
      <c r="E4494" s="4">
        <f t="shared" si="17"/>
        <v>3.9088014146444645E-2</v>
      </c>
      <c r="F4494" s="4"/>
    </row>
    <row r="4495" spans="1:6" ht="13.2" x14ac:dyDescent="0.25">
      <c r="A4495" s="5">
        <v>44792.208333333336</v>
      </c>
      <c r="B4495" s="6">
        <v>235.43</v>
      </c>
      <c r="C4495" s="6">
        <v>231.95882</v>
      </c>
      <c r="D4495" s="6">
        <v>1.496463898204E-2</v>
      </c>
      <c r="E4495" s="4">
        <f t="shared" si="17"/>
        <v>3.6952506024818463E-2</v>
      </c>
      <c r="F4495" s="4"/>
    </row>
    <row r="4496" spans="1:6" ht="13.2" x14ac:dyDescent="0.25">
      <c r="A4496" s="5">
        <v>44792.25</v>
      </c>
      <c r="B4496" s="6">
        <v>225.4</v>
      </c>
      <c r="C4496" s="6">
        <v>227.37099000000001</v>
      </c>
      <c r="D4496" s="6">
        <v>8.6686080752870001E-3</v>
      </c>
      <c r="E4496" s="9">
        <f t="shared" si="17"/>
        <v>3.6042113729789667E-2</v>
      </c>
      <c r="F4496" s="4"/>
    </row>
    <row r="4497" spans="1:6" ht="13.2" x14ac:dyDescent="0.25">
      <c r="A4497" s="5">
        <v>44792.291666666664</v>
      </c>
      <c r="B4497" s="6">
        <v>215.28</v>
      </c>
      <c r="C4497" s="6">
        <v>223.77977999999999</v>
      </c>
      <c r="D4497" s="6">
        <v>3.7982788257276801E-2</v>
      </c>
      <c r="E4497" s="4">
        <f t="shared" si="17"/>
        <v>3.7623841968220127E-2</v>
      </c>
      <c r="F4497" s="4"/>
    </row>
    <row r="4498" spans="1:6" ht="13.2" x14ac:dyDescent="0.25">
      <c r="A4498" s="5">
        <v>44792.333333333336</v>
      </c>
      <c r="B4498" s="6">
        <v>215.09</v>
      </c>
      <c r="C4498" s="6">
        <v>220.47594000000001</v>
      </c>
      <c r="D4498" s="6">
        <v>2.4428697299124801E-2</v>
      </c>
      <c r="E4498" s="4">
        <f t="shared" si="17"/>
        <v>3.7363842403984042E-2</v>
      </c>
      <c r="F4498" s="4"/>
    </row>
    <row r="4499" spans="1:6" ht="13.2" x14ac:dyDescent="0.25">
      <c r="A4499" s="5">
        <v>44792.375</v>
      </c>
      <c r="B4499" s="6">
        <v>204.35</v>
      </c>
      <c r="C4499" s="6">
        <v>214.39909</v>
      </c>
      <c r="D4499" s="6">
        <v>4.6870954536234299E-2</v>
      </c>
      <c r="E4499" s="4">
        <f t="shared" si="17"/>
        <v>3.8923078149650354E-2</v>
      </c>
      <c r="F4499" s="4"/>
    </row>
    <row r="4500" spans="1:6" ht="13.2" x14ac:dyDescent="0.25">
      <c r="A4500" s="5">
        <v>44792.416666666664</v>
      </c>
      <c r="B4500" s="6">
        <v>203.86</v>
      </c>
      <c r="C4500" s="6">
        <v>208.41182000000001</v>
      </c>
      <c r="D4500" s="6">
        <v>2.1840507894417799E-2</v>
      </c>
      <c r="E4500" s="4">
        <f t="shared" si="17"/>
        <v>3.9532353460858434E-2</v>
      </c>
      <c r="F4500" s="4"/>
    </row>
    <row r="4501" spans="1:6" ht="13.2" x14ac:dyDescent="0.25">
      <c r="A4501" s="5">
        <v>44792.458333333336</v>
      </c>
      <c r="B4501" s="6">
        <v>205.85</v>
      </c>
      <c r="C4501" s="6">
        <v>210.64294000000001</v>
      </c>
      <c r="D4501" s="6">
        <v>2.27538601578577E-2</v>
      </c>
      <c r="E4501" s="4">
        <f t="shared" si="17"/>
        <v>3.9980118749873124E-2</v>
      </c>
      <c r="F4501" s="4"/>
    </row>
    <row r="4502" spans="1:6" ht="13.2" x14ac:dyDescent="0.25">
      <c r="A4502" s="5">
        <v>44792.5</v>
      </c>
      <c r="B4502" s="6">
        <v>213.89</v>
      </c>
      <c r="C4502" s="6">
        <v>216.87863999999999</v>
      </c>
      <c r="D4502" s="6">
        <v>1.3780241336814001E-2</v>
      </c>
      <c r="E4502" s="4">
        <f t="shared" si="17"/>
        <v>3.9804530277589116E-2</v>
      </c>
      <c r="F4502" s="4"/>
    </row>
    <row r="4503" spans="1:6" ht="13.2" x14ac:dyDescent="0.25">
      <c r="A4503" s="5">
        <v>44792.541666666664</v>
      </c>
      <c r="B4503" s="6">
        <v>229.7</v>
      </c>
      <c r="C4503" s="6">
        <v>210.64438999999999</v>
      </c>
      <c r="D4503" s="6">
        <v>9.0463410869855099E-2</v>
      </c>
      <c r="E4503" s="4">
        <f t="shared" si="17"/>
        <v>4.1388692744451443E-2</v>
      </c>
      <c r="F4503" s="4"/>
    </row>
    <row r="4504" spans="1:6" ht="13.2" x14ac:dyDescent="0.25">
      <c r="A4504" s="5">
        <v>44792.583333333336</v>
      </c>
      <c r="B4504" s="6">
        <v>230.99</v>
      </c>
      <c r="C4504" s="6">
        <v>188.13767999999999</v>
      </c>
      <c r="D4504" s="6">
        <v>0.22777106638074801</v>
      </c>
      <c r="E4504" s="4">
        <f t="shared" si="17"/>
        <v>4.432490587297936E-2</v>
      </c>
      <c r="F4504" s="4"/>
    </row>
    <row r="4505" spans="1:6" ht="13.2" x14ac:dyDescent="0.25">
      <c r="A4505" s="5">
        <v>44792.625</v>
      </c>
      <c r="B4505" s="6">
        <v>186.48</v>
      </c>
      <c r="C4505" s="6">
        <v>160.94891999999999</v>
      </c>
      <c r="D4505" s="6">
        <v>0.15862846423573301</v>
      </c>
      <c r="E4505" s="4">
        <f t="shared" si="17"/>
        <v>4.7475685882214812E-2</v>
      </c>
      <c r="F4505" s="4"/>
    </row>
    <row r="4506" spans="1:6" ht="13.2" x14ac:dyDescent="0.25">
      <c r="A4506" s="5">
        <v>44792.666666666664</v>
      </c>
      <c r="B4506" s="6">
        <v>152.58000000000001</v>
      </c>
      <c r="C4506" s="6">
        <v>143.96872999999999</v>
      </c>
      <c r="D4506" s="6">
        <v>5.9813474773306799E-2</v>
      </c>
      <c r="E4506" s="4">
        <f t="shared" si="17"/>
        <v>4.8295899374141464E-2</v>
      </c>
      <c r="F4506" s="4"/>
    </row>
    <row r="4507" spans="1:6" ht="13.2" x14ac:dyDescent="0.25">
      <c r="A4507" s="5">
        <v>44792.708333333336</v>
      </c>
      <c r="B4507" s="6">
        <v>142.18</v>
      </c>
      <c r="C4507" s="6">
        <v>137.32334</v>
      </c>
      <c r="D4507" s="6">
        <v>3.5366602647445101E-2</v>
      </c>
      <c r="E4507" s="4">
        <f t="shared" si="17"/>
        <v>4.7911458799424926E-2</v>
      </c>
      <c r="F4507" s="4"/>
    </row>
    <row r="4508" spans="1:6" ht="13.2" x14ac:dyDescent="0.25">
      <c r="A4508" s="5">
        <v>44792.75</v>
      </c>
      <c r="B4508" s="6">
        <v>143.81</v>
      </c>
      <c r="C4508" s="6">
        <v>137.97871000000001</v>
      </c>
      <c r="D4508" s="6">
        <v>4.2262244660788498E-2</v>
      </c>
      <c r="E4508" s="4">
        <f t="shared" si="17"/>
        <v>4.8019929504327423E-2</v>
      </c>
      <c r="F4508" s="4"/>
    </row>
    <row r="4509" spans="1:6" ht="13.2" x14ac:dyDescent="0.25">
      <c r="A4509" s="5">
        <v>44792.791666666664</v>
      </c>
      <c r="B4509" s="6">
        <v>141.25</v>
      </c>
      <c r="C4509" s="6">
        <v>141.09983</v>
      </c>
      <c r="D4509" s="6">
        <v>1.06428193428725E-3</v>
      </c>
      <c r="E4509" s="4">
        <f t="shared" si="17"/>
        <v>4.65745063095791E-2</v>
      </c>
      <c r="F4509" s="4"/>
    </row>
    <row r="4510" spans="1:6" ht="13.2" x14ac:dyDescent="0.25">
      <c r="A4510" s="5">
        <v>44792.833333333336</v>
      </c>
      <c r="B4510" s="6">
        <v>141.1</v>
      </c>
      <c r="C4510" s="6">
        <v>144.19732999999999</v>
      </c>
      <c r="D4510" s="6">
        <v>2.1479801325031401E-2</v>
      </c>
      <c r="E4510" s="4">
        <f t="shared" si="17"/>
        <v>4.7400590758574758E-2</v>
      </c>
      <c r="F4510" s="4"/>
    </row>
    <row r="4511" spans="1:6" ht="13.2" x14ac:dyDescent="0.25">
      <c r="A4511" s="5">
        <v>44792.875</v>
      </c>
      <c r="B4511" s="6">
        <v>137.5</v>
      </c>
      <c r="C4511" s="6">
        <v>149.26385999999999</v>
      </c>
      <c r="D4511" s="6">
        <v>7.8812513625200295E-2</v>
      </c>
      <c r="E4511" s="4">
        <f t="shared" si="17"/>
        <v>4.9874068081247384E-2</v>
      </c>
      <c r="F4511" s="4"/>
    </row>
    <row r="4512" spans="1:6" ht="13.2" x14ac:dyDescent="0.25">
      <c r="A4512" s="5">
        <v>44792.916666666664</v>
      </c>
      <c r="B4512" s="6">
        <v>147.57</v>
      </c>
      <c r="C4512" s="6">
        <v>158.26047</v>
      </c>
      <c r="D4512" s="6">
        <v>6.7549843621720604E-2</v>
      </c>
      <c r="E4512" s="4">
        <f t="shared" si="17"/>
        <v>5.2172545314175089E-2</v>
      </c>
      <c r="F4512" s="4"/>
    </row>
    <row r="4513" spans="1:6" ht="13.2" x14ac:dyDescent="0.25">
      <c r="A4513" s="5">
        <v>44792.958333333336</v>
      </c>
      <c r="B4513" s="6">
        <v>158.44999999999999</v>
      </c>
      <c r="C4513" s="6">
        <v>171.36696000000001</v>
      </c>
      <c r="D4513" s="6">
        <v>7.53760234761707E-2</v>
      </c>
      <c r="E4513" s="4">
        <f t="shared" si="17"/>
        <v>5.4826698654227596E-2</v>
      </c>
      <c r="F4513" s="4"/>
    </row>
    <row r="4514" spans="1:6" ht="13.2" x14ac:dyDescent="0.25">
      <c r="A4514" s="5">
        <v>44790</v>
      </c>
      <c r="B4514" s="6">
        <v>225.56</v>
      </c>
      <c r="C4514" s="6">
        <v>230.46519000000001</v>
      </c>
      <c r="D4514" s="6">
        <v>2.1283865038360002E-2</v>
      </c>
      <c r="E4514" s="4">
        <f t="shared" si="17"/>
        <v>5.3335070987163447E-2</v>
      </c>
      <c r="F4514" s="4"/>
    </row>
    <row r="4515" spans="1:6" ht="13.2" x14ac:dyDescent="0.25">
      <c r="A4515" s="5">
        <v>44790.041666666664</v>
      </c>
      <c r="B4515" s="6">
        <v>241.23</v>
      </c>
      <c r="C4515" s="6">
        <v>250.84846999999999</v>
      </c>
      <c r="D4515" s="6">
        <v>3.8343745927571303E-2</v>
      </c>
      <c r="E4515" s="4">
        <f t="shared" si="17"/>
        <v>5.1260666098701613E-2</v>
      </c>
      <c r="F4515" s="4"/>
    </row>
    <row r="4516" spans="1:6" ht="13.2" x14ac:dyDescent="0.25">
      <c r="A4516" s="5">
        <v>44790.083333333336</v>
      </c>
      <c r="B4516" s="6">
        <v>277.82</v>
      </c>
      <c r="C4516" s="6">
        <v>270.38988999999998</v>
      </c>
      <c r="D4516" s="6">
        <v>2.74792448785715E-2</v>
      </c>
      <c r="E4516" s="4">
        <f t="shared" si="17"/>
        <v>5.22039682402013E-2</v>
      </c>
      <c r="F4516" s="4"/>
    </row>
    <row r="4517" spans="1:6" ht="13.2" x14ac:dyDescent="0.25">
      <c r="A4517" s="5">
        <v>44790.125</v>
      </c>
      <c r="B4517" s="6">
        <v>303.08999999999997</v>
      </c>
      <c r="C4517" s="6">
        <v>279.76884999999999</v>
      </c>
      <c r="D4517" s="6">
        <v>8.3358636960476407E-2</v>
      </c>
      <c r="E4517" s="4">
        <f t="shared" si="17"/>
        <v>5.3010832992614963E-2</v>
      </c>
      <c r="F4517" s="4"/>
    </row>
    <row r="4518" spans="1:6" ht="13.2" x14ac:dyDescent="0.25">
      <c r="A4518" s="5">
        <v>44790.166666666664</v>
      </c>
      <c r="B4518" s="6">
        <v>298.51</v>
      </c>
      <c r="C4518" s="6">
        <v>274.54052000000001</v>
      </c>
      <c r="D4518" s="6">
        <v>8.7307622204547297E-2</v>
      </c>
      <c r="E4518" s="4">
        <f t="shared" si="17"/>
        <v>5.4485464129119393E-2</v>
      </c>
      <c r="F4518" s="4"/>
    </row>
    <row r="4519" spans="1:6" ht="13.2" x14ac:dyDescent="0.25">
      <c r="A4519" s="5">
        <v>44790.208333333336</v>
      </c>
      <c r="B4519" s="6">
        <v>288.39</v>
      </c>
      <c r="C4519" s="6">
        <v>266.6626</v>
      </c>
      <c r="D4519" s="6">
        <v>8.1478992554636406E-2</v>
      </c>
      <c r="E4519" s="4">
        <f t="shared" si="17"/>
        <v>5.725689552797758E-2</v>
      </c>
      <c r="F4519" s="4"/>
    </row>
    <row r="4520" spans="1:6" ht="13.2" x14ac:dyDescent="0.25">
      <c r="A4520" s="5">
        <v>44790.25</v>
      </c>
      <c r="B4520" s="6">
        <v>271.64999999999998</v>
      </c>
      <c r="C4520" s="6">
        <v>264.58265999999998</v>
      </c>
      <c r="D4520" s="6">
        <v>2.67112742762507E-2</v>
      </c>
      <c r="E4520" s="4">
        <f t="shared" si="17"/>
        <v>5.8008673286351065E-2</v>
      </c>
      <c r="F4520" s="4"/>
    </row>
    <row r="4521" spans="1:6" ht="13.2" x14ac:dyDescent="0.25">
      <c r="A4521" s="5">
        <v>44790.291666666664</v>
      </c>
      <c r="B4521" s="6">
        <v>258.41000000000003</v>
      </c>
      <c r="C4521" s="6">
        <v>264.86720000000003</v>
      </c>
      <c r="D4521" s="6">
        <v>2.43790095564871E-2</v>
      </c>
      <c r="E4521" s="4">
        <f t="shared" si="17"/>
        <v>5.7441849173818164E-2</v>
      </c>
      <c r="F4521" s="4"/>
    </row>
    <row r="4522" spans="1:6" ht="13.2" x14ac:dyDescent="0.25">
      <c r="A4522" s="5">
        <v>44790.333333333336</v>
      </c>
      <c r="B4522" s="6">
        <v>264.89999999999998</v>
      </c>
      <c r="C4522" s="6">
        <v>265.96857999999997</v>
      </c>
      <c r="D4522" s="6">
        <v>4.0176926161729198E-3</v>
      </c>
      <c r="E4522" s="4">
        <f t="shared" si="17"/>
        <v>5.6591390645361839E-2</v>
      </c>
      <c r="F4522" s="4"/>
    </row>
    <row r="4523" spans="1:6" ht="13.2" x14ac:dyDescent="0.25">
      <c r="A4523" s="5">
        <v>44790.375</v>
      </c>
      <c r="B4523" s="6">
        <v>270.37</v>
      </c>
      <c r="C4523" s="6">
        <v>264.00823000000003</v>
      </c>
      <c r="D4523" s="6">
        <v>2.4096862434932299E-2</v>
      </c>
      <c r="E4523" s="4">
        <f t="shared" si="17"/>
        <v>5.5642470141140925E-2</v>
      </c>
      <c r="F4523" s="4"/>
    </row>
    <row r="4524" spans="1:6" ht="13.2" x14ac:dyDescent="0.25">
      <c r="A4524" s="5">
        <v>44790.416666666664</v>
      </c>
      <c r="B4524" s="6">
        <v>269.66000000000003</v>
      </c>
      <c r="C4524" s="6">
        <v>258.97681999999998</v>
      </c>
      <c r="D4524" s="6">
        <v>4.12514911566218E-2</v>
      </c>
      <c r="E4524" s="4">
        <f t="shared" si="17"/>
        <v>5.6451261110399407E-2</v>
      </c>
      <c r="F4524" s="4"/>
    </row>
    <row r="4525" spans="1:6" ht="13.2" x14ac:dyDescent="0.25">
      <c r="A4525" s="5">
        <v>44790.458333333336</v>
      </c>
      <c r="B4525" s="6">
        <v>273.11</v>
      </c>
      <c r="C4525" s="6">
        <v>258.14465000000001</v>
      </c>
      <c r="D4525" s="6">
        <v>5.7972729630461003E-2</v>
      </c>
      <c r="E4525" s="4">
        <f t="shared" si="17"/>
        <v>5.7918714005091215E-2</v>
      </c>
      <c r="F4525" s="4"/>
    </row>
    <row r="4526" spans="1:6" ht="13.2" x14ac:dyDescent="0.25">
      <c r="A4526" s="5">
        <v>44790.5</v>
      </c>
      <c r="B4526" s="6">
        <v>273.06</v>
      </c>
      <c r="C4526" s="6">
        <v>264.16685999999999</v>
      </c>
      <c r="D4526" s="6">
        <v>3.3664858642753301E-2</v>
      </c>
      <c r="E4526" s="4">
        <f t="shared" si="17"/>
        <v>5.8747239726172025E-2</v>
      </c>
      <c r="F4526" s="4"/>
    </row>
    <row r="4527" spans="1:6" ht="13.2" x14ac:dyDescent="0.25">
      <c r="A4527" s="5">
        <v>44790.541666666664</v>
      </c>
      <c r="B4527" s="6">
        <v>270.85000000000002</v>
      </c>
      <c r="C4527" s="6">
        <v>262.71805999999998</v>
      </c>
      <c r="D4527" s="6">
        <v>3.0953106154940499E-2</v>
      </c>
      <c r="E4527" s="4">
        <f t="shared" si="17"/>
        <v>5.6267643696383908E-2</v>
      </c>
      <c r="F4527" s="4"/>
    </row>
    <row r="4528" spans="1:6" ht="13.2" x14ac:dyDescent="0.25">
      <c r="A4528" s="5">
        <v>44790.583333333336</v>
      </c>
      <c r="B4528" s="6">
        <v>270.44</v>
      </c>
      <c r="C4528" s="6">
        <v>242.16114999999999</v>
      </c>
      <c r="D4528" s="6">
        <v>0.116776989207393</v>
      </c>
      <c r="E4528" s="4">
        <f t="shared" si="17"/>
        <v>5.1642890480827465E-2</v>
      </c>
      <c r="F4528" s="4"/>
    </row>
    <row r="4529" spans="1:6" ht="13.2" x14ac:dyDescent="0.25">
      <c r="A4529" s="5">
        <v>44790.625</v>
      </c>
      <c r="B4529" s="6">
        <v>221.51</v>
      </c>
      <c r="C4529" s="6">
        <v>207.04595</v>
      </c>
      <c r="D4529" s="6">
        <v>6.9859130304166697E-2</v>
      </c>
      <c r="E4529" s="4">
        <f t="shared" si="17"/>
        <v>4.794416823367887E-2</v>
      </c>
      <c r="F4529" s="4"/>
    </row>
    <row r="4530" spans="1:6" ht="13.2" x14ac:dyDescent="0.25">
      <c r="A4530" s="5">
        <v>44790.666666666664</v>
      </c>
      <c r="B4530" s="6">
        <v>185.01</v>
      </c>
      <c r="C4530" s="6">
        <v>177.63541000000001</v>
      </c>
      <c r="D4530" s="6">
        <v>4.1515314992658099E-2</v>
      </c>
      <c r="E4530" s="4">
        <f t="shared" si="17"/>
        <v>4.7181744909485179E-2</v>
      </c>
      <c r="F4530" s="4"/>
    </row>
    <row r="4531" spans="1:6" ht="13.2" x14ac:dyDescent="0.25">
      <c r="A4531" s="5">
        <v>44790.708333333336</v>
      </c>
      <c r="B4531" s="6">
        <v>175.19</v>
      </c>
      <c r="C4531" s="6">
        <v>162.37689</v>
      </c>
      <c r="D4531" s="6">
        <v>7.8909689673203998E-2</v>
      </c>
      <c r="E4531" s="4">
        <f t="shared" si="17"/>
        <v>4.8996040202225137E-2</v>
      </c>
      <c r="F4531" s="4"/>
    </row>
    <row r="4532" spans="1:6" ht="13.2" x14ac:dyDescent="0.25">
      <c r="A4532" s="5">
        <v>44790.75</v>
      </c>
      <c r="B4532" s="6">
        <v>177.71</v>
      </c>
      <c r="C4532" s="6">
        <v>160.17803000000001</v>
      </c>
      <c r="D4532" s="6">
        <v>0.10945302548670301</v>
      </c>
      <c r="E4532" s="4">
        <f t="shared" si="17"/>
        <v>5.1795656069971573E-2</v>
      </c>
      <c r="F4532" s="4"/>
    </row>
    <row r="4533" spans="1:6" ht="13.2" x14ac:dyDescent="0.25">
      <c r="A4533" s="5">
        <v>44790.791666666664</v>
      </c>
      <c r="B4533" s="6">
        <v>177.62</v>
      </c>
      <c r="C4533" s="6">
        <v>164.60326000000001</v>
      </c>
      <c r="D4533" s="6">
        <v>7.9079478741793996E-2</v>
      </c>
      <c r="E4533" s="4">
        <f t="shared" si="17"/>
        <v>5.5046289270284356E-2</v>
      </c>
      <c r="F4533" s="4"/>
    </row>
    <row r="4534" spans="1:6" ht="13.2" x14ac:dyDescent="0.25">
      <c r="A4534" s="5">
        <v>44790.833333333336</v>
      </c>
      <c r="B4534" s="6">
        <v>174.14</v>
      </c>
      <c r="C4534" s="6">
        <v>170.39440999999999</v>
      </c>
      <c r="D4534" s="6">
        <v>2.1981883091117701E-2</v>
      </c>
      <c r="E4534" s="4">
        <f t="shared" si="17"/>
        <v>5.5067209343871264E-2</v>
      </c>
      <c r="F4534" s="4"/>
    </row>
    <row r="4535" spans="1:6" ht="13.2" x14ac:dyDescent="0.25">
      <c r="A4535" s="5">
        <v>44790.875</v>
      </c>
      <c r="B4535" s="6">
        <v>187.48</v>
      </c>
      <c r="C4535" s="6">
        <v>179.07256000000001</v>
      </c>
      <c r="D4535" s="6">
        <v>4.69499067863886E-2</v>
      </c>
      <c r="E4535" s="4">
        <f t="shared" si="17"/>
        <v>5.3739600725587443E-2</v>
      </c>
      <c r="F4535" s="4"/>
    </row>
    <row r="4536" spans="1:6" ht="13.2" x14ac:dyDescent="0.25">
      <c r="A4536" s="5">
        <v>44790.916666666664</v>
      </c>
      <c r="B4536" s="6">
        <v>189.54</v>
      </c>
      <c r="C4536" s="6">
        <v>193.63709</v>
      </c>
      <c r="D4536" s="6">
        <v>2.1158601381584499E-2</v>
      </c>
      <c r="E4536" s="4">
        <f t="shared" si="17"/>
        <v>5.1806632298915106E-2</v>
      </c>
      <c r="F4536" s="4"/>
    </row>
    <row r="4537" spans="1:6" ht="13.2" x14ac:dyDescent="0.25">
      <c r="A4537" s="5">
        <v>44790.958333333336</v>
      </c>
      <c r="B4537" s="6">
        <v>202.35</v>
      </c>
      <c r="C4537" s="6">
        <v>210.77860999999999</v>
      </c>
      <c r="D4537" s="6">
        <v>3.9987976009519997E-2</v>
      </c>
      <c r="E4537" s="4">
        <f t="shared" si="17"/>
        <v>5.0332130321138001E-2</v>
      </c>
      <c r="F4537" s="4"/>
    </row>
    <row r="4538" spans="1:6" ht="13.2" x14ac:dyDescent="0.25">
      <c r="A4538" s="5">
        <v>44791</v>
      </c>
      <c r="B4538" s="6">
        <v>206.13</v>
      </c>
      <c r="C4538" s="6">
        <v>213.19164000000001</v>
      </c>
      <c r="D4538" s="6">
        <v>3.3123437673259599E-2</v>
      </c>
      <c r="E4538" s="4">
        <f t="shared" si="17"/>
        <v>5.0825445847592153E-2</v>
      </c>
      <c r="F4538" s="4"/>
    </row>
    <row r="4539" spans="1:6" ht="13.2" x14ac:dyDescent="0.25">
      <c r="A4539" s="5">
        <v>44791.041666666664</v>
      </c>
      <c r="B4539" s="6">
        <v>212.68</v>
      </c>
      <c r="C4539" s="6">
        <v>233.03130999999999</v>
      </c>
      <c r="D4539" s="6">
        <v>8.7332942513175499E-2</v>
      </c>
      <c r="E4539" s="4">
        <f t="shared" si="17"/>
        <v>5.2866662371992335E-2</v>
      </c>
      <c r="F4539" s="4"/>
    </row>
    <row r="4540" spans="1:6" ht="13.2" x14ac:dyDescent="0.25">
      <c r="A4540" s="5">
        <v>44791.083333333336</v>
      </c>
      <c r="B4540" s="6">
        <v>249.39</v>
      </c>
      <c r="C4540" s="6">
        <v>255.43002999999999</v>
      </c>
      <c r="D4540" s="6">
        <v>2.36465148596662E-2</v>
      </c>
      <c r="E4540" s="4">
        <f t="shared" si="17"/>
        <v>5.2706965287871284E-2</v>
      </c>
      <c r="F4540" s="4"/>
    </row>
    <row r="4541" spans="1:6" ht="13.2" x14ac:dyDescent="0.25">
      <c r="A4541" s="5">
        <v>44791.125</v>
      </c>
      <c r="B4541" s="6">
        <v>272.20999999999998</v>
      </c>
      <c r="C4541" s="6">
        <v>265.72870999999998</v>
      </c>
      <c r="D4541" s="6">
        <v>2.43906275689969E-2</v>
      </c>
      <c r="E4541" s="4">
        <f t="shared" si="17"/>
        <v>5.024996489655964E-2</v>
      </c>
      <c r="F4541" s="4"/>
    </row>
    <row r="4542" spans="1:6" ht="13.2" x14ac:dyDescent="0.25">
      <c r="A4542" s="5">
        <v>44791.166666666664</v>
      </c>
      <c r="B4542" s="6">
        <v>269.8</v>
      </c>
      <c r="C4542" s="6">
        <v>261.13407000000001</v>
      </c>
      <c r="D4542" s="6">
        <v>3.3185750139765303E-2</v>
      </c>
      <c r="E4542" s="4">
        <f t="shared" si="17"/>
        <v>4.7994886893860389E-2</v>
      </c>
      <c r="F4542" s="4"/>
    </row>
    <row r="4543" spans="1:6" ht="13.2" x14ac:dyDescent="0.25">
      <c r="A4543" s="5">
        <v>44791.208333333336</v>
      </c>
      <c r="B4543" s="6">
        <v>256.24</v>
      </c>
      <c r="C4543" s="6">
        <v>254.44541000000001</v>
      </c>
      <c r="D4543" s="6">
        <v>7.0529470348865697E-3</v>
      </c>
      <c r="E4543" s="4">
        <f t="shared" si="17"/>
        <v>4.4893801663870803E-2</v>
      </c>
      <c r="F4543" s="4"/>
    </row>
    <row r="4544" spans="1:6" ht="13.2" x14ac:dyDescent="0.25">
      <c r="A4544" s="5">
        <v>44791.25</v>
      </c>
      <c r="B4544" s="6">
        <v>243.71</v>
      </c>
      <c r="C4544" s="6">
        <v>250.89136999999999</v>
      </c>
      <c r="D4544" s="6">
        <v>2.86234237550697E-2</v>
      </c>
      <c r="E4544" s="4">
        <f t="shared" si="17"/>
        <v>4.4973474558821593E-2</v>
      </c>
      <c r="F4544" s="4"/>
    </row>
    <row r="4545" spans="1:6" ht="13.2" x14ac:dyDescent="0.25">
      <c r="A4545" s="5">
        <v>44791.291666666664</v>
      </c>
      <c r="B4545" s="6">
        <v>235.1</v>
      </c>
      <c r="C4545" s="6">
        <v>247.56291999999999</v>
      </c>
      <c r="D4545" s="6">
        <v>5.0342434157748597E-2</v>
      </c>
      <c r="E4545" s="4">
        <f t="shared" si="17"/>
        <v>4.6055283917207486E-2</v>
      </c>
      <c r="F4545" s="4"/>
    </row>
    <row r="4546" spans="1:6" ht="13.2" x14ac:dyDescent="0.25">
      <c r="A4546" s="5">
        <v>44791.333333333336</v>
      </c>
      <c r="B4546" s="6">
        <v>226.74</v>
      </c>
      <c r="C4546" s="6">
        <v>244.37672000000001</v>
      </c>
      <c r="D4546" s="6">
        <v>7.2170213267450295E-2</v>
      </c>
      <c r="E4546" s="4">
        <f t="shared" si="17"/>
        <v>4.8894972277677369E-2</v>
      </c>
      <c r="F4546" s="4"/>
    </row>
    <row r="4547" spans="1:6" ht="13.2" x14ac:dyDescent="0.25">
      <c r="A4547" s="5">
        <v>44791.375</v>
      </c>
      <c r="B4547" s="6">
        <v>226.18</v>
      </c>
      <c r="C4547" s="6">
        <v>239.14756</v>
      </c>
      <c r="D4547" s="6">
        <v>5.4224094947905699E-2</v>
      </c>
      <c r="E4547" s="4">
        <f t="shared" si="17"/>
        <v>5.0150273632384591E-2</v>
      </c>
      <c r="F4547" s="4"/>
    </row>
    <row r="4548" spans="1:6" ht="13.2" x14ac:dyDescent="0.25">
      <c r="A4548" s="5">
        <v>44791.416666666664</v>
      </c>
      <c r="B4548" s="6">
        <v>224.04</v>
      </c>
      <c r="C4548" s="6">
        <v>233.36758</v>
      </c>
      <c r="D4548" s="6">
        <v>3.9969476479980601E-2</v>
      </c>
      <c r="E4548" s="4">
        <f t="shared" si="17"/>
        <v>5.009685635419122E-2</v>
      </c>
      <c r="F4548" s="4"/>
    </row>
    <row r="4549" spans="1:6" ht="13.2" x14ac:dyDescent="0.25">
      <c r="A4549" s="5">
        <v>44791.458333333336</v>
      </c>
      <c r="B4549" s="6">
        <v>223.04</v>
      </c>
      <c r="C4549" s="6">
        <v>234.07</v>
      </c>
      <c r="D4549" s="6">
        <v>4.7122655615841398E-2</v>
      </c>
      <c r="E4549" s="4">
        <f t="shared" si="17"/>
        <v>4.9644769936915412E-2</v>
      </c>
      <c r="F4549" s="4"/>
    </row>
    <row r="4550" spans="1:6" ht="13.2" x14ac:dyDescent="0.25">
      <c r="A4550" s="5">
        <v>44791.5</v>
      </c>
      <c r="B4550" s="6">
        <v>228.76</v>
      </c>
      <c r="C4550" s="6">
        <v>239.73477</v>
      </c>
      <c r="D4550" s="6">
        <v>4.57787996292736E-2</v>
      </c>
      <c r="E4550" s="4">
        <f t="shared" si="17"/>
        <v>5.0149517478020406E-2</v>
      </c>
      <c r="F4550" s="4"/>
    </row>
    <row r="4551" spans="1:6" ht="13.2" x14ac:dyDescent="0.25">
      <c r="A4551" s="5">
        <v>44791.541666666664</v>
      </c>
      <c r="B4551" s="6">
        <v>240.22</v>
      </c>
      <c r="C4551" s="6">
        <v>237.96454</v>
      </c>
      <c r="D4551" s="6">
        <v>9.47813485152031E-3</v>
      </c>
      <c r="E4551" s="4">
        <f t="shared" si="17"/>
        <v>4.9254727007044578E-2</v>
      </c>
      <c r="F4551" s="4"/>
    </row>
    <row r="4552" spans="1:6" ht="13.2" x14ac:dyDescent="0.25">
      <c r="A4552" s="5">
        <v>44791.583333333336</v>
      </c>
      <c r="B4552" s="6">
        <v>241.84</v>
      </c>
      <c r="C4552" s="6">
        <v>222.24411000000001</v>
      </c>
      <c r="D4552" s="6">
        <v>8.8172820418052897E-2</v>
      </c>
      <c r="E4552" s="4">
        <f t="shared" si="17"/>
        <v>4.8062886640822082E-2</v>
      </c>
      <c r="F4552" s="4"/>
    </row>
    <row r="4553" spans="1:6" ht="13.2" x14ac:dyDescent="0.25">
      <c r="A4553" s="5">
        <v>44791.625</v>
      </c>
      <c r="B4553" s="6">
        <v>197.32</v>
      </c>
      <c r="C4553" s="6">
        <v>195.56317000000001</v>
      </c>
      <c r="D4553" s="6">
        <v>8.9834399800329395E-3</v>
      </c>
      <c r="E4553" s="4">
        <f t="shared" si="17"/>
        <v>4.5526399543983166E-2</v>
      </c>
      <c r="F4553" s="4"/>
    </row>
    <row r="4554" spans="1:6" ht="13.2" x14ac:dyDescent="0.25">
      <c r="A4554" s="5">
        <v>44791.666666666664</v>
      </c>
      <c r="B4554" s="6">
        <v>167.1</v>
      </c>
      <c r="C4554" s="6">
        <v>172.48400000000001</v>
      </c>
      <c r="D4554" s="6">
        <v>3.1214489459892001E-2</v>
      </c>
      <c r="E4554" s="4">
        <f t="shared" si="17"/>
        <v>4.5097198480117916E-2</v>
      </c>
      <c r="F4554" s="4"/>
    </row>
    <row r="4555" spans="1:6" ht="13.2" x14ac:dyDescent="0.25">
      <c r="A4555" s="5">
        <v>44791.708333333336</v>
      </c>
      <c r="B4555" s="6">
        <v>155.37</v>
      </c>
      <c r="C4555" s="6">
        <v>159.98481000000001</v>
      </c>
      <c r="D4555" s="6">
        <v>2.8845301000763698E-2</v>
      </c>
      <c r="E4555" s="4">
        <f t="shared" si="17"/>
        <v>4.3011182285432888E-2</v>
      </c>
      <c r="F4555" s="4"/>
    </row>
    <row r="4556" spans="1:6" ht="13.2" x14ac:dyDescent="0.25">
      <c r="A4556" s="5">
        <v>44791.75</v>
      </c>
      <c r="B4556" s="6">
        <v>152.69</v>
      </c>
      <c r="C4556" s="6">
        <v>158.97554</v>
      </c>
      <c r="D4556" s="6">
        <v>3.9537780466101798E-2</v>
      </c>
      <c r="E4556" s="4">
        <f t="shared" si="17"/>
        <v>4.0098047076241178E-2</v>
      </c>
      <c r="F4556" s="4"/>
    </row>
    <row r="4557" spans="1:6" ht="13.2" x14ac:dyDescent="0.25">
      <c r="A4557" s="5">
        <v>44791.791666666664</v>
      </c>
      <c r="B4557" s="6">
        <v>154.79</v>
      </c>
      <c r="C4557" s="6">
        <v>163.8563</v>
      </c>
      <c r="D4557" s="6">
        <v>5.5330798998878897E-2</v>
      </c>
      <c r="E4557" s="4">
        <f t="shared" si="17"/>
        <v>3.9108518753619717E-2</v>
      </c>
      <c r="F4557" s="4"/>
    </row>
    <row r="4558" spans="1:6" ht="13.2" x14ac:dyDescent="0.25">
      <c r="A4558" s="5">
        <v>44791.833333333336</v>
      </c>
      <c r="B4558" s="6">
        <v>152.66999999999999</v>
      </c>
      <c r="C4558" s="6">
        <v>169.89420000000001</v>
      </c>
      <c r="D4558" s="6">
        <v>0.101381918864799</v>
      </c>
      <c r="E4558" s="4">
        <f t="shared" si="17"/>
        <v>4.241685357752311E-2</v>
      </c>
      <c r="F4558" s="4"/>
    </row>
    <row r="4559" spans="1:6" ht="13.2" x14ac:dyDescent="0.25">
      <c r="A4559" s="5">
        <v>44791.875</v>
      </c>
      <c r="B4559" s="6">
        <v>156.26</v>
      </c>
      <c r="C4559" s="6">
        <v>177.81813</v>
      </c>
      <c r="D4559" s="6">
        <v>0.121236962732652</v>
      </c>
      <c r="E4559" s="4">
        <f t="shared" si="17"/>
        <v>4.5512147575284073E-2</v>
      </c>
      <c r="F4559" s="4"/>
    </row>
    <row r="4560" spans="1:6" ht="13.2" x14ac:dyDescent="0.25">
      <c r="A4560" s="5">
        <v>44791.916666666664</v>
      </c>
      <c r="B4560" s="6">
        <v>170.07</v>
      </c>
      <c r="C4560" s="6">
        <v>188.69363999999999</v>
      </c>
      <c r="D4560" s="6">
        <v>9.8697762150330007E-2</v>
      </c>
      <c r="E4560" s="4">
        <f t="shared" si="17"/>
        <v>4.8742945940648479E-2</v>
      </c>
      <c r="F4560" s="4"/>
    </row>
    <row r="4561" spans="1:6" ht="13.2" x14ac:dyDescent="0.25">
      <c r="A4561" s="5">
        <v>44791.958333333336</v>
      </c>
      <c r="B4561" s="6">
        <v>177.61</v>
      </c>
      <c r="C4561" s="6">
        <v>199.76517000000001</v>
      </c>
      <c r="D4561" s="6">
        <v>0.110906070362516</v>
      </c>
      <c r="E4561" s="4">
        <f t="shared" si="17"/>
        <v>5.169786653868997E-2</v>
      </c>
      <c r="F4561" s="4"/>
    </row>
    <row r="4562" spans="1:6" ht="13.2" x14ac:dyDescent="0.25">
      <c r="A4562" s="5">
        <v>44792</v>
      </c>
      <c r="B4562" s="6">
        <v>177.09</v>
      </c>
      <c r="C4562" s="6">
        <v>191.01933</v>
      </c>
      <c r="D4562" s="6">
        <v>7.2921049403743499E-2</v>
      </c>
      <c r="E4562" s="4">
        <f t="shared" si="17"/>
        <v>5.3356100360793468E-2</v>
      </c>
      <c r="F4562" s="4"/>
    </row>
    <row r="4563" spans="1:6" ht="13.2" x14ac:dyDescent="0.25">
      <c r="A4563" s="5">
        <v>44792.041666666664</v>
      </c>
      <c r="B4563" s="6">
        <v>192.44</v>
      </c>
      <c r="C4563" s="6">
        <v>213.97256999999999</v>
      </c>
      <c r="D4563" s="6">
        <v>0.100632384795864</v>
      </c>
      <c r="E4563" s="4">
        <f t="shared" si="17"/>
        <v>5.3910243789238831E-2</v>
      </c>
      <c r="F4563" s="4"/>
    </row>
    <row r="4564" spans="1:6" ht="13.2" x14ac:dyDescent="0.25">
      <c r="A4564" s="5">
        <v>44792.083333333336</v>
      </c>
      <c r="B4564" s="6">
        <v>236.2</v>
      </c>
      <c r="C4564" s="6">
        <v>240.40094999999999</v>
      </c>
      <c r="D4564" s="6">
        <v>1.7474764554798999E-2</v>
      </c>
      <c r="E4564" s="4">
        <f t="shared" si="17"/>
        <v>5.3653087526536025E-2</v>
      </c>
      <c r="F4564" s="4"/>
    </row>
    <row r="4565" spans="1:6" ht="13.2" x14ac:dyDescent="0.25">
      <c r="A4565" s="5">
        <v>44792.125</v>
      </c>
      <c r="B4565" s="6">
        <v>260.67</v>
      </c>
      <c r="C4565" s="6">
        <v>251.69076999999999</v>
      </c>
      <c r="D4565" s="6">
        <v>3.5675642773868997E-2</v>
      </c>
      <c r="E4565" s="4">
        <f t="shared" si="17"/>
        <v>5.41232964934057E-2</v>
      </c>
      <c r="F4565" s="4"/>
    </row>
    <row r="4566" spans="1:6" ht="13.2" x14ac:dyDescent="0.25">
      <c r="A4566" s="5">
        <v>44792.166666666664</v>
      </c>
      <c r="B4566" s="6">
        <v>252.16</v>
      </c>
      <c r="C4566" s="6">
        <v>246.48445000000001</v>
      </c>
      <c r="D4566" s="6">
        <v>2.3025996163246701E-2</v>
      </c>
      <c r="E4566" s="4">
        <f t="shared" si="17"/>
        <v>5.3699973411050754E-2</v>
      </c>
      <c r="F4566" s="4"/>
    </row>
    <row r="4567" spans="1:6" ht="13.2" x14ac:dyDescent="0.25">
      <c r="A4567" s="5">
        <v>44792.208333333336</v>
      </c>
      <c r="B4567" s="6">
        <v>235.43</v>
      </c>
      <c r="C4567" s="6">
        <v>239.43585999999999</v>
      </c>
      <c r="D4567" s="6">
        <v>1.67304095551935E-2</v>
      </c>
      <c r="E4567" s="4">
        <f t="shared" si="17"/>
        <v>5.410320101606355E-2</v>
      </c>
      <c r="F4567" s="4"/>
    </row>
    <row r="4568" spans="1:6" ht="13.2" x14ac:dyDescent="0.25">
      <c r="A4568" s="5">
        <v>44792.25</v>
      </c>
      <c r="B4568" s="6">
        <v>225.4</v>
      </c>
      <c r="C4568" s="6">
        <v>234.95146</v>
      </c>
      <c r="D4568" s="6">
        <v>4.0652907626111297E-2</v>
      </c>
      <c r="E4568" s="4">
        <f t="shared" si="17"/>
        <v>5.4604429510690278E-2</v>
      </c>
      <c r="F4568" s="4"/>
    </row>
    <row r="4569" spans="1:6" ht="13.2" x14ac:dyDescent="0.25">
      <c r="A4569" s="5">
        <v>44792.291666666664</v>
      </c>
      <c r="B4569" s="6">
        <v>215.28</v>
      </c>
      <c r="C4569" s="6">
        <v>229.97129000000001</v>
      </c>
      <c r="D4569" s="6">
        <v>6.3883148196455297E-2</v>
      </c>
      <c r="E4569" s="4">
        <f t="shared" si="17"/>
        <v>5.5168625928969726E-2</v>
      </c>
      <c r="F4569" s="4"/>
    </row>
    <row r="4570" spans="1:6" ht="13.2" x14ac:dyDescent="0.25">
      <c r="A4570" s="5">
        <v>44792.333333333336</v>
      </c>
      <c r="B4570" s="6">
        <v>215.09</v>
      </c>
      <c r="C4570" s="6">
        <v>224.99</v>
      </c>
      <c r="D4570" s="6">
        <v>4.4001955642473001E-2</v>
      </c>
      <c r="E4570" s="4">
        <f t="shared" si="17"/>
        <v>5.3994948527928986E-2</v>
      </c>
      <c r="F4570" s="4"/>
    </row>
    <row r="4571" spans="1:6" ht="13.2" x14ac:dyDescent="0.25">
      <c r="A4571" s="5">
        <v>44792.375</v>
      </c>
      <c r="B4571" s="6">
        <v>204.35</v>
      </c>
      <c r="C4571" s="6">
        <v>218.29107999999999</v>
      </c>
      <c r="D4571" s="6">
        <v>6.3864634322208597E-2</v>
      </c>
      <c r="E4571" s="4">
        <f t="shared" si="17"/>
        <v>5.4396637668524948E-2</v>
      </c>
      <c r="F4571" s="4"/>
    </row>
    <row r="4572" spans="1:6" ht="13.2" x14ac:dyDescent="0.25">
      <c r="A4572" s="5">
        <v>44792.416666666664</v>
      </c>
      <c r="B4572" s="6">
        <v>203.86</v>
      </c>
      <c r="C4572" s="6">
        <v>212.95318</v>
      </c>
      <c r="D4572" s="6">
        <v>4.2700371978478903E-2</v>
      </c>
      <c r="E4572" s="4">
        <f t="shared" si="17"/>
        <v>5.4510424980962376E-2</v>
      </c>
      <c r="F4572" s="4"/>
    </row>
    <row r="4573" spans="1:6" ht="13.2" x14ac:dyDescent="0.25">
      <c r="A4573" s="5">
        <v>44792.458333333336</v>
      </c>
      <c r="B4573" s="6">
        <v>205.85</v>
      </c>
      <c r="C4573" s="6">
        <v>216.12205</v>
      </c>
      <c r="D4573" s="6">
        <v>4.75289309906139E-2</v>
      </c>
      <c r="E4573" s="4">
        <f t="shared" si="17"/>
        <v>5.4527353121577915E-2</v>
      </c>
      <c r="F4573" s="4"/>
    </row>
    <row r="4574" spans="1:6" ht="13.2" x14ac:dyDescent="0.25">
      <c r="A4574" s="5">
        <v>44792.5</v>
      </c>
      <c r="B4574" s="6">
        <v>213.89</v>
      </c>
      <c r="C4574" s="6">
        <v>222.24256</v>
      </c>
      <c r="D4574" s="6">
        <v>3.7583080396482102E-2</v>
      </c>
      <c r="E4574" s="4">
        <f t="shared" si="17"/>
        <v>5.4185864820211614E-2</v>
      </c>
      <c r="F4574" s="4"/>
    </row>
    <row r="4575" spans="1:6" ht="13.2" x14ac:dyDescent="0.25">
      <c r="A4575" s="5">
        <v>44792.541666666664</v>
      </c>
      <c r="B4575" s="6">
        <v>229.7</v>
      </c>
      <c r="C4575" s="6">
        <v>217.60809</v>
      </c>
      <c r="D4575" s="6">
        <v>5.5567373437264998E-2</v>
      </c>
      <c r="E4575" s="4">
        <f t="shared" si="17"/>
        <v>5.6106249761284289E-2</v>
      </c>
      <c r="F4575" s="4"/>
    </row>
    <row r="4576" spans="1:6" ht="13.2" x14ac:dyDescent="0.25">
      <c r="A4576" s="5">
        <v>44792.583333333336</v>
      </c>
      <c r="B4576" s="6">
        <v>230.99</v>
      </c>
      <c r="C4576" s="6">
        <v>200.88704999999999</v>
      </c>
      <c r="D4576" s="6">
        <v>0.14985012722323299</v>
      </c>
      <c r="E4576" s="4">
        <f t="shared" si="17"/>
        <v>5.8676137544833473E-2</v>
      </c>
      <c r="F4576" s="4"/>
    </row>
    <row r="4577" spans="1:6" ht="13.2" x14ac:dyDescent="0.25">
      <c r="A4577" s="5">
        <v>44792.625</v>
      </c>
      <c r="B4577" s="6">
        <v>186.48</v>
      </c>
      <c r="C4577" s="6">
        <v>179.20263</v>
      </c>
      <c r="D4577" s="6">
        <v>4.0609727658572799E-2</v>
      </c>
      <c r="E4577" s="4">
        <f t="shared" si="17"/>
        <v>5.9993899531439299E-2</v>
      </c>
      <c r="F4577" s="4"/>
    </row>
    <row r="4578" spans="1:6" ht="13.2" x14ac:dyDescent="0.25">
      <c r="A4578" s="5">
        <v>44792.666666666664</v>
      </c>
      <c r="B4578" s="6">
        <v>152.58000000000001</v>
      </c>
      <c r="C4578" s="6">
        <v>162.84357</v>
      </c>
      <c r="D4578" s="6">
        <v>6.3027173869990599E-2</v>
      </c>
      <c r="E4578" s="4">
        <f t="shared" si="17"/>
        <v>6.131942804852674E-2</v>
      </c>
      <c r="F4578" s="4"/>
    </row>
    <row r="4579" spans="1:6" ht="13.2" x14ac:dyDescent="0.25">
      <c r="A4579" s="5">
        <v>44792.708333333336</v>
      </c>
      <c r="B4579" s="6">
        <v>142.18</v>
      </c>
      <c r="C4579" s="6">
        <v>152.68682000000001</v>
      </c>
      <c r="D4579" s="6">
        <v>6.8812881164202602E-2</v>
      </c>
      <c r="E4579" s="4">
        <f t="shared" si="17"/>
        <v>6.2984743888670022E-2</v>
      </c>
      <c r="F4579" s="4"/>
    </row>
    <row r="4580" spans="1:6" ht="13.2" x14ac:dyDescent="0.25">
      <c r="A4580" s="5">
        <v>44792.75</v>
      </c>
      <c r="B4580" s="6">
        <v>143.81</v>
      </c>
      <c r="C4580" s="6">
        <v>149.41586000000001</v>
      </c>
      <c r="D4580" s="6">
        <v>3.7518507071471502E-2</v>
      </c>
      <c r="E4580" s="4">
        <f t="shared" si="17"/>
        <v>6.290060749722709E-2</v>
      </c>
      <c r="F4580" s="4"/>
    </row>
    <row r="4581" spans="1:6" ht="13.2" x14ac:dyDescent="0.25">
      <c r="A4581" s="5">
        <v>44792.791666666664</v>
      </c>
      <c r="B4581" s="6">
        <v>141.25</v>
      </c>
      <c r="C4581" s="6">
        <v>151.02736999999999</v>
      </c>
      <c r="D4581" s="6">
        <v>6.4739060211404006E-2</v>
      </c>
      <c r="E4581" s="4">
        <f t="shared" si="17"/>
        <v>6.3292618381082313E-2</v>
      </c>
      <c r="F4581" s="4"/>
    </row>
    <row r="4582" spans="1:6" ht="13.2" x14ac:dyDescent="0.25">
      <c r="A4582" s="5">
        <v>44792.833333333336</v>
      </c>
      <c r="B4582" s="6">
        <v>141.1</v>
      </c>
      <c r="C4582" s="6">
        <v>154.99134000000001</v>
      </c>
      <c r="D4582" s="6">
        <v>8.9626555909510894E-2</v>
      </c>
      <c r="E4582" s="4">
        <f t="shared" si="17"/>
        <v>6.2802811591278623E-2</v>
      </c>
      <c r="F4582" s="4"/>
    </row>
    <row r="4583" spans="1:6" ht="13.2" x14ac:dyDescent="0.25">
      <c r="A4583" s="5">
        <v>44792.875</v>
      </c>
      <c r="B4583" s="6">
        <v>137.5</v>
      </c>
      <c r="C4583" s="6">
        <v>161.45617999999999</v>
      </c>
      <c r="D4583" s="6">
        <v>0.14837573885372399</v>
      </c>
      <c r="E4583" s="4">
        <f t="shared" si="17"/>
        <v>6.3933593929656626E-2</v>
      </c>
      <c r="F4583" s="4"/>
    </row>
    <row r="4584" spans="1:6" ht="13.2" x14ac:dyDescent="0.25">
      <c r="A4584" s="5">
        <v>44792.916666666664</v>
      </c>
      <c r="B4584" s="6">
        <v>147.57</v>
      </c>
      <c r="C4584" s="6">
        <v>170.05065999999999</v>
      </c>
      <c r="D4584" s="6">
        <v>0.13219978093586901</v>
      </c>
      <c r="E4584" s="4">
        <f t="shared" si="17"/>
        <v>6.5329511379054087E-2</v>
      </c>
      <c r="F4584" s="4"/>
    </row>
    <row r="4585" spans="1:6" ht="13.2" x14ac:dyDescent="0.25">
      <c r="A4585" s="5">
        <v>44792.958333333336</v>
      </c>
      <c r="B4585" s="6">
        <v>158.44999999999999</v>
      </c>
      <c r="C4585" s="6">
        <v>179.09614999999999</v>
      </c>
      <c r="D4585" s="6">
        <v>0.11527969752560201</v>
      </c>
      <c r="E4585" s="4">
        <f t="shared" si="17"/>
        <v>6.5511745844182664E-2</v>
      </c>
      <c r="F4585" s="4"/>
    </row>
    <row r="4586" spans="1:6" ht="13.2" x14ac:dyDescent="0.25">
      <c r="A4586" s="5">
        <v>44793</v>
      </c>
      <c r="B4586" s="6">
        <v>165.49</v>
      </c>
      <c r="C4586" s="6">
        <v>177.2773</v>
      </c>
      <c r="D4586" s="6">
        <v>6.6490746418182006E-2</v>
      </c>
      <c r="E4586" s="4">
        <f t="shared" si="17"/>
        <v>6.5243816553117617E-2</v>
      </c>
      <c r="F4586" s="4"/>
    </row>
    <row r="4587" spans="1:6" ht="13.2" x14ac:dyDescent="0.25">
      <c r="A4587" s="5">
        <v>44793.041666666664</v>
      </c>
      <c r="B4587" s="6">
        <v>181.87</v>
      </c>
      <c r="C4587" s="6">
        <v>202.51321999999999</v>
      </c>
      <c r="D4587" s="6">
        <v>0.10193517242973001</v>
      </c>
      <c r="E4587" s="4">
        <f t="shared" si="17"/>
        <v>6.5298099371195364E-2</v>
      </c>
      <c r="F4587" s="4"/>
    </row>
    <row r="4588" spans="1:6" ht="13.2" x14ac:dyDescent="0.25">
      <c r="A4588" s="5">
        <v>44793.083333333336</v>
      </c>
      <c r="B4588" s="6">
        <v>219.65</v>
      </c>
      <c r="C4588" s="6">
        <v>230.37110000000001</v>
      </c>
      <c r="D4588" s="6">
        <v>4.6538389580984697E-2</v>
      </c>
      <c r="E4588" s="4">
        <f t="shared" si="17"/>
        <v>6.6509083747286438E-2</v>
      </c>
      <c r="F4588" s="4"/>
    </row>
    <row r="4589" spans="1:6" ht="13.2" x14ac:dyDescent="0.25">
      <c r="A4589" s="5">
        <v>44793.125</v>
      </c>
      <c r="B4589" s="6">
        <v>250.37</v>
      </c>
      <c r="C4589" s="6">
        <v>242.14437000000001</v>
      </c>
      <c r="D4589" s="6">
        <v>3.3969941155352797E-2</v>
      </c>
      <c r="E4589" s="4">
        <f t="shared" si="17"/>
        <v>6.6438012846514932E-2</v>
      </c>
      <c r="F4589" s="4"/>
    </row>
    <row r="4590" spans="1:6" ht="13.2" x14ac:dyDescent="0.25">
      <c r="A4590" s="5">
        <v>44793.166666666664</v>
      </c>
      <c r="B4590" s="6">
        <v>246.36</v>
      </c>
      <c r="C4590" s="6">
        <v>236.37013999999999</v>
      </c>
      <c r="D4590" s="6">
        <v>4.2263629407674003E-2</v>
      </c>
      <c r="E4590" s="4">
        <f t="shared" si="17"/>
        <v>6.7239580898366069E-2</v>
      </c>
      <c r="F4590" s="4"/>
    </row>
    <row r="4591" spans="1:6" ht="13.2" x14ac:dyDescent="0.25">
      <c r="A4591" s="5">
        <v>44793.208333333336</v>
      </c>
      <c r="B4591" s="6">
        <v>236.28</v>
      </c>
      <c r="C4591" s="6">
        <v>228.23491000000001</v>
      </c>
      <c r="D4591" s="6">
        <v>3.52491649940843E-2</v>
      </c>
      <c r="E4591" s="4">
        <f t="shared" si="17"/>
        <v>6.8011195708319858E-2</v>
      </c>
      <c r="F4591" s="4"/>
    </row>
    <row r="4592" spans="1:6" ht="13.2" x14ac:dyDescent="0.25">
      <c r="A4592" s="5">
        <v>44793.25</v>
      </c>
      <c r="B4592" s="6">
        <v>230.74</v>
      </c>
      <c r="C4592" s="6">
        <v>224.50579999999999</v>
      </c>
      <c r="D4592" s="6">
        <v>2.7768547627722798E-2</v>
      </c>
      <c r="E4592" s="4">
        <f t="shared" si="17"/>
        <v>6.7474347375053659E-2</v>
      </c>
      <c r="F4592" s="4"/>
    </row>
    <row r="4593" spans="1:6" ht="13.2" x14ac:dyDescent="0.25">
      <c r="A4593" s="5">
        <v>44793.291666666664</v>
      </c>
      <c r="B4593" s="6">
        <v>222.87</v>
      </c>
      <c r="C4593" s="6">
        <v>221.7945</v>
      </c>
      <c r="D4593" s="6">
        <v>4.8490832730297799E-3</v>
      </c>
      <c r="E4593" s="4">
        <f t="shared" si="17"/>
        <v>6.5014594669910927E-2</v>
      </c>
      <c r="F4593" s="4"/>
    </row>
    <row r="4594" spans="1:6" ht="13.2" x14ac:dyDescent="0.25">
      <c r="A4594" s="5">
        <v>44793.333333333336</v>
      </c>
      <c r="B4594" s="6">
        <v>225.9</v>
      </c>
      <c r="C4594" s="6">
        <v>217.71163000000001</v>
      </c>
      <c r="D4594" s="6">
        <v>3.7611082145680402E-2</v>
      </c>
      <c r="E4594" s="4">
        <f t="shared" si="17"/>
        <v>6.4748308274211228E-2</v>
      </c>
      <c r="F4594" s="4"/>
    </row>
    <row r="4595" spans="1:6" ht="13.2" x14ac:dyDescent="0.25">
      <c r="A4595" s="5">
        <v>44793.375</v>
      </c>
      <c r="B4595" s="6">
        <v>224.3</v>
      </c>
      <c r="C4595" s="6">
        <v>210.02479</v>
      </c>
      <c r="D4595" s="6">
        <v>6.7969166877871898E-2</v>
      </c>
      <c r="E4595" s="4">
        <f t="shared" si="17"/>
        <v>6.4919330464030534E-2</v>
      </c>
      <c r="F4595" s="4"/>
    </row>
    <row r="4596" spans="1:6" ht="13.2" x14ac:dyDescent="0.25">
      <c r="A4596" s="5">
        <v>44793.416666666664</v>
      </c>
      <c r="B4596" s="6">
        <v>219.31</v>
      </c>
      <c r="C4596" s="6">
        <v>203.43010000000001</v>
      </c>
      <c r="D4596" s="6">
        <v>7.8060719628019595E-2</v>
      </c>
      <c r="E4596" s="4">
        <f t="shared" si="17"/>
        <v>6.6392678282761394E-2</v>
      </c>
      <c r="F4596" s="4"/>
    </row>
    <row r="4597" spans="1:6" ht="13.2" x14ac:dyDescent="0.25">
      <c r="A4597" s="5">
        <v>44793.458333333336</v>
      </c>
      <c r="B4597" s="6">
        <v>220.02</v>
      </c>
      <c r="C4597" s="6">
        <v>205.84413000000001</v>
      </c>
      <c r="D4597" s="6">
        <v>6.8867011170053699E-2</v>
      </c>
      <c r="E4597" s="4">
        <f t="shared" si="17"/>
        <v>6.728176495690473E-2</v>
      </c>
      <c r="F4597" s="4"/>
    </row>
    <row r="4598" spans="1:6" ht="13.2" x14ac:dyDescent="0.25">
      <c r="A4598" s="5">
        <v>44793.5</v>
      </c>
      <c r="B4598" s="6">
        <v>222.89</v>
      </c>
      <c r="C4598" s="6">
        <v>212.17426</v>
      </c>
      <c r="D4598" s="6">
        <v>5.0504429707920101E-2</v>
      </c>
      <c r="E4598" s="4">
        <f t="shared" si="17"/>
        <v>6.7820154511547978E-2</v>
      </c>
      <c r="F4598" s="4"/>
    </row>
    <row r="4599" spans="1:6" ht="13.2" x14ac:dyDescent="0.25">
      <c r="A4599" s="5">
        <v>44793.541666666664</v>
      </c>
      <c r="B4599" s="6">
        <v>237.59</v>
      </c>
      <c r="C4599" s="6">
        <v>206.08013</v>
      </c>
      <c r="D4599" s="6">
        <v>0.152901058437802</v>
      </c>
      <c r="E4599" s="4">
        <f t="shared" si="17"/>
        <v>7.187572471990368E-2</v>
      </c>
      <c r="F4599" s="4"/>
    </row>
    <row r="4600" spans="1:6" ht="13.2" x14ac:dyDescent="0.25">
      <c r="A4600" s="5">
        <v>44793.583333333336</v>
      </c>
      <c r="B4600" s="6">
        <v>235.36</v>
      </c>
      <c r="C4600" s="6">
        <v>184.25810999999999</v>
      </c>
      <c r="D4600" s="6">
        <v>0.27733862026480099</v>
      </c>
      <c r="E4600" s="4">
        <f t="shared" si="17"/>
        <v>7.718774526330234E-2</v>
      </c>
      <c r="F4600" s="4"/>
    </row>
    <row r="4601" spans="1:6" ht="13.2" x14ac:dyDescent="0.25">
      <c r="A4601" s="5">
        <v>44793.625</v>
      </c>
      <c r="B4601" s="6">
        <v>179.88</v>
      </c>
      <c r="C4601" s="6">
        <v>158.70490000000001</v>
      </c>
      <c r="D4601" s="6">
        <v>0.13342436181869599</v>
      </c>
      <c r="E4601" s="4">
        <f t="shared" si="17"/>
        <v>8.1055021686640805E-2</v>
      </c>
      <c r="F4601" s="4"/>
    </row>
    <row r="4602" spans="1:6" ht="13.2" x14ac:dyDescent="0.25">
      <c r="A4602" s="5">
        <v>44793.666666666664</v>
      </c>
      <c r="B4602" s="6">
        <v>139.31</v>
      </c>
      <c r="C4602" s="6">
        <v>143.39014</v>
      </c>
      <c r="D4602" s="6">
        <v>2.8454815651899001E-2</v>
      </c>
      <c r="E4602" s="4">
        <f t="shared" si="17"/>
        <v>7.961450676088698E-2</v>
      </c>
      <c r="F4602" s="4"/>
    </row>
    <row r="4603" spans="1:6" ht="13.2" x14ac:dyDescent="0.25">
      <c r="A4603" s="5">
        <v>44793.708333333336</v>
      </c>
      <c r="B4603" s="6">
        <v>132.61000000000001</v>
      </c>
      <c r="C4603" s="6">
        <v>136.86926</v>
      </c>
      <c r="D4603" s="6">
        <v>3.1119186295008702E-2</v>
      </c>
      <c r="E4603" s="4">
        <f t="shared" si="17"/>
        <v>7.8043936141337242E-2</v>
      </c>
      <c r="F4603" s="4"/>
    </row>
    <row r="4604" spans="1:6" ht="13.2" x14ac:dyDescent="0.25">
      <c r="A4604" s="5">
        <v>44793.75</v>
      </c>
      <c r="B4604" s="6">
        <v>126.7</v>
      </c>
      <c r="C4604" s="6">
        <v>136.19341</v>
      </c>
      <c r="D4604" s="6">
        <v>6.9705355053522697E-2</v>
      </c>
      <c r="E4604" s="4">
        <f t="shared" si="17"/>
        <v>7.9385054807256036E-2</v>
      </c>
      <c r="F4604" s="4"/>
    </row>
    <row r="4605" spans="1:6" ht="13.2" x14ac:dyDescent="0.25">
      <c r="A4605" s="5">
        <v>44793.791666666664</v>
      </c>
      <c r="B4605" s="6">
        <v>125.64</v>
      </c>
      <c r="C4605" s="6">
        <v>138.39634000000001</v>
      </c>
      <c r="D4605" s="6">
        <v>9.2172524215597004E-2</v>
      </c>
      <c r="E4605" s="4">
        <f t="shared" si="17"/>
        <v>8.0528115807430758E-2</v>
      </c>
      <c r="F4605" s="4"/>
    </row>
    <row r="4606" spans="1:6" ht="13.2" x14ac:dyDescent="0.25">
      <c r="A4606" s="5">
        <v>44793.833333333336</v>
      </c>
      <c r="B4606" s="6">
        <v>131.97999999999999</v>
      </c>
      <c r="C4606" s="6">
        <v>142.11102</v>
      </c>
      <c r="D4606" s="6">
        <v>7.1289474947122303E-2</v>
      </c>
      <c r="E4606" s="4">
        <f t="shared" si="17"/>
        <v>7.9764070767331233E-2</v>
      </c>
      <c r="F4606" s="4"/>
    </row>
    <row r="4607" spans="1:6" ht="13.2" x14ac:dyDescent="0.25">
      <c r="A4607" s="5">
        <v>44793.875</v>
      </c>
      <c r="B4607" s="6">
        <v>141.35</v>
      </c>
      <c r="C4607" s="6">
        <v>147.08672999999999</v>
      </c>
      <c r="D4607" s="6">
        <v>3.9002362755633999E-2</v>
      </c>
      <c r="E4607" s="4">
        <f t="shared" si="17"/>
        <v>7.5206846763244142E-2</v>
      </c>
      <c r="F4607" s="4"/>
    </row>
    <row r="4608" spans="1:6" ht="13.2" x14ac:dyDescent="0.25">
      <c r="A4608" s="5">
        <v>44793.916666666664</v>
      </c>
      <c r="B4608" s="6">
        <v>151.04</v>
      </c>
      <c r="C4608" s="6">
        <v>153.41506999999999</v>
      </c>
      <c r="D4608" s="6">
        <v>1.54813343956365E-2</v>
      </c>
      <c r="E4608" s="4">
        <f t="shared" si="17"/>
        <v>7.0343578157401138E-2</v>
      </c>
      <c r="F4608" s="4"/>
    </row>
    <row r="4609" spans="1:6" ht="13.2" x14ac:dyDescent="0.25">
      <c r="A4609" s="5">
        <v>44793.958333333336</v>
      </c>
      <c r="B4609" s="6">
        <v>160.76</v>
      </c>
      <c r="C4609" s="6">
        <v>162.59496999999999</v>
      </c>
      <c r="D4609" s="6">
        <v>1.1285527467424099E-2</v>
      </c>
      <c r="E4609" s="4">
        <f t="shared" si="17"/>
        <v>6.6010487738310406E-2</v>
      </c>
      <c r="F4609" s="4"/>
    </row>
    <row r="4610" spans="1:6" ht="13.2" x14ac:dyDescent="0.25">
      <c r="A4610" s="5">
        <v>44791</v>
      </c>
      <c r="B4610" s="6">
        <v>206.13</v>
      </c>
      <c r="C4610" s="6">
        <v>196.93950000000001</v>
      </c>
      <c r="D4610" s="6">
        <v>4.6666615889651299E-2</v>
      </c>
      <c r="E4610" s="4">
        <f t="shared" si="17"/>
        <v>6.5184482299621607E-2</v>
      </c>
      <c r="F4610" s="4"/>
    </row>
    <row r="4611" spans="1:6" ht="13.2" x14ac:dyDescent="0.25">
      <c r="A4611" s="5">
        <v>44791.041666666664</v>
      </c>
      <c r="B4611" s="6">
        <v>212.68</v>
      </c>
      <c r="C4611" s="6">
        <v>223.18499</v>
      </c>
      <c r="D4611" s="6">
        <v>4.7068532700160398E-2</v>
      </c>
      <c r="E4611" s="4">
        <f t="shared" si="17"/>
        <v>6.289837231088953E-2</v>
      </c>
      <c r="F4611" s="4"/>
    </row>
    <row r="4612" spans="1:6" ht="13.2" x14ac:dyDescent="0.25">
      <c r="A4612" s="5">
        <v>44791.083333333336</v>
      </c>
      <c r="B4612" s="6">
        <v>249.39</v>
      </c>
      <c r="C4612" s="6">
        <v>249.57410999999999</v>
      </c>
      <c r="D4612" s="6">
        <v>7.3769671060833902E-4</v>
      </c>
      <c r="E4612" s="4">
        <f t="shared" si="17"/>
        <v>6.0990010107957203E-2</v>
      </c>
      <c r="F4612" s="4"/>
    </row>
    <row r="4613" spans="1:6" ht="13.2" x14ac:dyDescent="0.25">
      <c r="A4613" s="5">
        <v>44791.125</v>
      </c>
      <c r="B4613" s="6">
        <v>272.20999999999998</v>
      </c>
      <c r="C4613" s="6">
        <v>264.15445999999997</v>
      </c>
      <c r="D4613" s="6">
        <v>3.04955668740176E-2</v>
      </c>
      <c r="E4613" s="4">
        <f t="shared" si="17"/>
        <v>6.0845244512901568E-2</v>
      </c>
      <c r="F4613" s="4"/>
    </row>
    <row r="4614" spans="1:6" ht="13.2" x14ac:dyDescent="0.25">
      <c r="A4614" s="5">
        <v>44791.166666666664</v>
      </c>
      <c r="B4614" s="6">
        <v>269.8</v>
      </c>
      <c r="C4614" s="6">
        <v>264.39668999999998</v>
      </c>
      <c r="D4614" s="6">
        <v>2.0436375357044099E-2</v>
      </c>
      <c r="E4614" s="4">
        <f t="shared" si="17"/>
        <v>5.9935775594125322E-2</v>
      </c>
      <c r="F4614" s="4"/>
    </row>
    <row r="4615" spans="1:6" ht="13.2" x14ac:dyDescent="0.25">
      <c r="A4615" s="5">
        <v>44791.208333333336</v>
      </c>
      <c r="B4615" s="6">
        <v>256.24</v>
      </c>
      <c r="C4615" s="6">
        <v>259.38463000000002</v>
      </c>
      <c r="D4615" s="6">
        <v>1.21234245837928E-2</v>
      </c>
      <c r="E4615" s="4">
        <f t="shared" ref="E4615:E4869" si="18">AVERAGE(D4592:D4615)</f>
        <v>5.8972203077029849E-2</v>
      </c>
      <c r="F4615" s="4"/>
    </row>
    <row r="4616" spans="1:6" ht="13.2" x14ac:dyDescent="0.25">
      <c r="A4616" s="5">
        <v>44791.25</v>
      </c>
      <c r="B4616" s="6">
        <v>243.71</v>
      </c>
      <c r="C4616" s="6">
        <v>255.13657000000001</v>
      </c>
      <c r="D4616" s="6">
        <v>4.4786092405334099E-2</v>
      </c>
      <c r="E4616" s="4">
        <f t="shared" si="18"/>
        <v>5.9681267442763641E-2</v>
      </c>
      <c r="F4616" s="4"/>
    </row>
    <row r="4617" spans="1:6" ht="13.2" x14ac:dyDescent="0.25">
      <c r="A4617" s="5">
        <v>44791.291666666664</v>
      </c>
      <c r="B4617" s="6">
        <v>235.1</v>
      </c>
      <c r="C4617" s="6">
        <v>252.40403000000001</v>
      </c>
      <c r="D4617" s="6">
        <v>6.8556868921625394E-2</v>
      </c>
      <c r="E4617" s="4">
        <f t="shared" si="18"/>
        <v>6.2335758511455126E-2</v>
      </c>
      <c r="F4617" s="4"/>
    </row>
    <row r="4618" spans="1:6" ht="13.2" x14ac:dyDescent="0.25">
      <c r="A4618" s="5">
        <v>44791.333333333336</v>
      </c>
      <c r="B4618" s="6">
        <v>226.74</v>
      </c>
      <c r="C4618" s="6">
        <v>251.04560000000001</v>
      </c>
      <c r="D4618" s="6">
        <v>9.6817470610916806E-2</v>
      </c>
      <c r="E4618" s="4">
        <f t="shared" si="18"/>
        <v>6.4802691364173312E-2</v>
      </c>
      <c r="F4618" s="4"/>
    </row>
    <row r="4619" spans="1:6" ht="13.2" x14ac:dyDescent="0.25">
      <c r="A4619" s="5">
        <v>44791.375</v>
      </c>
      <c r="B4619" s="6">
        <v>226.18</v>
      </c>
      <c r="C4619" s="6">
        <v>247.66113999999999</v>
      </c>
      <c r="D4619" s="6">
        <v>8.6736013570800699E-2</v>
      </c>
      <c r="E4619" s="4">
        <f t="shared" si="18"/>
        <v>6.5584643309712018E-2</v>
      </c>
      <c r="F4619" s="4"/>
    </row>
    <row r="4620" spans="1:6" ht="13.2" x14ac:dyDescent="0.25">
      <c r="A4620" s="5">
        <v>44791.416666666664</v>
      </c>
      <c r="B4620" s="6">
        <v>224.04</v>
      </c>
      <c r="C4620" s="6">
        <v>242.23788999999999</v>
      </c>
      <c r="D4620" s="6">
        <v>7.5124044384633604E-2</v>
      </c>
      <c r="E4620" s="4">
        <f t="shared" si="18"/>
        <v>6.5462281841237591E-2</v>
      </c>
      <c r="F4620" s="4"/>
    </row>
    <row r="4621" spans="1:6" ht="13.2" x14ac:dyDescent="0.25">
      <c r="A4621" s="5">
        <v>44791.458333333336</v>
      </c>
      <c r="B4621" s="6">
        <v>223.04</v>
      </c>
      <c r="C4621" s="6">
        <v>242.03756999999999</v>
      </c>
      <c r="D4621" s="6">
        <v>7.8490169935188106E-2</v>
      </c>
      <c r="E4621" s="4">
        <f t="shared" si="18"/>
        <v>6.5863246789784849E-2</v>
      </c>
      <c r="F4621" s="4"/>
    </row>
    <row r="4622" spans="1:6" ht="13.2" x14ac:dyDescent="0.25">
      <c r="A4622" s="5">
        <v>44791.5</v>
      </c>
      <c r="B4622" s="6">
        <v>228.76</v>
      </c>
      <c r="C4622" s="6">
        <v>247.34311</v>
      </c>
      <c r="D4622" s="6">
        <v>7.5130898127706097E-2</v>
      </c>
      <c r="E4622" s="4">
        <f t="shared" si="18"/>
        <v>6.6889349640609261E-2</v>
      </c>
      <c r="F4622" s="4"/>
    </row>
    <row r="4623" spans="1:6" ht="13.2" x14ac:dyDescent="0.25">
      <c r="A4623" s="5">
        <v>44791.541666666664</v>
      </c>
      <c r="B4623" s="6">
        <v>240.22</v>
      </c>
      <c r="C4623" s="6">
        <v>244.67840000000001</v>
      </c>
      <c r="D4623" s="6">
        <v>1.8221469488111701E-2</v>
      </c>
      <c r="E4623" s="4">
        <f t="shared" si="18"/>
        <v>6.1277700101038841E-2</v>
      </c>
      <c r="F4623" s="4"/>
    </row>
    <row r="4624" spans="1:6" ht="13.2" x14ac:dyDescent="0.25">
      <c r="A4624" s="5">
        <v>44791.583333333336</v>
      </c>
      <c r="B4624" s="6">
        <v>241.84</v>
      </c>
      <c r="C4624" s="6">
        <v>226.92304999999999</v>
      </c>
      <c r="D4624" s="6">
        <v>6.5735719663559997E-2</v>
      </c>
      <c r="E4624" s="4">
        <f t="shared" si="18"/>
        <v>5.2460912575987145E-2</v>
      </c>
      <c r="F4624" s="4"/>
    </row>
    <row r="4625" spans="1:6" ht="13.2" x14ac:dyDescent="0.25">
      <c r="A4625" s="5">
        <v>44791.625</v>
      </c>
      <c r="B4625" s="6">
        <v>197.32</v>
      </c>
      <c r="C4625" s="6">
        <v>195.28109000000001</v>
      </c>
      <c r="D4625" s="6">
        <v>1.04408982969113E-2</v>
      </c>
      <c r="E4625" s="4">
        <f t="shared" si="18"/>
        <v>4.733660159591279E-2</v>
      </c>
      <c r="F4625" s="4"/>
    </row>
    <row r="4626" spans="1:6" ht="13.2" x14ac:dyDescent="0.25">
      <c r="A4626" s="5">
        <v>44791.666666666664</v>
      </c>
      <c r="B4626" s="6">
        <v>167.1</v>
      </c>
      <c r="C4626" s="6">
        <v>165.06538</v>
      </c>
      <c r="D4626" s="6">
        <v>1.23261461609938E-2</v>
      </c>
      <c r="E4626" s="4">
        <f t="shared" si="18"/>
        <v>4.66645737004584E-2</v>
      </c>
      <c r="F4626" s="4"/>
    </row>
    <row r="4627" spans="1:6" ht="13.2" x14ac:dyDescent="0.25">
      <c r="A4627" s="5">
        <v>44791.708333333336</v>
      </c>
      <c r="B4627" s="6">
        <v>155.37</v>
      </c>
      <c r="C4627" s="6">
        <v>148.05913000000001</v>
      </c>
      <c r="D4627" s="6">
        <v>4.93780424077866E-2</v>
      </c>
      <c r="E4627" s="4">
        <f t="shared" si="18"/>
        <v>4.7425359371824148E-2</v>
      </c>
      <c r="F4627" s="4"/>
    </row>
    <row r="4628" spans="1:6" ht="13.2" x14ac:dyDescent="0.25">
      <c r="A4628" s="5">
        <v>44791.75</v>
      </c>
      <c r="B4628" s="6">
        <v>152.69</v>
      </c>
      <c r="C4628" s="6">
        <v>146.37038000000001</v>
      </c>
      <c r="D4628" s="6">
        <v>4.3175538657479598E-2</v>
      </c>
      <c r="E4628" s="4">
        <f t="shared" si="18"/>
        <v>4.6319950355322347E-2</v>
      </c>
      <c r="F4628" s="4"/>
    </row>
    <row r="4629" spans="1:6" ht="13.2" x14ac:dyDescent="0.25">
      <c r="A4629" s="5">
        <v>44791.791666666664</v>
      </c>
      <c r="B4629" s="6">
        <v>154.79</v>
      </c>
      <c r="C4629" s="6">
        <v>150.01652999999999</v>
      </c>
      <c r="D4629" s="6">
        <v>3.1819626810458801E-2</v>
      </c>
      <c r="E4629" s="4">
        <f t="shared" si="18"/>
        <v>4.3805246296774923E-2</v>
      </c>
      <c r="F4629" s="4"/>
    </row>
    <row r="4630" spans="1:6" ht="13.2" x14ac:dyDescent="0.25">
      <c r="A4630" s="5">
        <v>44791.833333333336</v>
      </c>
      <c r="B4630" s="6">
        <v>152.66999999999999</v>
      </c>
      <c r="C4630" s="6">
        <v>152.16879</v>
      </c>
      <c r="D4630" s="6">
        <v>3.2937766016276101E-3</v>
      </c>
      <c r="E4630" s="4">
        <f t="shared" si="18"/>
        <v>4.0972092199045976E-2</v>
      </c>
      <c r="F4630" s="4"/>
    </row>
    <row r="4631" spans="1:6" ht="13.2" x14ac:dyDescent="0.25">
      <c r="A4631" s="5">
        <v>44791.875</v>
      </c>
      <c r="B4631" s="6">
        <v>156.26</v>
      </c>
      <c r="C4631" s="6">
        <v>155.74821</v>
      </c>
      <c r="D4631" s="6">
        <v>3.2860088729108998E-3</v>
      </c>
      <c r="E4631" s="4">
        <f t="shared" si="18"/>
        <v>3.948391078726584E-2</v>
      </c>
      <c r="F4631" s="4"/>
    </row>
    <row r="4632" spans="1:6" ht="13.2" x14ac:dyDescent="0.25">
      <c r="A4632" s="5">
        <v>44791.916666666664</v>
      </c>
      <c r="B4632" s="6">
        <v>170.07</v>
      </c>
      <c r="C4632" s="6">
        <v>163.35434000000001</v>
      </c>
      <c r="D4632" s="6">
        <v>4.1110998336499498E-2</v>
      </c>
      <c r="E4632" s="4">
        <f t="shared" si="18"/>
        <v>4.0551813451468459E-2</v>
      </c>
      <c r="F4632" s="4"/>
    </row>
    <row r="4633" spans="1:6" ht="13.2" x14ac:dyDescent="0.25">
      <c r="A4633" s="5">
        <v>44791.958333333336</v>
      </c>
      <c r="B4633" s="6">
        <v>177.61</v>
      </c>
      <c r="C4633" s="6">
        <v>174.95169000000001</v>
      </c>
      <c r="D4633" s="6">
        <v>1.5194537417729401E-2</v>
      </c>
      <c r="E4633" s="4">
        <f t="shared" si="18"/>
        <v>4.0714688866064518E-2</v>
      </c>
      <c r="F4633" s="4"/>
    </row>
    <row r="4634" spans="1:6" ht="13.2" x14ac:dyDescent="0.25">
      <c r="A4634" s="5">
        <v>44792</v>
      </c>
      <c r="B4634" s="6">
        <v>177.09</v>
      </c>
      <c r="C4634" s="6">
        <v>170.77133000000001</v>
      </c>
      <c r="D4634" s="6">
        <v>3.7000765877972498E-2</v>
      </c>
      <c r="E4634" s="4">
        <f t="shared" si="18"/>
        <v>4.0311945115577903E-2</v>
      </c>
      <c r="F4634" s="4"/>
    </row>
    <row r="4635" spans="1:6" ht="13.2" x14ac:dyDescent="0.25">
      <c r="A4635" s="5">
        <v>44792.041666666664</v>
      </c>
      <c r="B4635" s="6">
        <v>192.44</v>
      </c>
      <c r="C4635" s="6">
        <v>198.60848999999999</v>
      </c>
      <c r="D4635" s="6">
        <v>3.1058541354400199E-2</v>
      </c>
      <c r="E4635" s="4">
        <f t="shared" si="18"/>
        <v>3.9644862142837897E-2</v>
      </c>
      <c r="F4635" s="4"/>
    </row>
    <row r="4636" spans="1:6" ht="13.2" x14ac:dyDescent="0.25">
      <c r="A4636" s="5">
        <v>44792.083333333336</v>
      </c>
      <c r="B4636" s="6">
        <v>236.2</v>
      </c>
      <c r="C4636" s="6">
        <v>230.92628999999999</v>
      </c>
      <c r="D4636" s="6">
        <v>2.2837200563002098E-2</v>
      </c>
      <c r="E4636" s="4">
        <f t="shared" si="18"/>
        <v>4.0565674803354303E-2</v>
      </c>
      <c r="F4636" s="4"/>
    </row>
    <row r="4637" spans="1:6" ht="13.2" x14ac:dyDescent="0.25">
      <c r="A4637" s="5">
        <v>44792.125</v>
      </c>
      <c r="B4637" s="6">
        <v>260.67</v>
      </c>
      <c r="C4637" s="6">
        <v>247.78323</v>
      </c>
      <c r="D4637" s="6">
        <v>5.2008241235696202E-2</v>
      </c>
      <c r="E4637" s="4">
        <f t="shared" si="18"/>
        <v>4.1462036235090913E-2</v>
      </c>
      <c r="F4637" s="4"/>
    </row>
    <row r="4638" spans="1:6" ht="13.2" x14ac:dyDescent="0.25">
      <c r="A4638" s="5">
        <v>44792.166666666664</v>
      </c>
      <c r="B4638" s="6">
        <v>252.16</v>
      </c>
      <c r="C4638" s="6">
        <v>246.41546</v>
      </c>
      <c r="D4638" s="6">
        <v>2.33124171673319E-2</v>
      </c>
      <c r="E4638" s="4">
        <f t="shared" si="18"/>
        <v>4.1581871310519568E-2</v>
      </c>
      <c r="F4638" s="4"/>
    </row>
    <row r="4639" spans="1:6" ht="13.2" x14ac:dyDescent="0.25">
      <c r="A4639" s="5">
        <v>44792.208333333336</v>
      </c>
      <c r="B4639" s="6">
        <v>235.43</v>
      </c>
      <c r="C4639" s="6">
        <v>239.59844000000001</v>
      </c>
      <c r="D4639" s="6">
        <v>1.7397609099625198E-2</v>
      </c>
      <c r="E4639" s="4">
        <f t="shared" si="18"/>
        <v>4.1801628998679258E-2</v>
      </c>
      <c r="F4639" s="4"/>
    </row>
    <row r="4640" spans="1:6" ht="13.2" x14ac:dyDescent="0.25">
      <c r="A4640" s="5">
        <v>44792.25</v>
      </c>
      <c r="B4640" s="6">
        <v>225.4</v>
      </c>
      <c r="C4640" s="6">
        <v>234.16541000000001</v>
      </c>
      <c r="D4640" s="6">
        <v>3.74325567555003E-2</v>
      </c>
      <c r="E4640" s="4">
        <f t="shared" si="18"/>
        <v>4.1495231679936177E-2</v>
      </c>
      <c r="F4640" s="4"/>
    </row>
    <row r="4641" spans="1:6" ht="13.2" x14ac:dyDescent="0.25">
      <c r="A4641" s="5">
        <v>44792.291666666664</v>
      </c>
      <c r="B4641" s="6">
        <v>215.28</v>
      </c>
      <c r="C4641" s="6">
        <v>230.70088000000001</v>
      </c>
      <c r="D4641" s="6">
        <v>6.6843611519817395E-2</v>
      </c>
      <c r="E4641" s="4">
        <f t="shared" si="18"/>
        <v>4.1423845954860851E-2</v>
      </c>
      <c r="F4641" s="4"/>
    </row>
    <row r="4642" spans="1:6" ht="13.2" x14ac:dyDescent="0.25">
      <c r="A4642" s="5">
        <v>44792.333333333336</v>
      </c>
      <c r="B4642" s="6">
        <v>215.09</v>
      </c>
      <c r="C4642" s="6">
        <v>227.57220000000001</v>
      </c>
      <c r="D4642" s="6">
        <v>5.4849406034656198E-2</v>
      </c>
      <c r="E4642" s="4">
        <f t="shared" si="18"/>
        <v>3.9675176597516654E-2</v>
      </c>
      <c r="F4642" s="4"/>
    </row>
    <row r="4643" spans="1:6" ht="13.2" x14ac:dyDescent="0.25">
      <c r="A4643" s="5">
        <v>44792.375</v>
      </c>
      <c r="B4643" s="6">
        <v>204.35</v>
      </c>
      <c r="C4643" s="6">
        <v>220.67147</v>
      </c>
      <c r="D4643" s="6">
        <v>7.3962755584126905E-2</v>
      </c>
      <c r="E4643" s="4">
        <f t="shared" si="18"/>
        <v>3.9142957514738577E-2</v>
      </c>
      <c r="F4643" s="4"/>
    </row>
    <row r="4644" spans="1:6" ht="13.2" x14ac:dyDescent="0.25">
      <c r="A4644" s="5">
        <v>44792.416666666664</v>
      </c>
      <c r="B4644" s="6">
        <v>203.86</v>
      </c>
      <c r="C4644" s="6">
        <v>214.05224000000001</v>
      </c>
      <c r="D4644" s="6">
        <v>4.7615666157009101E-2</v>
      </c>
      <c r="E4644" s="4">
        <f t="shared" si="18"/>
        <v>3.7996775088587557E-2</v>
      </c>
      <c r="F4644" s="4"/>
    </row>
    <row r="4645" spans="1:6" ht="13.2" x14ac:dyDescent="0.25">
      <c r="A4645" s="5">
        <v>44792.458333333336</v>
      </c>
      <c r="B4645" s="6">
        <v>205.85</v>
      </c>
      <c r="C4645" s="6">
        <v>217.45869999999999</v>
      </c>
      <c r="D4645" s="6">
        <v>5.3383470056613001E-2</v>
      </c>
      <c r="E4645" s="4">
        <f t="shared" si="18"/>
        <v>3.6950662593646932E-2</v>
      </c>
      <c r="F4645" s="4"/>
    </row>
    <row r="4646" spans="1:6" ht="13.2" x14ac:dyDescent="0.25">
      <c r="A4646" s="5">
        <v>44792.5</v>
      </c>
      <c r="B4646" s="6">
        <v>213.89</v>
      </c>
      <c r="C4646" s="6">
        <v>225.01687000000001</v>
      </c>
      <c r="D4646" s="6">
        <v>4.9449047975825201E-2</v>
      </c>
      <c r="E4646" s="4">
        <f t="shared" si="18"/>
        <v>3.5880585503985228E-2</v>
      </c>
      <c r="F4646" s="4"/>
    </row>
    <row r="4647" spans="1:6" ht="13.2" x14ac:dyDescent="0.25">
      <c r="A4647" s="5">
        <v>44792.541666666664</v>
      </c>
      <c r="B4647" s="6">
        <v>229.7</v>
      </c>
      <c r="C4647" s="6">
        <v>219.5463</v>
      </c>
      <c r="D4647" s="6">
        <v>4.6248558960000602E-2</v>
      </c>
      <c r="E4647" s="4">
        <f t="shared" si="18"/>
        <v>3.7048380898647253E-2</v>
      </c>
      <c r="F4647" s="4"/>
    </row>
    <row r="4648" spans="1:6" ht="13.2" x14ac:dyDescent="0.25">
      <c r="A4648" s="5">
        <v>44792.583333333336</v>
      </c>
      <c r="B4648" s="6">
        <v>230.99</v>
      </c>
      <c r="C4648" s="6">
        <v>198.62651</v>
      </c>
      <c r="D4648" s="6">
        <v>0.16293640763259601</v>
      </c>
      <c r="E4648" s="4">
        <f t="shared" si="18"/>
        <v>4.1098409564023754E-2</v>
      </c>
      <c r="F4648" s="4"/>
    </row>
    <row r="4649" spans="1:6" ht="13.2" x14ac:dyDescent="0.25">
      <c r="A4649" s="5">
        <v>44792.625</v>
      </c>
      <c r="B4649" s="6">
        <v>186.48</v>
      </c>
      <c r="C4649" s="6">
        <v>170.77216999999999</v>
      </c>
      <c r="D4649" s="6">
        <v>9.1981205134302593E-2</v>
      </c>
      <c r="E4649" s="4">
        <f t="shared" si="18"/>
        <v>4.4495922348915057E-2</v>
      </c>
      <c r="F4649" s="4"/>
    </row>
    <row r="4650" spans="1:6" ht="13.2" x14ac:dyDescent="0.25">
      <c r="A4650" s="5">
        <v>44792.666666666664</v>
      </c>
      <c r="B4650" s="6">
        <v>152.58000000000001</v>
      </c>
      <c r="C4650" s="6">
        <v>149.14956000000001</v>
      </c>
      <c r="D4650" s="6">
        <v>2.30000008045615E-2</v>
      </c>
      <c r="E4650" s="4">
        <f t="shared" si="18"/>
        <v>4.4940666292397041E-2</v>
      </c>
      <c r="F4650" s="4"/>
    </row>
    <row r="4651" spans="1:6" ht="13.2" x14ac:dyDescent="0.25">
      <c r="A4651" s="5">
        <v>44792.708333333336</v>
      </c>
      <c r="B4651" s="6">
        <v>142.18</v>
      </c>
      <c r="C4651" s="6">
        <v>137.93164999999999</v>
      </c>
      <c r="D4651" s="6">
        <v>3.0800400053214799E-2</v>
      </c>
      <c r="E4651" s="4">
        <f t="shared" si="18"/>
        <v>4.4166597860956551E-2</v>
      </c>
      <c r="F4651" s="4"/>
    </row>
    <row r="4652" spans="1:6" ht="13.2" x14ac:dyDescent="0.25">
      <c r="A4652" s="5">
        <v>44792.75</v>
      </c>
      <c r="B4652" s="6">
        <v>143.81</v>
      </c>
      <c r="C4652" s="6">
        <v>136.10654</v>
      </c>
      <c r="D4652" s="6">
        <v>5.6598749773522999E-2</v>
      </c>
      <c r="E4652" s="4">
        <f t="shared" si="18"/>
        <v>4.4725898324125039E-2</v>
      </c>
      <c r="F4652" s="4"/>
    </row>
    <row r="4653" spans="1:6" ht="13.2" x14ac:dyDescent="0.25">
      <c r="A4653" s="5">
        <v>44792.791666666664</v>
      </c>
      <c r="B4653" s="6">
        <v>141.25</v>
      </c>
      <c r="C4653" s="6">
        <v>136.97172</v>
      </c>
      <c r="D4653" s="6">
        <v>3.1234768753725099E-2</v>
      </c>
      <c r="E4653" s="4">
        <f t="shared" si="18"/>
        <v>4.4701529238427802E-2</v>
      </c>
      <c r="F4653" s="4"/>
    </row>
    <row r="4654" spans="1:6" ht="13.2" x14ac:dyDescent="0.25">
      <c r="A4654" s="5">
        <v>44792.833333333336</v>
      </c>
      <c r="B4654" s="6">
        <v>141.1</v>
      </c>
      <c r="C4654" s="6">
        <v>138.16972000000001</v>
      </c>
      <c r="D4654" s="6">
        <v>2.12078304855794E-2</v>
      </c>
      <c r="E4654" s="4">
        <f t="shared" si="18"/>
        <v>4.5447948150259126E-2</v>
      </c>
      <c r="F4654" s="4"/>
    </row>
    <row r="4655" spans="1:6" ht="13.2" x14ac:dyDescent="0.25">
      <c r="A4655" s="5">
        <v>44792.875</v>
      </c>
      <c r="B4655" s="6">
        <v>137.5</v>
      </c>
      <c r="C4655" s="6">
        <v>142.61438000000001</v>
      </c>
      <c r="D4655" s="6">
        <v>3.5861601053133699E-2</v>
      </c>
      <c r="E4655" s="4">
        <f t="shared" si="18"/>
        <v>4.6805264491101749E-2</v>
      </c>
      <c r="F4655" s="4"/>
    </row>
    <row r="4656" spans="1:6" ht="13.2" x14ac:dyDescent="0.25">
      <c r="A4656" s="5">
        <v>44792.916666666664</v>
      </c>
      <c r="B4656" s="6">
        <v>147.57</v>
      </c>
      <c r="C4656" s="6">
        <v>149.06057000000001</v>
      </c>
      <c r="D4656" s="6">
        <v>9.9997605000438292E-3</v>
      </c>
      <c r="E4656" s="4">
        <f t="shared" si="18"/>
        <v>4.5508962914582757E-2</v>
      </c>
      <c r="F4656" s="4"/>
    </row>
    <row r="4657" spans="1:6" ht="13.2" x14ac:dyDescent="0.25">
      <c r="A4657" s="5">
        <v>44792.958333333336</v>
      </c>
      <c r="B4657" s="6">
        <v>158.44999999999999</v>
      </c>
      <c r="C4657" s="6">
        <v>156.14689999999999</v>
      </c>
      <c r="D4657" s="6">
        <v>1.47495723578245E-2</v>
      </c>
      <c r="E4657" s="4">
        <f t="shared" si="18"/>
        <v>4.5490422703753391E-2</v>
      </c>
      <c r="F4657" s="4"/>
    </row>
    <row r="4658" spans="1:6" ht="13.2" x14ac:dyDescent="0.25">
      <c r="A4658" s="5">
        <v>44793</v>
      </c>
      <c r="B4658" s="6">
        <v>165.49</v>
      </c>
      <c r="C4658" s="6">
        <v>176.09771000000001</v>
      </c>
      <c r="D4658" s="6">
        <v>6.02376373889245E-2</v>
      </c>
      <c r="E4658" s="4">
        <f t="shared" si="18"/>
        <v>4.6458625683376387E-2</v>
      </c>
      <c r="F4658" s="4"/>
    </row>
    <row r="4659" spans="1:6" ht="13.2" x14ac:dyDescent="0.25">
      <c r="A4659" s="5">
        <v>44793.041666666664</v>
      </c>
      <c r="B4659" s="6">
        <v>181.87</v>
      </c>
      <c r="C4659" s="6">
        <v>200.96418</v>
      </c>
      <c r="D4659" s="6">
        <v>9.5012852539193698E-2</v>
      </c>
      <c r="E4659" s="4">
        <f t="shared" si="18"/>
        <v>4.9123388649409454E-2</v>
      </c>
      <c r="F4659" s="4"/>
    </row>
    <row r="4660" spans="1:6" ht="13.2" x14ac:dyDescent="0.25">
      <c r="A4660" s="5">
        <v>44793.083333333336</v>
      </c>
      <c r="B4660" s="6">
        <v>219.65</v>
      </c>
      <c r="C4660" s="6">
        <v>230.54022000000001</v>
      </c>
      <c r="D4660" s="6">
        <v>4.7237831212271701E-2</v>
      </c>
      <c r="E4660" s="4">
        <f t="shared" si="18"/>
        <v>5.0140081593129014E-2</v>
      </c>
      <c r="F4660" s="4"/>
    </row>
    <row r="4661" spans="1:6" ht="13.2" x14ac:dyDescent="0.25">
      <c r="A4661" s="5">
        <v>44793.125</v>
      </c>
      <c r="B4661" s="6">
        <v>250.37</v>
      </c>
      <c r="C4661" s="6">
        <v>245.32572999999999</v>
      </c>
      <c r="D4661" s="6">
        <v>2.0561520391685E-2</v>
      </c>
      <c r="E4661" s="4">
        <f t="shared" si="18"/>
        <v>4.8829801557961877E-2</v>
      </c>
      <c r="F4661" s="4"/>
    </row>
    <row r="4662" spans="1:6" ht="13.2" x14ac:dyDescent="0.25">
      <c r="A4662" s="5">
        <v>44793.166666666664</v>
      </c>
      <c r="B4662" s="6">
        <v>246.36</v>
      </c>
      <c r="C4662" s="6">
        <v>241.67506</v>
      </c>
      <c r="D4662" s="6">
        <v>1.93852853496757E-2</v>
      </c>
      <c r="E4662" s="4">
        <f t="shared" si="18"/>
        <v>4.8666171065559538E-2</v>
      </c>
      <c r="F4662" s="4"/>
    </row>
    <row r="4663" spans="1:6" ht="13.2" x14ac:dyDescent="0.25">
      <c r="A4663" s="5">
        <v>44793.208333333336</v>
      </c>
      <c r="B4663" s="6">
        <v>236.28</v>
      </c>
      <c r="C4663" s="6">
        <v>233.15182999999999</v>
      </c>
      <c r="D4663" s="6">
        <v>1.34168794643388E-2</v>
      </c>
      <c r="E4663" s="4">
        <f t="shared" si="18"/>
        <v>4.8500307330755936E-2</v>
      </c>
      <c r="F4663" s="4"/>
    </row>
    <row r="4664" spans="1:6" ht="13.2" x14ac:dyDescent="0.25">
      <c r="A4664" s="5">
        <v>44793.25</v>
      </c>
      <c r="B4664" s="6">
        <v>230.74</v>
      </c>
      <c r="C4664" s="6">
        <v>227.37137000000001</v>
      </c>
      <c r="D4664" s="6">
        <v>1.4815541640092999E-2</v>
      </c>
      <c r="E4664" s="4">
        <f t="shared" si="18"/>
        <v>4.7557931700947298E-2</v>
      </c>
      <c r="F4664" s="4"/>
    </row>
    <row r="4665" spans="1:6" ht="13.2" x14ac:dyDescent="0.25">
      <c r="A4665" s="5">
        <v>44793.291666666664</v>
      </c>
      <c r="B4665" s="6">
        <v>222.87</v>
      </c>
      <c r="C4665" s="6">
        <v>223.28047000000001</v>
      </c>
      <c r="D4665" s="6">
        <v>1.8383605158122499E-3</v>
      </c>
      <c r="E4665" s="4">
        <f t="shared" si="18"/>
        <v>4.4849379575780418E-2</v>
      </c>
      <c r="F4665" s="4"/>
    </row>
    <row r="4666" spans="1:6" ht="13.2" x14ac:dyDescent="0.25">
      <c r="A4666" s="5">
        <v>44793.333333333336</v>
      </c>
      <c r="B4666" s="6">
        <v>225.9</v>
      </c>
      <c r="C4666" s="6">
        <v>219.7681</v>
      </c>
      <c r="D4666" s="6">
        <v>2.79016836383442E-2</v>
      </c>
      <c r="E4666" s="4">
        <f t="shared" si="18"/>
        <v>4.3726557809267423E-2</v>
      </c>
      <c r="F4666" s="4"/>
    </row>
    <row r="4667" spans="1:6" ht="13.2" x14ac:dyDescent="0.25">
      <c r="A4667" s="5">
        <v>44793.375</v>
      </c>
      <c r="B4667" s="6">
        <v>224.3</v>
      </c>
      <c r="C4667" s="6">
        <v>213.28563</v>
      </c>
      <c r="D4667" s="6">
        <v>5.1641406877716102E-2</v>
      </c>
      <c r="E4667" s="4">
        <f t="shared" si="18"/>
        <v>4.2796501613166969E-2</v>
      </c>
      <c r="F4667" s="4"/>
    </row>
    <row r="4668" spans="1:6" ht="13.2" x14ac:dyDescent="0.25">
      <c r="A4668" s="5">
        <v>44793.416666666664</v>
      </c>
      <c r="B4668" s="6">
        <v>219.31</v>
      </c>
      <c r="C4668" s="6">
        <v>206.93313000000001</v>
      </c>
      <c r="D4668" s="6">
        <v>5.98109640539434E-2</v>
      </c>
      <c r="E4668" s="4">
        <f t="shared" si="18"/>
        <v>4.3304639025539222E-2</v>
      </c>
      <c r="F4668" s="4"/>
    </row>
    <row r="4669" spans="1:6" ht="13.2" x14ac:dyDescent="0.25">
      <c r="A4669" s="5">
        <v>44793.458333333336</v>
      </c>
      <c r="B4669" s="6">
        <v>220.02</v>
      </c>
      <c r="C4669" s="6">
        <v>210.31225000000001</v>
      </c>
      <c r="D4669" s="6">
        <v>4.6158747291229998E-2</v>
      </c>
      <c r="E4669" s="4">
        <f t="shared" si="18"/>
        <v>4.3003608910314933E-2</v>
      </c>
      <c r="F4669" s="4"/>
    </row>
    <row r="4670" spans="1:6" ht="13.2" x14ac:dyDescent="0.25">
      <c r="A4670" s="5">
        <v>44793.5</v>
      </c>
      <c r="B4670" s="6">
        <v>222.89</v>
      </c>
      <c r="C4670" s="6">
        <v>217.52253999999999</v>
      </c>
      <c r="D4670" s="6">
        <v>2.4675419843846899E-2</v>
      </c>
      <c r="E4670" s="4">
        <f t="shared" si="18"/>
        <v>4.1971374404815832E-2</v>
      </c>
      <c r="F4670" s="4"/>
    </row>
    <row r="4671" spans="1:6" ht="13.2" x14ac:dyDescent="0.25">
      <c r="A4671" s="5">
        <v>44793.541666666664</v>
      </c>
      <c r="B4671" s="6">
        <v>237.59</v>
      </c>
      <c r="C4671" s="6">
        <v>209.90459999999999</v>
      </c>
      <c r="D4671" s="6">
        <v>0.13189515618047401</v>
      </c>
      <c r="E4671" s="4">
        <f t="shared" si="18"/>
        <v>4.5539982622335558E-2</v>
      </c>
      <c r="F4671" s="4"/>
    </row>
    <row r="4672" spans="1:6" ht="13.2" x14ac:dyDescent="0.25">
      <c r="A4672" s="5">
        <v>44793.583333333336</v>
      </c>
      <c r="B4672" s="6">
        <v>235.36</v>
      </c>
      <c r="C4672" s="6">
        <v>183.96503000000001</v>
      </c>
      <c r="D4672" s="6">
        <v>0.27937358529498701</v>
      </c>
      <c r="E4672" s="4">
        <f t="shared" si="18"/>
        <v>5.0391531691601855E-2</v>
      </c>
      <c r="F4672" s="4"/>
    </row>
    <row r="4673" spans="1:6" ht="13.2" x14ac:dyDescent="0.25">
      <c r="A4673" s="5">
        <v>44793.625</v>
      </c>
      <c r="B4673" s="6">
        <v>179.88</v>
      </c>
      <c r="C4673" s="6">
        <v>153.27710999999999</v>
      </c>
      <c r="D4673" s="6">
        <v>0.17356074889459999</v>
      </c>
      <c r="E4673" s="4">
        <f t="shared" si="18"/>
        <v>5.3790679348280919E-2</v>
      </c>
      <c r="F4673" s="4"/>
    </row>
    <row r="4674" spans="1:6" ht="13.2" x14ac:dyDescent="0.25">
      <c r="A4674" s="5">
        <v>44793.666666666664</v>
      </c>
      <c r="B4674" s="6">
        <v>139.31</v>
      </c>
      <c r="C4674" s="6">
        <v>134.61666</v>
      </c>
      <c r="D4674" s="6">
        <v>3.4864481112516103E-2</v>
      </c>
      <c r="E4674" s="4">
        <f t="shared" si="18"/>
        <v>5.4285032694445699E-2</v>
      </c>
      <c r="F4674" s="4"/>
    </row>
    <row r="4675" spans="1:6" ht="13.2" x14ac:dyDescent="0.25">
      <c r="A4675" s="5">
        <v>44793.708333333336</v>
      </c>
      <c r="B4675" s="6">
        <v>132.61000000000001</v>
      </c>
      <c r="C4675" s="6">
        <v>128.00756999999999</v>
      </c>
      <c r="D4675" s="6">
        <v>3.5954358011795903E-2</v>
      </c>
      <c r="E4675" s="4">
        <f t="shared" si="18"/>
        <v>5.4499780942719907E-2</v>
      </c>
      <c r="F4675" s="4"/>
    </row>
    <row r="4676" spans="1:6" ht="13.2" x14ac:dyDescent="0.25">
      <c r="A4676" s="5">
        <v>44793.75</v>
      </c>
      <c r="B4676" s="6">
        <v>126.7</v>
      </c>
      <c r="C4676" s="6">
        <v>129.31011000000001</v>
      </c>
      <c r="D4676" s="6">
        <v>2.0184887322422001E-2</v>
      </c>
      <c r="E4676" s="4">
        <f t="shared" si="18"/>
        <v>5.2982536673924031E-2</v>
      </c>
      <c r="F4676" s="4"/>
    </row>
    <row r="4677" spans="1:6" ht="13.2" x14ac:dyDescent="0.25">
      <c r="A4677" s="5">
        <v>44793.791666666664</v>
      </c>
      <c r="B4677" s="6">
        <v>125.64</v>
      </c>
      <c r="C4677" s="6">
        <v>132.68466000000001</v>
      </c>
      <c r="D4677" s="6">
        <v>5.3093251322345797E-2</v>
      </c>
      <c r="E4677" s="4">
        <f t="shared" si="18"/>
        <v>5.3893306780949897E-2</v>
      </c>
      <c r="F4677" s="4"/>
    </row>
    <row r="4678" spans="1:6" ht="13.2" x14ac:dyDescent="0.25">
      <c r="A4678" s="5">
        <v>44793.833333333336</v>
      </c>
      <c r="B4678" s="6">
        <v>131.97999999999999</v>
      </c>
      <c r="C4678" s="6">
        <v>136.18471</v>
      </c>
      <c r="D4678" s="6">
        <v>3.0875051979036401E-2</v>
      </c>
      <c r="E4678" s="4">
        <f t="shared" si="18"/>
        <v>5.4296107676510608E-2</v>
      </c>
      <c r="F4678" s="4"/>
    </row>
    <row r="4679" spans="1:6" ht="13.2" x14ac:dyDescent="0.25">
      <c r="A4679" s="5">
        <v>44793.875</v>
      </c>
      <c r="B4679" s="6">
        <v>141.35</v>
      </c>
      <c r="C4679" s="6">
        <v>141.9847</v>
      </c>
      <c r="D4679" s="6">
        <v>4.4701999581645696E-3</v>
      </c>
      <c r="E4679" s="4">
        <f t="shared" si="18"/>
        <v>5.2988132630886892E-2</v>
      </c>
      <c r="F4679" s="4"/>
    </row>
    <row r="4680" spans="1:6" ht="13.2" x14ac:dyDescent="0.25">
      <c r="A4680" s="5">
        <v>44793.916666666664</v>
      </c>
      <c r="B4680" s="6">
        <v>151.04</v>
      </c>
      <c r="C4680" s="6">
        <v>150.93297000000001</v>
      </c>
      <c r="D4680" s="6">
        <v>7.0912273176616304E-4</v>
      </c>
      <c r="E4680" s="4">
        <f t="shared" si="18"/>
        <v>5.2601022723875325E-2</v>
      </c>
      <c r="F4680" s="4"/>
    </row>
    <row r="4681" spans="1:6" ht="13.2" x14ac:dyDescent="0.25">
      <c r="A4681" s="5">
        <v>44793.958333333336</v>
      </c>
      <c r="B4681" s="6">
        <v>160.76</v>
      </c>
      <c r="C4681" s="6">
        <v>162.09182000000001</v>
      </c>
      <c r="D4681" s="6">
        <v>8.2164541060740798E-3</v>
      </c>
      <c r="E4681" s="4">
        <f t="shared" si="18"/>
        <v>5.2328809463385723E-2</v>
      </c>
      <c r="F4681" s="4"/>
    </row>
    <row r="4682" spans="1:6" ht="13.2" x14ac:dyDescent="0.25">
      <c r="A4682" s="5">
        <v>44794</v>
      </c>
      <c r="B4682" s="6">
        <v>167.61</v>
      </c>
      <c r="C4682" s="6">
        <v>177.53614999999999</v>
      </c>
      <c r="D4682" s="6">
        <v>5.5910584971004297E-2</v>
      </c>
      <c r="E4682" s="4">
        <f t="shared" si="18"/>
        <v>5.2148515612639036E-2</v>
      </c>
      <c r="F4682" s="4"/>
    </row>
    <row r="4683" spans="1:6" ht="13.2" x14ac:dyDescent="0.25">
      <c r="A4683" s="5">
        <v>44794.041666666664</v>
      </c>
      <c r="B4683" s="6">
        <v>183.96</v>
      </c>
      <c r="C4683" s="6">
        <v>205.11476999999999</v>
      </c>
      <c r="D4683" s="6">
        <v>0.10313625878818899</v>
      </c>
      <c r="E4683" s="4">
        <f t="shared" si="18"/>
        <v>5.248699087301386E-2</v>
      </c>
      <c r="F4683" s="4"/>
    </row>
    <row r="4684" spans="1:6" ht="13.2" x14ac:dyDescent="0.25">
      <c r="A4684" s="5">
        <v>44794.083333333336</v>
      </c>
      <c r="B4684" s="6">
        <v>241.67</v>
      </c>
      <c r="C4684" s="6">
        <v>235.14374000000001</v>
      </c>
      <c r="D4684" s="6">
        <v>2.77543429393441E-2</v>
      </c>
      <c r="E4684" s="4">
        <f t="shared" si="18"/>
        <v>5.1675178861641857E-2</v>
      </c>
      <c r="F4684" s="4"/>
    </row>
    <row r="4685" spans="1:6" ht="13.2" x14ac:dyDescent="0.25">
      <c r="A4685" s="5">
        <v>44794.125</v>
      </c>
      <c r="B4685" s="6">
        <v>273.49</v>
      </c>
      <c r="C4685" s="6">
        <v>248.87984</v>
      </c>
      <c r="D4685" s="6">
        <v>9.8883702271746907E-2</v>
      </c>
      <c r="E4685" s="4">
        <f t="shared" si="18"/>
        <v>5.4938603106644439E-2</v>
      </c>
      <c r="F4685" s="4"/>
    </row>
    <row r="4686" spans="1:6" ht="13.2" x14ac:dyDescent="0.25">
      <c r="A4686" s="5">
        <v>44794.166666666664</v>
      </c>
      <c r="B4686" s="6">
        <v>257.85000000000002</v>
      </c>
      <c r="C4686" s="6">
        <v>244.12414000000001</v>
      </c>
      <c r="D4686" s="6">
        <v>5.6224919010467403E-2</v>
      </c>
      <c r="E4686" s="4">
        <f t="shared" si="18"/>
        <v>5.6473587842510754E-2</v>
      </c>
      <c r="F4686" s="4"/>
    </row>
    <row r="4687" spans="1:6" ht="13.2" x14ac:dyDescent="0.25">
      <c r="A4687" s="5">
        <v>44794.208333333336</v>
      </c>
      <c r="B4687" s="6">
        <v>246.29</v>
      </c>
      <c r="C4687" s="6">
        <v>235.13264000000001</v>
      </c>
      <c r="D4687" s="6">
        <v>4.7451344908983999E-2</v>
      </c>
      <c r="E4687" s="4">
        <f t="shared" si="18"/>
        <v>5.789169056937097E-2</v>
      </c>
      <c r="F4687" s="4"/>
    </row>
    <row r="4688" spans="1:6" ht="13.2" x14ac:dyDescent="0.25">
      <c r="A4688" s="5">
        <v>44794.25</v>
      </c>
      <c r="B4688" s="6">
        <v>233.03</v>
      </c>
      <c r="C4688" s="6">
        <v>228.68620999999999</v>
      </c>
      <c r="D4688" s="6">
        <v>1.89945427841932E-2</v>
      </c>
      <c r="E4688" s="4">
        <f t="shared" si="18"/>
        <v>5.8065815617041806E-2</v>
      </c>
      <c r="F4688" s="4"/>
    </row>
    <row r="4689" spans="1:6" ht="13.2" x14ac:dyDescent="0.25">
      <c r="A4689" s="5">
        <v>44794.291666666664</v>
      </c>
      <c r="B4689" s="6">
        <v>225.32</v>
      </c>
      <c r="C4689" s="6">
        <v>223.30163999999999</v>
      </c>
      <c r="D4689" s="6">
        <v>9.03871552398809E-3</v>
      </c>
      <c r="E4689" s="4">
        <f t="shared" si="18"/>
        <v>5.8365830409049135E-2</v>
      </c>
      <c r="F4689" s="4"/>
    </row>
    <row r="4690" spans="1:6" ht="13.2" x14ac:dyDescent="0.25">
      <c r="A4690" s="5">
        <v>44794.333333333336</v>
      </c>
      <c r="B4690" s="6">
        <v>231.67</v>
      </c>
      <c r="C4690" s="6">
        <v>218.83387999999999</v>
      </c>
      <c r="D4690" s="6">
        <v>5.8656913636956E-2</v>
      </c>
      <c r="E4690" s="4">
        <f t="shared" si="18"/>
        <v>5.964729832565796E-2</v>
      </c>
      <c r="F4690" s="4"/>
    </row>
    <row r="4691" spans="1:6" ht="13.2" x14ac:dyDescent="0.25">
      <c r="A4691" s="5">
        <v>44794.375</v>
      </c>
      <c r="B4691" s="6">
        <v>232.01</v>
      </c>
      <c r="C4691" s="6">
        <v>212.58152000000001</v>
      </c>
      <c r="D4691" s="6">
        <v>9.1393080640311403E-2</v>
      </c>
      <c r="E4691" s="4">
        <f t="shared" si="18"/>
        <v>6.1303618065766091E-2</v>
      </c>
      <c r="F4691" s="4"/>
    </row>
    <row r="4692" spans="1:6" ht="13.2" x14ac:dyDescent="0.25">
      <c r="A4692" s="5">
        <v>44794.416666666664</v>
      </c>
      <c r="B4692" s="6">
        <v>230.41</v>
      </c>
      <c r="C4692" s="6">
        <v>207.29436000000001</v>
      </c>
      <c r="D4692" s="6">
        <v>0.111511186314958</v>
      </c>
      <c r="E4692" s="4">
        <f t="shared" si="18"/>
        <v>6.3457793993308378E-2</v>
      </c>
      <c r="F4692" s="4"/>
    </row>
    <row r="4693" spans="1:6" ht="13.2" x14ac:dyDescent="0.25">
      <c r="A4693" s="5">
        <v>44794.458333333336</v>
      </c>
      <c r="B4693" s="6">
        <v>219.31</v>
      </c>
      <c r="C4693" s="6">
        <v>212.76003</v>
      </c>
      <c r="D4693" s="6">
        <v>3.0785716659280399E-2</v>
      </c>
      <c r="E4693" s="4">
        <f t="shared" si="18"/>
        <v>6.2817251050310469E-2</v>
      </c>
      <c r="F4693" s="4"/>
    </row>
    <row r="4694" spans="1:6" ht="13.2" x14ac:dyDescent="0.25">
      <c r="A4694" s="5">
        <v>44794.5</v>
      </c>
      <c r="B4694" s="6">
        <v>216.17</v>
      </c>
      <c r="C4694" s="6">
        <v>221.96275</v>
      </c>
      <c r="D4694" s="6">
        <v>2.60978474991862E-2</v>
      </c>
      <c r="E4694" s="4">
        <f t="shared" si="18"/>
        <v>6.2876518869282944E-2</v>
      </c>
      <c r="F4694" s="4"/>
    </row>
    <row r="4695" spans="1:6" ht="13.2" x14ac:dyDescent="0.25">
      <c r="A4695" s="5">
        <v>44794.541666666664</v>
      </c>
      <c r="B4695" s="6">
        <v>211.39</v>
      </c>
      <c r="C4695" s="6">
        <v>214.02992</v>
      </c>
      <c r="D4695" s="6">
        <v>1.2334350262804401E-2</v>
      </c>
      <c r="E4695" s="4">
        <f t="shared" si="18"/>
        <v>5.7894818622713388E-2</v>
      </c>
      <c r="F4695" s="4"/>
    </row>
    <row r="4696" spans="1:6" ht="13.2" x14ac:dyDescent="0.25">
      <c r="A4696" s="5">
        <v>44794.583333333336</v>
      </c>
      <c r="B4696" s="6">
        <v>209.08</v>
      </c>
      <c r="C4696" s="6">
        <v>185.21744000000001</v>
      </c>
      <c r="D4696" s="6">
        <v>0.12883538396816099</v>
      </c>
      <c r="E4696" s="4">
        <f t="shared" si="18"/>
        <v>5.1622393567428981E-2</v>
      </c>
      <c r="F4696" s="4"/>
    </row>
    <row r="4697" spans="1:6" ht="13.2" x14ac:dyDescent="0.25">
      <c r="A4697" s="5">
        <v>44794.625</v>
      </c>
      <c r="B4697" s="6">
        <v>155.26</v>
      </c>
      <c r="C4697" s="6">
        <v>151.39192</v>
      </c>
      <c r="D4697" s="6">
        <v>2.5550108618742601E-2</v>
      </c>
      <c r="E4697" s="4">
        <f t="shared" si="18"/>
        <v>4.5455283555934922E-2</v>
      </c>
      <c r="F4697" s="4"/>
    </row>
    <row r="4698" spans="1:6" ht="13.2" x14ac:dyDescent="0.25">
      <c r="A4698" s="5">
        <v>44794.666666666664</v>
      </c>
      <c r="B4698" s="6">
        <v>111.36</v>
      </c>
      <c r="C4698" s="6">
        <v>131.19005999999999</v>
      </c>
      <c r="D4698" s="6">
        <v>0.151155201849896</v>
      </c>
      <c r="E4698" s="4">
        <f t="shared" si="18"/>
        <v>5.0300730253325744E-2</v>
      </c>
      <c r="F4698" s="4"/>
    </row>
    <row r="4699" spans="1:6" ht="13.2" x14ac:dyDescent="0.25">
      <c r="A4699" s="5">
        <v>44794.708333333336</v>
      </c>
      <c r="B4699" s="6">
        <v>106.94</v>
      </c>
      <c r="C4699" s="6">
        <v>124.57590999999999</v>
      </c>
      <c r="D4699" s="6">
        <v>0.14156757915715801</v>
      </c>
      <c r="E4699" s="4">
        <f t="shared" si="18"/>
        <v>5.4701281134382503E-2</v>
      </c>
      <c r="F4699" s="4"/>
    </row>
    <row r="4700" spans="1:6" ht="13.2" x14ac:dyDescent="0.25">
      <c r="A4700" s="5">
        <v>44794.75</v>
      </c>
      <c r="B4700" s="6">
        <v>109.93</v>
      </c>
      <c r="C4700" s="6">
        <v>126.77082</v>
      </c>
      <c r="D4700" s="6">
        <v>0.132844608877658</v>
      </c>
      <c r="E4700" s="4">
        <f t="shared" si="18"/>
        <v>5.9395436199183999E-2</v>
      </c>
      <c r="F4700" s="4"/>
    </row>
    <row r="4701" spans="1:6" ht="13.2" x14ac:dyDescent="0.25">
      <c r="A4701" s="5">
        <v>44794.791666666664</v>
      </c>
      <c r="B4701" s="6">
        <v>103.67</v>
      </c>
      <c r="C4701" s="6">
        <v>130.87280999999999</v>
      </c>
      <c r="D4701" s="6">
        <v>0.20785684971538301</v>
      </c>
      <c r="E4701" s="4">
        <f t="shared" si="18"/>
        <v>6.5843919465560549E-2</v>
      </c>
      <c r="F4701" s="4"/>
    </row>
    <row r="4702" spans="1:6" ht="13.2" x14ac:dyDescent="0.25">
      <c r="A4702" s="5">
        <v>44794.833333333336</v>
      </c>
      <c r="B4702" s="6">
        <v>96.75</v>
      </c>
      <c r="C4702" s="6">
        <v>134.30163999999999</v>
      </c>
      <c r="D4702" s="6">
        <v>0.27960671217417699</v>
      </c>
      <c r="E4702" s="4">
        <f t="shared" si="18"/>
        <v>7.6207738640358083E-2</v>
      </c>
      <c r="F4702" s="4"/>
    </row>
    <row r="4703" spans="1:6" ht="13.2" x14ac:dyDescent="0.25">
      <c r="A4703" s="5">
        <v>44794.875</v>
      </c>
      <c r="B4703" s="6">
        <v>103.54</v>
      </c>
      <c r="C4703" s="6">
        <v>139.51443</v>
      </c>
      <c r="D4703" s="6">
        <v>0.25785454594195001</v>
      </c>
      <c r="E4703" s="4">
        <f t="shared" si="18"/>
        <v>8.676541972301581E-2</v>
      </c>
      <c r="F4703" s="4"/>
    </row>
    <row r="4704" spans="1:6" ht="13.2" x14ac:dyDescent="0.25">
      <c r="A4704" s="5">
        <v>44794.916666666664</v>
      </c>
      <c r="B4704" s="6">
        <v>111.03</v>
      </c>
      <c r="C4704" s="6">
        <v>147.71803</v>
      </c>
      <c r="D4704" s="6">
        <v>0.24836528079883</v>
      </c>
      <c r="E4704" s="4">
        <f t="shared" si="18"/>
        <v>9.7084426309143476E-2</v>
      </c>
      <c r="F4704" s="4"/>
    </row>
    <row r="4705" spans="1:6" ht="13.2" x14ac:dyDescent="0.25">
      <c r="A4705" s="5">
        <v>44794.958333333336</v>
      </c>
      <c r="B4705" s="6">
        <v>124.14</v>
      </c>
      <c r="C4705" s="6">
        <v>159.47291999999999</v>
      </c>
      <c r="D4705" s="6">
        <v>0.22156062609250499</v>
      </c>
      <c r="E4705" s="4">
        <f t="shared" si="18"/>
        <v>0.1059737668085781</v>
      </c>
      <c r="F4705" s="4"/>
    </row>
    <row r="4706" spans="1:6" ht="13.2" x14ac:dyDescent="0.25">
      <c r="A4706" s="5">
        <v>44792</v>
      </c>
      <c r="B4706" s="6">
        <v>177.09</v>
      </c>
      <c r="C4706" s="6">
        <v>175.22926000000001</v>
      </c>
      <c r="D4706" s="6">
        <v>1.0618888649075999E-2</v>
      </c>
      <c r="E4706" s="4">
        <f t="shared" si="18"/>
        <v>0.10408661279516442</v>
      </c>
      <c r="F4706" s="4"/>
    </row>
    <row r="4707" spans="1:6" ht="13.2" x14ac:dyDescent="0.25">
      <c r="A4707" s="5">
        <v>44792.041666666664</v>
      </c>
      <c r="B4707" s="6">
        <v>192.44</v>
      </c>
      <c r="C4707" s="6">
        <v>204.52136999999999</v>
      </c>
      <c r="D4707" s="6">
        <v>5.90714310196533E-2</v>
      </c>
      <c r="E4707" s="4">
        <f t="shared" si="18"/>
        <v>0.10225057830480877</v>
      </c>
      <c r="F4707" s="4"/>
    </row>
    <row r="4708" spans="1:6" ht="13.2" x14ac:dyDescent="0.25">
      <c r="A4708" s="5">
        <v>44792.083333333336</v>
      </c>
      <c r="B4708" s="6">
        <v>236.2</v>
      </c>
      <c r="C4708" s="6">
        <v>233.63269</v>
      </c>
      <c r="D4708" s="6">
        <v>1.0988659164092101E-2</v>
      </c>
      <c r="E4708" s="4">
        <f t="shared" si="18"/>
        <v>0.10155200814750659</v>
      </c>
      <c r="F4708" s="4"/>
    </row>
    <row r="4709" spans="1:6" ht="13.2" x14ac:dyDescent="0.25">
      <c r="A4709" s="5">
        <v>44792.125</v>
      </c>
      <c r="B4709" s="6">
        <v>260.67</v>
      </c>
      <c r="C4709" s="6">
        <v>248.99268000000001</v>
      </c>
      <c r="D4709" s="6">
        <v>4.6898246165308903E-2</v>
      </c>
      <c r="E4709" s="4">
        <f t="shared" si="18"/>
        <v>9.9385947476405001E-2</v>
      </c>
      <c r="F4709" s="4"/>
    </row>
    <row r="4710" spans="1:6" ht="13.2" x14ac:dyDescent="0.25">
      <c r="A4710" s="5">
        <v>44792.166666666664</v>
      </c>
      <c r="B4710" s="6">
        <v>252.16</v>
      </c>
      <c r="C4710" s="6">
        <v>248.53834000000001</v>
      </c>
      <c r="D4710" s="6">
        <v>1.45718362808731E-2</v>
      </c>
      <c r="E4710" s="4">
        <f t="shared" si="18"/>
        <v>9.7650402362671876E-2</v>
      </c>
      <c r="F4710" s="4"/>
    </row>
    <row r="4711" spans="1:6" ht="13.2" x14ac:dyDescent="0.25">
      <c r="A4711" s="5">
        <v>44792.208333333336</v>
      </c>
      <c r="B4711" s="6">
        <v>235.43</v>
      </c>
      <c r="C4711" s="6">
        <v>242.36911000000001</v>
      </c>
      <c r="D4711" s="6">
        <v>2.8630339897687401E-2</v>
      </c>
      <c r="E4711" s="4">
        <f t="shared" si="18"/>
        <v>9.6866193820534532E-2</v>
      </c>
      <c r="F4711" s="4"/>
    </row>
    <row r="4712" spans="1:6" ht="13.2" x14ac:dyDescent="0.25">
      <c r="A4712" s="5">
        <v>44792.25</v>
      </c>
      <c r="B4712" s="6">
        <v>225.4</v>
      </c>
      <c r="C4712" s="6">
        <v>239.09542999999999</v>
      </c>
      <c r="D4712" s="6">
        <v>5.7280183063306497E-2</v>
      </c>
      <c r="E4712" s="4">
        <f t="shared" si="18"/>
        <v>9.8461428832164244E-2</v>
      </c>
      <c r="F4712" s="4"/>
    </row>
    <row r="4713" spans="1:6" ht="13.2" x14ac:dyDescent="0.25">
      <c r="A4713" s="5">
        <v>44792.291666666664</v>
      </c>
      <c r="B4713" s="6">
        <v>215.28</v>
      </c>
      <c r="C4713" s="6">
        <v>239.43534</v>
      </c>
      <c r="D4713" s="6">
        <v>0.100884606257372</v>
      </c>
      <c r="E4713" s="4">
        <f t="shared" si="18"/>
        <v>0.10228834094605523</v>
      </c>
      <c r="F4713" s="4"/>
    </row>
    <row r="4714" spans="1:6" ht="13.2" x14ac:dyDescent="0.25">
      <c r="A4714" s="5">
        <v>44792.333333333336</v>
      </c>
      <c r="B4714" s="6">
        <v>215.09</v>
      </c>
      <c r="C4714" s="6">
        <v>239.11787000000001</v>
      </c>
      <c r="D4714" s="6">
        <v>0.100485463508018</v>
      </c>
      <c r="E4714" s="4">
        <f t="shared" si="18"/>
        <v>0.10403119719068282</v>
      </c>
      <c r="F4714" s="4"/>
    </row>
    <row r="4715" spans="1:6" ht="13.2" x14ac:dyDescent="0.25">
      <c r="A4715" s="5">
        <v>44792.375</v>
      </c>
      <c r="B4715" s="6">
        <v>204.35</v>
      </c>
      <c r="C4715" s="6">
        <v>233.24833000000001</v>
      </c>
      <c r="D4715" s="6">
        <v>0.123895120706759</v>
      </c>
      <c r="E4715" s="4">
        <f t="shared" si="18"/>
        <v>0.10538544886011814</v>
      </c>
      <c r="F4715" s="4"/>
    </row>
    <row r="4716" spans="1:6" ht="13.2" x14ac:dyDescent="0.25">
      <c r="A4716" s="5">
        <v>44792.416666666664</v>
      </c>
      <c r="B4716" s="6">
        <v>203.86</v>
      </c>
      <c r="C4716" s="6">
        <v>226.34213</v>
      </c>
      <c r="D4716" s="6">
        <v>9.9328083552098698E-2</v>
      </c>
      <c r="E4716" s="4">
        <f t="shared" si="18"/>
        <v>0.10487781957833237</v>
      </c>
      <c r="F4716" s="4"/>
    </row>
    <row r="4717" spans="1:6" ht="13.2" x14ac:dyDescent="0.25">
      <c r="A4717" s="5">
        <v>44792.458333333336</v>
      </c>
      <c r="B4717" s="6">
        <v>205.85</v>
      </c>
      <c r="C4717" s="6">
        <v>228.3297</v>
      </c>
      <c r="D4717" s="6">
        <v>9.8452807497228803E-2</v>
      </c>
      <c r="E4717" s="4">
        <f t="shared" si="18"/>
        <v>0.1076972816965802</v>
      </c>
      <c r="F4717" s="4"/>
    </row>
    <row r="4718" spans="1:6" ht="13.2" x14ac:dyDescent="0.25">
      <c r="A4718" s="5">
        <v>44792.5</v>
      </c>
      <c r="B4718" s="6">
        <v>213.89</v>
      </c>
      <c r="C4718" s="6">
        <v>236.90367000000001</v>
      </c>
      <c r="D4718" s="6">
        <v>9.7143577387382801E-2</v>
      </c>
      <c r="E4718" s="4">
        <f t="shared" si="18"/>
        <v>0.11065752044192173</v>
      </c>
      <c r="F4718" s="4"/>
    </row>
    <row r="4719" spans="1:6" ht="13.2" x14ac:dyDescent="0.25">
      <c r="A4719" s="5">
        <v>44792.541666666664</v>
      </c>
      <c r="B4719" s="6">
        <v>229.7</v>
      </c>
      <c r="C4719" s="6">
        <v>236.02831</v>
      </c>
      <c r="D4719" s="6">
        <v>2.6811656618648899E-2</v>
      </c>
      <c r="E4719" s="4">
        <f t="shared" si="18"/>
        <v>0.11126074154008191</v>
      </c>
      <c r="F4719" s="4"/>
    </row>
    <row r="4720" spans="1:6" ht="13.2" x14ac:dyDescent="0.25">
      <c r="A4720" s="5">
        <v>44792.583333333336</v>
      </c>
      <c r="B4720" s="6">
        <v>230.99</v>
      </c>
      <c r="C4720" s="6">
        <v>219.09173000000001</v>
      </c>
      <c r="D4720" s="6">
        <v>5.4307252948342599E-2</v>
      </c>
      <c r="E4720" s="4">
        <f t="shared" si="18"/>
        <v>0.10815540274758946</v>
      </c>
      <c r="F4720" s="4"/>
    </row>
    <row r="4721" spans="1:6" ht="13.2" x14ac:dyDescent="0.25">
      <c r="A4721" s="5">
        <v>44792.625</v>
      </c>
      <c r="B4721" s="6">
        <v>186.48</v>
      </c>
      <c r="C4721" s="6">
        <v>188.03217000000001</v>
      </c>
      <c r="D4721" s="6">
        <v>8.2548108656088897E-3</v>
      </c>
      <c r="E4721" s="4">
        <f t="shared" si="18"/>
        <v>0.1074347653412089</v>
      </c>
      <c r="F4721" s="4"/>
    </row>
    <row r="4722" spans="1:6" ht="13.2" x14ac:dyDescent="0.25">
      <c r="A4722" s="5">
        <v>44792.666666666664</v>
      </c>
      <c r="B4722" s="6">
        <v>152.58000000000001</v>
      </c>
      <c r="C4722" s="6">
        <v>157.14465000000001</v>
      </c>
      <c r="D4722" s="6">
        <v>2.9047441322373999E-2</v>
      </c>
      <c r="E4722" s="4">
        <f t="shared" si="18"/>
        <v>0.10234694198589549</v>
      </c>
      <c r="F4722" s="4"/>
    </row>
    <row r="4723" spans="1:6" ht="13.2" x14ac:dyDescent="0.25">
      <c r="A4723" s="5">
        <v>44792.708333333336</v>
      </c>
      <c r="B4723" s="6">
        <v>142.18</v>
      </c>
      <c r="C4723" s="6">
        <v>138.7938</v>
      </c>
      <c r="D4723" s="6">
        <v>2.4397343397183399E-2</v>
      </c>
      <c r="E4723" s="4">
        <f t="shared" si="18"/>
        <v>9.7464848829229886E-2</v>
      </c>
      <c r="F4723" s="4"/>
    </row>
    <row r="4724" spans="1:6" ht="13.2" x14ac:dyDescent="0.25">
      <c r="A4724" s="5">
        <v>44792.75</v>
      </c>
      <c r="B4724" s="6">
        <v>143.81</v>
      </c>
      <c r="C4724" s="6">
        <v>135.26674</v>
      </c>
      <c r="D4724" s="6">
        <v>6.3158615340326796E-2</v>
      </c>
      <c r="E4724" s="4">
        <f t="shared" si="18"/>
        <v>9.4561265765174415E-2</v>
      </c>
      <c r="F4724" s="4"/>
    </row>
    <row r="4725" spans="1:6" ht="13.2" x14ac:dyDescent="0.25">
      <c r="A4725" s="5">
        <v>44792.791666666664</v>
      </c>
      <c r="B4725" s="6">
        <v>141.25</v>
      </c>
      <c r="C4725" s="6">
        <v>136.32758000000001</v>
      </c>
      <c r="D4725" s="6">
        <v>3.6107293916608697E-2</v>
      </c>
      <c r="E4725" s="4">
        <f t="shared" si="18"/>
        <v>8.7405034273558835E-2</v>
      </c>
      <c r="F4725" s="4"/>
    </row>
    <row r="4726" spans="1:6" ht="13.2" x14ac:dyDescent="0.25">
      <c r="A4726" s="5">
        <v>44792.833333333336</v>
      </c>
      <c r="B4726" s="6">
        <v>141.1</v>
      </c>
      <c r="C4726" s="6">
        <v>136.65344999999999</v>
      </c>
      <c r="D4726" s="6">
        <v>3.2538878454952999E-2</v>
      </c>
      <c r="E4726" s="4">
        <f t="shared" si="18"/>
        <v>7.7110541201924482E-2</v>
      </c>
      <c r="F4726" s="4"/>
    </row>
    <row r="4727" spans="1:6" ht="13.2" x14ac:dyDescent="0.25">
      <c r="A4727" s="5">
        <v>44792.875</v>
      </c>
      <c r="B4727" s="6">
        <v>137.5</v>
      </c>
      <c r="C4727" s="6">
        <v>139.36552</v>
      </c>
      <c r="D4727" s="6">
        <v>1.33858073359895E-2</v>
      </c>
      <c r="E4727" s="4">
        <f t="shared" si="18"/>
        <v>6.6924343760009469E-2</v>
      </c>
      <c r="F4727" s="4"/>
    </row>
    <row r="4728" spans="1:6" ht="13.2" x14ac:dyDescent="0.25">
      <c r="A4728" s="5">
        <v>44792.916666666664</v>
      </c>
      <c r="B4728" s="6">
        <v>147.57</v>
      </c>
      <c r="C4728" s="6">
        <v>145.03326999999999</v>
      </c>
      <c r="D4728" s="6">
        <v>1.7490676449617399E-2</v>
      </c>
      <c r="E4728" s="4">
        <f t="shared" si="18"/>
        <v>5.7304568578792285E-2</v>
      </c>
      <c r="F4728" s="4"/>
    </row>
    <row r="4729" spans="1:6" ht="13.2" x14ac:dyDescent="0.25">
      <c r="A4729" s="5">
        <v>44792.958333333336</v>
      </c>
      <c r="B4729" s="6">
        <v>158.44999999999999</v>
      </c>
      <c r="C4729" s="6">
        <v>154.43324999999999</v>
      </c>
      <c r="D4729" s="6">
        <v>2.6009619042531299E-2</v>
      </c>
      <c r="E4729" s="4">
        <f t="shared" si="18"/>
        <v>4.9156609951710055E-2</v>
      </c>
      <c r="F4729" s="4"/>
    </row>
    <row r="4730" spans="1:6" ht="13.2" x14ac:dyDescent="0.25">
      <c r="A4730" s="5">
        <v>44793</v>
      </c>
      <c r="B4730" s="6">
        <v>165.49</v>
      </c>
      <c r="C4730" s="6">
        <v>171.92275000000001</v>
      </c>
      <c r="D4730" s="6">
        <v>3.7416514102991003E-2</v>
      </c>
      <c r="E4730" s="4">
        <f t="shared" si="18"/>
        <v>5.0273177678956511E-2</v>
      </c>
      <c r="F4730" s="4"/>
    </row>
    <row r="4731" spans="1:6" ht="13.2" x14ac:dyDescent="0.25">
      <c r="A4731" s="5">
        <v>44793.041666666664</v>
      </c>
      <c r="B4731" s="6">
        <v>181.87</v>
      </c>
      <c r="C4731" s="6">
        <v>197.38795999999999</v>
      </c>
      <c r="D4731" s="6">
        <v>7.8616547838074702E-2</v>
      </c>
      <c r="E4731" s="4">
        <f t="shared" si="18"/>
        <v>5.1087557546390737E-2</v>
      </c>
      <c r="F4731" s="4"/>
    </row>
    <row r="4732" spans="1:6" ht="13.2" x14ac:dyDescent="0.25">
      <c r="A4732" s="5">
        <v>44793.083333333336</v>
      </c>
      <c r="B4732" s="6">
        <v>219.65</v>
      </c>
      <c r="C4732" s="6">
        <v>227.78700000000001</v>
      </c>
      <c r="D4732" s="6">
        <v>3.5721968330062699E-2</v>
      </c>
      <c r="E4732" s="4">
        <f t="shared" si="18"/>
        <v>5.211811209497285E-2</v>
      </c>
      <c r="F4732" s="4"/>
    </row>
    <row r="4733" spans="1:6" ht="13.2" x14ac:dyDescent="0.25">
      <c r="A4733" s="5">
        <v>44793.125</v>
      </c>
      <c r="B4733" s="6">
        <v>250.37</v>
      </c>
      <c r="C4733" s="6">
        <v>244.12463</v>
      </c>
      <c r="D4733" s="6">
        <v>2.5582711584652501E-2</v>
      </c>
      <c r="E4733" s="4">
        <f t="shared" si="18"/>
        <v>5.122996482077883E-2</v>
      </c>
      <c r="F4733" s="4"/>
    </row>
    <row r="4734" spans="1:6" ht="13.2" x14ac:dyDescent="0.25">
      <c r="A4734" s="5">
        <v>44793.166666666664</v>
      </c>
      <c r="B4734" s="6">
        <v>246.36</v>
      </c>
      <c r="C4734" s="6">
        <v>243.31252000000001</v>
      </c>
      <c r="D4734" s="6">
        <v>1.2524961724123301E-2</v>
      </c>
      <c r="E4734" s="4">
        <f t="shared" si="18"/>
        <v>5.1144678380914244E-2</v>
      </c>
      <c r="F4734" s="4"/>
    </row>
    <row r="4735" spans="1:6" ht="13.2" x14ac:dyDescent="0.25">
      <c r="A4735" s="5">
        <v>44793.208333333336</v>
      </c>
      <c r="B4735" s="6">
        <v>236.28</v>
      </c>
      <c r="C4735" s="6">
        <v>237.04160999999999</v>
      </c>
      <c r="D4735" s="6">
        <v>3.21298020208346E-3</v>
      </c>
      <c r="E4735" s="4">
        <f t="shared" si="18"/>
        <v>5.0085621726930742E-2</v>
      </c>
      <c r="F4735" s="4"/>
    </row>
    <row r="4736" spans="1:6" ht="13.2" x14ac:dyDescent="0.25">
      <c r="A4736" s="5">
        <v>44793.25</v>
      </c>
      <c r="B4736" s="6">
        <v>230.74</v>
      </c>
      <c r="C4736" s="6">
        <v>233.06780000000001</v>
      </c>
      <c r="D4736" s="6">
        <v>9.9876516618769094E-3</v>
      </c>
      <c r="E4736" s="4">
        <f t="shared" si="18"/>
        <v>4.8115099585204511E-2</v>
      </c>
      <c r="F4736" s="4"/>
    </row>
    <row r="4737" spans="1:6" ht="13.2" x14ac:dyDescent="0.25">
      <c r="A4737" s="5">
        <v>44793.291666666664</v>
      </c>
      <c r="B4737" s="6">
        <v>222.87</v>
      </c>
      <c r="C4737" s="6">
        <v>233.07304999999999</v>
      </c>
      <c r="D4737" s="6">
        <v>4.3776189482224503E-2</v>
      </c>
      <c r="E4737" s="4">
        <f t="shared" si="18"/>
        <v>4.5735582219573356E-2</v>
      </c>
      <c r="F4737" s="4"/>
    </row>
    <row r="4738" spans="1:6" ht="13.2" x14ac:dyDescent="0.25">
      <c r="A4738" s="5">
        <v>44793.333333333336</v>
      </c>
      <c r="B4738" s="6">
        <v>225.9</v>
      </c>
      <c r="C4738" s="6">
        <v>234.01495</v>
      </c>
      <c r="D4738" s="6">
        <v>3.4677058025566199E-2</v>
      </c>
      <c r="E4738" s="4">
        <f t="shared" si="18"/>
        <v>4.2993565324471211E-2</v>
      </c>
      <c r="F4738" s="4"/>
    </row>
    <row r="4739" spans="1:6" ht="13.2" x14ac:dyDescent="0.25">
      <c r="A4739" s="5">
        <v>44793.375</v>
      </c>
      <c r="B4739" s="6">
        <v>224.3</v>
      </c>
      <c r="C4739" s="6">
        <v>229.27542</v>
      </c>
      <c r="D4739" s="6">
        <v>2.1700625387579602E-2</v>
      </c>
      <c r="E4739" s="4">
        <f t="shared" si="18"/>
        <v>3.8735461352838736E-2</v>
      </c>
      <c r="F4739" s="4"/>
    </row>
    <row r="4740" spans="1:6" ht="13.2" x14ac:dyDescent="0.25">
      <c r="A4740" s="5">
        <v>44793.416666666664</v>
      </c>
      <c r="B4740" s="6">
        <v>219.31</v>
      </c>
      <c r="C4740" s="6">
        <v>222.85050000000001</v>
      </c>
      <c r="D4740" s="6">
        <v>1.58873325390789E-2</v>
      </c>
      <c r="E4740" s="4">
        <f t="shared" si="18"/>
        <v>3.5258763393962909E-2</v>
      </c>
      <c r="F4740" s="4"/>
    </row>
    <row r="4741" spans="1:6" ht="13.2" x14ac:dyDescent="0.25">
      <c r="A4741" s="5">
        <v>44793.458333333336</v>
      </c>
      <c r="B4741" s="6">
        <v>220.02</v>
      </c>
      <c r="C4741" s="6">
        <v>225.94400999999999</v>
      </c>
      <c r="D4741" s="6">
        <v>2.6218929194006799E-2</v>
      </c>
      <c r="E4741" s="4">
        <f t="shared" si="18"/>
        <v>3.2249018464662001E-2</v>
      </c>
      <c r="F4741" s="4"/>
    </row>
    <row r="4742" spans="1:6" ht="13.2" x14ac:dyDescent="0.25">
      <c r="A4742" s="5">
        <v>44793.5</v>
      </c>
      <c r="B4742" s="6">
        <v>222.89</v>
      </c>
      <c r="C4742" s="6">
        <v>233.65353999999999</v>
      </c>
      <c r="D4742" s="6">
        <v>4.6066239783912499E-2</v>
      </c>
      <c r="E4742" s="4">
        <f t="shared" si="18"/>
        <v>3.0120796064517397E-2</v>
      </c>
      <c r="F4742" s="4"/>
    </row>
    <row r="4743" spans="1:6" ht="13.2" x14ac:dyDescent="0.25">
      <c r="A4743" s="5">
        <v>44793.541666666664</v>
      </c>
      <c r="B4743" s="6">
        <v>237.59</v>
      </c>
      <c r="C4743" s="6">
        <v>228.48397</v>
      </c>
      <c r="D4743" s="6">
        <v>3.9854130685842003E-2</v>
      </c>
      <c r="E4743" s="4">
        <f t="shared" si="18"/>
        <v>3.0664232483983773E-2</v>
      </c>
      <c r="F4743" s="4"/>
    </row>
    <row r="4744" spans="1:6" ht="13.2" x14ac:dyDescent="0.25">
      <c r="A4744" s="5">
        <v>44793.583333333336</v>
      </c>
      <c r="B4744" s="6">
        <v>235.36</v>
      </c>
      <c r="C4744" s="6">
        <v>207.02822</v>
      </c>
      <c r="D4744" s="6">
        <v>0.13684984588091401</v>
      </c>
      <c r="E4744" s="4">
        <f t="shared" si="18"/>
        <v>3.4103507189507581E-2</v>
      </c>
      <c r="F4744" s="4"/>
    </row>
    <row r="4745" spans="1:6" ht="13.2" x14ac:dyDescent="0.25">
      <c r="A4745" s="5">
        <v>44793.625</v>
      </c>
      <c r="B4745" s="6">
        <v>179.88</v>
      </c>
      <c r="C4745" s="6">
        <v>177.05341000000001</v>
      </c>
      <c r="D4745" s="6">
        <v>1.59646176823139E-2</v>
      </c>
      <c r="E4745" s="4">
        <f t="shared" si="18"/>
        <v>3.4424749140203624E-2</v>
      </c>
      <c r="F4745" s="4"/>
    </row>
    <row r="4746" spans="1:6" ht="13.2" x14ac:dyDescent="0.25">
      <c r="A4746" s="5">
        <v>44793.666666666664</v>
      </c>
      <c r="B4746" s="6">
        <v>139.31</v>
      </c>
      <c r="C4746" s="6">
        <v>152.13200000000001</v>
      </c>
      <c r="D4746" s="6">
        <v>8.4282070833223796E-2</v>
      </c>
      <c r="E4746" s="4">
        <f t="shared" si="18"/>
        <v>3.6726192036489032E-2</v>
      </c>
      <c r="F4746" s="4"/>
    </row>
    <row r="4747" spans="1:6" ht="13.2" x14ac:dyDescent="0.25">
      <c r="A4747" s="5">
        <v>44793.708333333336</v>
      </c>
      <c r="B4747" s="6">
        <v>132.61000000000001</v>
      </c>
      <c r="C4747" s="6">
        <v>138.26496</v>
      </c>
      <c r="D4747" s="6">
        <v>4.0899444081855502E-2</v>
      </c>
      <c r="E4747" s="4">
        <f t="shared" si="18"/>
        <v>3.7413779565017041E-2</v>
      </c>
      <c r="F4747" s="4"/>
    </row>
    <row r="4748" spans="1:6" ht="13.2" x14ac:dyDescent="0.25">
      <c r="A4748" s="5">
        <v>44793.75</v>
      </c>
      <c r="B4748" s="6">
        <v>126.7</v>
      </c>
      <c r="C4748" s="6">
        <v>136.04069999999999</v>
      </c>
      <c r="D4748" s="6">
        <v>6.8661069812195802E-2</v>
      </c>
      <c r="E4748" s="4">
        <f t="shared" si="18"/>
        <v>3.7643048501344915E-2</v>
      </c>
      <c r="F4748" s="4"/>
    </row>
    <row r="4749" spans="1:6" ht="13.2" x14ac:dyDescent="0.25">
      <c r="A4749" s="5">
        <v>44793.791666666664</v>
      </c>
      <c r="B4749" s="6">
        <v>125.64</v>
      </c>
      <c r="C4749" s="6">
        <v>137.86399</v>
      </c>
      <c r="D4749" s="6">
        <v>8.8667026103045402E-2</v>
      </c>
      <c r="E4749" s="4">
        <f t="shared" si="18"/>
        <v>3.9833037342446448E-2</v>
      </c>
      <c r="F4749" s="4"/>
    </row>
    <row r="4750" spans="1:6" ht="13.2" x14ac:dyDescent="0.25">
      <c r="A4750" s="5">
        <v>44793.833333333336</v>
      </c>
      <c r="B4750" s="6">
        <v>131.97999999999999</v>
      </c>
      <c r="C4750" s="6">
        <v>139.48272</v>
      </c>
      <c r="D4750" s="6">
        <v>5.3789602038159301E-2</v>
      </c>
      <c r="E4750" s="4">
        <f t="shared" si="18"/>
        <v>4.0718484158413379E-2</v>
      </c>
      <c r="F4750" s="4"/>
    </row>
    <row r="4751" spans="1:6" ht="13.2" x14ac:dyDescent="0.25">
      <c r="A4751" s="5">
        <v>44793.875</v>
      </c>
      <c r="B4751" s="6">
        <v>141.35</v>
      </c>
      <c r="C4751" s="6">
        <v>144.12819999999999</v>
      </c>
      <c r="D4751" s="6">
        <v>1.9275894654897499E-2</v>
      </c>
      <c r="E4751" s="4">
        <f t="shared" si="18"/>
        <v>4.0963904463367881E-2</v>
      </c>
      <c r="F4751" s="4"/>
    </row>
    <row r="4752" spans="1:6" ht="13.2" x14ac:dyDescent="0.25">
      <c r="A4752" s="5">
        <v>44793.916666666664</v>
      </c>
      <c r="B4752" s="6">
        <v>151.04</v>
      </c>
      <c r="C4752" s="6">
        <v>151.36978999999999</v>
      </c>
      <c r="D4752" s="6">
        <v>2.1787042183252199E-3</v>
      </c>
      <c r="E4752" s="4">
        <f t="shared" si="18"/>
        <v>4.0325905620397375E-2</v>
      </c>
      <c r="F4752" s="4"/>
    </row>
    <row r="4753" spans="1:6" ht="13.2" x14ac:dyDescent="0.25">
      <c r="A4753" s="5">
        <v>44793.958333333336</v>
      </c>
      <c r="B4753" s="6">
        <v>160.76</v>
      </c>
      <c r="C4753" s="6">
        <v>159.11133000000001</v>
      </c>
      <c r="D4753" s="6">
        <v>1.0361738538669601E-2</v>
      </c>
      <c r="E4753" s="4">
        <f t="shared" si="18"/>
        <v>3.9673910599403138E-2</v>
      </c>
      <c r="F4753" s="4"/>
    </row>
    <row r="4754" spans="1:6" ht="13.2" x14ac:dyDescent="0.25">
      <c r="A4754" s="5">
        <v>44794</v>
      </c>
      <c r="B4754" s="6">
        <v>167.61</v>
      </c>
      <c r="C4754" s="6">
        <v>176.04148000000001</v>
      </c>
      <c r="D4754" s="6">
        <v>4.78948484186794E-2</v>
      </c>
      <c r="E4754" s="4">
        <f t="shared" si="18"/>
        <v>4.0110507862556821E-2</v>
      </c>
      <c r="F4754" s="4"/>
    </row>
    <row r="4755" spans="1:6" ht="13.2" x14ac:dyDescent="0.25">
      <c r="A4755" s="5">
        <v>44794.041666666664</v>
      </c>
      <c r="B4755" s="6">
        <v>183.96</v>
      </c>
      <c r="C4755" s="6">
        <v>201.19974999999999</v>
      </c>
      <c r="D4755" s="6">
        <v>8.5684748614250197E-2</v>
      </c>
      <c r="E4755" s="4">
        <f t="shared" si="18"/>
        <v>4.0405016228230797E-2</v>
      </c>
      <c r="F4755" s="4"/>
    </row>
    <row r="4756" spans="1:6" ht="13.2" x14ac:dyDescent="0.25">
      <c r="A4756" s="5">
        <v>44794.083333333336</v>
      </c>
      <c r="B4756" s="6">
        <v>241.67</v>
      </c>
      <c r="C4756" s="6">
        <v>229.30208999999999</v>
      </c>
      <c r="D4756" s="6">
        <v>5.3937188274210603E-2</v>
      </c>
      <c r="E4756" s="4">
        <f t="shared" si="18"/>
        <v>4.1163983725903623E-2</v>
      </c>
      <c r="F4756" s="4"/>
    </row>
    <row r="4757" spans="1:6" ht="13.2" x14ac:dyDescent="0.25">
      <c r="A4757" s="5">
        <v>44794.125</v>
      </c>
      <c r="B4757" s="6">
        <v>273.49</v>
      </c>
      <c r="C4757" s="6">
        <v>243.51435000000001</v>
      </c>
      <c r="D4757" s="6">
        <v>0.123096031096319</v>
      </c>
      <c r="E4757" s="4">
        <f t="shared" si="18"/>
        <v>4.5227038705556395E-2</v>
      </c>
      <c r="F4757" s="4"/>
    </row>
    <row r="4758" spans="1:6" ht="13.2" x14ac:dyDescent="0.25">
      <c r="A4758" s="5">
        <v>44794.166666666664</v>
      </c>
      <c r="B4758" s="6">
        <v>257.85000000000002</v>
      </c>
      <c r="C4758" s="6">
        <v>242.43815000000001</v>
      </c>
      <c r="D4758" s="6">
        <v>6.3570234305120696E-2</v>
      </c>
      <c r="E4758" s="4">
        <f t="shared" si="18"/>
        <v>4.7353925063097956E-2</v>
      </c>
      <c r="F4758" s="4"/>
    </row>
    <row r="4759" spans="1:6" ht="13.2" x14ac:dyDescent="0.25">
      <c r="A4759" s="5">
        <v>44794.208333333336</v>
      </c>
      <c r="B4759" s="6">
        <v>246.29</v>
      </c>
      <c r="C4759" s="6">
        <v>236.98336</v>
      </c>
      <c r="D4759" s="6">
        <v>3.9271280481464901E-2</v>
      </c>
      <c r="E4759" s="4">
        <f t="shared" si="18"/>
        <v>4.8856354241405525E-2</v>
      </c>
      <c r="F4759" s="4"/>
    </row>
    <row r="4760" spans="1:6" ht="13.2" x14ac:dyDescent="0.25">
      <c r="A4760" s="5">
        <v>44794.25</v>
      </c>
      <c r="B4760" s="6">
        <v>233.03</v>
      </c>
      <c r="C4760" s="6">
        <v>233.67482000000001</v>
      </c>
      <c r="D4760" s="6">
        <v>2.7594757535279501E-3</v>
      </c>
      <c r="E4760" s="4">
        <f t="shared" si="18"/>
        <v>4.8555180245224309E-2</v>
      </c>
      <c r="F4760" s="4"/>
    </row>
    <row r="4761" spans="1:6" ht="13.2" x14ac:dyDescent="0.25">
      <c r="A4761" s="5">
        <v>44794.291666666664</v>
      </c>
      <c r="B4761" s="6">
        <v>225.32</v>
      </c>
      <c r="C4761" s="6">
        <v>234.04773</v>
      </c>
      <c r="D4761" s="6">
        <v>3.7290385170580399E-2</v>
      </c>
      <c r="E4761" s="4">
        <f t="shared" si="18"/>
        <v>4.8284938398905804E-2</v>
      </c>
      <c r="F4761" s="4"/>
    </row>
    <row r="4762" spans="1:6" ht="13.2" x14ac:dyDescent="0.25">
      <c r="A4762" s="5">
        <v>44794.333333333336</v>
      </c>
      <c r="B4762" s="6">
        <v>231.67</v>
      </c>
      <c r="C4762" s="6">
        <v>235.24863999999999</v>
      </c>
      <c r="D4762" s="6">
        <v>1.5212160206324699E-2</v>
      </c>
      <c r="E4762" s="4">
        <f t="shared" si="18"/>
        <v>4.7473900989770744E-2</v>
      </c>
      <c r="F4762" s="4"/>
    </row>
    <row r="4763" spans="1:6" ht="13.2" x14ac:dyDescent="0.25">
      <c r="A4763" s="5">
        <v>44794.375</v>
      </c>
      <c r="B4763" s="6">
        <v>232.01</v>
      </c>
      <c r="C4763" s="6">
        <v>230.99657999999999</v>
      </c>
      <c r="D4763" s="6">
        <v>4.3871645199249102E-3</v>
      </c>
      <c r="E4763" s="4">
        <f t="shared" si="18"/>
        <v>4.6752506786951802E-2</v>
      </c>
      <c r="F4763" s="4"/>
    </row>
    <row r="4764" spans="1:6" ht="13.2" x14ac:dyDescent="0.25">
      <c r="A4764" s="5">
        <v>44794.416666666664</v>
      </c>
      <c r="B4764" s="6">
        <v>230.41</v>
      </c>
      <c r="C4764" s="6">
        <v>225.52888999999999</v>
      </c>
      <c r="D4764" s="6">
        <v>2.1642947828103099E-2</v>
      </c>
      <c r="E4764" s="4">
        <f t="shared" si="18"/>
        <v>4.699232409066114E-2</v>
      </c>
      <c r="F4764" s="4"/>
    </row>
    <row r="4765" spans="1:6" ht="13.2" x14ac:dyDescent="0.25">
      <c r="A4765" s="5">
        <v>44794.458333333336</v>
      </c>
      <c r="B4765" s="6">
        <v>219.31</v>
      </c>
      <c r="C4765" s="6">
        <v>228.79418999999999</v>
      </c>
      <c r="D4765" s="6">
        <v>4.1452931999715399E-2</v>
      </c>
      <c r="E4765" s="4">
        <f t="shared" si="18"/>
        <v>4.7627074207565651E-2</v>
      </c>
      <c r="F4765" s="4"/>
    </row>
    <row r="4766" spans="1:6" ht="13.2" x14ac:dyDescent="0.25">
      <c r="A4766" s="5">
        <v>44794.5</v>
      </c>
      <c r="B4766" s="6">
        <v>216.17</v>
      </c>
      <c r="C4766" s="6">
        <v>235.22872000000001</v>
      </c>
      <c r="D4766" s="6">
        <v>8.1022079276714204E-2</v>
      </c>
      <c r="E4766" s="4">
        <f t="shared" si="18"/>
        <v>4.9083567519765732E-2</v>
      </c>
      <c r="F4766" s="4"/>
    </row>
    <row r="4767" spans="1:6" ht="13.2" x14ac:dyDescent="0.25">
      <c r="A4767" s="5">
        <v>44794.541666666664</v>
      </c>
      <c r="B4767" s="6">
        <v>211.39</v>
      </c>
      <c r="C4767" s="6">
        <v>229.00603000000001</v>
      </c>
      <c r="D4767" s="6">
        <v>7.6923869646576604E-2</v>
      </c>
      <c r="E4767" s="4">
        <f t="shared" si="18"/>
        <v>5.062813997646301E-2</v>
      </c>
      <c r="F4767" s="4"/>
    </row>
    <row r="4768" spans="1:6" ht="13.2" x14ac:dyDescent="0.25">
      <c r="A4768" s="5">
        <v>44794.583333333336</v>
      </c>
      <c r="B4768" s="6">
        <v>209.08</v>
      </c>
      <c r="C4768" s="6">
        <v>207.72099</v>
      </c>
      <c r="D4768" s="6">
        <v>6.5424779652745301E-3</v>
      </c>
      <c r="E4768" s="4">
        <f t="shared" si="18"/>
        <v>4.5198666313311348E-2</v>
      </c>
      <c r="F4768" s="4"/>
    </row>
    <row r="4769" spans="1:6" ht="13.2" x14ac:dyDescent="0.25">
      <c r="A4769" s="5">
        <v>44794.625</v>
      </c>
      <c r="B4769" s="6">
        <v>155.26</v>
      </c>
      <c r="C4769" s="6">
        <v>177.72479000000001</v>
      </c>
      <c r="D4769" s="6">
        <v>0.12640211869148901</v>
      </c>
      <c r="E4769" s="4">
        <f t="shared" si="18"/>
        <v>4.9800228855360312E-2</v>
      </c>
      <c r="F4769" s="4"/>
    </row>
    <row r="4770" spans="1:6" ht="13.2" x14ac:dyDescent="0.25">
      <c r="A4770" s="5">
        <v>44794.666666666664</v>
      </c>
      <c r="B4770" s="6">
        <v>111.36</v>
      </c>
      <c r="C4770" s="6">
        <v>151.8348</v>
      </c>
      <c r="D4770" s="6">
        <v>0.26657129986011102</v>
      </c>
      <c r="E4770" s="4">
        <f t="shared" si="18"/>
        <v>5.7395613398147298E-2</v>
      </c>
      <c r="F4770" s="4"/>
    </row>
    <row r="4771" spans="1:6" ht="13.2" x14ac:dyDescent="0.25">
      <c r="A4771" s="5">
        <v>44794.708333333336</v>
      </c>
      <c r="B4771" s="6">
        <v>106.94</v>
      </c>
      <c r="C4771" s="6">
        <v>137.28335999999999</v>
      </c>
      <c r="D4771" s="6">
        <v>0.22102722427539601</v>
      </c>
      <c r="E4771" s="4">
        <f t="shared" si="18"/>
        <v>6.490093757287814E-2</v>
      </c>
      <c r="F4771" s="4"/>
    </row>
    <row r="4772" spans="1:6" ht="13.2" x14ac:dyDescent="0.25">
      <c r="A4772" s="5">
        <v>44794.75</v>
      </c>
      <c r="B4772" s="6">
        <v>109.93</v>
      </c>
      <c r="C4772" s="6">
        <v>135.57956999999999</v>
      </c>
      <c r="D4772" s="6">
        <v>0.18918462420259899</v>
      </c>
      <c r="E4772" s="4">
        <f t="shared" si="18"/>
        <v>6.9922752339144953E-2</v>
      </c>
      <c r="F4772" s="4"/>
    </row>
    <row r="4773" spans="1:6" ht="13.2" x14ac:dyDescent="0.25">
      <c r="A4773" s="5">
        <v>44794.791666666664</v>
      </c>
      <c r="B4773" s="6">
        <v>103.67</v>
      </c>
      <c r="C4773" s="6">
        <v>138.55244999999999</v>
      </c>
      <c r="D4773" s="6">
        <v>0.25176350183630802</v>
      </c>
      <c r="E4773" s="4">
        <f t="shared" si="18"/>
        <v>7.671843882803088E-2</v>
      </c>
      <c r="F4773" s="4"/>
    </row>
    <row r="4774" spans="1:6" ht="13.2" x14ac:dyDescent="0.25">
      <c r="A4774" s="5">
        <v>44794.833333333336</v>
      </c>
      <c r="B4774" s="6">
        <v>96.75</v>
      </c>
      <c r="C4774" s="6">
        <v>140.66399999999999</v>
      </c>
      <c r="D4774" s="6">
        <v>0.31219075243132499</v>
      </c>
      <c r="E4774" s="4">
        <f t="shared" si="18"/>
        <v>8.7485153427746112E-2</v>
      </c>
      <c r="F4774" s="4"/>
    </row>
    <row r="4775" spans="1:6" ht="13.2" x14ac:dyDescent="0.25">
      <c r="A4775" s="5">
        <v>44794.875</v>
      </c>
      <c r="B4775" s="6">
        <v>103.54</v>
      </c>
      <c r="C4775" s="6">
        <v>145.05088000000001</v>
      </c>
      <c r="D4775" s="6">
        <v>0.28618151092913002</v>
      </c>
      <c r="E4775" s="4">
        <f t="shared" si="18"/>
        <v>9.8606220772505818E-2</v>
      </c>
      <c r="F4775" s="4"/>
    </row>
    <row r="4776" spans="1:6" ht="13.2" x14ac:dyDescent="0.25">
      <c r="A4776" s="5">
        <v>44794.916666666664</v>
      </c>
      <c r="B4776" s="6">
        <v>111.03</v>
      </c>
      <c r="C4776" s="6">
        <v>152.36098999999999</v>
      </c>
      <c r="D4776" s="6">
        <v>0.271270159113563</v>
      </c>
      <c r="E4776" s="4">
        <f t="shared" si="18"/>
        <v>0.10981836472647406</v>
      </c>
      <c r="F4776" s="4"/>
    </row>
    <row r="4777" spans="1:6" ht="13.2" x14ac:dyDescent="0.25">
      <c r="A4777" s="5">
        <v>44794.958333333336</v>
      </c>
      <c r="B4777" s="6">
        <v>124.14</v>
      </c>
      <c r="C4777" s="6">
        <v>161.50467</v>
      </c>
      <c r="D4777" s="6">
        <v>0.23135349584628101</v>
      </c>
      <c r="E4777" s="4">
        <f t="shared" si="18"/>
        <v>0.11902635461429119</v>
      </c>
      <c r="F4777" s="4"/>
    </row>
    <row r="4778" spans="1:6" ht="13.2" x14ac:dyDescent="0.25">
      <c r="A4778" s="5">
        <v>44795</v>
      </c>
      <c r="B4778" s="6">
        <v>133.22999999999999</v>
      </c>
      <c r="C4778" s="6">
        <v>169.77257</v>
      </c>
      <c r="D4778" s="6">
        <v>0.215244252943806</v>
      </c>
      <c r="E4778" s="4">
        <f t="shared" si="18"/>
        <v>0.12599924646950481</v>
      </c>
      <c r="F4778" s="4"/>
    </row>
    <row r="4779" spans="1:6" ht="13.2" x14ac:dyDescent="0.25">
      <c r="A4779" s="5">
        <v>44795.041666666664</v>
      </c>
      <c r="B4779" s="6">
        <v>157.5</v>
      </c>
      <c r="C4779" s="6">
        <v>195.03623999999999</v>
      </c>
      <c r="D4779" s="6">
        <v>0.19245777092503399</v>
      </c>
      <c r="E4779" s="4">
        <f t="shared" si="18"/>
        <v>0.13044812239912082</v>
      </c>
      <c r="F4779" s="4"/>
    </row>
    <row r="4780" spans="1:6" ht="13.2" x14ac:dyDescent="0.25">
      <c r="A4780" s="5">
        <v>44795.083333333336</v>
      </c>
      <c r="B4780" s="6">
        <v>212.66</v>
      </c>
      <c r="C4780" s="6">
        <v>226.91815</v>
      </c>
      <c r="D4780" s="6">
        <v>6.2833889664621306E-2</v>
      </c>
      <c r="E4780" s="4">
        <f t="shared" si="18"/>
        <v>0.13081881829038791</v>
      </c>
      <c r="F4780" s="4"/>
    </row>
    <row r="4781" spans="1:6" ht="13.2" x14ac:dyDescent="0.25">
      <c r="A4781" s="5">
        <v>44795.125</v>
      </c>
      <c r="B4781" s="6">
        <v>236.34</v>
      </c>
      <c r="C4781" s="6">
        <v>244.68778</v>
      </c>
      <c r="D4781" s="6">
        <v>3.41160478059018E-2</v>
      </c>
      <c r="E4781" s="4">
        <f t="shared" si="18"/>
        <v>0.12711131898662056</v>
      </c>
      <c r="F4781" s="4"/>
    </row>
    <row r="4782" spans="1:6" ht="13.2" x14ac:dyDescent="0.25">
      <c r="A4782" s="5">
        <v>44795.166666666664</v>
      </c>
      <c r="B4782" s="6">
        <v>240.5</v>
      </c>
      <c r="C4782" s="6">
        <v>243.69721000000001</v>
      </c>
      <c r="D4782" s="6">
        <v>1.31196003433933E-2</v>
      </c>
      <c r="E4782" s="4">
        <f t="shared" si="18"/>
        <v>0.12500920923821524</v>
      </c>
      <c r="F4782" s="4"/>
    </row>
    <row r="4783" spans="1:6" ht="13.2" x14ac:dyDescent="0.25">
      <c r="A4783" s="5">
        <v>44795.208333333336</v>
      </c>
      <c r="B4783" s="6">
        <v>231.98</v>
      </c>
      <c r="C4783" s="6">
        <v>236.40634</v>
      </c>
      <c r="D4783" s="6">
        <v>1.8723440327361798E-2</v>
      </c>
      <c r="E4783" s="4">
        <f t="shared" si="18"/>
        <v>0.12415304923179427</v>
      </c>
      <c r="F4783" s="4"/>
    </row>
    <row r="4784" spans="1:6" ht="13.2" x14ac:dyDescent="0.25">
      <c r="A4784" s="5">
        <v>44795.25</v>
      </c>
      <c r="B4784" s="6">
        <v>220.01</v>
      </c>
      <c r="C4784" s="6">
        <v>231.82766000000001</v>
      </c>
      <c r="D4784" s="6">
        <v>5.0976056955412498E-2</v>
      </c>
      <c r="E4784" s="4">
        <f t="shared" si="18"/>
        <v>0.12616207344853944</v>
      </c>
      <c r="F4784" s="4"/>
    </row>
    <row r="4785" spans="1:6" ht="13.2" x14ac:dyDescent="0.25">
      <c r="A4785" s="5">
        <v>44795.291666666664</v>
      </c>
      <c r="B4785" s="6">
        <v>221.96</v>
      </c>
      <c r="C4785" s="6">
        <v>231.37674999999999</v>
      </c>
      <c r="D4785" s="6">
        <v>4.0698773753196797E-2</v>
      </c>
      <c r="E4785" s="4">
        <f t="shared" si="18"/>
        <v>0.12630408963948181</v>
      </c>
      <c r="F4785" s="4"/>
    </row>
    <row r="4786" spans="1:6" ht="13.2" x14ac:dyDescent="0.25">
      <c r="A4786" s="5">
        <v>44795.333333333336</v>
      </c>
      <c r="B4786" s="6">
        <v>214.05</v>
      </c>
      <c r="C4786" s="6">
        <v>231.75592</v>
      </c>
      <c r="D4786" s="6">
        <v>7.6398997704136204E-2</v>
      </c>
      <c r="E4786" s="4">
        <f t="shared" si="18"/>
        <v>0.12885354120189063</v>
      </c>
      <c r="F4786" s="4"/>
    </row>
    <row r="4787" spans="1:6" ht="13.2" x14ac:dyDescent="0.25">
      <c r="A4787" s="5">
        <v>44795.375</v>
      </c>
      <c r="B4787" s="6">
        <v>207.68</v>
      </c>
      <c r="C4787" s="6">
        <v>226.69289000000001</v>
      </c>
      <c r="D4787" s="6">
        <v>8.3870693959567894E-2</v>
      </c>
      <c r="E4787" s="4">
        <f t="shared" si="18"/>
        <v>0.13216535492854242</v>
      </c>
      <c r="F4787" s="4"/>
    </row>
    <row r="4788" spans="1:6" ht="13.2" x14ac:dyDescent="0.25">
      <c r="A4788" s="5">
        <v>44795.416666666664</v>
      </c>
      <c r="B4788" s="6">
        <v>196.41</v>
      </c>
      <c r="C4788" s="6">
        <v>220.63353000000001</v>
      </c>
      <c r="D4788" s="6">
        <v>0.109790791997934</v>
      </c>
      <c r="E4788" s="4">
        <f t="shared" si="18"/>
        <v>0.13583818176895204</v>
      </c>
      <c r="F4788" s="4"/>
    </row>
    <row r="4789" spans="1:6" ht="13.2" x14ac:dyDescent="0.25">
      <c r="A4789" s="5">
        <v>44795.458333333336</v>
      </c>
      <c r="B4789" s="6">
        <v>203.51</v>
      </c>
      <c r="C4789" s="6">
        <v>225.01743999999999</v>
      </c>
      <c r="D4789" s="6">
        <v>9.5581213616153501E-2</v>
      </c>
      <c r="E4789" s="4">
        <f t="shared" si="18"/>
        <v>0.13809352683630363</v>
      </c>
      <c r="F4789" s="4"/>
    </row>
    <row r="4790" spans="1:6" ht="13.2" x14ac:dyDescent="0.25">
      <c r="A4790" s="5">
        <v>44795.5</v>
      </c>
      <c r="B4790" s="6">
        <v>206.15</v>
      </c>
      <c r="C4790" s="6">
        <v>233.50306</v>
      </c>
      <c r="D4790" s="6">
        <v>0.117142190770433</v>
      </c>
      <c r="E4790" s="4">
        <f t="shared" si="18"/>
        <v>0.13959853148187526</v>
      </c>
      <c r="F4790" s="4"/>
    </row>
    <row r="4791" spans="1:6" ht="13.2" x14ac:dyDescent="0.25">
      <c r="A4791" s="5">
        <v>44795.541666666664</v>
      </c>
      <c r="B4791" s="6">
        <v>203.07</v>
      </c>
      <c r="C4791" s="6">
        <v>227.27557999999999</v>
      </c>
      <c r="D4791" s="6">
        <v>0.106503215171643</v>
      </c>
      <c r="E4791" s="4">
        <f t="shared" si="18"/>
        <v>0.14083100421208636</v>
      </c>
      <c r="F4791" s="4"/>
    </row>
    <row r="4792" spans="1:6" ht="13.2" x14ac:dyDescent="0.25">
      <c r="A4792" s="5">
        <v>44795.583333333336</v>
      </c>
      <c r="B4792" s="6">
        <v>210.98</v>
      </c>
      <c r="C4792" s="6">
        <v>203.68933999999999</v>
      </c>
      <c r="D4792" s="6">
        <v>3.5793036591900203E-2</v>
      </c>
      <c r="E4792" s="4">
        <f t="shared" si="18"/>
        <v>0.14204977748819575</v>
      </c>
      <c r="F4792" s="4"/>
    </row>
    <row r="4793" spans="1:6" ht="13.2" x14ac:dyDescent="0.25">
      <c r="A4793" s="5">
        <v>44795.625</v>
      </c>
      <c r="B4793" s="6">
        <v>166.26</v>
      </c>
      <c r="C4793" s="6">
        <v>172.93267</v>
      </c>
      <c r="D4793" s="6">
        <v>3.8585363887575497E-2</v>
      </c>
      <c r="E4793" s="4">
        <f t="shared" si="18"/>
        <v>0.1383907460380327</v>
      </c>
      <c r="F4793" s="4"/>
    </row>
    <row r="4794" spans="1:6" ht="13.2" x14ac:dyDescent="0.25">
      <c r="A4794" s="5">
        <v>44795.666666666664</v>
      </c>
      <c r="B4794" s="6">
        <v>140.18</v>
      </c>
      <c r="C4794" s="6">
        <v>149.59112999999999</v>
      </c>
      <c r="D4794" s="6">
        <v>6.29123531589071E-2</v>
      </c>
      <c r="E4794" s="4">
        <f t="shared" si="18"/>
        <v>0.12990495659214921</v>
      </c>
      <c r="F4794" s="4"/>
    </row>
    <row r="4795" spans="1:6" ht="13.2" x14ac:dyDescent="0.25">
      <c r="A4795" s="5">
        <v>44795.708333333336</v>
      </c>
      <c r="B4795" s="6">
        <v>135.47999999999999</v>
      </c>
      <c r="C4795" s="6">
        <v>137.58019999999999</v>
      </c>
      <c r="D4795" s="6">
        <v>1.5265277997851399E-2</v>
      </c>
      <c r="E4795" s="4">
        <f t="shared" si="18"/>
        <v>0.12133154216391816</v>
      </c>
      <c r="F4795" s="4"/>
    </row>
    <row r="4796" spans="1:6" ht="13.2" x14ac:dyDescent="0.25">
      <c r="A4796" s="5">
        <v>44795.75</v>
      </c>
      <c r="B4796" s="6">
        <v>135.38</v>
      </c>
      <c r="C4796" s="6">
        <v>135.87092000000001</v>
      </c>
      <c r="D4796" s="6">
        <v>3.6131351727066901E-3</v>
      </c>
      <c r="E4796" s="4">
        <f t="shared" si="18"/>
        <v>0.11359939678767263</v>
      </c>
      <c r="F4796" s="4"/>
    </row>
    <row r="4797" spans="1:6" ht="13.2" x14ac:dyDescent="0.25">
      <c r="A4797" s="5">
        <v>44795.791666666664</v>
      </c>
      <c r="B4797" s="6">
        <v>135.13</v>
      </c>
      <c r="C4797" s="6">
        <v>137.40890999999999</v>
      </c>
      <c r="D4797" s="6">
        <v>1.6584877938410202E-2</v>
      </c>
      <c r="E4797" s="4">
        <f t="shared" si="18"/>
        <v>0.10380028745859356</v>
      </c>
      <c r="F4797" s="4"/>
    </row>
    <row r="4798" spans="1:6" ht="13.2" x14ac:dyDescent="0.25">
      <c r="A4798" s="5">
        <v>44795.833333333336</v>
      </c>
      <c r="B4798" s="6">
        <v>132.52000000000001</v>
      </c>
      <c r="C4798" s="6">
        <v>138.90329</v>
      </c>
      <c r="D4798" s="6">
        <v>4.5954923025941202E-2</v>
      </c>
      <c r="E4798" s="4">
        <f t="shared" si="18"/>
        <v>9.2707127900035893E-2</v>
      </c>
      <c r="F4798" s="4"/>
    </row>
    <row r="4799" spans="1:6" ht="13.2" x14ac:dyDescent="0.25">
      <c r="A4799" s="5">
        <v>44795.875</v>
      </c>
      <c r="B4799" s="6">
        <v>134.61000000000001</v>
      </c>
      <c r="C4799" s="6">
        <v>143.60706999999999</v>
      </c>
      <c r="D4799" s="6">
        <v>6.2650606268897305E-2</v>
      </c>
      <c r="E4799" s="4">
        <f t="shared" si="18"/>
        <v>8.3393340205859534E-2</v>
      </c>
      <c r="F4799" s="4"/>
    </row>
    <row r="4800" spans="1:6" ht="13.2" x14ac:dyDescent="0.25">
      <c r="A4800" s="5">
        <v>44795.916666666664</v>
      </c>
      <c r="B4800" s="6">
        <v>144.26</v>
      </c>
      <c r="C4800" s="6">
        <v>151.08917</v>
      </c>
      <c r="D4800" s="6">
        <v>4.5199599680109399E-2</v>
      </c>
      <c r="E4800" s="4">
        <f t="shared" si="18"/>
        <v>7.3973733562798974E-2</v>
      </c>
      <c r="F4800" s="4"/>
    </row>
    <row r="4801" spans="1:6" ht="13.2" x14ac:dyDescent="0.25">
      <c r="A4801" s="5">
        <v>44795.958333333336</v>
      </c>
      <c r="B4801" s="6">
        <v>152.25</v>
      </c>
      <c r="C4801" s="6">
        <v>158.60531</v>
      </c>
      <c r="D4801" s="6">
        <v>4.0069969914626399E-2</v>
      </c>
      <c r="E4801" s="4">
        <f t="shared" si="18"/>
        <v>6.6003586648980025E-2</v>
      </c>
      <c r="F4801" s="4"/>
    </row>
    <row r="4802" spans="1:6" ht="13.2" x14ac:dyDescent="0.25">
      <c r="A4802" s="5">
        <v>44793</v>
      </c>
      <c r="B4802" s="6">
        <v>165.49</v>
      </c>
      <c r="C4802" s="6">
        <v>183.54734999999999</v>
      </c>
      <c r="D4802" s="6">
        <v>9.8379791372634806E-2</v>
      </c>
      <c r="E4802" s="4">
        <f t="shared" si="18"/>
        <v>6.1134234083514545E-2</v>
      </c>
      <c r="F4802" s="4"/>
    </row>
    <row r="4803" spans="1:6" ht="13.2" x14ac:dyDescent="0.25">
      <c r="A4803" s="5">
        <v>44793.041666666664</v>
      </c>
      <c r="B4803" s="6">
        <v>181.87</v>
      </c>
      <c r="C4803" s="6">
        <v>214.10216</v>
      </c>
      <c r="D4803" s="6">
        <v>0.15054570210781601</v>
      </c>
      <c r="E4803" s="4">
        <f t="shared" si="18"/>
        <v>5.9387897882797136E-2</v>
      </c>
      <c r="F4803" s="4"/>
    </row>
    <row r="4804" spans="1:6" ht="13.2" x14ac:dyDescent="0.25">
      <c r="A4804" s="5">
        <v>44793.083333333336</v>
      </c>
      <c r="B4804" s="6">
        <v>219.65</v>
      </c>
      <c r="C4804" s="6">
        <v>240.58439000000001</v>
      </c>
      <c r="D4804" s="6">
        <v>8.7014747714928606E-2</v>
      </c>
      <c r="E4804" s="4">
        <f t="shared" si="18"/>
        <v>6.0395433634893268E-2</v>
      </c>
      <c r="F4804" s="4"/>
    </row>
    <row r="4805" spans="1:6" ht="13.2" x14ac:dyDescent="0.25">
      <c r="A4805" s="5">
        <v>44793.125</v>
      </c>
      <c r="B4805" s="6">
        <v>250.37</v>
      </c>
      <c r="C4805" s="6">
        <v>251.50062</v>
      </c>
      <c r="D4805" s="6">
        <v>4.4954958759147101E-3</v>
      </c>
      <c r="E4805" s="4">
        <f t="shared" si="18"/>
        <v>5.9161243971143807E-2</v>
      </c>
      <c r="F4805" s="4"/>
    </row>
    <row r="4806" spans="1:6" ht="13.2" x14ac:dyDescent="0.25">
      <c r="A4806" s="5">
        <v>44793.166666666664</v>
      </c>
      <c r="B4806" s="6">
        <v>246.36</v>
      </c>
      <c r="C4806" s="6">
        <v>247.17544000000001</v>
      </c>
      <c r="D4806" s="6">
        <v>3.2990332696484501E-3</v>
      </c>
      <c r="E4806" s="4">
        <f t="shared" si="18"/>
        <v>5.8752053676404438E-2</v>
      </c>
      <c r="F4806" s="4"/>
    </row>
    <row r="4807" spans="1:6" ht="13.2" x14ac:dyDescent="0.25">
      <c r="A4807" s="5">
        <v>44793.208333333336</v>
      </c>
      <c r="B4807" s="6">
        <v>236.28</v>
      </c>
      <c r="C4807" s="6">
        <v>239.52018000000001</v>
      </c>
      <c r="D4807" s="6">
        <v>1.3527795445043501E-2</v>
      </c>
      <c r="E4807" s="4">
        <f t="shared" si="18"/>
        <v>5.8535568472974503E-2</v>
      </c>
      <c r="F4807" s="4"/>
    </row>
    <row r="4808" spans="1:6" ht="13.2" x14ac:dyDescent="0.25">
      <c r="A4808" s="5">
        <v>44793.25</v>
      </c>
      <c r="B4808" s="6">
        <v>230.74</v>
      </c>
      <c r="C4808" s="6">
        <v>236.71351999999999</v>
      </c>
      <c r="D4808" s="6">
        <v>2.5235229487525501E-2</v>
      </c>
      <c r="E4808" s="4">
        <f t="shared" si="18"/>
        <v>5.74630339951459E-2</v>
      </c>
      <c r="F4808" s="4"/>
    </row>
    <row r="4809" spans="1:6" ht="13.2" x14ac:dyDescent="0.25">
      <c r="A4809" s="5">
        <v>44793.291666666664</v>
      </c>
      <c r="B4809" s="6">
        <v>222.87</v>
      </c>
      <c r="C4809" s="6">
        <v>237.14269999999999</v>
      </c>
      <c r="D4809" s="6">
        <v>6.0186124219720798E-2</v>
      </c>
      <c r="E4809" s="4">
        <f t="shared" si="18"/>
        <v>5.827500693125106E-2</v>
      </c>
      <c r="F4809" s="4"/>
    </row>
    <row r="4810" spans="1:6" ht="13.2" x14ac:dyDescent="0.25">
      <c r="A4810" s="5">
        <v>44793.333333333336</v>
      </c>
      <c r="B4810" s="6">
        <v>225.9</v>
      </c>
      <c r="C4810" s="6">
        <v>236.37120999999999</v>
      </c>
      <c r="D4810" s="6">
        <v>4.4299853607382998E-2</v>
      </c>
      <c r="E4810" s="4">
        <f t="shared" si="18"/>
        <v>5.6937542593886344E-2</v>
      </c>
      <c r="F4810" s="4"/>
    </row>
    <row r="4811" spans="1:6" ht="13.2" x14ac:dyDescent="0.25">
      <c r="A4811" s="5">
        <v>44793.375</v>
      </c>
      <c r="B4811" s="6">
        <v>224.3</v>
      </c>
      <c r="C4811" s="6">
        <v>230.39631</v>
      </c>
      <c r="D4811" s="6">
        <v>2.6460102594525001E-2</v>
      </c>
      <c r="E4811" s="4">
        <f t="shared" si="18"/>
        <v>5.4545434620342892E-2</v>
      </c>
      <c r="F4811" s="4"/>
    </row>
    <row r="4812" spans="1:6" ht="13.2" x14ac:dyDescent="0.25">
      <c r="A4812" s="5">
        <v>44793.416666666664</v>
      </c>
      <c r="B4812" s="6">
        <v>219.31</v>
      </c>
      <c r="C4812" s="6">
        <v>223.60006999999999</v>
      </c>
      <c r="D4812" s="6">
        <v>1.9186353564200499E-2</v>
      </c>
      <c r="E4812" s="4">
        <f t="shared" si="18"/>
        <v>5.0770249685604001E-2</v>
      </c>
      <c r="F4812" s="4"/>
    </row>
    <row r="4813" spans="1:6" ht="13.2" x14ac:dyDescent="0.25">
      <c r="A4813" s="5">
        <v>44793.458333333336</v>
      </c>
      <c r="B4813" s="6">
        <v>220.02</v>
      </c>
      <c r="C4813" s="6">
        <v>226.07581999999999</v>
      </c>
      <c r="D4813" s="6">
        <v>2.6786677142208198E-2</v>
      </c>
      <c r="E4813" s="4">
        <f t="shared" si="18"/>
        <v>4.7903810665856271E-2</v>
      </c>
      <c r="F4813" s="4"/>
    </row>
    <row r="4814" spans="1:6" ht="13.2" x14ac:dyDescent="0.25">
      <c r="A4814" s="5">
        <v>44793.5</v>
      </c>
      <c r="B4814" s="6">
        <v>222.89</v>
      </c>
      <c r="C4814" s="6">
        <v>235.82648</v>
      </c>
      <c r="D4814" s="6">
        <v>5.4855926272571298E-2</v>
      </c>
      <c r="E4814" s="4">
        <f t="shared" si="18"/>
        <v>4.530854964511203E-2</v>
      </c>
      <c r="F4814" s="4"/>
    </row>
    <row r="4815" spans="1:6" ht="13.2" x14ac:dyDescent="0.25">
      <c r="A4815" s="5">
        <v>44793.541666666664</v>
      </c>
      <c r="B4815" s="6">
        <v>237.59</v>
      </c>
      <c r="C4815" s="6">
        <v>234.18860000000001</v>
      </c>
      <c r="D4815" s="6">
        <v>1.45241911860782E-2</v>
      </c>
      <c r="E4815" s="4">
        <f t="shared" si="18"/>
        <v>4.1476090312380164E-2</v>
      </c>
      <c r="F4815" s="4"/>
    </row>
    <row r="4816" spans="1:6" ht="13.2" x14ac:dyDescent="0.25">
      <c r="A4816" s="5">
        <v>44793.583333333336</v>
      </c>
      <c r="B4816" s="6">
        <v>235.36</v>
      </c>
      <c r="C4816" s="6">
        <v>212.82687000000001</v>
      </c>
      <c r="D4816" s="6">
        <v>0.105875400037598</v>
      </c>
      <c r="E4816" s="4">
        <f t="shared" si="18"/>
        <v>4.4396188789284231E-2</v>
      </c>
      <c r="F4816" s="4"/>
    </row>
    <row r="4817" spans="1:6" ht="13.2" x14ac:dyDescent="0.25">
      <c r="A4817" s="5">
        <v>44793.625</v>
      </c>
      <c r="B4817" s="6">
        <v>179.88</v>
      </c>
      <c r="C4817" s="6">
        <v>178.60740000000001</v>
      </c>
      <c r="D4817" s="6">
        <v>7.1251247148773301E-3</v>
      </c>
      <c r="E4817" s="4">
        <f t="shared" si="18"/>
        <v>4.3085345490421811E-2</v>
      </c>
      <c r="F4817" s="4"/>
    </row>
    <row r="4818" spans="1:6" ht="13.2" x14ac:dyDescent="0.25">
      <c r="A4818" s="5">
        <v>44793.666666666664</v>
      </c>
      <c r="B4818" s="6">
        <v>139.31</v>
      </c>
      <c r="C4818" s="6">
        <v>149.34440000000001</v>
      </c>
      <c r="D4818" s="6">
        <v>6.7189663623142201E-2</v>
      </c>
      <c r="E4818" s="4">
        <f t="shared" si="18"/>
        <v>4.3263566759764942E-2</v>
      </c>
      <c r="F4818" s="4"/>
    </row>
    <row r="4819" spans="1:6" ht="13.2" x14ac:dyDescent="0.25">
      <c r="A4819" s="5">
        <v>44793.708333333336</v>
      </c>
      <c r="B4819" s="6">
        <v>132.61000000000001</v>
      </c>
      <c r="C4819" s="6">
        <v>134.16236000000001</v>
      </c>
      <c r="D4819" s="6">
        <v>1.15707565072647E-2</v>
      </c>
      <c r="E4819" s="4">
        <f t="shared" si="18"/>
        <v>4.3109628364323832E-2</v>
      </c>
      <c r="F4819" s="4"/>
    </row>
    <row r="4820" spans="1:6" ht="13.2" x14ac:dyDescent="0.25">
      <c r="A4820" s="5">
        <v>44793.75</v>
      </c>
      <c r="B4820" s="6">
        <v>126.7</v>
      </c>
      <c r="C4820" s="6">
        <v>132.49145999999999</v>
      </c>
      <c r="D4820" s="6">
        <v>4.37119494343257E-2</v>
      </c>
      <c r="E4820" s="4">
        <f t="shared" si="18"/>
        <v>4.4780412291891288E-2</v>
      </c>
      <c r="F4820" s="4"/>
    </row>
    <row r="4821" spans="1:6" ht="13.2" x14ac:dyDescent="0.25">
      <c r="A4821" s="5">
        <v>44793.791666666664</v>
      </c>
      <c r="B4821" s="6">
        <v>125.64</v>
      </c>
      <c r="C4821" s="6">
        <v>134.36438000000001</v>
      </c>
      <c r="D4821" s="6">
        <v>6.4930750247945201E-2</v>
      </c>
      <c r="E4821" s="4">
        <f t="shared" si="18"/>
        <v>4.6794823638121909E-2</v>
      </c>
      <c r="F4821" s="4"/>
    </row>
    <row r="4822" spans="1:6" ht="13.2" x14ac:dyDescent="0.25">
      <c r="A4822" s="5">
        <v>44793.833333333336</v>
      </c>
      <c r="B4822" s="6">
        <v>131.97999999999999</v>
      </c>
      <c r="C4822" s="6">
        <v>134.88054</v>
      </c>
      <c r="D4822" s="6">
        <v>2.1504510583958199E-2</v>
      </c>
      <c r="E4822" s="4">
        <f t="shared" si="18"/>
        <v>4.5776056453039289E-2</v>
      </c>
      <c r="F4822" s="4"/>
    </row>
    <row r="4823" spans="1:6" ht="13.2" x14ac:dyDescent="0.25">
      <c r="A4823" s="5">
        <v>44793.875</v>
      </c>
      <c r="B4823" s="6">
        <v>141.35</v>
      </c>
      <c r="C4823" s="6">
        <v>137.23237</v>
      </c>
      <c r="D4823" s="6">
        <v>3.0004801345338498E-2</v>
      </c>
      <c r="E4823" s="4">
        <f t="shared" si="18"/>
        <v>4.4415814581224337E-2</v>
      </c>
      <c r="F4823" s="4"/>
    </row>
    <row r="4824" spans="1:6" ht="13.2" x14ac:dyDescent="0.25">
      <c r="A4824" s="5">
        <v>44793.916666666664</v>
      </c>
      <c r="B4824" s="6">
        <v>151.04</v>
      </c>
      <c r="C4824" s="6">
        <v>143.83219</v>
      </c>
      <c r="D4824" s="6">
        <v>5.0112634730792797E-2</v>
      </c>
      <c r="E4824" s="4">
        <f t="shared" si="18"/>
        <v>4.4620524375002808E-2</v>
      </c>
      <c r="F4824" s="4"/>
    </row>
    <row r="4825" spans="1:6" ht="13.2" x14ac:dyDescent="0.25">
      <c r="A4825" s="5">
        <v>44793.958333333336</v>
      </c>
      <c r="B4825" s="6">
        <v>160.76</v>
      </c>
      <c r="C4825" s="6">
        <v>157.50364999999999</v>
      </c>
      <c r="D4825" s="6">
        <v>2.06747589659033E-2</v>
      </c>
      <c r="E4825" s="4">
        <f t="shared" si="18"/>
        <v>4.3812390585472677E-2</v>
      </c>
      <c r="F4825" s="4"/>
    </row>
    <row r="4826" spans="1:6" ht="13.2" x14ac:dyDescent="0.25">
      <c r="A4826" s="5">
        <v>44794</v>
      </c>
      <c r="B4826" s="6">
        <v>167.61</v>
      </c>
      <c r="C4826" s="6">
        <v>174.22264000000001</v>
      </c>
      <c r="D4826" s="6">
        <v>3.79551130668207E-2</v>
      </c>
      <c r="E4826" s="4">
        <f t="shared" si="18"/>
        <v>4.1294695656063758E-2</v>
      </c>
      <c r="F4826" s="4"/>
    </row>
    <row r="4827" spans="1:6" ht="13.2" x14ac:dyDescent="0.25">
      <c r="A4827" s="5">
        <v>44794.041666666664</v>
      </c>
      <c r="B4827" s="6">
        <v>183.96</v>
      </c>
      <c r="C4827" s="6">
        <v>205.15126000000001</v>
      </c>
      <c r="D4827" s="6">
        <v>0.10329578282872801</v>
      </c>
      <c r="E4827" s="4">
        <f t="shared" si="18"/>
        <v>3.9325949019435091E-2</v>
      </c>
      <c r="F4827" s="4"/>
    </row>
    <row r="4828" spans="1:6" ht="13.2" x14ac:dyDescent="0.25">
      <c r="A4828" s="5">
        <v>44794.083333333336</v>
      </c>
      <c r="B4828" s="6">
        <v>241.67</v>
      </c>
      <c r="C4828" s="6">
        <v>237.44206</v>
      </c>
      <c r="D4828" s="6">
        <v>1.78061965938132E-2</v>
      </c>
      <c r="E4828" s="4">
        <f t="shared" si="18"/>
        <v>3.6442259389388616E-2</v>
      </c>
      <c r="F4828" s="4"/>
    </row>
    <row r="4829" spans="1:6" ht="13.2" x14ac:dyDescent="0.25">
      <c r="A4829" s="5">
        <v>44794.125</v>
      </c>
      <c r="B4829" s="6">
        <v>273.49</v>
      </c>
      <c r="C4829" s="6">
        <v>252.43367000000001</v>
      </c>
      <c r="D4829" s="6">
        <v>8.3413318041131307E-2</v>
      </c>
      <c r="E4829" s="4">
        <f t="shared" si="18"/>
        <v>3.9730501979605974E-2</v>
      </c>
      <c r="F4829" s="4"/>
    </row>
    <row r="4830" spans="1:6" ht="13.2" x14ac:dyDescent="0.25">
      <c r="A4830" s="5">
        <v>44794.166666666664</v>
      </c>
      <c r="B4830" s="6">
        <v>257.85000000000002</v>
      </c>
      <c r="C4830" s="6">
        <v>249.81539000000001</v>
      </c>
      <c r="D4830" s="6">
        <v>3.2162189847470997E-2</v>
      </c>
      <c r="E4830" s="4">
        <f t="shared" si="18"/>
        <v>4.0933133503681912E-2</v>
      </c>
      <c r="F4830" s="4"/>
    </row>
    <row r="4831" spans="1:6" ht="13.2" x14ac:dyDescent="0.25">
      <c r="A4831" s="5">
        <v>44794.208333333336</v>
      </c>
      <c r="B4831" s="6">
        <v>246.29</v>
      </c>
      <c r="C4831" s="6">
        <v>242.97287</v>
      </c>
      <c r="D4831" s="6">
        <v>1.3652264962750699E-2</v>
      </c>
      <c r="E4831" s="4">
        <f t="shared" si="18"/>
        <v>4.093831973358638E-2</v>
      </c>
      <c r="F4831" s="4"/>
    </row>
    <row r="4832" spans="1:6" ht="13.2" x14ac:dyDescent="0.25">
      <c r="A4832" s="5">
        <v>44794.25</v>
      </c>
      <c r="B4832" s="6">
        <v>233.03</v>
      </c>
      <c r="C4832" s="6">
        <v>238.35391999999999</v>
      </c>
      <c r="D4832" s="6">
        <v>2.2336196526576799E-2</v>
      </c>
      <c r="E4832" s="4">
        <f t="shared" si="18"/>
        <v>4.0817526693546859E-2</v>
      </c>
      <c r="F4832" s="4"/>
    </row>
    <row r="4833" spans="1:6" ht="13.2" x14ac:dyDescent="0.25">
      <c r="A4833" s="5">
        <v>44794.291666666664</v>
      </c>
      <c r="B4833" s="6">
        <v>225.32</v>
      </c>
      <c r="C4833" s="6">
        <v>236.5463</v>
      </c>
      <c r="D4833" s="6">
        <v>4.7459207774545598E-2</v>
      </c>
      <c r="E4833" s="4">
        <f t="shared" si="18"/>
        <v>4.0287238508331227E-2</v>
      </c>
      <c r="F4833" s="4"/>
    </row>
    <row r="4834" spans="1:6" ht="13.2" x14ac:dyDescent="0.25">
      <c r="A4834" s="5">
        <v>44794.333333333336</v>
      </c>
      <c r="B4834" s="6">
        <v>231.67</v>
      </c>
      <c r="C4834" s="6">
        <v>235.63905</v>
      </c>
      <c r="D4834" s="6">
        <v>1.6843770164580101E-2</v>
      </c>
      <c r="E4834" s="4">
        <f t="shared" si="18"/>
        <v>3.914323503154777E-2</v>
      </c>
      <c r="F4834" s="4"/>
    </row>
    <row r="4835" spans="1:6" ht="13.2" x14ac:dyDescent="0.25">
      <c r="A4835" s="5">
        <v>44794.375</v>
      </c>
      <c r="B4835" s="6">
        <v>232.01</v>
      </c>
      <c r="C4835" s="6">
        <v>230.28648000000001</v>
      </c>
      <c r="D4835" s="6">
        <v>7.4842431045017404E-3</v>
      </c>
      <c r="E4835" s="4">
        <f t="shared" si="18"/>
        <v>3.8352574219463462E-2</v>
      </c>
      <c r="F4835" s="4"/>
    </row>
    <row r="4836" spans="1:6" ht="13.2" x14ac:dyDescent="0.25">
      <c r="A4836" s="5">
        <v>44794.416666666664</v>
      </c>
      <c r="B4836" s="6">
        <v>230.41</v>
      </c>
      <c r="C4836" s="6">
        <v>223.51625000000001</v>
      </c>
      <c r="D4836" s="6">
        <v>3.08422765682583E-2</v>
      </c>
      <c r="E4836" s="4">
        <f t="shared" si="18"/>
        <v>3.8838237677965869E-2</v>
      </c>
      <c r="F4836" s="4"/>
    </row>
    <row r="4837" spans="1:6" ht="13.2" x14ac:dyDescent="0.25">
      <c r="A4837" s="5">
        <v>44794.458333333336</v>
      </c>
      <c r="B4837" s="6">
        <v>219.31</v>
      </c>
      <c r="C4837" s="6">
        <v>225.27735999999999</v>
      </c>
      <c r="D4837" s="6">
        <v>2.64889467809813E-2</v>
      </c>
      <c r="E4837" s="4">
        <f t="shared" si="18"/>
        <v>3.8825832246248089E-2</v>
      </c>
      <c r="F4837" s="4"/>
    </row>
    <row r="4838" spans="1:6" ht="13.2" x14ac:dyDescent="0.25">
      <c r="A4838" s="5">
        <v>44794.5</v>
      </c>
      <c r="B4838" s="6">
        <v>216.17</v>
      </c>
      <c r="C4838" s="6">
        <v>231.67873</v>
      </c>
      <c r="D4838" s="6">
        <v>6.69406725425334E-2</v>
      </c>
      <c r="E4838" s="4">
        <f t="shared" si="18"/>
        <v>3.932936334082985E-2</v>
      </c>
      <c r="F4838" s="4"/>
    </row>
    <row r="4839" spans="1:6" ht="13.2" x14ac:dyDescent="0.25">
      <c r="A4839" s="5">
        <v>44794.541666666664</v>
      </c>
      <c r="B4839" s="6">
        <v>211.39</v>
      </c>
      <c r="C4839" s="6">
        <v>226.46304000000001</v>
      </c>
      <c r="D4839" s="6">
        <v>6.6558498905605099E-2</v>
      </c>
      <c r="E4839" s="4">
        <f t="shared" si="18"/>
        <v>4.1497459495810136E-2</v>
      </c>
      <c r="F4839" s="4"/>
    </row>
    <row r="4840" spans="1:6" ht="13.2" x14ac:dyDescent="0.25">
      <c r="A4840" s="5">
        <v>44794.583333333336</v>
      </c>
      <c r="B4840" s="6">
        <v>209.08</v>
      </c>
      <c r="C4840" s="6">
        <v>205.16740999999999</v>
      </c>
      <c r="D4840" s="6">
        <v>1.9070231475847001E-2</v>
      </c>
      <c r="E4840" s="4">
        <f t="shared" si="18"/>
        <v>3.7880577472403844E-2</v>
      </c>
      <c r="F4840" s="4"/>
    </row>
    <row r="4841" spans="1:6" ht="13.2" x14ac:dyDescent="0.25">
      <c r="A4841" s="5">
        <v>44794.625</v>
      </c>
      <c r="B4841" s="6">
        <v>155.26</v>
      </c>
      <c r="C4841" s="6">
        <v>173.69215</v>
      </c>
      <c r="D4841" s="6">
        <v>0.10611964904573901</v>
      </c>
      <c r="E4841" s="4">
        <f t="shared" si="18"/>
        <v>4.2005349319523079E-2</v>
      </c>
      <c r="F4841" s="4"/>
    </row>
    <row r="4842" spans="1:6" ht="13.2" x14ac:dyDescent="0.25">
      <c r="A4842" s="5">
        <v>44794.666666666664</v>
      </c>
      <c r="B4842" s="6">
        <v>111.36</v>
      </c>
      <c r="C4842" s="6">
        <v>146.14901</v>
      </c>
      <c r="D4842" s="6">
        <v>0.23803794497136799</v>
      </c>
      <c r="E4842" s="4">
        <f t="shared" si="18"/>
        <v>4.9124027709032479E-2</v>
      </c>
      <c r="F4842" s="4"/>
    </row>
    <row r="4843" spans="1:6" ht="13.2" x14ac:dyDescent="0.25">
      <c r="A4843" s="5">
        <v>44794.708333333336</v>
      </c>
      <c r="B4843" s="6">
        <v>106.94</v>
      </c>
      <c r="C4843" s="6">
        <v>130.84406000000001</v>
      </c>
      <c r="D4843" s="6">
        <v>0.18269121273063499</v>
      </c>
      <c r="E4843" s="4">
        <f t="shared" si="18"/>
        <v>5.6254046718339577E-2</v>
      </c>
      <c r="F4843" s="4"/>
    </row>
    <row r="4844" spans="1:6" ht="13.2" x14ac:dyDescent="0.25">
      <c r="A4844" s="5">
        <v>44794.75</v>
      </c>
      <c r="B4844" s="6">
        <v>109.93</v>
      </c>
      <c r="C4844" s="6">
        <v>129.21467999999999</v>
      </c>
      <c r="D4844" s="6">
        <v>0.14924527151249301</v>
      </c>
      <c r="E4844" s="4">
        <f t="shared" si="18"/>
        <v>6.0651268471596548E-2</v>
      </c>
      <c r="F4844" s="4"/>
    </row>
    <row r="4845" spans="1:6" ht="13.2" x14ac:dyDescent="0.25">
      <c r="A4845" s="5">
        <v>44794.791666666664</v>
      </c>
      <c r="B4845" s="6">
        <v>103.67</v>
      </c>
      <c r="C4845" s="6">
        <v>132.41924</v>
      </c>
      <c r="D4845" s="6">
        <v>0.21710772543325199</v>
      </c>
      <c r="E4845" s="4">
        <f t="shared" si="18"/>
        <v>6.6991975770984341E-2</v>
      </c>
      <c r="F4845" s="4"/>
    </row>
    <row r="4846" spans="1:6" ht="13.2" x14ac:dyDescent="0.25">
      <c r="A4846" s="5">
        <v>44794.833333333336</v>
      </c>
      <c r="B4846" s="6">
        <v>96.75</v>
      </c>
      <c r="C4846" s="6">
        <v>134.80932000000001</v>
      </c>
      <c r="D4846" s="6">
        <v>0.28231964970967799</v>
      </c>
      <c r="E4846" s="4">
        <f t="shared" si="18"/>
        <v>7.7859273234556006E-2</v>
      </c>
      <c r="F4846" s="4"/>
    </row>
    <row r="4847" spans="1:6" ht="13.2" x14ac:dyDescent="0.25">
      <c r="A4847" s="5">
        <v>44794.875</v>
      </c>
      <c r="B4847" s="6">
        <v>103.54</v>
      </c>
      <c r="C4847" s="6">
        <v>138.91414</v>
      </c>
      <c r="D4847" s="6">
        <v>0.25464751104531103</v>
      </c>
      <c r="E4847" s="4">
        <f t="shared" si="18"/>
        <v>8.721938613872153E-2</v>
      </c>
      <c r="F4847" s="4"/>
    </row>
    <row r="4848" spans="1:6" ht="13.2" x14ac:dyDescent="0.25">
      <c r="A4848" s="5">
        <v>44794.916666666664</v>
      </c>
      <c r="B4848" s="6">
        <v>111.03</v>
      </c>
      <c r="C4848" s="6">
        <v>145.12779</v>
      </c>
      <c r="D4848" s="6">
        <v>0.23495010845269501</v>
      </c>
      <c r="E4848" s="4">
        <f t="shared" si="18"/>
        <v>9.4920947543800774E-2</v>
      </c>
      <c r="F4848" s="4"/>
    </row>
    <row r="4849" spans="1:6" ht="13.2" x14ac:dyDescent="0.25">
      <c r="A4849" s="5">
        <v>44794.958333333336</v>
      </c>
      <c r="B4849" s="6">
        <v>124.14</v>
      </c>
      <c r="C4849" s="6">
        <v>154.35566</v>
      </c>
      <c r="D4849" s="6">
        <v>0.19575349553103499</v>
      </c>
      <c r="E4849" s="4">
        <f t="shared" si="18"/>
        <v>0.10221589490068127</v>
      </c>
      <c r="F4849" s="4"/>
    </row>
    <row r="4850" spans="1:6" ht="13.2" x14ac:dyDescent="0.25">
      <c r="A4850" s="5">
        <v>44795</v>
      </c>
      <c r="B4850" s="6">
        <v>133.22999999999999</v>
      </c>
      <c r="C4850" s="6">
        <v>168.34504000000001</v>
      </c>
      <c r="D4850" s="6">
        <v>0.20858969174262501</v>
      </c>
      <c r="E4850" s="4">
        <f t="shared" si="18"/>
        <v>0.10932566901217311</v>
      </c>
      <c r="F4850" s="4"/>
    </row>
    <row r="4851" spans="1:6" ht="13.2" x14ac:dyDescent="0.25">
      <c r="A4851" s="5">
        <v>44795.041666666664</v>
      </c>
      <c r="B4851" s="6">
        <v>157.5</v>
      </c>
      <c r="C4851" s="6">
        <v>196.39927</v>
      </c>
      <c r="D4851" s="6">
        <v>0.19806219239002201</v>
      </c>
      <c r="E4851" s="4">
        <f t="shared" si="18"/>
        <v>0.11327426941056035</v>
      </c>
      <c r="F4851" s="4"/>
    </row>
    <row r="4852" spans="1:6" ht="13.2" x14ac:dyDescent="0.25">
      <c r="A4852" s="5">
        <v>44795.083333333336</v>
      </c>
      <c r="B4852" s="6">
        <v>212.66</v>
      </c>
      <c r="C4852" s="6">
        <v>228.68495999999999</v>
      </c>
      <c r="D4852" s="6">
        <v>7.0074394048476096E-2</v>
      </c>
      <c r="E4852" s="4">
        <f t="shared" si="18"/>
        <v>0.11545211097117131</v>
      </c>
      <c r="F4852" s="4"/>
    </row>
    <row r="4853" spans="1:6" ht="13.2" x14ac:dyDescent="0.25">
      <c r="A4853" s="5">
        <v>44795.125</v>
      </c>
      <c r="B4853" s="6">
        <v>236.34</v>
      </c>
      <c r="C4853" s="6">
        <v>244.96696</v>
      </c>
      <c r="D4853" s="6">
        <v>3.5216830873845098E-2</v>
      </c>
      <c r="E4853" s="4">
        <f t="shared" si="18"/>
        <v>0.11344392400586771</v>
      </c>
      <c r="F4853" s="4"/>
    </row>
    <row r="4854" spans="1:6" ht="13.2" x14ac:dyDescent="0.25">
      <c r="A4854" s="5">
        <v>44795.166666666664</v>
      </c>
      <c r="B4854" s="6">
        <v>240.5</v>
      </c>
      <c r="C4854" s="6">
        <v>243.21241000000001</v>
      </c>
      <c r="D4854" s="6">
        <v>1.11524325588484E-2</v>
      </c>
      <c r="E4854" s="4">
        <f t="shared" si="18"/>
        <v>0.11256851745217511</v>
      </c>
      <c r="F4854" s="4"/>
    </row>
    <row r="4855" spans="1:6" ht="13.2" x14ac:dyDescent="0.25">
      <c r="A4855" s="5">
        <v>44795.208333333336</v>
      </c>
      <c r="B4855" s="6">
        <v>231.98</v>
      </c>
      <c r="C4855" s="6">
        <v>236.5609</v>
      </c>
      <c r="D4855" s="6">
        <v>1.93645695463621E-2</v>
      </c>
      <c r="E4855" s="4">
        <f t="shared" si="18"/>
        <v>0.1128065301431589</v>
      </c>
      <c r="F4855" s="4"/>
    </row>
    <row r="4856" spans="1:6" ht="13.2" x14ac:dyDescent="0.25">
      <c r="A4856" s="5">
        <v>44795.25</v>
      </c>
      <c r="B4856" s="6">
        <v>220.01</v>
      </c>
      <c r="C4856" s="6">
        <v>231.06815</v>
      </c>
      <c r="D4856" s="6">
        <v>4.7856660470082101E-2</v>
      </c>
      <c r="E4856" s="4">
        <f t="shared" si="18"/>
        <v>0.11386988280747162</v>
      </c>
      <c r="F4856" s="4"/>
    </row>
    <row r="4857" spans="1:6" ht="13.2" x14ac:dyDescent="0.25">
      <c r="A4857" s="5">
        <v>44795.291666666664</v>
      </c>
      <c r="B4857" s="6">
        <v>221.96</v>
      </c>
      <c r="C4857" s="6">
        <v>227.42543000000001</v>
      </c>
      <c r="D4857" s="6">
        <v>2.4031745262611998E-2</v>
      </c>
      <c r="E4857" s="4">
        <f t="shared" si="18"/>
        <v>0.11289373853614106</v>
      </c>
      <c r="F4857" s="4"/>
    </row>
    <row r="4858" spans="1:6" ht="13.2" x14ac:dyDescent="0.25">
      <c r="A4858" s="5">
        <v>44795.333333333336</v>
      </c>
      <c r="B4858" s="6">
        <v>214.05</v>
      </c>
      <c r="C4858" s="6">
        <v>225.17456999999999</v>
      </c>
      <c r="D4858" s="6">
        <v>4.9404202259606698E-2</v>
      </c>
      <c r="E4858" s="4">
        <f t="shared" si="18"/>
        <v>0.11425042320676716</v>
      </c>
      <c r="F4858" s="4"/>
    </row>
    <row r="4859" spans="1:6" ht="13.2" x14ac:dyDescent="0.25">
      <c r="A4859" s="5">
        <v>44795.375</v>
      </c>
      <c r="B4859" s="6">
        <v>207.68</v>
      </c>
      <c r="C4859" s="6">
        <v>219.63972999999999</v>
      </c>
      <c r="D4859" s="6">
        <v>5.44515785008476E-2</v>
      </c>
      <c r="E4859" s="4">
        <f t="shared" si="18"/>
        <v>0.11620739551494824</v>
      </c>
      <c r="F4859" s="4"/>
    </row>
    <row r="4860" spans="1:6" ht="13.2" x14ac:dyDescent="0.25">
      <c r="A4860" s="5">
        <v>44795.416666666664</v>
      </c>
      <c r="B4860" s="6">
        <v>196.41</v>
      </c>
      <c r="C4860" s="6">
        <v>213.64738</v>
      </c>
      <c r="D4860" s="6">
        <v>8.0681448094519104E-2</v>
      </c>
      <c r="E4860" s="4">
        <f t="shared" si="18"/>
        <v>0.11828402766187578</v>
      </c>
      <c r="F4860" s="4"/>
    </row>
    <row r="4861" spans="1:6" ht="13.2" x14ac:dyDescent="0.25">
      <c r="A4861" s="5">
        <v>44795.458333333336</v>
      </c>
      <c r="B4861" s="6">
        <v>203.51</v>
      </c>
      <c r="C4861" s="6">
        <v>216.77131</v>
      </c>
      <c r="D4861" s="6">
        <v>6.1176499786803E-2</v>
      </c>
      <c r="E4861" s="4">
        <f t="shared" si="18"/>
        <v>0.11972934237045169</v>
      </c>
      <c r="F4861" s="4"/>
    </row>
    <row r="4862" spans="1:6" ht="13.2" x14ac:dyDescent="0.25">
      <c r="A4862" s="5">
        <v>44795.5</v>
      </c>
      <c r="B4862" s="6">
        <v>206.15</v>
      </c>
      <c r="C4862" s="6">
        <v>223.42874</v>
      </c>
      <c r="D4862" s="6">
        <v>7.7334455719528294E-2</v>
      </c>
      <c r="E4862" s="4">
        <f t="shared" si="18"/>
        <v>0.12016241666949314</v>
      </c>
      <c r="F4862" s="4"/>
    </row>
    <row r="4863" spans="1:6" ht="13.2" x14ac:dyDescent="0.25">
      <c r="A4863" s="5">
        <v>44795.541666666664</v>
      </c>
      <c r="B4863" s="6">
        <v>203.07</v>
      </c>
      <c r="C4863" s="6">
        <v>217.00959</v>
      </c>
      <c r="D4863" s="6">
        <v>6.4234903167182597E-2</v>
      </c>
      <c r="E4863" s="4">
        <f t="shared" si="18"/>
        <v>0.1200656001803922</v>
      </c>
      <c r="F4863" s="4"/>
    </row>
    <row r="4864" spans="1:6" ht="13.2" x14ac:dyDescent="0.25">
      <c r="A4864" s="5">
        <v>44795.583333333336</v>
      </c>
      <c r="B4864" s="6">
        <v>210.98</v>
      </c>
      <c r="C4864" s="6">
        <v>194.96123</v>
      </c>
      <c r="D4864" s="6">
        <v>8.2163874325167002E-2</v>
      </c>
      <c r="E4864" s="4">
        <f t="shared" si="18"/>
        <v>0.12269450196578052</v>
      </c>
      <c r="F4864" s="4"/>
    </row>
    <row r="4865" spans="1:6" ht="13.2" x14ac:dyDescent="0.25">
      <c r="A4865" s="5">
        <v>44795.625</v>
      </c>
      <c r="B4865" s="6">
        <v>166.26</v>
      </c>
      <c r="C4865" s="6">
        <v>166.22619</v>
      </c>
      <c r="D4865" s="6">
        <v>2.03397551252232E-4</v>
      </c>
      <c r="E4865" s="4">
        <f t="shared" si="18"/>
        <v>0.11828132482017693</v>
      </c>
      <c r="F4865" s="4"/>
    </row>
    <row r="4866" spans="1:6" ht="13.2" x14ac:dyDescent="0.25">
      <c r="A4866" s="5">
        <v>44795.666666666664</v>
      </c>
      <c r="B4866" s="6">
        <v>140.18</v>
      </c>
      <c r="C4866" s="6">
        <v>143.87119000000001</v>
      </c>
      <c r="D4866" s="6">
        <v>2.5656213728405201E-2</v>
      </c>
      <c r="E4866" s="4">
        <f t="shared" si="18"/>
        <v>0.10943208601838683</v>
      </c>
      <c r="F4866" s="4"/>
    </row>
    <row r="4867" spans="1:6" ht="13.2" x14ac:dyDescent="0.25">
      <c r="A4867" s="5">
        <v>44795.708333333336</v>
      </c>
      <c r="B4867" s="6">
        <v>135.47999999999999</v>
      </c>
      <c r="C4867" s="6">
        <v>131.59012000000001</v>
      </c>
      <c r="D4867" s="6">
        <v>2.9560577952204702E-2</v>
      </c>
      <c r="E4867" s="4">
        <f t="shared" si="18"/>
        <v>0.10305164290261891</v>
      </c>
      <c r="F4867" s="4"/>
    </row>
    <row r="4868" spans="1:6" ht="13.2" x14ac:dyDescent="0.25">
      <c r="A4868" s="5">
        <v>44795.75</v>
      </c>
      <c r="B4868" s="6">
        <v>135.38</v>
      </c>
      <c r="C4868" s="6">
        <v>129.39515</v>
      </c>
      <c r="D4868" s="6">
        <v>4.6252506372920402E-2</v>
      </c>
      <c r="E4868" s="4">
        <f t="shared" si="18"/>
        <v>9.8760277688470052E-2</v>
      </c>
      <c r="F4868" s="4"/>
    </row>
    <row r="4869" spans="1:6" ht="13.2" x14ac:dyDescent="0.25">
      <c r="A4869" s="5">
        <v>44795.791666666664</v>
      </c>
      <c r="B4869" s="6">
        <v>135.13</v>
      </c>
      <c r="C4869" s="6">
        <v>130.96159</v>
      </c>
      <c r="D4869" s="6">
        <v>3.1829256196416002E-2</v>
      </c>
      <c r="E4869" s="4">
        <f t="shared" si="18"/>
        <v>9.1040341470268557E-2</v>
      </c>
      <c r="F4869" s="4"/>
    </row>
    <row r="4870" spans="1:6" ht="13.2" x14ac:dyDescent="0.25">
      <c r="A4870" s="5">
        <v>44795.833333333336</v>
      </c>
      <c r="B4870" s="6">
        <v>132.52000000000001</v>
      </c>
      <c r="C4870" s="6">
        <v>132.78371999999999</v>
      </c>
      <c r="D4870" s="6">
        <v>1.98608684859844E-3</v>
      </c>
      <c r="E4870" s="4">
        <f t="shared" ref="E4870:E5124" si="19">AVERAGE(D4847:D4870)</f>
        <v>7.9359776351056857E-2</v>
      </c>
      <c r="F4870" s="4"/>
    </row>
    <row r="4871" spans="1:6" ht="13.2" x14ac:dyDescent="0.25">
      <c r="A4871" s="5">
        <v>44795.875</v>
      </c>
      <c r="B4871" s="6">
        <v>134.61000000000001</v>
      </c>
      <c r="C4871" s="6">
        <v>137.41034999999999</v>
      </c>
      <c r="D4871" s="6">
        <v>2.0379469232121E-2</v>
      </c>
      <c r="E4871" s="4">
        <f t="shared" si="19"/>
        <v>6.9598607942173943E-2</v>
      </c>
      <c r="F4871" s="4"/>
    </row>
    <row r="4872" spans="1:6" ht="13.2" x14ac:dyDescent="0.25">
      <c r="A4872" s="5">
        <v>44795.916666666664</v>
      </c>
      <c r="B4872" s="6">
        <v>144.26</v>
      </c>
      <c r="C4872" s="6">
        <v>144.547</v>
      </c>
      <c r="D4872" s="6">
        <v>1.9855133624357901E-3</v>
      </c>
      <c r="E4872" s="4">
        <f t="shared" si="19"/>
        <v>5.9891749813413157E-2</v>
      </c>
      <c r="F4872" s="4"/>
    </row>
    <row r="4873" spans="1:6" ht="13.2" x14ac:dyDescent="0.25">
      <c r="A4873" s="5">
        <v>44795.958333333336</v>
      </c>
      <c r="B4873" s="6">
        <v>152.25</v>
      </c>
      <c r="C4873" s="6">
        <v>153.28084999999999</v>
      </c>
      <c r="D4873" s="6">
        <v>6.7252367141752301E-3</v>
      </c>
      <c r="E4873" s="4">
        <f t="shared" si="19"/>
        <v>5.201557236271067E-2</v>
      </c>
      <c r="F4873" s="4"/>
    </row>
    <row r="4874" spans="1:6" ht="13.2" x14ac:dyDescent="0.25">
      <c r="A4874" s="5">
        <v>44796</v>
      </c>
      <c r="B4874" s="6">
        <v>158.87</v>
      </c>
      <c r="C4874" s="6">
        <v>176.53243000000001</v>
      </c>
      <c r="D4874" s="6">
        <v>0.100052041429441</v>
      </c>
      <c r="E4874" s="4">
        <f t="shared" si="19"/>
        <v>4.7493170266328009E-2</v>
      </c>
      <c r="F4874" s="4"/>
    </row>
    <row r="4875" spans="1:6" ht="13.2" x14ac:dyDescent="0.25">
      <c r="A4875" s="5">
        <v>44796.041666666664</v>
      </c>
      <c r="B4875" s="6">
        <v>180.2</v>
      </c>
      <c r="C4875" s="6">
        <v>202.79481000000001</v>
      </c>
      <c r="D4875" s="6">
        <v>0.111417101847922</v>
      </c>
      <c r="E4875" s="4">
        <f t="shared" si="19"/>
        <v>4.388295816040718E-2</v>
      </c>
      <c r="F4875" s="4"/>
    </row>
    <row r="4876" spans="1:6" ht="13.2" x14ac:dyDescent="0.25">
      <c r="A4876" s="5">
        <v>44796.083333333336</v>
      </c>
      <c r="B4876" s="6">
        <v>229.73</v>
      </c>
      <c r="C4876" s="6">
        <v>232.73916</v>
      </c>
      <c r="D4876" s="6">
        <v>1.29293239693741E-2</v>
      </c>
      <c r="E4876" s="4">
        <f t="shared" si="19"/>
        <v>4.1501913573777922E-2</v>
      </c>
      <c r="F4876" s="4"/>
    </row>
    <row r="4877" spans="1:6" ht="13.2" x14ac:dyDescent="0.25">
      <c r="A4877" s="5">
        <v>44796.125</v>
      </c>
      <c r="B4877" s="6">
        <v>258.61</v>
      </c>
      <c r="C4877" s="6">
        <v>247.21193</v>
      </c>
      <c r="D4877" s="6">
        <v>4.61064722887767E-2</v>
      </c>
      <c r="E4877" s="4">
        <f t="shared" si="19"/>
        <v>4.1955648632733406E-2</v>
      </c>
      <c r="F4877" s="4"/>
    </row>
    <row r="4878" spans="1:6" ht="13.2" x14ac:dyDescent="0.25">
      <c r="A4878" s="5">
        <v>44796.166666666664</v>
      </c>
      <c r="B4878" s="6">
        <v>249.35</v>
      </c>
      <c r="C4878" s="6">
        <v>243.35480000000001</v>
      </c>
      <c r="D4878" s="6">
        <v>2.4635634883716999E-2</v>
      </c>
      <c r="E4878" s="4">
        <f t="shared" si="19"/>
        <v>4.2517448729602926E-2</v>
      </c>
      <c r="F4878" s="4"/>
    </row>
    <row r="4879" spans="1:6" ht="13.2" x14ac:dyDescent="0.25">
      <c r="A4879" s="5">
        <v>44796.208333333336</v>
      </c>
      <c r="B4879" s="6">
        <v>237.65</v>
      </c>
      <c r="C4879" s="6">
        <v>234.97941</v>
      </c>
      <c r="D4879" s="6">
        <v>1.13652085516769E-2</v>
      </c>
      <c r="E4879" s="4">
        <f t="shared" si="19"/>
        <v>4.2184142021491039E-2</v>
      </c>
      <c r="F4879" s="4"/>
    </row>
    <row r="4880" spans="1:6" ht="13.2" x14ac:dyDescent="0.25">
      <c r="A4880" s="5">
        <v>44796.25</v>
      </c>
      <c r="B4880" s="6">
        <v>230.42</v>
      </c>
      <c r="C4880" s="6">
        <v>229.43557999999999</v>
      </c>
      <c r="D4880" s="6">
        <v>4.2906161285010801E-3</v>
      </c>
      <c r="E4880" s="4">
        <f t="shared" si="19"/>
        <v>4.036889017392517E-2</v>
      </c>
      <c r="F4880" s="4"/>
    </row>
    <row r="4881" spans="1:6" ht="13.2" x14ac:dyDescent="0.25">
      <c r="A4881" s="5">
        <v>44796.291666666664</v>
      </c>
      <c r="B4881" s="6">
        <v>224.15</v>
      </c>
      <c r="C4881" s="6">
        <v>225.47380000000001</v>
      </c>
      <c r="D4881" s="6">
        <v>5.8711921296399202E-3</v>
      </c>
      <c r="E4881" s="4">
        <f t="shared" si="19"/>
        <v>3.9612200460051337E-2</v>
      </c>
      <c r="F4881" s="4"/>
    </row>
    <row r="4882" spans="1:6" ht="13.2" x14ac:dyDescent="0.25">
      <c r="A4882" s="5">
        <v>44796.333333333336</v>
      </c>
      <c r="B4882" s="6">
        <v>223.69</v>
      </c>
      <c r="C4882" s="6">
        <v>222.10622000000001</v>
      </c>
      <c r="D4882" s="6">
        <v>7.1307323135749601E-3</v>
      </c>
      <c r="E4882" s="4">
        <f t="shared" si="19"/>
        <v>3.7850805878966678E-2</v>
      </c>
      <c r="F4882" s="4"/>
    </row>
    <row r="4883" spans="1:6" ht="13.2" x14ac:dyDescent="0.25">
      <c r="A4883" s="5">
        <v>44796.375</v>
      </c>
      <c r="B4883" s="6">
        <v>217.86</v>
      </c>
      <c r="C4883" s="6">
        <v>215.8339</v>
      </c>
      <c r="D4883" s="6">
        <v>9.3873112611133503E-3</v>
      </c>
      <c r="E4883" s="4">
        <f t="shared" si="19"/>
        <v>3.5973128077311088E-2</v>
      </c>
      <c r="F4883" s="4"/>
    </row>
    <row r="4884" spans="1:6" ht="13.2" x14ac:dyDescent="0.25">
      <c r="A4884" s="5">
        <v>44796.416666666664</v>
      </c>
      <c r="B4884" s="6">
        <v>219.66</v>
      </c>
      <c r="C4884" s="6">
        <v>209.65449000000001</v>
      </c>
      <c r="D4884" s="6">
        <v>4.7723805008898099E-2</v>
      </c>
      <c r="E4884" s="4">
        <f t="shared" si="19"/>
        <v>3.4599892948743542E-2</v>
      </c>
      <c r="F4884" s="4"/>
    </row>
    <row r="4885" spans="1:6" ht="13.2" x14ac:dyDescent="0.25">
      <c r="A4885" s="5">
        <v>44796.458333333336</v>
      </c>
      <c r="B4885" s="6">
        <v>217.71</v>
      </c>
      <c r="C4885" s="6">
        <v>213.34831</v>
      </c>
      <c r="D4885" s="6">
        <v>2.04439866432502E-2</v>
      </c>
      <c r="E4885" s="4">
        <f t="shared" si="19"/>
        <v>3.2902704901095516E-2</v>
      </c>
      <c r="F4885" s="4"/>
    </row>
    <row r="4886" spans="1:6" ht="13.2" x14ac:dyDescent="0.25">
      <c r="A4886" s="5">
        <v>44796.5</v>
      </c>
      <c r="B4886" s="6">
        <v>221.44</v>
      </c>
      <c r="C4886" s="6">
        <v>221.30257</v>
      </c>
      <c r="D4886" s="6">
        <v>6.2100498878072102E-4</v>
      </c>
      <c r="E4886" s="4">
        <f t="shared" si="19"/>
        <v>2.9706311120647696E-2</v>
      </c>
      <c r="F4886" s="4"/>
    </row>
    <row r="4887" spans="1:6" ht="13.2" x14ac:dyDescent="0.25">
      <c r="A4887" s="5">
        <v>44796.541666666664</v>
      </c>
      <c r="B4887" s="6">
        <v>222.86</v>
      </c>
      <c r="C4887" s="6">
        <v>214.44224</v>
      </c>
      <c r="D4887" s="6">
        <v>3.9254206633916898E-2</v>
      </c>
      <c r="E4887" s="4">
        <f t="shared" si="19"/>
        <v>2.8665448765094956E-2</v>
      </c>
      <c r="F4887" s="4"/>
    </row>
    <row r="4888" spans="1:6" ht="13.2" x14ac:dyDescent="0.25">
      <c r="A4888" s="5">
        <v>44796.583333333336</v>
      </c>
      <c r="B4888" s="6">
        <v>227.32</v>
      </c>
      <c r="C4888" s="6">
        <v>188.65342000000001</v>
      </c>
      <c r="D4888" s="6">
        <v>0.20496092782203401</v>
      </c>
      <c r="E4888" s="4">
        <f t="shared" si="19"/>
        <v>3.378199266079774E-2</v>
      </c>
      <c r="F4888" s="4"/>
    </row>
    <row r="4889" spans="1:6" ht="13.2" x14ac:dyDescent="0.25">
      <c r="A4889" s="5">
        <v>44796.625</v>
      </c>
      <c r="B4889" s="6">
        <v>190.92</v>
      </c>
      <c r="C4889" s="6">
        <v>157.00388000000001</v>
      </c>
      <c r="D4889" s="6">
        <v>0.21602090343245001</v>
      </c>
      <c r="E4889" s="4">
        <f t="shared" si="19"/>
        <v>4.2774388739180984E-2</v>
      </c>
      <c r="F4889" s="4"/>
    </row>
    <row r="4890" spans="1:6" ht="13.2" x14ac:dyDescent="0.25">
      <c r="A4890" s="5">
        <v>44796.666666666664</v>
      </c>
      <c r="B4890" s="6">
        <v>164.03</v>
      </c>
      <c r="C4890" s="6">
        <v>136.755</v>
      </c>
      <c r="D4890" s="6">
        <v>0.199444261635772</v>
      </c>
      <c r="E4890" s="4">
        <f t="shared" si="19"/>
        <v>5.0015557401987931E-2</v>
      </c>
      <c r="F4890" s="4"/>
    </row>
    <row r="4891" spans="1:6" ht="13.2" x14ac:dyDescent="0.25">
      <c r="A4891" s="5">
        <v>44796.708333333336</v>
      </c>
      <c r="B4891" s="6">
        <v>158.46</v>
      </c>
      <c r="C4891" s="6">
        <v>129.12476000000001</v>
      </c>
      <c r="D4891" s="6">
        <v>0.22718524317102301</v>
      </c>
      <c r="E4891" s="4">
        <f t="shared" si="19"/>
        <v>5.8249918452772047E-2</v>
      </c>
      <c r="F4891" s="4"/>
    </row>
    <row r="4892" spans="1:6" ht="13.2" x14ac:dyDescent="0.25">
      <c r="A4892" s="5">
        <v>44796.75</v>
      </c>
      <c r="B4892" s="6">
        <v>158.27000000000001</v>
      </c>
      <c r="C4892" s="6">
        <v>130.37526</v>
      </c>
      <c r="D4892" s="6">
        <v>0.21395731061245801</v>
      </c>
      <c r="E4892" s="4">
        <f t="shared" si="19"/>
        <v>6.5237618629419444E-2</v>
      </c>
      <c r="F4892" s="4"/>
    </row>
    <row r="4893" spans="1:6" ht="13.2" x14ac:dyDescent="0.25">
      <c r="A4893" s="5">
        <v>44796.791666666664</v>
      </c>
      <c r="B4893" s="6">
        <v>156.88999999999999</v>
      </c>
      <c r="C4893" s="6">
        <v>133.76625000000001</v>
      </c>
      <c r="D4893" s="6">
        <v>0.17286684795305199</v>
      </c>
      <c r="E4893" s="4">
        <f t="shared" si="19"/>
        <v>7.1114184952612597E-2</v>
      </c>
      <c r="F4893" s="4"/>
    </row>
    <row r="4894" spans="1:6" ht="13.2" x14ac:dyDescent="0.25">
      <c r="A4894" s="5">
        <v>44796.833333333336</v>
      </c>
      <c r="B4894" s="6">
        <v>166.1</v>
      </c>
      <c r="C4894" s="6">
        <v>136.59796</v>
      </c>
      <c r="D4894" s="6">
        <v>0.21597716393421901</v>
      </c>
      <c r="E4894" s="4">
        <f t="shared" si="19"/>
        <v>8.0030479831180112E-2</v>
      </c>
      <c r="F4894" s="4"/>
    </row>
    <row r="4895" spans="1:6" ht="13.2" x14ac:dyDescent="0.25">
      <c r="A4895" s="5">
        <v>44796.875</v>
      </c>
      <c r="B4895" s="6">
        <v>170.8</v>
      </c>
      <c r="C4895" s="6">
        <v>141.40773999999999</v>
      </c>
      <c r="D4895" s="6">
        <v>0.207854676130175</v>
      </c>
      <c r="E4895" s="4">
        <f t="shared" si="19"/>
        <v>8.7841946785265704E-2</v>
      </c>
      <c r="F4895" s="4"/>
    </row>
    <row r="4896" spans="1:6" ht="13.2" x14ac:dyDescent="0.25">
      <c r="A4896" s="5">
        <v>44796.916666666664</v>
      </c>
      <c r="B4896" s="6">
        <v>181.51</v>
      </c>
      <c r="C4896" s="6">
        <v>149.64305999999999</v>
      </c>
      <c r="D4896" s="6">
        <v>0.21295300964842601</v>
      </c>
      <c r="E4896" s="4">
        <f t="shared" si="19"/>
        <v>9.6632259130515319E-2</v>
      </c>
      <c r="F4896" s="4"/>
    </row>
    <row r="4897" spans="1:6" ht="13.2" x14ac:dyDescent="0.25">
      <c r="A4897" s="5">
        <v>44796.958333333336</v>
      </c>
      <c r="B4897" s="6">
        <v>187.11</v>
      </c>
      <c r="C4897" s="6">
        <v>160.89098000000001</v>
      </c>
      <c r="D4897" s="6">
        <v>0.162961404051364</v>
      </c>
      <c r="E4897" s="4">
        <f t="shared" si="19"/>
        <v>0.1031420994362315</v>
      </c>
      <c r="F4897" s="4"/>
    </row>
    <row r="4898" spans="1:6" ht="13.2" x14ac:dyDescent="0.25">
      <c r="A4898" s="5">
        <v>44794</v>
      </c>
      <c r="B4898" s="6">
        <v>167.61</v>
      </c>
      <c r="C4898" s="6">
        <v>175.60183000000001</v>
      </c>
      <c r="D4898" s="6">
        <v>4.5511086074672399E-2</v>
      </c>
      <c r="E4898" s="4">
        <f t="shared" si="19"/>
        <v>0.10086955962978282</v>
      </c>
      <c r="F4898" s="4"/>
    </row>
    <row r="4899" spans="1:6" ht="13.2" x14ac:dyDescent="0.25">
      <c r="A4899" s="5">
        <v>44794.041666666664</v>
      </c>
      <c r="B4899" s="6">
        <v>183.96</v>
      </c>
      <c r="C4899" s="6">
        <v>208.03592</v>
      </c>
      <c r="D4899" s="6">
        <v>0.11572962976778201</v>
      </c>
      <c r="E4899" s="4">
        <f t="shared" si="19"/>
        <v>0.10104924829311029</v>
      </c>
      <c r="F4899" s="4"/>
    </row>
    <row r="4900" spans="1:6" ht="13.2" x14ac:dyDescent="0.25">
      <c r="A4900" s="5">
        <v>44794.083333333336</v>
      </c>
      <c r="B4900" s="6">
        <v>241.67</v>
      </c>
      <c r="C4900" s="6">
        <v>239.1302</v>
      </c>
      <c r="D4900" s="6">
        <v>1.0620992246064999E-2</v>
      </c>
      <c r="E4900" s="4">
        <f t="shared" si="19"/>
        <v>0.1009530678046391</v>
      </c>
      <c r="F4900" s="4"/>
    </row>
    <row r="4901" spans="1:6" ht="13.2" x14ac:dyDescent="0.25">
      <c r="A4901" s="5">
        <v>44794.125</v>
      </c>
      <c r="B4901" s="6">
        <v>273.49</v>
      </c>
      <c r="C4901" s="6">
        <v>255.62598</v>
      </c>
      <c r="D4901" s="6">
        <v>6.9883428906561101E-2</v>
      </c>
      <c r="E4901" s="4">
        <f t="shared" si="19"/>
        <v>0.10194377433038011</v>
      </c>
      <c r="F4901" s="4"/>
    </row>
    <row r="4902" spans="1:6" ht="13.2" x14ac:dyDescent="0.25">
      <c r="A4902" s="5">
        <v>44794.166666666664</v>
      </c>
      <c r="B4902" s="6">
        <v>257.85000000000002</v>
      </c>
      <c r="C4902" s="6">
        <v>256.27399000000003</v>
      </c>
      <c r="D4902" s="6">
        <v>6.1497071942415802E-3</v>
      </c>
      <c r="E4902" s="4">
        <f t="shared" si="19"/>
        <v>0.10117352734331864</v>
      </c>
      <c r="F4902" s="4"/>
    </row>
    <row r="4903" spans="1:6" ht="13.2" x14ac:dyDescent="0.25">
      <c r="A4903" s="5">
        <v>44794.208333333336</v>
      </c>
      <c r="B4903" s="6">
        <v>246.29</v>
      </c>
      <c r="C4903" s="6">
        <v>250.69604000000001</v>
      </c>
      <c r="D4903" s="6">
        <v>1.7575227753896701E-2</v>
      </c>
      <c r="E4903" s="4">
        <f t="shared" si="19"/>
        <v>0.10143227814341112</v>
      </c>
      <c r="F4903" s="4"/>
    </row>
    <row r="4904" spans="1:6" ht="13.2" x14ac:dyDescent="0.25">
      <c r="A4904" s="5">
        <v>44794.25</v>
      </c>
      <c r="B4904" s="6">
        <v>233.03</v>
      </c>
      <c r="C4904" s="6">
        <v>246.39985999999999</v>
      </c>
      <c r="D4904" s="6">
        <v>5.4260826284560297E-2</v>
      </c>
      <c r="E4904" s="4">
        <f t="shared" si="19"/>
        <v>0.1035143702332469</v>
      </c>
      <c r="F4904" s="4"/>
    </row>
    <row r="4905" spans="1:6" ht="13.2" x14ac:dyDescent="0.25">
      <c r="A4905" s="5">
        <v>44794.291666666664</v>
      </c>
      <c r="B4905" s="6">
        <v>225.32</v>
      </c>
      <c r="C4905" s="6">
        <v>245.07628</v>
      </c>
      <c r="D4905" s="6">
        <v>8.0612779009049701E-2</v>
      </c>
      <c r="E4905" s="4">
        <f t="shared" si="19"/>
        <v>0.10662860301988898</v>
      </c>
      <c r="F4905" s="4"/>
    </row>
    <row r="4906" spans="1:6" ht="13.2" x14ac:dyDescent="0.25">
      <c r="A4906" s="5">
        <v>44794.333333333336</v>
      </c>
      <c r="B4906" s="6">
        <v>231.67</v>
      </c>
      <c r="C4906" s="6">
        <v>244.94627</v>
      </c>
      <c r="D4906" s="6">
        <v>5.4200743697791397E-2</v>
      </c>
      <c r="E4906" s="4">
        <f t="shared" si="19"/>
        <v>0.10858985349423135</v>
      </c>
      <c r="F4906" s="4"/>
    </row>
    <row r="4907" spans="1:6" ht="13.2" x14ac:dyDescent="0.25">
      <c r="A4907" s="5">
        <v>44794.375</v>
      </c>
      <c r="B4907" s="6">
        <v>232.01</v>
      </c>
      <c r="C4907" s="6">
        <v>239.97962999999999</v>
      </c>
      <c r="D4907" s="6">
        <v>3.3209610332343598E-2</v>
      </c>
      <c r="E4907" s="4">
        <f t="shared" si="19"/>
        <v>0.10958244928886594</v>
      </c>
      <c r="F4907" s="4"/>
    </row>
    <row r="4908" spans="1:6" ht="13.2" x14ac:dyDescent="0.25">
      <c r="A4908" s="5">
        <v>44794.416666666664</v>
      </c>
      <c r="B4908" s="6">
        <v>230.41</v>
      </c>
      <c r="C4908" s="6">
        <v>231.94573</v>
      </c>
      <c r="D4908" s="6">
        <v>6.6210746798399797E-3</v>
      </c>
      <c r="E4908" s="4">
        <f t="shared" si="19"/>
        <v>0.10786983552515518</v>
      </c>
      <c r="F4908" s="4"/>
    </row>
    <row r="4909" spans="1:6" ht="13.2" x14ac:dyDescent="0.25">
      <c r="A4909" s="5">
        <v>44794.458333333336</v>
      </c>
      <c r="B4909" s="6">
        <v>219.31</v>
      </c>
      <c r="C4909" s="6">
        <v>231.26820000000001</v>
      </c>
      <c r="D4909" s="6">
        <v>5.1707065649319699E-2</v>
      </c>
      <c r="E4909" s="4">
        <f t="shared" si="19"/>
        <v>0.10917246381707475</v>
      </c>
      <c r="F4909" s="4"/>
    </row>
    <row r="4910" spans="1:6" ht="13.2" x14ac:dyDescent="0.25">
      <c r="A4910" s="5">
        <v>44794.5</v>
      </c>
      <c r="B4910" s="6">
        <v>216.17</v>
      </c>
      <c r="C4910" s="6">
        <v>238.34234000000001</v>
      </c>
      <c r="D4910" s="6">
        <v>9.3027281682306298E-2</v>
      </c>
      <c r="E4910" s="4">
        <f t="shared" si="19"/>
        <v>0.11302272534597164</v>
      </c>
      <c r="F4910" s="4"/>
    </row>
    <row r="4911" spans="1:6" ht="13.2" x14ac:dyDescent="0.25">
      <c r="A4911" s="5">
        <v>44794.541666666664</v>
      </c>
      <c r="B4911" s="6">
        <v>211.39</v>
      </c>
      <c r="C4911" s="6">
        <v>237.61302000000001</v>
      </c>
      <c r="D4911" s="6">
        <v>0.11036019827533</v>
      </c>
      <c r="E4911" s="4">
        <f t="shared" si="19"/>
        <v>0.11598547499769719</v>
      </c>
      <c r="F4911" s="4"/>
    </row>
    <row r="4912" spans="1:6" ht="13.2" x14ac:dyDescent="0.25">
      <c r="A4912" s="5">
        <v>44794.583333333336</v>
      </c>
      <c r="B4912" s="6">
        <v>209.08</v>
      </c>
      <c r="C4912" s="6">
        <v>219.72125</v>
      </c>
      <c r="D4912" s="6">
        <v>4.8430682057379403E-2</v>
      </c>
      <c r="E4912" s="4">
        <f t="shared" si="19"/>
        <v>0.10946338142416991</v>
      </c>
      <c r="F4912" s="4"/>
    </row>
    <row r="4913" spans="1:6" ht="13.2" x14ac:dyDescent="0.25">
      <c r="A4913" s="5">
        <v>44794.625</v>
      </c>
      <c r="B4913" s="6">
        <v>155.26</v>
      </c>
      <c r="C4913" s="6">
        <v>184.95581999999999</v>
      </c>
      <c r="D4913" s="6">
        <v>0.16055628852338899</v>
      </c>
      <c r="E4913" s="4">
        <f t="shared" si="19"/>
        <v>0.10715235580295902</v>
      </c>
      <c r="F4913" s="4"/>
    </row>
    <row r="4914" spans="1:6" ht="13.2" x14ac:dyDescent="0.25">
      <c r="A4914" s="5">
        <v>44794.666666666664</v>
      </c>
      <c r="B4914" s="6">
        <v>111.36</v>
      </c>
      <c r="C4914" s="6">
        <v>149.03017</v>
      </c>
      <c r="D4914" s="6">
        <v>0.25276875145482203</v>
      </c>
      <c r="E4914" s="4">
        <f t="shared" si="19"/>
        <v>0.10937420954541945</v>
      </c>
      <c r="F4914" s="4"/>
    </row>
    <row r="4915" spans="1:6" ht="13.2" x14ac:dyDescent="0.25">
      <c r="A4915" s="5">
        <v>44794.708333333336</v>
      </c>
      <c r="B4915" s="6">
        <v>106.94</v>
      </c>
      <c r="C4915" s="6">
        <v>127.14913</v>
      </c>
      <c r="D4915" s="6">
        <v>0.15894037182952001</v>
      </c>
      <c r="E4915" s="4">
        <f t="shared" si="19"/>
        <v>0.10653067323952352</v>
      </c>
      <c r="F4915" s="4"/>
    </row>
    <row r="4916" spans="1:6" ht="13.2" x14ac:dyDescent="0.25">
      <c r="A4916" s="5">
        <v>44794.75</v>
      </c>
      <c r="B4916" s="6">
        <v>109.93</v>
      </c>
      <c r="C4916" s="6">
        <v>123.62336999999999</v>
      </c>
      <c r="D4916" s="6">
        <v>0.11076683963558</v>
      </c>
      <c r="E4916" s="4">
        <f t="shared" si="19"/>
        <v>0.1022310702821536</v>
      </c>
      <c r="F4916" s="4"/>
    </row>
    <row r="4917" spans="1:6" ht="13.2" x14ac:dyDescent="0.25">
      <c r="A4917" s="5">
        <v>44794.791666666664</v>
      </c>
      <c r="B4917" s="6">
        <v>103.67</v>
      </c>
      <c r="C4917" s="6">
        <v>126.42449000000001</v>
      </c>
      <c r="D4917" s="6">
        <v>0.17998482730679699</v>
      </c>
      <c r="E4917" s="4">
        <f t="shared" si="19"/>
        <v>0.1025276527552263</v>
      </c>
      <c r="F4917" s="4"/>
    </row>
    <row r="4918" spans="1:6" ht="13.2" x14ac:dyDescent="0.25">
      <c r="A4918" s="5">
        <v>44794.833333333336</v>
      </c>
      <c r="B4918" s="6">
        <v>96.75</v>
      </c>
      <c r="C4918" s="6">
        <v>127.687</v>
      </c>
      <c r="D4918" s="6">
        <v>0.24228778184153399</v>
      </c>
      <c r="E4918" s="4">
        <f t="shared" si="19"/>
        <v>0.10362392850136443</v>
      </c>
      <c r="F4918" s="4"/>
    </row>
    <row r="4919" spans="1:6" ht="13.2" x14ac:dyDescent="0.25">
      <c r="A4919" s="5">
        <v>44794.875</v>
      </c>
      <c r="B4919" s="6">
        <v>103.54</v>
      </c>
      <c r="C4919" s="6">
        <v>130.91025999999999</v>
      </c>
      <c r="D4919" s="6">
        <v>0.209076507830631</v>
      </c>
      <c r="E4919" s="4">
        <f t="shared" si="19"/>
        <v>0.10367483815555008</v>
      </c>
      <c r="F4919" s="4"/>
    </row>
    <row r="4920" spans="1:6" ht="13.2" x14ac:dyDescent="0.25">
      <c r="A4920" s="5">
        <v>44794.916666666664</v>
      </c>
      <c r="B4920" s="6">
        <v>111.03</v>
      </c>
      <c r="C4920" s="6">
        <v>137.98060000000001</v>
      </c>
      <c r="D4920" s="6">
        <v>0.19532166116106101</v>
      </c>
      <c r="E4920" s="4">
        <f t="shared" si="19"/>
        <v>0.10294019863524322</v>
      </c>
      <c r="F4920" s="4"/>
    </row>
    <row r="4921" spans="1:6" ht="13.2" x14ac:dyDescent="0.25">
      <c r="A4921" s="5">
        <v>44794.958333333336</v>
      </c>
      <c r="B4921" s="6">
        <v>124.14</v>
      </c>
      <c r="C4921" s="6">
        <v>150.27325999999999</v>
      </c>
      <c r="D4921" s="6">
        <v>0.17390492493474799</v>
      </c>
      <c r="E4921" s="4">
        <f t="shared" si="19"/>
        <v>0.10339617867205088</v>
      </c>
      <c r="F4921" s="4"/>
    </row>
    <row r="4922" spans="1:6" ht="13.2" x14ac:dyDescent="0.25">
      <c r="A4922" s="5">
        <v>44795</v>
      </c>
      <c r="B4922" s="6">
        <v>133.22999999999999</v>
      </c>
      <c r="C4922" s="6">
        <v>164.61864</v>
      </c>
      <c r="D4922" s="6">
        <v>0.19067488347613601</v>
      </c>
      <c r="E4922" s="4">
        <f t="shared" si="19"/>
        <v>0.10944467023044518</v>
      </c>
      <c r="F4922" s="4"/>
    </row>
    <row r="4923" spans="1:6" ht="13.2" x14ac:dyDescent="0.25">
      <c r="A4923" s="5">
        <v>44795.041666666664</v>
      </c>
      <c r="B4923" s="6">
        <v>157.5</v>
      </c>
      <c r="C4923" s="6">
        <v>196.01007999999999</v>
      </c>
      <c r="D4923" s="6">
        <v>0.19646989583392799</v>
      </c>
      <c r="E4923" s="4">
        <f t="shared" si="19"/>
        <v>0.11280884798320127</v>
      </c>
      <c r="F4923" s="4"/>
    </row>
    <row r="4924" spans="1:6" ht="13.2" x14ac:dyDescent="0.25">
      <c r="A4924" s="5">
        <v>44795.083333333336</v>
      </c>
      <c r="B4924" s="6">
        <v>212.66</v>
      </c>
      <c r="C4924" s="6">
        <v>230.85302999999999</v>
      </c>
      <c r="D4924" s="6">
        <v>7.8807845840273297E-2</v>
      </c>
      <c r="E4924" s="4">
        <f t="shared" si="19"/>
        <v>0.11564996688295993</v>
      </c>
      <c r="F4924" s="4"/>
    </row>
    <row r="4925" spans="1:6" ht="13.2" x14ac:dyDescent="0.25">
      <c r="A4925" s="5">
        <v>44795.125</v>
      </c>
      <c r="B4925" s="6">
        <v>236.34</v>
      </c>
      <c r="C4925" s="6">
        <v>248.28136000000001</v>
      </c>
      <c r="D4925" s="6">
        <v>4.8096079383486499E-2</v>
      </c>
      <c r="E4925" s="4">
        <f t="shared" si="19"/>
        <v>0.11474216065283184</v>
      </c>
      <c r="F4925" s="4"/>
    </row>
    <row r="4926" spans="1:6" ht="13.2" x14ac:dyDescent="0.25">
      <c r="A4926" s="5">
        <v>44795.166666666664</v>
      </c>
      <c r="B4926" s="6">
        <v>240.5</v>
      </c>
      <c r="C4926" s="6">
        <v>246.90600000000001</v>
      </c>
      <c r="D4926" s="6">
        <v>2.5945096514463001E-2</v>
      </c>
      <c r="E4926" s="4">
        <f t="shared" si="19"/>
        <v>0.11556696854117442</v>
      </c>
      <c r="F4926" s="4"/>
    </row>
    <row r="4927" spans="1:6" ht="13.2" x14ac:dyDescent="0.25">
      <c r="A4927" s="5">
        <v>44795.208333333336</v>
      </c>
      <c r="B4927" s="6">
        <v>231.98</v>
      </c>
      <c r="C4927" s="6">
        <v>240.31944999999999</v>
      </c>
      <c r="D4927" s="6">
        <v>3.4701519165427498E-2</v>
      </c>
      <c r="E4927" s="4">
        <f t="shared" si="19"/>
        <v>0.11628056401665487</v>
      </c>
      <c r="F4927" s="4"/>
    </row>
    <row r="4928" spans="1:6" ht="13.2" x14ac:dyDescent="0.25">
      <c r="A4928" s="5">
        <v>44795.25</v>
      </c>
      <c r="B4928" s="6">
        <v>220.01</v>
      </c>
      <c r="C4928" s="6">
        <v>235.14555999999999</v>
      </c>
      <c r="D4928" s="6">
        <v>6.4366769247099498E-2</v>
      </c>
      <c r="E4928" s="4">
        <f t="shared" si="19"/>
        <v>0.11670164497342733</v>
      </c>
      <c r="F4928" s="4"/>
    </row>
    <row r="4929" spans="1:6" ht="13.2" x14ac:dyDescent="0.25">
      <c r="A4929" s="5">
        <v>44795.291666666664</v>
      </c>
      <c r="B4929" s="6">
        <v>221.96</v>
      </c>
      <c r="C4929" s="6">
        <v>232.60663</v>
      </c>
      <c r="D4929" s="6">
        <v>4.5770965341787498E-2</v>
      </c>
      <c r="E4929" s="4">
        <f t="shared" si="19"/>
        <v>0.11524990273729141</v>
      </c>
      <c r="F4929" s="4"/>
    </row>
    <row r="4930" spans="1:6" ht="13.2" x14ac:dyDescent="0.25">
      <c r="A4930" s="5">
        <v>44795.333333333336</v>
      </c>
      <c r="B4930" s="6">
        <v>214.05</v>
      </c>
      <c r="C4930" s="6">
        <v>231.32973999999999</v>
      </c>
      <c r="D4930" s="6">
        <v>7.4697442706674694E-2</v>
      </c>
      <c r="E4930" s="4">
        <f t="shared" si="19"/>
        <v>0.11610393186266155</v>
      </c>
      <c r="F4930" s="4"/>
    </row>
    <row r="4931" spans="1:6" ht="13.2" x14ac:dyDescent="0.25">
      <c r="A4931" s="5">
        <v>44795.375</v>
      </c>
      <c r="B4931" s="6">
        <v>207.68</v>
      </c>
      <c r="C4931" s="6">
        <v>225.69656000000001</v>
      </c>
      <c r="D4931" s="6">
        <v>7.98264714358074E-2</v>
      </c>
      <c r="E4931" s="4">
        <f t="shared" si="19"/>
        <v>0.11804630107530588</v>
      </c>
      <c r="F4931" s="4"/>
    </row>
    <row r="4932" spans="1:6" ht="13.2" x14ac:dyDescent="0.25">
      <c r="A4932" s="5">
        <v>44795.416666666664</v>
      </c>
      <c r="B4932" s="6">
        <v>196.41</v>
      </c>
      <c r="C4932" s="6">
        <v>218.88209000000001</v>
      </c>
      <c r="D4932" s="6">
        <v>0.102667559506581</v>
      </c>
      <c r="E4932" s="4">
        <f t="shared" si="19"/>
        <v>0.12204823794308674</v>
      </c>
      <c r="F4932" s="4"/>
    </row>
    <row r="4933" spans="1:6" ht="13.2" x14ac:dyDescent="0.25">
      <c r="A4933" s="5">
        <v>44795.458333333336</v>
      </c>
      <c r="B4933" s="6">
        <v>203.51</v>
      </c>
      <c r="C4933" s="6">
        <v>220.71361999999999</v>
      </c>
      <c r="D4933" s="6">
        <v>7.7945438981065096E-2</v>
      </c>
      <c r="E4933" s="4">
        <f t="shared" si="19"/>
        <v>0.12314150349857612</v>
      </c>
      <c r="F4933" s="4"/>
    </row>
    <row r="4934" spans="1:6" ht="13.2" x14ac:dyDescent="0.25">
      <c r="A4934" s="5">
        <v>44795.5</v>
      </c>
      <c r="B4934" s="6">
        <v>206.15</v>
      </c>
      <c r="C4934" s="6">
        <v>226.74553</v>
      </c>
      <c r="D4934" s="6">
        <v>9.0831029833311303E-2</v>
      </c>
      <c r="E4934" s="4">
        <f t="shared" si="19"/>
        <v>0.12304999300486802</v>
      </c>
      <c r="F4934" s="4"/>
    </row>
    <row r="4935" spans="1:6" ht="13.2" x14ac:dyDescent="0.25">
      <c r="A4935" s="5">
        <v>44795.541666666664</v>
      </c>
      <c r="B4935" s="6">
        <v>203.07</v>
      </c>
      <c r="C4935" s="6">
        <v>221.40186</v>
      </c>
      <c r="D4935" s="6">
        <v>8.2799033395654406E-2</v>
      </c>
      <c r="E4935" s="4">
        <f t="shared" si="19"/>
        <v>0.12190161113488156</v>
      </c>
      <c r="F4935" s="4"/>
    </row>
    <row r="4936" spans="1:6" ht="13.2" x14ac:dyDescent="0.25">
      <c r="A4936" s="5">
        <v>44795.583333333336</v>
      </c>
      <c r="B4936" s="6">
        <v>210.98</v>
      </c>
      <c r="C4936" s="6">
        <v>200.94166999999999</v>
      </c>
      <c r="D4936" s="6">
        <v>4.9956437606993101E-2</v>
      </c>
      <c r="E4936" s="4">
        <f t="shared" si="19"/>
        <v>0.12196518428278212</v>
      </c>
      <c r="F4936" s="4"/>
    </row>
    <row r="4937" spans="1:6" ht="13.2" x14ac:dyDescent="0.25">
      <c r="A4937" s="5">
        <v>44795.625</v>
      </c>
      <c r="B4937" s="6">
        <v>166.26</v>
      </c>
      <c r="C4937" s="6">
        <v>171.27959999999999</v>
      </c>
      <c r="D4937" s="6">
        <v>2.9306467320101101E-2</v>
      </c>
      <c r="E4937" s="4">
        <f t="shared" si="19"/>
        <v>0.11649644173264512</v>
      </c>
      <c r="F4937" s="4"/>
    </row>
    <row r="4938" spans="1:6" ht="13.2" x14ac:dyDescent="0.25">
      <c r="A4938" s="5">
        <v>44795.666666666664</v>
      </c>
      <c r="B4938" s="6">
        <v>140.18</v>
      </c>
      <c r="C4938" s="6">
        <v>144.79071999999999</v>
      </c>
      <c r="D4938" s="6">
        <v>3.1844029783124103E-2</v>
      </c>
      <c r="E4938" s="4">
        <f t="shared" si="19"/>
        <v>0.10729124499632435</v>
      </c>
      <c r="F4938" s="4"/>
    </row>
    <row r="4939" spans="1:6" ht="13.2" x14ac:dyDescent="0.25">
      <c r="A4939" s="5">
        <v>44795.708333333336</v>
      </c>
      <c r="B4939" s="6">
        <v>135.47999999999999</v>
      </c>
      <c r="C4939" s="6">
        <v>128.21589</v>
      </c>
      <c r="D4939" s="6">
        <v>5.6655302240619203E-2</v>
      </c>
      <c r="E4939" s="4">
        <f t="shared" si="19"/>
        <v>0.1030293670967868</v>
      </c>
      <c r="F4939" s="4"/>
    </row>
    <row r="4940" spans="1:6" ht="13.2" x14ac:dyDescent="0.25">
      <c r="A4940" s="5">
        <v>44795.75</v>
      </c>
      <c r="B4940" s="6">
        <v>135.38</v>
      </c>
      <c r="C4940" s="6">
        <v>123.88978</v>
      </c>
      <c r="D4940" s="6">
        <v>9.2745503301402202E-2</v>
      </c>
      <c r="E4940" s="4">
        <f t="shared" si="19"/>
        <v>0.10227847808286274</v>
      </c>
      <c r="F4940" s="4"/>
    </row>
    <row r="4941" spans="1:6" ht="13.2" x14ac:dyDescent="0.25">
      <c r="A4941" s="5">
        <v>44795.791666666664</v>
      </c>
      <c r="B4941" s="6">
        <v>135.13</v>
      </c>
      <c r="C4941" s="6">
        <v>124.80132999999999</v>
      </c>
      <c r="D4941" s="6">
        <v>8.2760896859031902E-2</v>
      </c>
      <c r="E4941" s="4">
        <f t="shared" si="19"/>
        <v>9.8227480980872514E-2</v>
      </c>
      <c r="F4941" s="4"/>
    </row>
    <row r="4942" spans="1:6" ht="13.2" x14ac:dyDescent="0.25">
      <c r="A4942" s="5">
        <v>44795.833333333336</v>
      </c>
      <c r="B4942" s="6">
        <v>132.52000000000001</v>
      </c>
      <c r="C4942" s="6">
        <v>126.55651</v>
      </c>
      <c r="D4942" s="6">
        <v>4.7121163502375399E-2</v>
      </c>
      <c r="E4942" s="4">
        <f t="shared" si="19"/>
        <v>9.0095538550074239E-2</v>
      </c>
      <c r="F4942" s="4"/>
    </row>
    <row r="4943" spans="1:6" ht="13.2" x14ac:dyDescent="0.25">
      <c r="A4943" s="5">
        <v>44795.875</v>
      </c>
      <c r="B4943" s="6">
        <v>134.61000000000001</v>
      </c>
      <c r="C4943" s="6">
        <v>131.38717</v>
      </c>
      <c r="D4943" s="6">
        <v>2.4529259592089601E-2</v>
      </c>
      <c r="E4943" s="4">
        <f t="shared" si="19"/>
        <v>8.2406069873468366E-2</v>
      </c>
      <c r="F4943" s="4"/>
    </row>
    <row r="4944" spans="1:6" ht="13.2" x14ac:dyDescent="0.25">
      <c r="A4944" s="5">
        <v>44795.916666666664</v>
      </c>
      <c r="B4944" s="6">
        <v>144.26</v>
      </c>
      <c r="C4944" s="6">
        <v>138.20285000000001</v>
      </c>
      <c r="D4944" s="6">
        <v>4.3827967368255998E-2</v>
      </c>
      <c r="E4944" s="4">
        <f t="shared" si="19"/>
        <v>7.6093832632101482E-2</v>
      </c>
      <c r="F4944" s="4"/>
    </row>
    <row r="4945" spans="1:6" ht="13.2" x14ac:dyDescent="0.25">
      <c r="A4945" s="5">
        <v>44795.958333333336</v>
      </c>
      <c r="B4945" s="6">
        <v>152.25</v>
      </c>
      <c r="C4945" s="6">
        <v>146.83482000000001</v>
      </c>
      <c r="D4945" s="6">
        <v>3.68793995865557E-2</v>
      </c>
      <c r="E4945" s="4">
        <f t="shared" si="19"/>
        <v>7.0384435742593468E-2</v>
      </c>
      <c r="F4945" s="4"/>
    </row>
    <row r="4946" spans="1:6" ht="13.2" x14ac:dyDescent="0.25">
      <c r="A4946" s="5">
        <v>44796</v>
      </c>
      <c r="B4946" s="6">
        <v>158.87</v>
      </c>
      <c r="C4946" s="6">
        <v>169.96767</v>
      </c>
      <c r="D4946" s="6">
        <v>6.5292828924465404E-2</v>
      </c>
      <c r="E4946" s="4">
        <f t="shared" si="19"/>
        <v>6.5160183469607197E-2</v>
      </c>
      <c r="F4946" s="4"/>
    </row>
    <row r="4947" spans="1:6" ht="13.2" x14ac:dyDescent="0.25">
      <c r="A4947" s="5">
        <v>44796.041666666664</v>
      </c>
      <c r="B4947" s="6">
        <v>180.2</v>
      </c>
      <c r="C4947" s="6">
        <v>196.20434</v>
      </c>
      <c r="D4947" s="6">
        <v>8.1569755286758694E-2</v>
      </c>
      <c r="E4947" s="4">
        <f t="shared" si="19"/>
        <v>6.0372677613475145E-2</v>
      </c>
      <c r="F4947" s="4"/>
    </row>
    <row r="4948" spans="1:6" ht="13.2" x14ac:dyDescent="0.25">
      <c r="A4948" s="5">
        <v>44796.083333333336</v>
      </c>
      <c r="B4948" s="6">
        <v>229.73</v>
      </c>
      <c r="C4948" s="6">
        <v>228.25086999999999</v>
      </c>
      <c r="D4948" s="6">
        <v>6.4802819809624199E-3</v>
      </c>
      <c r="E4948" s="4">
        <f t="shared" si="19"/>
        <v>5.7359029119337192E-2</v>
      </c>
      <c r="F4948" s="4"/>
    </row>
    <row r="4949" spans="1:6" ht="13.2" x14ac:dyDescent="0.25">
      <c r="A4949" s="5">
        <v>44796.125</v>
      </c>
      <c r="B4949" s="6">
        <v>258.61</v>
      </c>
      <c r="C4949" s="6">
        <v>245.24449999999999</v>
      </c>
      <c r="D4949" s="6">
        <v>5.4498673772500603E-2</v>
      </c>
      <c r="E4949" s="4">
        <f t="shared" si="19"/>
        <v>5.7625803885546119E-2</v>
      </c>
      <c r="F4949" s="4"/>
    </row>
    <row r="4950" spans="1:6" ht="13.2" x14ac:dyDescent="0.25">
      <c r="A4950" s="5">
        <v>44796.166666666664</v>
      </c>
      <c r="B4950" s="6">
        <v>249.35</v>
      </c>
      <c r="C4950" s="6">
        <v>243.60325</v>
      </c>
      <c r="D4950" s="6">
        <v>2.3590613015220401E-2</v>
      </c>
      <c r="E4950" s="4">
        <f t="shared" si="19"/>
        <v>5.752770040641101E-2</v>
      </c>
      <c r="F4950" s="4"/>
    </row>
    <row r="4951" spans="1:6" ht="13.2" x14ac:dyDescent="0.25">
      <c r="A4951" s="5">
        <v>44796.208333333336</v>
      </c>
      <c r="B4951" s="6">
        <v>237.65</v>
      </c>
      <c r="C4951" s="6">
        <v>236.45089999999999</v>
      </c>
      <c r="D4951" s="6">
        <v>5.0712431206648596E-3</v>
      </c>
      <c r="E4951" s="4">
        <f t="shared" si="19"/>
        <v>5.6293105571212559E-2</v>
      </c>
      <c r="F4951" s="4"/>
    </row>
    <row r="4952" spans="1:6" ht="13.2" x14ac:dyDescent="0.25">
      <c r="A4952" s="5">
        <v>44796.25</v>
      </c>
      <c r="B4952" s="6">
        <v>230.42</v>
      </c>
      <c r="C4952" s="6">
        <v>231.10347999999999</v>
      </c>
      <c r="D4952" s="6">
        <v>2.95746303776993E-3</v>
      </c>
      <c r="E4952" s="4">
        <f t="shared" si="19"/>
        <v>5.3734384479157161E-2</v>
      </c>
      <c r="F4952" s="4"/>
    </row>
    <row r="4953" spans="1:6" ht="13.2" x14ac:dyDescent="0.25">
      <c r="A4953" s="5">
        <v>44796.291666666664</v>
      </c>
      <c r="B4953" s="6">
        <v>224.15</v>
      </c>
      <c r="C4953" s="6">
        <v>228.10891000000001</v>
      </c>
      <c r="D4953" s="6">
        <v>1.7355350126393498E-2</v>
      </c>
      <c r="E4953" s="4">
        <f t="shared" si="19"/>
        <v>5.2550400511849081E-2</v>
      </c>
      <c r="F4953" s="4"/>
    </row>
    <row r="4954" spans="1:6" ht="13.2" x14ac:dyDescent="0.25">
      <c r="A4954" s="5">
        <v>44796.333333333336</v>
      </c>
      <c r="B4954" s="6">
        <v>223.69</v>
      </c>
      <c r="C4954" s="6">
        <v>225.91525999999999</v>
      </c>
      <c r="D4954" s="6">
        <v>9.8499764911851896E-3</v>
      </c>
      <c r="E4954" s="4">
        <f t="shared" si="19"/>
        <v>4.9848422752870353E-2</v>
      </c>
      <c r="F4954" s="4"/>
    </row>
    <row r="4955" spans="1:6" ht="13.2" x14ac:dyDescent="0.25">
      <c r="A4955" s="5">
        <v>44796.375</v>
      </c>
      <c r="B4955" s="6">
        <v>217.86</v>
      </c>
      <c r="C4955" s="6">
        <v>219.78268</v>
      </c>
      <c r="D4955" s="6">
        <v>8.7480960738124808E-3</v>
      </c>
      <c r="E4955" s="4">
        <f t="shared" si="19"/>
        <v>4.6886823779453905E-2</v>
      </c>
      <c r="F4955" s="4"/>
    </row>
    <row r="4956" spans="1:6" ht="13.2" x14ac:dyDescent="0.25">
      <c r="A4956" s="5">
        <v>44796.416666666664</v>
      </c>
      <c r="B4956" s="6">
        <v>219.66</v>
      </c>
      <c r="C4956" s="6">
        <v>213.47723999999999</v>
      </c>
      <c r="D4956" s="6">
        <v>2.8962150719205399E-2</v>
      </c>
      <c r="E4956" s="4">
        <f t="shared" si="19"/>
        <v>4.3815765079979918E-2</v>
      </c>
      <c r="F4956" s="4"/>
    </row>
    <row r="4957" spans="1:6" ht="13.2" x14ac:dyDescent="0.25">
      <c r="A4957" s="5">
        <v>44796.458333333336</v>
      </c>
      <c r="B4957" s="6">
        <v>217.71</v>
      </c>
      <c r="C4957" s="6">
        <v>217.03538</v>
      </c>
      <c r="D4957" s="6">
        <v>3.1083411377444701E-3</v>
      </c>
      <c r="E4957" s="4">
        <f t="shared" si="19"/>
        <v>4.0697552669841562E-2</v>
      </c>
      <c r="F4957" s="4"/>
    </row>
    <row r="4958" spans="1:6" ht="13.2" x14ac:dyDescent="0.25">
      <c r="A4958" s="5">
        <v>44796.5</v>
      </c>
      <c r="B4958" s="6">
        <v>221.44</v>
      </c>
      <c r="C4958" s="6">
        <v>224.31349</v>
      </c>
      <c r="D4958" s="6">
        <v>1.2810152434434501E-2</v>
      </c>
      <c r="E4958" s="4">
        <f t="shared" si="19"/>
        <v>3.7446682778221697E-2</v>
      </c>
      <c r="F4958" s="4"/>
    </row>
    <row r="4959" spans="1:6" ht="13.2" x14ac:dyDescent="0.25">
      <c r="A4959" s="5">
        <v>44796.541666666664</v>
      </c>
      <c r="B4959" s="6">
        <v>222.86</v>
      </c>
      <c r="C4959" s="6">
        <v>218.08491000000001</v>
      </c>
      <c r="D4959" s="6">
        <v>2.1895554350826001E-2</v>
      </c>
      <c r="E4959" s="4">
        <f t="shared" si="19"/>
        <v>3.4909037818020509E-2</v>
      </c>
      <c r="F4959" s="4"/>
    </row>
    <row r="4960" spans="1:6" ht="13.2" x14ac:dyDescent="0.25">
      <c r="A4960" s="5">
        <v>44796.583333333336</v>
      </c>
      <c r="B4960" s="6">
        <v>227.32</v>
      </c>
      <c r="C4960" s="6">
        <v>196.24381</v>
      </c>
      <c r="D4960" s="6">
        <v>0.15835500747768799</v>
      </c>
      <c r="E4960" s="4">
        <f t="shared" si="19"/>
        <v>3.9425644895966137E-2</v>
      </c>
      <c r="F4960" s="4"/>
    </row>
    <row r="4961" spans="1:6" ht="13.2" x14ac:dyDescent="0.25">
      <c r="A4961" s="5">
        <v>44796.625</v>
      </c>
      <c r="B4961" s="6">
        <v>190.92</v>
      </c>
      <c r="C4961" s="6">
        <v>168.81693000000001</v>
      </c>
      <c r="D4961" s="6">
        <v>0.13092922611493901</v>
      </c>
      <c r="E4961" s="4">
        <f t="shared" si="19"/>
        <v>4.3659926512417714E-2</v>
      </c>
      <c r="F4961" s="4"/>
    </row>
    <row r="4962" spans="1:6" ht="13.2" x14ac:dyDescent="0.25">
      <c r="A4962" s="5">
        <v>44796.666666666664</v>
      </c>
      <c r="B4962" s="6">
        <v>164.03</v>
      </c>
      <c r="C4962" s="6">
        <v>148.74836999999999</v>
      </c>
      <c r="D4962" s="6">
        <v>0.102734772824737</v>
      </c>
      <c r="E4962" s="4">
        <f t="shared" si="19"/>
        <v>4.6613707472484917E-2</v>
      </c>
      <c r="F4962" s="4"/>
    </row>
    <row r="4963" spans="1:6" ht="13.2" x14ac:dyDescent="0.25">
      <c r="A4963" s="5">
        <v>44796.708333333336</v>
      </c>
      <c r="B4963" s="6">
        <v>158.46</v>
      </c>
      <c r="C4963" s="6">
        <v>137.78862000000001</v>
      </c>
      <c r="D4963" s="6">
        <v>0.15002240388211999</v>
      </c>
      <c r="E4963" s="4">
        <f t="shared" si="19"/>
        <v>5.0504003374214117E-2</v>
      </c>
      <c r="F4963" s="4"/>
    </row>
    <row r="4964" spans="1:6" ht="13.2" x14ac:dyDescent="0.25">
      <c r="A4964" s="5">
        <v>44796.75</v>
      </c>
      <c r="B4964" s="6">
        <v>158.27000000000001</v>
      </c>
      <c r="C4964" s="6">
        <v>135.00085000000001</v>
      </c>
      <c r="D4964" s="6">
        <v>0.17236298882562501</v>
      </c>
      <c r="E4964" s="4">
        <f t="shared" si="19"/>
        <v>5.3821398604390065E-2</v>
      </c>
      <c r="F4964" s="4"/>
    </row>
    <row r="4965" spans="1:6" ht="13.2" x14ac:dyDescent="0.25">
      <c r="A4965" s="5">
        <v>44796.791666666664</v>
      </c>
      <c r="B4965" s="6">
        <v>156.88999999999999</v>
      </c>
      <c r="C4965" s="6">
        <v>135.42192</v>
      </c>
      <c r="D4965" s="6">
        <v>0.15852736395998501</v>
      </c>
      <c r="E4965" s="4">
        <f t="shared" si="19"/>
        <v>5.6978334733596446E-2</v>
      </c>
      <c r="F4965" s="4"/>
    </row>
    <row r="4966" spans="1:6" ht="13.2" x14ac:dyDescent="0.25">
      <c r="A4966" s="5">
        <v>44796.833333333336</v>
      </c>
      <c r="B4966" s="6">
        <v>166.1</v>
      </c>
      <c r="C4966" s="6">
        <v>137.0137</v>
      </c>
      <c r="D4966" s="6">
        <v>0.21228753037105</v>
      </c>
      <c r="E4966" s="4">
        <f t="shared" si="19"/>
        <v>6.3860266686457889E-2</v>
      </c>
      <c r="F4966" s="4"/>
    </row>
    <row r="4967" spans="1:6" ht="13.2" x14ac:dyDescent="0.25">
      <c r="A4967" s="5">
        <v>44796.875</v>
      </c>
      <c r="B4967" s="6">
        <v>170.8</v>
      </c>
      <c r="C4967" s="6">
        <v>142.07926</v>
      </c>
      <c r="D4967" s="6">
        <v>0.20214590081620601</v>
      </c>
      <c r="E4967" s="4">
        <f t="shared" si="19"/>
        <v>7.1260960070796062E-2</v>
      </c>
      <c r="F4967" s="4"/>
    </row>
    <row r="4968" spans="1:6" ht="13.2" x14ac:dyDescent="0.25">
      <c r="A4968" s="5">
        <v>44796.916666666664</v>
      </c>
      <c r="B4968" s="6">
        <v>181.51</v>
      </c>
      <c r="C4968" s="6">
        <v>149.55507</v>
      </c>
      <c r="D4968" s="6">
        <v>0.213666644668081</v>
      </c>
      <c r="E4968" s="4">
        <f t="shared" si="19"/>
        <v>7.8337571624955443E-2</v>
      </c>
      <c r="F4968" s="4"/>
    </row>
    <row r="4969" spans="1:6" ht="13.2" x14ac:dyDescent="0.25">
      <c r="A4969" s="5">
        <v>44796.958333333336</v>
      </c>
      <c r="B4969" s="6">
        <v>187.11</v>
      </c>
      <c r="C4969" s="6">
        <v>157.50049999999999</v>
      </c>
      <c r="D4969" s="6">
        <v>0.18799622858340101</v>
      </c>
      <c r="E4969" s="4">
        <f t="shared" si="19"/>
        <v>8.4634106166490655E-2</v>
      </c>
      <c r="F4969" s="4"/>
    </row>
    <row r="4970" spans="1:6" ht="13.2" x14ac:dyDescent="0.25">
      <c r="A4970" s="5">
        <v>44797</v>
      </c>
      <c r="B4970" s="6">
        <v>190.51</v>
      </c>
      <c r="C4970" s="6">
        <v>177.5127</v>
      </c>
      <c r="D4970" s="6">
        <v>7.3218986585185095E-2</v>
      </c>
      <c r="E4970" s="4">
        <f t="shared" si="19"/>
        <v>8.4964362735687304E-2</v>
      </c>
      <c r="F4970" s="4"/>
    </row>
    <row r="4971" spans="1:6" ht="13.2" x14ac:dyDescent="0.25">
      <c r="A4971" s="5">
        <v>44797.041666666664</v>
      </c>
      <c r="B4971" s="6">
        <v>214.74</v>
      </c>
      <c r="C4971" s="6">
        <v>203.79706999999999</v>
      </c>
      <c r="D4971" s="6">
        <v>5.3695227316074803E-2</v>
      </c>
      <c r="E4971" s="4">
        <f t="shared" si="19"/>
        <v>8.380292407024216E-2</v>
      </c>
      <c r="F4971" s="4"/>
    </row>
    <row r="4972" spans="1:6" ht="13.2" x14ac:dyDescent="0.25">
      <c r="A4972" s="5">
        <v>44797.083333333336</v>
      </c>
      <c r="B4972" s="6">
        <v>266.22000000000003</v>
      </c>
      <c r="C4972" s="6">
        <v>233.12142</v>
      </c>
      <c r="D4972" s="6">
        <v>0.14198000338192801</v>
      </c>
      <c r="E4972" s="4">
        <f t="shared" si="19"/>
        <v>8.9448745795282392E-2</v>
      </c>
      <c r="F4972" s="4"/>
    </row>
    <row r="4973" spans="1:6" ht="13.2" x14ac:dyDescent="0.25">
      <c r="A4973" s="5">
        <v>44797.125</v>
      </c>
      <c r="B4973" s="6">
        <v>279.55</v>
      </c>
      <c r="C4973" s="6">
        <v>246.79894999999999</v>
      </c>
      <c r="D4973" s="6">
        <v>0.13270336036680799</v>
      </c>
      <c r="E4973" s="4">
        <f t="shared" si="19"/>
        <v>9.2707274403378545E-2</v>
      </c>
      <c r="F4973" s="4"/>
    </row>
    <row r="4974" spans="1:6" ht="13.2" x14ac:dyDescent="0.25">
      <c r="A4974" s="5">
        <v>44797.166666666664</v>
      </c>
      <c r="B4974" s="6">
        <v>268.35000000000002</v>
      </c>
      <c r="C4974" s="6">
        <v>242.74800999999999</v>
      </c>
      <c r="D4974" s="6">
        <v>0.105467352749874</v>
      </c>
      <c r="E4974" s="4">
        <f t="shared" si="19"/>
        <v>9.6118805225655787E-2</v>
      </c>
      <c r="F4974" s="4"/>
    </row>
    <row r="4975" spans="1:6" ht="13.2" x14ac:dyDescent="0.25">
      <c r="A4975" s="5">
        <v>44797.208333333336</v>
      </c>
      <c r="B4975" s="6">
        <v>259.52999999999997</v>
      </c>
      <c r="C4975" s="6">
        <v>234.80195000000001</v>
      </c>
      <c r="D4975" s="6">
        <v>0.105314500156408</v>
      </c>
      <c r="E4975" s="4">
        <f t="shared" si="19"/>
        <v>0.10029560760214508</v>
      </c>
      <c r="F4975" s="4"/>
    </row>
    <row r="4976" spans="1:6" ht="13.2" x14ac:dyDescent="0.25">
      <c r="A4976" s="5">
        <v>44797.25</v>
      </c>
      <c r="B4976" s="6">
        <v>256.75</v>
      </c>
      <c r="C4976" s="6">
        <v>229.89653000000001</v>
      </c>
      <c r="D4976" s="6">
        <v>0.116806765199979</v>
      </c>
      <c r="E4976" s="4">
        <f t="shared" si="19"/>
        <v>0.10503932852557046</v>
      </c>
      <c r="F4976" s="4"/>
    </row>
    <row r="4977" spans="1:6" ht="13.2" x14ac:dyDescent="0.25">
      <c r="A4977" s="5">
        <v>44797.291666666664</v>
      </c>
      <c r="B4977" s="6">
        <v>254.86</v>
      </c>
      <c r="C4977" s="6">
        <v>226.85699</v>
      </c>
      <c r="D4977" s="6">
        <v>0.123439044130842</v>
      </c>
      <c r="E4977" s="4">
        <f t="shared" si="19"/>
        <v>0.10945948244242248</v>
      </c>
      <c r="F4977" s="4"/>
    </row>
    <row r="4978" spans="1:6" ht="13.2" x14ac:dyDescent="0.25">
      <c r="A4978" s="5">
        <v>44797.333333333336</v>
      </c>
      <c r="B4978" s="6">
        <v>258.64</v>
      </c>
      <c r="C4978" s="6">
        <v>224.09819999999999</v>
      </c>
      <c r="D4978" s="6">
        <v>0.154136891773338</v>
      </c>
      <c r="E4978" s="4">
        <f t="shared" si="19"/>
        <v>0.11547143724584552</v>
      </c>
      <c r="F4978" s="4"/>
    </row>
    <row r="4979" spans="1:6" ht="13.2" x14ac:dyDescent="0.25">
      <c r="A4979" s="5">
        <v>44797.375</v>
      </c>
      <c r="B4979" s="6">
        <v>266.52</v>
      </c>
      <c r="C4979" s="6">
        <v>218.0669</v>
      </c>
      <c r="D4979" s="6">
        <v>0.22219373962760899</v>
      </c>
      <c r="E4979" s="4">
        <f t="shared" si="19"/>
        <v>0.12436500572725369</v>
      </c>
      <c r="F4979" s="4"/>
    </row>
    <row r="4980" spans="1:6" ht="13.2" x14ac:dyDescent="0.25">
      <c r="A4980" s="5">
        <v>44797.416666666664</v>
      </c>
      <c r="B4980" s="6">
        <v>269.45</v>
      </c>
      <c r="C4980" s="6">
        <v>212.58466000000001</v>
      </c>
      <c r="D4980" s="6">
        <v>0.26749502998005498</v>
      </c>
      <c r="E4980" s="4">
        <f t="shared" si="19"/>
        <v>0.13430387569645577</v>
      </c>
      <c r="F4980" s="4"/>
    </row>
    <row r="4981" spans="1:6" ht="13.2" x14ac:dyDescent="0.25">
      <c r="A4981" s="5">
        <v>44797.458333333336</v>
      </c>
      <c r="B4981" s="6">
        <v>273.04000000000002</v>
      </c>
      <c r="C4981" s="6">
        <v>216.9777</v>
      </c>
      <c r="D4981" s="6">
        <v>0.25837816512941197</v>
      </c>
      <c r="E4981" s="4">
        <f t="shared" si="19"/>
        <v>0.14494011836277523</v>
      </c>
      <c r="F4981" s="4"/>
    </row>
    <row r="4982" spans="1:6" ht="13.2" x14ac:dyDescent="0.25">
      <c r="A4982" s="5">
        <v>44797.5</v>
      </c>
      <c r="B4982" s="6">
        <v>271.14999999999998</v>
      </c>
      <c r="C4982" s="6">
        <v>224.97663</v>
      </c>
      <c r="D4982" s="6">
        <v>0.205236294987617</v>
      </c>
      <c r="E4982" s="4">
        <f t="shared" si="19"/>
        <v>0.15295787430249119</v>
      </c>
      <c r="F4982" s="4"/>
    </row>
    <row r="4983" spans="1:6" ht="13.2" x14ac:dyDescent="0.25">
      <c r="A4983" s="5">
        <v>44797.541666666664</v>
      </c>
      <c r="B4983" s="6">
        <v>260.14999999999998</v>
      </c>
      <c r="C4983" s="6">
        <v>218.24817999999999</v>
      </c>
      <c r="D4983" s="6">
        <v>0.191991612484466</v>
      </c>
      <c r="E4983" s="4">
        <f t="shared" si="19"/>
        <v>0.16004521005805952</v>
      </c>
      <c r="F4983" s="4"/>
    </row>
    <row r="4984" spans="1:6" ht="13.2" x14ac:dyDescent="0.25">
      <c r="A4984" s="5">
        <v>44797.583333333336</v>
      </c>
      <c r="B4984" s="6">
        <v>261.52</v>
      </c>
      <c r="C4984" s="6">
        <v>194.37733</v>
      </c>
      <c r="D4984" s="6">
        <v>0.34542438668130598</v>
      </c>
      <c r="E4984" s="4">
        <f t="shared" si="19"/>
        <v>0.16783976752487692</v>
      </c>
      <c r="F4984" s="4"/>
    </row>
    <row r="4985" spans="1:6" ht="13.2" x14ac:dyDescent="0.25">
      <c r="A4985" s="5">
        <v>44797.625</v>
      </c>
      <c r="B4985" s="6">
        <v>212.7</v>
      </c>
      <c r="C4985" s="6">
        <v>165.40692999999999</v>
      </c>
      <c r="D4985" s="6">
        <v>0.285919519816975</v>
      </c>
      <c r="E4985" s="4">
        <f t="shared" si="19"/>
        <v>0.1742976964291284</v>
      </c>
      <c r="F4985" s="4"/>
    </row>
    <row r="4986" spans="1:6" ht="13.2" x14ac:dyDescent="0.25">
      <c r="A4986" s="5">
        <v>44797.666666666664</v>
      </c>
      <c r="B4986" s="6">
        <v>172.94</v>
      </c>
      <c r="C4986" s="6">
        <v>146.04381000000001</v>
      </c>
      <c r="D4986" s="6">
        <v>0.18416521727281601</v>
      </c>
      <c r="E4986" s="4">
        <f t="shared" si="19"/>
        <v>0.17769063161446505</v>
      </c>
      <c r="F4986" s="4"/>
    </row>
    <row r="4987" spans="1:6" ht="13.2" x14ac:dyDescent="0.25">
      <c r="A4987" s="5">
        <v>44797.708333333336</v>
      </c>
      <c r="B4987" s="6">
        <v>160.56</v>
      </c>
      <c r="C4987" s="6">
        <v>137.11718999999999</v>
      </c>
      <c r="D4987" s="6">
        <v>0.170969154195765</v>
      </c>
      <c r="E4987" s="4">
        <f t="shared" si="19"/>
        <v>0.17856341287753361</v>
      </c>
      <c r="F4987" s="4"/>
    </row>
    <row r="4988" spans="1:6" ht="13.2" x14ac:dyDescent="0.25">
      <c r="A4988" s="5">
        <v>44797.75</v>
      </c>
      <c r="B4988" s="6">
        <v>158.47999999999999</v>
      </c>
      <c r="C4988" s="6">
        <v>136.00631000000001</v>
      </c>
      <c r="D4988" s="6">
        <v>0.16524005393573199</v>
      </c>
      <c r="E4988" s="4">
        <f t="shared" si="19"/>
        <v>0.17826662392378803</v>
      </c>
      <c r="F4988" s="4"/>
    </row>
    <row r="4989" spans="1:6" ht="13.2" x14ac:dyDescent="0.25">
      <c r="A4989" s="5">
        <v>44797.791666666664</v>
      </c>
      <c r="B4989" s="6">
        <v>164.14</v>
      </c>
      <c r="C4989" s="6">
        <v>137.41507999999999</v>
      </c>
      <c r="D4989" s="6">
        <v>0.19448316734960899</v>
      </c>
      <c r="E4989" s="4">
        <f t="shared" si="19"/>
        <v>0.17976478239835569</v>
      </c>
      <c r="F4989" s="4"/>
    </row>
    <row r="4990" spans="1:6" ht="13.2" x14ac:dyDescent="0.25">
      <c r="A4990" s="5">
        <v>44797.833333333336</v>
      </c>
      <c r="B4990" s="6">
        <v>166.92</v>
      </c>
      <c r="C4990" s="6">
        <v>139.16193000000001</v>
      </c>
      <c r="D4990" s="6">
        <v>0.199465974638322</v>
      </c>
      <c r="E4990" s="4">
        <f t="shared" si="19"/>
        <v>0.17923055090949203</v>
      </c>
      <c r="F4990" s="4"/>
    </row>
    <row r="4991" spans="1:6" ht="13.2" x14ac:dyDescent="0.25">
      <c r="A4991" s="5">
        <v>44797.875</v>
      </c>
      <c r="B4991" s="6">
        <v>171.6</v>
      </c>
      <c r="C4991" s="6">
        <v>143.72452999999999</v>
      </c>
      <c r="D4991" s="6">
        <v>0.193950677730516</v>
      </c>
      <c r="E4991" s="4">
        <f t="shared" si="19"/>
        <v>0.1788890832809216</v>
      </c>
      <c r="F4991" s="4"/>
    </row>
    <row r="4992" spans="1:6" ht="13.2" x14ac:dyDescent="0.25">
      <c r="A4992" s="5">
        <v>44797.916666666664</v>
      </c>
      <c r="B4992" s="6">
        <v>178.97</v>
      </c>
      <c r="C4992" s="6">
        <v>151.64786000000001</v>
      </c>
      <c r="D4992" s="6">
        <v>0.18016831889352</v>
      </c>
      <c r="E4992" s="4">
        <f t="shared" si="19"/>
        <v>0.17749331970698157</v>
      </c>
      <c r="F4992" s="4"/>
    </row>
    <row r="4993" spans="1:6" ht="13.2" x14ac:dyDescent="0.25">
      <c r="A4993" s="5">
        <v>44797.958333333336</v>
      </c>
      <c r="B4993" s="6">
        <v>195.61</v>
      </c>
      <c r="C4993" s="6">
        <v>162.08625000000001</v>
      </c>
      <c r="D4993" s="6">
        <v>0.206826612374584</v>
      </c>
      <c r="E4993" s="4">
        <f t="shared" si="19"/>
        <v>0.17827791903161419</v>
      </c>
      <c r="F4993" s="4"/>
    </row>
    <row r="4994" spans="1:6" ht="13.2" x14ac:dyDescent="0.25">
      <c r="A4994" s="5">
        <v>44795</v>
      </c>
      <c r="B4994" s="6">
        <v>133.22999999999999</v>
      </c>
      <c r="C4994" s="6">
        <v>126.11405000000001</v>
      </c>
      <c r="D4994" s="6">
        <v>5.6424720322596697E-2</v>
      </c>
      <c r="E4994" s="4">
        <f t="shared" si="19"/>
        <v>0.17757815793733969</v>
      </c>
      <c r="F4994" s="4"/>
    </row>
    <row r="4995" spans="1:6" ht="13.2" x14ac:dyDescent="0.25">
      <c r="A4995" s="5">
        <v>44795.041666666664</v>
      </c>
      <c r="B4995" s="6">
        <v>157.5</v>
      </c>
      <c r="C4995" s="6">
        <v>162.26070000000001</v>
      </c>
      <c r="D4995" s="6">
        <v>2.93398216573699E-2</v>
      </c>
      <c r="E4995" s="4">
        <f t="shared" si="19"/>
        <v>0.17656334936822696</v>
      </c>
      <c r="F4995" s="4"/>
    </row>
    <row r="4996" spans="1:6" ht="13.2" x14ac:dyDescent="0.25">
      <c r="A4996" s="5">
        <v>44795.083333333336</v>
      </c>
      <c r="B4996" s="6">
        <v>212.66</v>
      </c>
      <c r="C4996" s="6">
        <v>203.76624000000001</v>
      </c>
      <c r="D4996" s="6">
        <v>4.3646876931134303E-2</v>
      </c>
      <c r="E4996" s="4">
        <f t="shared" si="19"/>
        <v>0.17246613576611058</v>
      </c>
      <c r="F4996" s="4"/>
    </row>
    <row r="4997" spans="1:6" ht="13.2" x14ac:dyDescent="0.25">
      <c r="A4997" s="5">
        <v>44795.125</v>
      </c>
      <c r="B4997" s="6">
        <v>236.34</v>
      </c>
      <c r="C4997" s="6">
        <v>228.39935</v>
      </c>
      <c r="D4997" s="6">
        <v>3.4766517505413201E-2</v>
      </c>
      <c r="E4997" s="4">
        <f t="shared" si="19"/>
        <v>0.1683854339802191</v>
      </c>
      <c r="F4997" s="4"/>
    </row>
    <row r="4998" spans="1:6" ht="13.2" x14ac:dyDescent="0.25">
      <c r="A4998" s="5">
        <v>44795.166666666664</v>
      </c>
      <c r="B4998" s="6">
        <v>240.5</v>
      </c>
      <c r="C4998" s="6">
        <v>232.30736999999999</v>
      </c>
      <c r="D4998" s="6">
        <v>3.5266337008593399E-2</v>
      </c>
      <c r="E4998" s="4">
        <f t="shared" si="19"/>
        <v>0.16546039165766577</v>
      </c>
      <c r="F4998" s="4"/>
    </row>
    <row r="4999" spans="1:6" ht="13.2" x14ac:dyDescent="0.25">
      <c r="A4999" s="5">
        <v>44795.208333333336</v>
      </c>
      <c r="B4999" s="6">
        <v>231.98</v>
      </c>
      <c r="C4999" s="6">
        <v>227.48316</v>
      </c>
      <c r="D4999" s="6">
        <v>1.9767792921462801E-2</v>
      </c>
      <c r="E4999" s="4">
        <f t="shared" si="19"/>
        <v>0.16189594552287634</v>
      </c>
      <c r="F4999" s="4"/>
    </row>
    <row r="5000" spans="1:6" ht="13.2" x14ac:dyDescent="0.25">
      <c r="A5000" s="5">
        <v>44795.25</v>
      </c>
      <c r="B5000" s="6">
        <v>220.01</v>
      </c>
      <c r="C5000" s="6">
        <v>221.67482999999999</v>
      </c>
      <c r="D5000" s="6">
        <v>7.5102346982740204E-3</v>
      </c>
      <c r="E5000" s="4">
        <f t="shared" si="19"/>
        <v>0.15734192341863865</v>
      </c>
      <c r="F5000" s="4"/>
    </row>
    <row r="5001" spans="1:6" ht="13.2" x14ac:dyDescent="0.25">
      <c r="A5001" s="5">
        <v>44795.291666666664</v>
      </c>
      <c r="B5001" s="6">
        <v>221.96</v>
      </c>
      <c r="C5001" s="6">
        <v>217.83215000000001</v>
      </c>
      <c r="D5001" s="6">
        <v>1.8949682129107099E-2</v>
      </c>
      <c r="E5001" s="4">
        <f t="shared" si="19"/>
        <v>0.15298820000189972</v>
      </c>
      <c r="F5001" s="4"/>
    </row>
    <row r="5002" spans="1:6" ht="13.2" x14ac:dyDescent="0.25">
      <c r="A5002" s="5">
        <v>44795.333333333336</v>
      </c>
      <c r="B5002" s="6">
        <v>214.05</v>
      </c>
      <c r="C5002" s="6">
        <v>216.17830000000001</v>
      </c>
      <c r="D5002" s="6">
        <v>9.8451139637974507E-3</v>
      </c>
      <c r="E5002" s="4">
        <f t="shared" si="19"/>
        <v>0.14697604259316885</v>
      </c>
      <c r="F5002" s="4"/>
    </row>
    <row r="5003" spans="1:6" ht="13.2" x14ac:dyDescent="0.25">
      <c r="A5003" s="5">
        <v>44795.375</v>
      </c>
      <c r="B5003" s="6">
        <v>207.68</v>
      </c>
      <c r="C5003" s="6">
        <v>210.86963</v>
      </c>
      <c r="D5003" s="6">
        <v>1.51260757653911E-2</v>
      </c>
      <c r="E5003" s="4">
        <f t="shared" si="19"/>
        <v>0.13834822326557641</v>
      </c>
      <c r="F5003" s="4"/>
    </row>
    <row r="5004" spans="1:6" ht="13.2" x14ac:dyDescent="0.25">
      <c r="A5004" s="5">
        <v>44795.416666666664</v>
      </c>
      <c r="B5004" s="6">
        <v>196.41</v>
      </c>
      <c r="C5004" s="6">
        <v>203.28300999999999</v>
      </c>
      <c r="D5004" s="6">
        <v>3.3810056236376999E-2</v>
      </c>
      <c r="E5004" s="4">
        <f t="shared" si="19"/>
        <v>0.12861134935958987</v>
      </c>
      <c r="F5004" s="4"/>
    </row>
    <row r="5005" spans="1:6" ht="13.2" x14ac:dyDescent="0.25">
      <c r="A5005" s="5">
        <v>44795.458333333336</v>
      </c>
      <c r="B5005" s="6">
        <v>203.51</v>
      </c>
      <c r="C5005" s="6">
        <v>203.80296000000001</v>
      </c>
      <c r="D5005" s="6">
        <v>1.4374668552410699E-3</v>
      </c>
      <c r="E5005" s="4">
        <f t="shared" si="19"/>
        <v>0.11790548693149942</v>
      </c>
      <c r="F5005" s="4"/>
    </row>
    <row r="5006" spans="1:6" ht="13.2" x14ac:dyDescent="0.25">
      <c r="A5006" s="5">
        <v>44795.5</v>
      </c>
      <c r="B5006" s="6">
        <v>206.15</v>
      </c>
      <c r="C5006" s="6">
        <v>209.98249999999999</v>
      </c>
      <c r="D5006" s="6">
        <v>1.8251520960079901E-2</v>
      </c>
      <c r="E5006" s="4">
        <f t="shared" si="19"/>
        <v>0.11011445468035201</v>
      </c>
      <c r="F5006" s="4"/>
    </row>
    <row r="5007" spans="1:6" ht="13.2" x14ac:dyDescent="0.25">
      <c r="A5007" s="5">
        <v>44795.541666666664</v>
      </c>
      <c r="B5007" s="6">
        <v>203.07</v>
      </c>
      <c r="C5007" s="6">
        <v>203.32854</v>
      </c>
      <c r="D5007" s="6">
        <v>1.2715381716703899E-3</v>
      </c>
      <c r="E5007" s="4">
        <f t="shared" si="19"/>
        <v>0.10216778491731887</v>
      </c>
      <c r="F5007" s="4"/>
    </row>
    <row r="5008" spans="1:6" ht="13.2" x14ac:dyDescent="0.25">
      <c r="A5008" s="5">
        <v>44795.583333333336</v>
      </c>
      <c r="B5008" s="6">
        <v>210.98</v>
      </c>
      <c r="C5008" s="6">
        <v>177.68394000000001</v>
      </c>
      <c r="D5008" s="6">
        <v>0.18738924857249301</v>
      </c>
      <c r="E5008" s="4">
        <f t="shared" si="19"/>
        <v>9.5582987496118363E-2</v>
      </c>
      <c r="F5008" s="4"/>
    </row>
    <row r="5009" spans="1:6" ht="13.2" x14ac:dyDescent="0.25">
      <c r="A5009" s="5">
        <v>44795.625</v>
      </c>
      <c r="B5009" s="6">
        <v>166.26</v>
      </c>
      <c r="C5009" s="6">
        <v>143.07015000000001</v>
      </c>
      <c r="D5009" s="6">
        <v>0.16208726977639901</v>
      </c>
      <c r="E5009" s="4">
        <f t="shared" si="19"/>
        <v>9.042331041109436E-2</v>
      </c>
      <c r="F5009" s="4"/>
    </row>
    <row r="5010" spans="1:6" ht="13.2" x14ac:dyDescent="0.25">
      <c r="A5010" s="5">
        <v>44795.666666666664</v>
      </c>
      <c r="B5010" s="6">
        <v>140.18</v>
      </c>
      <c r="C5010" s="6">
        <v>114.85708</v>
      </c>
      <c r="D5010" s="6">
        <v>0.22047330473663401</v>
      </c>
      <c r="E5010" s="4">
        <f t="shared" si="19"/>
        <v>9.1936147388753428E-2</v>
      </c>
      <c r="F5010" s="4"/>
    </row>
    <row r="5011" spans="1:6" ht="13.2" x14ac:dyDescent="0.25">
      <c r="A5011" s="5">
        <v>44795.708333333336</v>
      </c>
      <c r="B5011" s="6">
        <v>135.47999999999999</v>
      </c>
      <c r="C5011" s="6">
        <v>100.20242</v>
      </c>
      <c r="D5011" s="6">
        <v>0.35206315376414998</v>
      </c>
      <c r="E5011" s="4">
        <f t="shared" si="19"/>
        <v>9.9481730704102822E-2</v>
      </c>
      <c r="F5011" s="4"/>
    </row>
    <row r="5012" spans="1:6" ht="13.2" x14ac:dyDescent="0.25">
      <c r="A5012" s="5">
        <v>44795.75</v>
      </c>
      <c r="B5012" s="6">
        <v>135.38</v>
      </c>
      <c r="C5012" s="6">
        <v>98.172790000000006</v>
      </c>
      <c r="D5012" s="6">
        <v>0.37899717426794099</v>
      </c>
      <c r="E5012" s="4">
        <f t="shared" si="19"/>
        <v>0.10838827738461153</v>
      </c>
      <c r="F5012" s="4"/>
    </row>
    <row r="5013" spans="1:6" ht="13.2" x14ac:dyDescent="0.25">
      <c r="A5013" s="5">
        <v>44795.791666666664</v>
      </c>
      <c r="B5013" s="6">
        <v>135.13</v>
      </c>
      <c r="C5013" s="6">
        <v>99.104799999999997</v>
      </c>
      <c r="D5013" s="6">
        <v>0.36350610666688099</v>
      </c>
      <c r="E5013" s="4">
        <f t="shared" si="19"/>
        <v>0.1154308998561645</v>
      </c>
      <c r="F5013" s="4"/>
    </row>
    <row r="5014" spans="1:6" ht="13.2" x14ac:dyDescent="0.25">
      <c r="A5014" s="5">
        <v>44795.833333333336</v>
      </c>
      <c r="B5014" s="6">
        <v>132.52000000000001</v>
      </c>
      <c r="C5014" s="6">
        <v>97.417209999999997</v>
      </c>
      <c r="D5014" s="6">
        <v>0.36033458564456899</v>
      </c>
      <c r="E5014" s="4">
        <f t="shared" si="19"/>
        <v>0.12213375864809146</v>
      </c>
      <c r="F5014" s="4"/>
    </row>
    <row r="5015" spans="1:6" ht="13.2" x14ac:dyDescent="0.25">
      <c r="A5015" s="5">
        <v>44795.875</v>
      </c>
      <c r="B5015" s="6">
        <v>134.61000000000001</v>
      </c>
      <c r="C5015" s="6">
        <v>96.775379999999998</v>
      </c>
      <c r="D5015" s="6">
        <v>0.39095294691686999</v>
      </c>
      <c r="E5015" s="4">
        <f t="shared" si="19"/>
        <v>0.13034218653085625</v>
      </c>
      <c r="F5015" s="4"/>
    </row>
    <row r="5016" spans="1:6" ht="13.2" x14ac:dyDescent="0.25">
      <c r="A5016" s="5">
        <v>44795.916666666664</v>
      </c>
      <c r="B5016" s="6">
        <v>144.26</v>
      </c>
      <c r="C5016" s="6">
        <v>99.812749999999994</v>
      </c>
      <c r="D5016" s="6">
        <v>0.44530633611437398</v>
      </c>
      <c r="E5016" s="4">
        <f t="shared" si="19"/>
        <v>0.14138960391505848</v>
      </c>
      <c r="F5016" s="4"/>
    </row>
    <row r="5017" spans="1:6" ht="13.2" x14ac:dyDescent="0.25">
      <c r="A5017" s="5">
        <v>44795.958333333336</v>
      </c>
      <c r="B5017" s="6">
        <v>152.25</v>
      </c>
      <c r="C5017" s="6">
        <v>108.21726</v>
      </c>
      <c r="D5017" s="6">
        <v>0.40689202443307099</v>
      </c>
      <c r="E5017" s="4">
        <f t="shared" si="19"/>
        <v>0.1497256627508288</v>
      </c>
      <c r="F5017" s="4"/>
    </row>
    <row r="5018" spans="1:6" ht="13.2" x14ac:dyDescent="0.25">
      <c r="A5018" s="5">
        <v>44796</v>
      </c>
      <c r="B5018" s="6">
        <v>158.87</v>
      </c>
      <c r="C5018" s="6">
        <v>120.03197</v>
      </c>
      <c r="D5018" s="6">
        <v>0.323564047145106</v>
      </c>
      <c r="E5018" s="4">
        <f t="shared" si="19"/>
        <v>0.16085646803510001</v>
      </c>
      <c r="F5018" s="4"/>
    </row>
    <row r="5019" spans="1:6" ht="13.2" x14ac:dyDescent="0.25">
      <c r="A5019" s="5">
        <v>44796.041666666664</v>
      </c>
      <c r="B5019" s="6">
        <v>180.2</v>
      </c>
      <c r="C5019" s="6">
        <v>150.90657999999999</v>
      </c>
      <c r="D5019" s="6">
        <v>0.19411625391019999</v>
      </c>
      <c r="E5019" s="4">
        <f t="shared" si="19"/>
        <v>0.16772215271230126</v>
      </c>
      <c r="F5019" s="4"/>
    </row>
    <row r="5020" spans="1:6" ht="13.2" x14ac:dyDescent="0.25">
      <c r="A5020" s="5">
        <v>44796.083333333336</v>
      </c>
      <c r="B5020" s="6">
        <v>229.73</v>
      </c>
      <c r="C5020" s="6">
        <v>192.31411</v>
      </c>
      <c r="D5020" s="6">
        <v>0.194556135272653</v>
      </c>
      <c r="E5020" s="4">
        <f t="shared" si="19"/>
        <v>0.17401003847653118</v>
      </c>
      <c r="F5020" s="4"/>
    </row>
    <row r="5021" spans="1:6" ht="13.2" x14ac:dyDescent="0.25">
      <c r="A5021" s="5">
        <v>44796.125</v>
      </c>
      <c r="B5021" s="6">
        <v>258.61</v>
      </c>
      <c r="C5021" s="6">
        <v>220.17116999999999</v>
      </c>
      <c r="D5021" s="6">
        <v>0.17458611860944301</v>
      </c>
      <c r="E5021" s="4">
        <f t="shared" si="19"/>
        <v>0.17983585518919909</v>
      </c>
      <c r="F5021" s="4"/>
    </row>
    <row r="5022" spans="1:6" ht="13.2" x14ac:dyDescent="0.25">
      <c r="A5022" s="5">
        <v>44796.166666666664</v>
      </c>
      <c r="B5022" s="6">
        <v>249.35</v>
      </c>
      <c r="C5022" s="6">
        <v>227.64055999999999</v>
      </c>
      <c r="D5022" s="6">
        <v>9.5367187640023304E-2</v>
      </c>
      <c r="E5022" s="4">
        <f t="shared" si="19"/>
        <v>0.18234005729884198</v>
      </c>
      <c r="F5022" s="4"/>
    </row>
    <row r="5023" spans="1:6" ht="13.2" x14ac:dyDescent="0.25">
      <c r="A5023" s="5">
        <v>44796.208333333336</v>
      </c>
      <c r="B5023" s="6">
        <v>237.65</v>
      </c>
      <c r="C5023" s="6">
        <v>224.24688</v>
      </c>
      <c r="D5023" s="6">
        <v>5.9769482634496399E-2</v>
      </c>
      <c r="E5023" s="4">
        <f t="shared" si="19"/>
        <v>0.18400679437021839</v>
      </c>
      <c r="F5023" s="4"/>
    </row>
    <row r="5024" spans="1:6" ht="13.2" x14ac:dyDescent="0.25">
      <c r="A5024" s="5">
        <v>44796.25</v>
      </c>
      <c r="B5024" s="6">
        <v>230.42</v>
      </c>
      <c r="C5024" s="6">
        <v>216.24064000000001</v>
      </c>
      <c r="D5024" s="6">
        <v>6.5572132971859307E-2</v>
      </c>
      <c r="E5024" s="4">
        <f t="shared" si="19"/>
        <v>0.18642604013161779</v>
      </c>
      <c r="F5024" s="4"/>
    </row>
    <row r="5025" spans="1:6" ht="13.2" x14ac:dyDescent="0.25">
      <c r="A5025" s="5">
        <v>44796.291666666664</v>
      </c>
      <c r="B5025" s="6">
        <v>224.15</v>
      </c>
      <c r="C5025" s="6">
        <v>208.23004</v>
      </c>
      <c r="D5025" s="6">
        <v>7.6453714363210995E-2</v>
      </c>
      <c r="E5025" s="4">
        <f t="shared" si="19"/>
        <v>0.18882204147470547</v>
      </c>
      <c r="F5025" s="4"/>
    </row>
    <row r="5026" spans="1:6" ht="13.2" x14ac:dyDescent="0.25">
      <c r="A5026" s="5">
        <v>44796.333333333336</v>
      </c>
      <c r="B5026" s="6">
        <v>223.69</v>
      </c>
      <c r="C5026" s="6">
        <v>204.30436</v>
      </c>
      <c r="D5026" s="6">
        <v>9.4886080747371204E-2</v>
      </c>
      <c r="E5026" s="4">
        <f t="shared" si="19"/>
        <v>0.19236541509068769</v>
      </c>
      <c r="F5026" s="4"/>
    </row>
    <row r="5027" spans="1:6" ht="13.2" x14ac:dyDescent="0.25">
      <c r="A5027" s="5">
        <v>44796.375</v>
      </c>
      <c r="B5027" s="6">
        <v>217.86</v>
      </c>
      <c r="C5027" s="6">
        <v>199.39352</v>
      </c>
      <c r="D5027" s="6">
        <v>9.2613240390159196E-2</v>
      </c>
      <c r="E5027" s="4">
        <f t="shared" si="19"/>
        <v>0.19559404695005303</v>
      </c>
      <c r="F5027" s="4"/>
    </row>
    <row r="5028" spans="1:6" ht="13.2" x14ac:dyDescent="0.25">
      <c r="A5028" s="5">
        <v>44796.416666666664</v>
      </c>
      <c r="B5028" s="6">
        <v>219.66</v>
      </c>
      <c r="C5028" s="6">
        <v>192.77295000000001</v>
      </c>
      <c r="D5028" s="6">
        <v>0.139475222016366</v>
      </c>
      <c r="E5028" s="4">
        <f t="shared" si="19"/>
        <v>0.19999676219088591</v>
      </c>
      <c r="F5028" s="4"/>
    </row>
    <row r="5029" spans="1:6" ht="13.2" x14ac:dyDescent="0.25">
      <c r="A5029" s="5">
        <v>44796.458333333336</v>
      </c>
      <c r="B5029" s="6">
        <v>217.71</v>
      </c>
      <c r="C5029" s="6">
        <v>194.39999</v>
      </c>
      <c r="D5029" s="6">
        <v>0.11990746501581601</v>
      </c>
      <c r="E5029" s="4">
        <f t="shared" si="19"/>
        <v>0.20493301211424322</v>
      </c>
      <c r="F5029" s="4"/>
    </row>
    <row r="5030" spans="1:6" ht="13.2" x14ac:dyDescent="0.25">
      <c r="A5030" s="5">
        <v>44796.5</v>
      </c>
      <c r="B5030" s="6">
        <v>221.44</v>
      </c>
      <c r="C5030" s="6">
        <v>199.87025</v>
      </c>
      <c r="D5030" s="6">
        <v>0.10791876229704001</v>
      </c>
      <c r="E5030" s="4">
        <f t="shared" si="19"/>
        <v>0.20866914716994991</v>
      </c>
      <c r="F5030" s="4"/>
    </row>
    <row r="5031" spans="1:6" ht="13.2" x14ac:dyDescent="0.25">
      <c r="A5031" s="5">
        <v>44796.541666666664</v>
      </c>
      <c r="B5031" s="6">
        <v>222.86</v>
      </c>
      <c r="C5031" s="6">
        <v>192.9281</v>
      </c>
      <c r="D5031" s="6">
        <v>0.15514536244331401</v>
      </c>
      <c r="E5031" s="4">
        <f t="shared" si="19"/>
        <v>0.2150805565146017</v>
      </c>
      <c r="F5031" s="4"/>
    </row>
    <row r="5032" spans="1:6" ht="13.2" x14ac:dyDescent="0.25">
      <c r="A5032" s="5">
        <v>44796.583333333336</v>
      </c>
      <c r="B5032" s="6">
        <v>227.32</v>
      </c>
      <c r="C5032" s="6">
        <v>170.14207999999999</v>
      </c>
      <c r="D5032" s="6">
        <v>0.33605983892990998</v>
      </c>
      <c r="E5032" s="4">
        <f t="shared" si="19"/>
        <v>0.22127516444616077</v>
      </c>
      <c r="F5032" s="4"/>
    </row>
    <row r="5033" spans="1:6" ht="13.2" x14ac:dyDescent="0.25">
      <c r="A5033" s="5">
        <v>44796.625</v>
      </c>
      <c r="B5033" s="6">
        <v>190.92</v>
      </c>
      <c r="C5033" s="6">
        <v>139.74623</v>
      </c>
      <c r="D5033" s="6">
        <v>0.36619070153090999</v>
      </c>
      <c r="E5033" s="4">
        <f t="shared" si="19"/>
        <v>0.22977947410259872</v>
      </c>
      <c r="F5033" s="4"/>
    </row>
    <row r="5034" spans="1:6" ht="13.2" x14ac:dyDescent="0.25">
      <c r="A5034" s="5">
        <v>44796.666666666664</v>
      </c>
      <c r="B5034" s="6">
        <v>164.03</v>
      </c>
      <c r="C5034" s="6">
        <v>114.63945</v>
      </c>
      <c r="D5034" s="6">
        <v>0.43083380110424402</v>
      </c>
      <c r="E5034" s="4">
        <f t="shared" si="19"/>
        <v>0.23854449478458248</v>
      </c>
      <c r="F5034" s="4"/>
    </row>
    <row r="5035" spans="1:6" ht="13.2" x14ac:dyDescent="0.25">
      <c r="A5035" s="5">
        <v>44796.708333333336</v>
      </c>
      <c r="B5035" s="6">
        <v>158.46</v>
      </c>
      <c r="C5035" s="6">
        <v>101.6007</v>
      </c>
      <c r="D5035" s="6">
        <v>0.55963492377513102</v>
      </c>
      <c r="E5035" s="4">
        <f t="shared" si="19"/>
        <v>0.24719331853504001</v>
      </c>
      <c r="F5035" s="4"/>
    </row>
    <row r="5036" spans="1:6" ht="13.2" x14ac:dyDescent="0.25">
      <c r="A5036" s="5">
        <v>44796.75</v>
      </c>
      <c r="B5036" s="6">
        <v>158.27000000000001</v>
      </c>
      <c r="C5036" s="6">
        <v>101.5581</v>
      </c>
      <c r="D5036" s="6">
        <v>0.55841828470599597</v>
      </c>
      <c r="E5036" s="4">
        <f t="shared" si="19"/>
        <v>0.25466919813662564</v>
      </c>
      <c r="F5036" s="4"/>
    </row>
    <row r="5037" spans="1:6" ht="13.2" x14ac:dyDescent="0.25">
      <c r="A5037" s="5">
        <v>44796.791666666664</v>
      </c>
      <c r="B5037" s="6">
        <v>156.88999999999999</v>
      </c>
      <c r="C5037" s="6">
        <v>105.06232</v>
      </c>
      <c r="D5037" s="6">
        <v>0.49330416461391602</v>
      </c>
      <c r="E5037" s="4">
        <f t="shared" si="19"/>
        <v>0.26007745055108544</v>
      </c>
      <c r="F5037" s="4"/>
    </row>
    <row r="5038" spans="1:6" ht="13.2" x14ac:dyDescent="0.25">
      <c r="A5038" s="5">
        <v>44796.833333333336</v>
      </c>
      <c r="B5038" s="6">
        <v>166.1</v>
      </c>
      <c r="C5038" s="6">
        <v>105.55259</v>
      </c>
      <c r="D5038" s="6">
        <v>0.57362315789692997</v>
      </c>
      <c r="E5038" s="4">
        <f t="shared" si="19"/>
        <v>0.26896447439493382</v>
      </c>
      <c r="F5038" s="4"/>
    </row>
    <row r="5039" spans="1:6" ht="13.2" x14ac:dyDescent="0.25">
      <c r="A5039" s="5">
        <v>44796.875</v>
      </c>
      <c r="B5039" s="6">
        <v>170.8</v>
      </c>
      <c r="C5039" s="6">
        <v>105.85867</v>
      </c>
      <c r="D5039" s="6">
        <v>0.61347199997883906</v>
      </c>
      <c r="E5039" s="4">
        <f t="shared" si="19"/>
        <v>0.27823610160584916</v>
      </c>
      <c r="F5039" s="4"/>
    </row>
    <row r="5040" spans="1:6" ht="13.2" x14ac:dyDescent="0.25">
      <c r="A5040" s="5">
        <v>44796.916666666664</v>
      </c>
      <c r="B5040" s="6">
        <v>181.51</v>
      </c>
      <c r="C5040" s="6">
        <v>107.68639</v>
      </c>
      <c r="D5040" s="6">
        <v>0.68554262056699999</v>
      </c>
      <c r="E5040" s="4">
        <f t="shared" si="19"/>
        <v>0.28824594679137522</v>
      </c>
      <c r="F5040" s="4"/>
    </row>
    <row r="5041" spans="1:6" ht="13.2" x14ac:dyDescent="0.25">
      <c r="A5041" s="5">
        <v>44796.958333333336</v>
      </c>
      <c r="B5041" s="6">
        <v>187.11</v>
      </c>
      <c r="C5041" s="6">
        <v>111.44378</v>
      </c>
      <c r="D5041" s="6">
        <v>0.67896315074739899</v>
      </c>
      <c r="E5041" s="4">
        <f t="shared" si="19"/>
        <v>0.2995822437211389</v>
      </c>
      <c r="F5041" s="4"/>
    </row>
    <row r="5042" spans="1:6" ht="13.2" x14ac:dyDescent="0.25">
      <c r="A5042" s="5">
        <v>44797</v>
      </c>
      <c r="B5042" s="6">
        <v>190.51</v>
      </c>
      <c r="C5042" s="6">
        <v>143.23168999999999</v>
      </c>
      <c r="D5042" s="6">
        <v>0.33008274914580699</v>
      </c>
      <c r="E5042" s="4">
        <f t="shared" si="19"/>
        <v>0.29985385630450145</v>
      </c>
      <c r="F5042" s="4"/>
    </row>
    <row r="5043" spans="1:6" ht="13.2" x14ac:dyDescent="0.25">
      <c r="A5043" s="5">
        <v>44797.041666666664</v>
      </c>
      <c r="B5043" s="6">
        <v>214.74</v>
      </c>
      <c r="C5043" s="6">
        <v>170.66800000000001</v>
      </c>
      <c r="D5043" s="6">
        <v>0.25823235755970603</v>
      </c>
      <c r="E5043" s="4">
        <f t="shared" si="19"/>
        <v>0.30252536062323082</v>
      </c>
      <c r="F5043" s="4"/>
    </row>
    <row r="5044" spans="1:6" ht="13.2" x14ac:dyDescent="0.25">
      <c r="A5044" s="5">
        <v>44797.083333333336</v>
      </c>
      <c r="B5044" s="6">
        <v>266.22000000000003</v>
      </c>
      <c r="C5044" s="6">
        <v>207.37056999999999</v>
      </c>
      <c r="D5044" s="6">
        <v>0.283788726625962</v>
      </c>
      <c r="E5044" s="4">
        <f t="shared" si="19"/>
        <v>0.30624338526295208</v>
      </c>
      <c r="F5044" s="4"/>
    </row>
    <row r="5045" spans="1:6" ht="13.2" x14ac:dyDescent="0.25">
      <c r="A5045" s="5">
        <v>44797.125</v>
      </c>
      <c r="B5045" s="6">
        <v>279.55</v>
      </c>
      <c r="C5045" s="6">
        <v>231.69386</v>
      </c>
      <c r="D5045" s="6">
        <v>0.206549021195468</v>
      </c>
      <c r="E5045" s="4">
        <f t="shared" si="19"/>
        <v>0.30757517287070313</v>
      </c>
      <c r="F5045" s="4"/>
    </row>
    <row r="5046" spans="1:6" ht="13.2" x14ac:dyDescent="0.25">
      <c r="A5046" s="5">
        <v>44797.166666666664</v>
      </c>
      <c r="B5046" s="6">
        <v>268.35000000000002</v>
      </c>
      <c r="C5046" s="6">
        <v>236.36502999999999</v>
      </c>
      <c r="D5046" s="6">
        <v>0.135320229054188</v>
      </c>
      <c r="E5046" s="4">
        <f t="shared" si="19"/>
        <v>0.30923988292962662</v>
      </c>
      <c r="F5046" s="4"/>
    </row>
    <row r="5047" spans="1:6" ht="13.2" x14ac:dyDescent="0.25">
      <c r="A5047" s="5">
        <v>44797.208333333336</v>
      </c>
      <c r="B5047" s="6">
        <v>259.52999999999997</v>
      </c>
      <c r="C5047" s="6">
        <v>231.02032</v>
      </c>
      <c r="D5047" s="6">
        <v>0.123407672537203</v>
      </c>
      <c r="E5047" s="4">
        <f t="shared" si="19"/>
        <v>0.31189147417557278</v>
      </c>
      <c r="F5047" s="4"/>
    </row>
    <row r="5048" spans="1:6" ht="13.2" x14ac:dyDescent="0.25">
      <c r="A5048" s="5">
        <v>44797.25</v>
      </c>
      <c r="B5048" s="6">
        <v>256.75</v>
      </c>
      <c r="C5048" s="6">
        <v>222.39725000000001</v>
      </c>
      <c r="D5048" s="6">
        <v>0.15446571394205599</v>
      </c>
      <c r="E5048" s="4">
        <f t="shared" si="19"/>
        <v>0.31559537338266425</v>
      </c>
      <c r="F5048" s="4"/>
    </row>
    <row r="5049" spans="1:6" ht="13.2" x14ac:dyDescent="0.25">
      <c r="A5049" s="5">
        <v>44797.291666666664</v>
      </c>
      <c r="B5049" s="6">
        <v>254.86</v>
      </c>
      <c r="C5049" s="6">
        <v>213.11774</v>
      </c>
      <c r="D5049" s="6">
        <v>0.19586478347602601</v>
      </c>
      <c r="E5049" s="4">
        <f t="shared" si="19"/>
        <v>0.32057083459569818</v>
      </c>
      <c r="F5049" s="4"/>
    </row>
    <row r="5050" spans="1:6" ht="13.2" x14ac:dyDescent="0.25">
      <c r="A5050" s="5">
        <v>44797.333333333336</v>
      </c>
      <c r="B5050" s="6">
        <v>258.64</v>
      </c>
      <c r="C5050" s="6">
        <v>207.08987999999999</v>
      </c>
      <c r="D5050" s="6">
        <v>0.248926311609239</v>
      </c>
      <c r="E5050" s="4">
        <f t="shared" si="19"/>
        <v>0.32698917754827606</v>
      </c>
      <c r="F5050" s="4"/>
    </row>
    <row r="5051" spans="1:6" ht="13.2" x14ac:dyDescent="0.25">
      <c r="A5051" s="5">
        <v>44797.375</v>
      </c>
      <c r="B5051" s="6">
        <v>266.52</v>
      </c>
      <c r="C5051" s="6">
        <v>200.98936</v>
      </c>
      <c r="D5051" s="6">
        <v>0.32604034362813999</v>
      </c>
      <c r="E5051" s="4">
        <f t="shared" si="19"/>
        <v>0.33671530684985856</v>
      </c>
      <c r="F5051" s="4"/>
    </row>
    <row r="5052" spans="1:6" ht="13.2" x14ac:dyDescent="0.25">
      <c r="A5052" s="5">
        <v>44797.416666666664</v>
      </c>
      <c r="B5052" s="6">
        <v>269.45</v>
      </c>
      <c r="C5052" s="6">
        <v>194.38265000000001</v>
      </c>
      <c r="D5052" s="6">
        <v>0.38618338622299803</v>
      </c>
      <c r="E5052" s="4">
        <f t="shared" si="19"/>
        <v>0.34699481369180157</v>
      </c>
      <c r="F5052" s="4"/>
    </row>
    <row r="5053" spans="1:6" ht="13.2" x14ac:dyDescent="0.25">
      <c r="A5053" s="5">
        <v>44797.458333333336</v>
      </c>
      <c r="B5053" s="6">
        <v>273.04000000000002</v>
      </c>
      <c r="C5053" s="6">
        <v>196.21654000000001</v>
      </c>
      <c r="D5053" s="6">
        <v>0.391523874592835</v>
      </c>
      <c r="E5053" s="4">
        <f t="shared" si="19"/>
        <v>0.35831216409084399</v>
      </c>
      <c r="F5053" s="4"/>
    </row>
    <row r="5054" spans="1:6" ht="13.2" x14ac:dyDescent="0.25">
      <c r="A5054" s="5">
        <v>44797.5</v>
      </c>
      <c r="B5054" s="6">
        <v>271.14999999999998</v>
      </c>
      <c r="C5054" s="6">
        <v>202.32153</v>
      </c>
      <c r="D5054" s="6">
        <v>0.34019350288622202</v>
      </c>
      <c r="E5054" s="4">
        <f t="shared" si="19"/>
        <v>0.36799027828205993</v>
      </c>
      <c r="F5054" s="4"/>
    </row>
    <row r="5055" spans="1:6" ht="13.2" x14ac:dyDescent="0.25">
      <c r="A5055" s="5">
        <v>44797.541666666664</v>
      </c>
      <c r="B5055" s="6">
        <v>260.14999999999998</v>
      </c>
      <c r="C5055" s="6">
        <v>196.73732999999999</v>
      </c>
      <c r="D5055" s="6">
        <v>0.32232149333326798</v>
      </c>
      <c r="E5055" s="4">
        <f t="shared" si="19"/>
        <v>0.37495595040247481</v>
      </c>
      <c r="F5055" s="4"/>
    </row>
    <row r="5056" spans="1:6" ht="13.2" x14ac:dyDescent="0.25">
      <c r="A5056" s="5">
        <v>44797.583333333336</v>
      </c>
      <c r="B5056" s="6">
        <v>261.52</v>
      </c>
      <c r="C5056" s="6">
        <v>173.89746</v>
      </c>
      <c r="D5056" s="6">
        <v>0.50387475469739396</v>
      </c>
      <c r="E5056" s="4">
        <f t="shared" si="19"/>
        <v>0.38194823855945326</v>
      </c>
      <c r="F5056" s="4"/>
    </row>
    <row r="5057" spans="1:6" ht="13.2" x14ac:dyDescent="0.25">
      <c r="A5057" s="5">
        <v>44797.625</v>
      </c>
      <c r="B5057" s="6">
        <v>212.7</v>
      </c>
      <c r="C5057" s="6">
        <v>141.63339999999999</v>
      </c>
      <c r="D5057" s="6">
        <v>0.50176441432599905</v>
      </c>
      <c r="E5057" s="4">
        <f t="shared" si="19"/>
        <v>0.38759714325924849</v>
      </c>
      <c r="F5057" s="4"/>
    </row>
    <row r="5058" spans="1:6" ht="13.2" x14ac:dyDescent="0.25">
      <c r="A5058" s="5">
        <v>44797.666666666664</v>
      </c>
      <c r="B5058" s="6">
        <v>172.94</v>
      </c>
      <c r="C5058" s="6">
        <v>116.4577</v>
      </c>
      <c r="D5058" s="6">
        <v>0.48500270913816701</v>
      </c>
      <c r="E5058" s="4">
        <f t="shared" si="19"/>
        <v>0.38985418109399533</v>
      </c>
      <c r="F5058" s="4"/>
    </row>
    <row r="5059" spans="1:6" ht="13.2" x14ac:dyDescent="0.25">
      <c r="A5059" s="5">
        <v>44797.708333333336</v>
      </c>
      <c r="B5059" s="6">
        <v>160.56</v>
      </c>
      <c r="C5059" s="6">
        <v>105.84869999999999</v>
      </c>
      <c r="D5059" s="6">
        <v>0.51688211569910603</v>
      </c>
      <c r="E5059" s="4">
        <f t="shared" si="19"/>
        <v>0.38807281409082767</v>
      </c>
      <c r="F5059" s="4"/>
    </row>
    <row r="5060" spans="1:6" ht="13.2" x14ac:dyDescent="0.25">
      <c r="A5060" s="5">
        <v>44797.75</v>
      </c>
      <c r="B5060" s="6">
        <v>158.47999999999999</v>
      </c>
      <c r="C5060" s="6">
        <v>109.26183</v>
      </c>
      <c r="D5060" s="6">
        <v>0.45046078763278902</v>
      </c>
      <c r="E5060" s="4">
        <f t="shared" si="19"/>
        <v>0.38357458504611069</v>
      </c>
      <c r="F5060" s="4"/>
    </row>
    <row r="5061" spans="1:6" ht="13.2" x14ac:dyDescent="0.25">
      <c r="A5061" s="5">
        <v>44797.791666666664</v>
      </c>
      <c r="B5061" s="6">
        <v>164.14</v>
      </c>
      <c r="C5061" s="6">
        <v>115.91162</v>
      </c>
      <c r="D5061" s="6">
        <v>0.41607890563517202</v>
      </c>
      <c r="E5061" s="4">
        <f t="shared" si="19"/>
        <v>0.38035686592199641</v>
      </c>
      <c r="F5061" s="4"/>
    </row>
    <row r="5062" spans="1:6" ht="13.2" x14ac:dyDescent="0.25">
      <c r="A5062" s="5">
        <v>44797.833333333336</v>
      </c>
      <c r="B5062" s="6">
        <v>166.92</v>
      </c>
      <c r="C5062" s="6">
        <v>119.58093</v>
      </c>
      <c r="D5062" s="6">
        <v>0.39587474357324298</v>
      </c>
      <c r="E5062" s="4">
        <f t="shared" si="19"/>
        <v>0.37295068199184273</v>
      </c>
      <c r="F5062" s="4"/>
    </row>
    <row r="5063" spans="1:6" ht="13.2" x14ac:dyDescent="0.25">
      <c r="A5063" s="5">
        <v>44797.875</v>
      </c>
      <c r="B5063" s="6">
        <v>171.6</v>
      </c>
      <c r="C5063" s="6">
        <v>122.5608</v>
      </c>
      <c r="D5063" s="6">
        <v>0.40012140912918298</v>
      </c>
      <c r="E5063" s="4">
        <f t="shared" si="19"/>
        <v>0.36406107403977367</v>
      </c>
      <c r="F5063" s="4"/>
    </row>
    <row r="5064" spans="1:6" ht="13.2" x14ac:dyDescent="0.25">
      <c r="A5064" s="5">
        <v>44797.916666666664</v>
      </c>
      <c r="B5064" s="6">
        <v>178.97</v>
      </c>
      <c r="C5064" s="6">
        <v>126.89774</v>
      </c>
      <c r="D5064" s="6">
        <v>0.410348206358915</v>
      </c>
      <c r="E5064" s="4">
        <f t="shared" si="19"/>
        <v>0.35259464011443686</v>
      </c>
      <c r="F5064" s="4"/>
    </row>
    <row r="5065" spans="1:6" ht="13.2" x14ac:dyDescent="0.25">
      <c r="A5065" s="5">
        <v>44797.958333333336</v>
      </c>
      <c r="B5065" s="6">
        <v>195.61</v>
      </c>
      <c r="C5065" s="6">
        <v>133.16802999999999</v>
      </c>
      <c r="D5065" s="6">
        <v>0.46889610066319998</v>
      </c>
      <c r="E5065" s="4">
        <f t="shared" si="19"/>
        <v>0.34384184636092857</v>
      </c>
      <c r="F5065" s="4"/>
    </row>
    <row r="5066" spans="1:6" ht="13.2" x14ac:dyDescent="0.25">
      <c r="A5066" s="5">
        <v>44798</v>
      </c>
      <c r="B5066" s="6">
        <v>207.86</v>
      </c>
      <c r="C5066" s="6">
        <v>163.42688999999999</v>
      </c>
      <c r="D5066" s="6">
        <v>0.27188371509731302</v>
      </c>
      <c r="E5066" s="4">
        <f t="shared" si="19"/>
        <v>0.34141688660890807</v>
      </c>
      <c r="F5066" s="4"/>
    </row>
    <row r="5067" spans="1:6" ht="13.2" x14ac:dyDescent="0.25">
      <c r="A5067" s="5">
        <v>44798.041666666664</v>
      </c>
      <c r="B5067" s="6">
        <v>226.27</v>
      </c>
      <c r="C5067" s="6">
        <v>193.37654000000001</v>
      </c>
      <c r="D5067" s="6">
        <v>0.17010057166189799</v>
      </c>
      <c r="E5067" s="4">
        <f t="shared" si="19"/>
        <v>0.33774472886316603</v>
      </c>
      <c r="F5067" s="4"/>
    </row>
    <row r="5068" spans="1:6" ht="13.2" x14ac:dyDescent="0.25">
      <c r="A5068" s="5">
        <v>44798.083333333336</v>
      </c>
      <c r="B5068" s="6">
        <v>259.01</v>
      </c>
      <c r="C5068" s="6">
        <v>228.56828999999999</v>
      </c>
      <c r="D5068" s="6">
        <v>0.133184310037057</v>
      </c>
      <c r="E5068" s="4">
        <f t="shared" si="19"/>
        <v>0.33146954483862828</v>
      </c>
      <c r="F5068" s="4"/>
    </row>
    <row r="5069" spans="1:6" ht="13.2" x14ac:dyDescent="0.25">
      <c r="A5069" s="5">
        <v>44798.125</v>
      </c>
      <c r="B5069" s="6">
        <v>276.24</v>
      </c>
      <c r="C5069" s="6">
        <v>247.5095</v>
      </c>
      <c r="D5069" s="6">
        <v>0.116078372749328</v>
      </c>
      <c r="E5069" s="4">
        <f t="shared" si="19"/>
        <v>0.32769993448670581</v>
      </c>
      <c r="F5069" s="4"/>
    </row>
    <row r="5070" spans="1:6" ht="13.2" x14ac:dyDescent="0.25">
      <c r="A5070" s="5">
        <v>44798.166666666664</v>
      </c>
      <c r="B5070" s="6">
        <v>267.07</v>
      </c>
      <c r="C5070" s="6">
        <v>245.57655</v>
      </c>
      <c r="D5070" s="6">
        <v>8.7522403910308105E-2</v>
      </c>
      <c r="E5070" s="4">
        <f t="shared" si="19"/>
        <v>0.32570835843904417</v>
      </c>
      <c r="F5070" s="4"/>
    </row>
    <row r="5071" spans="1:6" ht="13.2" x14ac:dyDescent="0.25">
      <c r="A5071" s="5">
        <v>44798.208333333336</v>
      </c>
      <c r="B5071" s="6">
        <v>261.98</v>
      </c>
      <c r="C5071" s="6">
        <v>236.93593999999999</v>
      </c>
      <c r="D5071" s="6">
        <v>0.105699709381362</v>
      </c>
      <c r="E5071" s="4">
        <f t="shared" si="19"/>
        <v>0.32497052664088411</v>
      </c>
      <c r="F5071" s="4"/>
    </row>
    <row r="5072" spans="1:6" ht="13.2" x14ac:dyDescent="0.25">
      <c r="A5072" s="5">
        <v>44798.25</v>
      </c>
      <c r="B5072" s="6">
        <v>258.82</v>
      </c>
      <c r="C5072" s="6">
        <v>229.24700999999999</v>
      </c>
      <c r="D5072" s="6">
        <v>0.129000548360478</v>
      </c>
      <c r="E5072" s="4">
        <f t="shared" si="19"/>
        <v>0.32390947807498499</v>
      </c>
      <c r="F5072" s="4"/>
    </row>
    <row r="5073" spans="1:6" ht="13.2" x14ac:dyDescent="0.25">
      <c r="A5073" s="5">
        <v>44798.291666666664</v>
      </c>
      <c r="B5073" s="6">
        <v>247.98</v>
      </c>
      <c r="C5073" s="6">
        <v>220.86337</v>
      </c>
      <c r="D5073" s="6">
        <v>0.122775587459341</v>
      </c>
      <c r="E5073" s="4">
        <f t="shared" si="19"/>
        <v>0.32086409490762308</v>
      </c>
      <c r="F5073" s="4"/>
    </row>
    <row r="5074" spans="1:6" ht="13.2" x14ac:dyDescent="0.25">
      <c r="A5074" s="5">
        <v>44798.333333333336</v>
      </c>
      <c r="B5074" s="6">
        <v>257.5</v>
      </c>
      <c r="C5074" s="6">
        <v>212.63516999999999</v>
      </c>
      <c r="D5074" s="6">
        <v>0.210994399468347</v>
      </c>
      <c r="E5074" s="4">
        <f t="shared" si="19"/>
        <v>0.31928359856841926</v>
      </c>
      <c r="F5074" s="4"/>
    </row>
    <row r="5075" spans="1:6" ht="13.2" x14ac:dyDescent="0.25">
      <c r="A5075" s="5">
        <v>44798.375</v>
      </c>
      <c r="B5075" s="6">
        <v>259.13</v>
      </c>
      <c r="C5075" s="6">
        <v>203.99261000000001</v>
      </c>
      <c r="D5075" s="6">
        <v>0.27029111495754599</v>
      </c>
      <c r="E5075" s="4">
        <f t="shared" si="19"/>
        <v>0.31696071404047793</v>
      </c>
      <c r="F5075" s="4"/>
    </row>
    <row r="5076" spans="1:6" ht="13.2" x14ac:dyDescent="0.25">
      <c r="A5076" s="5">
        <v>44798.416666666664</v>
      </c>
      <c r="B5076" s="6">
        <v>259.68</v>
      </c>
      <c r="C5076" s="6">
        <v>197.53219000000001</v>
      </c>
      <c r="D5076" s="6">
        <v>0.314621176426991</v>
      </c>
      <c r="E5076" s="4">
        <f t="shared" si="19"/>
        <v>0.31397895529897757</v>
      </c>
      <c r="F5076" s="4"/>
    </row>
    <row r="5077" spans="1:6" ht="13.2" x14ac:dyDescent="0.25">
      <c r="A5077" s="5">
        <v>44798.458333333336</v>
      </c>
      <c r="B5077" s="6">
        <v>266.89</v>
      </c>
      <c r="C5077" s="6">
        <v>201.21460999999999</v>
      </c>
      <c r="D5077" s="6">
        <v>0.32639473843375399</v>
      </c>
      <c r="E5077" s="4">
        <f t="shared" si="19"/>
        <v>0.31126524129234917</v>
      </c>
      <c r="F5077" s="4"/>
    </row>
    <row r="5078" spans="1:6" ht="13.2" x14ac:dyDescent="0.25">
      <c r="A5078" s="5">
        <v>44798.5</v>
      </c>
      <c r="B5078" s="6">
        <v>264.2</v>
      </c>
      <c r="C5078" s="6">
        <v>209.46950000000001</v>
      </c>
      <c r="D5078" s="6">
        <v>0.26128147534605201</v>
      </c>
      <c r="E5078" s="4">
        <f t="shared" si="19"/>
        <v>0.30797724014484207</v>
      </c>
      <c r="F5078" s="4"/>
    </row>
    <row r="5079" spans="1:6" ht="13.2" x14ac:dyDescent="0.25">
      <c r="A5079" s="5">
        <v>44798.541666666664</v>
      </c>
      <c r="B5079" s="6">
        <v>255.06</v>
      </c>
      <c r="C5079" s="6">
        <v>204.6309</v>
      </c>
      <c r="D5079" s="6">
        <v>0.24643932074774599</v>
      </c>
      <c r="E5079" s="4">
        <f t="shared" si="19"/>
        <v>0.30481548295377864</v>
      </c>
      <c r="F5079" s="4"/>
    </row>
    <row r="5080" spans="1:6" ht="13.2" x14ac:dyDescent="0.25">
      <c r="A5080" s="5">
        <v>44798.583333333336</v>
      </c>
      <c r="B5080" s="6">
        <v>254.16</v>
      </c>
      <c r="C5080" s="6">
        <v>179.53043</v>
      </c>
      <c r="D5080" s="6">
        <v>0.415693150180724</v>
      </c>
      <c r="E5080" s="4">
        <f t="shared" si="19"/>
        <v>0.30114124943225079</v>
      </c>
      <c r="F5080" s="4"/>
    </row>
    <row r="5081" spans="1:6" ht="13.2" x14ac:dyDescent="0.25">
      <c r="A5081" s="5">
        <v>44798.625</v>
      </c>
      <c r="B5081" s="6">
        <v>212.22</v>
      </c>
      <c r="C5081" s="6">
        <v>143.92462</v>
      </c>
      <c r="D5081" s="6">
        <v>0.47452187124065298</v>
      </c>
      <c r="E5081" s="4">
        <f t="shared" si="19"/>
        <v>0.30000614347036142</v>
      </c>
      <c r="F5081" s="4"/>
    </row>
    <row r="5082" spans="1:6" ht="13.2" x14ac:dyDescent="0.25">
      <c r="A5082" s="5">
        <v>44798.666666666664</v>
      </c>
      <c r="B5082" s="6">
        <v>178.43</v>
      </c>
      <c r="C5082" s="6">
        <v>118.14552</v>
      </c>
      <c r="D5082" s="6">
        <v>0.51025616544749197</v>
      </c>
      <c r="E5082" s="4">
        <f t="shared" si="19"/>
        <v>0.30105837081658327</v>
      </c>
      <c r="F5082" s="4"/>
    </row>
    <row r="5083" spans="1:6" ht="13.2" x14ac:dyDescent="0.25">
      <c r="A5083" s="5">
        <v>44798.708333333336</v>
      </c>
      <c r="B5083" s="6">
        <v>170.28</v>
      </c>
      <c r="C5083" s="6">
        <v>109.26978</v>
      </c>
      <c r="D5083" s="6">
        <v>0.55834485985054605</v>
      </c>
      <c r="E5083" s="4">
        <f t="shared" si="19"/>
        <v>0.30278598515622662</v>
      </c>
      <c r="F5083" s="4"/>
    </row>
    <row r="5084" spans="1:6" ht="13.2" x14ac:dyDescent="0.25">
      <c r="A5084" s="5">
        <v>44798.75</v>
      </c>
      <c r="B5084" s="6">
        <v>162.19</v>
      </c>
      <c r="C5084" s="6">
        <v>114.31</v>
      </c>
      <c r="D5084" s="6">
        <v>0.41886099203919103</v>
      </c>
      <c r="E5084" s="4">
        <f t="shared" si="19"/>
        <v>0.30146932700649332</v>
      </c>
      <c r="F5084" s="4"/>
    </row>
    <row r="5085" spans="1:6" ht="13.2" x14ac:dyDescent="0.25">
      <c r="A5085" s="5">
        <v>44798.791666666664</v>
      </c>
      <c r="B5085" s="6">
        <v>167.71</v>
      </c>
      <c r="C5085" s="6">
        <v>122.23729</v>
      </c>
      <c r="D5085" s="6">
        <v>0.37200358417631801</v>
      </c>
      <c r="E5085" s="4">
        <f t="shared" si="19"/>
        <v>0.2996328552790411</v>
      </c>
      <c r="F5085" s="4"/>
    </row>
    <row r="5086" spans="1:6" ht="13.2" x14ac:dyDescent="0.25">
      <c r="A5086" s="5">
        <v>44798.833333333336</v>
      </c>
      <c r="B5086" s="6">
        <v>168.19</v>
      </c>
      <c r="C5086" s="6">
        <v>128.42394999999999</v>
      </c>
      <c r="D5086" s="6">
        <v>0.30964668194678602</v>
      </c>
      <c r="E5086" s="4">
        <f t="shared" si="19"/>
        <v>0.29604001937793872</v>
      </c>
      <c r="F5086" s="4"/>
    </row>
    <row r="5087" spans="1:6" ht="13.2" x14ac:dyDescent="0.25">
      <c r="A5087" s="5">
        <v>44798.875</v>
      </c>
      <c r="B5087" s="6">
        <v>170.01</v>
      </c>
      <c r="C5087" s="6">
        <v>133.80148</v>
      </c>
      <c r="D5087" s="6">
        <v>0.270613748069154</v>
      </c>
      <c r="E5087" s="4">
        <f t="shared" si="19"/>
        <v>0.29064386683377086</v>
      </c>
      <c r="F5087" s="4"/>
    </row>
    <row r="5088" spans="1:6" ht="13.2" x14ac:dyDescent="0.25">
      <c r="A5088" s="5">
        <v>44798.916666666664</v>
      </c>
      <c r="B5088" s="6">
        <v>175.59</v>
      </c>
      <c r="C5088" s="6">
        <v>139.14424</v>
      </c>
      <c r="D5088" s="6">
        <v>0.26192791020311001</v>
      </c>
      <c r="E5088" s="4">
        <f t="shared" si="19"/>
        <v>0.28445968782727898</v>
      </c>
      <c r="F5088" s="4"/>
    </row>
    <row r="5089" spans="1:6" ht="13.2" x14ac:dyDescent="0.25">
      <c r="A5089" s="5">
        <v>44798.958333333336</v>
      </c>
      <c r="B5089" s="6">
        <v>181.83</v>
      </c>
      <c r="C5089" s="6">
        <v>147.08358000000001</v>
      </c>
      <c r="D5089" s="6">
        <v>0.236235887105821</v>
      </c>
      <c r="E5089" s="4">
        <f t="shared" si="19"/>
        <v>0.27476551226238821</v>
      </c>
      <c r="F5089" s="4"/>
    </row>
    <row r="5090" spans="1:6" ht="13.2" x14ac:dyDescent="0.25">
      <c r="A5090" s="5">
        <v>44796</v>
      </c>
      <c r="B5090" s="6">
        <v>158.87</v>
      </c>
      <c r="C5090" s="6">
        <v>166.25130999999999</v>
      </c>
      <c r="D5090" s="6">
        <v>4.43985072959725E-2</v>
      </c>
      <c r="E5090" s="4">
        <f t="shared" si="19"/>
        <v>0.26528696193733231</v>
      </c>
      <c r="F5090" s="4"/>
    </row>
    <row r="5091" spans="1:6" ht="13.2" x14ac:dyDescent="0.25">
      <c r="A5091" s="5">
        <v>44796.041666666664</v>
      </c>
      <c r="B5091" s="6">
        <v>180.2</v>
      </c>
      <c r="C5091" s="6">
        <v>192.80176</v>
      </c>
      <c r="D5091" s="6">
        <v>6.5361229067618501E-2</v>
      </c>
      <c r="E5091" s="4">
        <f t="shared" si="19"/>
        <v>0.26092282266257066</v>
      </c>
      <c r="F5091" s="4"/>
    </row>
    <row r="5092" spans="1:6" ht="13.2" x14ac:dyDescent="0.25">
      <c r="A5092" s="5">
        <v>44796.083333333336</v>
      </c>
      <c r="B5092" s="6">
        <v>229.73</v>
      </c>
      <c r="C5092" s="6">
        <v>223.70361</v>
      </c>
      <c r="D5092" s="6">
        <v>2.6939171880149701E-2</v>
      </c>
      <c r="E5092" s="4">
        <f t="shared" si="19"/>
        <v>0.25649594190603292</v>
      </c>
      <c r="F5092" s="4"/>
    </row>
    <row r="5093" spans="1:6" ht="13.2" x14ac:dyDescent="0.25">
      <c r="A5093" s="5">
        <v>44796.125</v>
      </c>
      <c r="B5093" s="6">
        <v>258.61</v>
      </c>
      <c r="C5093" s="6">
        <v>242.95138</v>
      </c>
      <c r="D5093" s="6">
        <v>6.4451661068975999E-2</v>
      </c>
      <c r="E5093" s="4">
        <f t="shared" si="19"/>
        <v>0.25434482891935156</v>
      </c>
      <c r="F5093" s="4"/>
    </row>
    <row r="5094" spans="1:6" ht="13.2" x14ac:dyDescent="0.25">
      <c r="A5094" s="5">
        <v>44796.166666666664</v>
      </c>
      <c r="B5094" s="6">
        <v>249.35</v>
      </c>
      <c r="C5094" s="6">
        <v>245.75345999999999</v>
      </c>
      <c r="D5094" s="6">
        <v>1.4634748174043999E-2</v>
      </c>
      <c r="E5094" s="4">
        <f t="shared" si="19"/>
        <v>0.25130784326367384</v>
      </c>
      <c r="F5094" s="4"/>
    </row>
    <row r="5095" spans="1:6" ht="13.2" x14ac:dyDescent="0.25">
      <c r="A5095" s="5">
        <v>44796.208333333336</v>
      </c>
      <c r="B5095" s="6">
        <v>237.65</v>
      </c>
      <c r="C5095" s="6">
        <v>240.48060000000001</v>
      </c>
      <c r="D5095" s="6">
        <v>1.17705960480804E-2</v>
      </c>
      <c r="E5095" s="4">
        <f t="shared" si="19"/>
        <v>0.24739413020812043</v>
      </c>
      <c r="F5095" s="4"/>
    </row>
    <row r="5096" spans="1:6" ht="13.2" x14ac:dyDescent="0.25">
      <c r="A5096" s="5">
        <v>44796.25</v>
      </c>
      <c r="B5096" s="6">
        <v>230.42</v>
      </c>
      <c r="C5096" s="6">
        <v>235.68192999999999</v>
      </c>
      <c r="D5096" s="6">
        <v>2.2326404065004E-2</v>
      </c>
      <c r="E5096" s="4">
        <f t="shared" si="19"/>
        <v>0.24294937419580909</v>
      </c>
      <c r="F5096" s="4"/>
    </row>
    <row r="5097" spans="1:6" ht="13.2" x14ac:dyDescent="0.25">
      <c r="A5097" s="5">
        <v>44796.291666666664</v>
      </c>
      <c r="B5097" s="6">
        <v>224.15</v>
      </c>
      <c r="C5097" s="6">
        <v>234.19936000000001</v>
      </c>
      <c r="D5097" s="6">
        <v>4.2909425542409702E-2</v>
      </c>
      <c r="E5097" s="4">
        <f t="shared" si="19"/>
        <v>0.23962161744927024</v>
      </c>
      <c r="F5097" s="4"/>
    </row>
    <row r="5098" spans="1:6" ht="13.2" x14ac:dyDescent="0.25">
      <c r="A5098" s="5">
        <v>44796.333333333336</v>
      </c>
      <c r="B5098" s="6">
        <v>223.69</v>
      </c>
      <c r="C5098" s="6">
        <v>233.36612</v>
      </c>
      <c r="D5098" s="6">
        <v>4.1463259533988897E-2</v>
      </c>
      <c r="E5098" s="4">
        <f t="shared" si="19"/>
        <v>0.23255781995200539</v>
      </c>
      <c r="F5098" s="4"/>
    </row>
    <row r="5099" spans="1:6" ht="13.2" x14ac:dyDescent="0.25">
      <c r="A5099" s="5">
        <v>44796.375</v>
      </c>
      <c r="B5099" s="6">
        <v>217.86</v>
      </c>
      <c r="C5099" s="6">
        <v>227.43042</v>
      </c>
      <c r="D5099" s="6">
        <v>4.2080650424863898E-2</v>
      </c>
      <c r="E5099" s="4">
        <f t="shared" si="19"/>
        <v>0.22304905059647695</v>
      </c>
      <c r="F5099" s="4"/>
    </row>
    <row r="5100" spans="1:6" ht="13.2" x14ac:dyDescent="0.25">
      <c r="A5100" s="5">
        <v>44796.416666666664</v>
      </c>
      <c r="B5100" s="6">
        <v>219.66</v>
      </c>
      <c r="C5100" s="6">
        <v>220.23165</v>
      </c>
      <c r="D5100" s="6">
        <v>2.59567596210628E-3</v>
      </c>
      <c r="E5100" s="4">
        <f t="shared" si="19"/>
        <v>0.21004798807710667</v>
      </c>
      <c r="F5100" s="4"/>
    </row>
    <row r="5101" spans="1:6" ht="13.2" x14ac:dyDescent="0.25">
      <c r="A5101" s="5">
        <v>44796.458333333336</v>
      </c>
      <c r="B5101" s="6">
        <v>217.71</v>
      </c>
      <c r="C5101" s="6">
        <v>222.31844000000001</v>
      </c>
      <c r="D5101" s="6">
        <v>2.0729004755520902E-2</v>
      </c>
      <c r="E5101" s="4">
        <f t="shared" si="19"/>
        <v>0.19731191584051364</v>
      </c>
      <c r="F5101" s="4"/>
    </row>
    <row r="5102" spans="1:6" ht="13.2" x14ac:dyDescent="0.25">
      <c r="A5102" s="5">
        <v>44796.5</v>
      </c>
      <c r="B5102" s="6">
        <v>221.44</v>
      </c>
      <c r="C5102" s="6">
        <v>230.59189000000001</v>
      </c>
      <c r="D5102" s="6">
        <v>3.9688689832066498E-2</v>
      </c>
      <c r="E5102" s="4">
        <f t="shared" si="19"/>
        <v>0.18807888311076418</v>
      </c>
      <c r="F5102" s="4"/>
    </row>
    <row r="5103" spans="1:6" ht="13.2" x14ac:dyDescent="0.25">
      <c r="A5103" s="5">
        <v>44796.541666666664</v>
      </c>
      <c r="B5103" s="6">
        <v>222.86</v>
      </c>
      <c r="C5103" s="6">
        <v>229.82262</v>
      </c>
      <c r="D5103" s="6">
        <v>3.02956253827407E-2</v>
      </c>
      <c r="E5103" s="4">
        <f t="shared" si="19"/>
        <v>0.17907289580388905</v>
      </c>
      <c r="F5103" s="4"/>
    </row>
    <row r="5104" spans="1:6" ht="13.2" x14ac:dyDescent="0.25">
      <c r="A5104" s="5">
        <v>44796.583333333336</v>
      </c>
      <c r="B5104" s="6">
        <v>227.32</v>
      </c>
      <c r="C5104" s="6">
        <v>214.0283</v>
      </c>
      <c r="D5104" s="6">
        <v>6.2102535038590603E-2</v>
      </c>
      <c r="E5104" s="4">
        <f t="shared" si="19"/>
        <v>0.16433995350630018</v>
      </c>
      <c r="F5104" s="4"/>
    </row>
    <row r="5105" spans="1:6" ht="13.2" x14ac:dyDescent="0.25">
      <c r="A5105" s="5">
        <v>44796.625</v>
      </c>
      <c r="B5105" s="6">
        <v>190.92</v>
      </c>
      <c r="C5105" s="6">
        <v>185.03192000000001</v>
      </c>
      <c r="D5105" s="6">
        <v>3.1821968879747697E-2</v>
      </c>
      <c r="E5105" s="4">
        <f t="shared" si="19"/>
        <v>0.14589412424126247</v>
      </c>
      <c r="F5105" s="4"/>
    </row>
    <row r="5106" spans="1:6" ht="13.2" x14ac:dyDescent="0.25">
      <c r="A5106" s="5">
        <v>44796.666666666664</v>
      </c>
      <c r="B5106" s="6">
        <v>164.03</v>
      </c>
      <c r="C5106" s="6">
        <v>156.20184</v>
      </c>
      <c r="D5106" s="6">
        <v>5.0115670852532802E-2</v>
      </c>
      <c r="E5106" s="4">
        <f t="shared" si="19"/>
        <v>0.12672160363313917</v>
      </c>
      <c r="F5106" s="4"/>
    </row>
    <row r="5107" spans="1:6" ht="13.2" x14ac:dyDescent="0.25">
      <c r="A5107" s="5">
        <v>44796.708333333336</v>
      </c>
      <c r="B5107" s="6">
        <v>158.46</v>
      </c>
      <c r="C5107" s="6">
        <v>139.10786999999999</v>
      </c>
      <c r="D5107" s="6">
        <v>0.13911599681599601</v>
      </c>
      <c r="E5107" s="4">
        <f t="shared" si="19"/>
        <v>0.10925373434003292</v>
      </c>
      <c r="F5107" s="4"/>
    </row>
    <row r="5108" spans="1:6" ht="13.2" x14ac:dyDescent="0.25">
      <c r="A5108" s="5">
        <v>44796.75</v>
      </c>
      <c r="B5108" s="6">
        <v>158.27000000000001</v>
      </c>
      <c r="C5108" s="6">
        <v>135.98435000000001</v>
      </c>
      <c r="D5108" s="6">
        <v>0.163883932231907</v>
      </c>
      <c r="E5108" s="4">
        <f t="shared" si="19"/>
        <v>9.8629690181396057E-2</v>
      </c>
      <c r="F5108" s="4"/>
    </row>
    <row r="5109" spans="1:6" ht="13.2" x14ac:dyDescent="0.25">
      <c r="A5109" s="5">
        <v>44796.791666666664</v>
      </c>
      <c r="B5109" s="6">
        <v>156.88999999999999</v>
      </c>
      <c r="C5109" s="6">
        <v>136.66305</v>
      </c>
      <c r="D5109" s="6">
        <v>0.148005989914611</v>
      </c>
      <c r="E5109" s="4">
        <f t="shared" si="19"/>
        <v>8.9296457087158262E-2</v>
      </c>
      <c r="F5109" s="4"/>
    </row>
    <row r="5110" spans="1:6" ht="13.2" x14ac:dyDescent="0.25">
      <c r="A5110" s="5">
        <v>44796.833333333336</v>
      </c>
      <c r="B5110" s="6">
        <v>166.1</v>
      </c>
      <c r="C5110" s="6">
        <v>136.40134</v>
      </c>
      <c r="D5110" s="6">
        <v>0.21772997244748399</v>
      </c>
      <c r="E5110" s="4">
        <f t="shared" si="19"/>
        <v>8.5466594191354009E-2</v>
      </c>
      <c r="F5110" s="4"/>
    </row>
    <row r="5111" spans="1:6" ht="13.2" x14ac:dyDescent="0.25">
      <c r="A5111" s="5">
        <v>44796.875</v>
      </c>
      <c r="B5111" s="6">
        <v>170.8</v>
      </c>
      <c r="C5111" s="6">
        <v>138.63104999999999</v>
      </c>
      <c r="D5111" s="6">
        <v>0.23204722174433501</v>
      </c>
      <c r="E5111" s="4">
        <f t="shared" si="19"/>
        <v>8.3859655594486535E-2</v>
      </c>
      <c r="F5111" s="4"/>
    </row>
    <row r="5112" spans="1:6" ht="13.2" x14ac:dyDescent="0.25">
      <c r="A5112" s="5">
        <v>44796.916666666664</v>
      </c>
      <c r="B5112" s="6">
        <v>181.51</v>
      </c>
      <c r="C5112" s="6">
        <v>143.80499</v>
      </c>
      <c r="D5112" s="6">
        <v>0.26219542173049698</v>
      </c>
      <c r="E5112" s="4">
        <f t="shared" si="19"/>
        <v>8.3870801908127679E-2</v>
      </c>
      <c r="F5112" s="4"/>
    </row>
    <row r="5113" spans="1:6" ht="13.2" x14ac:dyDescent="0.25">
      <c r="A5113" s="5">
        <v>44796.958333333336</v>
      </c>
      <c r="B5113" s="6">
        <v>187.11</v>
      </c>
      <c r="C5113" s="6">
        <v>151.08506</v>
      </c>
      <c r="D5113" s="6">
        <v>0.238441444839086</v>
      </c>
      <c r="E5113" s="4">
        <f t="shared" si="19"/>
        <v>8.3962700147013722E-2</v>
      </c>
      <c r="F5113" s="4"/>
    </row>
    <row r="5114" spans="1:6" ht="13.2" x14ac:dyDescent="0.25">
      <c r="A5114" s="5">
        <v>44797</v>
      </c>
      <c r="B5114" s="6">
        <v>190.51</v>
      </c>
      <c r="C5114" s="6">
        <v>171.56242</v>
      </c>
      <c r="D5114" s="6">
        <v>0.110441319258611</v>
      </c>
      <c r="E5114" s="4">
        <f t="shared" si="19"/>
        <v>8.6714483978790322E-2</v>
      </c>
      <c r="F5114" s="4"/>
    </row>
    <row r="5115" spans="1:6" ht="13.2" x14ac:dyDescent="0.25">
      <c r="A5115" s="5">
        <v>44797.041666666664</v>
      </c>
      <c r="B5115" s="6">
        <v>214.74</v>
      </c>
      <c r="C5115" s="6">
        <v>199.00706</v>
      </c>
      <c r="D5115" s="6">
        <v>7.9057195257293905E-2</v>
      </c>
      <c r="E5115" s="4">
        <f t="shared" si="19"/>
        <v>8.7285149236693463E-2</v>
      </c>
      <c r="F5115" s="4"/>
    </row>
    <row r="5116" spans="1:6" ht="13.2" x14ac:dyDescent="0.25">
      <c r="A5116" s="5">
        <v>44797.083333333336</v>
      </c>
      <c r="B5116" s="6">
        <v>266.22000000000003</v>
      </c>
      <c r="C5116" s="6">
        <v>230.78116</v>
      </c>
      <c r="D5116" s="6">
        <v>0.153560368619344</v>
      </c>
      <c r="E5116" s="4">
        <f t="shared" si="19"/>
        <v>9.2561032434159904E-2</v>
      </c>
      <c r="F5116" s="4"/>
    </row>
    <row r="5117" spans="1:6" ht="13.2" x14ac:dyDescent="0.25">
      <c r="A5117" s="5">
        <v>44797.125</v>
      </c>
      <c r="B5117" s="6">
        <v>279.55</v>
      </c>
      <c r="C5117" s="6">
        <v>247.12195</v>
      </c>
      <c r="D5117" s="6">
        <v>0.13122286385325099</v>
      </c>
      <c r="E5117" s="4">
        <f t="shared" si="19"/>
        <v>9.534316588350468E-2</v>
      </c>
      <c r="F5117" s="4"/>
    </row>
    <row r="5118" spans="1:6" ht="13.2" x14ac:dyDescent="0.25">
      <c r="A5118" s="5">
        <v>44797.166666666664</v>
      </c>
      <c r="B5118" s="6">
        <v>268.35000000000002</v>
      </c>
      <c r="C5118" s="6">
        <v>245.81363999999999</v>
      </c>
      <c r="D5118" s="6">
        <v>9.1680673212438599E-2</v>
      </c>
      <c r="E5118" s="4">
        <f t="shared" si="19"/>
        <v>9.8553412760104431E-2</v>
      </c>
      <c r="F5118" s="4"/>
    </row>
    <row r="5119" spans="1:6" ht="13.2" x14ac:dyDescent="0.25">
      <c r="A5119" s="5">
        <v>44797.208333333336</v>
      </c>
      <c r="B5119" s="6">
        <v>259.52999999999997</v>
      </c>
      <c r="C5119" s="6">
        <v>239.41829999999999</v>
      </c>
      <c r="D5119" s="6">
        <v>8.4002350697503003E-2</v>
      </c>
      <c r="E5119" s="4">
        <f t="shared" si="19"/>
        <v>0.10156306920383036</v>
      </c>
      <c r="F5119" s="4"/>
    </row>
    <row r="5120" spans="1:6" ht="13.2" x14ac:dyDescent="0.25">
      <c r="A5120" s="5">
        <v>44797.25</v>
      </c>
      <c r="B5120" s="6">
        <v>256.75</v>
      </c>
      <c r="C5120" s="6">
        <v>235.65460999999999</v>
      </c>
      <c r="D5120" s="6">
        <v>8.9518257249455002E-2</v>
      </c>
      <c r="E5120" s="4">
        <f t="shared" si="19"/>
        <v>0.1043627297531825</v>
      </c>
      <c r="F5120" s="4"/>
    </row>
    <row r="5121" spans="1:6" ht="13.2" x14ac:dyDescent="0.25">
      <c r="A5121" s="5">
        <v>44797.291666666664</v>
      </c>
      <c r="B5121" s="6">
        <v>254.86</v>
      </c>
      <c r="C5121" s="6">
        <v>235.99503000000001</v>
      </c>
      <c r="D5121" s="6">
        <v>7.9937996999343494E-2</v>
      </c>
      <c r="E5121" s="4">
        <f t="shared" si="19"/>
        <v>0.1059055868972214</v>
      </c>
      <c r="F5121" s="4"/>
    </row>
    <row r="5122" spans="1:6" ht="13.2" x14ac:dyDescent="0.25">
      <c r="A5122" s="5">
        <v>44797.333333333336</v>
      </c>
      <c r="B5122" s="6">
        <v>258.64</v>
      </c>
      <c r="C5122" s="6">
        <v>237.11749</v>
      </c>
      <c r="D5122" s="6">
        <v>9.0767281654339296E-2</v>
      </c>
      <c r="E5122" s="4">
        <f t="shared" si="19"/>
        <v>0.10795992115223602</v>
      </c>
      <c r="F5122" s="4"/>
    </row>
    <row r="5123" spans="1:6" ht="13.2" x14ac:dyDescent="0.25">
      <c r="A5123" s="5">
        <v>44797.375</v>
      </c>
      <c r="B5123" s="6">
        <v>266.52</v>
      </c>
      <c r="C5123" s="6">
        <v>232.24769000000001</v>
      </c>
      <c r="D5123" s="6">
        <v>0.14756792629455201</v>
      </c>
      <c r="E5123" s="4">
        <f t="shared" si="19"/>
        <v>0.11235522431347304</v>
      </c>
      <c r="F5123" s="4"/>
    </row>
    <row r="5124" spans="1:6" ht="13.2" x14ac:dyDescent="0.25">
      <c r="A5124" s="5">
        <v>44797.416666666664</v>
      </c>
      <c r="B5124" s="6">
        <v>269.45</v>
      </c>
      <c r="C5124" s="6">
        <v>225.39881</v>
      </c>
      <c r="D5124" s="6">
        <v>0.195436657363009</v>
      </c>
      <c r="E5124" s="4">
        <f t="shared" si="19"/>
        <v>0.12039026520517732</v>
      </c>
      <c r="F5124" s="4"/>
    </row>
    <row r="5125" spans="1:6" ht="13.2" x14ac:dyDescent="0.25">
      <c r="A5125" s="5">
        <v>44797.458333333336</v>
      </c>
      <c r="B5125" s="6">
        <v>273.04000000000002</v>
      </c>
      <c r="C5125" s="6">
        <v>227.73088000000001</v>
      </c>
      <c r="D5125" s="6">
        <v>0.19895905201788999</v>
      </c>
      <c r="E5125" s="4">
        <f t="shared" ref="E5125:E5379" si="20">AVERAGE(D5102:D5125)</f>
        <v>0.1278165171744427</v>
      </c>
      <c r="F5125" s="4"/>
    </row>
    <row r="5126" spans="1:6" ht="13.2" x14ac:dyDescent="0.25">
      <c r="A5126" s="5">
        <v>44797.5</v>
      </c>
      <c r="B5126" s="6">
        <v>271.14999999999998</v>
      </c>
      <c r="C5126" s="6">
        <v>235.02547000000001</v>
      </c>
      <c r="D5126" s="6">
        <v>0.153704745277181</v>
      </c>
      <c r="E5126" s="4">
        <f t="shared" si="20"/>
        <v>0.13256718615132249</v>
      </c>
      <c r="F5126" s="4"/>
    </row>
    <row r="5127" spans="1:6" ht="13.2" x14ac:dyDescent="0.25">
      <c r="A5127" s="5">
        <v>44797.541666666664</v>
      </c>
      <c r="B5127" s="6">
        <v>260.14999999999998</v>
      </c>
      <c r="C5127" s="6">
        <v>231.03108</v>
      </c>
      <c r="D5127" s="6">
        <v>0.126038972765049</v>
      </c>
      <c r="E5127" s="4">
        <f t="shared" si="20"/>
        <v>0.13655649229225197</v>
      </c>
      <c r="F5127" s="4"/>
    </row>
    <row r="5128" spans="1:6" ht="13.2" x14ac:dyDescent="0.25">
      <c r="A5128" s="5">
        <v>44797.583333333336</v>
      </c>
      <c r="B5128" s="6">
        <v>261.52</v>
      </c>
      <c r="C5128" s="6">
        <v>211.99399</v>
      </c>
      <c r="D5128" s="6">
        <v>0.23361987762011499</v>
      </c>
      <c r="E5128" s="4">
        <f t="shared" si="20"/>
        <v>0.14370304823314881</v>
      </c>
      <c r="F5128" s="4"/>
    </row>
    <row r="5129" spans="1:6" ht="13.2" x14ac:dyDescent="0.25">
      <c r="A5129" s="5">
        <v>44797.625</v>
      </c>
      <c r="B5129" s="6">
        <v>212.7</v>
      </c>
      <c r="C5129" s="6">
        <v>182.76232999999999</v>
      </c>
      <c r="D5129" s="6">
        <v>0.163806567797641</v>
      </c>
      <c r="E5129" s="4">
        <f t="shared" si="20"/>
        <v>0.14920240652139438</v>
      </c>
      <c r="F5129" s="4"/>
    </row>
    <row r="5130" spans="1:6" ht="13.2" x14ac:dyDescent="0.25">
      <c r="A5130" s="5">
        <v>44797.666666666664</v>
      </c>
      <c r="B5130" s="6">
        <v>172.94</v>
      </c>
      <c r="C5130" s="6">
        <v>155.80636000000001</v>
      </c>
      <c r="D5130" s="6">
        <v>0.109967526357717</v>
      </c>
      <c r="E5130" s="4">
        <f t="shared" si="20"/>
        <v>0.15169623383411041</v>
      </c>
      <c r="F5130" s="4"/>
    </row>
    <row r="5131" spans="1:6" ht="13.2" x14ac:dyDescent="0.25">
      <c r="A5131" s="5">
        <v>44797.708333333336</v>
      </c>
      <c r="B5131" s="6">
        <v>160.56</v>
      </c>
      <c r="C5131" s="6">
        <v>139.58608000000001</v>
      </c>
      <c r="D5131" s="6">
        <v>0.150257962685104</v>
      </c>
      <c r="E5131" s="4">
        <f t="shared" si="20"/>
        <v>0.1521604824119899</v>
      </c>
      <c r="F5131" s="4"/>
    </row>
    <row r="5132" spans="1:6" ht="13.2" x14ac:dyDescent="0.25">
      <c r="A5132" s="5">
        <v>44797.75</v>
      </c>
      <c r="B5132" s="6">
        <v>158.47999999999999</v>
      </c>
      <c r="C5132" s="6">
        <v>136.60064</v>
      </c>
      <c r="D5132" s="6">
        <v>0.16017025981722999</v>
      </c>
      <c r="E5132" s="4">
        <f t="shared" si="20"/>
        <v>0.15200574606137834</v>
      </c>
      <c r="F5132" s="4"/>
    </row>
    <row r="5133" spans="1:6" ht="13.2" x14ac:dyDescent="0.25">
      <c r="A5133" s="5">
        <v>44797.791666666664</v>
      </c>
      <c r="B5133" s="6">
        <v>164.14</v>
      </c>
      <c r="C5133" s="6">
        <v>138.87611999999999</v>
      </c>
      <c r="D5133" s="6">
        <v>0.181916660690117</v>
      </c>
      <c r="E5133" s="4">
        <f t="shared" si="20"/>
        <v>0.15341869067702441</v>
      </c>
      <c r="F5133" s="4"/>
    </row>
    <row r="5134" spans="1:6" ht="13.2" x14ac:dyDescent="0.25">
      <c r="A5134" s="5">
        <v>44797.833333333336</v>
      </c>
      <c r="B5134" s="6">
        <v>166.92</v>
      </c>
      <c r="C5134" s="6">
        <v>140.95092</v>
      </c>
      <c r="D5134" s="6">
        <v>0.18424200423807</v>
      </c>
      <c r="E5134" s="4">
        <f t="shared" si="20"/>
        <v>0.15202335866829883</v>
      </c>
      <c r="F5134" s="4"/>
    </row>
    <row r="5135" spans="1:6" ht="13.2" x14ac:dyDescent="0.25">
      <c r="A5135" s="5">
        <v>44797.875</v>
      </c>
      <c r="B5135" s="6">
        <v>171.6</v>
      </c>
      <c r="C5135" s="6">
        <v>145.17862</v>
      </c>
      <c r="D5135" s="6">
        <v>0.181992224474926</v>
      </c>
      <c r="E5135" s="4">
        <f t="shared" si="20"/>
        <v>0.14993773378207345</v>
      </c>
      <c r="F5135" s="4"/>
    </row>
    <row r="5136" spans="1:6" ht="13.2" x14ac:dyDescent="0.25">
      <c r="A5136" s="5">
        <v>44797.916666666664</v>
      </c>
      <c r="B5136" s="6">
        <v>178.97</v>
      </c>
      <c r="C5136" s="6">
        <v>151.06108</v>
      </c>
      <c r="D5136" s="6">
        <v>0.184752551749265</v>
      </c>
      <c r="E5136" s="4">
        <f t="shared" si="20"/>
        <v>0.14671094753285546</v>
      </c>
      <c r="F5136" s="4"/>
    </row>
    <row r="5137" spans="1:6" ht="13.2" x14ac:dyDescent="0.25">
      <c r="A5137" s="5">
        <v>44797.958333333336</v>
      </c>
      <c r="B5137" s="6">
        <v>195.61</v>
      </c>
      <c r="C5137" s="6">
        <v>157.60411999999999</v>
      </c>
      <c r="D5137" s="6">
        <v>0.24114775679722</v>
      </c>
      <c r="E5137" s="4">
        <f t="shared" si="20"/>
        <v>0.14682371053111107</v>
      </c>
      <c r="F5137" s="4"/>
    </row>
    <row r="5138" spans="1:6" ht="13.2" x14ac:dyDescent="0.25">
      <c r="A5138" s="5">
        <v>44798</v>
      </c>
      <c r="B5138" s="6">
        <v>207.86</v>
      </c>
      <c r="C5138" s="6">
        <v>174.45837</v>
      </c>
      <c r="D5138" s="6">
        <v>0.19145902830572101</v>
      </c>
      <c r="E5138" s="4">
        <f t="shared" si="20"/>
        <v>0.15019944840807395</v>
      </c>
      <c r="F5138" s="4"/>
    </row>
    <row r="5139" spans="1:6" ht="13.2" x14ac:dyDescent="0.25">
      <c r="A5139" s="5">
        <v>44798.041666666664</v>
      </c>
      <c r="B5139" s="6">
        <v>226.27</v>
      </c>
      <c r="C5139" s="6">
        <v>201.62082000000001</v>
      </c>
      <c r="D5139" s="6">
        <v>0.122255132183273</v>
      </c>
      <c r="E5139" s="4">
        <f t="shared" si="20"/>
        <v>0.15199936244665643</v>
      </c>
      <c r="F5139" s="4"/>
    </row>
    <row r="5140" spans="1:6" ht="13.2" x14ac:dyDescent="0.25">
      <c r="A5140" s="5">
        <v>44798.083333333336</v>
      </c>
      <c r="B5140" s="6">
        <v>259.01</v>
      </c>
      <c r="C5140" s="6">
        <v>232.37678</v>
      </c>
      <c r="D5140" s="6">
        <v>0.114612225885908</v>
      </c>
      <c r="E5140" s="4">
        <f t="shared" si="20"/>
        <v>0.15037652316609657</v>
      </c>
      <c r="F5140" s="4"/>
    </row>
    <row r="5141" spans="1:6" ht="13.2" x14ac:dyDescent="0.25">
      <c r="A5141" s="5">
        <v>44798.125</v>
      </c>
      <c r="B5141" s="6">
        <v>276.24</v>
      </c>
      <c r="C5141" s="6">
        <v>247.47893999999999</v>
      </c>
      <c r="D5141" s="6">
        <v>0.116216191971729</v>
      </c>
      <c r="E5141" s="4">
        <f t="shared" si="20"/>
        <v>0.14975124517103316</v>
      </c>
      <c r="F5141" s="4"/>
    </row>
    <row r="5142" spans="1:6" ht="13.2" x14ac:dyDescent="0.25">
      <c r="A5142" s="5">
        <v>44798.166666666664</v>
      </c>
      <c r="B5142" s="6">
        <v>267.07</v>
      </c>
      <c r="C5142" s="6">
        <v>245.32706999999999</v>
      </c>
      <c r="D5142" s="6">
        <v>8.86283360413508E-2</v>
      </c>
      <c r="E5142" s="4">
        <f t="shared" si="20"/>
        <v>0.14962406445557117</v>
      </c>
      <c r="F5142" s="4"/>
    </row>
    <row r="5143" spans="1:6" ht="13.2" x14ac:dyDescent="0.25">
      <c r="A5143" s="5">
        <v>44798.208333333336</v>
      </c>
      <c r="B5143" s="6">
        <v>261.98</v>
      </c>
      <c r="C5143" s="6">
        <v>238.83515</v>
      </c>
      <c r="D5143" s="6">
        <v>9.6907218221438496E-2</v>
      </c>
      <c r="E5143" s="4">
        <f t="shared" si="20"/>
        <v>0.15016176726906846</v>
      </c>
      <c r="F5143" s="4"/>
    </row>
    <row r="5144" spans="1:6" ht="13.2" x14ac:dyDescent="0.25">
      <c r="A5144" s="5">
        <v>44798.25</v>
      </c>
      <c r="B5144" s="6">
        <v>258.82</v>
      </c>
      <c r="C5144" s="6">
        <v>235.01991000000001</v>
      </c>
      <c r="D5144" s="6">
        <v>0.101268398919904</v>
      </c>
      <c r="E5144" s="4">
        <f t="shared" si="20"/>
        <v>0.1506513565053372</v>
      </c>
      <c r="F5144" s="4"/>
    </row>
    <row r="5145" spans="1:6" ht="13.2" x14ac:dyDescent="0.25">
      <c r="A5145" s="5">
        <v>44798.291666666664</v>
      </c>
      <c r="B5145" s="6">
        <v>247.98</v>
      </c>
      <c r="C5145" s="6">
        <v>234.58145999999999</v>
      </c>
      <c r="D5145" s="6">
        <v>5.7116790048113701E-2</v>
      </c>
      <c r="E5145" s="4">
        <f t="shared" si="20"/>
        <v>0.14970047288236929</v>
      </c>
      <c r="F5145" s="4"/>
    </row>
    <row r="5146" spans="1:6" ht="13.2" x14ac:dyDescent="0.25">
      <c r="A5146" s="5">
        <v>44798.333333333336</v>
      </c>
      <c r="B5146" s="6">
        <v>257.5</v>
      </c>
      <c r="C5146" s="6">
        <v>234.62270000000001</v>
      </c>
      <c r="D5146" s="6">
        <v>9.7506762985849094E-2</v>
      </c>
      <c r="E5146" s="4">
        <f t="shared" si="20"/>
        <v>0.14998128460451551</v>
      </c>
      <c r="F5146" s="4"/>
    </row>
    <row r="5147" spans="1:6" ht="13.2" x14ac:dyDescent="0.25">
      <c r="A5147" s="5">
        <v>44798.375</v>
      </c>
      <c r="B5147" s="6">
        <v>259.13</v>
      </c>
      <c r="C5147" s="6">
        <v>229.47338999999999</v>
      </c>
      <c r="D5147" s="6">
        <v>0.12923768633914301</v>
      </c>
      <c r="E5147" s="4">
        <f t="shared" si="20"/>
        <v>0.1492175246063735</v>
      </c>
      <c r="F5147" s="4"/>
    </row>
    <row r="5148" spans="1:6" ht="13.2" x14ac:dyDescent="0.25">
      <c r="A5148" s="5">
        <v>44798.416666666664</v>
      </c>
      <c r="B5148" s="6">
        <v>259.68</v>
      </c>
      <c r="C5148" s="6">
        <v>223.26014000000001</v>
      </c>
      <c r="D5148" s="6">
        <v>0.16312746198224101</v>
      </c>
      <c r="E5148" s="4">
        <f t="shared" si="20"/>
        <v>0.14787130813217483</v>
      </c>
      <c r="F5148" s="4"/>
    </row>
    <row r="5149" spans="1:6" ht="13.2" x14ac:dyDescent="0.25">
      <c r="A5149" s="5">
        <v>44798.458333333336</v>
      </c>
      <c r="B5149" s="6">
        <v>266.89</v>
      </c>
      <c r="C5149" s="6">
        <v>226.16775000000001</v>
      </c>
      <c r="D5149" s="6">
        <v>0.180053301144835</v>
      </c>
      <c r="E5149" s="4">
        <f t="shared" si="20"/>
        <v>0.14708356851246421</v>
      </c>
      <c r="F5149" s="4"/>
    </row>
    <row r="5150" spans="1:6" ht="13.2" x14ac:dyDescent="0.25">
      <c r="A5150" s="5">
        <v>44798.5</v>
      </c>
      <c r="B5150" s="6">
        <v>264.2</v>
      </c>
      <c r="C5150" s="6">
        <v>233.19343000000001</v>
      </c>
      <c r="D5150" s="6">
        <v>0.13296502392884699</v>
      </c>
      <c r="E5150" s="4">
        <f t="shared" si="20"/>
        <v>0.14621941345628361</v>
      </c>
      <c r="F5150" s="4"/>
    </row>
    <row r="5151" spans="1:6" ht="13.2" x14ac:dyDescent="0.25">
      <c r="A5151" s="5">
        <v>44798.541666666664</v>
      </c>
      <c r="B5151" s="6">
        <v>255.06</v>
      </c>
      <c r="C5151" s="6">
        <v>228.36938000000001</v>
      </c>
      <c r="D5151" s="6">
        <v>0.116874775418666</v>
      </c>
      <c r="E5151" s="4">
        <f t="shared" si="20"/>
        <v>0.14583757190018432</v>
      </c>
      <c r="F5151" s="4"/>
    </row>
    <row r="5152" spans="1:6" ht="13.2" x14ac:dyDescent="0.25">
      <c r="A5152" s="5">
        <v>44798.583333333336</v>
      </c>
      <c r="B5152" s="6">
        <v>254.16</v>
      </c>
      <c r="C5152" s="6">
        <v>208.90992</v>
      </c>
      <c r="D5152" s="6">
        <v>0.216600915839707</v>
      </c>
      <c r="E5152" s="4">
        <f t="shared" si="20"/>
        <v>0.14512844849266732</v>
      </c>
      <c r="F5152" s="4"/>
    </row>
    <row r="5153" spans="1:6" ht="13.2" x14ac:dyDescent="0.25">
      <c r="A5153" s="5">
        <v>44798.625</v>
      </c>
      <c r="B5153" s="6">
        <v>212.22</v>
      </c>
      <c r="C5153" s="6">
        <v>180.48990000000001</v>
      </c>
      <c r="D5153" s="6">
        <v>0.17579986470157</v>
      </c>
      <c r="E5153" s="4">
        <f t="shared" si="20"/>
        <v>0.1456281691969977</v>
      </c>
      <c r="F5153" s="4"/>
    </row>
    <row r="5154" spans="1:6" ht="13.2" x14ac:dyDescent="0.25">
      <c r="A5154" s="5">
        <v>44798.666666666664</v>
      </c>
      <c r="B5154" s="6">
        <v>178.43</v>
      </c>
      <c r="C5154" s="6">
        <v>155.34372999999999</v>
      </c>
      <c r="D5154" s="6">
        <v>0.14861410885395801</v>
      </c>
      <c r="E5154" s="4">
        <f t="shared" si="20"/>
        <v>0.14723844346767442</v>
      </c>
      <c r="F5154" s="4"/>
    </row>
    <row r="5155" spans="1:6" ht="13.2" x14ac:dyDescent="0.25">
      <c r="A5155" s="5">
        <v>44798.708333333336</v>
      </c>
      <c r="B5155" s="6">
        <v>170.28</v>
      </c>
      <c r="C5155" s="6">
        <v>140.48697999999999</v>
      </c>
      <c r="D5155" s="6">
        <v>0.21206961670042301</v>
      </c>
      <c r="E5155" s="4">
        <f t="shared" si="20"/>
        <v>0.14981392905164603</v>
      </c>
      <c r="F5155" s="4"/>
    </row>
    <row r="5156" spans="1:6" ht="13.2" x14ac:dyDescent="0.25">
      <c r="A5156" s="5">
        <v>44798.75</v>
      </c>
      <c r="B5156" s="6">
        <v>162.19</v>
      </c>
      <c r="C5156" s="6">
        <v>137.68776</v>
      </c>
      <c r="D5156" s="6">
        <v>0.177955106539608</v>
      </c>
      <c r="E5156" s="4">
        <f t="shared" si="20"/>
        <v>0.15055496433174512</v>
      </c>
      <c r="F5156" s="4"/>
    </row>
    <row r="5157" spans="1:6" ht="13.2" x14ac:dyDescent="0.25">
      <c r="A5157" s="5">
        <v>44798.791666666664</v>
      </c>
      <c r="B5157" s="6">
        <v>167.71</v>
      </c>
      <c r="C5157" s="6">
        <v>139.71880999999999</v>
      </c>
      <c r="D5157" s="6">
        <v>0.20033945322036401</v>
      </c>
      <c r="E5157" s="4">
        <f t="shared" si="20"/>
        <v>0.15132258068717208</v>
      </c>
      <c r="F5157" s="4"/>
    </row>
    <row r="5158" spans="1:6" ht="13.2" x14ac:dyDescent="0.25">
      <c r="A5158" s="5">
        <v>44798.833333333336</v>
      </c>
      <c r="B5158" s="6">
        <v>168.19</v>
      </c>
      <c r="C5158" s="6">
        <v>141.76415</v>
      </c>
      <c r="D5158" s="6">
        <v>0.18640714172094899</v>
      </c>
      <c r="E5158" s="4">
        <f t="shared" si="20"/>
        <v>0.15141279474895872</v>
      </c>
      <c r="F5158" s="4"/>
    </row>
    <row r="5159" spans="1:6" ht="13.2" x14ac:dyDescent="0.25">
      <c r="A5159" s="5">
        <v>44798.875</v>
      </c>
      <c r="B5159" s="6">
        <v>170.01</v>
      </c>
      <c r="C5159" s="6">
        <v>146.13883000000001</v>
      </c>
      <c r="D5159" s="6">
        <v>0.16334584039026401</v>
      </c>
      <c r="E5159" s="4">
        <f t="shared" si="20"/>
        <v>0.15063586207876448</v>
      </c>
      <c r="F5159" s="4"/>
    </row>
    <row r="5160" spans="1:6" ht="13.2" x14ac:dyDescent="0.25">
      <c r="A5160" s="5">
        <v>44798.916666666664</v>
      </c>
      <c r="B5160" s="6">
        <v>175.59</v>
      </c>
      <c r="C5160" s="6">
        <v>152.50237000000001</v>
      </c>
      <c r="D5160" s="6">
        <v>0.15139194230227301</v>
      </c>
      <c r="E5160" s="4">
        <f t="shared" si="20"/>
        <v>0.1492458366851398</v>
      </c>
      <c r="F5160" s="4"/>
    </row>
    <row r="5161" spans="1:6" ht="13.2" x14ac:dyDescent="0.25">
      <c r="A5161" s="5">
        <v>44798.958333333336</v>
      </c>
      <c r="B5161" s="6">
        <v>181.83</v>
      </c>
      <c r="C5161" s="6">
        <v>159.92033000000001</v>
      </c>
      <c r="D5161" s="6">
        <v>0.13700365675833701</v>
      </c>
      <c r="E5161" s="4">
        <f t="shared" si="20"/>
        <v>0.14490649918351969</v>
      </c>
      <c r="F5161" s="4"/>
    </row>
    <row r="5162" spans="1:6" ht="13.2" x14ac:dyDescent="0.25">
      <c r="A5162" s="5">
        <v>44799</v>
      </c>
      <c r="B5162" s="6">
        <v>192.54</v>
      </c>
      <c r="C5162" s="6">
        <v>173.52529999999999</v>
      </c>
      <c r="D5162" s="6">
        <v>0.109578833749314</v>
      </c>
      <c r="E5162" s="4">
        <f t="shared" si="20"/>
        <v>0.14149482441033606</v>
      </c>
      <c r="F5162" s="4"/>
    </row>
    <row r="5163" spans="1:6" ht="13.2" x14ac:dyDescent="0.25">
      <c r="A5163" s="5">
        <v>44799.041666666664</v>
      </c>
      <c r="B5163" s="6">
        <v>201.52</v>
      </c>
      <c r="C5163" s="6">
        <v>200.88193000000001</v>
      </c>
      <c r="D5163" s="6">
        <v>3.1763434371623101E-3</v>
      </c>
      <c r="E5163" s="4">
        <f t="shared" si="20"/>
        <v>0.13653320821258144</v>
      </c>
      <c r="F5163" s="4"/>
    </row>
    <row r="5164" spans="1:6" ht="13.2" x14ac:dyDescent="0.25">
      <c r="A5164" s="5">
        <v>44799.083333333336</v>
      </c>
      <c r="B5164" s="6">
        <v>245.85</v>
      </c>
      <c r="C5164" s="6">
        <v>232.92729</v>
      </c>
      <c r="D5164" s="6">
        <v>5.54795876429936E-2</v>
      </c>
      <c r="E5164" s="4">
        <f t="shared" si="20"/>
        <v>0.13406934828579334</v>
      </c>
      <c r="F5164" s="4"/>
    </row>
    <row r="5165" spans="1:6" ht="13.2" x14ac:dyDescent="0.25">
      <c r="A5165" s="5">
        <v>44799.125</v>
      </c>
      <c r="B5165" s="6">
        <v>265.13</v>
      </c>
      <c r="C5165" s="6">
        <v>248.84272999999999</v>
      </c>
      <c r="D5165" s="6">
        <v>6.5452062835028399E-2</v>
      </c>
      <c r="E5165" s="4">
        <f t="shared" si="20"/>
        <v>0.13195417623843081</v>
      </c>
      <c r="F5165" s="4"/>
    </row>
    <row r="5166" spans="1:6" ht="13.2" x14ac:dyDescent="0.25">
      <c r="A5166" s="5">
        <v>44799.166666666664</v>
      </c>
      <c r="B5166" s="6">
        <v>254.24</v>
      </c>
      <c r="C5166" s="6">
        <v>245.88077000000001</v>
      </c>
      <c r="D5166" s="6">
        <v>3.39970872874686E-2</v>
      </c>
      <c r="E5166" s="4">
        <f t="shared" si="20"/>
        <v>0.12967787420701907</v>
      </c>
      <c r="F5166" s="4"/>
    </row>
    <row r="5167" spans="1:6" ht="13.2" x14ac:dyDescent="0.25">
      <c r="A5167" s="5">
        <v>44799.208333333336</v>
      </c>
      <c r="B5167" s="6">
        <v>243.5</v>
      </c>
      <c r="C5167" s="6">
        <v>238.23562999999999</v>
      </c>
      <c r="D5167" s="6">
        <v>2.20973244010562E-2</v>
      </c>
      <c r="E5167" s="4">
        <f t="shared" si="20"/>
        <v>0.12656079529783645</v>
      </c>
      <c r="F5167" s="4"/>
    </row>
    <row r="5168" spans="1:6" ht="13.2" x14ac:dyDescent="0.25">
      <c r="A5168" s="5">
        <v>44799.25</v>
      </c>
      <c r="B5168" s="6">
        <v>231</v>
      </c>
      <c r="C5168" s="6">
        <v>233.55157</v>
      </c>
      <c r="D5168" s="6">
        <v>1.09250817710195E-2</v>
      </c>
      <c r="E5168" s="4">
        <f t="shared" si="20"/>
        <v>0.12279649041663293</v>
      </c>
      <c r="F5168" s="4"/>
    </row>
    <row r="5169" spans="1:6" ht="13.2" x14ac:dyDescent="0.25">
      <c r="A5169" s="5">
        <v>44799.291666666664</v>
      </c>
      <c r="B5169" s="6">
        <v>226.85</v>
      </c>
      <c r="C5169" s="6">
        <v>231.50416000000001</v>
      </c>
      <c r="D5169" s="6">
        <v>2.0104001586839799E-2</v>
      </c>
      <c r="E5169" s="4">
        <f t="shared" si="20"/>
        <v>0.12125429089741319</v>
      </c>
      <c r="F5169" s="4"/>
    </row>
    <row r="5170" spans="1:6" ht="13.2" x14ac:dyDescent="0.25">
      <c r="A5170" s="5">
        <v>44799.333333333336</v>
      </c>
      <c r="B5170" s="6">
        <v>230.79</v>
      </c>
      <c r="C5170" s="6">
        <v>229.78315000000001</v>
      </c>
      <c r="D5170" s="6">
        <v>4.3817399143496099E-3</v>
      </c>
      <c r="E5170" s="4">
        <f t="shared" si="20"/>
        <v>0.1173740816027674</v>
      </c>
      <c r="F5170" s="4"/>
    </row>
    <row r="5171" spans="1:6" ht="13.2" x14ac:dyDescent="0.25">
      <c r="A5171" s="5">
        <v>44799.375</v>
      </c>
      <c r="B5171" s="6">
        <v>236.26</v>
      </c>
      <c r="C5171" s="6">
        <v>223.59501</v>
      </c>
      <c r="D5171" s="6">
        <v>5.6642543140833002E-2</v>
      </c>
      <c r="E5171" s="4">
        <f t="shared" si="20"/>
        <v>0.11434928396950444</v>
      </c>
      <c r="F5171" s="4"/>
    </row>
    <row r="5172" spans="1:6" ht="13.2" x14ac:dyDescent="0.25">
      <c r="A5172" s="5">
        <v>44799.416666666664</v>
      </c>
      <c r="B5172" s="6">
        <v>237.95</v>
      </c>
      <c r="C5172" s="6">
        <v>216.91490999999999</v>
      </c>
      <c r="D5172" s="6">
        <v>9.69739240147207E-2</v>
      </c>
      <c r="E5172" s="4">
        <f t="shared" si="20"/>
        <v>0.11159288655419108</v>
      </c>
      <c r="F5172" s="4"/>
    </row>
    <row r="5173" spans="1:6" ht="13.2" x14ac:dyDescent="0.25">
      <c r="A5173" s="5">
        <v>44799.458333333336</v>
      </c>
      <c r="B5173" s="6">
        <v>240.45</v>
      </c>
      <c r="C5173" s="6">
        <v>220.26703000000001</v>
      </c>
      <c r="D5173" s="6">
        <v>9.16295552720712E-2</v>
      </c>
      <c r="E5173" s="4">
        <f t="shared" si="20"/>
        <v>0.1079085638094926</v>
      </c>
      <c r="F5173" s="4"/>
    </row>
    <row r="5174" spans="1:6" ht="13.2" x14ac:dyDescent="0.25">
      <c r="A5174" s="5">
        <v>44799.5</v>
      </c>
      <c r="B5174" s="6">
        <v>245.96</v>
      </c>
      <c r="C5174" s="6">
        <v>228.46408</v>
      </c>
      <c r="D5174" s="6">
        <v>7.6580616086345005E-2</v>
      </c>
      <c r="E5174" s="4">
        <f t="shared" si="20"/>
        <v>0.10555921348272169</v>
      </c>
      <c r="F5174" s="4"/>
    </row>
    <row r="5175" spans="1:6" ht="13.2" x14ac:dyDescent="0.25">
      <c r="A5175" s="5">
        <v>44799.541666666664</v>
      </c>
      <c r="B5175" s="6">
        <v>245.45</v>
      </c>
      <c r="C5175" s="6">
        <v>223.90504999999999</v>
      </c>
      <c r="D5175" s="6">
        <v>9.6223600137647594E-2</v>
      </c>
      <c r="E5175" s="4">
        <f t="shared" si="20"/>
        <v>0.10469874784601262</v>
      </c>
      <c r="F5175" s="4"/>
    </row>
    <row r="5176" spans="1:6" ht="13.2" x14ac:dyDescent="0.25">
      <c r="A5176" s="5">
        <v>44799.583333333336</v>
      </c>
      <c r="B5176" s="6">
        <v>238.21</v>
      </c>
      <c r="C5176" s="6">
        <v>203.09063</v>
      </c>
      <c r="D5176" s="6">
        <v>0.17292461990984001</v>
      </c>
      <c r="E5176" s="4">
        <f t="shared" si="20"/>
        <v>0.10287890218226815</v>
      </c>
      <c r="F5176" s="4"/>
    </row>
    <row r="5177" spans="1:6" ht="13.2" x14ac:dyDescent="0.25">
      <c r="A5177" s="5">
        <v>44799.625</v>
      </c>
      <c r="B5177" s="6">
        <v>188.36</v>
      </c>
      <c r="C5177" s="6">
        <v>174.53075999999999</v>
      </c>
      <c r="D5177" s="6">
        <v>7.9236691572305201E-2</v>
      </c>
      <c r="E5177" s="4">
        <f t="shared" si="20"/>
        <v>9.8855436635215455E-2</v>
      </c>
      <c r="F5177" s="4"/>
    </row>
    <row r="5178" spans="1:6" ht="13.2" x14ac:dyDescent="0.25">
      <c r="A5178" s="5">
        <v>44799.666666666664</v>
      </c>
      <c r="B5178" s="6">
        <v>151.03</v>
      </c>
      <c r="C5178" s="6">
        <v>152.03411</v>
      </c>
      <c r="D5178" s="6">
        <v>6.6045047391009599E-3</v>
      </c>
      <c r="E5178" s="4">
        <f t="shared" si="20"/>
        <v>9.293836979709641E-2</v>
      </c>
      <c r="F5178" s="4"/>
    </row>
    <row r="5179" spans="1:6" ht="13.2" x14ac:dyDescent="0.25">
      <c r="A5179" s="5">
        <v>44799.708333333336</v>
      </c>
      <c r="B5179" s="6">
        <v>139.55000000000001</v>
      </c>
      <c r="C5179" s="6">
        <v>139.92651000000001</v>
      </c>
      <c r="D5179" s="6">
        <v>2.69076960470175E-3</v>
      </c>
      <c r="E5179" s="4">
        <f t="shared" si="20"/>
        <v>8.4214251168108031E-2</v>
      </c>
      <c r="F5179" s="4"/>
    </row>
    <row r="5180" spans="1:6" ht="13.2" x14ac:dyDescent="0.25">
      <c r="A5180" s="5">
        <v>44799.75</v>
      </c>
      <c r="B5180" s="6">
        <v>145.16</v>
      </c>
      <c r="C5180" s="6">
        <v>137.86436</v>
      </c>
      <c r="D5180" s="6">
        <v>5.2918970501150402E-2</v>
      </c>
      <c r="E5180" s="4">
        <f t="shared" si="20"/>
        <v>7.9004412166505625E-2</v>
      </c>
      <c r="F5180" s="4"/>
    </row>
    <row r="5181" spans="1:6" ht="13.2" x14ac:dyDescent="0.25">
      <c r="A5181" s="5">
        <v>44799.791666666664</v>
      </c>
      <c r="B5181" s="6">
        <v>147.19999999999999</v>
      </c>
      <c r="C5181" s="6">
        <v>139.43629999999999</v>
      </c>
      <c r="D5181" s="6">
        <v>5.5679188274502397E-2</v>
      </c>
      <c r="E5181" s="4">
        <f t="shared" si="20"/>
        <v>7.297690112709472E-2</v>
      </c>
      <c r="F5181" s="4"/>
    </row>
    <row r="5182" spans="1:6" ht="13.2" x14ac:dyDescent="0.25">
      <c r="A5182" s="5">
        <v>44799.833333333336</v>
      </c>
      <c r="B5182" s="6">
        <v>147.41</v>
      </c>
      <c r="C5182" s="6">
        <v>141.23314999999999</v>
      </c>
      <c r="D5182" s="6">
        <v>4.3735128756952603E-2</v>
      </c>
      <c r="E5182" s="4">
        <f t="shared" si="20"/>
        <v>6.7032233920261544E-2</v>
      </c>
      <c r="F5182" s="4"/>
    </row>
    <row r="5183" spans="1:6" ht="13.2" x14ac:dyDescent="0.25">
      <c r="A5183" s="5">
        <v>44799.875</v>
      </c>
      <c r="B5183" s="6">
        <v>145.27000000000001</v>
      </c>
      <c r="C5183" s="6">
        <v>145.56053</v>
      </c>
      <c r="D5183" s="6">
        <v>1.9959394212152801E-3</v>
      </c>
      <c r="E5183" s="4">
        <f t="shared" si="20"/>
        <v>6.0309321379884512E-2</v>
      </c>
      <c r="F5183" s="4"/>
    </row>
    <row r="5184" spans="1:6" ht="13.2" x14ac:dyDescent="0.25">
      <c r="A5184" s="5">
        <v>44799.916666666664</v>
      </c>
      <c r="B5184" s="6">
        <v>154.87</v>
      </c>
      <c r="C5184" s="6">
        <v>152.20058</v>
      </c>
      <c r="D5184" s="6">
        <v>1.7538829352687101E-2</v>
      </c>
      <c r="E5184" s="4">
        <f t="shared" si="20"/>
        <v>5.4732108340318421E-2</v>
      </c>
      <c r="F5184" s="4"/>
    </row>
    <row r="5185" spans="1:6" ht="13.2" x14ac:dyDescent="0.25">
      <c r="A5185" s="5">
        <v>44799.958333333336</v>
      </c>
      <c r="B5185" s="6">
        <v>169.97</v>
      </c>
      <c r="C5185" s="6">
        <v>159.86454000000001</v>
      </c>
      <c r="D5185" s="6">
        <v>6.3212642403374694E-2</v>
      </c>
      <c r="E5185" s="4">
        <f t="shared" si="20"/>
        <v>5.1657482742194998E-2</v>
      </c>
      <c r="F5185" s="4"/>
    </row>
    <row r="5186" spans="1:6" ht="13.2" x14ac:dyDescent="0.25">
      <c r="A5186" s="5">
        <v>44797</v>
      </c>
      <c r="B5186" s="6">
        <v>190.51</v>
      </c>
      <c r="C5186" s="6">
        <v>199.82276999999999</v>
      </c>
      <c r="D5186" s="6">
        <v>4.6605149152921799E-2</v>
      </c>
      <c r="E5186" s="4">
        <f t="shared" si="20"/>
        <v>4.9033579217345323E-2</v>
      </c>
      <c r="F5186" s="4"/>
    </row>
    <row r="5187" spans="1:6" ht="13.2" x14ac:dyDescent="0.25">
      <c r="A5187" s="5">
        <v>44797.041666666664</v>
      </c>
      <c r="B5187" s="6">
        <v>214.74</v>
      </c>
      <c r="C5187" s="6">
        <v>223.09241</v>
      </c>
      <c r="D5187" s="6">
        <v>3.7439238744159803E-2</v>
      </c>
      <c r="E5187" s="4">
        <f t="shared" si="20"/>
        <v>5.0461199855136883E-2</v>
      </c>
      <c r="F5187" s="4"/>
    </row>
    <row r="5188" spans="1:6" ht="13.2" x14ac:dyDescent="0.25">
      <c r="A5188" s="5">
        <v>44797.083333333336</v>
      </c>
      <c r="B5188" s="6">
        <v>266.22000000000003</v>
      </c>
      <c r="C5188" s="6">
        <v>248.08790999999999</v>
      </c>
      <c r="D5188" s="6">
        <v>7.3087358428711904E-2</v>
      </c>
      <c r="E5188" s="4">
        <f t="shared" si="20"/>
        <v>5.1194856971208479E-2</v>
      </c>
      <c r="F5188" s="4"/>
    </row>
    <row r="5189" spans="1:6" ht="13.2" x14ac:dyDescent="0.25">
      <c r="A5189" s="5">
        <v>44797.125</v>
      </c>
      <c r="B5189" s="6">
        <v>279.55</v>
      </c>
      <c r="C5189" s="6">
        <v>260.20866999999998</v>
      </c>
      <c r="D5189" s="6">
        <v>7.4330075166211901E-2</v>
      </c>
      <c r="E5189" s="4">
        <f t="shared" si="20"/>
        <v>5.1564774151674458E-2</v>
      </c>
      <c r="F5189" s="4"/>
    </row>
    <row r="5190" spans="1:6" ht="13.2" x14ac:dyDescent="0.25">
      <c r="A5190" s="5">
        <v>44797.166666666664</v>
      </c>
      <c r="B5190" s="6">
        <v>268.35000000000002</v>
      </c>
      <c r="C5190" s="6">
        <v>257.05626999999998</v>
      </c>
      <c r="D5190" s="6">
        <v>4.39348551972688E-2</v>
      </c>
      <c r="E5190" s="4">
        <f t="shared" si="20"/>
        <v>5.1978847814582792E-2</v>
      </c>
      <c r="F5190" s="4"/>
    </row>
    <row r="5191" spans="1:6" ht="13.2" x14ac:dyDescent="0.25">
      <c r="A5191" s="5">
        <v>44797.208333333336</v>
      </c>
      <c r="B5191" s="6">
        <v>259.52999999999997</v>
      </c>
      <c r="C5191" s="6">
        <v>250.71375</v>
      </c>
      <c r="D5191" s="6">
        <v>3.5164605052574703E-2</v>
      </c>
      <c r="E5191" s="4">
        <f t="shared" si="20"/>
        <v>5.2523317841729401E-2</v>
      </c>
      <c r="F5191" s="4"/>
    </row>
    <row r="5192" spans="1:6" ht="13.2" x14ac:dyDescent="0.25">
      <c r="A5192" s="5">
        <v>44797.25</v>
      </c>
      <c r="B5192" s="6">
        <v>256.75</v>
      </c>
      <c r="C5192" s="6">
        <v>247.61084</v>
      </c>
      <c r="D5192" s="6">
        <v>3.6909369557487803E-2</v>
      </c>
      <c r="E5192" s="4">
        <f t="shared" si="20"/>
        <v>5.360599649949891E-2</v>
      </c>
      <c r="F5192" s="4"/>
    </row>
    <row r="5193" spans="1:6" ht="13.2" x14ac:dyDescent="0.25">
      <c r="A5193" s="5">
        <v>44797.291666666664</v>
      </c>
      <c r="B5193" s="6">
        <v>254.86</v>
      </c>
      <c r="C5193" s="6">
        <v>245.89384999999999</v>
      </c>
      <c r="D5193" s="6">
        <v>3.6463498375416903E-2</v>
      </c>
      <c r="E5193" s="4">
        <f t="shared" si="20"/>
        <v>5.4287642199022955E-2</v>
      </c>
      <c r="F5193" s="4"/>
    </row>
    <row r="5194" spans="1:6" ht="13.2" x14ac:dyDescent="0.25">
      <c r="A5194" s="5">
        <v>44797.333333333336</v>
      </c>
      <c r="B5194" s="6">
        <v>258.64</v>
      </c>
      <c r="C5194" s="6">
        <v>244.30145999999999</v>
      </c>
      <c r="D5194" s="6">
        <v>5.8691994718328699E-2</v>
      </c>
      <c r="E5194" s="4">
        <f t="shared" si="20"/>
        <v>5.6550569482522073E-2</v>
      </c>
      <c r="F5194" s="4"/>
    </row>
    <row r="5195" spans="1:6" ht="13.2" x14ac:dyDescent="0.25">
      <c r="A5195" s="5">
        <v>44797.375</v>
      </c>
      <c r="B5195" s="6">
        <v>266.52</v>
      </c>
      <c r="C5195" s="6">
        <v>239.77492000000001</v>
      </c>
      <c r="D5195" s="6">
        <v>0.111542441553103</v>
      </c>
      <c r="E5195" s="4">
        <f t="shared" si="20"/>
        <v>5.8838065249699999E-2</v>
      </c>
      <c r="F5195" s="4"/>
    </row>
    <row r="5196" spans="1:6" ht="13.2" x14ac:dyDescent="0.25">
      <c r="A5196" s="5">
        <v>44797.416666666664</v>
      </c>
      <c r="B5196" s="6">
        <v>269.45</v>
      </c>
      <c r="C5196" s="6">
        <v>234.24422000000001</v>
      </c>
      <c r="D5196" s="6">
        <v>0.15029519191551399</v>
      </c>
      <c r="E5196" s="4">
        <f t="shared" si="20"/>
        <v>6.1059784745566385E-2</v>
      </c>
      <c r="F5196" s="4"/>
    </row>
    <row r="5197" spans="1:6" ht="13.2" x14ac:dyDescent="0.25">
      <c r="A5197" s="5">
        <v>44797.458333333336</v>
      </c>
      <c r="B5197" s="6">
        <v>273.04000000000002</v>
      </c>
      <c r="C5197" s="6">
        <v>235.35214999999999</v>
      </c>
      <c r="D5197" s="6">
        <v>0.160133867483258</v>
      </c>
      <c r="E5197" s="4">
        <f t="shared" si="20"/>
        <v>6.391413108769918E-2</v>
      </c>
      <c r="F5197" s="4"/>
    </row>
    <row r="5198" spans="1:6" ht="13.2" x14ac:dyDescent="0.25">
      <c r="A5198" s="5">
        <v>44797.5</v>
      </c>
      <c r="B5198" s="6">
        <v>271.14999999999998</v>
      </c>
      <c r="C5198" s="6">
        <v>242.3621</v>
      </c>
      <c r="D5198" s="6">
        <v>0.11878053540549401</v>
      </c>
      <c r="E5198" s="4">
        <f t="shared" si="20"/>
        <v>6.5672461059330389E-2</v>
      </c>
      <c r="F5198" s="4"/>
    </row>
    <row r="5199" spans="1:6" ht="13.2" x14ac:dyDescent="0.25">
      <c r="A5199" s="5">
        <v>44797.541666666664</v>
      </c>
      <c r="B5199" s="6">
        <v>260.14999999999998</v>
      </c>
      <c r="C5199" s="6">
        <v>242.77824000000001</v>
      </c>
      <c r="D5199" s="6">
        <v>7.1554023952064102E-2</v>
      </c>
      <c r="E5199" s="4">
        <f t="shared" si="20"/>
        <v>6.4644562051597743E-2</v>
      </c>
      <c r="F5199" s="4"/>
    </row>
    <row r="5200" spans="1:6" ht="13.2" x14ac:dyDescent="0.25">
      <c r="A5200" s="5">
        <v>44797.583333333336</v>
      </c>
      <c r="B5200" s="6">
        <v>261.52</v>
      </c>
      <c r="C5200" s="6">
        <v>229.39207999999999</v>
      </c>
      <c r="D5200" s="6">
        <v>0.14005679707860799</v>
      </c>
      <c r="E5200" s="4">
        <f t="shared" si="20"/>
        <v>6.3275069433629733E-2</v>
      </c>
      <c r="F5200" s="4"/>
    </row>
    <row r="5201" spans="1:6" ht="13.2" x14ac:dyDescent="0.25">
      <c r="A5201" s="5">
        <v>44797.625</v>
      </c>
      <c r="B5201" s="6">
        <v>212.7</v>
      </c>
      <c r="C5201" s="6">
        <v>201.93935999999999</v>
      </c>
      <c r="D5201" s="6">
        <v>5.3286491548750002E-2</v>
      </c>
      <c r="E5201" s="4">
        <f t="shared" si="20"/>
        <v>6.2193811099314933E-2</v>
      </c>
      <c r="F5201" s="4"/>
    </row>
    <row r="5202" spans="1:6" ht="13.2" x14ac:dyDescent="0.25">
      <c r="A5202" s="5">
        <v>44797.666666666664</v>
      </c>
      <c r="B5202" s="6">
        <v>172.94</v>
      </c>
      <c r="C5202" s="6">
        <v>173.77624</v>
      </c>
      <c r="D5202" s="6">
        <v>4.8121653455041003E-3</v>
      </c>
      <c r="E5202" s="4">
        <f t="shared" si="20"/>
        <v>6.2119130291248402E-2</v>
      </c>
      <c r="F5202" s="4"/>
    </row>
    <row r="5203" spans="1:6" ht="13.2" x14ac:dyDescent="0.25">
      <c r="A5203" s="5">
        <v>44797.708333333336</v>
      </c>
      <c r="B5203" s="6">
        <v>160.56</v>
      </c>
      <c r="C5203" s="6">
        <v>155.87213</v>
      </c>
      <c r="D5203" s="6">
        <v>3.00751006610354E-2</v>
      </c>
      <c r="E5203" s="4">
        <f t="shared" si="20"/>
        <v>6.3260144085262301E-2</v>
      </c>
      <c r="F5203" s="4"/>
    </row>
    <row r="5204" spans="1:6" ht="13.2" x14ac:dyDescent="0.25">
      <c r="A5204" s="5">
        <v>44797.75</v>
      </c>
      <c r="B5204" s="6">
        <v>158.47999999999999</v>
      </c>
      <c r="C5204" s="6">
        <v>152.45285000000001</v>
      </c>
      <c r="D5204" s="6">
        <v>3.9534518377321103E-2</v>
      </c>
      <c r="E5204" s="4">
        <f t="shared" si="20"/>
        <v>6.2702458580102746E-2</v>
      </c>
      <c r="F5204" s="4"/>
    </row>
    <row r="5205" spans="1:6" ht="13.2" x14ac:dyDescent="0.25">
      <c r="A5205" s="5">
        <v>44797.791666666664</v>
      </c>
      <c r="B5205" s="6">
        <v>164.14</v>
      </c>
      <c r="C5205" s="6">
        <v>156.50689</v>
      </c>
      <c r="D5205" s="6">
        <v>4.8771718612515898E-2</v>
      </c>
      <c r="E5205" s="4">
        <f t="shared" si="20"/>
        <v>6.2414647344186634E-2</v>
      </c>
      <c r="F5205" s="4"/>
    </row>
    <row r="5206" spans="1:6" ht="13.2" x14ac:dyDescent="0.25">
      <c r="A5206" s="5">
        <v>44797.833333333336</v>
      </c>
      <c r="B5206" s="6">
        <v>166.92</v>
      </c>
      <c r="C5206" s="6">
        <v>161.13154</v>
      </c>
      <c r="D5206" s="6">
        <v>3.5923817273762697E-2</v>
      </c>
      <c r="E5206" s="4">
        <f t="shared" si="20"/>
        <v>6.2089176032387054E-2</v>
      </c>
      <c r="F5206" s="4"/>
    </row>
    <row r="5207" spans="1:6" ht="13.2" x14ac:dyDescent="0.25">
      <c r="A5207" s="5">
        <v>44797.875</v>
      </c>
      <c r="B5207" s="6">
        <v>171.6</v>
      </c>
      <c r="C5207" s="6">
        <v>166.43181999999999</v>
      </c>
      <c r="D5207" s="6">
        <v>3.10528359300523E-2</v>
      </c>
      <c r="E5207" s="4">
        <f t="shared" si="20"/>
        <v>6.3299880053588595E-2</v>
      </c>
      <c r="F5207" s="4"/>
    </row>
    <row r="5208" spans="1:6" ht="13.2" x14ac:dyDescent="0.25">
      <c r="A5208" s="5">
        <v>44797.916666666664</v>
      </c>
      <c r="B5208" s="6">
        <v>178.97</v>
      </c>
      <c r="C5208" s="6">
        <v>174.10265999999999</v>
      </c>
      <c r="D5208" s="6">
        <v>2.79567239236896E-2</v>
      </c>
      <c r="E5208" s="4">
        <f t="shared" si="20"/>
        <v>6.3733958994047032E-2</v>
      </c>
      <c r="F5208" s="4"/>
    </row>
    <row r="5209" spans="1:6" ht="13.2" x14ac:dyDescent="0.25">
      <c r="A5209" s="5">
        <v>44797.958333333336</v>
      </c>
      <c r="B5209" s="6">
        <v>195.61</v>
      </c>
      <c r="C5209" s="6">
        <v>183.86259999999999</v>
      </c>
      <c r="D5209" s="6">
        <v>6.3892276080072904E-2</v>
      </c>
      <c r="E5209" s="4">
        <f t="shared" si="20"/>
        <v>6.3762277063909453E-2</v>
      </c>
      <c r="F5209" s="4"/>
    </row>
    <row r="5210" spans="1:6" ht="13.2" x14ac:dyDescent="0.25">
      <c r="A5210" s="5">
        <v>44798</v>
      </c>
      <c r="B5210" s="6">
        <v>207.86</v>
      </c>
      <c r="C5210" s="6">
        <v>197.16376</v>
      </c>
      <c r="D5210" s="6">
        <v>5.4250537725594197E-2</v>
      </c>
      <c r="E5210" s="4">
        <f t="shared" si="20"/>
        <v>6.4080834921104141E-2</v>
      </c>
      <c r="F5210" s="4"/>
    </row>
    <row r="5211" spans="1:6" ht="13.2" x14ac:dyDescent="0.25">
      <c r="A5211" s="5">
        <v>44798.041666666664</v>
      </c>
      <c r="B5211" s="6">
        <v>226.27</v>
      </c>
      <c r="C5211" s="6">
        <v>220.64242999999999</v>
      </c>
      <c r="D5211" s="6">
        <v>2.5505384435804201E-2</v>
      </c>
      <c r="E5211" s="4">
        <f t="shared" si="20"/>
        <v>6.3583590991589334E-2</v>
      </c>
      <c r="F5211" s="4"/>
    </row>
    <row r="5212" spans="1:6" ht="13.2" x14ac:dyDescent="0.25">
      <c r="A5212" s="5">
        <v>44798.083333333336</v>
      </c>
      <c r="B5212" s="6">
        <v>259.01</v>
      </c>
      <c r="C5212" s="6">
        <v>247.95799</v>
      </c>
      <c r="D5212" s="6">
        <v>4.4572106750824902E-2</v>
      </c>
      <c r="E5212" s="4">
        <f t="shared" si="20"/>
        <v>6.2395455505010709E-2</v>
      </c>
      <c r="F5212" s="4"/>
    </row>
    <row r="5213" spans="1:6" ht="13.2" x14ac:dyDescent="0.25">
      <c r="A5213" s="5">
        <v>44798.125</v>
      </c>
      <c r="B5213" s="6">
        <v>276.24</v>
      </c>
      <c r="C5213" s="6">
        <v>260.64460000000003</v>
      </c>
      <c r="D5213" s="6">
        <v>5.9833965484034503E-2</v>
      </c>
      <c r="E5213" s="4">
        <f t="shared" si="20"/>
        <v>6.1791450934919973E-2</v>
      </c>
      <c r="F5213" s="4"/>
    </row>
    <row r="5214" spans="1:6" ht="13.2" x14ac:dyDescent="0.25">
      <c r="A5214" s="5">
        <v>44798.166666666664</v>
      </c>
      <c r="B5214" s="6">
        <v>267.07</v>
      </c>
      <c r="C5214" s="6">
        <v>256.33357999999998</v>
      </c>
      <c r="D5214" s="6">
        <v>4.1884563075973102E-2</v>
      </c>
      <c r="E5214" s="4">
        <f t="shared" si="20"/>
        <v>6.1706022096532663E-2</v>
      </c>
      <c r="F5214" s="4"/>
    </row>
    <row r="5215" spans="1:6" ht="13.2" x14ac:dyDescent="0.25">
      <c r="A5215" s="5">
        <v>44798.208333333336</v>
      </c>
      <c r="B5215" s="6">
        <v>261.98</v>
      </c>
      <c r="C5215" s="6">
        <v>249.35183000000001</v>
      </c>
      <c r="D5215" s="6">
        <v>5.0643983643512899E-2</v>
      </c>
      <c r="E5215" s="4">
        <f t="shared" si="20"/>
        <v>6.2350996204488418E-2</v>
      </c>
      <c r="F5215" s="4"/>
    </row>
    <row r="5216" spans="1:6" ht="13.2" x14ac:dyDescent="0.25">
      <c r="A5216" s="5">
        <v>44798.25</v>
      </c>
      <c r="B5216" s="6">
        <v>258.82</v>
      </c>
      <c r="C5216" s="6">
        <v>245.93589</v>
      </c>
      <c r="D5216" s="6">
        <v>5.2388083740034799E-2</v>
      </c>
      <c r="E5216" s="4">
        <f t="shared" si="20"/>
        <v>6.2995942628761209E-2</v>
      </c>
      <c r="F5216" s="4"/>
    </row>
    <row r="5217" spans="1:6" ht="13.2" x14ac:dyDescent="0.25">
      <c r="A5217" s="5">
        <v>44798.291666666664</v>
      </c>
      <c r="B5217" s="6">
        <v>247.98</v>
      </c>
      <c r="C5217" s="6">
        <v>243.84479999999999</v>
      </c>
      <c r="D5217" s="6">
        <v>1.6958327591976501E-2</v>
      </c>
      <c r="E5217" s="4">
        <f t="shared" si="20"/>
        <v>6.2183227179451191E-2</v>
      </c>
      <c r="F5217" s="4"/>
    </row>
    <row r="5218" spans="1:6" ht="13.2" x14ac:dyDescent="0.25">
      <c r="A5218" s="5">
        <v>44798.333333333336</v>
      </c>
      <c r="B5218" s="6">
        <v>257.5</v>
      </c>
      <c r="C5218" s="6">
        <v>241.84394</v>
      </c>
      <c r="D5218" s="6">
        <v>6.4736209639985096E-2</v>
      </c>
      <c r="E5218" s="4">
        <f t="shared" si="20"/>
        <v>6.2435069467853543E-2</v>
      </c>
      <c r="F5218" s="4"/>
    </row>
    <row r="5219" spans="1:6" ht="13.2" x14ac:dyDescent="0.25">
      <c r="A5219" s="5">
        <v>44798.375</v>
      </c>
      <c r="B5219" s="6">
        <v>259.13</v>
      </c>
      <c r="C5219" s="6">
        <v>236.70176000000001</v>
      </c>
      <c r="D5219" s="6">
        <v>9.4753161108730194E-2</v>
      </c>
      <c r="E5219" s="4">
        <f t="shared" si="20"/>
        <v>6.1735516116004675E-2</v>
      </c>
      <c r="F5219" s="4"/>
    </row>
    <row r="5220" spans="1:6" ht="13.2" x14ac:dyDescent="0.25">
      <c r="A5220" s="5">
        <v>44798.416666666664</v>
      </c>
      <c r="B5220" s="6">
        <v>259.68</v>
      </c>
      <c r="C5220" s="6">
        <v>231.02517</v>
      </c>
      <c r="D5220" s="6">
        <v>0.124033368312206</v>
      </c>
      <c r="E5220" s="4">
        <f t="shared" si="20"/>
        <v>6.0641273465866841E-2</v>
      </c>
      <c r="F5220" s="4"/>
    </row>
    <row r="5221" spans="1:6" ht="13.2" x14ac:dyDescent="0.25">
      <c r="A5221" s="5">
        <v>44798.458333333336</v>
      </c>
      <c r="B5221" s="6">
        <v>266.89</v>
      </c>
      <c r="C5221" s="6">
        <v>233.00054</v>
      </c>
      <c r="D5221" s="6">
        <v>0.145447989090497</v>
      </c>
      <c r="E5221" s="4">
        <f t="shared" si="20"/>
        <v>6.0029361866168474E-2</v>
      </c>
      <c r="F5221" s="4"/>
    </row>
    <row r="5222" spans="1:6" ht="13.2" x14ac:dyDescent="0.25">
      <c r="A5222" s="5">
        <v>44798.5</v>
      </c>
      <c r="B5222" s="6">
        <v>264.2</v>
      </c>
      <c r="C5222" s="6">
        <v>239.77010999999999</v>
      </c>
      <c r="D5222" s="6">
        <v>0.101888805072492</v>
      </c>
      <c r="E5222" s="4">
        <f t="shared" si="20"/>
        <v>5.9325539768960045E-2</v>
      </c>
      <c r="F5222" s="4"/>
    </row>
    <row r="5223" spans="1:6" ht="13.2" x14ac:dyDescent="0.25">
      <c r="A5223" s="5">
        <v>44798.541666666664</v>
      </c>
      <c r="B5223" s="6">
        <v>255.06</v>
      </c>
      <c r="C5223" s="6">
        <v>238.17424</v>
      </c>
      <c r="D5223" s="6">
        <v>7.0896667918411302E-2</v>
      </c>
      <c r="E5223" s="4">
        <f t="shared" si="20"/>
        <v>5.9298149934224526E-2</v>
      </c>
      <c r="F5223" s="4"/>
    </row>
    <row r="5224" spans="1:6" ht="13.2" x14ac:dyDescent="0.25">
      <c r="A5224" s="5">
        <v>44798.583333333336</v>
      </c>
      <c r="B5224" s="6">
        <v>254.16</v>
      </c>
      <c r="C5224" s="6">
        <v>223.36840000000001</v>
      </c>
      <c r="D5224" s="6">
        <v>0.13785119112640801</v>
      </c>
      <c r="E5224" s="4">
        <f t="shared" si="20"/>
        <v>5.920624968621619E-2</v>
      </c>
      <c r="F5224" s="4"/>
    </row>
    <row r="5225" spans="1:6" ht="13.2" x14ac:dyDescent="0.25">
      <c r="A5225" s="5">
        <v>44798.625</v>
      </c>
      <c r="B5225" s="6">
        <v>212.22</v>
      </c>
      <c r="C5225" s="6">
        <v>197.31764999999999</v>
      </c>
      <c r="D5225" s="6">
        <v>7.5524667965587503E-2</v>
      </c>
      <c r="E5225" s="4">
        <f t="shared" si="20"/>
        <v>6.013284037025108E-2</v>
      </c>
      <c r="F5225" s="4"/>
    </row>
    <row r="5226" spans="1:6" ht="13.2" x14ac:dyDescent="0.25">
      <c r="A5226" s="5">
        <v>44798.666666666664</v>
      </c>
      <c r="B5226" s="6">
        <v>178.43</v>
      </c>
      <c r="C5226" s="6">
        <v>172.28842</v>
      </c>
      <c r="D5226" s="6">
        <v>3.56470852771184E-2</v>
      </c>
      <c r="E5226" s="4">
        <f t="shared" si="20"/>
        <v>6.1417628700735021E-2</v>
      </c>
      <c r="F5226" s="4"/>
    </row>
    <row r="5227" spans="1:6" ht="13.2" x14ac:dyDescent="0.25">
      <c r="A5227" s="5">
        <v>44798.708333333336</v>
      </c>
      <c r="B5227" s="6">
        <v>170.28</v>
      </c>
      <c r="C5227" s="6">
        <v>156.32217</v>
      </c>
      <c r="D5227" s="6">
        <v>8.9288870542163001E-2</v>
      </c>
      <c r="E5227" s="4">
        <f t="shared" si="20"/>
        <v>6.3884869112448672E-2</v>
      </c>
      <c r="F5227" s="4"/>
    </row>
    <row r="5228" spans="1:6" ht="13.2" x14ac:dyDescent="0.25">
      <c r="A5228" s="5">
        <v>44798.75</v>
      </c>
      <c r="B5228" s="6">
        <v>162.19</v>
      </c>
      <c r="C5228" s="6">
        <v>152.88479000000001</v>
      </c>
      <c r="D5228" s="6">
        <v>6.08641971513319E-2</v>
      </c>
      <c r="E5228" s="4">
        <f t="shared" si="20"/>
        <v>6.4773605728032466E-2</v>
      </c>
      <c r="F5228" s="4"/>
    </row>
    <row r="5229" spans="1:6" ht="13.2" x14ac:dyDescent="0.25">
      <c r="A5229" s="5">
        <v>44798.791666666664</v>
      </c>
      <c r="B5229" s="6">
        <v>167.71</v>
      </c>
      <c r="C5229" s="6">
        <v>156.57168999999999</v>
      </c>
      <c r="D5229" s="6">
        <v>7.1138722459979903E-2</v>
      </c>
      <c r="E5229" s="4">
        <f t="shared" si="20"/>
        <v>6.5705564221676796E-2</v>
      </c>
      <c r="F5229" s="4"/>
    </row>
    <row r="5230" spans="1:6" ht="13.2" x14ac:dyDescent="0.25">
      <c r="A5230" s="5">
        <v>44798.833333333336</v>
      </c>
      <c r="B5230" s="6">
        <v>168.19</v>
      </c>
      <c r="C5230" s="6">
        <v>161.64184</v>
      </c>
      <c r="D5230" s="6">
        <v>4.0510303520425103E-2</v>
      </c>
      <c r="E5230" s="4">
        <f t="shared" si="20"/>
        <v>6.5896667815287732E-2</v>
      </c>
      <c r="F5230" s="4"/>
    </row>
    <row r="5231" spans="1:6" ht="13.2" x14ac:dyDescent="0.25">
      <c r="A5231" s="5">
        <v>44798.875</v>
      </c>
      <c r="B5231" s="6">
        <v>170.01</v>
      </c>
      <c r="C5231" s="6">
        <v>168.13625999999999</v>
      </c>
      <c r="D5231" s="6">
        <v>1.11441755633198E-2</v>
      </c>
      <c r="E5231" s="4">
        <f t="shared" si="20"/>
        <v>6.5067140300007195E-2</v>
      </c>
      <c r="F5231" s="4"/>
    </row>
    <row r="5232" spans="1:6" ht="13.2" x14ac:dyDescent="0.25">
      <c r="A5232" s="5">
        <v>44798.916666666664</v>
      </c>
      <c r="B5232" s="6">
        <v>175.59</v>
      </c>
      <c r="C5232" s="6">
        <v>176.32261</v>
      </c>
      <c r="D5232" s="6">
        <v>4.1549407645451297E-3</v>
      </c>
      <c r="E5232" s="4">
        <f t="shared" si="20"/>
        <v>6.4075399335042846E-2</v>
      </c>
      <c r="F5232" s="4"/>
    </row>
    <row r="5233" spans="1:6" ht="13.2" x14ac:dyDescent="0.25">
      <c r="A5233" s="5">
        <v>44798.958333333336</v>
      </c>
      <c r="B5233" s="6">
        <v>181.83</v>
      </c>
      <c r="C5233" s="6">
        <v>184.43732</v>
      </c>
      <c r="D5233" s="6">
        <v>1.41366183373299E-2</v>
      </c>
      <c r="E5233" s="4">
        <f t="shared" si="20"/>
        <v>6.2002246929095228E-2</v>
      </c>
      <c r="F5233" s="4"/>
    </row>
    <row r="5234" spans="1:6" ht="13.2" x14ac:dyDescent="0.25">
      <c r="A5234" s="5">
        <v>44799</v>
      </c>
      <c r="B5234" s="6">
        <v>192.54</v>
      </c>
      <c r="C5234" s="6">
        <v>193.7441</v>
      </c>
      <c r="D5234" s="6">
        <v>6.2148989311158901E-3</v>
      </c>
      <c r="E5234" s="4">
        <f t="shared" si="20"/>
        <v>6.0000761979325301E-2</v>
      </c>
      <c r="F5234" s="4"/>
    </row>
    <row r="5235" spans="1:6" ht="13.2" x14ac:dyDescent="0.25">
      <c r="A5235" s="5">
        <v>44799.041666666664</v>
      </c>
      <c r="B5235" s="6">
        <v>201.52</v>
      </c>
      <c r="C5235" s="6">
        <v>217.38576</v>
      </c>
      <c r="D5235" s="6">
        <v>7.2984357393050897E-2</v>
      </c>
      <c r="E5235" s="4">
        <f t="shared" si="20"/>
        <v>6.1979052519210577E-2</v>
      </c>
      <c r="F5235" s="4"/>
    </row>
    <row r="5236" spans="1:6" ht="13.2" x14ac:dyDescent="0.25">
      <c r="A5236" s="5">
        <v>44799.083333333336</v>
      </c>
      <c r="B5236" s="6">
        <v>245.85</v>
      </c>
      <c r="C5236" s="6">
        <v>245.42832000000001</v>
      </c>
      <c r="D5236" s="6">
        <v>1.7181391291762099E-3</v>
      </c>
      <c r="E5236" s="4">
        <f t="shared" si="20"/>
        <v>6.0193470534975209E-2</v>
      </c>
      <c r="F5236" s="4"/>
    </row>
    <row r="5237" spans="1:6" ht="13.2" x14ac:dyDescent="0.25">
      <c r="A5237" s="5">
        <v>44799.125</v>
      </c>
      <c r="B5237" s="6">
        <v>265.13</v>
      </c>
      <c r="C5237" s="6">
        <v>258.10636</v>
      </c>
      <c r="D5237" s="6">
        <v>2.7212192679018001E-2</v>
      </c>
      <c r="E5237" s="4">
        <f t="shared" si="20"/>
        <v>5.8834230001432869E-2</v>
      </c>
      <c r="F5237" s="4"/>
    </row>
    <row r="5238" spans="1:6" ht="13.2" x14ac:dyDescent="0.25">
      <c r="A5238" s="5">
        <v>44799.166666666664</v>
      </c>
      <c r="B5238" s="6">
        <v>254.24</v>
      </c>
      <c r="C5238" s="6">
        <v>253.30566999999999</v>
      </c>
      <c r="D5238" s="6">
        <v>3.6885475165242699E-3</v>
      </c>
      <c r="E5238" s="4">
        <f t="shared" si="20"/>
        <v>5.7242729353122496E-2</v>
      </c>
      <c r="F5238" s="4"/>
    </row>
    <row r="5239" spans="1:6" ht="13.2" x14ac:dyDescent="0.25">
      <c r="A5239" s="5">
        <v>44799.208333333336</v>
      </c>
      <c r="B5239" s="6">
        <v>243.5</v>
      </c>
      <c r="C5239" s="6">
        <v>246.15208999999999</v>
      </c>
      <c r="D5239" s="6">
        <v>1.07741924921295E-2</v>
      </c>
      <c r="E5239" s="4">
        <f t="shared" si="20"/>
        <v>5.5581488055148183E-2</v>
      </c>
      <c r="F5239" s="4"/>
    </row>
    <row r="5240" spans="1:6" ht="13.2" x14ac:dyDescent="0.25">
      <c r="A5240" s="5">
        <v>44799.25</v>
      </c>
      <c r="B5240" s="6">
        <v>231</v>
      </c>
      <c r="C5240" s="6">
        <v>242.58054000000001</v>
      </c>
      <c r="D5240" s="6">
        <v>4.7738948886831598E-2</v>
      </c>
      <c r="E5240" s="4">
        <f t="shared" si="20"/>
        <v>5.5387774102931386E-2</v>
      </c>
      <c r="F5240" s="4"/>
    </row>
    <row r="5241" spans="1:6" ht="13.2" x14ac:dyDescent="0.25">
      <c r="A5241" s="5">
        <v>44799.291666666664</v>
      </c>
      <c r="B5241" s="6">
        <v>226.85</v>
      </c>
      <c r="C5241" s="6">
        <v>239.97082</v>
      </c>
      <c r="D5241" s="6">
        <v>5.4676731112557803E-2</v>
      </c>
      <c r="E5241" s="4">
        <f t="shared" si="20"/>
        <v>5.6959374249622274E-2</v>
      </c>
      <c r="F5241" s="4"/>
    </row>
    <row r="5242" spans="1:6" ht="13.2" x14ac:dyDescent="0.25">
      <c r="A5242" s="5">
        <v>44799.333333333336</v>
      </c>
      <c r="B5242" s="6">
        <v>230.79</v>
      </c>
      <c r="C5242" s="6">
        <v>237.26794000000001</v>
      </c>
      <c r="D5242" s="6">
        <v>2.7302213691407302E-2</v>
      </c>
      <c r="E5242" s="4">
        <f t="shared" si="20"/>
        <v>5.5399624418431527E-2</v>
      </c>
      <c r="F5242" s="4"/>
    </row>
    <row r="5243" spans="1:6" ht="13.2" x14ac:dyDescent="0.25">
      <c r="A5243" s="5">
        <v>44799.375</v>
      </c>
      <c r="B5243" s="6">
        <v>236.26</v>
      </c>
      <c r="C5243" s="6">
        <v>231.52601000000001</v>
      </c>
      <c r="D5243" s="6">
        <v>2.04469035681994E-2</v>
      </c>
      <c r="E5243" s="4">
        <f t="shared" si="20"/>
        <v>5.2303530354242754E-2</v>
      </c>
      <c r="F5243" s="4"/>
    </row>
    <row r="5244" spans="1:6" ht="13.2" x14ac:dyDescent="0.25">
      <c r="A5244" s="5">
        <v>44799.416666666664</v>
      </c>
      <c r="B5244" s="6">
        <v>237.95</v>
      </c>
      <c r="C5244" s="6">
        <v>225.91370000000001</v>
      </c>
      <c r="D5244" s="6">
        <v>5.3278309372118499E-2</v>
      </c>
      <c r="E5244" s="4">
        <f t="shared" si="20"/>
        <v>4.9355402898405759E-2</v>
      </c>
      <c r="F5244" s="4"/>
    </row>
    <row r="5245" spans="1:6" ht="13.2" x14ac:dyDescent="0.25">
      <c r="A5245" s="5">
        <v>44799.458333333336</v>
      </c>
      <c r="B5245" s="6">
        <v>240.45</v>
      </c>
      <c r="C5245" s="6">
        <v>228.69589999999999</v>
      </c>
      <c r="D5245" s="6">
        <v>5.1396199057350801E-2</v>
      </c>
      <c r="E5245" s="4">
        <f t="shared" si="20"/>
        <v>4.5436578313691335E-2</v>
      </c>
      <c r="F5245" s="4"/>
    </row>
    <row r="5246" spans="1:6" ht="13.2" x14ac:dyDescent="0.25">
      <c r="A5246" s="5">
        <v>44799.5</v>
      </c>
      <c r="B5246" s="6">
        <v>245.96</v>
      </c>
      <c r="C5246" s="6">
        <v>235.80135999999999</v>
      </c>
      <c r="D5246" s="6">
        <v>4.3081346095713798E-2</v>
      </c>
      <c r="E5246" s="4">
        <f t="shared" si="20"/>
        <v>4.2986267522992248E-2</v>
      </c>
      <c r="F5246" s="4"/>
    </row>
    <row r="5247" spans="1:6" ht="13.2" x14ac:dyDescent="0.25">
      <c r="A5247" s="5">
        <v>44799.541666666664</v>
      </c>
      <c r="B5247" s="6">
        <v>245.45</v>
      </c>
      <c r="C5247" s="6">
        <v>233.65967000000001</v>
      </c>
      <c r="D5247" s="6">
        <v>5.0459413898855401E-2</v>
      </c>
      <c r="E5247" s="4">
        <f t="shared" si="20"/>
        <v>4.2134715272177416E-2</v>
      </c>
      <c r="F5247" s="4"/>
    </row>
    <row r="5248" spans="1:6" ht="13.2" x14ac:dyDescent="0.25">
      <c r="A5248" s="5">
        <v>44799.583333333336</v>
      </c>
      <c r="B5248" s="6">
        <v>238.21</v>
      </c>
      <c r="C5248" s="6">
        <v>218.66679999999999</v>
      </c>
      <c r="D5248" s="6">
        <v>8.9374335747356301E-2</v>
      </c>
      <c r="E5248" s="4">
        <f t="shared" si="20"/>
        <v>4.0114846298050268E-2</v>
      </c>
      <c r="F5248" s="4"/>
    </row>
    <row r="5249" spans="1:6" ht="13.2" x14ac:dyDescent="0.25">
      <c r="A5249" s="5">
        <v>44799.625</v>
      </c>
      <c r="B5249" s="6">
        <v>188.36</v>
      </c>
      <c r="C5249" s="6">
        <v>193.99519000000001</v>
      </c>
      <c r="D5249" s="6">
        <v>2.9048091347007001E-2</v>
      </c>
      <c r="E5249" s="4">
        <f t="shared" si="20"/>
        <v>3.8178322272276084E-2</v>
      </c>
      <c r="F5249" s="4"/>
    </row>
    <row r="5250" spans="1:6" ht="13.2" x14ac:dyDescent="0.25">
      <c r="A5250" s="5">
        <v>44799.666666666664</v>
      </c>
      <c r="B5250" s="6">
        <v>151.03</v>
      </c>
      <c r="C5250" s="6">
        <v>170.99949000000001</v>
      </c>
      <c r="D5250" s="6">
        <v>0.116780991569039</v>
      </c>
      <c r="E5250" s="4">
        <f t="shared" si="20"/>
        <v>4.1558901701106106E-2</v>
      </c>
      <c r="F5250" s="4"/>
    </row>
    <row r="5251" spans="1:6" ht="13.2" x14ac:dyDescent="0.25">
      <c r="A5251" s="5">
        <v>44799.708333333336</v>
      </c>
      <c r="B5251" s="6">
        <v>139.55000000000001</v>
      </c>
      <c r="C5251" s="6">
        <v>155.94515999999999</v>
      </c>
      <c r="D5251" s="6">
        <v>0.10513413818037</v>
      </c>
      <c r="E5251" s="4">
        <f t="shared" si="20"/>
        <v>4.221912118603139E-2</v>
      </c>
      <c r="F5251" s="4"/>
    </row>
    <row r="5252" spans="1:6" ht="13.2" x14ac:dyDescent="0.25">
      <c r="A5252" s="5">
        <v>44799.75</v>
      </c>
      <c r="B5252" s="6">
        <v>145.16</v>
      </c>
      <c r="C5252" s="6">
        <v>152.12696</v>
      </c>
      <c r="D5252" s="6">
        <v>4.5797010602197E-2</v>
      </c>
      <c r="E5252" s="4">
        <f t="shared" si="20"/>
        <v>4.1591321746484104E-2</v>
      </c>
      <c r="F5252" s="4"/>
    </row>
    <row r="5253" spans="1:6" ht="13.2" x14ac:dyDescent="0.25">
      <c r="A5253" s="5">
        <v>44799.791666666664</v>
      </c>
      <c r="B5253" s="6">
        <v>147.19999999999999</v>
      </c>
      <c r="C5253" s="6">
        <v>155.23501999999999</v>
      </c>
      <c r="D5253" s="6">
        <v>5.1760356651482403E-2</v>
      </c>
      <c r="E5253" s="4">
        <f t="shared" si="20"/>
        <v>4.0783889837796704E-2</v>
      </c>
      <c r="F5253" s="4"/>
    </row>
    <row r="5254" spans="1:6" ht="13.2" x14ac:dyDescent="0.25">
      <c r="A5254" s="5">
        <v>44799.833333333336</v>
      </c>
      <c r="B5254" s="6">
        <v>147.41</v>
      </c>
      <c r="C5254" s="6">
        <v>160.14359999999999</v>
      </c>
      <c r="D5254" s="6">
        <v>7.9513636511231098E-2</v>
      </c>
      <c r="E5254" s="4">
        <f t="shared" si="20"/>
        <v>4.2409028712413623E-2</v>
      </c>
      <c r="F5254" s="4"/>
    </row>
    <row r="5255" spans="1:6" ht="13.2" x14ac:dyDescent="0.25">
      <c r="A5255" s="5">
        <v>44799.875</v>
      </c>
      <c r="B5255" s="6">
        <v>145.27000000000001</v>
      </c>
      <c r="C5255" s="6">
        <v>166.69014999999999</v>
      </c>
      <c r="D5255" s="6">
        <v>0.12850279395633099</v>
      </c>
      <c r="E5255" s="4">
        <f t="shared" si="20"/>
        <v>4.7298971145455754E-2</v>
      </c>
      <c r="F5255" s="4"/>
    </row>
    <row r="5256" spans="1:6" ht="13.2" x14ac:dyDescent="0.25">
      <c r="A5256" s="5">
        <v>44799.916666666664</v>
      </c>
      <c r="B5256" s="6">
        <v>154.87</v>
      </c>
      <c r="C5256" s="6">
        <v>174.70973000000001</v>
      </c>
      <c r="D5256" s="6">
        <v>0.113558243149937</v>
      </c>
      <c r="E5256" s="4">
        <f t="shared" si="20"/>
        <v>5.185744207818041E-2</v>
      </c>
      <c r="F5256" s="4"/>
    </row>
    <row r="5257" spans="1:6" ht="13.2" x14ac:dyDescent="0.25">
      <c r="A5257" s="5">
        <v>44799.958333333336</v>
      </c>
      <c r="B5257" s="6">
        <v>169.97</v>
      </c>
      <c r="C5257" s="6">
        <v>182.26930999999999</v>
      </c>
      <c r="D5257" s="6">
        <v>6.7478776322793907E-2</v>
      </c>
      <c r="E5257" s="4">
        <f t="shared" si="20"/>
        <v>5.4080031994241412E-2</v>
      </c>
      <c r="F5257" s="4"/>
    </row>
    <row r="5258" spans="1:6" ht="13.2" x14ac:dyDescent="0.25">
      <c r="A5258" s="5">
        <v>44800</v>
      </c>
      <c r="B5258" s="6">
        <v>179.54</v>
      </c>
      <c r="C5258" s="6">
        <v>183.92275000000001</v>
      </c>
      <c r="D5258" s="6">
        <v>2.3829297898166499E-2</v>
      </c>
      <c r="E5258" s="4">
        <f t="shared" si="20"/>
        <v>5.4813965284535186E-2</v>
      </c>
      <c r="F5258" s="4"/>
    </row>
    <row r="5259" spans="1:6" ht="13.2" x14ac:dyDescent="0.25">
      <c r="A5259" s="5">
        <v>44800.041666666664</v>
      </c>
      <c r="B5259" s="6">
        <v>207.25</v>
      </c>
      <c r="C5259" s="6">
        <v>211.61696000000001</v>
      </c>
      <c r="D5259" s="6">
        <v>2.0636153170331899E-2</v>
      </c>
      <c r="E5259" s="4">
        <f t="shared" si="20"/>
        <v>5.263279010858856E-2</v>
      </c>
      <c r="F5259" s="4"/>
    </row>
    <row r="5260" spans="1:6" ht="13.2" x14ac:dyDescent="0.25">
      <c r="A5260" s="5">
        <v>44800.083333333336</v>
      </c>
      <c r="B5260" s="6">
        <v>253.48</v>
      </c>
      <c r="C5260" s="6">
        <v>239.82729</v>
      </c>
      <c r="D5260" s="6">
        <v>5.6927257944665001E-2</v>
      </c>
      <c r="E5260" s="4">
        <f t="shared" si="20"/>
        <v>5.4933170059233927E-2</v>
      </c>
      <c r="F5260" s="4"/>
    </row>
    <row r="5261" spans="1:6" ht="13.2" x14ac:dyDescent="0.25">
      <c r="A5261" s="5">
        <v>44800.125</v>
      </c>
      <c r="B5261" s="6">
        <v>268.95999999999998</v>
      </c>
      <c r="C5261" s="6">
        <v>250.99806000000001</v>
      </c>
      <c r="D5261" s="6">
        <v>7.1562067053426506E-2</v>
      </c>
      <c r="E5261" s="4">
        <f t="shared" si="20"/>
        <v>5.6781081491500941E-2</v>
      </c>
      <c r="F5261" s="4"/>
    </row>
    <row r="5262" spans="1:6" ht="13.2" x14ac:dyDescent="0.25">
      <c r="A5262" s="5">
        <v>44800.166666666664</v>
      </c>
      <c r="B5262" s="6">
        <v>261.11</v>
      </c>
      <c r="C5262" s="6">
        <v>245.11112</v>
      </c>
      <c r="D5262" s="6">
        <v>6.5271946862304794E-2</v>
      </c>
      <c r="E5262" s="4">
        <f t="shared" si="20"/>
        <v>5.93470564642418E-2</v>
      </c>
      <c r="F5262" s="4"/>
    </row>
    <row r="5263" spans="1:6" ht="13.2" x14ac:dyDescent="0.25">
      <c r="A5263" s="5">
        <v>44800.208333333336</v>
      </c>
      <c r="B5263" s="6">
        <v>252.89</v>
      </c>
      <c r="C5263" s="6">
        <v>237.06135</v>
      </c>
      <c r="D5263" s="6">
        <v>6.6770268540189998E-2</v>
      </c>
      <c r="E5263" s="4">
        <f t="shared" si="20"/>
        <v>6.1680226299577666E-2</v>
      </c>
      <c r="F5263" s="4"/>
    </row>
    <row r="5264" spans="1:6" ht="13.2" x14ac:dyDescent="0.25">
      <c r="A5264" s="5">
        <v>44800.25</v>
      </c>
      <c r="B5264" s="6">
        <v>243.94</v>
      </c>
      <c r="C5264" s="6">
        <v>231.81431000000001</v>
      </c>
      <c r="D5264" s="6">
        <v>5.2307771681566903E-2</v>
      </c>
      <c r="E5264" s="4">
        <f t="shared" si="20"/>
        <v>6.1870593916024973E-2</v>
      </c>
      <c r="F5264" s="4"/>
    </row>
    <row r="5265" spans="1:6" ht="13.2" x14ac:dyDescent="0.25">
      <c r="A5265" s="5">
        <v>44800.291666666664</v>
      </c>
      <c r="B5265" s="6">
        <v>239.91</v>
      </c>
      <c r="C5265" s="6">
        <v>226.61234999999999</v>
      </c>
      <c r="D5265" s="6">
        <v>5.8680164607092203E-2</v>
      </c>
      <c r="E5265" s="4">
        <f t="shared" si="20"/>
        <v>6.2037403644963907E-2</v>
      </c>
      <c r="F5265" s="4"/>
    </row>
    <row r="5266" spans="1:6" ht="13.2" x14ac:dyDescent="0.25">
      <c r="A5266" s="5">
        <v>44800.333333333336</v>
      </c>
      <c r="B5266" s="6">
        <v>239.78</v>
      </c>
      <c r="C5266" s="6">
        <v>221.74261999999999</v>
      </c>
      <c r="D5266" s="6">
        <v>8.1343766931228703E-2</v>
      </c>
      <c r="E5266" s="4">
        <f t="shared" si="20"/>
        <v>6.4289135029956465E-2</v>
      </c>
      <c r="F5266" s="4"/>
    </row>
    <row r="5267" spans="1:6" ht="13.2" x14ac:dyDescent="0.25">
      <c r="A5267" s="5">
        <v>44800.375</v>
      </c>
      <c r="B5267" s="6">
        <v>235.1</v>
      </c>
      <c r="C5267" s="6">
        <v>215.16417999999999</v>
      </c>
      <c r="D5267" s="6">
        <v>9.2653991012816295E-2</v>
      </c>
      <c r="E5267" s="4">
        <f t="shared" si="20"/>
        <v>6.7297763673482169E-2</v>
      </c>
      <c r="F5267" s="4"/>
    </row>
    <row r="5268" spans="1:6" ht="13.2" x14ac:dyDescent="0.25">
      <c r="A5268" s="5">
        <v>44800.416666666664</v>
      </c>
      <c r="B5268" s="6">
        <v>231.46</v>
      </c>
      <c r="C5268" s="6">
        <v>209.62371999999999</v>
      </c>
      <c r="D5268" s="6">
        <v>0.104168936606983</v>
      </c>
      <c r="E5268" s="4">
        <f t="shared" si="20"/>
        <v>6.9418206474934852E-2</v>
      </c>
      <c r="F5268" s="4"/>
    </row>
    <row r="5269" spans="1:6" ht="13.2" x14ac:dyDescent="0.25">
      <c r="A5269" s="5">
        <v>44800.458333333336</v>
      </c>
      <c r="B5269" s="6">
        <v>226.57</v>
      </c>
      <c r="C5269" s="6">
        <v>213.17001999999999</v>
      </c>
      <c r="D5269" s="6">
        <v>6.2860527948536096E-2</v>
      </c>
      <c r="E5269" s="4">
        <f t="shared" si="20"/>
        <v>6.989588684540092E-2</v>
      </c>
      <c r="F5269" s="4"/>
    </row>
    <row r="5270" spans="1:6" ht="13.2" x14ac:dyDescent="0.25">
      <c r="A5270" s="5">
        <v>44800.5</v>
      </c>
      <c r="B5270" s="6">
        <v>220.36</v>
      </c>
      <c r="C5270" s="6">
        <v>220.76908</v>
      </c>
      <c r="D5270" s="6">
        <v>1.8529768752036601E-3</v>
      </c>
      <c r="E5270" s="4">
        <f t="shared" si="20"/>
        <v>6.8178038127879662E-2</v>
      </c>
      <c r="F5270" s="4"/>
    </row>
    <row r="5271" spans="1:6" ht="13.2" x14ac:dyDescent="0.25">
      <c r="A5271" s="5">
        <v>44800.541666666664</v>
      </c>
      <c r="B5271" s="6">
        <v>225.91</v>
      </c>
      <c r="C5271" s="6">
        <v>215.74336</v>
      </c>
      <c r="D5271" s="6">
        <v>4.7123767795217403E-2</v>
      </c>
      <c r="E5271" s="4">
        <f t="shared" si="20"/>
        <v>6.8039052873561406E-2</v>
      </c>
      <c r="F5271" s="4"/>
    </row>
    <row r="5272" spans="1:6" ht="13.2" x14ac:dyDescent="0.25">
      <c r="A5272" s="5">
        <v>44800.583333333336</v>
      </c>
      <c r="B5272" s="6">
        <v>225.86</v>
      </c>
      <c r="C5272" s="6">
        <v>194.54879</v>
      </c>
      <c r="D5272" s="6">
        <v>0.160942712622371</v>
      </c>
      <c r="E5272" s="4">
        <f t="shared" si="20"/>
        <v>7.102106857668701E-2</v>
      </c>
      <c r="F5272" s="4"/>
    </row>
    <row r="5273" spans="1:6" ht="13.2" x14ac:dyDescent="0.25">
      <c r="A5273" s="5">
        <v>44800.625</v>
      </c>
      <c r="B5273" s="6">
        <v>153.72999999999999</v>
      </c>
      <c r="C5273" s="6">
        <v>167.18518</v>
      </c>
      <c r="D5273" s="6">
        <v>8.0480698109724802E-2</v>
      </c>
      <c r="E5273" s="4">
        <f t="shared" si="20"/>
        <v>7.3164093858466922E-2</v>
      </c>
      <c r="F5273" s="4"/>
    </row>
    <row r="5274" spans="1:6" ht="13.2" x14ac:dyDescent="0.25">
      <c r="A5274" s="5">
        <v>44800.666666666664</v>
      </c>
      <c r="B5274" s="6">
        <v>107.32</v>
      </c>
      <c r="C5274" s="6">
        <v>147.82801000000001</v>
      </c>
      <c r="D5274" s="6">
        <v>0.27402120883586201</v>
      </c>
      <c r="E5274" s="4">
        <f t="shared" si="20"/>
        <v>7.9715769577917872E-2</v>
      </c>
      <c r="F5274" s="4"/>
    </row>
    <row r="5275" spans="1:6" ht="13.2" x14ac:dyDescent="0.25">
      <c r="A5275" s="5">
        <v>44800.708333333336</v>
      </c>
      <c r="B5275" s="6">
        <v>100.1</v>
      </c>
      <c r="C5275" s="6">
        <v>138.4049</v>
      </c>
      <c r="D5275" s="6">
        <v>0.27675971009696898</v>
      </c>
      <c r="E5275" s="4">
        <f t="shared" si="20"/>
        <v>8.686683507444283E-2</v>
      </c>
      <c r="F5275" s="4"/>
    </row>
    <row r="5276" spans="1:6" ht="13.2" x14ac:dyDescent="0.25">
      <c r="A5276" s="5">
        <v>44800.75</v>
      </c>
      <c r="B5276" s="6">
        <v>99.91</v>
      </c>
      <c r="C5276" s="6">
        <v>137.40226999999999</v>
      </c>
      <c r="D5276" s="6">
        <v>0.27286499706300299</v>
      </c>
      <c r="E5276" s="4">
        <f t="shared" si="20"/>
        <v>9.6328001176976416E-2</v>
      </c>
      <c r="F5276" s="4"/>
    </row>
    <row r="5277" spans="1:6" ht="13.2" x14ac:dyDescent="0.25">
      <c r="A5277" s="5">
        <v>44800.791666666664</v>
      </c>
      <c r="B5277" s="6">
        <v>98.64</v>
      </c>
      <c r="C5277" s="6">
        <v>139.67653999999999</v>
      </c>
      <c r="D5277" s="6">
        <v>0.29379693970082499</v>
      </c>
      <c r="E5277" s="4">
        <f t="shared" si="20"/>
        <v>0.10641285880403235</v>
      </c>
      <c r="F5277" s="4"/>
    </row>
    <row r="5278" spans="1:6" ht="13.2" x14ac:dyDescent="0.25">
      <c r="A5278" s="5">
        <v>44800.833333333336</v>
      </c>
      <c r="B5278" s="6">
        <v>100.24</v>
      </c>
      <c r="C5278" s="6">
        <v>142.30098000000001</v>
      </c>
      <c r="D5278" s="6">
        <v>0.29557758491895098</v>
      </c>
      <c r="E5278" s="4">
        <f t="shared" si="20"/>
        <v>0.11541552332102067</v>
      </c>
      <c r="F5278" s="4"/>
    </row>
    <row r="5279" spans="1:6" ht="13.2" x14ac:dyDescent="0.25">
      <c r="A5279" s="5">
        <v>44800.875</v>
      </c>
      <c r="B5279" s="6">
        <v>96.32</v>
      </c>
      <c r="C5279" s="6">
        <v>146.84218999999999</v>
      </c>
      <c r="D5279" s="6">
        <v>0.34405772618891001</v>
      </c>
      <c r="E5279" s="4">
        <f t="shared" si="20"/>
        <v>0.12439697883071149</v>
      </c>
      <c r="F5279" s="4"/>
    </row>
    <row r="5280" spans="1:6" ht="13.2" x14ac:dyDescent="0.25">
      <c r="A5280" s="5">
        <v>44800.916666666664</v>
      </c>
      <c r="B5280" s="6">
        <v>105.94</v>
      </c>
      <c r="C5280" s="6">
        <v>154.30105</v>
      </c>
      <c r="D5280" s="6">
        <v>0.31342009662280301</v>
      </c>
      <c r="E5280" s="4">
        <f t="shared" si="20"/>
        <v>0.13272455605874758</v>
      </c>
      <c r="F5280" s="4"/>
    </row>
    <row r="5281" spans="1:6" ht="13.2" x14ac:dyDescent="0.25">
      <c r="A5281" s="5">
        <v>44800.958333333336</v>
      </c>
      <c r="B5281" s="6">
        <v>121.88</v>
      </c>
      <c r="C5281" s="6">
        <v>165.46272999999999</v>
      </c>
      <c r="D5281" s="6">
        <v>0.263399074824886</v>
      </c>
      <c r="E5281" s="4">
        <f t="shared" si="20"/>
        <v>0.14088790182966807</v>
      </c>
      <c r="F5281" s="4"/>
    </row>
    <row r="5282" spans="1:6" ht="13.2" x14ac:dyDescent="0.25">
      <c r="A5282" s="5">
        <v>44798</v>
      </c>
      <c r="B5282" s="6">
        <v>207.86</v>
      </c>
      <c r="C5282" s="6">
        <v>215.33954</v>
      </c>
      <c r="D5282" s="6">
        <v>3.4733704734392801E-2</v>
      </c>
      <c r="E5282" s="4">
        <f t="shared" si="20"/>
        <v>0.14134225211451082</v>
      </c>
      <c r="F5282" s="4"/>
    </row>
    <row r="5283" spans="1:6" ht="13.2" x14ac:dyDescent="0.25">
      <c r="A5283" s="5">
        <v>44798.041666666664</v>
      </c>
      <c r="B5283" s="6">
        <v>226.27</v>
      </c>
      <c r="C5283" s="6">
        <v>239.03998000000001</v>
      </c>
      <c r="D5283" s="6">
        <v>5.3421942220711303E-2</v>
      </c>
      <c r="E5283" s="4">
        <f t="shared" si="20"/>
        <v>0.14270832665827665</v>
      </c>
      <c r="F5283" s="4"/>
    </row>
    <row r="5284" spans="1:6" ht="13.2" x14ac:dyDescent="0.25">
      <c r="A5284" s="5">
        <v>44798.083333333336</v>
      </c>
      <c r="B5284" s="6">
        <v>259.01</v>
      </c>
      <c r="C5284" s="6">
        <v>263.45199000000002</v>
      </c>
      <c r="D5284" s="6">
        <v>1.68607191010401E-2</v>
      </c>
      <c r="E5284" s="4">
        <f t="shared" si="20"/>
        <v>0.14103888753979227</v>
      </c>
      <c r="F5284" s="4"/>
    </row>
    <row r="5285" spans="1:6" ht="13.2" x14ac:dyDescent="0.25">
      <c r="A5285" s="5">
        <v>44798.125</v>
      </c>
      <c r="B5285" s="6">
        <v>276.24</v>
      </c>
      <c r="C5285" s="6">
        <v>275.33854000000002</v>
      </c>
      <c r="D5285" s="6">
        <v>3.2740058838112E-3</v>
      </c>
      <c r="E5285" s="4">
        <f t="shared" si="20"/>
        <v>0.13819355165772496</v>
      </c>
      <c r="F5285" s="4"/>
    </row>
    <row r="5286" spans="1:6" ht="13.2" x14ac:dyDescent="0.25">
      <c r="A5286" s="5">
        <v>44798.166666666664</v>
      </c>
      <c r="B5286" s="6">
        <v>267.07</v>
      </c>
      <c r="C5286" s="6">
        <v>271.07150999999999</v>
      </c>
      <c r="D5286" s="6">
        <v>1.4761824287620601E-2</v>
      </c>
      <c r="E5286" s="4">
        <f t="shared" si="20"/>
        <v>0.13608896321711311</v>
      </c>
      <c r="F5286" s="4"/>
    </row>
    <row r="5287" spans="1:6" ht="13.2" x14ac:dyDescent="0.25">
      <c r="A5287" s="5">
        <v>44798.208333333336</v>
      </c>
      <c r="B5287" s="6">
        <v>261.98</v>
      </c>
      <c r="C5287" s="6">
        <v>263.53052000000002</v>
      </c>
      <c r="D5287" s="6">
        <v>5.8836449000290499E-3</v>
      </c>
      <c r="E5287" s="4">
        <f t="shared" si="20"/>
        <v>0.13355202056543974</v>
      </c>
      <c r="F5287" s="4"/>
    </row>
    <row r="5288" spans="1:6" ht="13.2" x14ac:dyDescent="0.25">
      <c r="A5288" s="5">
        <v>44798.25</v>
      </c>
      <c r="B5288" s="6">
        <v>258.82</v>
      </c>
      <c r="C5288" s="6">
        <v>260.83596999999997</v>
      </c>
      <c r="D5288" s="6">
        <v>7.7288803380913297E-3</v>
      </c>
      <c r="E5288" s="4">
        <f t="shared" si="20"/>
        <v>0.13169456675946159</v>
      </c>
      <c r="F5288" s="4"/>
    </row>
    <row r="5289" spans="1:6" ht="13.2" x14ac:dyDescent="0.25">
      <c r="A5289" s="5">
        <v>44798.291666666664</v>
      </c>
      <c r="B5289" s="6">
        <v>247.98</v>
      </c>
      <c r="C5289" s="6">
        <v>260.83843000000002</v>
      </c>
      <c r="D5289" s="6">
        <v>4.9296531956583303E-2</v>
      </c>
      <c r="E5289" s="4">
        <f t="shared" si="20"/>
        <v>0.1313035820656904</v>
      </c>
      <c r="F5289" s="4"/>
    </row>
    <row r="5290" spans="1:6" ht="13.2" x14ac:dyDescent="0.25">
      <c r="A5290" s="5">
        <v>44798.333333333336</v>
      </c>
      <c r="B5290" s="6">
        <v>257.5</v>
      </c>
      <c r="C5290" s="6">
        <v>261.71881000000002</v>
      </c>
      <c r="D5290" s="6">
        <v>1.6119628543321E-2</v>
      </c>
      <c r="E5290" s="4">
        <f t="shared" si="20"/>
        <v>0.1285859096328609</v>
      </c>
      <c r="F5290" s="4"/>
    </row>
    <row r="5291" spans="1:6" ht="13.2" x14ac:dyDescent="0.25">
      <c r="A5291" s="5">
        <v>44798.375</v>
      </c>
      <c r="B5291" s="6">
        <v>259.13</v>
      </c>
      <c r="C5291" s="6">
        <v>258.86984000000001</v>
      </c>
      <c r="D5291" s="6">
        <v>1.0049838173500001E-3</v>
      </c>
      <c r="E5291" s="4">
        <f t="shared" si="20"/>
        <v>0.12476720099971648</v>
      </c>
      <c r="F5291" s="4"/>
    </row>
    <row r="5292" spans="1:6" ht="13.2" x14ac:dyDescent="0.25">
      <c r="A5292" s="5">
        <v>44798.416666666664</v>
      </c>
      <c r="B5292" s="6">
        <v>259.68</v>
      </c>
      <c r="C5292" s="6">
        <v>253.08622</v>
      </c>
      <c r="D5292" s="6">
        <v>2.6053492758317701E-2</v>
      </c>
      <c r="E5292" s="4">
        <f t="shared" si="20"/>
        <v>0.12151239083935543</v>
      </c>
      <c r="F5292" s="4"/>
    </row>
    <row r="5293" spans="1:6" ht="13.2" x14ac:dyDescent="0.25">
      <c r="A5293" s="5">
        <v>44798.458333333336</v>
      </c>
      <c r="B5293" s="6">
        <v>266.89</v>
      </c>
      <c r="C5293" s="6">
        <v>252.37839</v>
      </c>
      <c r="D5293" s="6">
        <v>5.7499415857276803E-2</v>
      </c>
      <c r="E5293" s="4">
        <f t="shared" si="20"/>
        <v>0.12128901116888628</v>
      </c>
      <c r="F5293" s="4"/>
    </row>
    <row r="5294" spans="1:6" ht="13.2" x14ac:dyDescent="0.25">
      <c r="A5294" s="5">
        <v>44798.5</v>
      </c>
      <c r="B5294" s="6">
        <v>264.2</v>
      </c>
      <c r="C5294" s="6">
        <v>258.14156000000003</v>
      </c>
      <c r="D5294" s="6">
        <v>2.3469448313553E-2</v>
      </c>
      <c r="E5294" s="4">
        <f t="shared" si="20"/>
        <v>0.12218969747881751</v>
      </c>
      <c r="F5294" s="4"/>
    </row>
    <row r="5295" spans="1:6" ht="13.2" x14ac:dyDescent="0.25">
      <c r="A5295" s="5">
        <v>44798.541666666664</v>
      </c>
      <c r="B5295" s="6">
        <v>255.06</v>
      </c>
      <c r="C5295" s="6">
        <v>256.45979999999997</v>
      </c>
      <c r="D5295" s="6">
        <v>5.45816537328646E-3</v>
      </c>
      <c r="E5295" s="4">
        <f t="shared" si="20"/>
        <v>0.12045363071123705</v>
      </c>
      <c r="F5295" s="4"/>
    </row>
    <row r="5296" spans="1:6" ht="13.2" x14ac:dyDescent="0.25">
      <c r="A5296" s="5">
        <v>44798.583333333336</v>
      </c>
      <c r="B5296" s="6">
        <v>254.16</v>
      </c>
      <c r="C5296" s="6">
        <v>237.33233000000001</v>
      </c>
      <c r="D5296" s="6">
        <v>7.0903403678714894E-2</v>
      </c>
      <c r="E5296" s="4">
        <f t="shared" si="20"/>
        <v>0.11670199283858469</v>
      </c>
      <c r="F5296" s="4"/>
    </row>
    <row r="5297" spans="1:6" ht="13.2" x14ac:dyDescent="0.25">
      <c r="A5297" s="5">
        <v>44798.625</v>
      </c>
      <c r="B5297" s="6">
        <v>212.22</v>
      </c>
      <c r="C5297" s="6">
        <v>203.62817999999999</v>
      </c>
      <c r="D5297" s="6">
        <v>4.2193668872353499E-2</v>
      </c>
      <c r="E5297" s="4">
        <f t="shared" si="20"/>
        <v>0.11510669995369426</v>
      </c>
      <c r="F5297" s="4"/>
    </row>
    <row r="5298" spans="1:6" ht="13.2" x14ac:dyDescent="0.25">
      <c r="A5298" s="5">
        <v>44798.666666666664</v>
      </c>
      <c r="B5298" s="6">
        <v>178.43</v>
      </c>
      <c r="C5298" s="6">
        <v>173.37374</v>
      </c>
      <c r="D5298" s="6">
        <v>2.91639322079572E-2</v>
      </c>
      <c r="E5298" s="4">
        <f t="shared" si="20"/>
        <v>0.10490431342753155</v>
      </c>
      <c r="F5298" s="4"/>
    </row>
    <row r="5299" spans="1:6" ht="13.2" x14ac:dyDescent="0.25">
      <c r="A5299" s="5">
        <v>44798.708333333336</v>
      </c>
      <c r="B5299" s="6">
        <v>170.28</v>
      </c>
      <c r="C5299" s="6">
        <v>156.7097</v>
      </c>
      <c r="D5299" s="6">
        <v>8.6595150140674093E-2</v>
      </c>
      <c r="E5299" s="4">
        <f t="shared" si="20"/>
        <v>9.6980790096019273E-2</v>
      </c>
      <c r="F5299" s="4"/>
    </row>
    <row r="5300" spans="1:6" ht="13.2" x14ac:dyDescent="0.25">
      <c r="A5300" s="5">
        <v>44798.75</v>
      </c>
      <c r="B5300" s="6">
        <v>162.19</v>
      </c>
      <c r="C5300" s="6">
        <v>154.33825999999999</v>
      </c>
      <c r="D5300" s="6">
        <v>5.08735811846006E-2</v>
      </c>
      <c r="E5300" s="4">
        <f t="shared" si="20"/>
        <v>8.7731147767752482E-2</v>
      </c>
      <c r="F5300" s="4"/>
    </row>
    <row r="5301" spans="1:6" ht="13.2" x14ac:dyDescent="0.25">
      <c r="A5301" s="5">
        <v>44798.791666666664</v>
      </c>
      <c r="B5301" s="6">
        <v>167.71</v>
      </c>
      <c r="C5301" s="6">
        <v>158.58376999999999</v>
      </c>
      <c r="D5301" s="6">
        <v>5.75483228832308E-2</v>
      </c>
      <c r="E5301" s="4">
        <f t="shared" si="20"/>
        <v>7.7887455400352718E-2</v>
      </c>
      <c r="F5301" s="4"/>
    </row>
    <row r="5302" spans="1:6" ht="13.2" x14ac:dyDescent="0.25">
      <c r="A5302" s="5">
        <v>44798.833333333336</v>
      </c>
      <c r="B5302" s="6">
        <v>168.19</v>
      </c>
      <c r="C5302" s="6">
        <v>163.54166000000001</v>
      </c>
      <c r="D5302" s="6">
        <v>2.8422971859280301E-2</v>
      </c>
      <c r="E5302" s="4">
        <f t="shared" si="20"/>
        <v>6.6756013189533114E-2</v>
      </c>
      <c r="F5302" s="4"/>
    </row>
    <row r="5303" spans="1:6" ht="13.2" x14ac:dyDescent="0.25">
      <c r="A5303" s="5">
        <v>44798.875</v>
      </c>
      <c r="B5303" s="6">
        <v>170.01</v>
      </c>
      <c r="C5303" s="6">
        <v>170.99099000000001</v>
      </c>
      <c r="D5303" s="6">
        <v>5.7370859131233697E-3</v>
      </c>
      <c r="E5303" s="4">
        <f t="shared" si="20"/>
        <v>5.2659319844708695E-2</v>
      </c>
      <c r="F5303" s="4"/>
    </row>
    <row r="5304" spans="1:6" ht="13.2" x14ac:dyDescent="0.25">
      <c r="A5304" s="5">
        <v>44798.916666666664</v>
      </c>
      <c r="B5304" s="6">
        <v>175.59</v>
      </c>
      <c r="C5304" s="6">
        <v>182.82639</v>
      </c>
      <c r="D5304" s="6">
        <v>3.9580664476282598E-2</v>
      </c>
      <c r="E5304" s="4">
        <f t="shared" si="20"/>
        <v>4.124934350527034E-2</v>
      </c>
      <c r="F5304" s="4"/>
    </row>
    <row r="5305" spans="1:6" ht="13.2" x14ac:dyDescent="0.25">
      <c r="A5305" s="5">
        <v>44798.958333333336</v>
      </c>
      <c r="B5305" s="6">
        <v>181.83</v>
      </c>
      <c r="C5305" s="6">
        <v>196.39141000000001</v>
      </c>
      <c r="D5305" s="6">
        <v>7.4144841671028194E-2</v>
      </c>
      <c r="E5305" s="4">
        <f t="shared" si="20"/>
        <v>3.3363750457192927E-2</v>
      </c>
      <c r="F5305" s="4"/>
    </row>
    <row r="5306" spans="1:6" ht="13.2" x14ac:dyDescent="0.25">
      <c r="A5306" s="5">
        <v>44799</v>
      </c>
      <c r="B5306" s="6">
        <v>192.54</v>
      </c>
      <c r="C5306" s="6">
        <v>204.97369</v>
      </c>
      <c r="D5306" s="6">
        <v>6.0659931525846103E-2</v>
      </c>
      <c r="E5306" s="4">
        <f t="shared" si="20"/>
        <v>3.4444009906836819E-2</v>
      </c>
      <c r="F5306" s="4"/>
    </row>
    <row r="5307" spans="1:6" ht="13.2" x14ac:dyDescent="0.25">
      <c r="A5307" s="5">
        <v>44799.041666666664</v>
      </c>
      <c r="B5307" s="6">
        <v>201.52</v>
      </c>
      <c r="C5307" s="6">
        <v>229.26488000000001</v>
      </c>
      <c r="D5307" s="6">
        <v>0.121016703474164</v>
      </c>
      <c r="E5307" s="4">
        <f t="shared" si="20"/>
        <v>3.7260458292397346E-2</v>
      </c>
      <c r="F5307" s="4"/>
    </row>
    <row r="5308" spans="1:6" ht="13.2" x14ac:dyDescent="0.25">
      <c r="A5308" s="5">
        <v>44799.083333333336</v>
      </c>
      <c r="B5308" s="6">
        <v>245.85</v>
      </c>
      <c r="C5308" s="6">
        <v>254.84213</v>
      </c>
      <c r="D5308" s="6">
        <v>3.5285099838083998E-2</v>
      </c>
      <c r="E5308" s="4">
        <f t="shared" si="20"/>
        <v>3.8028140823107508E-2</v>
      </c>
      <c r="F5308" s="4"/>
    </row>
    <row r="5309" spans="1:6" ht="13.2" x14ac:dyDescent="0.25">
      <c r="A5309" s="5">
        <v>44799.125</v>
      </c>
      <c r="B5309" s="6">
        <v>265.13</v>
      </c>
      <c r="C5309" s="6">
        <v>265.79807</v>
      </c>
      <c r="D5309" s="6">
        <v>2.5134494016453902E-3</v>
      </c>
      <c r="E5309" s="4">
        <f t="shared" si="20"/>
        <v>3.7996450969683938E-2</v>
      </c>
      <c r="F5309" s="4"/>
    </row>
    <row r="5310" spans="1:6" ht="13.2" x14ac:dyDescent="0.25">
      <c r="A5310" s="5">
        <v>44799.166666666664</v>
      </c>
      <c r="B5310" s="6">
        <v>254.24</v>
      </c>
      <c r="C5310" s="6">
        <v>261.05700999999999</v>
      </c>
      <c r="D5310" s="6">
        <v>2.61131083972806E-2</v>
      </c>
      <c r="E5310" s="4">
        <f t="shared" si="20"/>
        <v>3.8469421140919773E-2</v>
      </c>
      <c r="F5310" s="4"/>
    </row>
    <row r="5311" spans="1:6" ht="13.2" x14ac:dyDescent="0.25">
      <c r="A5311" s="5">
        <v>44799.208333333336</v>
      </c>
      <c r="B5311" s="6">
        <v>243.5</v>
      </c>
      <c r="C5311" s="6">
        <v>254.31448</v>
      </c>
      <c r="D5311" s="6">
        <v>4.2524043459892601E-2</v>
      </c>
      <c r="E5311" s="4">
        <f t="shared" si="20"/>
        <v>3.9996104414247419E-2</v>
      </c>
      <c r="F5311" s="4"/>
    </row>
    <row r="5312" spans="1:6" ht="13.2" x14ac:dyDescent="0.25">
      <c r="A5312" s="5">
        <v>44799.25</v>
      </c>
      <c r="B5312" s="6">
        <v>231</v>
      </c>
      <c r="C5312" s="6">
        <v>250.98328000000001</v>
      </c>
      <c r="D5312" s="6">
        <v>7.9619965122776304E-2</v>
      </c>
      <c r="E5312" s="4">
        <f t="shared" si="20"/>
        <v>4.2991566280275957E-2</v>
      </c>
      <c r="F5312" s="4"/>
    </row>
    <row r="5313" spans="1:6" ht="13.2" x14ac:dyDescent="0.25">
      <c r="A5313" s="5">
        <v>44799.291666666664</v>
      </c>
      <c r="B5313" s="6">
        <v>226.85</v>
      </c>
      <c r="C5313" s="6">
        <v>249.03855999999999</v>
      </c>
      <c r="D5313" s="6">
        <v>8.9096885237370402E-2</v>
      </c>
      <c r="E5313" s="4">
        <f t="shared" si="20"/>
        <v>4.4649914333642092E-2</v>
      </c>
      <c r="F5313" s="4"/>
    </row>
    <row r="5314" spans="1:6" ht="13.2" x14ac:dyDescent="0.25">
      <c r="A5314" s="5">
        <v>44799.333333333336</v>
      </c>
      <c r="B5314" s="6">
        <v>230.79</v>
      </c>
      <c r="C5314" s="6">
        <v>247.81700000000001</v>
      </c>
      <c r="D5314" s="6">
        <v>6.8707957888280505E-2</v>
      </c>
      <c r="E5314" s="4">
        <f t="shared" si="20"/>
        <v>4.6841094723015397E-2</v>
      </c>
      <c r="F5314" s="4"/>
    </row>
    <row r="5315" spans="1:6" ht="13.2" x14ac:dyDescent="0.25">
      <c r="A5315" s="5">
        <v>44799.375</v>
      </c>
      <c r="B5315" s="6">
        <v>236.26</v>
      </c>
      <c r="C5315" s="6">
        <v>243.62157999999999</v>
      </c>
      <c r="D5315" s="6">
        <v>3.0217273855624699E-2</v>
      </c>
      <c r="E5315" s="4">
        <f t="shared" si="20"/>
        <v>4.8058273474610176E-2</v>
      </c>
      <c r="F5315" s="4"/>
    </row>
    <row r="5316" spans="1:6" ht="13.2" x14ac:dyDescent="0.25">
      <c r="A5316" s="5">
        <v>44799.416666666664</v>
      </c>
      <c r="B5316" s="6">
        <v>237.95</v>
      </c>
      <c r="C5316" s="6">
        <v>237.77896999999999</v>
      </c>
      <c r="D5316" s="6">
        <v>7.1928144023839305E-4</v>
      </c>
      <c r="E5316" s="4">
        <f t="shared" si="20"/>
        <v>4.7002681336356877E-2</v>
      </c>
      <c r="F5316" s="4"/>
    </row>
    <row r="5317" spans="1:6" ht="13.2" x14ac:dyDescent="0.25">
      <c r="A5317" s="5">
        <v>44799.458333333336</v>
      </c>
      <c r="B5317" s="6">
        <v>240.45</v>
      </c>
      <c r="C5317" s="6">
        <v>238.00879</v>
      </c>
      <c r="D5317" s="6">
        <v>1.0256806061658401E-2</v>
      </c>
      <c r="E5317" s="4">
        <f t="shared" si="20"/>
        <v>4.503423926153944E-2</v>
      </c>
      <c r="F5317" s="4"/>
    </row>
    <row r="5318" spans="1:6" ht="13.2" x14ac:dyDescent="0.25">
      <c r="A5318" s="5">
        <v>44799.5</v>
      </c>
      <c r="B5318" s="6">
        <v>245.96</v>
      </c>
      <c r="C5318" s="6">
        <v>243.20618999999999</v>
      </c>
      <c r="D5318" s="6">
        <v>1.1322943712904701E-2</v>
      </c>
      <c r="E5318" s="4">
        <f t="shared" si="20"/>
        <v>4.4528134903179105E-2</v>
      </c>
      <c r="F5318" s="4"/>
    </row>
    <row r="5319" spans="1:6" ht="13.2" x14ac:dyDescent="0.25">
      <c r="A5319" s="5">
        <v>44799.541666666664</v>
      </c>
      <c r="B5319" s="6">
        <v>245.45</v>
      </c>
      <c r="C5319" s="6">
        <v>240.56324000000001</v>
      </c>
      <c r="D5319" s="6">
        <v>2.03138268340581E-2</v>
      </c>
      <c r="E5319" s="4">
        <f t="shared" si="20"/>
        <v>4.514712079737792E-2</v>
      </c>
      <c r="F5319" s="4"/>
    </row>
    <row r="5320" spans="1:6" ht="13.2" x14ac:dyDescent="0.25">
      <c r="A5320" s="5">
        <v>44799.583333333336</v>
      </c>
      <c r="B5320" s="6">
        <v>238.21</v>
      </c>
      <c r="C5320" s="6">
        <v>223.67912000000001</v>
      </c>
      <c r="D5320" s="6">
        <v>6.4963059582852395E-2</v>
      </c>
      <c r="E5320" s="4">
        <f t="shared" si="20"/>
        <v>4.4899606460050305E-2</v>
      </c>
      <c r="F5320" s="4"/>
    </row>
    <row r="5321" spans="1:6" ht="13.2" x14ac:dyDescent="0.25">
      <c r="A5321" s="5">
        <v>44799.625</v>
      </c>
      <c r="B5321" s="6">
        <v>188.36</v>
      </c>
      <c r="C5321" s="6">
        <v>195.18350000000001</v>
      </c>
      <c r="D5321" s="6">
        <v>3.4959409991110899E-2</v>
      </c>
      <c r="E5321" s="4">
        <f t="shared" si="20"/>
        <v>4.4598179006665184E-2</v>
      </c>
      <c r="F5321" s="4"/>
    </row>
    <row r="5322" spans="1:6" ht="13.2" x14ac:dyDescent="0.25">
      <c r="A5322" s="5">
        <v>44799.666666666664</v>
      </c>
      <c r="B5322" s="6">
        <v>151.03</v>
      </c>
      <c r="C5322" s="6">
        <v>169.25354999999999</v>
      </c>
      <c r="D5322" s="6">
        <v>0.10767011977001301</v>
      </c>
      <c r="E5322" s="4">
        <f t="shared" si="20"/>
        <v>4.786927015508418E-2</v>
      </c>
      <c r="F5322" s="4"/>
    </row>
    <row r="5323" spans="1:6" ht="13.2" x14ac:dyDescent="0.25">
      <c r="A5323" s="5">
        <v>44799.708333333336</v>
      </c>
      <c r="B5323" s="6">
        <v>139.55000000000001</v>
      </c>
      <c r="C5323" s="6">
        <v>154.26779999999999</v>
      </c>
      <c r="D5323" s="6">
        <v>9.5404225638791598E-2</v>
      </c>
      <c r="E5323" s="4">
        <f t="shared" si="20"/>
        <v>4.8236314967505745E-2</v>
      </c>
      <c r="F5323" s="4"/>
    </row>
    <row r="5324" spans="1:6" ht="13.2" x14ac:dyDescent="0.25">
      <c r="A5324" s="5">
        <v>44799.75</v>
      </c>
      <c r="B5324" s="6">
        <v>145.16</v>
      </c>
      <c r="C5324" s="6">
        <v>152.57973999999999</v>
      </c>
      <c r="D5324" s="6">
        <v>4.8628605606484701E-2</v>
      </c>
      <c r="E5324" s="4">
        <f t="shared" si="20"/>
        <v>4.8142774318417576E-2</v>
      </c>
      <c r="F5324" s="4"/>
    </row>
    <row r="5325" spans="1:6" ht="13.2" x14ac:dyDescent="0.25">
      <c r="A5325" s="5">
        <v>44799.791666666664</v>
      </c>
      <c r="B5325" s="6">
        <v>147.19999999999999</v>
      </c>
      <c r="C5325" s="6">
        <v>157.69119000000001</v>
      </c>
      <c r="D5325" s="6">
        <v>6.6529969112415294E-2</v>
      </c>
      <c r="E5325" s="4">
        <f t="shared" si="20"/>
        <v>4.8517009577966931E-2</v>
      </c>
      <c r="F5325" s="4"/>
    </row>
    <row r="5326" spans="1:6" ht="13.2" x14ac:dyDescent="0.25">
      <c r="A5326" s="5">
        <v>44799.833333333336</v>
      </c>
      <c r="B5326" s="6">
        <v>147.41</v>
      </c>
      <c r="C5326" s="6">
        <v>163.02707000000001</v>
      </c>
      <c r="D5326" s="6">
        <v>9.5794336486572498E-2</v>
      </c>
      <c r="E5326" s="4">
        <f t="shared" si="20"/>
        <v>5.1324149770770773E-2</v>
      </c>
      <c r="F5326" s="4"/>
    </row>
    <row r="5327" spans="1:6" ht="13.2" x14ac:dyDescent="0.25">
      <c r="A5327" s="5">
        <v>44799.875</v>
      </c>
      <c r="B5327" s="6">
        <v>145.27000000000001</v>
      </c>
      <c r="C5327" s="6">
        <v>169.05422999999999</v>
      </c>
      <c r="D5327" s="6">
        <v>0.140689943102872</v>
      </c>
      <c r="E5327" s="4">
        <f t="shared" si="20"/>
        <v>5.6947185487010304E-2</v>
      </c>
      <c r="F5327" s="4"/>
    </row>
    <row r="5328" spans="1:6" ht="13.2" x14ac:dyDescent="0.25">
      <c r="A5328" s="5">
        <v>44799.916666666664</v>
      </c>
      <c r="B5328" s="6">
        <v>154.87</v>
      </c>
      <c r="C5328" s="6">
        <v>177.56879000000001</v>
      </c>
      <c r="D5328" s="6">
        <v>0.12783096624130799</v>
      </c>
      <c r="E5328" s="4">
        <f t="shared" si="20"/>
        <v>6.0624281393886363E-2</v>
      </c>
      <c r="F5328" s="4"/>
    </row>
    <row r="5329" spans="1:6" ht="13.2" x14ac:dyDescent="0.25">
      <c r="A5329" s="5">
        <v>44799.958333333336</v>
      </c>
      <c r="B5329" s="6">
        <v>169.97</v>
      </c>
      <c r="C5329" s="6">
        <v>188.17254</v>
      </c>
      <c r="D5329" s="6">
        <v>9.6733242799401001E-2</v>
      </c>
      <c r="E5329" s="4">
        <f t="shared" si="20"/>
        <v>6.1565464774235239E-2</v>
      </c>
      <c r="F5329" s="4"/>
    </row>
    <row r="5330" spans="1:6" ht="13.2" x14ac:dyDescent="0.25">
      <c r="A5330" s="5">
        <v>44800</v>
      </c>
      <c r="B5330" s="6">
        <v>179.54</v>
      </c>
      <c r="C5330" s="6">
        <v>183.79073</v>
      </c>
      <c r="D5330" s="6">
        <v>2.31280979187579E-2</v>
      </c>
      <c r="E5330" s="4">
        <f t="shared" si="20"/>
        <v>6.0001638373939896E-2</v>
      </c>
      <c r="F5330" s="4"/>
    </row>
    <row r="5331" spans="1:6" ht="13.2" x14ac:dyDescent="0.25">
      <c r="A5331" s="5">
        <v>44800.041666666664</v>
      </c>
      <c r="B5331" s="6">
        <v>207.25</v>
      </c>
      <c r="C5331" s="6">
        <v>209.78079</v>
      </c>
      <c r="D5331" s="6">
        <v>1.20639740178306E-2</v>
      </c>
      <c r="E5331" s="4">
        <f t="shared" si="20"/>
        <v>5.5461941313259329E-2</v>
      </c>
      <c r="F5331" s="4"/>
    </row>
    <row r="5332" spans="1:6" ht="13.2" x14ac:dyDescent="0.25">
      <c r="A5332" s="5">
        <v>44800.083333333336</v>
      </c>
      <c r="B5332" s="6">
        <v>253.48</v>
      </c>
      <c r="C5332" s="6">
        <v>239.53349</v>
      </c>
      <c r="D5332" s="6">
        <v>5.8223632945856502E-2</v>
      </c>
      <c r="E5332" s="4">
        <f t="shared" si="20"/>
        <v>5.6417713526083185E-2</v>
      </c>
      <c r="F5332" s="4"/>
    </row>
    <row r="5333" spans="1:6" ht="13.2" x14ac:dyDescent="0.25">
      <c r="A5333" s="5">
        <v>44800.125</v>
      </c>
      <c r="B5333" s="6">
        <v>268.95999999999998</v>
      </c>
      <c r="C5333" s="6">
        <v>253.29115999999999</v>
      </c>
      <c r="D5333" s="6">
        <v>6.1860982436181301E-2</v>
      </c>
      <c r="E5333" s="4">
        <f t="shared" si="20"/>
        <v>5.889052740252218E-2</v>
      </c>
      <c r="F5333" s="4"/>
    </row>
    <row r="5334" spans="1:6" ht="13.2" x14ac:dyDescent="0.25">
      <c r="A5334" s="5">
        <v>44800.166666666664</v>
      </c>
      <c r="B5334" s="6">
        <v>261.11</v>
      </c>
      <c r="C5334" s="6">
        <v>249.38621000000001</v>
      </c>
      <c r="D5334" s="6">
        <v>4.7010578491890102E-2</v>
      </c>
      <c r="E5334" s="4">
        <f t="shared" si="20"/>
        <v>5.9761255323130917E-2</v>
      </c>
      <c r="F5334" s="4"/>
    </row>
    <row r="5335" spans="1:6" ht="13.2" x14ac:dyDescent="0.25">
      <c r="A5335" s="5">
        <v>44800.208333333336</v>
      </c>
      <c r="B5335" s="6">
        <v>252.89</v>
      </c>
      <c r="C5335" s="6">
        <v>242.26038</v>
      </c>
      <c r="D5335" s="6">
        <v>4.38768402823441E-2</v>
      </c>
      <c r="E5335" s="4">
        <f t="shared" si="20"/>
        <v>5.9817621857399729E-2</v>
      </c>
      <c r="F5335" s="4"/>
    </row>
    <row r="5336" spans="1:6" ht="13.2" x14ac:dyDescent="0.25">
      <c r="A5336" s="5">
        <v>44800.25</v>
      </c>
      <c r="B5336" s="6">
        <v>243.94</v>
      </c>
      <c r="C5336" s="6">
        <v>237.83001999999999</v>
      </c>
      <c r="D5336" s="6">
        <v>2.5690533095863999E-2</v>
      </c>
      <c r="E5336" s="4">
        <f t="shared" si="20"/>
        <v>5.7570562189611728E-2</v>
      </c>
      <c r="F5336" s="4"/>
    </row>
    <row r="5337" spans="1:6" ht="13.2" x14ac:dyDescent="0.25">
      <c r="A5337" s="5">
        <v>44800.291666666664</v>
      </c>
      <c r="B5337" s="6">
        <v>239.91</v>
      </c>
      <c r="C5337" s="6">
        <v>234.67042000000001</v>
      </c>
      <c r="D5337" s="6">
        <v>2.23273985703012E-2</v>
      </c>
      <c r="E5337" s="4">
        <f t="shared" si="20"/>
        <v>5.4788500245150501E-2</v>
      </c>
      <c r="F5337" s="4"/>
    </row>
    <row r="5338" spans="1:6" ht="13.2" x14ac:dyDescent="0.25">
      <c r="A5338" s="5">
        <v>44800.333333333336</v>
      </c>
      <c r="B5338" s="6">
        <v>239.78</v>
      </c>
      <c r="C5338" s="6">
        <v>231.63406000000001</v>
      </c>
      <c r="D5338" s="6">
        <v>3.5167280666755098E-2</v>
      </c>
      <c r="E5338" s="4">
        <f t="shared" si="20"/>
        <v>5.3390972027586941E-2</v>
      </c>
      <c r="F5338" s="4"/>
    </row>
    <row r="5339" spans="1:6" ht="13.2" x14ac:dyDescent="0.25">
      <c r="A5339" s="5">
        <v>44800.375</v>
      </c>
      <c r="B5339" s="6">
        <v>235.1</v>
      </c>
      <c r="C5339" s="6">
        <v>225.17697999999999</v>
      </c>
      <c r="D5339" s="6">
        <v>4.4067648478099297E-2</v>
      </c>
      <c r="E5339" s="4">
        <f t="shared" si="20"/>
        <v>5.3968070970190046E-2</v>
      </c>
      <c r="F5339" s="4"/>
    </row>
    <row r="5340" spans="1:6" ht="13.2" x14ac:dyDescent="0.25">
      <c r="A5340" s="5">
        <v>44800.416666666664</v>
      </c>
      <c r="B5340" s="6">
        <v>231.46</v>
      </c>
      <c r="C5340" s="6">
        <v>218.88264000000001</v>
      </c>
      <c r="D5340" s="6">
        <v>5.7461660732893202E-2</v>
      </c>
      <c r="E5340" s="4">
        <f t="shared" si="20"/>
        <v>5.6332336774050668E-2</v>
      </c>
      <c r="F5340" s="4"/>
    </row>
    <row r="5341" spans="1:6" ht="13.2" x14ac:dyDescent="0.25">
      <c r="A5341" s="5">
        <v>44800.458333333336</v>
      </c>
      <c r="B5341" s="6">
        <v>226.57</v>
      </c>
      <c r="C5341" s="6">
        <v>221.76542000000001</v>
      </c>
      <c r="D5341" s="6">
        <v>2.1665145088896099E-2</v>
      </c>
      <c r="E5341" s="4">
        <f t="shared" si="20"/>
        <v>5.6807684233518903E-2</v>
      </c>
      <c r="F5341" s="4"/>
    </row>
    <row r="5342" spans="1:6" ht="13.2" x14ac:dyDescent="0.25">
      <c r="A5342" s="5">
        <v>44800.5</v>
      </c>
      <c r="B5342" s="6">
        <v>220.36</v>
      </c>
      <c r="C5342" s="6">
        <v>228.98527000000001</v>
      </c>
      <c r="D5342" s="6">
        <v>3.7667357380673401E-2</v>
      </c>
      <c r="E5342" s="4">
        <f t="shared" si="20"/>
        <v>5.790536813634261E-2</v>
      </c>
      <c r="F5342" s="4"/>
    </row>
    <row r="5343" spans="1:6" ht="13.2" x14ac:dyDescent="0.25">
      <c r="A5343" s="5">
        <v>44800.541666666664</v>
      </c>
      <c r="B5343" s="6">
        <v>225.91</v>
      </c>
      <c r="C5343" s="6">
        <v>225.34630999999999</v>
      </c>
      <c r="D5343" s="6">
        <v>2.5014387854853598E-3</v>
      </c>
      <c r="E5343" s="4">
        <f t="shared" si="20"/>
        <v>5.7163185300985402E-2</v>
      </c>
      <c r="F5343" s="4"/>
    </row>
    <row r="5344" spans="1:6" ht="13.2" x14ac:dyDescent="0.25">
      <c r="A5344" s="5">
        <v>44800.583333333336</v>
      </c>
      <c r="B5344" s="6">
        <v>225.86</v>
      </c>
      <c r="C5344" s="6">
        <v>207.47788</v>
      </c>
      <c r="D5344" s="6">
        <v>8.8597974878093094E-2</v>
      </c>
      <c r="E5344" s="4">
        <f t="shared" si="20"/>
        <v>5.8147973438287093E-2</v>
      </c>
      <c r="F5344" s="4"/>
    </row>
    <row r="5345" spans="1:6" ht="13.2" x14ac:dyDescent="0.25">
      <c r="A5345" s="5">
        <v>44800.625</v>
      </c>
      <c r="B5345" s="6">
        <v>153.72999999999999</v>
      </c>
      <c r="C5345" s="6">
        <v>181.18388999999999</v>
      </c>
      <c r="D5345" s="6">
        <v>0.15152500589318399</v>
      </c>
      <c r="E5345" s="4">
        <f t="shared" si="20"/>
        <v>6.3004873267540132E-2</v>
      </c>
      <c r="F5345" s="4"/>
    </row>
    <row r="5346" spans="1:6" ht="13.2" x14ac:dyDescent="0.25">
      <c r="A5346" s="5">
        <v>44800.666666666664</v>
      </c>
      <c r="B5346" s="6">
        <v>107.32</v>
      </c>
      <c r="C5346" s="6">
        <v>158.79738</v>
      </c>
      <c r="D5346" s="6">
        <v>0.32417020986114498</v>
      </c>
      <c r="E5346" s="4">
        <f t="shared" si="20"/>
        <v>7.2025710354670633E-2</v>
      </c>
      <c r="F5346" s="4"/>
    </row>
    <row r="5347" spans="1:6" ht="13.2" x14ac:dyDescent="0.25">
      <c r="A5347" s="5">
        <v>44800.708333333336</v>
      </c>
      <c r="B5347" s="6">
        <v>100.1</v>
      </c>
      <c r="C5347" s="6">
        <v>145.64314999999999</v>
      </c>
      <c r="D5347" s="6">
        <v>0.31270368705977503</v>
      </c>
      <c r="E5347" s="4">
        <f t="shared" si="20"/>
        <v>8.1079854580544952E-2</v>
      </c>
      <c r="F5347" s="4"/>
    </row>
    <row r="5348" spans="1:6" ht="13.2" x14ac:dyDescent="0.25">
      <c r="A5348" s="5">
        <v>44800.75</v>
      </c>
      <c r="B5348" s="6">
        <v>99.91</v>
      </c>
      <c r="C5348" s="6">
        <v>143.15437</v>
      </c>
      <c r="D5348" s="6">
        <v>0.30208208104300199</v>
      </c>
      <c r="E5348" s="4">
        <f t="shared" si="20"/>
        <v>9.1640416057066507E-2</v>
      </c>
      <c r="F5348" s="4"/>
    </row>
    <row r="5349" spans="1:6" ht="13.2" x14ac:dyDescent="0.25">
      <c r="A5349" s="5">
        <v>44800.791666666664</v>
      </c>
      <c r="B5349" s="6">
        <v>98.64</v>
      </c>
      <c r="C5349" s="6">
        <v>145.86994000000001</v>
      </c>
      <c r="D5349" s="6">
        <v>0.32378117108980697</v>
      </c>
      <c r="E5349" s="4">
        <f t="shared" si="20"/>
        <v>0.10235921613945782</v>
      </c>
      <c r="F5349" s="4"/>
    </row>
    <row r="5350" spans="1:6" ht="13.2" x14ac:dyDescent="0.25">
      <c r="A5350" s="5">
        <v>44800.833333333336</v>
      </c>
      <c r="B5350" s="6">
        <v>100.24</v>
      </c>
      <c r="C5350" s="6">
        <v>149.61846</v>
      </c>
      <c r="D5350" s="6">
        <v>0.33002919559524901</v>
      </c>
      <c r="E5350" s="4">
        <f t="shared" si="20"/>
        <v>0.11211900193565268</v>
      </c>
      <c r="F5350" s="4"/>
    </row>
    <row r="5351" spans="1:6" ht="13.2" x14ac:dyDescent="0.25">
      <c r="A5351" s="5">
        <v>44800.875</v>
      </c>
      <c r="B5351" s="6">
        <v>96.32</v>
      </c>
      <c r="C5351" s="6">
        <v>155.36821</v>
      </c>
      <c r="D5351" s="6">
        <v>0.380053358405815</v>
      </c>
      <c r="E5351" s="4">
        <f t="shared" si="20"/>
        <v>0.12209247757327529</v>
      </c>
      <c r="F5351" s="4"/>
    </row>
    <row r="5352" spans="1:6" ht="13.2" x14ac:dyDescent="0.25">
      <c r="A5352" s="5">
        <v>44800.916666666664</v>
      </c>
      <c r="B5352" s="6">
        <v>105.94</v>
      </c>
      <c r="C5352" s="6">
        <v>162.57516000000001</v>
      </c>
      <c r="D5352" s="6">
        <v>0.34836293564158199</v>
      </c>
      <c r="E5352" s="4">
        <f t="shared" si="20"/>
        <v>0.13128130963162005</v>
      </c>
      <c r="F5352" s="4"/>
    </row>
    <row r="5353" spans="1:6" ht="13.2" x14ac:dyDescent="0.25">
      <c r="A5353" s="5">
        <v>44800.958333333336</v>
      </c>
      <c r="B5353" s="6">
        <v>121.88</v>
      </c>
      <c r="C5353" s="6">
        <v>170.18635</v>
      </c>
      <c r="D5353" s="6">
        <v>0.28384385704258802</v>
      </c>
      <c r="E5353" s="4">
        <f t="shared" si="20"/>
        <v>0.13907758522508618</v>
      </c>
      <c r="F5353" s="4"/>
    </row>
    <row r="5354" spans="1:6" ht="13.2" x14ac:dyDescent="0.25">
      <c r="A5354" s="5">
        <v>44801</v>
      </c>
      <c r="B5354" s="6">
        <v>141.04</v>
      </c>
      <c r="C5354" s="6">
        <v>176.32758000000001</v>
      </c>
      <c r="D5354" s="6">
        <v>0.20012513073677901</v>
      </c>
      <c r="E5354" s="4">
        <f t="shared" si="20"/>
        <v>0.14645246159250372</v>
      </c>
      <c r="F5354" s="4"/>
    </row>
    <row r="5355" spans="1:6" ht="13.2" x14ac:dyDescent="0.25">
      <c r="A5355" s="5">
        <v>44801.041666666664</v>
      </c>
      <c r="B5355" s="6">
        <v>167.49</v>
      </c>
      <c r="C5355" s="6">
        <v>203.73694</v>
      </c>
      <c r="D5355" s="6">
        <v>0.177910495759875</v>
      </c>
      <c r="E5355" s="4">
        <f t="shared" si="20"/>
        <v>0.15336273333175557</v>
      </c>
      <c r="F5355" s="4"/>
    </row>
    <row r="5356" spans="1:6" ht="13.2" x14ac:dyDescent="0.25">
      <c r="A5356" s="5">
        <v>44801.083333333336</v>
      </c>
      <c r="B5356" s="6">
        <v>232.24</v>
      </c>
      <c r="C5356" s="6">
        <v>234.73985999999999</v>
      </c>
      <c r="D5356" s="6">
        <v>1.0649490887487E-2</v>
      </c>
      <c r="E5356" s="4">
        <f t="shared" si="20"/>
        <v>0.15138047741265684</v>
      </c>
      <c r="F5356" s="4"/>
    </row>
    <row r="5357" spans="1:6" ht="13.2" x14ac:dyDescent="0.25">
      <c r="A5357" s="5">
        <v>44801.125</v>
      </c>
      <c r="B5357" s="6">
        <v>257.97000000000003</v>
      </c>
      <c r="C5357" s="6">
        <v>249.36239</v>
      </c>
      <c r="D5357" s="6">
        <v>3.4518477305258498E-2</v>
      </c>
      <c r="E5357" s="4">
        <f t="shared" si="20"/>
        <v>0.15024120636553509</v>
      </c>
      <c r="F5357" s="4"/>
    </row>
    <row r="5358" spans="1:6" ht="13.2" x14ac:dyDescent="0.25">
      <c r="A5358" s="5">
        <v>44801.166666666664</v>
      </c>
      <c r="B5358" s="6">
        <v>251.44</v>
      </c>
      <c r="C5358" s="6">
        <v>245.74914000000001</v>
      </c>
      <c r="D5358" s="6">
        <v>2.31571919234386E-2</v>
      </c>
      <c r="E5358" s="4">
        <f t="shared" si="20"/>
        <v>0.14924731525851628</v>
      </c>
      <c r="F5358" s="4"/>
    </row>
    <row r="5359" spans="1:6" ht="13.2" x14ac:dyDescent="0.25">
      <c r="A5359" s="5">
        <v>44801.208333333336</v>
      </c>
      <c r="B5359" s="6">
        <v>241.47</v>
      </c>
      <c r="C5359" s="6">
        <v>238.41955999999999</v>
      </c>
      <c r="D5359" s="6">
        <v>1.2794420055133E-2</v>
      </c>
      <c r="E5359" s="4">
        <f t="shared" si="20"/>
        <v>0.14795221441571579</v>
      </c>
      <c r="F5359" s="4"/>
    </row>
    <row r="5360" spans="1:6" ht="13.2" x14ac:dyDescent="0.25">
      <c r="A5360" s="5">
        <v>44801.25</v>
      </c>
      <c r="B5360" s="6">
        <v>233.53</v>
      </c>
      <c r="C5360" s="6">
        <v>234.20408</v>
      </c>
      <c r="D5360" s="6">
        <v>2.87817359970844E-3</v>
      </c>
      <c r="E5360" s="4">
        <f t="shared" si="20"/>
        <v>0.14700169943670932</v>
      </c>
      <c r="F5360" s="4"/>
    </row>
    <row r="5361" spans="1:6" ht="13.2" x14ac:dyDescent="0.25">
      <c r="A5361" s="5">
        <v>44801.291666666664</v>
      </c>
      <c r="B5361" s="6">
        <v>232.41</v>
      </c>
      <c r="C5361" s="6">
        <v>231.80107000000001</v>
      </c>
      <c r="D5361" s="6">
        <v>2.62695077291915E-3</v>
      </c>
      <c r="E5361" s="4">
        <f t="shared" si="20"/>
        <v>0.14618084744515172</v>
      </c>
      <c r="F5361" s="4"/>
    </row>
    <row r="5362" spans="1:6" ht="13.2" x14ac:dyDescent="0.25">
      <c r="A5362" s="5">
        <v>44801.333333333336</v>
      </c>
      <c r="B5362" s="6">
        <v>233.18</v>
      </c>
      <c r="C5362" s="6">
        <v>229.35073</v>
      </c>
      <c r="D5362" s="6">
        <v>1.6696131728030701E-2</v>
      </c>
      <c r="E5362" s="4">
        <f t="shared" si="20"/>
        <v>0.14541121623937156</v>
      </c>
      <c r="F5362" s="4"/>
    </row>
    <row r="5363" spans="1:6" ht="13.2" x14ac:dyDescent="0.25">
      <c r="A5363" s="5">
        <v>44801.375</v>
      </c>
      <c r="B5363" s="6">
        <v>224.9</v>
      </c>
      <c r="C5363" s="6">
        <v>223.67080999999999</v>
      </c>
      <c r="D5363" s="6">
        <v>5.4955315805402397E-3</v>
      </c>
      <c r="E5363" s="4">
        <f t="shared" si="20"/>
        <v>0.14380404470197325</v>
      </c>
      <c r="F5363" s="4"/>
    </row>
    <row r="5364" spans="1:6" ht="13.2" x14ac:dyDescent="0.25">
      <c r="A5364" s="5">
        <v>44801.416666666664</v>
      </c>
      <c r="B5364" s="6">
        <v>219.27</v>
      </c>
      <c r="C5364" s="6">
        <v>218.85964999999999</v>
      </c>
      <c r="D5364" s="6">
        <v>1.87494588426885E-3</v>
      </c>
      <c r="E5364" s="4">
        <f t="shared" si="20"/>
        <v>0.14148793158328057</v>
      </c>
      <c r="F5364" s="4"/>
    </row>
    <row r="5365" spans="1:6" ht="13.2" x14ac:dyDescent="0.25">
      <c r="A5365" s="5">
        <v>44801.458333333336</v>
      </c>
      <c r="B5365" s="6">
        <v>213.57</v>
      </c>
      <c r="C5365" s="6">
        <v>223.76877999999999</v>
      </c>
      <c r="D5365" s="6">
        <v>4.5577314225871898E-2</v>
      </c>
      <c r="E5365" s="4">
        <f t="shared" si="20"/>
        <v>0.14248427196398791</v>
      </c>
      <c r="F5365" s="4"/>
    </row>
    <row r="5366" spans="1:6" ht="13.2" x14ac:dyDescent="0.25">
      <c r="A5366" s="5">
        <v>44801.5</v>
      </c>
      <c r="B5366" s="6">
        <v>212</v>
      </c>
      <c r="C5366" s="6">
        <v>232.69033999999999</v>
      </c>
      <c r="D5366" s="6">
        <v>8.8917915543893999E-2</v>
      </c>
      <c r="E5366" s="4">
        <f t="shared" si="20"/>
        <v>0.14461971188745543</v>
      </c>
      <c r="F5366" s="4"/>
    </row>
    <row r="5367" spans="1:6" ht="13.2" x14ac:dyDescent="0.25">
      <c r="A5367" s="5">
        <v>44801.541666666664</v>
      </c>
      <c r="B5367" s="6">
        <v>213.66</v>
      </c>
      <c r="C5367" s="6">
        <v>229.69705999999999</v>
      </c>
      <c r="D5367" s="6">
        <v>6.9818307643989802E-2</v>
      </c>
      <c r="E5367" s="4">
        <f t="shared" si="20"/>
        <v>0.14742458142322645</v>
      </c>
      <c r="F5367" s="4"/>
    </row>
    <row r="5368" spans="1:6" ht="13.2" x14ac:dyDescent="0.25">
      <c r="A5368" s="5">
        <v>44801.583333333336</v>
      </c>
      <c r="B5368" s="6">
        <v>216.37</v>
      </c>
      <c r="C5368" s="6">
        <v>212.16365999999999</v>
      </c>
      <c r="D5368" s="6">
        <v>1.9825921178018902E-2</v>
      </c>
      <c r="E5368" s="4">
        <f t="shared" si="20"/>
        <v>0.14455907918572336</v>
      </c>
      <c r="F5368" s="4"/>
    </row>
    <row r="5369" spans="1:6" ht="13.2" x14ac:dyDescent="0.25">
      <c r="A5369" s="5">
        <v>44801.625</v>
      </c>
      <c r="B5369" s="6">
        <v>144.97999999999999</v>
      </c>
      <c r="C5369" s="6">
        <v>186.00586000000001</v>
      </c>
      <c r="D5369" s="6">
        <v>0.220562190890115</v>
      </c>
      <c r="E5369" s="4">
        <f t="shared" si="20"/>
        <v>0.14743562856059547</v>
      </c>
      <c r="F5369" s="4"/>
    </row>
    <row r="5370" spans="1:6" ht="13.2" x14ac:dyDescent="0.25">
      <c r="A5370" s="5">
        <v>44801.666666666664</v>
      </c>
      <c r="B5370" s="6">
        <v>102.37</v>
      </c>
      <c r="C5370" s="6">
        <v>162.79239999999999</v>
      </c>
      <c r="D5370" s="6">
        <v>0.37116229013148</v>
      </c>
      <c r="E5370" s="4">
        <f t="shared" si="20"/>
        <v>0.14939363190519278</v>
      </c>
      <c r="F5370" s="4"/>
    </row>
    <row r="5371" spans="1:6" ht="13.2" x14ac:dyDescent="0.25">
      <c r="A5371" s="5">
        <v>44801.708333333336</v>
      </c>
      <c r="B5371" s="6">
        <v>93.55</v>
      </c>
      <c r="C5371" s="6">
        <v>147.54302999999999</v>
      </c>
      <c r="D5371" s="6">
        <v>0.36594768319452198</v>
      </c>
      <c r="E5371" s="4">
        <f t="shared" si="20"/>
        <v>0.15161213174414059</v>
      </c>
      <c r="F5371" s="4"/>
    </row>
    <row r="5372" spans="1:6" ht="13.2" x14ac:dyDescent="0.25">
      <c r="A5372" s="5">
        <v>44801.75</v>
      </c>
      <c r="B5372" s="6">
        <v>97.52</v>
      </c>
      <c r="C5372" s="6">
        <v>142.429</v>
      </c>
      <c r="D5372" s="6">
        <v>0.31530797801009602</v>
      </c>
      <c r="E5372" s="4">
        <f t="shared" si="20"/>
        <v>0.15216321078443618</v>
      </c>
      <c r="F5372" s="4"/>
    </row>
    <row r="5373" spans="1:6" ht="13.2" x14ac:dyDescent="0.25">
      <c r="A5373" s="5">
        <v>44801.791666666664</v>
      </c>
      <c r="B5373" s="6">
        <v>96.18</v>
      </c>
      <c r="C5373" s="6">
        <v>142.72029000000001</v>
      </c>
      <c r="D5373" s="6">
        <v>0.32609441867025302</v>
      </c>
      <c r="E5373" s="4">
        <f t="shared" si="20"/>
        <v>0.15225959610028808</v>
      </c>
      <c r="F5373" s="4"/>
    </row>
    <row r="5374" spans="1:6" ht="13.2" x14ac:dyDescent="0.25">
      <c r="A5374" s="5">
        <v>44801.833333333336</v>
      </c>
      <c r="B5374" s="6">
        <v>97.43</v>
      </c>
      <c r="C5374" s="6">
        <v>144.57495</v>
      </c>
      <c r="D5374" s="6">
        <v>0.32609348991647502</v>
      </c>
      <c r="E5374" s="4">
        <f t="shared" si="20"/>
        <v>0.1520956083636725</v>
      </c>
      <c r="F5374" s="4"/>
    </row>
    <row r="5375" spans="1:6" ht="13.2" x14ac:dyDescent="0.25">
      <c r="A5375" s="5">
        <v>44801.875</v>
      </c>
      <c r="B5375" s="6">
        <v>108.19</v>
      </c>
      <c r="C5375" s="6">
        <v>148.59323000000001</v>
      </c>
      <c r="D5375" s="6">
        <v>0.271904917875464</v>
      </c>
      <c r="E5375" s="4">
        <f t="shared" si="20"/>
        <v>0.14758942334157452</v>
      </c>
      <c r="F5375" s="4"/>
    </row>
    <row r="5376" spans="1:6" ht="13.2" x14ac:dyDescent="0.25">
      <c r="A5376" s="5">
        <v>44801.916666666664</v>
      </c>
      <c r="B5376" s="6">
        <v>122.56</v>
      </c>
      <c r="C5376" s="6">
        <v>154.35982999999999</v>
      </c>
      <c r="D5376" s="6">
        <v>0.20601104574940199</v>
      </c>
      <c r="E5376" s="4">
        <f t="shared" si="20"/>
        <v>0.14165809459606701</v>
      </c>
      <c r="F5376" s="4"/>
    </row>
    <row r="5377" spans="1:6" ht="13.2" x14ac:dyDescent="0.25">
      <c r="A5377" s="5">
        <v>44801.958333333336</v>
      </c>
      <c r="B5377" s="6">
        <v>136.80000000000001</v>
      </c>
      <c r="C5377" s="6">
        <v>161.62759</v>
      </c>
      <c r="D5377" s="6">
        <v>0.153609850892412</v>
      </c>
      <c r="E5377" s="4">
        <f t="shared" si="20"/>
        <v>0.13623167767314301</v>
      </c>
      <c r="F5377" s="4"/>
    </row>
    <row r="5378" spans="1:6" ht="13.2" x14ac:dyDescent="0.25">
      <c r="A5378" s="5">
        <v>44799</v>
      </c>
      <c r="B5378" s="6">
        <v>192.54</v>
      </c>
      <c r="C5378" s="6">
        <v>189.86359999999999</v>
      </c>
      <c r="D5378" s="6">
        <v>1.40964355463606E-2</v>
      </c>
      <c r="E5378" s="4">
        <f t="shared" si="20"/>
        <v>0.12848048204020893</v>
      </c>
      <c r="F5378" s="4"/>
    </row>
    <row r="5379" spans="1:6" ht="13.2" x14ac:dyDescent="0.25">
      <c r="A5379" s="5">
        <v>44799.041666666664</v>
      </c>
      <c r="B5379" s="6">
        <v>201.52</v>
      </c>
      <c r="C5379" s="6">
        <v>217.24857</v>
      </c>
      <c r="D5379" s="6">
        <v>7.2398957562758604E-2</v>
      </c>
      <c r="E5379" s="4">
        <f t="shared" si="20"/>
        <v>0.12408416794866238</v>
      </c>
      <c r="F5379" s="4"/>
    </row>
    <row r="5380" spans="1:6" ht="13.2" x14ac:dyDescent="0.25">
      <c r="A5380" s="5">
        <v>44799.083333333336</v>
      </c>
      <c r="B5380" s="6">
        <v>245.85</v>
      </c>
      <c r="C5380" s="6">
        <v>244.93087</v>
      </c>
      <c r="D5380" s="6">
        <v>3.7526098690622198E-3</v>
      </c>
      <c r="E5380" s="4">
        <f t="shared" ref="E5380:E5634" si="21">AVERAGE(D5357:D5380)</f>
        <v>0.12379679790622801</v>
      </c>
      <c r="F5380" s="4"/>
    </row>
    <row r="5381" spans="1:6" ht="13.2" x14ac:dyDescent="0.25">
      <c r="A5381" s="5">
        <v>44799.125</v>
      </c>
      <c r="B5381" s="6">
        <v>265.13</v>
      </c>
      <c r="C5381" s="6">
        <v>258.94567000000001</v>
      </c>
      <c r="D5381" s="6">
        <v>2.3882731848730999E-2</v>
      </c>
      <c r="E5381" s="4">
        <f t="shared" si="21"/>
        <v>0.12335364184553936</v>
      </c>
      <c r="F5381" s="4"/>
    </row>
    <row r="5382" spans="1:6" ht="13.2" x14ac:dyDescent="0.25">
      <c r="A5382" s="5">
        <v>44799.166666666664</v>
      </c>
      <c r="B5382" s="6">
        <v>254.24</v>
      </c>
      <c r="C5382" s="6">
        <v>258.15955000000002</v>
      </c>
      <c r="D5382" s="6">
        <v>1.5182665138671E-2</v>
      </c>
      <c r="E5382" s="4">
        <f t="shared" si="21"/>
        <v>0.12302136989617406</v>
      </c>
      <c r="F5382" s="4"/>
    </row>
    <row r="5383" spans="1:6" ht="13.2" x14ac:dyDescent="0.25">
      <c r="A5383" s="5">
        <v>44799.208333333336</v>
      </c>
      <c r="B5383" s="6">
        <v>243.5</v>
      </c>
      <c r="C5383" s="6">
        <v>252.94083000000001</v>
      </c>
      <c r="D5383" s="6">
        <v>3.7324262753466897E-2</v>
      </c>
      <c r="E5383" s="4">
        <f t="shared" si="21"/>
        <v>0.12404344667527128</v>
      </c>
      <c r="F5383" s="4"/>
    </row>
    <row r="5384" spans="1:6" ht="13.2" x14ac:dyDescent="0.25">
      <c r="A5384" s="5">
        <v>44799.25</v>
      </c>
      <c r="B5384" s="6">
        <v>231</v>
      </c>
      <c r="C5384" s="6">
        <v>249.88569000000001</v>
      </c>
      <c r="D5384" s="6">
        <v>7.5577316972412503E-2</v>
      </c>
      <c r="E5384" s="4">
        <f t="shared" si="21"/>
        <v>0.12707257764913396</v>
      </c>
      <c r="F5384" s="4"/>
    </row>
    <row r="5385" spans="1:6" ht="13.2" x14ac:dyDescent="0.25">
      <c r="A5385" s="5">
        <v>44799.291666666664</v>
      </c>
      <c r="B5385" s="6">
        <v>226.85</v>
      </c>
      <c r="C5385" s="6">
        <v>249.95167000000001</v>
      </c>
      <c r="D5385" s="6">
        <v>9.2424547513525301E-2</v>
      </c>
      <c r="E5385" s="4">
        <f t="shared" si="21"/>
        <v>0.13081414417999257</v>
      </c>
      <c r="F5385" s="4"/>
    </row>
    <row r="5386" spans="1:6" ht="13.2" x14ac:dyDescent="0.25">
      <c r="A5386" s="5">
        <v>44799.333333333336</v>
      </c>
      <c r="B5386" s="6">
        <v>230.79</v>
      </c>
      <c r="C5386" s="6">
        <v>250.76615000000001</v>
      </c>
      <c r="D5386" s="6">
        <v>7.9660472515927699E-2</v>
      </c>
      <c r="E5386" s="4">
        <f t="shared" si="21"/>
        <v>0.13343765837948826</v>
      </c>
      <c r="F5386" s="4"/>
    </row>
    <row r="5387" spans="1:6" ht="13.2" x14ac:dyDescent="0.25">
      <c r="A5387" s="5">
        <v>44799.375</v>
      </c>
      <c r="B5387" s="6">
        <v>236.26</v>
      </c>
      <c r="C5387" s="6">
        <v>247.00122999999999</v>
      </c>
      <c r="D5387" s="6">
        <v>4.3486544581174701E-2</v>
      </c>
      <c r="E5387" s="4">
        <f t="shared" si="21"/>
        <v>0.1350206172545147</v>
      </c>
      <c r="F5387" s="4"/>
    </row>
    <row r="5388" spans="1:6" ht="13.2" x14ac:dyDescent="0.25">
      <c r="A5388" s="5">
        <v>44799.416666666664</v>
      </c>
      <c r="B5388" s="6">
        <v>237.95</v>
      </c>
      <c r="C5388" s="6">
        <v>240.82496</v>
      </c>
      <c r="D5388" s="6">
        <v>1.19379652341684E-2</v>
      </c>
      <c r="E5388" s="4">
        <f t="shared" si="21"/>
        <v>0.13543990972742717</v>
      </c>
      <c r="F5388" s="4"/>
    </row>
    <row r="5389" spans="1:6" ht="13.2" x14ac:dyDescent="0.25">
      <c r="A5389" s="5">
        <v>44799.458333333336</v>
      </c>
      <c r="B5389" s="6">
        <v>240.45</v>
      </c>
      <c r="C5389" s="6">
        <v>241.46262999999999</v>
      </c>
      <c r="D5389" s="6">
        <v>4.1937338295371003E-3</v>
      </c>
      <c r="E5389" s="4">
        <f t="shared" si="21"/>
        <v>0.13371559387757989</v>
      </c>
      <c r="F5389" s="4"/>
    </row>
    <row r="5390" spans="1:6" ht="13.2" x14ac:dyDescent="0.25">
      <c r="A5390" s="5">
        <v>44799.5</v>
      </c>
      <c r="B5390" s="6">
        <v>245.96</v>
      </c>
      <c r="C5390" s="6">
        <v>247.37353999999999</v>
      </c>
      <c r="D5390" s="6">
        <v>5.71419239098888E-3</v>
      </c>
      <c r="E5390" s="4">
        <f t="shared" si="21"/>
        <v>0.13024877207954216</v>
      </c>
      <c r="F5390" s="4"/>
    </row>
    <row r="5391" spans="1:6" ht="13.2" x14ac:dyDescent="0.25">
      <c r="A5391" s="5">
        <v>44799.541666666664</v>
      </c>
      <c r="B5391" s="6">
        <v>245.45</v>
      </c>
      <c r="C5391" s="6">
        <v>243.94654</v>
      </c>
      <c r="D5391" s="6">
        <v>6.1630716303661803E-3</v>
      </c>
      <c r="E5391" s="4">
        <f t="shared" si="21"/>
        <v>0.1275964705789745</v>
      </c>
      <c r="F5391" s="4"/>
    </row>
    <row r="5392" spans="1:6" ht="13.2" x14ac:dyDescent="0.25">
      <c r="A5392" s="5">
        <v>44799.583333333336</v>
      </c>
      <c r="B5392" s="6">
        <v>238.21</v>
      </c>
      <c r="C5392" s="6">
        <v>225.54032000000001</v>
      </c>
      <c r="D5392" s="6">
        <v>5.6174789501052397E-2</v>
      </c>
      <c r="E5392" s="4">
        <f t="shared" si="21"/>
        <v>0.12911100675910092</v>
      </c>
      <c r="F5392" s="4"/>
    </row>
    <row r="5393" spans="1:6" ht="13.2" x14ac:dyDescent="0.25">
      <c r="A5393" s="5">
        <v>44799.625</v>
      </c>
      <c r="B5393" s="6">
        <v>188.36</v>
      </c>
      <c r="C5393" s="6">
        <v>194.00431</v>
      </c>
      <c r="D5393" s="6">
        <v>2.9093735082483401E-2</v>
      </c>
      <c r="E5393" s="4">
        <f t="shared" si="21"/>
        <v>0.12113315443378293</v>
      </c>
      <c r="F5393" s="4"/>
    </row>
    <row r="5394" spans="1:6" ht="13.2" x14ac:dyDescent="0.25">
      <c r="A5394" s="5">
        <v>44799.666666666664</v>
      </c>
      <c r="B5394" s="6">
        <v>151.03</v>
      </c>
      <c r="C5394" s="6">
        <v>163.24493000000001</v>
      </c>
      <c r="D5394" s="6">
        <v>7.4825784788538297E-2</v>
      </c>
      <c r="E5394" s="4">
        <f t="shared" si="21"/>
        <v>0.10878580004449369</v>
      </c>
      <c r="F5394" s="4"/>
    </row>
    <row r="5395" spans="1:6" ht="13.2" x14ac:dyDescent="0.25">
      <c r="A5395" s="5">
        <v>44799.708333333336</v>
      </c>
      <c r="B5395" s="6">
        <v>139.55000000000001</v>
      </c>
      <c r="C5395" s="6">
        <v>144.66403</v>
      </c>
      <c r="D5395" s="6">
        <v>3.5351082089998299E-2</v>
      </c>
      <c r="E5395" s="4">
        <f t="shared" si="21"/>
        <v>9.5010941665138529E-2</v>
      </c>
      <c r="F5395" s="4"/>
    </row>
    <row r="5396" spans="1:6" ht="13.2" x14ac:dyDescent="0.25">
      <c r="A5396" s="5">
        <v>44799.75</v>
      </c>
      <c r="B5396" s="6">
        <v>145.16</v>
      </c>
      <c r="C5396" s="6">
        <v>141.67937000000001</v>
      </c>
      <c r="D5396" s="6">
        <v>2.4566950008318E-2</v>
      </c>
      <c r="E5396" s="4">
        <f t="shared" si="21"/>
        <v>8.2896732165064491E-2</v>
      </c>
      <c r="F5396" s="4"/>
    </row>
    <row r="5397" spans="1:6" ht="13.2" x14ac:dyDescent="0.25">
      <c r="A5397" s="5">
        <v>44799.791666666664</v>
      </c>
      <c r="B5397" s="6">
        <v>147.19999999999999</v>
      </c>
      <c r="C5397" s="6">
        <v>144.99634</v>
      </c>
      <c r="D5397" s="6">
        <v>1.51980387918756E-2</v>
      </c>
      <c r="E5397" s="4">
        <f t="shared" si="21"/>
        <v>6.9942716336798758E-2</v>
      </c>
      <c r="F5397" s="4"/>
    </row>
    <row r="5398" spans="1:6" ht="13.2" x14ac:dyDescent="0.25">
      <c r="A5398" s="5">
        <v>44799.833333333336</v>
      </c>
      <c r="B5398" s="6">
        <v>147.41</v>
      </c>
      <c r="C5398" s="6">
        <v>147.32285999999999</v>
      </c>
      <c r="D5398" s="6">
        <v>5.91490010443763E-4</v>
      </c>
      <c r="E5398" s="4">
        <f t="shared" si="21"/>
        <v>5.6380133007380796E-2</v>
      </c>
      <c r="F5398" s="4"/>
    </row>
    <row r="5399" spans="1:6" ht="13.2" x14ac:dyDescent="0.25">
      <c r="A5399" s="5">
        <v>44799.875</v>
      </c>
      <c r="B5399" s="6">
        <v>145.27000000000001</v>
      </c>
      <c r="C5399" s="6">
        <v>151.25660999999999</v>
      </c>
      <c r="D5399" s="6">
        <v>3.9579162854436398E-2</v>
      </c>
      <c r="E5399" s="4">
        <f t="shared" si="21"/>
        <v>4.6699893214837973E-2</v>
      </c>
      <c r="F5399" s="4"/>
    </row>
    <row r="5400" spans="1:6" ht="13.2" x14ac:dyDescent="0.25">
      <c r="A5400" s="5">
        <v>44799.916666666664</v>
      </c>
      <c r="B5400" s="6">
        <v>154.87</v>
      </c>
      <c r="C5400" s="6">
        <v>158.51518999999999</v>
      </c>
      <c r="D5400" s="6">
        <v>2.29958403355538E-2</v>
      </c>
      <c r="E5400" s="4">
        <f t="shared" si="21"/>
        <v>3.9074259655927632E-2</v>
      </c>
      <c r="F5400" s="4"/>
    </row>
    <row r="5401" spans="1:6" ht="13.2" x14ac:dyDescent="0.25">
      <c r="A5401" s="5">
        <v>44799.958333333336</v>
      </c>
      <c r="B5401" s="6">
        <v>169.97</v>
      </c>
      <c r="C5401" s="6">
        <v>169.15707</v>
      </c>
      <c r="D5401" s="6">
        <v>4.8057701637891498E-3</v>
      </c>
      <c r="E5401" s="4">
        <f t="shared" si="21"/>
        <v>3.2874089625568335E-2</v>
      </c>
      <c r="F5401" s="4"/>
    </row>
    <row r="5402" spans="1:6" ht="13.2" x14ac:dyDescent="0.25">
      <c r="A5402" s="5">
        <v>44800</v>
      </c>
      <c r="B5402" s="6">
        <v>179.54</v>
      </c>
      <c r="C5402" s="6">
        <v>173.18402</v>
      </c>
      <c r="D5402" s="6">
        <v>3.67007302405844E-2</v>
      </c>
      <c r="E5402" s="4">
        <f t="shared" si="21"/>
        <v>3.3815935237827666E-2</v>
      </c>
      <c r="F5402" s="4"/>
    </row>
    <row r="5403" spans="1:6" ht="13.2" x14ac:dyDescent="0.25">
      <c r="A5403" s="5">
        <v>44800.041666666664</v>
      </c>
      <c r="B5403" s="6">
        <v>207.25</v>
      </c>
      <c r="C5403" s="6">
        <v>201.54835</v>
      </c>
      <c r="D5403" s="6">
        <v>2.8289241762584499E-2</v>
      </c>
      <c r="E5403" s="4">
        <f t="shared" si="21"/>
        <v>3.1978030412820414E-2</v>
      </c>
      <c r="F5403" s="4"/>
    </row>
    <row r="5404" spans="1:6" ht="13.2" x14ac:dyDescent="0.25">
      <c r="A5404" s="5">
        <v>44800.083333333336</v>
      </c>
      <c r="B5404" s="6">
        <v>253.48</v>
      </c>
      <c r="C5404" s="6">
        <v>232.91004000000001</v>
      </c>
      <c r="D5404" s="6">
        <v>8.8317188902633695E-2</v>
      </c>
      <c r="E5404" s="4">
        <f t="shared" si="21"/>
        <v>3.5501554539219222E-2</v>
      </c>
      <c r="F5404" s="4"/>
    </row>
    <row r="5405" spans="1:6" ht="13.2" x14ac:dyDescent="0.25">
      <c r="A5405" s="5">
        <v>44800.125</v>
      </c>
      <c r="B5405" s="6">
        <v>268.95999999999998</v>
      </c>
      <c r="C5405" s="6">
        <v>248.57791</v>
      </c>
      <c r="D5405" s="6">
        <v>8.1994775802886E-2</v>
      </c>
      <c r="E5405" s="4">
        <f t="shared" si="21"/>
        <v>3.7922889703975692E-2</v>
      </c>
      <c r="F5405" s="4"/>
    </row>
    <row r="5406" spans="1:6" ht="13.2" x14ac:dyDescent="0.25">
      <c r="A5406" s="5">
        <v>44800.166666666664</v>
      </c>
      <c r="B5406" s="6">
        <v>261.11</v>
      </c>
      <c r="C5406" s="6">
        <v>247.12313</v>
      </c>
      <c r="D5406" s="6">
        <v>5.6598789437476003E-2</v>
      </c>
      <c r="E5406" s="4">
        <f t="shared" si="21"/>
        <v>3.964856154975923E-2</v>
      </c>
      <c r="F5406" s="4"/>
    </row>
    <row r="5407" spans="1:6" ht="13.2" x14ac:dyDescent="0.25">
      <c r="A5407" s="5">
        <v>44800.208333333336</v>
      </c>
      <c r="B5407" s="6">
        <v>252.89</v>
      </c>
      <c r="C5407" s="6">
        <v>240.8133</v>
      </c>
      <c r="D5407" s="6">
        <v>5.0149638745036001E-2</v>
      </c>
      <c r="E5407" s="4">
        <f t="shared" si="21"/>
        <v>4.0182952216074604E-2</v>
      </c>
      <c r="F5407" s="4"/>
    </row>
    <row r="5408" spans="1:6" ht="13.2" x14ac:dyDescent="0.25">
      <c r="A5408" s="5">
        <v>44800.25</v>
      </c>
      <c r="B5408" s="6">
        <v>243.94</v>
      </c>
      <c r="C5408" s="6">
        <v>236.31898000000001</v>
      </c>
      <c r="D5408" s="6">
        <v>3.2248869726841101E-2</v>
      </c>
      <c r="E5408" s="4">
        <f t="shared" si="21"/>
        <v>3.8377600247509129E-2</v>
      </c>
      <c r="F5408" s="4"/>
    </row>
    <row r="5409" spans="1:6" ht="13.2" x14ac:dyDescent="0.25">
      <c r="A5409" s="5">
        <v>44800.291666666664</v>
      </c>
      <c r="B5409" s="6">
        <v>239.91</v>
      </c>
      <c r="C5409" s="6">
        <v>235.06783999999999</v>
      </c>
      <c r="D5409" s="6">
        <v>2.0598989636353499E-2</v>
      </c>
      <c r="E5409" s="4">
        <f t="shared" si="21"/>
        <v>3.5384868669293641E-2</v>
      </c>
      <c r="F5409" s="4"/>
    </row>
    <row r="5410" spans="1:6" ht="13.2" x14ac:dyDescent="0.25">
      <c r="A5410" s="5">
        <v>44800.333333333336</v>
      </c>
      <c r="B5410" s="6">
        <v>239.78</v>
      </c>
      <c r="C5410" s="6">
        <v>234.82691</v>
      </c>
      <c r="D5410" s="6">
        <v>2.1092514482262702E-2</v>
      </c>
      <c r="E5410" s="4">
        <f t="shared" si="21"/>
        <v>3.2944537084557593E-2</v>
      </c>
      <c r="F5410" s="4"/>
    </row>
    <row r="5411" spans="1:6" ht="13.2" x14ac:dyDescent="0.25">
      <c r="A5411" s="5">
        <v>44800.375</v>
      </c>
      <c r="B5411" s="6">
        <v>235.1</v>
      </c>
      <c r="C5411" s="6">
        <v>229.51098999999999</v>
      </c>
      <c r="D5411" s="6">
        <v>2.4351818620973201E-2</v>
      </c>
      <c r="E5411" s="4">
        <f t="shared" si="21"/>
        <v>3.2147256836215866E-2</v>
      </c>
      <c r="F5411" s="4"/>
    </row>
    <row r="5412" spans="1:6" ht="13.2" x14ac:dyDescent="0.25">
      <c r="A5412" s="5">
        <v>44800.416666666664</v>
      </c>
      <c r="B5412" s="6">
        <v>231.46</v>
      </c>
      <c r="C5412" s="6">
        <v>222.48854</v>
      </c>
      <c r="D5412" s="6">
        <v>4.0323245412999698E-2</v>
      </c>
      <c r="E5412" s="4">
        <f t="shared" si="21"/>
        <v>3.3329976843667168E-2</v>
      </c>
      <c r="F5412" s="4"/>
    </row>
    <row r="5413" spans="1:6" ht="13.2" x14ac:dyDescent="0.25">
      <c r="A5413" s="5">
        <v>44800.458333333336</v>
      </c>
      <c r="B5413" s="6">
        <v>226.57</v>
      </c>
      <c r="C5413" s="6">
        <v>224.45375000000001</v>
      </c>
      <c r="D5413" s="6">
        <v>9.4284457265694094E-3</v>
      </c>
      <c r="E5413" s="4">
        <f t="shared" si="21"/>
        <v>3.3548089839376849E-2</v>
      </c>
      <c r="F5413" s="4"/>
    </row>
    <row r="5414" spans="1:6" ht="13.2" x14ac:dyDescent="0.25">
      <c r="A5414" s="5">
        <v>44800.5</v>
      </c>
      <c r="B5414" s="6">
        <v>220.36</v>
      </c>
      <c r="C5414" s="6">
        <v>231.25827000000001</v>
      </c>
      <c r="D5414" s="6">
        <v>4.71259687275183E-2</v>
      </c>
      <c r="E5414" s="4">
        <f t="shared" si="21"/>
        <v>3.5273580520065573E-2</v>
      </c>
      <c r="F5414" s="4"/>
    </row>
    <row r="5415" spans="1:6" ht="13.2" x14ac:dyDescent="0.25">
      <c r="A5415" s="5">
        <v>44800.541666666664</v>
      </c>
      <c r="B5415" s="6">
        <v>225.91</v>
      </c>
      <c r="C5415" s="6">
        <v>226.39845</v>
      </c>
      <c r="D5415" s="6">
        <v>2.1574794350403001E-3</v>
      </c>
      <c r="E5415" s="4">
        <f t="shared" si="21"/>
        <v>3.5106680845260328E-2</v>
      </c>
      <c r="F5415" s="4"/>
    </row>
    <row r="5416" spans="1:6" ht="13.2" x14ac:dyDescent="0.25">
      <c r="A5416" s="5">
        <v>44800.583333333336</v>
      </c>
      <c r="B5416" s="6">
        <v>225.86</v>
      </c>
      <c r="C5416" s="6">
        <v>205.95561000000001</v>
      </c>
      <c r="D5416" s="6">
        <v>9.6644077818516305E-2</v>
      </c>
      <c r="E5416" s="4">
        <f t="shared" si="21"/>
        <v>3.6792901191821326E-2</v>
      </c>
      <c r="F5416" s="4"/>
    </row>
    <row r="5417" spans="1:6" ht="13.2" x14ac:dyDescent="0.25">
      <c r="A5417" s="5">
        <v>44800.625</v>
      </c>
      <c r="B5417" s="6">
        <v>153.72999999999999</v>
      </c>
      <c r="C5417" s="6">
        <v>176.23679000000001</v>
      </c>
      <c r="D5417" s="6">
        <v>0.12770767102600999</v>
      </c>
      <c r="E5417" s="4">
        <f t="shared" si="21"/>
        <v>4.0901815189468269E-2</v>
      </c>
      <c r="F5417" s="4"/>
    </row>
    <row r="5418" spans="1:6" ht="13.2" x14ac:dyDescent="0.25">
      <c r="A5418" s="5">
        <v>44800.666666666664</v>
      </c>
      <c r="B5418" s="6">
        <v>107.32</v>
      </c>
      <c r="C5418" s="6">
        <v>150.48563999999999</v>
      </c>
      <c r="D5418" s="6">
        <v>0.28684225285548798</v>
      </c>
      <c r="E5418" s="4">
        <f t="shared" si="21"/>
        <v>4.9735834692257841E-2</v>
      </c>
      <c r="F5418" s="4"/>
    </row>
    <row r="5419" spans="1:6" ht="13.2" x14ac:dyDescent="0.25">
      <c r="A5419" s="5">
        <v>44800.708333333336</v>
      </c>
      <c r="B5419" s="6">
        <v>100.1</v>
      </c>
      <c r="C5419" s="6">
        <v>135.88453999999999</v>
      </c>
      <c r="D5419" s="6">
        <v>0.26334518996789402</v>
      </c>
      <c r="E5419" s="4">
        <f t="shared" si="21"/>
        <v>5.9235589187170166E-2</v>
      </c>
      <c r="F5419" s="4"/>
    </row>
    <row r="5420" spans="1:6" ht="13.2" x14ac:dyDescent="0.25">
      <c r="A5420" s="5">
        <v>44800.75</v>
      </c>
      <c r="B5420" s="6">
        <v>99.91</v>
      </c>
      <c r="C5420" s="6">
        <v>133.71978999999999</v>
      </c>
      <c r="D5420" s="6">
        <v>0.252840585525897</v>
      </c>
      <c r="E5420" s="4">
        <f t="shared" si="21"/>
        <v>6.8746990667069283E-2</v>
      </c>
      <c r="F5420" s="4"/>
    </row>
    <row r="5421" spans="1:6" ht="13.2" x14ac:dyDescent="0.25">
      <c r="A5421" s="5">
        <v>44800.791666666664</v>
      </c>
      <c r="B5421" s="6">
        <v>98.64</v>
      </c>
      <c r="C5421" s="6">
        <v>135.93786</v>
      </c>
      <c r="D5421" s="6">
        <v>0.27437433545003498</v>
      </c>
      <c r="E5421" s="4">
        <f t="shared" si="21"/>
        <v>7.9546003027825926E-2</v>
      </c>
      <c r="F5421" s="4"/>
    </row>
    <row r="5422" spans="1:6" ht="13.2" x14ac:dyDescent="0.25">
      <c r="A5422" s="5">
        <v>44800.833333333336</v>
      </c>
      <c r="B5422" s="6">
        <v>100.24</v>
      </c>
      <c r="C5422" s="6">
        <v>137.78381999999999</v>
      </c>
      <c r="D5422" s="6">
        <v>0.27248351802120102</v>
      </c>
      <c r="E5422" s="4">
        <f t="shared" si="21"/>
        <v>9.0874837528274147E-2</v>
      </c>
      <c r="F5422" s="4"/>
    </row>
    <row r="5423" spans="1:6" ht="13.2" x14ac:dyDescent="0.25">
      <c r="A5423" s="5">
        <v>44800.875</v>
      </c>
      <c r="B5423" s="6">
        <v>96.32</v>
      </c>
      <c r="C5423" s="6">
        <v>142.11306999999999</v>
      </c>
      <c r="D5423" s="6">
        <v>0.32222982727767402</v>
      </c>
      <c r="E5423" s="4">
        <f t="shared" si="21"/>
        <v>0.10265194854590903</v>
      </c>
      <c r="F5423" s="4"/>
    </row>
    <row r="5424" spans="1:6" ht="13.2" x14ac:dyDescent="0.25">
      <c r="A5424" s="5">
        <v>44800.916666666664</v>
      </c>
      <c r="B5424" s="6">
        <v>105.94</v>
      </c>
      <c r="C5424" s="6">
        <v>148.54972000000001</v>
      </c>
      <c r="D5424" s="6">
        <v>0.28683810376754598</v>
      </c>
      <c r="E5424" s="4">
        <f t="shared" si="21"/>
        <v>0.11364537618890873</v>
      </c>
      <c r="F5424" s="4"/>
    </row>
    <row r="5425" spans="1:6" ht="13.2" x14ac:dyDescent="0.25">
      <c r="A5425" s="5">
        <v>44800.958333333336</v>
      </c>
      <c r="B5425" s="6">
        <v>121.88</v>
      </c>
      <c r="C5425" s="6">
        <v>156.61421999999999</v>
      </c>
      <c r="D5425" s="6">
        <v>0.22178203230843199</v>
      </c>
      <c r="E5425" s="4">
        <f t="shared" si="21"/>
        <v>0.12268605377826884</v>
      </c>
      <c r="F5425" s="4"/>
    </row>
    <row r="5426" spans="1:6" ht="13.2" x14ac:dyDescent="0.25">
      <c r="A5426" s="5">
        <v>44801</v>
      </c>
      <c r="B5426" s="6">
        <v>141.04</v>
      </c>
      <c r="C5426" s="6">
        <v>171.80448999999999</v>
      </c>
      <c r="D5426" s="6">
        <v>0.17906685675094899</v>
      </c>
      <c r="E5426" s="4">
        <f t="shared" si="21"/>
        <v>0.12861797571620071</v>
      </c>
      <c r="F5426" s="4"/>
    </row>
    <row r="5427" spans="1:6" ht="13.2" x14ac:dyDescent="0.25">
      <c r="A5427" s="5">
        <v>44801.041666666664</v>
      </c>
      <c r="B5427" s="6">
        <v>167.49</v>
      </c>
      <c r="C5427" s="6">
        <v>198.79238000000001</v>
      </c>
      <c r="D5427" s="6">
        <v>0.157462675380213</v>
      </c>
      <c r="E5427" s="4">
        <f t="shared" si="21"/>
        <v>0.13400020211693522</v>
      </c>
      <c r="F5427" s="4"/>
    </row>
    <row r="5428" spans="1:6" ht="13.2" x14ac:dyDescent="0.25">
      <c r="A5428" s="5">
        <v>44801.083333333336</v>
      </c>
      <c r="B5428" s="6">
        <v>232.24</v>
      </c>
      <c r="C5428" s="6">
        <v>230.11789999999999</v>
      </c>
      <c r="D5428" s="6">
        <v>9.2217945670459208E-3</v>
      </c>
      <c r="E5428" s="4">
        <f t="shared" si="21"/>
        <v>0.13070456068628575</v>
      </c>
      <c r="F5428" s="4"/>
    </row>
    <row r="5429" spans="1:6" ht="13.2" x14ac:dyDescent="0.25">
      <c r="A5429" s="5">
        <v>44801.125</v>
      </c>
      <c r="B5429" s="6">
        <v>257.97000000000003</v>
      </c>
      <c r="C5429" s="6">
        <v>245.93906999999999</v>
      </c>
      <c r="D5429" s="6">
        <v>4.8918335748769103E-2</v>
      </c>
      <c r="E5429" s="4">
        <f t="shared" si="21"/>
        <v>0.12932637568403085</v>
      </c>
      <c r="F5429" s="4"/>
    </row>
    <row r="5430" spans="1:6" ht="13.2" x14ac:dyDescent="0.25">
      <c r="A5430" s="5">
        <v>44801.166666666664</v>
      </c>
      <c r="B5430" s="6">
        <v>251.44</v>
      </c>
      <c r="C5430" s="6">
        <v>243.76723999999999</v>
      </c>
      <c r="D5430" s="6">
        <v>3.1475763519330999E-2</v>
      </c>
      <c r="E5430" s="4">
        <f t="shared" si="21"/>
        <v>0.12827958293744149</v>
      </c>
      <c r="F5430" s="4"/>
    </row>
    <row r="5431" spans="1:6" ht="13.2" x14ac:dyDescent="0.25">
      <c r="A5431" s="5">
        <v>44801.208333333336</v>
      </c>
      <c r="B5431" s="6">
        <v>241.47</v>
      </c>
      <c r="C5431" s="6">
        <v>236.68100000000001</v>
      </c>
      <c r="D5431" s="6">
        <v>2.0233985829027201E-2</v>
      </c>
      <c r="E5431" s="4">
        <f t="shared" si="21"/>
        <v>0.12703309739927446</v>
      </c>
      <c r="F5431" s="4"/>
    </row>
    <row r="5432" spans="1:6" ht="13.2" x14ac:dyDescent="0.25">
      <c r="A5432" s="5">
        <v>44801.25</v>
      </c>
      <c r="B5432" s="6">
        <v>233.53</v>
      </c>
      <c r="C5432" s="6">
        <v>231.95913999999999</v>
      </c>
      <c r="D5432" s="6">
        <v>6.7721409900037104E-3</v>
      </c>
      <c r="E5432" s="4">
        <f t="shared" si="21"/>
        <v>0.12597156703523957</v>
      </c>
      <c r="F5432" s="4"/>
    </row>
    <row r="5433" spans="1:6" ht="13.2" x14ac:dyDescent="0.25">
      <c r="A5433" s="5">
        <v>44801.291666666664</v>
      </c>
      <c r="B5433" s="6">
        <v>232.41</v>
      </c>
      <c r="C5433" s="6">
        <v>230.17164</v>
      </c>
      <c r="D5433" s="6">
        <v>9.7247428049780597E-3</v>
      </c>
      <c r="E5433" s="4">
        <f t="shared" si="21"/>
        <v>0.1255184734172656</v>
      </c>
      <c r="F5433" s="4"/>
    </row>
    <row r="5434" spans="1:6" ht="13.2" x14ac:dyDescent="0.25">
      <c r="A5434" s="5">
        <v>44801.333333333336</v>
      </c>
      <c r="B5434" s="6">
        <v>233.18</v>
      </c>
      <c r="C5434" s="6">
        <v>229.27581000000001</v>
      </c>
      <c r="D5434" s="6">
        <v>1.7028355498994799E-2</v>
      </c>
      <c r="E5434" s="4">
        <f t="shared" si="21"/>
        <v>0.12534913345962942</v>
      </c>
      <c r="F5434" s="4"/>
    </row>
    <row r="5435" spans="1:6" ht="13.2" x14ac:dyDescent="0.25">
      <c r="A5435" s="5">
        <v>44801.375</v>
      </c>
      <c r="B5435" s="6">
        <v>224.9</v>
      </c>
      <c r="C5435" s="6">
        <v>223.93225000000001</v>
      </c>
      <c r="D5435" s="6">
        <v>4.3216195969986203E-3</v>
      </c>
      <c r="E5435" s="4">
        <f t="shared" si="21"/>
        <v>0.12451454183363049</v>
      </c>
      <c r="F5435" s="4"/>
    </row>
    <row r="5436" spans="1:6" ht="13.2" x14ac:dyDescent="0.25">
      <c r="A5436" s="5">
        <v>44801.416666666664</v>
      </c>
      <c r="B5436" s="6">
        <v>219.27</v>
      </c>
      <c r="C5436" s="6">
        <v>217.85191</v>
      </c>
      <c r="D5436" s="6">
        <v>6.50942192795099E-3</v>
      </c>
      <c r="E5436" s="4">
        <f t="shared" si="21"/>
        <v>0.12310563252175348</v>
      </c>
      <c r="F5436" s="4"/>
    </row>
    <row r="5437" spans="1:6" ht="13.2" x14ac:dyDescent="0.25">
      <c r="A5437" s="5">
        <v>44801.458333333336</v>
      </c>
      <c r="B5437" s="6">
        <v>213.57</v>
      </c>
      <c r="C5437" s="6">
        <v>221.77278000000001</v>
      </c>
      <c r="D5437" s="6">
        <v>3.6987316477703001E-2</v>
      </c>
      <c r="E5437" s="4">
        <f t="shared" si="21"/>
        <v>0.1242539188030507</v>
      </c>
      <c r="F5437" s="4"/>
    </row>
    <row r="5438" spans="1:6" ht="13.2" x14ac:dyDescent="0.25">
      <c r="A5438" s="5">
        <v>44801.5</v>
      </c>
      <c r="B5438" s="6">
        <v>212</v>
      </c>
      <c r="C5438" s="6">
        <v>230.28044</v>
      </c>
      <c r="D5438" s="6">
        <v>7.9383381410943907E-2</v>
      </c>
      <c r="E5438" s="4">
        <f t="shared" si="21"/>
        <v>0.12559797766486011</v>
      </c>
      <c r="F5438" s="4"/>
    </row>
    <row r="5439" spans="1:6" ht="13.2" x14ac:dyDescent="0.25">
      <c r="A5439" s="5">
        <v>44801.541666666664</v>
      </c>
      <c r="B5439" s="6">
        <v>213.66</v>
      </c>
      <c r="C5439" s="6">
        <v>225.60602</v>
      </c>
      <c r="D5439" s="6">
        <v>5.2950803351789998E-2</v>
      </c>
      <c r="E5439" s="4">
        <f t="shared" si="21"/>
        <v>0.12771436616139134</v>
      </c>
      <c r="F5439" s="4"/>
    </row>
    <row r="5440" spans="1:6" ht="13.2" x14ac:dyDescent="0.25">
      <c r="A5440" s="5">
        <v>44801.583333333336</v>
      </c>
      <c r="B5440" s="6">
        <v>216.37</v>
      </c>
      <c r="C5440" s="6">
        <v>204.32858999999999</v>
      </c>
      <c r="D5440" s="6">
        <v>5.8931596405574001E-2</v>
      </c>
      <c r="E5440" s="4">
        <f t="shared" si="21"/>
        <v>0.12614301276918541</v>
      </c>
      <c r="F5440" s="4"/>
    </row>
    <row r="5441" spans="1:6" ht="13.2" x14ac:dyDescent="0.25">
      <c r="A5441" s="5">
        <v>44801.625</v>
      </c>
      <c r="B5441" s="6">
        <v>144.97999999999999</v>
      </c>
      <c r="C5441" s="6">
        <v>174.91523000000001</v>
      </c>
      <c r="D5441" s="6">
        <v>0.17114135801668001</v>
      </c>
      <c r="E5441" s="4">
        <f t="shared" si="21"/>
        <v>0.12795274972712997</v>
      </c>
      <c r="F5441" s="4"/>
    </row>
    <row r="5442" spans="1:6" ht="13.2" x14ac:dyDescent="0.25">
      <c r="A5442" s="5">
        <v>44801.666666666664</v>
      </c>
      <c r="B5442" s="6">
        <v>102.37</v>
      </c>
      <c r="C5442" s="6">
        <v>151.18009000000001</v>
      </c>
      <c r="D5442" s="6">
        <v>0.32286056980122102</v>
      </c>
      <c r="E5442" s="4">
        <f t="shared" si="21"/>
        <v>0.1294535129332022</v>
      </c>
      <c r="F5442" s="4"/>
    </row>
    <row r="5443" spans="1:6" ht="13.2" x14ac:dyDescent="0.25">
      <c r="A5443" s="5">
        <v>44801.708333333336</v>
      </c>
      <c r="B5443" s="6">
        <v>93.55</v>
      </c>
      <c r="C5443" s="6">
        <v>138.0659</v>
      </c>
      <c r="D5443" s="6">
        <v>0.32242501588009698</v>
      </c>
      <c r="E5443" s="4">
        <f t="shared" si="21"/>
        <v>0.13191517234621067</v>
      </c>
      <c r="F5443" s="4"/>
    </row>
    <row r="5444" spans="1:6" ht="13.2" x14ac:dyDescent="0.25">
      <c r="A5444" s="5">
        <v>44801.75</v>
      </c>
      <c r="B5444" s="6">
        <v>97.52</v>
      </c>
      <c r="C5444" s="6">
        <v>135.88505000000001</v>
      </c>
      <c r="D5444" s="6">
        <v>0.28233459089134499</v>
      </c>
      <c r="E5444" s="4">
        <f t="shared" si="21"/>
        <v>0.13314408923643764</v>
      </c>
      <c r="F5444" s="4"/>
    </row>
    <row r="5445" spans="1:6" ht="13.2" x14ac:dyDescent="0.25">
      <c r="A5445" s="5">
        <v>44801.791666666664</v>
      </c>
      <c r="B5445" s="6">
        <v>96.18</v>
      </c>
      <c r="C5445" s="6">
        <v>137.73219</v>
      </c>
      <c r="D5445" s="6">
        <v>0.301688298138583</v>
      </c>
      <c r="E5445" s="4">
        <f t="shared" si="21"/>
        <v>0.13428217101512716</v>
      </c>
      <c r="F5445" s="4"/>
    </row>
    <row r="5446" spans="1:6" ht="13.2" x14ac:dyDescent="0.25">
      <c r="A5446" s="5">
        <v>44801.833333333336</v>
      </c>
      <c r="B5446" s="6">
        <v>97.43</v>
      </c>
      <c r="C5446" s="6">
        <v>139.37716</v>
      </c>
      <c r="D5446" s="6">
        <v>0.30096150617504303</v>
      </c>
      <c r="E5446" s="4">
        <f t="shared" si="21"/>
        <v>0.13546875385487056</v>
      </c>
      <c r="F5446" s="4"/>
    </row>
    <row r="5447" spans="1:6" ht="13.2" x14ac:dyDescent="0.25">
      <c r="A5447" s="5">
        <v>44801.875</v>
      </c>
      <c r="B5447" s="6">
        <v>108.19</v>
      </c>
      <c r="C5447" s="6">
        <v>143.23822999999999</v>
      </c>
      <c r="D5447" s="6">
        <v>0.24468488615085501</v>
      </c>
      <c r="E5447" s="4">
        <f t="shared" si="21"/>
        <v>0.13223771464125308</v>
      </c>
      <c r="F5447" s="4"/>
    </row>
    <row r="5448" spans="1:6" ht="13.2" x14ac:dyDescent="0.25">
      <c r="A5448" s="5">
        <v>44801.916666666664</v>
      </c>
      <c r="B5448" s="6">
        <v>122.56</v>
      </c>
      <c r="C5448" s="6">
        <v>149.64195000000001</v>
      </c>
      <c r="D5448" s="6">
        <v>0.18097832860370999</v>
      </c>
      <c r="E5448" s="4">
        <f t="shared" si="21"/>
        <v>0.12782689067609326</v>
      </c>
      <c r="F5448" s="4"/>
    </row>
    <row r="5449" spans="1:6" ht="13.2" x14ac:dyDescent="0.25">
      <c r="A5449" s="5">
        <v>44801.958333333336</v>
      </c>
      <c r="B5449" s="6">
        <v>136.80000000000001</v>
      </c>
      <c r="C5449" s="6">
        <v>157.70305999999999</v>
      </c>
      <c r="D5449" s="6">
        <v>0.13254695248145401</v>
      </c>
      <c r="E5449" s="4">
        <f t="shared" si="21"/>
        <v>0.1241087623499692</v>
      </c>
      <c r="F5449" s="4"/>
    </row>
    <row r="5450" spans="1:6" ht="13.2" x14ac:dyDescent="0.25">
      <c r="A5450" s="5">
        <v>44802</v>
      </c>
      <c r="B5450" s="6">
        <v>163.68</v>
      </c>
      <c r="C5450" s="6">
        <v>171.49039999999999</v>
      </c>
      <c r="D5450" s="6">
        <v>4.5544240377303799E-2</v>
      </c>
      <c r="E5450" s="4">
        <f t="shared" si="21"/>
        <v>0.11854532000106732</v>
      </c>
      <c r="F5450" s="4"/>
    </row>
    <row r="5451" spans="1:6" ht="13.2" x14ac:dyDescent="0.25">
      <c r="A5451" s="5">
        <v>44802.041666666664</v>
      </c>
      <c r="B5451" s="6">
        <v>201.68</v>
      </c>
      <c r="C5451" s="6">
        <v>199.40306000000001</v>
      </c>
      <c r="D5451" s="6">
        <v>1.1418781637553501E-2</v>
      </c>
      <c r="E5451" s="4">
        <f t="shared" si="21"/>
        <v>0.11246015776178982</v>
      </c>
      <c r="F5451" s="4"/>
    </row>
    <row r="5452" spans="1:6" ht="13.2" x14ac:dyDescent="0.25">
      <c r="A5452" s="5">
        <v>44802.083333333336</v>
      </c>
      <c r="B5452" s="6">
        <v>253.96</v>
      </c>
      <c r="C5452" s="6">
        <v>231.77752000000001</v>
      </c>
      <c r="D5452" s="6">
        <v>9.5705916604854502E-2</v>
      </c>
      <c r="E5452" s="4">
        <f t="shared" si="21"/>
        <v>0.11606366284669854</v>
      </c>
      <c r="F5452" s="4"/>
    </row>
    <row r="5453" spans="1:6" ht="13.2" x14ac:dyDescent="0.25">
      <c r="A5453" s="5">
        <v>44802.125</v>
      </c>
      <c r="B5453" s="6">
        <v>267.77999999999997</v>
      </c>
      <c r="C5453" s="6">
        <v>248.00444999999999</v>
      </c>
      <c r="D5453" s="6">
        <v>7.97386901726964E-2</v>
      </c>
      <c r="E5453" s="4">
        <f t="shared" si="21"/>
        <v>0.1173478442810288</v>
      </c>
      <c r="F5453" s="4"/>
    </row>
    <row r="5454" spans="1:6" ht="13.2" x14ac:dyDescent="0.25">
      <c r="A5454" s="5">
        <v>44802.166666666664</v>
      </c>
      <c r="B5454" s="6">
        <v>250.99</v>
      </c>
      <c r="C5454" s="6">
        <v>245.17701</v>
      </c>
      <c r="D5454" s="6">
        <v>2.3709360025232398E-2</v>
      </c>
      <c r="E5454" s="4">
        <f t="shared" si="21"/>
        <v>0.11702424413544139</v>
      </c>
      <c r="F5454" s="4"/>
    </row>
    <row r="5455" spans="1:6" ht="13.2" x14ac:dyDescent="0.25">
      <c r="A5455" s="5">
        <v>44802.208333333336</v>
      </c>
      <c r="B5455" s="6">
        <v>242.76</v>
      </c>
      <c r="C5455" s="6">
        <v>237.29392000000001</v>
      </c>
      <c r="D5455" s="6">
        <v>2.3035061328162E-2</v>
      </c>
      <c r="E5455" s="4">
        <f t="shared" si="21"/>
        <v>0.117140955614572</v>
      </c>
      <c r="F5455" s="4"/>
    </row>
    <row r="5456" spans="1:6" ht="13.2" x14ac:dyDescent="0.25">
      <c r="A5456" s="5">
        <v>44802.25</v>
      </c>
      <c r="B5456" s="6">
        <v>240.92</v>
      </c>
      <c r="C5456" s="6">
        <v>232.65502000000001</v>
      </c>
      <c r="D5456" s="6">
        <v>3.5524614942759297E-2</v>
      </c>
      <c r="E5456" s="4">
        <f t="shared" si="21"/>
        <v>0.1183389753626035</v>
      </c>
      <c r="F5456" s="4"/>
    </row>
    <row r="5457" spans="1:6" ht="13.2" x14ac:dyDescent="0.25">
      <c r="A5457" s="5">
        <v>44802.291666666664</v>
      </c>
      <c r="B5457" s="6">
        <v>241.24</v>
      </c>
      <c r="C5457" s="6">
        <v>231.30539999999999</v>
      </c>
      <c r="D5457" s="6">
        <v>4.2950142971154202E-2</v>
      </c>
      <c r="E5457" s="4">
        <f t="shared" si="21"/>
        <v>0.11972336703619417</v>
      </c>
      <c r="F5457" s="4"/>
    </row>
    <row r="5458" spans="1:6" ht="13.2" x14ac:dyDescent="0.25">
      <c r="A5458" s="5">
        <v>44802.333333333336</v>
      </c>
      <c r="B5458" s="6">
        <v>240.93</v>
      </c>
      <c r="C5458" s="6">
        <v>230.24354</v>
      </c>
      <c r="D5458" s="6">
        <v>4.6413723486009598E-2</v>
      </c>
      <c r="E5458" s="4">
        <f t="shared" si="21"/>
        <v>0.12094775736898644</v>
      </c>
      <c r="F5458" s="4"/>
    </row>
    <row r="5459" spans="1:6" ht="13.2" x14ac:dyDescent="0.25">
      <c r="A5459" s="5">
        <v>44802.375</v>
      </c>
      <c r="B5459" s="6">
        <v>240.79</v>
      </c>
      <c r="C5459" s="6">
        <v>224.58851000000001</v>
      </c>
      <c r="D5459" s="6">
        <v>7.2138552413032894E-2</v>
      </c>
      <c r="E5459" s="4">
        <f t="shared" si="21"/>
        <v>0.12377346290298787</v>
      </c>
      <c r="F5459" s="4"/>
    </row>
    <row r="5460" spans="1:6" ht="13.2" x14ac:dyDescent="0.25">
      <c r="A5460" s="5">
        <v>44802.416666666664</v>
      </c>
      <c r="B5460" s="6">
        <v>246.61</v>
      </c>
      <c r="C5460" s="6">
        <v>218.87157999999999</v>
      </c>
      <c r="D5460" s="6">
        <v>0.126733767810329</v>
      </c>
      <c r="E5460" s="4">
        <f t="shared" si="21"/>
        <v>0.12878281064808697</v>
      </c>
      <c r="F5460" s="4"/>
    </row>
    <row r="5461" spans="1:6" ht="13.2" x14ac:dyDescent="0.25">
      <c r="A5461" s="5">
        <v>44802.458333333336</v>
      </c>
      <c r="B5461" s="6">
        <v>252.53</v>
      </c>
      <c r="C5461" s="6">
        <v>223.51182</v>
      </c>
      <c r="D5461" s="6">
        <v>0.12982839117859599</v>
      </c>
      <c r="E5461" s="4">
        <f t="shared" si="21"/>
        <v>0.13265118876062418</v>
      </c>
      <c r="F5461" s="4"/>
    </row>
    <row r="5462" spans="1:6" ht="13.2" x14ac:dyDescent="0.25">
      <c r="A5462" s="5">
        <v>44802.5</v>
      </c>
      <c r="B5462" s="6">
        <v>251.99</v>
      </c>
      <c r="C5462" s="6">
        <v>232.37727000000001</v>
      </c>
      <c r="D5462" s="6">
        <v>8.4400380467504393E-2</v>
      </c>
      <c r="E5462" s="4">
        <f t="shared" si="21"/>
        <v>0.13286023038798084</v>
      </c>
      <c r="F5462" s="4"/>
    </row>
    <row r="5463" spans="1:6" ht="13.2" x14ac:dyDescent="0.25">
      <c r="A5463" s="5">
        <v>44802.541666666664</v>
      </c>
      <c r="B5463" s="6">
        <v>247.78</v>
      </c>
      <c r="C5463" s="6">
        <v>227.34378000000001</v>
      </c>
      <c r="D5463" s="6">
        <v>8.9891265114004804E-2</v>
      </c>
      <c r="E5463" s="4">
        <f t="shared" si="21"/>
        <v>0.13439941629473978</v>
      </c>
      <c r="F5463" s="4"/>
    </row>
    <row r="5464" spans="1:6" ht="13.2" x14ac:dyDescent="0.25">
      <c r="A5464" s="5">
        <v>44802.583333333336</v>
      </c>
      <c r="B5464" s="6">
        <v>245.62</v>
      </c>
      <c r="C5464" s="6">
        <v>205.52249</v>
      </c>
      <c r="D5464" s="6">
        <v>0.195100351304618</v>
      </c>
      <c r="E5464" s="4">
        <f t="shared" si="21"/>
        <v>0.1400731144155333</v>
      </c>
      <c r="F5464" s="4"/>
    </row>
    <row r="5465" spans="1:6" ht="13.2" x14ac:dyDescent="0.25">
      <c r="A5465" s="5">
        <v>44802.625</v>
      </c>
      <c r="B5465" s="6">
        <v>197.71</v>
      </c>
      <c r="C5465" s="6">
        <v>175.77828</v>
      </c>
      <c r="D5465" s="6">
        <v>0.12476922632307</v>
      </c>
      <c r="E5465" s="4">
        <f t="shared" si="21"/>
        <v>0.13814094226163287</v>
      </c>
      <c r="F5465" s="4"/>
    </row>
    <row r="5466" spans="1:6" ht="13.2" x14ac:dyDescent="0.25">
      <c r="A5466" s="5">
        <v>44802.666666666664</v>
      </c>
      <c r="B5466" s="6">
        <v>165.69</v>
      </c>
      <c r="C5466" s="6">
        <v>152.02764999999999</v>
      </c>
      <c r="D5466" s="6">
        <v>8.9867533965038604E-2</v>
      </c>
      <c r="E5466" s="4">
        <f t="shared" si="21"/>
        <v>0.12843289910179193</v>
      </c>
      <c r="F5466" s="4"/>
    </row>
    <row r="5467" spans="1:6" ht="13.2" x14ac:dyDescent="0.25">
      <c r="A5467" s="5">
        <v>44802.708333333336</v>
      </c>
      <c r="B5467" s="6">
        <v>153.56</v>
      </c>
      <c r="C5467" s="6">
        <v>138.90119999999999</v>
      </c>
      <c r="D5467" s="6">
        <v>0.105534005465755</v>
      </c>
      <c r="E5467" s="4">
        <f t="shared" si="21"/>
        <v>0.11939577366786103</v>
      </c>
      <c r="F5467" s="4"/>
    </row>
    <row r="5468" spans="1:6" ht="13.2" x14ac:dyDescent="0.25">
      <c r="A5468" s="5">
        <v>44802.75</v>
      </c>
      <c r="B5468" s="6">
        <v>148.62</v>
      </c>
      <c r="C5468" s="6">
        <v>136.26964000000001</v>
      </c>
      <c r="D5468" s="6">
        <v>9.0631779756664699E-2</v>
      </c>
      <c r="E5468" s="4">
        <f t="shared" si="21"/>
        <v>0.11140815653724938</v>
      </c>
      <c r="F5468" s="4"/>
    </row>
    <row r="5469" spans="1:6" ht="13.2" x14ac:dyDescent="0.25">
      <c r="A5469" s="5">
        <v>44802.791666666664</v>
      </c>
      <c r="B5469" s="6">
        <v>144.81</v>
      </c>
      <c r="C5469" s="6">
        <v>137.55318</v>
      </c>
      <c r="D5469" s="6">
        <v>5.2756468443695699E-2</v>
      </c>
      <c r="E5469" s="4">
        <f t="shared" si="21"/>
        <v>0.10103599696662907</v>
      </c>
      <c r="F5469" s="4"/>
    </row>
    <row r="5470" spans="1:6" ht="13.2" x14ac:dyDescent="0.25">
      <c r="A5470" s="5">
        <v>44802.833333333336</v>
      </c>
      <c r="B5470" s="6">
        <v>149.80000000000001</v>
      </c>
      <c r="C5470" s="6">
        <v>139.19730999999999</v>
      </c>
      <c r="D5470" s="6">
        <v>7.6170221967651705E-2</v>
      </c>
      <c r="E5470" s="4">
        <f t="shared" si="21"/>
        <v>9.1669693457987714E-2</v>
      </c>
      <c r="F5470" s="4"/>
    </row>
    <row r="5471" spans="1:6" ht="13.2" x14ac:dyDescent="0.25">
      <c r="A5471" s="5">
        <v>44802.875</v>
      </c>
      <c r="B5471" s="6">
        <v>156.30000000000001</v>
      </c>
      <c r="C5471" s="6">
        <v>143.37836999999999</v>
      </c>
      <c r="D5471" s="6">
        <v>9.0122589620735799E-2</v>
      </c>
      <c r="E5471" s="4">
        <f t="shared" si="21"/>
        <v>8.5229597769232737E-2</v>
      </c>
      <c r="F5471" s="4"/>
    </row>
    <row r="5472" spans="1:6" ht="13.2" x14ac:dyDescent="0.25">
      <c r="A5472" s="5">
        <v>44802.916666666664</v>
      </c>
      <c r="B5472" s="6">
        <v>169.19</v>
      </c>
      <c r="C5472" s="6">
        <v>149.65678</v>
      </c>
      <c r="D5472" s="6">
        <v>0.130520114090387</v>
      </c>
      <c r="E5472" s="4">
        <f t="shared" si="21"/>
        <v>8.3127172164510946E-2</v>
      </c>
      <c r="F5472" s="4"/>
    </row>
    <row r="5473" spans="1:6" ht="13.2" x14ac:dyDescent="0.25">
      <c r="A5473" s="5">
        <v>44802.958333333336</v>
      </c>
      <c r="B5473" s="6">
        <v>175.96</v>
      </c>
      <c r="C5473" s="6">
        <v>157.13905</v>
      </c>
      <c r="D5473" s="6">
        <v>0.119772583581229</v>
      </c>
      <c r="E5473" s="4">
        <f t="shared" si="21"/>
        <v>8.2594906793668252E-2</v>
      </c>
      <c r="F5473" s="4"/>
    </row>
    <row r="5474" spans="1:6" ht="13.2" x14ac:dyDescent="0.25">
      <c r="A5474" s="5">
        <v>44800</v>
      </c>
      <c r="B5474" s="6">
        <v>179.54</v>
      </c>
      <c r="C5474" s="6">
        <v>188.25774000000001</v>
      </c>
      <c r="D5474" s="6">
        <v>4.6307471873400903E-2</v>
      </c>
      <c r="E5474" s="4">
        <f t="shared" si="21"/>
        <v>8.2626708106005628E-2</v>
      </c>
      <c r="F5474" s="4"/>
    </row>
    <row r="5475" spans="1:6" ht="13.2" x14ac:dyDescent="0.25">
      <c r="A5475" s="5">
        <v>44800.041666666664</v>
      </c>
      <c r="B5475" s="6">
        <v>207.25</v>
      </c>
      <c r="C5475" s="6">
        <v>221.09334000000001</v>
      </c>
      <c r="D5475" s="6">
        <v>6.2613102683237803E-2</v>
      </c>
      <c r="E5475" s="4">
        <f t="shared" si="21"/>
        <v>8.4759804816242471E-2</v>
      </c>
      <c r="F5475" s="4"/>
    </row>
    <row r="5476" spans="1:6" ht="13.2" x14ac:dyDescent="0.25">
      <c r="A5476" s="5">
        <v>44800.083333333336</v>
      </c>
      <c r="B5476" s="6">
        <v>253.48</v>
      </c>
      <c r="C5476" s="6">
        <v>249.64475999999999</v>
      </c>
      <c r="D5476" s="6">
        <v>1.53627899099504E-2</v>
      </c>
      <c r="E5476" s="4">
        <f t="shared" si="21"/>
        <v>8.1412174537288148E-2</v>
      </c>
      <c r="F5476" s="4"/>
    </row>
    <row r="5477" spans="1:6" ht="13.2" x14ac:dyDescent="0.25">
      <c r="A5477" s="5">
        <v>44800.125</v>
      </c>
      <c r="B5477" s="6">
        <v>268.95999999999998</v>
      </c>
      <c r="C5477" s="6">
        <v>260.66537</v>
      </c>
      <c r="D5477" s="6">
        <v>3.1820989493157301E-2</v>
      </c>
      <c r="E5477" s="4">
        <f t="shared" si="21"/>
        <v>7.941560367564067E-2</v>
      </c>
      <c r="F5477" s="4"/>
    </row>
    <row r="5478" spans="1:6" ht="13.2" x14ac:dyDescent="0.25">
      <c r="A5478" s="5">
        <v>44800.166666666664</v>
      </c>
      <c r="B5478" s="6">
        <v>261.11</v>
      </c>
      <c r="C5478" s="6">
        <v>255.84618</v>
      </c>
      <c r="D5478" s="6">
        <v>2.0574159051348701E-2</v>
      </c>
      <c r="E5478" s="4">
        <f t="shared" si="21"/>
        <v>7.928497030172886E-2</v>
      </c>
      <c r="F5478" s="4"/>
    </row>
    <row r="5479" spans="1:6" ht="13.2" x14ac:dyDescent="0.25">
      <c r="A5479" s="5">
        <v>44800.208333333336</v>
      </c>
      <c r="B5479" s="6">
        <v>252.89</v>
      </c>
      <c r="C5479" s="6">
        <v>248.42878999999999</v>
      </c>
      <c r="D5479" s="6">
        <v>1.7957701279308201E-2</v>
      </c>
      <c r="E5479" s="4">
        <f t="shared" si="21"/>
        <v>7.9073413633026612E-2</v>
      </c>
      <c r="F5479" s="4"/>
    </row>
    <row r="5480" spans="1:6" ht="13.2" x14ac:dyDescent="0.25">
      <c r="A5480" s="5">
        <v>44800.25</v>
      </c>
      <c r="B5480" s="6">
        <v>243.94</v>
      </c>
      <c r="C5480" s="6">
        <v>245.99145999999999</v>
      </c>
      <c r="D5480" s="6">
        <v>8.3395578041611292E-3</v>
      </c>
      <c r="E5480" s="4">
        <f t="shared" si="21"/>
        <v>7.7940702918918345E-2</v>
      </c>
      <c r="F5480" s="4"/>
    </row>
    <row r="5481" spans="1:6" ht="13.2" x14ac:dyDescent="0.25">
      <c r="A5481" s="5">
        <v>44800.291666666664</v>
      </c>
      <c r="B5481" s="6">
        <v>239.91</v>
      </c>
      <c r="C5481" s="6">
        <v>247.26114000000001</v>
      </c>
      <c r="D5481" s="6">
        <v>2.9730268169110601E-2</v>
      </c>
      <c r="E5481" s="4">
        <f t="shared" si="21"/>
        <v>7.7389874802166539E-2</v>
      </c>
      <c r="F5481" s="4"/>
    </row>
    <row r="5482" spans="1:6" ht="13.2" x14ac:dyDescent="0.25">
      <c r="A5482" s="5">
        <v>44800.333333333336</v>
      </c>
      <c r="B5482" s="6">
        <v>239.78</v>
      </c>
      <c r="C5482" s="6">
        <v>247.82104000000001</v>
      </c>
      <c r="D5482" s="6">
        <v>3.24469625339317E-2</v>
      </c>
      <c r="E5482" s="4">
        <f t="shared" si="21"/>
        <v>7.6807926429163301E-2</v>
      </c>
      <c r="F5482" s="4"/>
    </row>
    <row r="5483" spans="1:6" ht="13.2" x14ac:dyDescent="0.25">
      <c r="A5483" s="5">
        <v>44800.375</v>
      </c>
      <c r="B5483" s="6">
        <v>235.1</v>
      </c>
      <c r="C5483" s="6">
        <v>242.41148999999999</v>
      </c>
      <c r="D5483" s="6">
        <v>3.0161482857103801E-2</v>
      </c>
      <c r="E5483" s="4">
        <f t="shared" si="21"/>
        <v>7.5058881864332919E-2</v>
      </c>
      <c r="F5483" s="4"/>
    </row>
    <row r="5484" spans="1:6" ht="13.2" x14ac:dyDescent="0.25">
      <c r="A5484" s="5">
        <v>44800.416666666664</v>
      </c>
      <c r="B5484" s="6">
        <v>231.46</v>
      </c>
      <c r="C5484" s="6">
        <v>235.05369999999999</v>
      </c>
      <c r="D5484" s="6">
        <v>1.5288846761399501E-2</v>
      </c>
      <c r="E5484" s="4">
        <f t="shared" si="21"/>
        <v>7.0415343487294182E-2</v>
      </c>
      <c r="F5484" s="4"/>
    </row>
    <row r="5485" spans="1:6" ht="13.2" x14ac:dyDescent="0.25">
      <c r="A5485" s="5">
        <v>44800.458333333336</v>
      </c>
      <c r="B5485" s="6">
        <v>226.57</v>
      </c>
      <c r="C5485" s="6">
        <v>236.37980999999999</v>
      </c>
      <c r="D5485" s="6">
        <v>4.1500202576522899E-2</v>
      </c>
      <c r="E5485" s="4">
        <f t="shared" si="21"/>
        <v>6.6735002295541149E-2</v>
      </c>
      <c r="F5485" s="4"/>
    </row>
    <row r="5486" spans="1:6" ht="13.2" x14ac:dyDescent="0.25">
      <c r="A5486" s="5">
        <v>44800.5</v>
      </c>
      <c r="B5486" s="6">
        <v>220.36</v>
      </c>
      <c r="C5486" s="6">
        <v>244.56926000000001</v>
      </c>
      <c r="D5486" s="6">
        <v>9.8987337983522494E-2</v>
      </c>
      <c r="E5486" s="4">
        <f t="shared" si="21"/>
        <v>6.7342792192041881E-2</v>
      </c>
      <c r="F5486" s="4"/>
    </row>
    <row r="5487" spans="1:6" ht="13.2" x14ac:dyDescent="0.25">
      <c r="A5487" s="5">
        <v>44800.541666666664</v>
      </c>
      <c r="B5487" s="6">
        <v>225.91</v>
      </c>
      <c r="C5487" s="6">
        <v>241.13829000000001</v>
      </c>
      <c r="D5487" s="6">
        <v>6.3151687772190795E-2</v>
      </c>
      <c r="E5487" s="4">
        <f t="shared" si="21"/>
        <v>6.622864313613297E-2</v>
      </c>
      <c r="F5487" s="4"/>
    </row>
    <row r="5488" spans="1:6" ht="13.2" x14ac:dyDescent="0.25">
      <c r="A5488" s="5">
        <v>44800.583333333336</v>
      </c>
      <c r="B5488" s="6">
        <v>225.86</v>
      </c>
      <c r="C5488" s="6">
        <v>218.31231</v>
      </c>
      <c r="D5488" s="6">
        <v>3.4572901546413098E-2</v>
      </c>
      <c r="E5488" s="4">
        <f t="shared" si="21"/>
        <v>5.9539999396207771E-2</v>
      </c>
      <c r="F5488" s="4"/>
    </row>
    <row r="5489" spans="1:6" ht="13.2" x14ac:dyDescent="0.25">
      <c r="A5489" s="5">
        <v>44800.625</v>
      </c>
      <c r="B5489" s="6">
        <v>153.72999999999999</v>
      </c>
      <c r="C5489" s="6">
        <v>181.71832000000001</v>
      </c>
      <c r="D5489" s="6">
        <v>0.15402035413930701</v>
      </c>
      <c r="E5489" s="4">
        <f t="shared" si="21"/>
        <v>6.0758796388550994E-2</v>
      </c>
      <c r="F5489" s="4"/>
    </row>
    <row r="5490" spans="1:6" ht="13.2" x14ac:dyDescent="0.25">
      <c r="A5490" s="5">
        <v>44800.666666666664</v>
      </c>
      <c r="B5490" s="6">
        <v>107.32</v>
      </c>
      <c r="C5490" s="6">
        <v>148.75623999999999</v>
      </c>
      <c r="D5490" s="6">
        <v>0.27855127287433401</v>
      </c>
      <c r="E5490" s="4">
        <f t="shared" si="21"/>
        <v>6.8620618843104983E-2</v>
      </c>
      <c r="F5490" s="4"/>
    </row>
    <row r="5491" spans="1:6" ht="13.2" x14ac:dyDescent="0.25">
      <c r="A5491" s="5">
        <v>44800.708333333336</v>
      </c>
      <c r="B5491" s="6">
        <v>100.1</v>
      </c>
      <c r="C5491" s="6">
        <v>130.34723</v>
      </c>
      <c r="D5491" s="6">
        <v>0.23205119126812199</v>
      </c>
      <c r="E5491" s="4">
        <f t="shared" si="21"/>
        <v>7.3892168251536938E-2</v>
      </c>
      <c r="F5491" s="4"/>
    </row>
    <row r="5492" spans="1:6" ht="13.2" x14ac:dyDescent="0.25">
      <c r="A5492" s="5">
        <v>44800.75</v>
      </c>
      <c r="B5492" s="6">
        <v>99.91</v>
      </c>
      <c r="C5492" s="6">
        <v>127.91067</v>
      </c>
      <c r="D5492" s="6">
        <v>0.218908008221675</v>
      </c>
      <c r="E5492" s="4">
        <f t="shared" si="21"/>
        <v>7.9237011104245705E-2</v>
      </c>
      <c r="F5492" s="4"/>
    </row>
    <row r="5493" spans="1:6" ht="13.2" x14ac:dyDescent="0.25">
      <c r="A5493" s="5">
        <v>44800.791666666664</v>
      </c>
      <c r="B5493" s="6">
        <v>98.64</v>
      </c>
      <c r="C5493" s="6">
        <v>131.12418</v>
      </c>
      <c r="D5493" s="6">
        <v>0.247736001094534</v>
      </c>
      <c r="E5493" s="4">
        <f t="shared" si="21"/>
        <v>8.7361158298030636E-2</v>
      </c>
      <c r="F5493" s="4"/>
    </row>
    <row r="5494" spans="1:6" ht="13.2" x14ac:dyDescent="0.25">
      <c r="A5494" s="5">
        <v>44800.833333333336</v>
      </c>
      <c r="B5494" s="6">
        <v>100.24</v>
      </c>
      <c r="C5494" s="6">
        <v>133.29228000000001</v>
      </c>
      <c r="D5494" s="6">
        <v>0.24796844948559599</v>
      </c>
      <c r="E5494" s="4">
        <f t="shared" si="21"/>
        <v>9.4519417777944981E-2</v>
      </c>
      <c r="F5494" s="4"/>
    </row>
    <row r="5495" spans="1:6" ht="13.2" x14ac:dyDescent="0.25">
      <c r="A5495" s="5">
        <v>44800.875</v>
      </c>
      <c r="B5495" s="6">
        <v>96.32</v>
      </c>
      <c r="C5495" s="6">
        <v>137.71795</v>
      </c>
      <c r="D5495" s="6">
        <v>0.30059952242971899</v>
      </c>
      <c r="E5495" s="4">
        <f t="shared" si="21"/>
        <v>0.10328928997831927</v>
      </c>
      <c r="F5495" s="4"/>
    </row>
    <row r="5496" spans="1:6" ht="13.2" x14ac:dyDescent="0.25">
      <c r="A5496" s="5">
        <v>44800.916666666664</v>
      </c>
      <c r="B5496" s="6">
        <v>105.94</v>
      </c>
      <c r="C5496" s="6">
        <v>146.22927999999999</v>
      </c>
      <c r="D5496" s="6">
        <v>0.27552129094802302</v>
      </c>
      <c r="E5496" s="4">
        <f t="shared" si="21"/>
        <v>0.10933100568072075</v>
      </c>
      <c r="F5496" s="4"/>
    </row>
    <row r="5497" spans="1:6" ht="13.2" x14ac:dyDescent="0.25">
      <c r="A5497" s="5">
        <v>44800.958333333336</v>
      </c>
      <c r="B5497" s="6">
        <v>121.88</v>
      </c>
      <c r="C5497" s="6">
        <v>160.62385</v>
      </c>
      <c r="D5497" s="6">
        <v>0.24120857518979899</v>
      </c>
      <c r="E5497" s="4">
        <f t="shared" si="21"/>
        <v>0.11439083866441117</v>
      </c>
      <c r="F5497" s="4"/>
    </row>
    <row r="5498" spans="1:6" ht="13.2" x14ac:dyDescent="0.25">
      <c r="A5498" s="5">
        <v>44801</v>
      </c>
      <c r="B5498" s="6">
        <v>141.04</v>
      </c>
      <c r="C5498" s="6">
        <v>178.54264000000001</v>
      </c>
      <c r="D5498" s="6">
        <v>0.210048647202707</v>
      </c>
      <c r="E5498" s="4">
        <f t="shared" si="21"/>
        <v>0.12121338763646561</v>
      </c>
      <c r="F5498" s="4"/>
    </row>
    <row r="5499" spans="1:6" ht="13.2" x14ac:dyDescent="0.25">
      <c r="A5499" s="5">
        <v>44801.041666666664</v>
      </c>
      <c r="B5499" s="6">
        <v>167.49</v>
      </c>
      <c r="C5499" s="6">
        <v>212.94515999999999</v>
      </c>
      <c r="D5499" s="6">
        <v>0.21345946533839899</v>
      </c>
      <c r="E5499" s="4">
        <f t="shared" si="21"/>
        <v>0.12749865274709735</v>
      </c>
      <c r="F5499" s="4"/>
    </row>
    <row r="5500" spans="1:6" ht="13.2" x14ac:dyDescent="0.25">
      <c r="A5500" s="5">
        <v>44801.083333333336</v>
      </c>
      <c r="B5500" s="6">
        <v>232.24</v>
      </c>
      <c r="C5500" s="6">
        <v>246.31322</v>
      </c>
      <c r="D5500" s="6">
        <v>5.7135463537036198E-2</v>
      </c>
      <c r="E5500" s="4">
        <f t="shared" si="21"/>
        <v>0.12923918081489258</v>
      </c>
      <c r="F5500" s="4"/>
    </row>
    <row r="5501" spans="1:6" ht="13.2" x14ac:dyDescent="0.25">
      <c r="A5501" s="5">
        <v>44801.125</v>
      </c>
      <c r="B5501" s="6">
        <v>257.97000000000003</v>
      </c>
      <c r="C5501" s="6">
        <v>260.30061999999998</v>
      </c>
      <c r="D5501" s="6">
        <v>8.9535706830047197E-3</v>
      </c>
      <c r="E5501" s="4">
        <f t="shared" si="21"/>
        <v>0.12828637169780288</v>
      </c>
      <c r="F5501" s="4"/>
    </row>
    <row r="5502" spans="1:6" ht="13.2" x14ac:dyDescent="0.25">
      <c r="A5502" s="5">
        <v>44801.166666666664</v>
      </c>
      <c r="B5502" s="6">
        <v>251.44</v>
      </c>
      <c r="C5502" s="6">
        <v>256.36669000000001</v>
      </c>
      <c r="D5502" s="6">
        <v>1.92173562017749E-2</v>
      </c>
      <c r="E5502" s="4">
        <f t="shared" si="21"/>
        <v>0.1282298382457373</v>
      </c>
      <c r="F5502" s="4"/>
    </row>
    <row r="5503" spans="1:6" ht="13.2" x14ac:dyDescent="0.25">
      <c r="A5503" s="5">
        <v>44801.208333333336</v>
      </c>
      <c r="B5503" s="6">
        <v>241.47</v>
      </c>
      <c r="C5503" s="6">
        <v>249.17982000000001</v>
      </c>
      <c r="D5503" s="6">
        <v>3.09407880622114E-2</v>
      </c>
      <c r="E5503" s="4">
        <f t="shared" si="21"/>
        <v>0.12877080019502493</v>
      </c>
      <c r="F5503" s="4"/>
    </row>
    <row r="5504" spans="1:6" ht="13.2" x14ac:dyDescent="0.25">
      <c r="A5504" s="5">
        <v>44801.25</v>
      </c>
      <c r="B5504" s="6">
        <v>233.53</v>
      </c>
      <c r="C5504" s="6">
        <v>244.94272000000001</v>
      </c>
      <c r="D5504" s="6">
        <v>4.6593423964590597E-2</v>
      </c>
      <c r="E5504" s="4">
        <f t="shared" si="21"/>
        <v>0.13036471128504282</v>
      </c>
      <c r="F5504" s="4"/>
    </row>
    <row r="5505" spans="1:6" ht="13.2" x14ac:dyDescent="0.25">
      <c r="A5505" s="5">
        <v>44801.291666666664</v>
      </c>
      <c r="B5505" s="6">
        <v>232.41</v>
      </c>
      <c r="C5505" s="6">
        <v>243.40924000000001</v>
      </c>
      <c r="D5505" s="6">
        <v>4.5188259903362803E-2</v>
      </c>
      <c r="E5505" s="4">
        <f t="shared" si="21"/>
        <v>0.13100879427397003</v>
      </c>
      <c r="F5505" s="4"/>
    </row>
    <row r="5506" spans="1:6" ht="13.2" x14ac:dyDescent="0.25">
      <c r="A5506" s="5">
        <v>44801.333333333336</v>
      </c>
      <c r="B5506" s="6">
        <v>233.18</v>
      </c>
      <c r="C5506" s="6">
        <v>242.41186999999999</v>
      </c>
      <c r="D5506" s="6">
        <v>3.8083407384300001E-2</v>
      </c>
      <c r="E5506" s="4">
        <f t="shared" si="21"/>
        <v>0.13124364614273534</v>
      </c>
      <c r="F5506" s="4"/>
    </row>
    <row r="5507" spans="1:6" ht="13.2" x14ac:dyDescent="0.25">
      <c r="A5507" s="5">
        <v>44801.375</v>
      </c>
      <c r="B5507" s="6">
        <v>224.9</v>
      </c>
      <c r="C5507" s="6">
        <v>236.77119999999999</v>
      </c>
      <c r="D5507" s="6">
        <v>5.0137854603938201E-2</v>
      </c>
      <c r="E5507" s="4">
        <f t="shared" si="21"/>
        <v>0.13207599496552011</v>
      </c>
      <c r="F5507" s="4"/>
    </row>
    <row r="5508" spans="1:6" ht="13.2" x14ac:dyDescent="0.25">
      <c r="A5508" s="5">
        <v>44801.416666666664</v>
      </c>
      <c r="B5508" s="6">
        <v>219.27</v>
      </c>
      <c r="C5508" s="6">
        <v>229.25309999999999</v>
      </c>
      <c r="D5508" s="6">
        <v>4.3546194140886098E-2</v>
      </c>
      <c r="E5508" s="4">
        <f t="shared" si="21"/>
        <v>0.13325338443966536</v>
      </c>
      <c r="F5508" s="4"/>
    </row>
    <row r="5509" spans="1:6" ht="13.2" x14ac:dyDescent="0.25">
      <c r="A5509" s="5">
        <v>44801.458333333336</v>
      </c>
      <c r="B5509" s="6">
        <v>213.57</v>
      </c>
      <c r="C5509" s="6">
        <v>229.40470999999999</v>
      </c>
      <c r="D5509" s="6">
        <v>6.9025217485726403E-2</v>
      </c>
      <c r="E5509" s="4">
        <f t="shared" si="21"/>
        <v>0.13440026006088218</v>
      </c>
      <c r="F5509" s="4"/>
    </row>
    <row r="5510" spans="1:6" ht="13.2" x14ac:dyDescent="0.25">
      <c r="A5510" s="5">
        <v>44801.5</v>
      </c>
      <c r="B5510" s="6">
        <v>212</v>
      </c>
      <c r="C5510" s="6">
        <v>234.93869000000001</v>
      </c>
      <c r="D5510" s="6">
        <v>9.7636919657634894E-2</v>
      </c>
      <c r="E5510" s="4">
        <f t="shared" si="21"/>
        <v>0.13434399263063687</v>
      </c>
      <c r="F5510" s="4"/>
    </row>
    <row r="5511" spans="1:6" ht="13.2" x14ac:dyDescent="0.25">
      <c r="A5511" s="5">
        <v>44801.541666666664</v>
      </c>
      <c r="B5511" s="6">
        <v>213.66</v>
      </c>
      <c r="C5511" s="6">
        <v>231.08615</v>
      </c>
      <c r="D5511" s="6">
        <v>7.5409755193030795E-2</v>
      </c>
      <c r="E5511" s="4">
        <f t="shared" si="21"/>
        <v>0.13485474543983855</v>
      </c>
      <c r="F5511" s="4"/>
    </row>
    <row r="5512" spans="1:6" ht="13.2" x14ac:dyDescent="0.25">
      <c r="A5512" s="5">
        <v>44801.583333333336</v>
      </c>
      <c r="B5512" s="6">
        <v>216.37</v>
      </c>
      <c r="C5512" s="6">
        <v>211.78924000000001</v>
      </c>
      <c r="D5512" s="6">
        <v>2.1628860842977601E-2</v>
      </c>
      <c r="E5512" s="4">
        <f t="shared" si="21"/>
        <v>0.13431541041052872</v>
      </c>
      <c r="F5512" s="4"/>
    </row>
    <row r="5513" spans="1:6" ht="13.2" x14ac:dyDescent="0.25">
      <c r="A5513" s="5">
        <v>44801.625</v>
      </c>
      <c r="B5513" s="6">
        <v>144.97999999999999</v>
      </c>
      <c r="C5513" s="6">
        <v>179.81595999999999</v>
      </c>
      <c r="D5513" s="6">
        <v>0.19373119049054299</v>
      </c>
      <c r="E5513" s="4">
        <f t="shared" si="21"/>
        <v>0.13597002859183022</v>
      </c>
      <c r="F5513" s="4"/>
    </row>
    <row r="5514" spans="1:6" ht="13.2" x14ac:dyDescent="0.25">
      <c r="A5514" s="5">
        <v>44801.666666666664</v>
      </c>
      <c r="B5514" s="6">
        <v>102.37</v>
      </c>
      <c r="C5514" s="6">
        <v>149.20193</v>
      </c>
      <c r="D5514" s="6">
        <v>0.31388287001381199</v>
      </c>
      <c r="E5514" s="4">
        <f t="shared" si="21"/>
        <v>0.13744217847264181</v>
      </c>
      <c r="F5514" s="4"/>
    </row>
    <row r="5515" spans="1:6" ht="13.2" x14ac:dyDescent="0.25">
      <c r="A5515" s="5">
        <v>44801.708333333336</v>
      </c>
      <c r="B5515" s="6">
        <v>93.55</v>
      </c>
      <c r="C5515" s="6">
        <v>131.05271999999999</v>
      </c>
      <c r="D5515" s="6">
        <v>0.286165140258057</v>
      </c>
      <c r="E5515" s="4">
        <f t="shared" si="21"/>
        <v>0.13969692634722244</v>
      </c>
      <c r="F5515" s="4"/>
    </row>
    <row r="5516" spans="1:6" ht="13.2" x14ac:dyDescent="0.25">
      <c r="A5516" s="5">
        <v>44801.75</v>
      </c>
      <c r="B5516" s="6">
        <v>97.52</v>
      </c>
      <c r="C5516" s="6">
        <v>128.61360999999999</v>
      </c>
      <c r="D5516" s="6">
        <v>0.241759872847049</v>
      </c>
      <c r="E5516" s="4">
        <f t="shared" si="21"/>
        <v>0.14064908737327972</v>
      </c>
      <c r="F5516" s="4"/>
    </row>
    <row r="5517" spans="1:6" ht="13.2" x14ac:dyDescent="0.25">
      <c r="A5517" s="5">
        <v>44801.791666666664</v>
      </c>
      <c r="B5517" s="6">
        <v>96.18</v>
      </c>
      <c r="C5517" s="6">
        <v>132.32002</v>
      </c>
      <c r="D5517" s="6">
        <v>0.27312586560975399</v>
      </c>
      <c r="E5517" s="4">
        <f t="shared" si="21"/>
        <v>0.14170699839474718</v>
      </c>
      <c r="F5517" s="4"/>
    </row>
    <row r="5518" spans="1:6" ht="13.2" x14ac:dyDescent="0.25">
      <c r="A5518" s="5">
        <v>44801.833333333336</v>
      </c>
      <c r="B5518" s="6">
        <v>97.43</v>
      </c>
      <c r="C5518" s="6">
        <v>135.14357999999999</v>
      </c>
      <c r="D5518" s="6">
        <v>0.27906305279170401</v>
      </c>
      <c r="E5518" s="4">
        <f t="shared" si="21"/>
        <v>0.14300260686583505</v>
      </c>
      <c r="F5518" s="4"/>
    </row>
    <row r="5519" spans="1:6" ht="13.2" x14ac:dyDescent="0.25">
      <c r="A5519" s="5">
        <v>44801.875</v>
      </c>
      <c r="B5519" s="6">
        <v>108.19</v>
      </c>
      <c r="C5519" s="6">
        <v>138.8312</v>
      </c>
      <c r="D5519" s="6">
        <v>0.22070831340505501</v>
      </c>
      <c r="E5519" s="4">
        <f t="shared" si="21"/>
        <v>0.13967380648980737</v>
      </c>
      <c r="F5519" s="4"/>
    </row>
    <row r="5520" spans="1:6" ht="13.2" x14ac:dyDescent="0.25">
      <c r="A5520" s="5">
        <v>44801.916666666664</v>
      </c>
      <c r="B5520" s="6">
        <v>122.56</v>
      </c>
      <c r="C5520" s="6">
        <v>144.25623999999999</v>
      </c>
      <c r="D5520" s="6">
        <v>0.15040070363680599</v>
      </c>
      <c r="E5520" s="4">
        <f t="shared" si="21"/>
        <v>0.13446044868517334</v>
      </c>
      <c r="F5520" s="4"/>
    </row>
    <row r="5521" spans="1:6" ht="13.2" x14ac:dyDescent="0.25">
      <c r="A5521" s="5">
        <v>44801.958333333336</v>
      </c>
      <c r="B5521" s="6">
        <v>136.80000000000001</v>
      </c>
      <c r="C5521" s="6">
        <v>154.21508</v>
      </c>
      <c r="D5521" s="6">
        <v>0.112927218272039</v>
      </c>
      <c r="E5521" s="4">
        <f t="shared" si="21"/>
        <v>0.12911539214693332</v>
      </c>
      <c r="F5521" s="4"/>
    </row>
    <row r="5522" spans="1:6" ht="13.2" x14ac:dyDescent="0.25">
      <c r="A5522" s="5">
        <v>44802</v>
      </c>
      <c r="B5522" s="6">
        <v>163.68</v>
      </c>
      <c r="C5522" s="6">
        <v>178.30996999999999</v>
      </c>
      <c r="D5522" s="6">
        <v>8.20479640033588E-2</v>
      </c>
      <c r="E5522" s="4">
        <f t="shared" si="21"/>
        <v>0.12378203034696049</v>
      </c>
      <c r="F5522" s="4"/>
    </row>
    <row r="5523" spans="1:6" ht="13.2" x14ac:dyDescent="0.25">
      <c r="A5523" s="5">
        <v>44802.041666666664</v>
      </c>
      <c r="B5523" s="6">
        <v>201.68</v>
      </c>
      <c r="C5523" s="6">
        <v>211.55618000000001</v>
      </c>
      <c r="D5523" s="6">
        <v>4.6683486154836001E-2</v>
      </c>
      <c r="E5523" s="4">
        <f t="shared" si="21"/>
        <v>0.116833031214312</v>
      </c>
      <c r="F5523" s="4"/>
    </row>
    <row r="5524" spans="1:6" ht="13.2" x14ac:dyDescent="0.25">
      <c r="A5524" s="5">
        <v>44802.083333333336</v>
      </c>
      <c r="B5524" s="6">
        <v>253.96</v>
      </c>
      <c r="C5524" s="6">
        <v>243.39836</v>
      </c>
      <c r="D5524" s="6">
        <v>4.3392404123018702E-2</v>
      </c>
      <c r="E5524" s="4">
        <f t="shared" si="21"/>
        <v>0.11626040373872797</v>
      </c>
      <c r="F5524" s="4"/>
    </row>
    <row r="5525" spans="1:6" ht="13.2" x14ac:dyDescent="0.25">
      <c r="A5525" s="5">
        <v>44802.125</v>
      </c>
      <c r="B5525" s="6">
        <v>267.77999999999997</v>
      </c>
      <c r="C5525" s="6">
        <v>256.01846</v>
      </c>
      <c r="D5525" s="6">
        <v>4.5940202905680898E-2</v>
      </c>
      <c r="E5525" s="4">
        <f t="shared" si="21"/>
        <v>0.11780151341467281</v>
      </c>
      <c r="F5525" s="4"/>
    </row>
    <row r="5526" spans="1:6" ht="13.2" x14ac:dyDescent="0.25">
      <c r="A5526" s="5">
        <v>44802.166666666664</v>
      </c>
      <c r="B5526" s="6">
        <v>250.99</v>
      </c>
      <c r="C5526" s="6">
        <v>252.01018999999999</v>
      </c>
      <c r="D5526" s="6">
        <v>4.0482093204246396E-3</v>
      </c>
      <c r="E5526" s="4">
        <f t="shared" si="21"/>
        <v>0.11716946562794987</v>
      </c>
      <c r="F5526" s="4"/>
    </row>
    <row r="5527" spans="1:6" ht="13.2" x14ac:dyDescent="0.25">
      <c r="A5527" s="5">
        <v>44802.208333333336</v>
      </c>
      <c r="B5527" s="6">
        <v>242.76</v>
      </c>
      <c r="C5527" s="6">
        <v>245.6499</v>
      </c>
      <c r="D5527" s="6">
        <v>1.1764303588155301E-2</v>
      </c>
      <c r="E5527" s="4">
        <f t="shared" si="21"/>
        <v>0.11637044544153087</v>
      </c>
      <c r="F5527" s="4"/>
    </row>
    <row r="5528" spans="1:6" ht="13.2" x14ac:dyDescent="0.25">
      <c r="A5528" s="5">
        <v>44802.25</v>
      </c>
      <c r="B5528" s="6">
        <v>240.92</v>
      </c>
      <c r="C5528" s="6">
        <v>242.11247</v>
      </c>
      <c r="D5528" s="6">
        <v>4.9252729526901799E-3</v>
      </c>
      <c r="E5528" s="4">
        <f t="shared" si="21"/>
        <v>0.11463427248270168</v>
      </c>
      <c r="F5528" s="4"/>
    </row>
    <row r="5529" spans="1:6" ht="13.2" x14ac:dyDescent="0.25">
      <c r="A5529" s="5">
        <v>44802.291666666664</v>
      </c>
      <c r="B5529" s="6">
        <v>241.24</v>
      </c>
      <c r="C5529" s="6">
        <v>241.08689000000001</v>
      </c>
      <c r="D5529" s="6">
        <v>6.3508223114080596E-4</v>
      </c>
      <c r="E5529" s="4">
        <f t="shared" si="21"/>
        <v>0.11277789007969245</v>
      </c>
      <c r="F5529" s="4"/>
    </row>
    <row r="5530" spans="1:6" ht="13.2" x14ac:dyDescent="0.25">
      <c r="A5530" s="5">
        <v>44802.333333333336</v>
      </c>
      <c r="B5530" s="6">
        <v>240.93</v>
      </c>
      <c r="C5530" s="6">
        <v>240.15207000000001</v>
      </c>
      <c r="D5530" s="6">
        <v>3.2393224842908802E-3</v>
      </c>
      <c r="E5530" s="4">
        <f t="shared" si="21"/>
        <v>0.11132605320885874</v>
      </c>
      <c r="F5530" s="4"/>
    </row>
    <row r="5531" spans="1:6" ht="13.2" x14ac:dyDescent="0.25">
      <c r="A5531" s="5">
        <v>44802.375</v>
      </c>
      <c r="B5531" s="6">
        <v>240.79</v>
      </c>
      <c r="C5531" s="6">
        <v>234.47754</v>
      </c>
      <c r="D5531" s="6">
        <v>2.6921384453282699E-2</v>
      </c>
      <c r="E5531" s="4">
        <f t="shared" si="21"/>
        <v>0.11035870028591477</v>
      </c>
      <c r="F5531" s="4"/>
    </row>
    <row r="5532" spans="1:6" ht="13.2" x14ac:dyDescent="0.25">
      <c r="A5532" s="5">
        <v>44802.416666666664</v>
      </c>
      <c r="B5532" s="6">
        <v>246.61</v>
      </c>
      <c r="C5532" s="6">
        <v>228.05534</v>
      </c>
      <c r="D5532" s="6">
        <v>8.1360339994669698E-2</v>
      </c>
      <c r="E5532" s="4">
        <f t="shared" si="21"/>
        <v>0.11193428969648907</v>
      </c>
      <c r="F5532" s="4"/>
    </row>
    <row r="5533" spans="1:6" ht="13.2" x14ac:dyDescent="0.25">
      <c r="A5533" s="5">
        <v>44802.458333333336</v>
      </c>
      <c r="B5533" s="6">
        <v>252.53</v>
      </c>
      <c r="C5533" s="6">
        <v>229.00431</v>
      </c>
      <c r="D5533" s="6">
        <v>0.102730337258717</v>
      </c>
      <c r="E5533" s="4">
        <f t="shared" si="21"/>
        <v>0.11333866968703037</v>
      </c>
      <c r="F5533" s="4"/>
    </row>
    <row r="5534" spans="1:6" ht="13.2" x14ac:dyDescent="0.25">
      <c r="A5534" s="5">
        <v>44802.5</v>
      </c>
      <c r="B5534" s="6">
        <v>251.99</v>
      </c>
      <c r="C5534" s="6">
        <v>233.10636</v>
      </c>
      <c r="D5534" s="6">
        <v>8.1008686335284893E-2</v>
      </c>
      <c r="E5534" s="4">
        <f t="shared" si="21"/>
        <v>0.11264582663193244</v>
      </c>
      <c r="F5534" s="4"/>
    </row>
    <row r="5535" spans="1:6" ht="13.2" x14ac:dyDescent="0.25">
      <c r="A5535" s="5">
        <v>44802.541666666664</v>
      </c>
      <c r="B5535" s="6">
        <v>247.78</v>
      </c>
      <c r="C5535" s="6">
        <v>227.8698</v>
      </c>
      <c r="D5535" s="6">
        <v>8.7375334511198902E-2</v>
      </c>
      <c r="E5535" s="4">
        <f t="shared" si="21"/>
        <v>0.11314439243685613</v>
      </c>
      <c r="F5535" s="4"/>
    </row>
    <row r="5536" spans="1:6" ht="13.2" x14ac:dyDescent="0.25">
      <c r="A5536" s="5">
        <v>44802.583333333336</v>
      </c>
      <c r="B5536" s="6">
        <v>245.62</v>
      </c>
      <c r="C5536" s="6">
        <v>209.90952999999999</v>
      </c>
      <c r="D5536" s="6">
        <v>0.170123147815156</v>
      </c>
      <c r="E5536" s="4">
        <f t="shared" si="21"/>
        <v>0.11933165439403021</v>
      </c>
      <c r="F5536" s="4"/>
    </row>
    <row r="5537" spans="1:6" ht="13.2" x14ac:dyDescent="0.25">
      <c r="A5537" s="5">
        <v>44802.625</v>
      </c>
      <c r="B5537" s="6">
        <v>197.71</v>
      </c>
      <c r="C5537" s="6">
        <v>181.01468</v>
      </c>
      <c r="D5537" s="6">
        <v>9.2231856554396599E-2</v>
      </c>
      <c r="E5537" s="4">
        <f t="shared" si="21"/>
        <v>0.11510251548002411</v>
      </c>
      <c r="F5537" s="4"/>
    </row>
    <row r="5538" spans="1:6" ht="13.2" x14ac:dyDescent="0.25">
      <c r="A5538" s="5">
        <v>44802.666666666664</v>
      </c>
      <c r="B5538" s="6">
        <v>165.69</v>
      </c>
      <c r="C5538" s="6">
        <v>152.34513999999999</v>
      </c>
      <c r="D5538" s="6">
        <v>8.7596230506598399E-2</v>
      </c>
      <c r="E5538" s="4">
        <f t="shared" si="21"/>
        <v>0.10567390550055683</v>
      </c>
      <c r="F5538" s="4"/>
    </row>
    <row r="5539" spans="1:6" ht="13.2" x14ac:dyDescent="0.25">
      <c r="A5539" s="5">
        <v>44802.708333333336</v>
      </c>
      <c r="B5539" s="6">
        <v>153.56</v>
      </c>
      <c r="C5539" s="6">
        <v>133.70788999999999</v>
      </c>
      <c r="D5539" s="6">
        <v>0.14847373629185201</v>
      </c>
      <c r="E5539" s="4">
        <f t="shared" si="21"/>
        <v>9.9936763668631634E-2</v>
      </c>
      <c r="F5539" s="4"/>
    </row>
    <row r="5540" spans="1:6" ht="13.2" x14ac:dyDescent="0.25">
      <c r="A5540" s="5">
        <v>44802.75</v>
      </c>
      <c r="B5540" s="6">
        <v>148.62</v>
      </c>
      <c r="C5540" s="6">
        <v>129.58335</v>
      </c>
      <c r="D5540" s="6">
        <v>0.14690660489947199</v>
      </c>
      <c r="E5540" s="4">
        <f t="shared" si="21"/>
        <v>9.5984544170815922E-2</v>
      </c>
      <c r="F5540" s="4"/>
    </row>
    <row r="5541" spans="1:6" ht="13.2" x14ac:dyDescent="0.25">
      <c r="A5541" s="5">
        <v>44802.791666666664</v>
      </c>
      <c r="B5541" s="6">
        <v>144.81</v>
      </c>
      <c r="C5541" s="6">
        <v>132.18071</v>
      </c>
      <c r="D5541" s="6">
        <v>9.5545635970634396E-2</v>
      </c>
      <c r="E5541" s="4">
        <f t="shared" si="21"/>
        <v>8.8585367935852602E-2</v>
      </c>
      <c r="F5541" s="4"/>
    </row>
    <row r="5542" spans="1:6" ht="13.2" x14ac:dyDescent="0.25">
      <c r="A5542" s="5">
        <v>44802.833333333336</v>
      </c>
      <c r="B5542" s="6">
        <v>149.80000000000001</v>
      </c>
      <c r="C5542" s="6">
        <v>134.93447</v>
      </c>
      <c r="D5542" s="6">
        <v>0.110168513649625</v>
      </c>
      <c r="E5542" s="4">
        <f t="shared" si="21"/>
        <v>8.1548095471599344E-2</v>
      </c>
      <c r="F5542" s="4"/>
    </row>
    <row r="5543" spans="1:6" ht="13.2" x14ac:dyDescent="0.25">
      <c r="A5543" s="5">
        <v>44802.875</v>
      </c>
      <c r="B5543" s="6">
        <v>156.30000000000001</v>
      </c>
      <c r="C5543" s="6">
        <v>139.01844</v>
      </c>
      <c r="D5543" s="6">
        <v>0.124311278417453</v>
      </c>
      <c r="E5543" s="4">
        <f t="shared" si="21"/>
        <v>7.7531552347115923E-2</v>
      </c>
      <c r="F5543" s="4"/>
    </row>
    <row r="5544" spans="1:6" ht="13.2" x14ac:dyDescent="0.25">
      <c r="A5544" s="5">
        <v>44802.916666666664</v>
      </c>
      <c r="B5544" s="6">
        <v>169.19</v>
      </c>
      <c r="C5544" s="6">
        <v>144.78040999999999</v>
      </c>
      <c r="D5544" s="6">
        <v>0.16859732611615</v>
      </c>
      <c r="E5544" s="4">
        <f t="shared" si="21"/>
        <v>7.8289744950421916E-2</v>
      </c>
      <c r="F5544" s="4"/>
    </row>
    <row r="5545" spans="1:6" ht="13.2" x14ac:dyDescent="0.25">
      <c r="A5545" s="5">
        <v>44802.958333333336</v>
      </c>
      <c r="B5545" s="6">
        <v>175.96</v>
      </c>
      <c r="C5545" s="6">
        <v>155.05595</v>
      </c>
      <c r="D5545" s="6">
        <v>0.13481617441961999</v>
      </c>
      <c r="E5545" s="4">
        <f t="shared" si="21"/>
        <v>7.9201784789904459E-2</v>
      </c>
      <c r="F5545" s="4"/>
    </row>
    <row r="5546" spans="1:6" ht="13.2" x14ac:dyDescent="0.25">
      <c r="A5546" s="5">
        <v>44803</v>
      </c>
      <c r="B5546" s="6">
        <v>185.37</v>
      </c>
      <c r="C5546" s="6">
        <v>167.26719</v>
      </c>
      <c r="D5546" s="6">
        <v>0.108226903315587</v>
      </c>
      <c r="E5546" s="4">
        <f t="shared" si="21"/>
        <v>8.029257392791396E-2</v>
      </c>
      <c r="F5546" s="4"/>
    </row>
    <row r="5547" spans="1:6" ht="13.2" x14ac:dyDescent="0.25">
      <c r="A5547" s="5">
        <v>44803.041666666664</v>
      </c>
      <c r="B5547" s="6">
        <v>212.52</v>
      </c>
      <c r="C5547" s="6">
        <v>197.10498999999999</v>
      </c>
      <c r="D5547" s="6">
        <v>7.8207101707572294E-2</v>
      </c>
      <c r="E5547" s="4">
        <f t="shared" si="21"/>
        <v>8.1606057909277954E-2</v>
      </c>
      <c r="F5547" s="4"/>
    </row>
    <row r="5548" spans="1:6" ht="13.2" x14ac:dyDescent="0.25">
      <c r="A5548" s="5">
        <v>44803.083333333336</v>
      </c>
      <c r="B5548" s="6">
        <v>267.74</v>
      </c>
      <c r="C5548" s="6">
        <v>232.202</v>
      </c>
      <c r="D5548" s="6">
        <v>0.15304777736625799</v>
      </c>
      <c r="E5548" s="4">
        <f t="shared" si="21"/>
        <v>8.6175031794412937E-2</v>
      </c>
      <c r="F5548" s="4"/>
    </row>
    <row r="5549" spans="1:6" ht="13.2" x14ac:dyDescent="0.25">
      <c r="A5549" s="5">
        <v>44803.125</v>
      </c>
      <c r="B5549" s="6">
        <v>287.35000000000002</v>
      </c>
      <c r="C5549" s="6">
        <v>249.94927999999999</v>
      </c>
      <c r="D5549" s="6">
        <v>0.149633237591242</v>
      </c>
      <c r="E5549" s="4">
        <f t="shared" si="21"/>
        <v>9.0495574906311313E-2</v>
      </c>
      <c r="F5549" s="4"/>
    </row>
    <row r="5550" spans="1:6" ht="13.2" x14ac:dyDescent="0.25">
      <c r="A5550" s="5">
        <v>44803.166666666664</v>
      </c>
      <c r="B5550" s="6">
        <v>281.79000000000002</v>
      </c>
      <c r="C5550" s="6">
        <v>247.69712999999999</v>
      </c>
      <c r="D5550" s="6">
        <v>0.13763934204647399</v>
      </c>
      <c r="E5550" s="4">
        <f t="shared" si="21"/>
        <v>9.6061872103230028E-2</v>
      </c>
      <c r="F5550" s="4"/>
    </row>
    <row r="5551" spans="1:6" ht="13.2" x14ac:dyDescent="0.25">
      <c r="A5551" s="5">
        <v>44803.208333333336</v>
      </c>
      <c r="B5551" s="6">
        <v>273.23</v>
      </c>
      <c r="C5551" s="6">
        <v>240.17094</v>
      </c>
      <c r="D5551" s="6">
        <v>0.13764804351434001</v>
      </c>
      <c r="E5551" s="4">
        <f t="shared" si="21"/>
        <v>0.10130702793348773</v>
      </c>
      <c r="F5551" s="4"/>
    </row>
    <row r="5552" spans="1:6" ht="13.2" x14ac:dyDescent="0.25">
      <c r="A5552" s="5">
        <v>44803.25</v>
      </c>
      <c r="B5552" s="6">
        <v>272.33</v>
      </c>
      <c r="C5552" s="6">
        <v>234.76023000000001</v>
      </c>
      <c r="D5552" s="6">
        <v>0.160034644709625</v>
      </c>
      <c r="E5552" s="4">
        <f t="shared" si="21"/>
        <v>0.10776991842335999</v>
      </c>
      <c r="F5552" s="4"/>
    </row>
    <row r="5553" spans="1:6" ht="13.2" x14ac:dyDescent="0.25">
      <c r="A5553" s="5">
        <v>44803.291666666664</v>
      </c>
      <c r="B5553" s="6">
        <v>266.88</v>
      </c>
      <c r="C5553" s="6">
        <v>231.6798</v>
      </c>
      <c r="D5553" s="6">
        <v>0.15193469607622201</v>
      </c>
      <c r="E5553" s="4">
        <f t="shared" si="21"/>
        <v>0.11407406900023838</v>
      </c>
      <c r="F5553" s="4"/>
    </row>
    <row r="5554" spans="1:6" ht="13.2" x14ac:dyDescent="0.25">
      <c r="A5554" s="5">
        <v>44803.333333333336</v>
      </c>
      <c r="B5554" s="6">
        <v>273.13</v>
      </c>
      <c r="C5554" s="6">
        <v>229.09380999999999</v>
      </c>
      <c r="D5554" s="6">
        <v>0.192219030274104</v>
      </c>
      <c r="E5554" s="4">
        <f t="shared" si="21"/>
        <v>0.1219482234914806</v>
      </c>
      <c r="F5554" s="4"/>
    </row>
    <row r="5555" spans="1:6" ht="13.2" x14ac:dyDescent="0.25">
      <c r="A5555" s="5">
        <v>44803.375</v>
      </c>
      <c r="B5555" s="6">
        <v>279.10000000000002</v>
      </c>
      <c r="C5555" s="6">
        <v>222.56798000000001</v>
      </c>
      <c r="D5555" s="6">
        <v>0.253998890586148</v>
      </c>
      <c r="E5555" s="4">
        <f t="shared" si="21"/>
        <v>0.13140978624701663</v>
      </c>
      <c r="F5555" s="4"/>
    </row>
    <row r="5556" spans="1:6" ht="13.2" x14ac:dyDescent="0.25">
      <c r="A5556" s="5">
        <v>44803.416666666664</v>
      </c>
      <c r="B5556" s="6">
        <v>279.70999999999998</v>
      </c>
      <c r="C5556" s="6">
        <v>216.15243000000001</v>
      </c>
      <c r="D5556" s="6">
        <v>0.29404050650737501</v>
      </c>
      <c r="E5556" s="4">
        <f t="shared" si="21"/>
        <v>0.14027145985171272</v>
      </c>
      <c r="F5556" s="4"/>
    </row>
    <row r="5557" spans="1:6" ht="13.2" x14ac:dyDescent="0.25">
      <c r="A5557" s="5">
        <v>44803.458333333336</v>
      </c>
      <c r="B5557" s="6">
        <v>282.95999999999998</v>
      </c>
      <c r="C5557" s="6">
        <v>219.64180999999999</v>
      </c>
      <c r="D5557" s="6">
        <v>0.28827931257714501</v>
      </c>
      <c r="E5557" s="4">
        <f t="shared" si="21"/>
        <v>0.14800266715664723</v>
      </c>
      <c r="F5557" s="4"/>
    </row>
    <row r="5558" spans="1:6" ht="13.2" x14ac:dyDescent="0.25">
      <c r="A5558" s="5">
        <v>44803.5</v>
      </c>
      <c r="B5558" s="6">
        <v>284.14</v>
      </c>
      <c r="C5558" s="6">
        <v>227.08488</v>
      </c>
      <c r="D5558" s="6">
        <v>0.25125019331978399</v>
      </c>
      <c r="E5558" s="4">
        <f t="shared" si="21"/>
        <v>0.15509606328100134</v>
      </c>
      <c r="F5558" s="4"/>
    </row>
    <row r="5559" spans="1:6" ht="13.2" x14ac:dyDescent="0.25">
      <c r="A5559" s="5">
        <v>44803.541666666664</v>
      </c>
      <c r="B5559" s="6">
        <v>282.20999999999998</v>
      </c>
      <c r="C5559" s="6">
        <v>222.30273</v>
      </c>
      <c r="D5559" s="6">
        <v>0.26948508459612702</v>
      </c>
      <c r="E5559" s="4">
        <f t="shared" si="21"/>
        <v>0.16268396953454001</v>
      </c>
      <c r="F5559" s="4"/>
    </row>
    <row r="5560" spans="1:6" ht="13.2" x14ac:dyDescent="0.25">
      <c r="A5560" s="5">
        <v>44803.583333333336</v>
      </c>
      <c r="B5560" s="6">
        <v>273.83999999999997</v>
      </c>
      <c r="C5560" s="6">
        <v>202.97483</v>
      </c>
      <c r="D5560" s="6">
        <v>0.349132796416186</v>
      </c>
      <c r="E5560" s="4">
        <f t="shared" si="21"/>
        <v>0.17014270489291627</v>
      </c>
      <c r="F5560" s="4"/>
    </row>
    <row r="5561" spans="1:6" ht="13.2" x14ac:dyDescent="0.25">
      <c r="A5561" s="5">
        <v>44803.625</v>
      </c>
      <c r="B5561" s="6">
        <v>219.85</v>
      </c>
      <c r="C5561" s="6">
        <v>175.83185</v>
      </c>
      <c r="D5561" s="6">
        <v>0.25034230146586001</v>
      </c>
      <c r="E5561" s="4">
        <f t="shared" si="21"/>
        <v>0.17673064009756057</v>
      </c>
      <c r="F5561" s="4"/>
    </row>
    <row r="5562" spans="1:6" ht="13.2" x14ac:dyDescent="0.25">
      <c r="A5562" s="5">
        <v>44803.666666666664</v>
      </c>
      <c r="B5562" s="6">
        <v>185.02</v>
      </c>
      <c r="C5562" s="6">
        <v>152.62119000000001</v>
      </c>
      <c r="D5562" s="6">
        <v>0.21228251463640099</v>
      </c>
      <c r="E5562" s="4">
        <f t="shared" si="21"/>
        <v>0.18192590193630234</v>
      </c>
      <c r="F5562" s="4"/>
    </row>
    <row r="5563" spans="1:6" ht="13.2" x14ac:dyDescent="0.25">
      <c r="A5563" s="5">
        <v>44803.708333333336</v>
      </c>
      <c r="B5563" s="6">
        <v>175.24</v>
      </c>
      <c r="C5563" s="6">
        <v>138.15611000000001</v>
      </c>
      <c r="D5563" s="6">
        <v>0.26842019509669102</v>
      </c>
      <c r="E5563" s="4">
        <f t="shared" si="21"/>
        <v>0.18692367105317062</v>
      </c>
      <c r="F5563" s="4"/>
    </row>
    <row r="5564" spans="1:6" ht="13.2" x14ac:dyDescent="0.25">
      <c r="A5564" s="5">
        <v>44803.75</v>
      </c>
      <c r="B5564" s="6">
        <v>171.35</v>
      </c>
      <c r="C5564" s="6">
        <v>133.73397</v>
      </c>
      <c r="D5564" s="6">
        <v>0.28127505674137898</v>
      </c>
      <c r="E5564" s="4">
        <f t="shared" si="21"/>
        <v>0.19252235654658342</v>
      </c>
      <c r="F5564" s="4"/>
    </row>
    <row r="5565" spans="1:6" ht="13.2" x14ac:dyDescent="0.25">
      <c r="A5565" s="5">
        <v>44803.791666666664</v>
      </c>
      <c r="B5565" s="6">
        <v>172.44</v>
      </c>
      <c r="C5565" s="6">
        <v>133.75435999999999</v>
      </c>
      <c r="D5565" s="6">
        <v>0.289229001581705</v>
      </c>
      <c r="E5565" s="4">
        <f t="shared" si="21"/>
        <v>0.20059249678037805</v>
      </c>
      <c r="F5565" s="4"/>
    </row>
    <row r="5566" spans="1:6" ht="13.2" x14ac:dyDescent="0.25">
      <c r="A5566" s="5">
        <v>44803.833333333336</v>
      </c>
      <c r="B5566" s="6">
        <v>174.94</v>
      </c>
      <c r="C5566" s="6">
        <v>135.37765999999999</v>
      </c>
      <c r="D5566" s="6">
        <v>0.29223684321327398</v>
      </c>
      <c r="E5566" s="4">
        <f t="shared" si="21"/>
        <v>0.20817867717886343</v>
      </c>
      <c r="F5566" s="4"/>
    </row>
    <row r="5567" spans="1:6" ht="13.2" x14ac:dyDescent="0.25">
      <c r="A5567" s="5">
        <v>44803.875</v>
      </c>
      <c r="B5567" s="6">
        <v>182.63</v>
      </c>
      <c r="C5567" s="6">
        <v>140.29239999999999</v>
      </c>
      <c r="D5567" s="6">
        <v>0.30178113711077698</v>
      </c>
      <c r="E5567" s="4">
        <f t="shared" si="21"/>
        <v>0.21557325462441859</v>
      </c>
      <c r="F5567" s="4"/>
    </row>
    <row r="5568" spans="1:6" ht="13.2" x14ac:dyDescent="0.25">
      <c r="A5568" s="5">
        <v>44803.916666666664</v>
      </c>
      <c r="B5568" s="6">
        <v>191.93</v>
      </c>
      <c r="C5568" s="6">
        <v>146.48703</v>
      </c>
      <c r="D5568" s="6">
        <v>0.31021838588713202</v>
      </c>
      <c r="E5568" s="4">
        <f t="shared" si="21"/>
        <v>0.22147413211487618</v>
      </c>
      <c r="F5568" s="4"/>
    </row>
    <row r="5569" spans="1:6" ht="13.2" x14ac:dyDescent="0.25">
      <c r="A5569" s="5">
        <v>44803.958333333336</v>
      </c>
      <c r="B5569" s="6">
        <v>205.21</v>
      </c>
      <c r="C5569" s="6">
        <v>152.81148999999999</v>
      </c>
      <c r="D5569" s="6">
        <v>0.34289640131118398</v>
      </c>
      <c r="E5569" s="4">
        <f t="shared" si="21"/>
        <v>0.23014414156869134</v>
      </c>
      <c r="F5569" s="4"/>
    </row>
    <row r="5570" spans="1:6" ht="13.2" x14ac:dyDescent="0.25">
      <c r="A5570" s="5">
        <v>44801</v>
      </c>
      <c r="B5570" s="6">
        <v>141.04</v>
      </c>
      <c r="C5570" s="6">
        <v>148.77883</v>
      </c>
      <c r="D5570" s="6">
        <v>5.2015666476205001E-2</v>
      </c>
      <c r="E5570" s="4">
        <f t="shared" si="21"/>
        <v>0.22780200670038378</v>
      </c>
      <c r="F5570" s="4"/>
    </row>
    <row r="5571" spans="1:6" ht="13.2" x14ac:dyDescent="0.25">
      <c r="A5571" s="5">
        <v>44801.041666666664</v>
      </c>
      <c r="B5571" s="6">
        <v>167.49</v>
      </c>
      <c r="C5571" s="6">
        <v>188.28339</v>
      </c>
      <c r="D5571" s="6">
        <v>0.110436666771296</v>
      </c>
      <c r="E5571" s="4">
        <f t="shared" si="21"/>
        <v>0.22914490524470557</v>
      </c>
      <c r="F5571" s="4"/>
    </row>
    <row r="5572" spans="1:6" ht="13.2" x14ac:dyDescent="0.25">
      <c r="A5572" s="5">
        <v>44801.083333333336</v>
      </c>
      <c r="B5572" s="6">
        <v>232.24</v>
      </c>
      <c r="C5572" s="6">
        <v>226.37003999999999</v>
      </c>
      <c r="D5572" s="6">
        <v>2.5930816639869899E-2</v>
      </c>
      <c r="E5572" s="4">
        <f t="shared" si="21"/>
        <v>0.22384836521443943</v>
      </c>
      <c r="F5572" s="4"/>
    </row>
    <row r="5573" spans="1:6" ht="13.2" x14ac:dyDescent="0.25">
      <c r="A5573" s="5">
        <v>44801.125</v>
      </c>
      <c r="B5573" s="6">
        <v>257.97000000000003</v>
      </c>
      <c r="C5573" s="6">
        <v>246.57423</v>
      </c>
      <c r="D5573" s="6">
        <v>4.6216386846265403E-2</v>
      </c>
      <c r="E5573" s="4">
        <f t="shared" si="21"/>
        <v>0.21953932976673207</v>
      </c>
      <c r="F5573" s="4"/>
    </row>
    <row r="5574" spans="1:6" ht="13.2" x14ac:dyDescent="0.25">
      <c r="A5574" s="5">
        <v>44801.166666666664</v>
      </c>
      <c r="B5574" s="6">
        <v>251.44</v>
      </c>
      <c r="C5574" s="6">
        <v>248.02735999999999</v>
      </c>
      <c r="D5574" s="6">
        <v>1.37591272188681E-2</v>
      </c>
      <c r="E5574" s="4">
        <f t="shared" si="21"/>
        <v>0.21437765414891516</v>
      </c>
      <c r="F5574" s="4"/>
    </row>
    <row r="5575" spans="1:6" ht="13.2" x14ac:dyDescent="0.25">
      <c r="A5575" s="5">
        <v>44801.208333333336</v>
      </c>
      <c r="B5575" s="6">
        <v>241.47</v>
      </c>
      <c r="C5575" s="6">
        <v>242.83667</v>
      </c>
      <c r="D5575" s="6">
        <v>5.6279391411519402E-3</v>
      </c>
      <c r="E5575" s="4">
        <f t="shared" si="21"/>
        <v>0.20887681646669898</v>
      </c>
      <c r="F5575" s="4"/>
    </row>
    <row r="5576" spans="1:6" ht="13.2" x14ac:dyDescent="0.25">
      <c r="A5576" s="5">
        <v>44801.25</v>
      </c>
      <c r="B5576" s="6">
        <v>233.53</v>
      </c>
      <c r="C5576" s="6">
        <v>238.49116000000001</v>
      </c>
      <c r="D5576" s="6">
        <v>2.0802280470269802E-2</v>
      </c>
      <c r="E5576" s="4">
        <f t="shared" si="21"/>
        <v>0.20307546795672585</v>
      </c>
      <c r="F5576" s="4"/>
    </row>
    <row r="5577" spans="1:6" ht="13.2" x14ac:dyDescent="0.25">
      <c r="A5577" s="5">
        <v>44801.291666666664</v>
      </c>
      <c r="B5577" s="6">
        <v>232.41</v>
      </c>
      <c r="C5577" s="6">
        <v>235.85740999999999</v>
      </c>
      <c r="D5577" s="6">
        <v>1.4616500706931299E-2</v>
      </c>
      <c r="E5577" s="4">
        <f t="shared" si="21"/>
        <v>0.1973538764830054</v>
      </c>
      <c r="F5577" s="4"/>
    </row>
    <row r="5578" spans="1:6" ht="13.2" x14ac:dyDescent="0.25">
      <c r="A5578" s="5">
        <v>44801.333333333336</v>
      </c>
      <c r="B5578" s="6">
        <v>233.18</v>
      </c>
      <c r="C5578" s="6">
        <v>234.38426999999999</v>
      </c>
      <c r="D5578" s="6">
        <v>5.1380154478795799E-3</v>
      </c>
      <c r="E5578" s="4">
        <f t="shared" si="21"/>
        <v>0.18955883419857941</v>
      </c>
      <c r="F5578" s="4"/>
    </row>
    <row r="5579" spans="1:6" ht="13.2" x14ac:dyDescent="0.25">
      <c r="A5579" s="5">
        <v>44801.375</v>
      </c>
      <c r="B5579" s="6">
        <v>224.9</v>
      </c>
      <c r="C5579" s="6">
        <v>228.95375999999999</v>
      </c>
      <c r="D5579" s="6">
        <v>1.7705583869860798E-2</v>
      </c>
      <c r="E5579" s="4">
        <f t="shared" si="21"/>
        <v>0.17971327975206744</v>
      </c>
      <c r="F5579" s="4"/>
    </row>
    <row r="5580" spans="1:6" ht="13.2" x14ac:dyDescent="0.25">
      <c r="A5580" s="5">
        <v>44801.416666666664</v>
      </c>
      <c r="B5580" s="6">
        <v>219.27</v>
      </c>
      <c r="C5580" s="6">
        <v>220.50407000000001</v>
      </c>
      <c r="D5580" s="6">
        <v>5.5965860403393098E-3</v>
      </c>
      <c r="E5580" s="4">
        <f t="shared" si="21"/>
        <v>0.16769478306594096</v>
      </c>
      <c r="F5580" s="4"/>
    </row>
    <row r="5581" spans="1:6" ht="13.2" x14ac:dyDescent="0.25">
      <c r="A5581" s="5">
        <v>44801.458333333336</v>
      </c>
      <c r="B5581" s="6">
        <v>213.57</v>
      </c>
      <c r="C5581" s="6">
        <v>218.67005</v>
      </c>
      <c r="D5581" s="6">
        <v>2.33230385231082E-2</v>
      </c>
      <c r="E5581" s="4">
        <f t="shared" si="21"/>
        <v>0.15665493831368937</v>
      </c>
      <c r="F5581" s="4"/>
    </row>
    <row r="5582" spans="1:6" ht="13.2" x14ac:dyDescent="0.25">
      <c r="A5582" s="5">
        <v>44801.5</v>
      </c>
      <c r="B5582" s="6">
        <v>212</v>
      </c>
      <c r="C5582" s="6">
        <v>224.83288999999999</v>
      </c>
      <c r="D5582" s="6">
        <v>5.7077458729458901E-2</v>
      </c>
      <c r="E5582" s="4">
        <f t="shared" si="21"/>
        <v>0.14856440770575918</v>
      </c>
      <c r="F5582" s="4"/>
    </row>
    <row r="5583" spans="1:6" ht="13.2" x14ac:dyDescent="0.25">
      <c r="A5583" s="5">
        <v>44801.541666666664</v>
      </c>
      <c r="B5583" s="6">
        <v>213.66</v>
      </c>
      <c r="C5583" s="6">
        <v>221.36114000000001</v>
      </c>
      <c r="D5583" s="6">
        <v>3.4789936481172803E-2</v>
      </c>
      <c r="E5583" s="4">
        <f t="shared" si="21"/>
        <v>0.13878544320096942</v>
      </c>
      <c r="F5583" s="4"/>
    </row>
    <row r="5584" spans="1:6" ht="13.2" x14ac:dyDescent="0.25">
      <c r="A5584" s="5">
        <v>44801.583333333336</v>
      </c>
      <c r="B5584" s="6">
        <v>216.37</v>
      </c>
      <c r="C5584" s="6">
        <v>197.34112999999999</v>
      </c>
      <c r="D5584" s="6">
        <v>9.6426274644317703E-2</v>
      </c>
      <c r="E5584" s="4">
        <f t="shared" si="21"/>
        <v>0.12825600479380825</v>
      </c>
      <c r="F5584" s="4"/>
    </row>
    <row r="5585" spans="1:6" ht="13.2" x14ac:dyDescent="0.25">
      <c r="A5585" s="5">
        <v>44801.625</v>
      </c>
      <c r="B5585" s="6">
        <v>144.97999999999999</v>
      </c>
      <c r="C5585" s="6">
        <v>158.52860000000001</v>
      </c>
      <c r="D5585" s="6">
        <v>8.5464704791438306E-2</v>
      </c>
      <c r="E5585" s="4">
        <f t="shared" si="21"/>
        <v>0.12138610493237401</v>
      </c>
      <c r="F5585" s="4"/>
    </row>
    <row r="5586" spans="1:6" ht="13.2" x14ac:dyDescent="0.25">
      <c r="A5586" s="5">
        <v>44801.666666666664</v>
      </c>
      <c r="B5586" s="6">
        <v>102.37</v>
      </c>
      <c r="C5586" s="6">
        <v>122.87318</v>
      </c>
      <c r="D5586" s="6">
        <v>0.16686456719033299</v>
      </c>
      <c r="E5586" s="4">
        <f t="shared" si="21"/>
        <v>0.11949369045545449</v>
      </c>
      <c r="F5586" s="4"/>
    </row>
    <row r="5587" spans="1:6" ht="13.2" x14ac:dyDescent="0.25">
      <c r="A5587" s="5">
        <v>44801.708333333336</v>
      </c>
      <c r="B5587" s="6">
        <v>93.55</v>
      </c>
      <c r="C5587" s="6">
        <v>102.7248</v>
      </c>
      <c r="D5587" s="6">
        <v>8.9314362257215396E-2</v>
      </c>
      <c r="E5587" s="4">
        <f t="shared" si="21"/>
        <v>0.11203094742047635</v>
      </c>
      <c r="F5587" s="4"/>
    </row>
    <row r="5588" spans="1:6" ht="13.2" x14ac:dyDescent="0.25">
      <c r="A5588" s="5">
        <v>44801.75</v>
      </c>
      <c r="B5588" s="6">
        <v>97.52</v>
      </c>
      <c r="C5588" s="6">
        <v>99.392690000000002</v>
      </c>
      <c r="D5588" s="6">
        <v>1.8841325252390299E-2</v>
      </c>
      <c r="E5588" s="4">
        <f t="shared" si="21"/>
        <v>0.10109620860843514</v>
      </c>
      <c r="F5588" s="4"/>
    </row>
    <row r="5589" spans="1:6" ht="13.2" x14ac:dyDescent="0.25">
      <c r="A5589" s="5">
        <v>44801.791666666664</v>
      </c>
      <c r="B5589" s="6">
        <v>96.18</v>
      </c>
      <c r="C5589" s="6">
        <v>101.43777</v>
      </c>
      <c r="D5589" s="6">
        <v>5.1832468320232097E-2</v>
      </c>
      <c r="E5589" s="4">
        <f t="shared" si="21"/>
        <v>9.1204686389207104E-2</v>
      </c>
      <c r="F5589" s="4"/>
    </row>
    <row r="5590" spans="1:6" ht="13.2" x14ac:dyDescent="0.25">
      <c r="A5590" s="5">
        <v>44801.833333333336</v>
      </c>
      <c r="B5590" s="6">
        <v>97.43</v>
      </c>
      <c r="C5590" s="6">
        <v>100.99189</v>
      </c>
      <c r="D5590" s="6">
        <v>3.5269069625293498E-2</v>
      </c>
      <c r="E5590" s="4">
        <f t="shared" si="21"/>
        <v>8.0497695823041268E-2</v>
      </c>
      <c r="F5590" s="4"/>
    </row>
    <row r="5591" spans="1:6" ht="13.2" x14ac:dyDescent="0.25">
      <c r="A5591" s="5">
        <v>44801.875</v>
      </c>
      <c r="B5591" s="6">
        <v>108.19</v>
      </c>
      <c r="C5591" s="6">
        <v>101.26105</v>
      </c>
      <c r="D5591" s="6">
        <v>6.8426606281487307E-2</v>
      </c>
      <c r="E5591" s="4">
        <f t="shared" si="21"/>
        <v>7.0774590371820864E-2</v>
      </c>
      <c r="F5591" s="4"/>
    </row>
    <row r="5592" spans="1:6" ht="13.2" x14ac:dyDescent="0.25">
      <c r="A5592" s="5">
        <v>44801.916666666664</v>
      </c>
      <c r="B5592" s="6">
        <v>122.56</v>
      </c>
      <c r="C5592" s="6">
        <v>106.42568</v>
      </c>
      <c r="D5592" s="6">
        <v>0.151601756267848</v>
      </c>
      <c r="E5592" s="4">
        <f t="shared" si="21"/>
        <v>6.4165564137684025E-2</v>
      </c>
      <c r="F5592" s="4"/>
    </row>
    <row r="5593" spans="1:6" ht="13.2" x14ac:dyDescent="0.25">
      <c r="A5593" s="5">
        <v>44801.958333333336</v>
      </c>
      <c r="B5593" s="6">
        <v>136.80000000000001</v>
      </c>
      <c r="C5593" s="6">
        <v>120.35012999999999</v>
      </c>
      <c r="D5593" s="6">
        <v>0.136683441887433</v>
      </c>
      <c r="E5593" s="4">
        <f t="shared" si="21"/>
        <v>5.5573357495027738E-2</v>
      </c>
      <c r="F5593" s="4"/>
    </row>
    <row r="5594" spans="1:6" ht="13.2" x14ac:dyDescent="0.25">
      <c r="A5594" s="5">
        <v>44802</v>
      </c>
      <c r="B5594" s="6">
        <v>163.68</v>
      </c>
      <c r="C5594" s="6">
        <v>132.95227</v>
      </c>
      <c r="D5594" s="6">
        <v>0.231118505911933</v>
      </c>
      <c r="E5594" s="4">
        <f t="shared" si="21"/>
        <v>6.3035975804849737E-2</v>
      </c>
      <c r="F5594" s="4"/>
    </row>
    <row r="5595" spans="1:6" ht="13.2" x14ac:dyDescent="0.25">
      <c r="A5595" s="5">
        <v>44802.041666666664</v>
      </c>
      <c r="B5595" s="6">
        <v>201.68</v>
      </c>
      <c r="C5595" s="6">
        <v>168.80529999999999</v>
      </c>
      <c r="D5595" s="6">
        <v>0.194749216997333</v>
      </c>
      <c r="E5595" s="4">
        <f t="shared" si="21"/>
        <v>6.6548998730934616E-2</v>
      </c>
      <c r="F5595" s="4"/>
    </row>
    <row r="5596" spans="1:6" ht="13.2" x14ac:dyDescent="0.25">
      <c r="A5596" s="5">
        <v>44802.083333333336</v>
      </c>
      <c r="B5596" s="6">
        <v>253.96</v>
      </c>
      <c r="C5596" s="6">
        <v>210.60919000000001</v>
      </c>
      <c r="D5596" s="6">
        <v>0.20583531991172799</v>
      </c>
      <c r="E5596" s="4">
        <f t="shared" si="21"/>
        <v>7.4045019700595363E-2</v>
      </c>
      <c r="F5596" s="4"/>
    </row>
    <row r="5597" spans="1:6" ht="13.2" x14ac:dyDescent="0.25">
      <c r="A5597" s="5">
        <v>44802.125</v>
      </c>
      <c r="B5597" s="6">
        <v>267.77999999999997</v>
      </c>
      <c r="C5597" s="6">
        <v>234.14549</v>
      </c>
      <c r="D5597" s="6">
        <v>0.14364790882796799</v>
      </c>
      <c r="E5597" s="4">
        <f t="shared" si="21"/>
        <v>7.810466644983298E-2</v>
      </c>
      <c r="F5597" s="4"/>
    </row>
    <row r="5598" spans="1:6" ht="13.2" x14ac:dyDescent="0.25">
      <c r="A5598" s="5">
        <v>44802.166666666664</v>
      </c>
      <c r="B5598" s="6">
        <v>250.99</v>
      </c>
      <c r="C5598" s="6">
        <v>237.42465000000001</v>
      </c>
      <c r="D5598" s="6">
        <v>5.7135390112189197E-2</v>
      </c>
      <c r="E5598" s="4">
        <f t="shared" si="21"/>
        <v>7.9912010737054687E-2</v>
      </c>
      <c r="F5598" s="4"/>
    </row>
    <row r="5599" spans="1:6" ht="13.2" x14ac:dyDescent="0.25">
      <c r="A5599" s="5">
        <v>44802.208333333336</v>
      </c>
      <c r="B5599" s="6">
        <v>242.76</v>
      </c>
      <c r="C5599" s="6">
        <v>233.55434</v>
      </c>
      <c r="D5599" s="6">
        <v>3.94154953403991E-2</v>
      </c>
      <c r="E5599" s="4">
        <f t="shared" si="21"/>
        <v>8.1319825578689983E-2</v>
      </c>
      <c r="F5599" s="4"/>
    </row>
    <row r="5600" spans="1:6" ht="13.2" x14ac:dyDescent="0.25">
      <c r="A5600" s="5">
        <v>44802.25</v>
      </c>
      <c r="B5600" s="6">
        <v>240.92</v>
      </c>
      <c r="C5600" s="6">
        <v>228.84951000000001</v>
      </c>
      <c r="D5600" s="6">
        <v>5.2744224796461098E-2</v>
      </c>
      <c r="E5600" s="4">
        <f t="shared" si="21"/>
        <v>8.2650739925614627E-2</v>
      </c>
      <c r="F5600" s="4"/>
    </row>
    <row r="5601" spans="1:6" ht="13.2" x14ac:dyDescent="0.25">
      <c r="A5601" s="5">
        <v>44802.291666666664</v>
      </c>
      <c r="B5601" s="6">
        <v>241.24</v>
      </c>
      <c r="C5601" s="6">
        <v>226.13612000000001</v>
      </c>
      <c r="D5601" s="6">
        <v>6.6791099095535905E-2</v>
      </c>
      <c r="E5601" s="4">
        <f t="shared" si="21"/>
        <v>8.482468152513982E-2</v>
      </c>
      <c r="F5601" s="4"/>
    </row>
    <row r="5602" spans="1:6" ht="13.2" x14ac:dyDescent="0.25">
      <c r="A5602" s="5">
        <v>44802.333333333336</v>
      </c>
      <c r="B5602" s="6">
        <v>240.93</v>
      </c>
      <c r="C5602" s="6">
        <v>225.52760000000001</v>
      </c>
      <c r="D5602" s="6">
        <v>6.8294967001821499E-2</v>
      </c>
      <c r="E5602" s="4">
        <f t="shared" si="21"/>
        <v>8.745622117322073E-2</v>
      </c>
      <c r="F5602" s="4"/>
    </row>
    <row r="5603" spans="1:6" ht="13.2" x14ac:dyDescent="0.25">
      <c r="A5603" s="5">
        <v>44802.375</v>
      </c>
      <c r="B5603" s="6">
        <v>240.79</v>
      </c>
      <c r="C5603" s="6">
        <v>220.82053999999999</v>
      </c>
      <c r="D5603" s="6">
        <v>9.0432982366586007E-2</v>
      </c>
      <c r="E5603" s="4">
        <f t="shared" si="21"/>
        <v>9.0486529443917621E-2</v>
      </c>
      <c r="F5603" s="4"/>
    </row>
    <row r="5604" spans="1:6" ht="13.2" x14ac:dyDescent="0.25">
      <c r="A5604" s="5">
        <v>44802.416666666664</v>
      </c>
      <c r="B5604" s="6">
        <v>246.61</v>
      </c>
      <c r="C5604" s="6">
        <v>214.23229000000001</v>
      </c>
      <c r="D5604" s="6">
        <v>0.151133659636462</v>
      </c>
      <c r="E5604" s="4">
        <f t="shared" si="21"/>
        <v>9.6550574177089413E-2</v>
      </c>
      <c r="F5604" s="4"/>
    </row>
    <row r="5605" spans="1:6" ht="13.2" x14ac:dyDescent="0.25">
      <c r="A5605" s="5">
        <v>44802.458333333336</v>
      </c>
      <c r="B5605" s="6">
        <v>252.53</v>
      </c>
      <c r="C5605" s="6">
        <v>215.02593999999999</v>
      </c>
      <c r="D5605" s="6">
        <v>0.17441644482521501</v>
      </c>
      <c r="E5605" s="4">
        <f t="shared" si="21"/>
        <v>0.10284613277301051</v>
      </c>
      <c r="F5605" s="4"/>
    </row>
    <row r="5606" spans="1:6" ht="13.2" x14ac:dyDescent="0.25">
      <c r="A5606" s="5">
        <v>44802.5</v>
      </c>
      <c r="B5606" s="6">
        <v>251.99</v>
      </c>
      <c r="C5606" s="6">
        <v>219.26709</v>
      </c>
      <c r="D5606" s="6">
        <v>0.14923767173632799</v>
      </c>
      <c r="E5606" s="4">
        <f t="shared" si="21"/>
        <v>0.10668614164829675</v>
      </c>
      <c r="F5606" s="4"/>
    </row>
    <row r="5607" spans="1:6" ht="13.2" x14ac:dyDescent="0.25">
      <c r="A5607" s="5">
        <v>44802.541666666664</v>
      </c>
      <c r="B5607" s="6">
        <v>247.78</v>
      </c>
      <c r="C5607" s="6">
        <v>212.93269000000001</v>
      </c>
      <c r="D5607" s="6">
        <v>0.16365411060180499</v>
      </c>
      <c r="E5607" s="4">
        <f t="shared" si="21"/>
        <v>0.11205548223665641</v>
      </c>
      <c r="F5607" s="4"/>
    </row>
    <row r="5608" spans="1:6" ht="13.2" x14ac:dyDescent="0.25">
      <c r="A5608" s="5">
        <v>44802.583333333336</v>
      </c>
      <c r="B5608" s="6">
        <v>245.62</v>
      </c>
      <c r="C5608" s="6">
        <v>192.55022</v>
      </c>
      <c r="D5608" s="6">
        <v>0.27561526546165399</v>
      </c>
      <c r="E5608" s="4">
        <f t="shared" si="21"/>
        <v>0.11952169018737875</v>
      </c>
      <c r="F5608" s="4"/>
    </row>
    <row r="5609" spans="1:6" ht="13.2" x14ac:dyDescent="0.25">
      <c r="A5609" s="5">
        <v>44802.625</v>
      </c>
      <c r="B5609" s="6">
        <v>197.71</v>
      </c>
      <c r="C5609" s="6">
        <v>161.92393999999999</v>
      </c>
      <c r="D5609" s="6">
        <v>0.22100536832293</v>
      </c>
      <c r="E5609" s="4">
        <f t="shared" si="21"/>
        <v>0.12516921783452423</v>
      </c>
      <c r="F5609" s="4"/>
    </row>
    <row r="5610" spans="1:6" ht="13.2" x14ac:dyDescent="0.25">
      <c r="A5610" s="5">
        <v>44802.666666666664</v>
      </c>
      <c r="B5610" s="6">
        <v>165.69</v>
      </c>
      <c r="C5610" s="6">
        <v>131.78872999999999</v>
      </c>
      <c r="D5610" s="6">
        <v>0.25723952268149097</v>
      </c>
      <c r="E5610" s="4">
        <f t="shared" si="21"/>
        <v>0.12893484097998911</v>
      </c>
      <c r="F5610" s="4"/>
    </row>
    <row r="5611" spans="1:6" ht="13.2" x14ac:dyDescent="0.25">
      <c r="A5611" s="5">
        <v>44802.708333333336</v>
      </c>
      <c r="B5611" s="6">
        <v>153.56</v>
      </c>
      <c r="C5611" s="6">
        <v>112.05282</v>
      </c>
      <c r="D5611" s="6">
        <v>0.37042512629311702</v>
      </c>
      <c r="E5611" s="4">
        <f t="shared" si="21"/>
        <v>0.14064778948148501</v>
      </c>
      <c r="F5611" s="4"/>
    </row>
    <row r="5612" spans="1:6" ht="13.2" x14ac:dyDescent="0.25">
      <c r="A5612" s="5">
        <v>44802.75</v>
      </c>
      <c r="B5612" s="6">
        <v>148.62</v>
      </c>
      <c r="C5612" s="6">
        <v>106.85713</v>
      </c>
      <c r="D5612" s="6">
        <v>0.39082904435108801</v>
      </c>
      <c r="E5612" s="4">
        <f t="shared" si="21"/>
        <v>0.15614727777726409</v>
      </c>
      <c r="F5612" s="4"/>
    </row>
    <row r="5613" spans="1:6" ht="13.2" x14ac:dyDescent="0.25">
      <c r="A5613" s="5">
        <v>44802.791666666664</v>
      </c>
      <c r="B5613" s="6">
        <v>144.81</v>
      </c>
      <c r="C5613" s="6">
        <v>107.9905</v>
      </c>
      <c r="D5613" s="6">
        <v>0.34095128738176</v>
      </c>
      <c r="E5613" s="4">
        <f t="shared" si="21"/>
        <v>0.16819389523816108</v>
      </c>
      <c r="F5613" s="4"/>
    </row>
    <row r="5614" spans="1:6" ht="13.2" x14ac:dyDescent="0.25">
      <c r="A5614" s="5">
        <v>44802.833333333336</v>
      </c>
      <c r="B5614" s="6">
        <v>149.80000000000001</v>
      </c>
      <c r="C5614" s="6">
        <v>108.33398</v>
      </c>
      <c r="D5614" s="6">
        <v>0.38276097674986198</v>
      </c>
      <c r="E5614" s="4">
        <f t="shared" si="21"/>
        <v>0.18267272470168475</v>
      </c>
      <c r="F5614" s="4"/>
    </row>
    <row r="5615" spans="1:6" ht="13.2" x14ac:dyDescent="0.25">
      <c r="A5615" s="5">
        <v>44802.875</v>
      </c>
      <c r="B5615" s="6">
        <v>156.30000000000001</v>
      </c>
      <c r="C5615" s="6">
        <v>109.66325999999999</v>
      </c>
      <c r="D5615" s="6">
        <v>0.42527223794003499</v>
      </c>
      <c r="E5615" s="4">
        <f t="shared" si="21"/>
        <v>0.1975412926874576</v>
      </c>
      <c r="F5615" s="4"/>
    </row>
    <row r="5616" spans="1:6" ht="13.2" x14ac:dyDescent="0.25">
      <c r="A5616" s="5">
        <v>44802.916666666664</v>
      </c>
      <c r="B5616" s="6">
        <v>169.19</v>
      </c>
      <c r="C5616" s="6">
        <v>112.47922</v>
      </c>
      <c r="D5616" s="6">
        <v>0.50418895152366805</v>
      </c>
      <c r="E5616" s="4">
        <f t="shared" si="21"/>
        <v>0.21223242582311677</v>
      </c>
      <c r="F5616" s="4"/>
    </row>
    <row r="5617" spans="1:6" ht="13.2" x14ac:dyDescent="0.25">
      <c r="A5617" s="5">
        <v>44802.958333333336</v>
      </c>
      <c r="B5617" s="6">
        <v>175.96</v>
      </c>
      <c r="C5617" s="6">
        <v>117.97608</v>
      </c>
      <c r="D5617" s="6">
        <v>0.49148878314993999</v>
      </c>
      <c r="E5617" s="4">
        <f t="shared" si="21"/>
        <v>0.22701598170905457</v>
      </c>
      <c r="F5617" s="4"/>
    </row>
    <row r="5618" spans="1:6" ht="13.2" x14ac:dyDescent="0.25">
      <c r="A5618" s="5">
        <v>44803</v>
      </c>
      <c r="B5618" s="6">
        <v>185.37</v>
      </c>
      <c r="C5618" s="6">
        <v>147.58437000000001</v>
      </c>
      <c r="D5618" s="6">
        <v>0.25602731508763399</v>
      </c>
      <c r="E5618" s="4">
        <f t="shared" si="21"/>
        <v>0.2280538487580421</v>
      </c>
      <c r="F5618" s="4"/>
    </row>
    <row r="5619" spans="1:6" ht="13.2" x14ac:dyDescent="0.25">
      <c r="A5619" s="5">
        <v>44803.041666666664</v>
      </c>
      <c r="B5619" s="6">
        <v>212.52</v>
      </c>
      <c r="C5619" s="6">
        <v>175.78223</v>
      </c>
      <c r="D5619" s="6">
        <v>0.20899592638004399</v>
      </c>
      <c r="E5619" s="4">
        <f t="shared" si="21"/>
        <v>0.22864746164898839</v>
      </c>
      <c r="F5619" s="4"/>
    </row>
    <row r="5620" spans="1:6" ht="13.2" x14ac:dyDescent="0.25">
      <c r="A5620" s="5">
        <v>44803.083333333336</v>
      </c>
      <c r="B5620" s="6">
        <v>267.74</v>
      </c>
      <c r="C5620" s="6">
        <v>212.29266999999999</v>
      </c>
      <c r="D5620" s="6">
        <v>0.26118344076599498</v>
      </c>
      <c r="E5620" s="4">
        <f t="shared" si="21"/>
        <v>0.23095363335124952</v>
      </c>
      <c r="F5620" s="4"/>
    </row>
    <row r="5621" spans="1:6" ht="13.2" x14ac:dyDescent="0.25">
      <c r="A5621" s="5">
        <v>44803.125</v>
      </c>
      <c r="B5621" s="6">
        <v>287.35000000000002</v>
      </c>
      <c r="C5621" s="6">
        <v>234.53241</v>
      </c>
      <c r="D5621" s="6">
        <v>0.22520380019119701</v>
      </c>
      <c r="E5621" s="4">
        <f t="shared" si="21"/>
        <v>0.23435179549138407</v>
      </c>
      <c r="F5621" s="4"/>
    </row>
    <row r="5622" spans="1:6" ht="13.2" x14ac:dyDescent="0.25">
      <c r="A5622" s="5">
        <v>44803.166666666664</v>
      </c>
      <c r="B5622" s="6">
        <v>281.79000000000002</v>
      </c>
      <c r="C5622" s="6">
        <v>237.81546</v>
      </c>
      <c r="D5622" s="6">
        <v>0.18491035023543001</v>
      </c>
      <c r="E5622" s="4">
        <f t="shared" si="21"/>
        <v>0.23967575216318582</v>
      </c>
      <c r="F5622" s="4"/>
    </row>
    <row r="5623" spans="1:6" ht="13.2" x14ac:dyDescent="0.25">
      <c r="A5623" s="5">
        <v>44803.208333333336</v>
      </c>
      <c r="B5623" s="6">
        <v>273.23</v>
      </c>
      <c r="C5623" s="6">
        <v>233.16363999999999</v>
      </c>
      <c r="D5623" s="6">
        <v>0.17183794179915801</v>
      </c>
      <c r="E5623" s="4">
        <f t="shared" si="21"/>
        <v>0.24519335409896739</v>
      </c>
      <c r="F5623" s="4"/>
    </row>
    <row r="5624" spans="1:6" ht="13.2" x14ac:dyDescent="0.25">
      <c r="A5624" s="5">
        <v>44803.25</v>
      </c>
      <c r="B5624" s="6">
        <v>272.33</v>
      </c>
      <c r="C5624" s="6">
        <v>227.28521000000001</v>
      </c>
      <c r="D5624" s="6">
        <v>0.19818619082165501</v>
      </c>
      <c r="E5624" s="4">
        <f t="shared" si="21"/>
        <v>0.25125343601668382</v>
      </c>
      <c r="F5624" s="4"/>
    </row>
    <row r="5625" spans="1:6" ht="13.2" x14ac:dyDescent="0.25">
      <c r="A5625" s="5">
        <v>44803.291666666664</v>
      </c>
      <c r="B5625" s="6">
        <v>266.88</v>
      </c>
      <c r="C5625" s="6">
        <v>223.42044999999999</v>
      </c>
      <c r="D5625" s="6">
        <v>0.19451912302566701</v>
      </c>
      <c r="E5625" s="4">
        <f t="shared" si="21"/>
        <v>0.25657543701377261</v>
      </c>
      <c r="F5625" s="4"/>
    </row>
    <row r="5626" spans="1:6" ht="13.2" x14ac:dyDescent="0.25">
      <c r="A5626" s="5">
        <v>44803.333333333336</v>
      </c>
      <c r="B5626" s="6">
        <v>273.13</v>
      </c>
      <c r="C5626" s="6">
        <v>222.23971</v>
      </c>
      <c r="D5626" s="6">
        <v>0.22898828476693001</v>
      </c>
      <c r="E5626" s="4">
        <f t="shared" si="21"/>
        <v>0.26327099192065212</v>
      </c>
      <c r="F5626" s="4"/>
    </row>
    <row r="5627" spans="1:6" ht="13.2" x14ac:dyDescent="0.25">
      <c r="A5627" s="5">
        <v>44803.375</v>
      </c>
      <c r="B5627" s="6">
        <v>279.10000000000002</v>
      </c>
      <c r="C5627" s="6">
        <v>217.53227999999999</v>
      </c>
      <c r="D5627" s="6">
        <v>0.28302797175665101</v>
      </c>
      <c r="E5627" s="4">
        <f t="shared" si="21"/>
        <v>0.27129578314523817</v>
      </c>
      <c r="F5627" s="4"/>
    </row>
    <row r="5628" spans="1:6" ht="13.2" x14ac:dyDescent="0.25">
      <c r="A5628" s="5">
        <v>44803.416666666664</v>
      </c>
      <c r="B5628" s="6">
        <v>279.70999999999998</v>
      </c>
      <c r="C5628" s="6">
        <v>211.29828000000001</v>
      </c>
      <c r="D5628" s="6">
        <v>0.32376846607554</v>
      </c>
      <c r="E5628" s="4">
        <f t="shared" si="21"/>
        <v>0.27848890008019977</v>
      </c>
      <c r="F5628" s="4"/>
    </row>
    <row r="5629" spans="1:6" ht="13.2" x14ac:dyDescent="0.25">
      <c r="A5629" s="5">
        <v>44803.458333333336</v>
      </c>
      <c r="B5629" s="6">
        <v>282.95999999999998</v>
      </c>
      <c r="C5629" s="6">
        <v>213.59531000000001</v>
      </c>
      <c r="D5629" s="6">
        <v>0.32474818852530002</v>
      </c>
      <c r="E5629" s="4">
        <f t="shared" si="21"/>
        <v>0.28475272273436997</v>
      </c>
      <c r="F5629" s="4"/>
    </row>
    <row r="5630" spans="1:6" ht="13.2" x14ac:dyDescent="0.25">
      <c r="A5630" s="5">
        <v>44803.5</v>
      </c>
      <c r="B5630" s="6">
        <v>284.14</v>
      </c>
      <c r="C5630" s="6">
        <v>219.28422</v>
      </c>
      <c r="D5630" s="6">
        <v>0.29576127274456798</v>
      </c>
      <c r="E5630" s="4">
        <f t="shared" si="21"/>
        <v>0.29085787277637998</v>
      </c>
      <c r="F5630" s="4"/>
    </row>
    <row r="5631" spans="1:6" ht="13.2" x14ac:dyDescent="0.25">
      <c r="A5631" s="5">
        <v>44803.541666666664</v>
      </c>
      <c r="B5631" s="6">
        <v>282.20999999999998</v>
      </c>
      <c r="C5631" s="6">
        <v>213.85577000000001</v>
      </c>
      <c r="D5631" s="6">
        <v>0.31962770983452898</v>
      </c>
      <c r="E5631" s="4">
        <f t="shared" si="21"/>
        <v>0.29735677274441014</v>
      </c>
      <c r="F5631" s="4"/>
    </row>
    <row r="5632" spans="1:6" ht="13.2" x14ac:dyDescent="0.25">
      <c r="A5632" s="5">
        <v>44803.583333333336</v>
      </c>
      <c r="B5632" s="6">
        <v>273.83999999999997</v>
      </c>
      <c r="C5632" s="6">
        <v>194.79087999999999</v>
      </c>
      <c r="D5632" s="6">
        <v>0.40581530305730901</v>
      </c>
      <c r="E5632" s="4">
        <f t="shared" si="21"/>
        <v>0.3027817743108957</v>
      </c>
      <c r="F5632" s="4"/>
    </row>
    <row r="5633" spans="1:6" ht="13.2" x14ac:dyDescent="0.25">
      <c r="A5633" s="5">
        <v>44803.625</v>
      </c>
      <c r="B5633" s="6">
        <v>219.85</v>
      </c>
      <c r="C5633" s="6">
        <v>167.88927000000001</v>
      </c>
      <c r="D5633" s="6">
        <v>0.30949404926235002</v>
      </c>
      <c r="E5633" s="4">
        <f t="shared" si="21"/>
        <v>0.30646880268337157</v>
      </c>
      <c r="F5633" s="4"/>
    </row>
    <row r="5634" spans="1:6" ht="13.2" x14ac:dyDescent="0.25">
      <c r="A5634" s="5">
        <v>44803.666666666664</v>
      </c>
      <c r="B5634" s="6">
        <v>185.02</v>
      </c>
      <c r="C5634" s="6">
        <v>143.91152</v>
      </c>
      <c r="D5634" s="6">
        <v>0.285651072269961</v>
      </c>
      <c r="E5634" s="4">
        <f t="shared" si="21"/>
        <v>0.30765261724955778</v>
      </c>
      <c r="F5634" s="4"/>
    </row>
    <row r="5635" spans="1:6" ht="13.2" x14ac:dyDescent="0.25">
      <c r="A5635" s="5">
        <v>44803.708333333336</v>
      </c>
      <c r="B5635" s="6">
        <v>175.24</v>
      </c>
      <c r="C5635" s="6">
        <v>128.50395</v>
      </c>
      <c r="D5635" s="6">
        <v>0.36369348957755698</v>
      </c>
      <c r="E5635" s="4">
        <f t="shared" ref="E5635:E5889" si="22">AVERAGE(D5612:D5635)</f>
        <v>0.30737213238640942</v>
      </c>
      <c r="F5635" s="4"/>
    </row>
    <row r="5636" spans="1:6" ht="13.2" x14ac:dyDescent="0.25">
      <c r="A5636" s="5">
        <v>44803.75</v>
      </c>
      <c r="B5636" s="6">
        <v>171.35</v>
      </c>
      <c r="C5636" s="6">
        <v>124.21075</v>
      </c>
      <c r="D5636" s="6">
        <v>0.37951022757691999</v>
      </c>
      <c r="E5636" s="4">
        <f t="shared" si="22"/>
        <v>0.30690051502081911</v>
      </c>
      <c r="F5636" s="4"/>
    </row>
    <row r="5637" spans="1:6" ht="13.2" x14ac:dyDescent="0.25">
      <c r="A5637" s="5">
        <v>44803.791666666664</v>
      </c>
      <c r="B5637" s="6">
        <v>172.44</v>
      </c>
      <c r="C5637" s="6">
        <v>124.74146</v>
      </c>
      <c r="D5637" s="6">
        <v>0.38237920255222202</v>
      </c>
      <c r="E5637" s="4">
        <f t="shared" si="22"/>
        <v>0.30862667815292166</v>
      </c>
      <c r="F5637" s="4"/>
    </row>
    <row r="5638" spans="1:6" ht="13.2" x14ac:dyDescent="0.25">
      <c r="A5638" s="5">
        <v>44803.833333333336</v>
      </c>
      <c r="B5638" s="6">
        <v>174.94</v>
      </c>
      <c r="C5638" s="6">
        <v>125.48542</v>
      </c>
      <c r="D5638" s="6">
        <v>0.39410618381003898</v>
      </c>
      <c r="E5638" s="4">
        <f t="shared" si="22"/>
        <v>0.30909939511376239</v>
      </c>
      <c r="F5638" s="4"/>
    </row>
    <row r="5639" spans="1:6" ht="13.2" x14ac:dyDescent="0.25">
      <c r="A5639" s="5">
        <v>44803.875</v>
      </c>
      <c r="B5639" s="6">
        <v>182.63</v>
      </c>
      <c r="C5639" s="6">
        <v>128.22502</v>
      </c>
      <c r="D5639" s="6">
        <v>0.42429301239336897</v>
      </c>
      <c r="E5639" s="4">
        <f t="shared" si="22"/>
        <v>0.30905859404931796</v>
      </c>
      <c r="F5639" s="4"/>
    </row>
    <row r="5640" spans="1:6" ht="13.2" x14ac:dyDescent="0.25">
      <c r="A5640" s="5">
        <v>44803.916666666664</v>
      </c>
      <c r="B5640" s="6">
        <v>191.93</v>
      </c>
      <c r="C5640" s="6">
        <v>132.57594</v>
      </c>
      <c r="D5640" s="6">
        <v>0.44769857939532598</v>
      </c>
      <c r="E5640" s="4">
        <f t="shared" si="22"/>
        <v>0.30670482854397046</v>
      </c>
      <c r="F5640" s="4"/>
    </row>
    <row r="5641" spans="1:6" ht="13.2" x14ac:dyDescent="0.25">
      <c r="A5641" s="5">
        <v>44803.958333333336</v>
      </c>
      <c r="B5641" s="6">
        <v>205.21</v>
      </c>
      <c r="C5641" s="6">
        <v>137.62031999999999</v>
      </c>
      <c r="D5641" s="6">
        <v>0.491131542202488</v>
      </c>
      <c r="E5641" s="4">
        <f t="shared" si="22"/>
        <v>0.30668994350449325</v>
      </c>
      <c r="F5641" s="4"/>
    </row>
    <row r="5642" spans="1:6" ht="13.2" x14ac:dyDescent="0.25">
      <c r="A5642" s="5">
        <v>44804</v>
      </c>
      <c r="B5642" s="6">
        <v>217.48</v>
      </c>
      <c r="C5642" s="6">
        <v>167.15402</v>
      </c>
      <c r="D5642" s="6">
        <v>0.30107549911153703</v>
      </c>
      <c r="E5642" s="4">
        <f t="shared" si="22"/>
        <v>0.30856695117215588</v>
      </c>
      <c r="F5642" s="4"/>
    </row>
    <row r="5643" spans="1:6" ht="13.2" x14ac:dyDescent="0.25">
      <c r="A5643" s="5">
        <v>44804.041666666664</v>
      </c>
      <c r="B5643" s="6">
        <v>242.11</v>
      </c>
      <c r="C5643" s="6">
        <v>194.02551</v>
      </c>
      <c r="D5643" s="6">
        <v>0.24782560808627699</v>
      </c>
      <c r="E5643" s="4">
        <f t="shared" si="22"/>
        <v>0.31018485457658224</v>
      </c>
      <c r="F5643" s="4"/>
    </row>
    <row r="5644" spans="1:6" ht="13.2" x14ac:dyDescent="0.25">
      <c r="A5644" s="5">
        <v>44804.083333333336</v>
      </c>
      <c r="B5644" s="6">
        <v>277.92</v>
      </c>
      <c r="C5644" s="6">
        <v>227.43711999999999</v>
      </c>
      <c r="D5644" s="6">
        <v>0.221964119137632</v>
      </c>
      <c r="E5644" s="4">
        <f t="shared" si="22"/>
        <v>0.30855071617540053</v>
      </c>
      <c r="F5644" s="4"/>
    </row>
    <row r="5645" spans="1:6" ht="13.2" x14ac:dyDescent="0.25">
      <c r="A5645" s="5">
        <v>44804.125</v>
      </c>
      <c r="B5645" s="6">
        <v>287.77999999999997</v>
      </c>
      <c r="C5645" s="6">
        <v>245.62102999999999</v>
      </c>
      <c r="D5645" s="6">
        <v>0.17164234674856599</v>
      </c>
      <c r="E5645" s="4">
        <f t="shared" si="22"/>
        <v>0.30631898894862425</v>
      </c>
      <c r="F5645" s="4"/>
    </row>
    <row r="5646" spans="1:6" ht="13.2" x14ac:dyDescent="0.25">
      <c r="A5646" s="5">
        <v>44804.166666666664</v>
      </c>
      <c r="B5646" s="6">
        <v>286.25</v>
      </c>
      <c r="C5646" s="6">
        <v>244.49449999999999</v>
      </c>
      <c r="D5646" s="6">
        <v>0.170782982848285</v>
      </c>
      <c r="E5646" s="4">
        <f t="shared" si="22"/>
        <v>0.30573034864082654</v>
      </c>
      <c r="F5646" s="4"/>
    </row>
    <row r="5647" spans="1:6" ht="13.2" x14ac:dyDescent="0.25">
      <c r="A5647" s="5">
        <v>44804.208333333336</v>
      </c>
      <c r="B5647" s="6">
        <v>274.39</v>
      </c>
      <c r="C5647" s="6">
        <v>237.31102000000001</v>
      </c>
      <c r="D5647" s="6">
        <v>0.15624634709336199</v>
      </c>
      <c r="E5647" s="4">
        <f t="shared" si="22"/>
        <v>0.30508069886141836</v>
      </c>
      <c r="F5647" s="4"/>
    </row>
    <row r="5648" spans="1:6" ht="13.2" x14ac:dyDescent="0.25">
      <c r="A5648" s="5">
        <v>44804.25</v>
      </c>
      <c r="B5648" s="6">
        <v>262.17</v>
      </c>
      <c r="C5648" s="6">
        <v>231.56672</v>
      </c>
      <c r="D5648" s="6">
        <v>0.13215750518900099</v>
      </c>
      <c r="E5648" s="4">
        <f t="shared" si="22"/>
        <v>0.30232950362672445</v>
      </c>
      <c r="F5648" s="4"/>
    </row>
    <row r="5649" spans="1:6" ht="13.2" x14ac:dyDescent="0.25">
      <c r="A5649" s="5">
        <v>44804.291666666664</v>
      </c>
      <c r="B5649" s="6">
        <v>258.14</v>
      </c>
      <c r="C5649" s="6">
        <v>227.60939999999999</v>
      </c>
      <c r="D5649" s="6">
        <v>0.13413593638926999</v>
      </c>
      <c r="E5649" s="4">
        <f t="shared" si="22"/>
        <v>0.29981353751687456</v>
      </c>
      <c r="F5649" s="4"/>
    </row>
    <row r="5650" spans="1:6" ht="13.2" x14ac:dyDescent="0.25">
      <c r="A5650" s="5">
        <v>44804.333333333336</v>
      </c>
      <c r="B5650" s="6">
        <v>264.67</v>
      </c>
      <c r="C5650" s="6">
        <v>224.56927999999999</v>
      </c>
      <c r="D5650" s="6">
        <v>0.17856725550351299</v>
      </c>
      <c r="E5650" s="4">
        <f t="shared" si="22"/>
        <v>0.29771266129756546</v>
      </c>
      <c r="F5650" s="4"/>
    </row>
    <row r="5651" spans="1:6" ht="13.2" x14ac:dyDescent="0.25">
      <c r="A5651" s="5">
        <v>44804.375</v>
      </c>
      <c r="B5651" s="6">
        <v>266.66000000000003</v>
      </c>
      <c r="C5651" s="6">
        <v>218.20424</v>
      </c>
      <c r="D5651" s="6">
        <v>0.22206607900927999</v>
      </c>
      <c r="E5651" s="4">
        <f t="shared" si="22"/>
        <v>0.29517258243309175</v>
      </c>
      <c r="F5651" s="4"/>
    </row>
    <row r="5652" spans="1:6" ht="13.2" x14ac:dyDescent="0.25">
      <c r="A5652" s="5">
        <v>44804.416666666664</v>
      </c>
      <c r="B5652" s="6">
        <v>268.95</v>
      </c>
      <c r="C5652" s="6">
        <v>211.95876999999999</v>
      </c>
      <c r="D5652" s="6">
        <v>0.26887884846661397</v>
      </c>
      <c r="E5652" s="4">
        <f t="shared" si="22"/>
        <v>0.29288551503271981</v>
      </c>
      <c r="F5652" s="4"/>
    </row>
    <row r="5653" spans="1:6" ht="13.2" x14ac:dyDescent="0.25">
      <c r="A5653" s="5">
        <v>44804.458333333336</v>
      </c>
      <c r="B5653" s="6">
        <v>271.3</v>
      </c>
      <c r="C5653" s="6">
        <v>215.76732000000001</v>
      </c>
      <c r="D5653" s="6">
        <v>0.25737298864350699</v>
      </c>
      <c r="E5653" s="4">
        <f t="shared" si="22"/>
        <v>0.29007821503764514</v>
      </c>
      <c r="F5653" s="4"/>
    </row>
    <row r="5654" spans="1:6" ht="13.2" x14ac:dyDescent="0.25">
      <c r="A5654" s="5">
        <v>44804.5</v>
      </c>
      <c r="B5654" s="6">
        <v>270.75</v>
      </c>
      <c r="C5654" s="6">
        <v>223.57252</v>
      </c>
      <c r="D5654" s="6">
        <v>0.21101645229029001</v>
      </c>
      <c r="E5654" s="4">
        <f t="shared" si="22"/>
        <v>0.28654718085205017</v>
      </c>
      <c r="F5654" s="4"/>
    </row>
    <row r="5655" spans="1:6" ht="13.2" x14ac:dyDescent="0.25">
      <c r="A5655" s="5">
        <v>44804.541666666664</v>
      </c>
      <c r="B5655" s="6">
        <v>272.77</v>
      </c>
      <c r="C5655" s="6">
        <v>218.48705000000001</v>
      </c>
      <c r="D5655" s="6">
        <v>0.24844927880164899</v>
      </c>
      <c r="E5655" s="4">
        <f t="shared" si="22"/>
        <v>0.2835814128923469</v>
      </c>
      <c r="F5655" s="4"/>
    </row>
    <row r="5656" spans="1:6" ht="13.2" x14ac:dyDescent="0.25">
      <c r="A5656" s="5">
        <v>44804.583333333336</v>
      </c>
      <c r="B5656" s="6">
        <v>266.22000000000003</v>
      </c>
      <c r="C5656" s="6">
        <v>197.61506</v>
      </c>
      <c r="D5656" s="6">
        <v>0.347164532905538</v>
      </c>
      <c r="E5656" s="4">
        <f t="shared" si="22"/>
        <v>0.28113763080268972</v>
      </c>
      <c r="F5656" s="4"/>
    </row>
    <row r="5657" spans="1:6" ht="13.2" x14ac:dyDescent="0.25">
      <c r="A5657" s="5">
        <v>44804.625</v>
      </c>
      <c r="B5657" s="6">
        <v>217.08</v>
      </c>
      <c r="C5657" s="6">
        <v>169.28103999999999</v>
      </c>
      <c r="D5657" s="6">
        <v>0.28236452233516501</v>
      </c>
      <c r="E5657" s="4">
        <f t="shared" si="22"/>
        <v>0.28000723384739035</v>
      </c>
      <c r="F5657" s="4"/>
    </row>
    <row r="5658" spans="1:6" ht="13.2" x14ac:dyDescent="0.25">
      <c r="A5658" s="5">
        <v>44804.666666666664</v>
      </c>
      <c r="B5658" s="6">
        <v>183.38</v>
      </c>
      <c r="C5658" s="6">
        <v>147.20670999999999</v>
      </c>
      <c r="D5658" s="6">
        <v>0.24573125776671401</v>
      </c>
      <c r="E5658" s="4">
        <f t="shared" si="22"/>
        <v>0.27834390824308836</v>
      </c>
      <c r="F5658" s="4"/>
    </row>
    <row r="5659" spans="1:6" ht="13.2" x14ac:dyDescent="0.25">
      <c r="A5659" s="5">
        <v>44804.708333333336</v>
      </c>
      <c r="B5659" s="6">
        <v>171.7</v>
      </c>
      <c r="C5659" s="6">
        <v>135.61913999999999</v>
      </c>
      <c r="D5659" s="6">
        <v>0.26604548591002702</v>
      </c>
      <c r="E5659" s="4">
        <f t="shared" si="22"/>
        <v>0.27427524142360798</v>
      </c>
      <c r="F5659" s="4"/>
    </row>
    <row r="5660" spans="1:6" ht="13.2" x14ac:dyDescent="0.25">
      <c r="A5660" s="5">
        <v>44804.75</v>
      </c>
      <c r="B5660" s="6">
        <v>167.88</v>
      </c>
      <c r="C5660" s="6">
        <v>134.08948000000001</v>
      </c>
      <c r="D5660" s="6">
        <v>0.25199978402481599</v>
      </c>
      <c r="E5660" s="4">
        <f t="shared" si="22"/>
        <v>0.26896230627560364</v>
      </c>
      <c r="F5660" s="4"/>
    </row>
    <row r="5661" spans="1:6" ht="13.2" x14ac:dyDescent="0.25">
      <c r="A5661" s="5">
        <v>44804.791666666664</v>
      </c>
      <c r="B5661" s="6">
        <v>172.89</v>
      </c>
      <c r="C5661" s="6">
        <v>135.98327</v>
      </c>
      <c r="D5661" s="6">
        <v>0.27140640168455998</v>
      </c>
      <c r="E5661" s="4">
        <f t="shared" si="22"/>
        <v>0.26433843957278441</v>
      </c>
      <c r="F5661" s="4"/>
    </row>
    <row r="5662" spans="1:6" ht="13.2" x14ac:dyDescent="0.25">
      <c r="A5662" s="5">
        <v>44804.833333333336</v>
      </c>
      <c r="B5662" s="6">
        <v>176.65</v>
      </c>
      <c r="C5662" s="6">
        <v>137.90526</v>
      </c>
      <c r="D5662" s="6">
        <v>0.28095186507026598</v>
      </c>
      <c r="E5662" s="4">
        <f t="shared" si="22"/>
        <v>0.25962367629196054</v>
      </c>
      <c r="F5662" s="4"/>
    </row>
    <row r="5663" spans="1:6" ht="13.2" x14ac:dyDescent="0.25">
      <c r="A5663" s="5">
        <v>44804.875</v>
      </c>
      <c r="B5663" s="6">
        <v>184.44</v>
      </c>
      <c r="C5663" s="6">
        <v>141.94288</v>
      </c>
      <c r="D5663" s="6">
        <v>0.29939592602319998</v>
      </c>
      <c r="E5663" s="4">
        <f t="shared" si="22"/>
        <v>0.25441963102653675</v>
      </c>
      <c r="F5663" s="4"/>
    </row>
    <row r="5664" spans="1:6" ht="13.2" x14ac:dyDescent="0.25">
      <c r="A5664" s="5">
        <v>44804.916666666664</v>
      </c>
      <c r="B5664" s="6">
        <v>195.5</v>
      </c>
      <c r="C5664" s="6">
        <v>148.17920000000001</v>
      </c>
      <c r="D5664" s="6">
        <v>0.31934846456182697</v>
      </c>
      <c r="E5664" s="4">
        <f t="shared" si="22"/>
        <v>0.24907170957514099</v>
      </c>
      <c r="F5664" s="4"/>
    </row>
    <row r="5665" spans="1:6" ht="13.2" x14ac:dyDescent="0.25">
      <c r="A5665" s="5">
        <v>44804.958333333336</v>
      </c>
      <c r="B5665" s="6">
        <v>197.19</v>
      </c>
      <c r="C5665" s="6">
        <v>155.2664</v>
      </c>
      <c r="D5665" s="6">
        <v>0.27001076858869599</v>
      </c>
      <c r="E5665" s="4">
        <f t="shared" si="22"/>
        <v>0.23985834400789965</v>
      </c>
      <c r="F5665" s="4"/>
    </row>
    <row r="5666" spans="1:6" ht="13.2" x14ac:dyDescent="0.25">
      <c r="A5666" s="5">
        <v>44802</v>
      </c>
      <c r="B5666" s="6">
        <v>163.68</v>
      </c>
      <c r="C5666" s="6">
        <v>163.16703999999999</v>
      </c>
      <c r="D5666" s="6">
        <v>3.14377217359597E-3</v>
      </c>
      <c r="E5666" s="4">
        <f t="shared" si="22"/>
        <v>0.22744452205215213</v>
      </c>
      <c r="F5666" s="4"/>
    </row>
    <row r="5667" spans="1:6" ht="13.2" x14ac:dyDescent="0.25">
      <c r="A5667" s="5">
        <v>44802.041666666664</v>
      </c>
      <c r="B5667" s="6">
        <v>201.68</v>
      </c>
      <c r="C5667" s="6">
        <v>198.97102000000001</v>
      </c>
      <c r="D5667" s="6">
        <v>1.36149475436171E-2</v>
      </c>
      <c r="E5667" s="4">
        <f t="shared" si="22"/>
        <v>0.21768574452954126</v>
      </c>
      <c r="F5667" s="4"/>
    </row>
    <row r="5668" spans="1:6" ht="13.2" x14ac:dyDescent="0.25">
      <c r="A5668" s="5">
        <v>44802.083333333336</v>
      </c>
      <c r="B5668" s="6">
        <v>253.96</v>
      </c>
      <c r="C5668" s="6">
        <v>233.85902999999999</v>
      </c>
      <c r="D5668" s="6">
        <v>8.59533625877094E-2</v>
      </c>
      <c r="E5668" s="4">
        <f t="shared" si="22"/>
        <v>0.21201862967329452</v>
      </c>
      <c r="F5668" s="4"/>
    </row>
    <row r="5669" spans="1:6" ht="13.2" x14ac:dyDescent="0.25">
      <c r="A5669" s="5">
        <v>44802.125</v>
      </c>
      <c r="B5669" s="6">
        <v>267.77999999999997</v>
      </c>
      <c r="C5669" s="6">
        <v>252.12356</v>
      </c>
      <c r="D5669" s="6">
        <v>6.2098282286669103E-2</v>
      </c>
      <c r="E5669" s="4">
        <f t="shared" si="22"/>
        <v>0.2074542936540488</v>
      </c>
      <c r="F5669" s="4"/>
    </row>
    <row r="5670" spans="1:6" ht="13.2" x14ac:dyDescent="0.25">
      <c r="A5670" s="5">
        <v>44802.166666666664</v>
      </c>
      <c r="B5670" s="6">
        <v>250.99</v>
      </c>
      <c r="C5670" s="6">
        <v>252.26778999999999</v>
      </c>
      <c r="D5670" s="6">
        <v>5.0652126456571401E-3</v>
      </c>
      <c r="E5670" s="4">
        <f t="shared" si="22"/>
        <v>0.20054938656227261</v>
      </c>
      <c r="F5670" s="4"/>
    </row>
    <row r="5671" spans="1:6" ht="13.2" x14ac:dyDescent="0.25">
      <c r="A5671" s="5">
        <v>44802.208333333336</v>
      </c>
      <c r="B5671" s="6">
        <v>242.76</v>
      </c>
      <c r="C5671" s="6">
        <v>245.64408</v>
      </c>
      <c r="D5671" s="6">
        <v>1.1740889501591099E-2</v>
      </c>
      <c r="E5671" s="4">
        <f t="shared" si="22"/>
        <v>0.19452832582928217</v>
      </c>
      <c r="F5671" s="4"/>
    </row>
    <row r="5672" spans="1:6" ht="13.2" x14ac:dyDescent="0.25">
      <c r="A5672" s="5">
        <v>44802.25</v>
      </c>
      <c r="B5672" s="6">
        <v>240.92</v>
      </c>
      <c r="C5672" s="6">
        <v>239.88639000000001</v>
      </c>
      <c r="D5672" s="6">
        <v>4.3087479869115602E-3</v>
      </c>
      <c r="E5672" s="4">
        <f t="shared" si="22"/>
        <v>0.1892012942791951</v>
      </c>
      <c r="F5672" s="4"/>
    </row>
    <row r="5673" spans="1:6" ht="13.2" x14ac:dyDescent="0.25">
      <c r="A5673" s="5">
        <v>44802.291666666664</v>
      </c>
      <c r="B5673" s="6">
        <v>241.24</v>
      </c>
      <c r="C5673" s="6">
        <v>236.4057</v>
      </c>
      <c r="D5673" s="6">
        <v>2.04491685268164E-2</v>
      </c>
      <c r="E5673" s="4">
        <f t="shared" si="22"/>
        <v>0.18446434561825956</v>
      </c>
      <c r="F5673" s="4"/>
    </row>
    <row r="5674" spans="1:6" ht="13.2" x14ac:dyDescent="0.25">
      <c r="A5674" s="5">
        <v>44802.333333333336</v>
      </c>
      <c r="B5674" s="6">
        <v>240.93</v>
      </c>
      <c r="C5674" s="6">
        <v>234.61444</v>
      </c>
      <c r="D5674" s="6">
        <v>2.69188887094929E-2</v>
      </c>
      <c r="E5674" s="4">
        <f t="shared" si="22"/>
        <v>0.17814566366850873</v>
      </c>
      <c r="F5674" s="4"/>
    </row>
    <row r="5675" spans="1:6" ht="13.2" x14ac:dyDescent="0.25">
      <c r="A5675" s="5">
        <v>44802.375</v>
      </c>
      <c r="B5675" s="6">
        <v>240.79</v>
      </c>
      <c r="C5675" s="6">
        <v>228.67921000000001</v>
      </c>
      <c r="D5675" s="6">
        <v>5.2959733418704601E-2</v>
      </c>
      <c r="E5675" s="4">
        <f t="shared" si="22"/>
        <v>0.17109956593556808</v>
      </c>
      <c r="F5675" s="4"/>
    </row>
    <row r="5676" spans="1:6" ht="13.2" x14ac:dyDescent="0.25">
      <c r="A5676" s="5">
        <v>44802.416666666664</v>
      </c>
      <c r="B5676" s="6">
        <v>246.61</v>
      </c>
      <c r="C5676" s="6">
        <v>219.37943999999999</v>
      </c>
      <c r="D5676" s="6">
        <v>0.12412539661875301</v>
      </c>
      <c r="E5676" s="4">
        <f t="shared" si="22"/>
        <v>0.16506817210857386</v>
      </c>
      <c r="F5676" s="4"/>
    </row>
    <row r="5677" spans="1:6" ht="13.2" x14ac:dyDescent="0.25">
      <c r="A5677" s="5">
        <v>44802.458333333336</v>
      </c>
      <c r="B5677" s="6">
        <v>252.53</v>
      </c>
      <c r="C5677" s="6">
        <v>218.01481000000001</v>
      </c>
      <c r="D5677" s="6">
        <v>0.15831580432540299</v>
      </c>
      <c r="E5677" s="4">
        <f t="shared" si="22"/>
        <v>0.16094078942865286</v>
      </c>
      <c r="F5677" s="4"/>
    </row>
    <row r="5678" spans="1:6" ht="13.2" x14ac:dyDescent="0.25">
      <c r="A5678" s="5">
        <v>44802.5</v>
      </c>
      <c r="B5678" s="6">
        <v>251.99</v>
      </c>
      <c r="C5678" s="6">
        <v>225.14051000000001</v>
      </c>
      <c r="D5678" s="6">
        <v>0.119256592249879</v>
      </c>
      <c r="E5678" s="4">
        <f t="shared" si="22"/>
        <v>0.15711746192696907</v>
      </c>
      <c r="F5678" s="4"/>
    </row>
    <row r="5679" spans="1:6" ht="13.2" x14ac:dyDescent="0.25">
      <c r="A5679" s="5">
        <v>44802.541666666664</v>
      </c>
      <c r="B5679" s="6">
        <v>247.78</v>
      </c>
      <c r="C5679" s="6">
        <v>222.51397</v>
      </c>
      <c r="D5679" s="6">
        <v>0.11354806172394399</v>
      </c>
      <c r="E5679" s="4">
        <f t="shared" si="22"/>
        <v>0.15149657788206469</v>
      </c>
      <c r="F5679" s="4"/>
    </row>
    <row r="5680" spans="1:6" ht="13.2" x14ac:dyDescent="0.25">
      <c r="A5680" s="5">
        <v>44802.583333333336</v>
      </c>
      <c r="B5680" s="6">
        <v>245.62</v>
      </c>
      <c r="C5680" s="6">
        <v>198.84836000000001</v>
      </c>
      <c r="D5680" s="6">
        <v>0.23521260120023099</v>
      </c>
      <c r="E5680" s="4">
        <f t="shared" si="22"/>
        <v>0.14683191406101023</v>
      </c>
      <c r="F5680" s="4"/>
    </row>
    <row r="5681" spans="1:6" ht="13.2" x14ac:dyDescent="0.25">
      <c r="A5681" s="5">
        <v>44802.625</v>
      </c>
      <c r="B5681" s="6">
        <v>197.71</v>
      </c>
      <c r="C5681" s="6">
        <v>160.43288999999999</v>
      </c>
      <c r="D5681" s="6">
        <v>0.232353291148716</v>
      </c>
      <c r="E5681" s="4">
        <f t="shared" si="22"/>
        <v>0.14474811276157487</v>
      </c>
      <c r="F5681" s="4"/>
    </row>
    <row r="5682" spans="1:6" ht="13.2" x14ac:dyDescent="0.25">
      <c r="A5682" s="5">
        <v>44802.666666666664</v>
      </c>
      <c r="B5682" s="6">
        <v>165.69</v>
      </c>
      <c r="C5682" s="6">
        <v>126.64964000000001</v>
      </c>
      <c r="D5682" s="6">
        <v>0.30825480435633201</v>
      </c>
      <c r="E5682" s="4">
        <f t="shared" si="22"/>
        <v>0.14735326053614231</v>
      </c>
      <c r="F5682" s="4"/>
    </row>
    <row r="5683" spans="1:6" ht="13.2" x14ac:dyDescent="0.25">
      <c r="A5683" s="5">
        <v>44802.708333333336</v>
      </c>
      <c r="B5683" s="6">
        <v>153.56</v>
      </c>
      <c r="C5683" s="6">
        <v>108.87269000000001</v>
      </c>
      <c r="D5683" s="6">
        <v>0.41045472468807298</v>
      </c>
      <c r="E5683" s="4">
        <f t="shared" si="22"/>
        <v>0.15337031215189423</v>
      </c>
      <c r="F5683" s="4"/>
    </row>
    <row r="5684" spans="1:6" ht="13.2" x14ac:dyDescent="0.25">
      <c r="A5684" s="5">
        <v>44802.75</v>
      </c>
      <c r="B5684" s="6">
        <v>148.62</v>
      </c>
      <c r="C5684" s="6">
        <v>107.6669</v>
      </c>
      <c r="D5684" s="6">
        <v>0.38036852551712702</v>
      </c>
      <c r="E5684" s="4">
        <f t="shared" si="22"/>
        <v>0.15871900971407385</v>
      </c>
      <c r="F5684" s="4"/>
    </row>
    <row r="5685" spans="1:6" ht="13.2" x14ac:dyDescent="0.25">
      <c r="A5685" s="5">
        <v>44802.791666666664</v>
      </c>
      <c r="B5685" s="6">
        <v>144.81</v>
      </c>
      <c r="C5685" s="6">
        <v>110.69239</v>
      </c>
      <c r="D5685" s="6">
        <v>0.30822001404071198</v>
      </c>
      <c r="E5685" s="4">
        <f t="shared" si="22"/>
        <v>0.1602529102289135</v>
      </c>
      <c r="F5685" s="4"/>
    </row>
    <row r="5686" spans="1:6" ht="13.2" x14ac:dyDescent="0.25">
      <c r="A5686" s="5">
        <v>44802.833333333336</v>
      </c>
      <c r="B5686" s="6">
        <v>149.80000000000001</v>
      </c>
      <c r="C5686" s="6">
        <v>111.19576000000001</v>
      </c>
      <c r="D5686" s="6">
        <v>0.347173669211847</v>
      </c>
      <c r="E5686" s="4">
        <f t="shared" si="22"/>
        <v>0.16301215206814604</v>
      </c>
      <c r="F5686" s="4"/>
    </row>
    <row r="5687" spans="1:6" ht="13.2" x14ac:dyDescent="0.25">
      <c r="A5687" s="5">
        <v>44802.875</v>
      </c>
      <c r="B5687" s="6">
        <v>156.30000000000001</v>
      </c>
      <c r="C5687" s="6">
        <v>113.31462000000001</v>
      </c>
      <c r="D5687" s="6">
        <v>0.379345401325971</v>
      </c>
      <c r="E5687" s="4">
        <f t="shared" si="22"/>
        <v>0.1663433802057615</v>
      </c>
      <c r="F5687" s="4"/>
    </row>
    <row r="5688" spans="1:6" ht="13.2" x14ac:dyDescent="0.25">
      <c r="A5688" s="5">
        <v>44802.916666666664</v>
      </c>
      <c r="B5688" s="6">
        <v>169.19</v>
      </c>
      <c r="C5688" s="6">
        <v>120.49997</v>
      </c>
      <c r="D5688" s="6">
        <v>0.40406673960167699</v>
      </c>
      <c r="E5688" s="4">
        <f t="shared" si="22"/>
        <v>0.1698733083324219</v>
      </c>
      <c r="F5688" s="4"/>
    </row>
    <row r="5689" spans="1:6" ht="13.2" x14ac:dyDescent="0.25">
      <c r="A5689" s="5">
        <v>44802.958333333336</v>
      </c>
      <c r="B5689" s="6">
        <v>175.96</v>
      </c>
      <c r="C5689" s="6">
        <v>135.43890999999999</v>
      </c>
      <c r="D5689" s="6">
        <v>0.29918352119047598</v>
      </c>
      <c r="E5689" s="4">
        <f t="shared" si="22"/>
        <v>0.17108883969082944</v>
      </c>
      <c r="F5689" s="4"/>
    </row>
    <row r="5690" spans="1:6" ht="13.2" x14ac:dyDescent="0.25">
      <c r="A5690" s="5">
        <v>44803</v>
      </c>
      <c r="B5690" s="6">
        <v>185.37</v>
      </c>
      <c r="C5690" s="6">
        <v>168.40509</v>
      </c>
      <c r="D5690" s="6">
        <v>0.100738700950191</v>
      </c>
      <c r="E5690" s="4">
        <f t="shared" si="22"/>
        <v>0.17515529505652092</v>
      </c>
      <c r="F5690" s="4"/>
    </row>
    <row r="5691" spans="1:6" ht="13.2" x14ac:dyDescent="0.25">
      <c r="A5691" s="5">
        <v>44803.041666666664</v>
      </c>
      <c r="B5691" s="6">
        <v>212.52</v>
      </c>
      <c r="C5691" s="6">
        <v>200.12012999999999</v>
      </c>
      <c r="D5691" s="6">
        <v>6.1962132445146902E-2</v>
      </c>
      <c r="E5691" s="4">
        <f t="shared" si="22"/>
        <v>0.17716976109408464</v>
      </c>
      <c r="F5691" s="4"/>
    </row>
    <row r="5692" spans="1:6" ht="13.2" x14ac:dyDescent="0.25">
      <c r="A5692" s="5">
        <v>44803.083333333336</v>
      </c>
      <c r="B5692" s="6">
        <v>267.74</v>
      </c>
      <c r="C5692" s="6">
        <v>235.10320999999999</v>
      </c>
      <c r="D5692" s="6">
        <v>0.138818989328133</v>
      </c>
      <c r="E5692" s="4">
        <f t="shared" si="22"/>
        <v>0.17937249554160228</v>
      </c>
      <c r="F5692" s="4"/>
    </row>
    <row r="5693" spans="1:6" ht="13.2" x14ac:dyDescent="0.25">
      <c r="A5693" s="5">
        <v>44803.125</v>
      </c>
      <c r="B5693" s="6">
        <v>287.35000000000002</v>
      </c>
      <c r="C5693" s="6">
        <v>252.50711000000001</v>
      </c>
      <c r="D5693" s="6">
        <v>0.13798775804768401</v>
      </c>
      <c r="E5693" s="4">
        <f t="shared" si="22"/>
        <v>0.18253455703164453</v>
      </c>
      <c r="F5693" s="4"/>
    </row>
    <row r="5694" spans="1:6" ht="13.2" x14ac:dyDescent="0.25">
      <c r="A5694" s="5">
        <v>44803.166666666664</v>
      </c>
      <c r="B5694" s="6">
        <v>281.79000000000002</v>
      </c>
      <c r="C5694" s="6">
        <v>250.44910999999999</v>
      </c>
      <c r="D5694" s="6">
        <v>0.12513875573364899</v>
      </c>
      <c r="E5694" s="4">
        <f t="shared" si="22"/>
        <v>0.18753762132697757</v>
      </c>
      <c r="F5694" s="4"/>
    </row>
    <row r="5695" spans="1:6" ht="13.2" x14ac:dyDescent="0.25">
      <c r="A5695" s="5">
        <v>44803.208333333336</v>
      </c>
      <c r="B5695" s="6">
        <v>273.23</v>
      </c>
      <c r="C5695" s="6">
        <v>242.92542</v>
      </c>
      <c r="D5695" s="6">
        <v>0.124748492767862</v>
      </c>
      <c r="E5695" s="4">
        <f t="shared" si="22"/>
        <v>0.19224627146307216</v>
      </c>
      <c r="F5695" s="4"/>
    </row>
    <row r="5696" spans="1:6" ht="13.2" x14ac:dyDescent="0.25">
      <c r="A5696" s="5">
        <v>44803.25</v>
      </c>
      <c r="B5696" s="6">
        <v>272.33</v>
      </c>
      <c r="C5696" s="6">
        <v>235.95909</v>
      </c>
      <c r="D5696" s="6">
        <v>0.15414074533004801</v>
      </c>
      <c r="E5696" s="4">
        <f t="shared" si="22"/>
        <v>0.19848927135236952</v>
      </c>
      <c r="F5696" s="4"/>
    </row>
    <row r="5697" spans="1:6" ht="13.2" x14ac:dyDescent="0.25">
      <c r="A5697" s="5">
        <v>44803.291666666664</v>
      </c>
      <c r="B5697" s="6">
        <v>266.88</v>
      </c>
      <c r="C5697" s="6">
        <v>229.82628</v>
      </c>
      <c r="D5697" s="6">
        <v>0.16122490430598199</v>
      </c>
      <c r="E5697" s="4">
        <f t="shared" si="22"/>
        <v>0.20435492700983474</v>
      </c>
      <c r="F5697" s="4"/>
    </row>
    <row r="5698" spans="1:6" ht="13.2" x14ac:dyDescent="0.25">
      <c r="A5698" s="5">
        <v>44803.333333333336</v>
      </c>
      <c r="B5698" s="6">
        <v>273.13</v>
      </c>
      <c r="C5698" s="6">
        <v>225.31659999999999</v>
      </c>
      <c r="D5698" s="6">
        <v>0.21220540341901101</v>
      </c>
      <c r="E5698" s="4">
        <f t="shared" si="22"/>
        <v>0.21207519845606471</v>
      </c>
      <c r="F5698" s="4"/>
    </row>
    <row r="5699" spans="1:6" ht="13.2" x14ac:dyDescent="0.25">
      <c r="A5699" s="5">
        <v>44803.375</v>
      </c>
      <c r="B5699" s="6">
        <v>279.10000000000002</v>
      </c>
      <c r="C5699" s="6">
        <v>218.68419</v>
      </c>
      <c r="D5699" s="6">
        <v>0.27626967454757401</v>
      </c>
      <c r="E5699" s="4">
        <f t="shared" si="22"/>
        <v>0.22137977933643427</v>
      </c>
      <c r="F5699" s="4"/>
    </row>
    <row r="5700" spans="1:6" ht="13.2" x14ac:dyDescent="0.25">
      <c r="A5700" s="5">
        <v>44803.416666666664</v>
      </c>
      <c r="B5700" s="6">
        <v>279.70999999999998</v>
      </c>
      <c r="C5700" s="6">
        <v>211.50842</v>
      </c>
      <c r="D5700" s="6">
        <v>0.32245326214436199</v>
      </c>
      <c r="E5700" s="4">
        <f t="shared" si="22"/>
        <v>0.22964344040000129</v>
      </c>
      <c r="F5700" s="4"/>
    </row>
    <row r="5701" spans="1:6" ht="13.2" x14ac:dyDescent="0.25">
      <c r="A5701" s="5">
        <v>44803.458333333336</v>
      </c>
      <c r="B5701" s="6">
        <v>282.95999999999998</v>
      </c>
      <c r="C5701" s="6">
        <v>213.82733999999999</v>
      </c>
      <c r="D5701" s="6">
        <v>0.32331066738238401</v>
      </c>
      <c r="E5701" s="4">
        <f t="shared" si="22"/>
        <v>0.23651822636070885</v>
      </c>
      <c r="F5701" s="4"/>
    </row>
    <row r="5702" spans="1:6" ht="13.2" x14ac:dyDescent="0.25">
      <c r="A5702" s="5">
        <v>44803.5</v>
      </c>
      <c r="B5702" s="6">
        <v>284.14</v>
      </c>
      <c r="C5702" s="6">
        <v>221.42545000000001</v>
      </c>
      <c r="D5702" s="6">
        <v>0.283230992643347</v>
      </c>
      <c r="E5702" s="4">
        <f t="shared" si="22"/>
        <v>0.24335049304376999</v>
      </c>
      <c r="F5702" s="4"/>
    </row>
    <row r="5703" spans="1:6" ht="13.2" x14ac:dyDescent="0.25">
      <c r="A5703" s="5">
        <v>44803.541666666664</v>
      </c>
      <c r="B5703" s="6">
        <v>282.20999999999998</v>
      </c>
      <c r="C5703" s="6">
        <v>216.70282</v>
      </c>
      <c r="D5703" s="6">
        <v>0.30229039012967102</v>
      </c>
      <c r="E5703" s="4">
        <f t="shared" si="22"/>
        <v>0.25121475672734195</v>
      </c>
      <c r="F5703" s="4"/>
    </row>
    <row r="5704" spans="1:6" ht="13.2" x14ac:dyDescent="0.25">
      <c r="A5704" s="5">
        <v>44803.583333333336</v>
      </c>
      <c r="B5704" s="6">
        <v>273.83999999999997</v>
      </c>
      <c r="C5704" s="6">
        <v>194.44269</v>
      </c>
      <c r="D5704" s="6">
        <v>0.408332707184826</v>
      </c>
      <c r="E5704" s="4">
        <f t="shared" si="22"/>
        <v>0.25842809447670007</v>
      </c>
      <c r="F5704" s="4"/>
    </row>
    <row r="5705" spans="1:6" ht="13.2" x14ac:dyDescent="0.25">
      <c r="A5705" s="5">
        <v>44803.625</v>
      </c>
      <c r="B5705" s="6">
        <v>219.85</v>
      </c>
      <c r="C5705" s="6">
        <v>163.25555</v>
      </c>
      <c r="D5705" s="6">
        <v>0.34666172145449198</v>
      </c>
      <c r="E5705" s="4">
        <f t="shared" si="22"/>
        <v>0.26319094573944068</v>
      </c>
      <c r="F5705" s="4"/>
    </row>
    <row r="5706" spans="1:6" ht="13.2" x14ac:dyDescent="0.25">
      <c r="A5706" s="5">
        <v>44803.666666666664</v>
      </c>
      <c r="B5706" s="6">
        <v>185.02</v>
      </c>
      <c r="C5706" s="6">
        <v>138.74258</v>
      </c>
      <c r="D5706" s="6">
        <v>0.33354879230298301</v>
      </c>
      <c r="E5706" s="4">
        <f t="shared" si="22"/>
        <v>0.26424486190388446</v>
      </c>
      <c r="F5706" s="4"/>
    </row>
    <row r="5707" spans="1:6" ht="13.2" x14ac:dyDescent="0.25">
      <c r="A5707" s="5">
        <v>44803.708333333336</v>
      </c>
      <c r="B5707" s="6">
        <v>175.24</v>
      </c>
      <c r="C5707" s="6">
        <v>126.33672</v>
      </c>
      <c r="D5707" s="6">
        <v>0.38708682637953501</v>
      </c>
      <c r="E5707" s="4">
        <f t="shared" si="22"/>
        <v>0.26327119947436206</v>
      </c>
      <c r="F5707" s="4"/>
    </row>
    <row r="5708" spans="1:6" ht="13.2" x14ac:dyDescent="0.25">
      <c r="A5708" s="5">
        <v>44803.75</v>
      </c>
      <c r="B5708" s="6">
        <v>171.35</v>
      </c>
      <c r="C5708" s="6">
        <v>125.45931</v>
      </c>
      <c r="D5708" s="6">
        <v>0.36578146332862799</v>
      </c>
      <c r="E5708" s="4">
        <f t="shared" si="22"/>
        <v>0.26266340521650794</v>
      </c>
      <c r="F5708" s="4"/>
    </row>
    <row r="5709" spans="1:6" ht="13.2" x14ac:dyDescent="0.25">
      <c r="A5709" s="5">
        <v>44803.791666666664</v>
      </c>
      <c r="B5709" s="6">
        <v>172.44</v>
      </c>
      <c r="C5709" s="6">
        <v>127.95237</v>
      </c>
      <c r="D5709" s="6">
        <v>0.34768898770690998</v>
      </c>
      <c r="E5709" s="4">
        <f t="shared" si="22"/>
        <v>0.26430794578593292</v>
      </c>
      <c r="F5709" s="4"/>
    </row>
    <row r="5710" spans="1:6" ht="13.2" x14ac:dyDescent="0.25">
      <c r="A5710" s="5">
        <v>44803.833333333336</v>
      </c>
      <c r="B5710" s="6">
        <v>174.94</v>
      </c>
      <c r="C5710" s="6">
        <v>129.98921999999999</v>
      </c>
      <c r="D5710" s="6">
        <v>0.34580390589311899</v>
      </c>
      <c r="E5710" s="4">
        <f t="shared" si="22"/>
        <v>0.26425087231431921</v>
      </c>
      <c r="F5710" s="4"/>
    </row>
    <row r="5711" spans="1:6" ht="13.2" x14ac:dyDescent="0.25">
      <c r="A5711" s="5">
        <v>44803.875</v>
      </c>
      <c r="B5711" s="6">
        <v>182.63</v>
      </c>
      <c r="C5711" s="6">
        <v>134.12692999999999</v>
      </c>
      <c r="D5711" s="6">
        <v>0.36162066782561803</v>
      </c>
      <c r="E5711" s="4">
        <f t="shared" si="22"/>
        <v>0.26351234175180455</v>
      </c>
      <c r="F5711" s="4"/>
    </row>
    <row r="5712" spans="1:6" ht="13.2" x14ac:dyDescent="0.25">
      <c r="A5712" s="5">
        <v>44803.916666666664</v>
      </c>
      <c r="B5712" s="6">
        <v>191.93</v>
      </c>
      <c r="C5712" s="6">
        <v>140.39626999999999</v>
      </c>
      <c r="D5712" s="6">
        <v>0.36705911061597302</v>
      </c>
      <c r="E5712" s="4">
        <f t="shared" si="22"/>
        <v>0.26197035721073353</v>
      </c>
      <c r="F5712" s="4"/>
    </row>
    <row r="5713" spans="1:6" ht="13.2" x14ac:dyDescent="0.25">
      <c r="A5713" s="5">
        <v>44803.958333333336</v>
      </c>
      <c r="B5713" s="6">
        <v>205.21</v>
      </c>
      <c r="C5713" s="6">
        <v>149.39628999999999</v>
      </c>
      <c r="D5713" s="6">
        <v>0.373595020331495</v>
      </c>
      <c r="E5713" s="4">
        <f t="shared" si="22"/>
        <v>0.26507083634160927</v>
      </c>
      <c r="F5713" s="4"/>
    </row>
    <row r="5714" spans="1:6" ht="13.2" x14ac:dyDescent="0.25">
      <c r="A5714" s="5">
        <v>44804</v>
      </c>
      <c r="B5714" s="6">
        <v>217.48</v>
      </c>
      <c r="C5714" s="6">
        <v>170.71298999999999</v>
      </c>
      <c r="D5714" s="6">
        <v>0.27395109182962502</v>
      </c>
      <c r="E5714" s="4">
        <f t="shared" si="22"/>
        <v>0.27228801929491903</v>
      </c>
      <c r="F5714" s="4"/>
    </row>
    <row r="5715" spans="1:6" ht="13.2" x14ac:dyDescent="0.25">
      <c r="A5715" s="5">
        <v>44804.041666666664</v>
      </c>
      <c r="B5715" s="6">
        <v>242.11</v>
      </c>
      <c r="C5715" s="6">
        <v>201.54488000000001</v>
      </c>
      <c r="D5715" s="6">
        <v>0.20127090303658399</v>
      </c>
      <c r="E5715" s="4">
        <f t="shared" si="22"/>
        <v>0.27809255140289563</v>
      </c>
      <c r="F5715" s="4"/>
    </row>
    <row r="5716" spans="1:6" ht="13.2" x14ac:dyDescent="0.25">
      <c r="A5716" s="5">
        <v>44804.083333333336</v>
      </c>
      <c r="B5716" s="6">
        <v>277.92</v>
      </c>
      <c r="C5716" s="6">
        <v>235.89552</v>
      </c>
      <c r="D5716" s="6">
        <v>0.178148699051173</v>
      </c>
      <c r="E5716" s="4">
        <f t="shared" si="22"/>
        <v>0.27973128930802221</v>
      </c>
      <c r="F5716" s="4"/>
    </row>
    <row r="5717" spans="1:6" ht="13.2" x14ac:dyDescent="0.25">
      <c r="A5717" s="5">
        <v>44804.125</v>
      </c>
      <c r="B5717" s="6">
        <v>287.77999999999997</v>
      </c>
      <c r="C5717" s="6">
        <v>252.19237000000001</v>
      </c>
      <c r="D5717" s="6">
        <v>0.14111303208737</v>
      </c>
      <c r="E5717" s="4">
        <f t="shared" si="22"/>
        <v>0.27986150905967583</v>
      </c>
      <c r="F5717" s="4"/>
    </row>
    <row r="5718" spans="1:6" ht="13.2" x14ac:dyDescent="0.25">
      <c r="A5718" s="5">
        <v>44804.166666666664</v>
      </c>
      <c r="B5718" s="6">
        <v>286.25</v>
      </c>
      <c r="C5718" s="6">
        <v>248.79413</v>
      </c>
      <c r="D5718" s="6">
        <v>0.150549653241416</v>
      </c>
      <c r="E5718" s="4">
        <f t="shared" si="22"/>
        <v>0.28092029645583277</v>
      </c>
      <c r="F5718" s="4"/>
    </row>
    <row r="5719" spans="1:6" ht="13.2" x14ac:dyDescent="0.25">
      <c r="A5719" s="5">
        <v>44804.208333333336</v>
      </c>
      <c r="B5719" s="6">
        <v>274.39</v>
      </c>
      <c r="C5719" s="6">
        <v>240.85493</v>
      </c>
      <c r="D5719" s="6">
        <v>0.139233479671767</v>
      </c>
      <c r="E5719" s="4">
        <f t="shared" si="22"/>
        <v>0.28152383757682886</v>
      </c>
      <c r="F5719" s="4"/>
    </row>
    <row r="5720" spans="1:6" ht="13.2" x14ac:dyDescent="0.25">
      <c r="A5720" s="5">
        <v>44804.25</v>
      </c>
      <c r="B5720" s="6">
        <v>262.17</v>
      </c>
      <c r="C5720" s="6">
        <v>233.84693999999999</v>
      </c>
      <c r="D5720" s="6">
        <v>0.121117941504815</v>
      </c>
      <c r="E5720" s="4">
        <f t="shared" si="22"/>
        <v>0.28014788741744417</v>
      </c>
      <c r="F5720" s="4"/>
    </row>
    <row r="5721" spans="1:6" ht="13.2" x14ac:dyDescent="0.25">
      <c r="A5721" s="5">
        <v>44804.291666666664</v>
      </c>
      <c r="B5721" s="6">
        <v>258.14</v>
      </c>
      <c r="C5721" s="6">
        <v>226.55131</v>
      </c>
      <c r="D5721" s="6">
        <v>0.139432828704455</v>
      </c>
      <c r="E5721" s="4">
        <f t="shared" si="22"/>
        <v>0.2792398842673805</v>
      </c>
      <c r="F5721" s="4"/>
    </row>
    <row r="5722" spans="1:6" ht="13.2" x14ac:dyDescent="0.25">
      <c r="A5722" s="5">
        <v>44804.333333333336</v>
      </c>
      <c r="B5722" s="6">
        <v>264.67</v>
      </c>
      <c r="C5722" s="6">
        <v>220.14675</v>
      </c>
      <c r="D5722" s="6">
        <v>0.20224350348119999</v>
      </c>
      <c r="E5722" s="4">
        <f t="shared" si="22"/>
        <v>0.27882480510330504</v>
      </c>
      <c r="F5722" s="4"/>
    </row>
    <row r="5723" spans="1:6" ht="13.2" x14ac:dyDescent="0.25">
      <c r="A5723" s="5">
        <v>44804.375</v>
      </c>
      <c r="B5723" s="6">
        <v>266.66000000000003</v>
      </c>
      <c r="C5723" s="6">
        <v>212.62091000000001</v>
      </c>
      <c r="D5723" s="6">
        <v>0.254156987664101</v>
      </c>
      <c r="E5723" s="4">
        <f t="shared" si="22"/>
        <v>0.27790344314982701</v>
      </c>
      <c r="F5723" s="4"/>
    </row>
    <row r="5724" spans="1:6" ht="13.2" x14ac:dyDescent="0.25">
      <c r="A5724" s="5">
        <v>44804.416666666664</v>
      </c>
      <c r="B5724" s="6">
        <v>268.95</v>
      </c>
      <c r="C5724" s="6">
        <v>206.36283</v>
      </c>
      <c r="D5724" s="6">
        <v>0.30328703090571102</v>
      </c>
      <c r="E5724" s="4">
        <f t="shared" si="22"/>
        <v>0.2771048501815499</v>
      </c>
      <c r="F5724" s="4"/>
    </row>
    <row r="5725" spans="1:6" ht="13.2" x14ac:dyDescent="0.25">
      <c r="A5725" s="5">
        <v>44804.458333333336</v>
      </c>
      <c r="B5725" s="6">
        <v>271.3</v>
      </c>
      <c r="C5725" s="6">
        <v>210.32588000000001</v>
      </c>
      <c r="D5725" s="6">
        <v>0.28990307802349302</v>
      </c>
      <c r="E5725" s="4">
        <f t="shared" si="22"/>
        <v>0.27571286729159611</v>
      </c>
      <c r="F5725" s="4"/>
    </row>
    <row r="5726" spans="1:6" ht="13.2" x14ac:dyDescent="0.25">
      <c r="A5726" s="5">
        <v>44804.5</v>
      </c>
      <c r="B5726" s="6">
        <v>270.75</v>
      </c>
      <c r="C5726" s="6">
        <v>218.49976000000001</v>
      </c>
      <c r="D5726" s="6">
        <v>0.239131795842704</v>
      </c>
      <c r="E5726" s="4">
        <f t="shared" si="22"/>
        <v>0.27387540075823602</v>
      </c>
      <c r="F5726" s="4"/>
    </row>
    <row r="5727" spans="1:6" ht="13.2" x14ac:dyDescent="0.25">
      <c r="A5727" s="5">
        <v>44804.541666666664</v>
      </c>
      <c r="B5727" s="6">
        <v>272.77</v>
      </c>
      <c r="C5727" s="6">
        <v>213.17555999999999</v>
      </c>
      <c r="D5727" s="6">
        <v>0.27955568640232398</v>
      </c>
      <c r="E5727" s="4">
        <f t="shared" si="22"/>
        <v>0.27292812143626322</v>
      </c>
      <c r="F5727" s="4"/>
    </row>
    <row r="5728" spans="1:6" ht="13.2" x14ac:dyDescent="0.25">
      <c r="A5728" s="5">
        <v>44804.583333333336</v>
      </c>
      <c r="B5728" s="6">
        <v>266.22000000000003</v>
      </c>
      <c r="C5728" s="6">
        <v>191.00839999999999</v>
      </c>
      <c r="D5728" s="6">
        <v>0.39376069324699797</v>
      </c>
      <c r="E5728" s="4">
        <f t="shared" si="22"/>
        <v>0.27232095418885377</v>
      </c>
      <c r="F5728" s="4"/>
    </row>
    <row r="5729" spans="1:6" ht="13.2" x14ac:dyDescent="0.25">
      <c r="A5729" s="5">
        <v>44804.625</v>
      </c>
      <c r="B5729" s="6">
        <v>217.08</v>
      </c>
      <c r="C5729" s="6">
        <v>161.95151999999999</v>
      </c>
      <c r="D5729" s="6">
        <v>0.34040112744850998</v>
      </c>
      <c r="E5729" s="4">
        <f t="shared" si="22"/>
        <v>0.2720600961052711</v>
      </c>
      <c r="F5729" s="4"/>
    </row>
    <row r="5730" spans="1:6" ht="13.2" x14ac:dyDescent="0.25">
      <c r="A5730" s="5">
        <v>44804.666666666664</v>
      </c>
      <c r="B5730" s="6">
        <v>183.38</v>
      </c>
      <c r="C5730" s="6">
        <v>140.84683000000001</v>
      </c>
      <c r="D5730" s="6">
        <v>0.301981734342192</v>
      </c>
      <c r="E5730" s="4">
        <f t="shared" si="22"/>
        <v>0.27074480202357148</v>
      </c>
      <c r="F5730" s="4"/>
    </row>
    <row r="5731" spans="1:6" ht="13.2" x14ac:dyDescent="0.25">
      <c r="A5731" s="5">
        <v>44804.708333333336</v>
      </c>
      <c r="B5731" s="6">
        <v>171.7</v>
      </c>
      <c r="C5731" s="6">
        <v>130.92587</v>
      </c>
      <c r="D5731" s="6">
        <v>0.31142913161470598</v>
      </c>
      <c r="E5731" s="4">
        <f t="shared" si="22"/>
        <v>0.26759239807503699</v>
      </c>
      <c r="F5731" s="4"/>
    </row>
    <row r="5732" spans="1:6" ht="13.2" x14ac:dyDescent="0.25">
      <c r="A5732" s="5">
        <v>44804.75</v>
      </c>
      <c r="B5732" s="6">
        <v>167.88</v>
      </c>
      <c r="C5732" s="6">
        <v>130.38433000000001</v>
      </c>
      <c r="D5732" s="6">
        <v>0.28757803947759603</v>
      </c>
      <c r="E5732" s="4">
        <f t="shared" si="22"/>
        <v>0.26433392208124401</v>
      </c>
      <c r="F5732" s="4"/>
    </row>
    <row r="5733" spans="1:6" ht="13.2" x14ac:dyDescent="0.25">
      <c r="A5733" s="5">
        <v>44804.791666666664</v>
      </c>
      <c r="B5733" s="6">
        <v>172.89</v>
      </c>
      <c r="C5733" s="6">
        <v>132.57588999999999</v>
      </c>
      <c r="D5733" s="6">
        <v>0.30408326883568298</v>
      </c>
      <c r="E5733" s="4">
        <f t="shared" si="22"/>
        <v>0.26251701712827619</v>
      </c>
      <c r="F5733" s="4"/>
    </row>
    <row r="5734" spans="1:6" ht="13.2" x14ac:dyDescent="0.25">
      <c r="A5734" s="5">
        <v>44804.833333333336</v>
      </c>
      <c r="B5734" s="6">
        <v>176.65</v>
      </c>
      <c r="C5734" s="6">
        <v>134.84476000000001</v>
      </c>
      <c r="D5734" s="6">
        <v>0.310024950172331</v>
      </c>
      <c r="E5734" s="4">
        <f t="shared" si="22"/>
        <v>0.26102622730657671</v>
      </c>
      <c r="F5734" s="4"/>
    </row>
    <row r="5735" spans="1:6" ht="13.2" x14ac:dyDescent="0.25">
      <c r="A5735" s="5">
        <v>44804.875</v>
      </c>
      <c r="B5735" s="6">
        <v>184.44</v>
      </c>
      <c r="C5735" s="6">
        <v>139.11624</v>
      </c>
      <c r="D5735" s="6">
        <v>0.32579776451692399</v>
      </c>
      <c r="E5735" s="4">
        <f t="shared" si="22"/>
        <v>0.25953360633538114</v>
      </c>
      <c r="F5735" s="4"/>
    </row>
    <row r="5736" spans="1:6" ht="13.2" x14ac:dyDescent="0.25">
      <c r="A5736" s="5">
        <v>44804.916666666664</v>
      </c>
      <c r="B5736" s="6">
        <v>195.5</v>
      </c>
      <c r="C5736" s="6">
        <v>145.0984</v>
      </c>
      <c r="D5736" s="6">
        <v>0.34736151466866599</v>
      </c>
      <c r="E5736" s="4">
        <f t="shared" si="22"/>
        <v>0.25871287317091002</v>
      </c>
      <c r="F5736" s="4"/>
    </row>
    <row r="5737" spans="1:6" ht="13.2" x14ac:dyDescent="0.25">
      <c r="A5737" s="5">
        <v>44804.958333333336</v>
      </c>
      <c r="B5737" s="6">
        <v>197.19</v>
      </c>
      <c r="C5737" s="6">
        <v>153.22660999999999</v>
      </c>
      <c r="D5737" s="6">
        <v>0.28691746166021598</v>
      </c>
      <c r="E5737" s="4">
        <f t="shared" si="22"/>
        <v>0.25510130822627336</v>
      </c>
      <c r="F5737" s="4"/>
    </row>
    <row r="5738" spans="1:6" ht="13.2" x14ac:dyDescent="0.25">
      <c r="A5738" s="5">
        <v>44805</v>
      </c>
      <c r="B5738" s="6">
        <v>209.49</v>
      </c>
      <c r="C5738" s="6">
        <v>176.48567</v>
      </c>
      <c r="D5738" s="6">
        <v>0.18700855429225499</v>
      </c>
      <c r="E5738" s="4">
        <f t="shared" si="22"/>
        <v>0.25147870249554966</v>
      </c>
      <c r="F5738" s="4"/>
    </row>
    <row r="5739" spans="1:6" ht="13.2" x14ac:dyDescent="0.25">
      <c r="A5739" s="5">
        <v>44805.041666666664</v>
      </c>
      <c r="B5739" s="6">
        <v>226.15</v>
      </c>
      <c r="C5739" s="6">
        <v>206.74424999999999</v>
      </c>
      <c r="D5739" s="6">
        <v>9.3863553641757899E-2</v>
      </c>
      <c r="E5739" s="4">
        <f t="shared" si="22"/>
        <v>0.2470033962707652</v>
      </c>
      <c r="F5739" s="4"/>
    </row>
    <row r="5740" spans="1:6" ht="13.2" x14ac:dyDescent="0.25">
      <c r="A5740" s="5">
        <v>44805.083333333336</v>
      </c>
      <c r="B5740" s="6">
        <v>272.95</v>
      </c>
      <c r="C5740" s="6">
        <v>237.53208000000001</v>
      </c>
      <c r="D5740" s="6">
        <v>0.14910794365123201</v>
      </c>
      <c r="E5740" s="4">
        <f t="shared" si="22"/>
        <v>0.24579336479576763</v>
      </c>
      <c r="F5740" s="4"/>
    </row>
    <row r="5741" spans="1:6" ht="13.2" x14ac:dyDescent="0.25">
      <c r="A5741" s="5">
        <v>44805.125</v>
      </c>
      <c r="B5741" s="6">
        <v>284.10000000000002</v>
      </c>
      <c r="C5741" s="6">
        <v>249.90703999999999</v>
      </c>
      <c r="D5741" s="6">
        <v>0.136822716158776</v>
      </c>
      <c r="E5741" s="4">
        <f t="shared" si="22"/>
        <v>0.24561460163207624</v>
      </c>
      <c r="F5741" s="4"/>
    </row>
    <row r="5742" spans="1:6" ht="13.2" x14ac:dyDescent="0.25">
      <c r="A5742" s="5">
        <v>44805.166666666664</v>
      </c>
      <c r="B5742" s="6">
        <v>275.64999999999998</v>
      </c>
      <c r="C5742" s="6">
        <v>243.88745</v>
      </c>
      <c r="D5742" s="6">
        <v>0.13023445855865001</v>
      </c>
      <c r="E5742" s="4">
        <f t="shared" si="22"/>
        <v>0.24476813518696097</v>
      </c>
      <c r="F5742" s="4"/>
    </row>
    <row r="5743" spans="1:6" ht="13.2" x14ac:dyDescent="0.25">
      <c r="A5743" s="5">
        <v>44805.208333333336</v>
      </c>
      <c r="B5743" s="6">
        <v>271.23</v>
      </c>
      <c r="C5743" s="6">
        <v>235.33607000000001</v>
      </c>
      <c r="D5743" s="6">
        <v>0.15252200820724099</v>
      </c>
      <c r="E5743" s="4">
        <f t="shared" si="22"/>
        <v>0.24532182387593907</v>
      </c>
      <c r="F5743" s="4"/>
    </row>
    <row r="5744" spans="1:6" ht="13.2" x14ac:dyDescent="0.25">
      <c r="A5744" s="5">
        <v>44805.25</v>
      </c>
      <c r="B5744" s="6">
        <v>264.06</v>
      </c>
      <c r="C5744" s="6">
        <v>229.26130000000001</v>
      </c>
      <c r="D5744" s="6">
        <v>0.15178619330868301</v>
      </c>
      <c r="E5744" s="4">
        <f t="shared" si="22"/>
        <v>0.24659966770110023</v>
      </c>
      <c r="F5744" s="4"/>
    </row>
    <row r="5745" spans="1:6" ht="13.2" x14ac:dyDescent="0.25">
      <c r="A5745" s="5">
        <v>44805.291666666664</v>
      </c>
      <c r="B5745" s="6">
        <v>251.03</v>
      </c>
      <c r="C5745" s="6">
        <v>222.35405</v>
      </c>
      <c r="D5745" s="6">
        <v>0.12896526957795401</v>
      </c>
      <c r="E5745" s="4">
        <f t="shared" si="22"/>
        <v>0.24616351940416267</v>
      </c>
      <c r="F5745" s="4"/>
    </row>
    <row r="5746" spans="1:6" ht="13.2" x14ac:dyDescent="0.25">
      <c r="A5746" s="5">
        <v>44805.333333333336</v>
      </c>
      <c r="B5746" s="6">
        <v>248.15</v>
      </c>
      <c r="C5746" s="6">
        <v>215.65545</v>
      </c>
      <c r="D5746" s="6">
        <v>0.150678083952898</v>
      </c>
      <c r="E5746" s="4">
        <f t="shared" si="22"/>
        <v>0.24401496025715008</v>
      </c>
      <c r="F5746" s="4"/>
    </row>
    <row r="5747" spans="1:6" ht="13.2" x14ac:dyDescent="0.25">
      <c r="A5747" s="5">
        <v>44805.375</v>
      </c>
      <c r="B5747" s="6">
        <v>254.09</v>
      </c>
      <c r="C5747" s="6">
        <v>208.52413999999999</v>
      </c>
      <c r="D5747" s="6">
        <v>0.21851599531833499</v>
      </c>
      <c r="E5747" s="4">
        <f t="shared" si="22"/>
        <v>0.24252991890940986</v>
      </c>
      <c r="F5747" s="4"/>
    </row>
    <row r="5748" spans="1:6" ht="13.2" x14ac:dyDescent="0.25">
      <c r="A5748" s="5">
        <v>44805.416666666664</v>
      </c>
      <c r="B5748" s="6">
        <v>256.22000000000003</v>
      </c>
      <c r="C5748" s="6">
        <v>203.52019000000001</v>
      </c>
      <c r="D5748" s="6">
        <v>0.25894143475396703</v>
      </c>
      <c r="E5748" s="4">
        <f t="shared" si="22"/>
        <v>0.24068218573642056</v>
      </c>
      <c r="F5748" s="4"/>
    </row>
    <row r="5749" spans="1:6" ht="13.2" x14ac:dyDescent="0.25">
      <c r="A5749" s="5">
        <v>44805.458333333336</v>
      </c>
      <c r="B5749" s="6">
        <v>266.02999999999997</v>
      </c>
      <c r="C5749" s="6">
        <v>207.75912</v>
      </c>
      <c r="D5749" s="6">
        <v>0.28047327116133303</v>
      </c>
      <c r="E5749" s="4">
        <f t="shared" si="22"/>
        <v>0.24028927711716389</v>
      </c>
      <c r="F5749" s="4"/>
    </row>
    <row r="5750" spans="1:6" ht="13.2" x14ac:dyDescent="0.25">
      <c r="A5750" s="5">
        <v>44805.5</v>
      </c>
      <c r="B5750" s="6">
        <v>272.79000000000002</v>
      </c>
      <c r="C5750" s="6">
        <v>215.59023999999999</v>
      </c>
      <c r="D5750" s="6">
        <v>0.26531701991704199</v>
      </c>
      <c r="E5750" s="4">
        <f t="shared" si="22"/>
        <v>0.24138032812026131</v>
      </c>
      <c r="F5750" s="4"/>
    </row>
    <row r="5751" spans="1:6" ht="13.2" x14ac:dyDescent="0.25">
      <c r="A5751" s="5">
        <v>44805.541666666664</v>
      </c>
      <c r="B5751" s="6">
        <v>275.89999999999998</v>
      </c>
      <c r="C5751" s="6">
        <v>210.58434</v>
      </c>
      <c r="D5751" s="6">
        <v>0.31016389917692799</v>
      </c>
      <c r="E5751" s="4">
        <f t="shared" si="22"/>
        <v>0.2426556703192031</v>
      </c>
      <c r="F5751" s="4"/>
    </row>
    <row r="5752" spans="1:6" ht="13.2" x14ac:dyDescent="0.25">
      <c r="A5752" s="5">
        <v>44805.583333333336</v>
      </c>
      <c r="B5752" s="6">
        <v>275.52</v>
      </c>
      <c r="C5752" s="6">
        <v>188.88847999999999</v>
      </c>
      <c r="D5752" s="6">
        <v>0.45863845164088302</v>
      </c>
      <c r="E5752" s="4">
        <f t="shared" si="22"/>
        <v>0.2453589102522816</v>
      </c>
      <c r="F5752" s="4"/>
    </row>
    <row r="5753" spans="1:6" ht="13.2" x14ac:dyDescent="0.25">
      <c r="A5753" s="5">
        <v>44805.625</v>
      </c>
      <c r="B5753" s="6">
        <v>238.99</v>
      </c>
      <c r="C5753" s="6">
        <v>160.36421000000001</v>
      </c>
      <c r="D5753" s="6">
        <v>0.490295122583773</v>
      </c>
      <c r="E5753" s="4">
        <f t="shared" si="22"/>
        <v>0.25160449338291752</v>
      </c>
      <c r="F5753" s="4"/>
    </row>
    <row r="5754" spans="1:6" ht="13.2" x14ac:dyDescent="0.25">
      <c r="A5754" s="5">
        <v>44805.666666666664</v>
      </c>
      <c r="B5754" s="6">
        <v>214.67</v>
      </c>
      <c r="C5754" s="6">
        <v>139.92357000000001</v>
      </c>
      <c r="D5754" s="6">
        <v>0.53419470357996102</v>
      </c>
      <c r="E5754" s="4">
        <f t="shared" si="22"/>
        <v>0.26128003376782455</v>
      </c>
      <c r="F5754" s="4"/>
    </row>
    <row r="5755" spans="1:6" ht="13.2" x14ac:dyDescent="0.25">
      <c r="A5755" s="5">
        <v>44805.708333333336</v>
      </c>
      <c r="B5755" s="6">
        <v>199.77</v>
      </c>
      <c r="C5755" s="6">
        <v>130.31782999999999</v>
      </c>
      <c r="D5755" s="6">
        <v>0.53294449424150103</v>
      </c>
      <c r="E5755" s="4">
        <f t="shared" si="22"/>
        <v>0.27050984054394106</v>
      </c>
      <c r="F5755" s="4"/>
    </row>
    <row r="5756" spans="1:6" ht="13.2" x14ac:dyDescent="0.25">
      <c r="A5756" s="5">
        <v>44805.75</v>
      </c>
      <c r="B5756" s="6">
        <v>192.53</v>
      </c>
      <c r="C5756" s="6">
        <v>129.97371000000001</v>
      </c>
      <c r="D5756" s="6">
        <v>0.48129956435035898</v>
      </c>
      <c r="E5756" s="4">
        <f t="shared" si="22"/>
        <v>0.27858157074697282</v>
      </c>
      <c r="F5756" s="4"/>
    </row>
    <row r="5757" spans="1:6" ht="13.2" x14ac:dyDescent="0.25">
      <c r="A5757" s="5">
        <v>44805.791666666664</v>
      </c>
      <c r="B5757" s="6">
        <v>195.81</v>
      </c>
      <c r="C5757" s="6">
        <v>133.14347000000001</v>
      </c>
      <c r="D5757" s="6">
        <v>0.47066919616861402</v>
      </c>
      <c r="E5757" s="4">
        <f t="shared" si="22"/>
        <v>0.28552265105251162</v>
      </c>
      <c r="F5757" s="4"/>
    </row>
    <row r="5758" spans="1:6" ht="13.2" x14ac:dyDescent="0.25">
      <c r="A5758" s="5">
        <v>44805.833333333336</v>
      </c>
      <c r="B5758" s="6">
        <v>193.96</v>
      </c>
      <c r="C5758" s="6">
        <v>136.76840999999999</v>
      </c>
      <c r="D5758" s="6">
        <v>0.41816374117385702</v>
      </c>
      <c r="E5758" s="4">
        <f t="shared" si="22"/>
        <v>0.29002843401090855</v>
      </c>
      <c r="F5758" s="4"/>
    </row>
    <row r="5759" spans="1:6" ht="13.2" x14ac:dyDescent="0.25">
      <c r="A5759" s="5">
        <v>44805.875</v>
      </c>
      <c r="B5759" s="6">
        <v>196.46</v>
      </c>
      <c r="C5759" s="6">
        <v>141.14146</v>
      </c>
      <c r="D5759" s="6">
        <v>0.39193685540733397</v>
      </c>
      <c r="E5759" s="4">
        <f t="shared" si="22"/>
        <v>0.29278422946467564</v>
      </c>
      <c r="F5759" s="4"/>
    </row>
    <row r="5760" spans="1:6" ht="13.2" x14ac:dyDescent="0.25">
      <c r="A5760" s="5">
        <v>44805.916666666664</v>
      </c>
      <c r="B5760" s="6">
        <v>209.53</v>
      </c>
      <c r="C5760" s="6">
        <v>146.78715</v>
      </c>
      <c r="D5760" s="6">
        <v>0.42744102600261602</v>
      </c>
      <c r="E5760" s="4">
        <f t="shared" si="22"/>
        <v>0.29612087577025692</v>
      </c>
      <c r="F5760" s="4"/>
    </row>
    <row r="5761" spans="1:6" ht="13.2" x14ac:dyDescent="0.25">
      <c r="A5761" s="5">
        <v>44805.958333333336</v>
      </c>
      <c r="B5761" s="6">
        <v>213.8</v>
      </c>
      <c r="C5761" s="6">
        <v>156.53993</v>
      </c>
      <c r="D5761" s="6">
        <v>0.365785713587581</v>
      </c>
      <c r="E5761" s="4">
        <f t="shared" si="22"/>
        <v>0.29940705293389713</v>
      </c>
      <c r="F5761" s="4"/>
    </row>
    <row r="5762" spans="1:6" ht="13.2" x14ac:dyDescent="0.25">
      <c r="A5762" s="5">
        <v>44803</v>
      </c>
      <c r="B5762" s="6">
        <v>185.37</v>
      </c>
      <c r="C5762" s="6">
        <v>201.65260000000001</v>
      </c>
      <c r="D5762" s="6">
        <v>8.0745797475460193E-2</v>
      </c>
      <c r="E5762" s="4">
        <f t="shared" si="22"/>
        <v>0.29497943806653065</v>
      </c>
      <c r="F5762" s="4"/>
    </row>
    <row r="5763" spans="1:6" ht="13.2" x14ac:dyDescent="0.25">
      <c r="A5763" s="5">
        <v>44803.041666666664</v>
      </c>
      <c r="B5763" s="6">
        <v>212.52</v>
      </c>
      <c r="C5763" s="6">
        <v>226.79047</v>
      </c>
      <c r="D5763" s="6">
        <v>6.2923587574027995E-2</v>
      </c>
      <c r="E5763" s="4">
        <f t="shared" si="22"/>
        <v>0.29369027281370857</v>
      </c>
      <c r="F5763" s="4"/>
    </row>
    <row r="5764" spans="1:6" ht="13.2" x14ac:dyDescent="0.25">
      <c r="A5764" s="5">
        <v>44803.083333333336</v>
      </c>
      <c r="B5764" s="6">
        <v>267.74</v>
      </c>
      <c r="C5764" s="6">
        <v>251.13266999999999</v>
      </c>
      <c r="D5764" s="6">
        <v>6.6129707457018697E-2</v>
      </c>
      <c r="E5764" s="4">
        <f t="shared" si="22"/>
        <v>0.29023284630561635</v>
      </c>
      <c r="F5764" s="4"/>
    </row>
    <row r="5765" spans="1:6" ht="13.2" x14ac:dyDescent="0.25">
      <c r="A5765" s="5">
        <v>44803.125</v>
      </c>
      <c r="B5765" s="6">
        <v>287.35000000000002</v>
      </c>
      <c r="C5765" s="6">
        <v>262.19936000000001</v>
      </c>
      <c r="D5765" s="6">
        <v>9.5921820709249594E-2</v>
      </c>
      <c r="E5765" s="4">
        <f t="shared" si="22"/>
        <v>0.28852864232855274</v>
      </c>
      <c r="F5765" s="4"/>
    </row>
    <row r="5766" spans="1:6" ht="13.2" x14ac:dyDescent="0.25">
      <c r="A5766" s="5">
        <v>44803.166666666664</v>
      </c>
      <c r="B5766" s="6">
        <v>281.79000000000002</v>
      </c>
      <c r="C5766" s="6">
        <v>258.46197999999998</v>
      </c>
      <c r="D5766" s="6">
        <v>9.0257066048940807E-2</v>
      </c>
      <c r="E5766" s="4">
        <f t="shared" si="22"/>
        <v>0.2868629176406482</v>
      </c>
      <c r="F5766" s="4"/>
    </row>
    <row r="5767" spans="1:6" ht="13.2" x14ac:dyDescent="0.25">
      <c r="A5767" s="5">
        <v>44803.208333333336</v>
      </c>
      <c r="B5767" s="6">
        <v>273.23</v>
      </c>
      <c r="C5767" s="6">
        <v>251.64874</v>
      </c>
      <c r="D5767" s="6">
        <v>8.5759459793043294E-2</v>
      </c>
      <c r="E5767" s="4">
        <f t="shared" si="22"/>
        <v>0.28408114479005658</v>
      </c>
      <c r="F5767" s="4"/>
    </row>
    <row r="5768" spans="1:6" ht="13.2" x14ac:dyDescent="0.25">
      <c r="A5768" s="5">
        <v>44803.25</v>
      </c>
      <c r="B5768" s="6">
        <v>272.33</v>
      </c>
      <c r="C5768" s="6">
        <v>249.44309999999999</v>
      </c>
      <c r="D5768" s="6">
        <v>9.1751986725629994E-2</v>
      </c>
      <c r="E5768" s="4">
        <f t="shared" si="22"/>
        <v>0.28157971951576272</v>
      </c>
      <c r="F5768" s="4"/>
    </row>
    <row r="5769" spans="1:6" ht="13.2" x14ac:dyDescent="0.25">
      <c r="A5769" s="5">
        <v>44803.291666666664</v>
      </c>
      <c r="B5769" s="6">
        <v>266.88</v>
      </c>
      <c r="C5769" s="6">
        <v>250.66743</v>
      </c>
      <c r="D5769" s="6">
        <v>6.4677608893983496E-2</v>
      </c>
      <c r="E5769" s="4">
        <f t="shared" si="22"/>
        <v>0.27890106698726397</v>
      </c>
      <c r="F5769" s="4"/>
    </row>
    <row r="5770" spans="1:6" ht="13.2" x14ac:dyDescent="0.25">
      <c r="A5770" s="5">
        <v>44803.333333333336</v>
      </c>
      <c r="B5770" s="6">
        <v>273.13</v>
      </c>
      <c r="C5770" s="6">
        <v>252.31431000000001</v>
      </c>
      <c r="D5770" s="6">
        <v>8.2499046526532602E-2</v>
      </c>
      <c r="E5770" s="4">
        <f t="shared" si="22"/>
        <v>0.27606027376116538</v>
      </c>
      <c r="F5770" s="4"/>
    </row>
    <row r="5771" spans="1:6" ht="13.2" x14ac:dyDescent="0.25">
      <c r="A5771" s="5">
        <v>44803.375</v>
      </c>
      <c r="B5771" s="6">
        <v>279.10000000000002</v>
      </c>
      <c r="C5771" s="6">
        <v>248.6942</v>
      </c>
      <c r="D5771" s="6">
        <v>0.122261797822386</v>
      </c>
      <c r="E5771" s="4">
        <f t="shared" si="22"/>
        <v>0.27204968219883419</v>
      </c>
      <c r="F5771" s="4"/>
    </row>
    <row r="5772" spans="1:6" ht="13.2" x14ac:dyDescent="0.25">
      <c r="A5772" s="5">
        <v>44803.416666666664</v>
      </c>
      <c r="B5772" s="6">
        <v>279.70999999999998</v>
      </c>
      <c r="C5772" s="6">
        <v>242.07053999999999</v>
      </c>
      <c r="D5772" s="6">
        <v>0.15548963537653099</v>
      </c>
      <c r="E5772" s="4">
        <f t="shared" si="22"/>
        <v>0.26773919055810769</v>
      </c>
      <c r="F5772" s="4"/>
    </row>
    <row r="5773" spans="1:6" ht="13.2" x14ac:dyDescent="0.25">
      <c r="A5773" s="5">
        <v>44803.458333333336</v>
      </c>
      <c r="B5773" s="6">
        <v>282.95999999999998</v>
      </c>
      <c r="C5773" s="6">
        <v>242.24227999999999</v>
      </c>
      <c r="D5773" s="6">
        <v>0.168086760081683</v>
      </c>
      <c r="E5773" s="4">
        <f t="shared" si="22"/>
        <v>0.26305641926312223</v>
      </c>
      <c r="F5773" s="4"/>
    </row>
    <row r="5774" spans="1:6" ht="13.2" x14ac:dyDescent="0.25">
      <c r="A5774" s="5">
        <v>44803.5</v>
      </c>
      <c r="B5774" s="6">
        <v>284.14</v>
      </c>
      <c r="C5774" s="6">
        <v>249.67456000000001</v>
      </c>
      <c r="D5774" s="6">
        <v>0.138041456846864</v>
      </c>
      <c r="E5774" s="4">
        <f t="shared" si="22"/>
        <v>0.25775327080186483</v>
      </c>
      <c r="F5774" s="4"/>
    </row>
    <row r="5775" spans="1:6" ht="13.2" x14ac:dyDescent="0.25">
      <c r="A5775" s="5">
        <v>44803.541666666664</v>
      </c>
      <c r="B5775" s="6">
        <v>282.20999999999998</v>
      </c>
      <c r="C5775" s="6">
        <v>249.17319000000001</v>
      </c>
      <c r="D5775" s="6">
        <v>0.13258573283907399</v>
      </c>
      <c r="E5775" s="4">
        <f t="shared" si="22"/>
        <v>0.25035418053778763</v>
      </c>
      <c r="F5775" s="4"/>
    </row>
    <row r="5776" spans="1:6" ht="13.2" x14ac:dyDescent="0.25">
      <c r="A5776" s="5">
        <v>44803.583333333336</v>
      </c>
      <c r="B5776" s="6">
        <v>273.83999999999997</v>
      </c>
      <c r="C5776" s="6">
        <v>231.20784</v>
      </c>
      <c r="D5776" s="6">
        <v>0.18438890307525799</v>
      </c>
      <c r="E5776" s="4">
        <f t="shared" si="22"/>
        <v>0.2389271160142199</v>
      </c>
      <c r="F5776" s="4"/>
    </row>
    <row r="5777" spans="1:6" ht="13.2" x14ac:dyDescent="0.25">
      <c r="A5777" s="5">
        <v>44803.625</v>
      </c>
      <c r="B5777" s="6">
        <v>219.85</v>
      </c>
      <c r="C5777" s="6">
        <v>197.79049000000001</v>
      </c>
      <c r="D5777" s="6">
        <v>0.111529679713114</v>
      </c>
      <c r="E5777" s="4">
        <f t="shared" si="22"/>
        <v>0.22314522256127578</v>
      </c>
      <c r="F5777" s="4"/>
    </row>
    <row r="5778" spans="1:6" ht="13.2" x14ac:dyDescent="0.25">
      <c r="A5778" s="5">
        <v>44803.666666666664</v>
      </c>
      <c r="B5778" s="6">
        <v>185.02</v>
      </c>
      <c r="C5778" s="6">
        <v>165.57952</v>
      </c>
      <c r="D5778" s="6">
        <v>0.117408723011155</v>
      </c>
      <c r="E5778" s="4">
        <f t="shared" si="22"/>
        <v>0.20577914003757555</v>
      </c>
      <c r="F5778" s="4"/>
    </row>
    <row r="5779" spans="1:6" ht="13.2" x14ac:dyDescent="0.25">
      <c r="A5779" s="5">
        <v>44803.708333333336</v>
      </c>
      <c r="B5779" s="6">
        <v>175.24</v>
      </c>
      <c r="C5779" s="6">
        <v>146.57135</v>
      </c>
      <c r="D5779" s="6">
        <v>0.19559518282392799</v>
      </c>
      <c r="E5779" s="4">
        <f t="shared" si="22"/>
        <v>0.19172291872851008</v>
      </c>
      <c r="F5779" s="4"/>
    </row>
    <row r="5780" spans="1:6" ht="13.2" x14ac:dyDescent="0.25">
      <c r="A5780" s="5">
        <v>44803.75</v>
      </c>
      <c r="B5780" s="6">
        <v>171.35</v>
      </c>
      <c r="C5780" s="6">
        <v>143.53563</v>
      </c>
      <c r="D5780" s="6">
        <v>0.19378024815162601</v>
      </c>
      <c r="E5780" s="4">
        <f t="shared" si="22"/>
        <v>0.17974294722022952</v>
      </c>
      <c r="F5780" s="4"/>
    </row>
    <row r="5781" spans="1:6" ht="13.2" x14ac:dyDescent="0.25">
      <c r="A5781" s="5">
        <v>44803.791666666664</v>
      </c>
      <c r="B5781" s="6">
        <v>172.44</v>
      </c>
      <c r="C5781" s="6">
        <v>147.49892</v>
      </c>
      <c r="D5781" s="6">
        <v>0.169093305903527</v>
      </c>
      <c r="E5781" s="4">
        <f t="shared" si="22"/>
        <v>0.16717728512585087</v>
      </c>
      <c r="F5781" s="4"/>
    </row>
    <row r="5782" spans="1:6" ht="13.2" x14ac:dyDescent="0.25">
      <c r="A5782" s="5">
        <v>44803.833333333336</v>
      </c>
      <c r="B5782" s="6">
        <v>174.94</v>
      </c>
      <c r="C5782" s="6">
        <v>151.56530000000001</v>
      </c>
      <c r="D5782" s="6">
        <v>0.15422197561051201</v>
      </c>
      <c r="E5782" s="4">
        <f t="shared" si="22"/>
        <v>0.1561797115607115</v>
      </c>
      <c r="F5782" s="4"/>
    </row>
    <row r="5783" spans="1:6" ht="13.2" x14ac:dyDescent="0.25">
      <c r="A5783" s="5">
        <v>44803.875</v>
      </c>
      <c r="B5783" s="6">
        <v>182.63</v>
      </c>
      <c r="C5783" s="6">
        <v>157.89972</v>
      </c>
      <c r="D5783" s="6">
        <v>0.15662016373429899</v>
      </c>
      <c r="E5783" s="4">
        <f t="shared" si="22"/>
        <v>0.14637484940766834</v>
      </c>
      <c r="F5783" s="4"/>
    </row>
    <row r="5784" spans="1:6" ht="13.2" x14ac:dyDescent="0.25">
      <c r="A5784" s="5">
        <v>44803.916666666664</v>
      </c>
      <c r="B5784" s="6">
        <v>191.93</v>
      </c>
      <c r="C5784" s="6">
        <v>168.23983000000001</v>
      </c>
      <c r="D5784" s="6">
        <v>0.14081189929875601</v>
      </c>
      <c r="E5784" s="4">
        <f t="shared" si="22"/>
        <v>0.13443196912834085</v>
      </c>
      <c r="F5784" s="4"/>
    </row>
    <row r="5785" spans="1:6" ht="13.2" x14ac:dyDescent="0.25">
      <c r="A5785" s="5">
        <v>44803.958333333336</v>
      </c>
      <c r="B5785" s="6">
        <v>205.21</v>
      </c>
      <c r="C5785" s="6">
        <v>181.46012999999999</v>
      </c>
      <c r="D5785" s="6">
        <v>0.130882029016511</v>
      </c>
      <c r="E5785" s="4">
        <f t="shared" si="22"/>
        <v>0.12464431560454629</v>
      </c>
      <c r="F5785" s="4"/>
    </row>
    <row r="5786" spans="1:6" ht="13.2" x14ac:dyDescent="0.25">
      <c r="A5786" s="5">
        <v>44804</v>
      </c>
      <c r="B5786" s="6">
        <v>217.48</v>
      </c>
      <c r="C5786" s="6">
        <v>199.02831</v>
      </c>
      <c r="D5786" s="6">
        <v>9.2708871416332606E-2</v>
      </c>
      <c r="E5786" s="4">
        <f t="shared" si="22"/>
        <v>0.12514277701874929</v>
      </c>
      <c r="F5786" s="4"/>
    </row>
    <row r="5787" spans="1:6" ht="13.2" x14ac:dyDescent="0.25">
      <c r="A5787" s="5">
        <v>44804.041666666664</v>
      </c>
      <c r="B5787" s="6">
        <v>242.11</v>
      </c>
      <c r="C5787" s="6">
        <v>223.96328</v>
      </c>
      <c r="D5787" s="6">
        <v>8.10254252393518E-2</v>
      </c>
      <c r="E5787" s="4">
        <f t="shared" si="22"/>
        <v>0.12589702025480445</v>
      </c>
      <c r="F5787" s="4"/>
    </row>
    <row r="5788" spans="1:6" ht="13.2" x14ac:dyDescent="0.25">
      <c r="A5788" s="5">
        <v>44804.083333333336</v>
      </c>
      <c r="B5788" s="6">
        <v>277.92</v>
      </c>
      <c r="C5788" s="6">
        <v>250.24654000000001</v>
      </c>
      <c r="D5788" s="6">
        <v>0.11058478570772599</v>
      </c>
      <c r="E5788" s="4">
        <f t="shared" si="22"/>
        <v>0.12774931518191726</v>
      </c>
      <c r="F5788" s="4"/>
    </row>
    <row r="5789" spans="1:6" ht="13.2" x14ac:dyDescent="0.25">
      <c r="A5789" s="5">
        <v>44804.125</v>
      </c>
      <c r="B5789" s="6">
        <v>287.77999999999997</v>
      </c>
      <c r="C5789" s="6">
        <v>261.32625999999999</v>
      </c>
      <c r="D5789" s="6">
        <v>0.101228785809738</v>
      </c>
      <c r="E5789" s="4">
        <f t="shared" si="22"/>
        <v>0.12797043872777095</v>
      </c>
      <c r="F5789" s="4"/>
    </row>
    <row r="5790" spans="1:6" ht="13.2" x14ac:dyDescent="0.25">
      <c r="A5790" s="5">
        <v>44804.166666666664</v>
      </c>
      <c r="B5790" s="6">
        <v>286.25</v>
      </c>
      <c r="C5790" s="6">
        <v>256.24347</v>
      </c>
      <c r="D5790" s="6">
        <v>0.11710163775100201</v>
      </c>
      <c r="E5790" s="4">
        <f t="shared" si="22"/>
        <v>0.12908896254869015</v>
      </c>
      <c r="F5790" s="4"/>
    </row>
    <row r="5791" spans="1:6" ht="13.2" x14ac:dyDescent="0.25">
      <c r="A5791" s="5">
        <v>44804.208333333336</v>
      </c>
      <c r="B5791" s="6">
        <v>274.39</v>
      </c>
      <c r="C5791" s="6">
        <v>249.03729000000001</v>
      </c>
      <c r="D5791" s="6">
        <v>0.10180286655062699</v>
      </c>
      <c r="E5791" s="4">
        <f t="shared" si="22"/>
        <v>0.12975743783025612</v>
      </c>
      <c r="F5791" s="4"/>
    </row>
    <row r="5792" spans="1:6" ht="13.2" x14ac:dyDescent="0.25">
      <c r="A5792" s="5">
        <v>44804.25</v>
      </c>
      <c r="B5792" s="6">
        <v>262.17</v>
      </c>
      <c r="C5792" s="6">
        <v>246.04853</v>
      </c>
      <c r="D5792" s="6">
        <v>6.5521505046179304E-2</v>
      </c>
      <c r="E5792" s="4">
        <f t="shared" si="22"/>
        <v>0.12866450109361235</v>
      </c>
      <c r="F5792" s="4"/>
    </row>
    <row r="5793" spans="1:6" ht="13.2" x14ac:dyDescent="0.25">
      <c r="A5793" s="5">
        <v>44804.291666666664</v>
      </c>
      <c r="B5793" s="6">
        <v>258.14</v>
      </c>
      <c r="C5793" s="6">
        <v>245.41318999999999</v>
      </c>
      <c r="D5793" s="6">
        <v>5.1858704090028698E-2</v>
      </c>
      <c r="E5793" s="4">
        <f t="shared" si="22"/>
        <v>0.12813038006011426</v>
      </c>
      <c r="F5793" s="4"/>
    </row>
    <row r="5794" spans="1:6" ht="13.2" x14ac:dyDescent="0.25">
      <c r="A5794" s="5">
        <v>44804.333333333336</v>
      </c>
      <c r="B5794" s="6">
        <v>264.67</v>
      </c>
      <c r="C5794" s="6">
        <v>245.30974000000001</v>
      </c>
      <c r="D5794" s="6">
        <v>7.8921693039990998E-2</v>
      </c>
      <c r="E5794" s="4">
        <f t="shared" si="22"/>
        <v>0.12798132366484169</v>
      </c>
      <c r="F5794" s="4"/>
    </row>
    <row r="5795" spans="1:6" ht="13.2" x14ac:dyDescent="0.25">
      <c r="A5795" s="5">
        <v>44804.375</v>
      </c>
      <c r="B5795" s="6">
        <v>266.66000000000003</v>
      </c>
      <c r="C5795" s="6">
        <v>240.98075</v>
      </c>
      <c r="D5795" s="6">
        <v>0.106561416212705</v>
      </c>
      <c r="E5795" s="4">
        <f t="shared" si="22"/>
        <v>0.12732714109777163</v>
      </c>
      <c r="F5795" s="4"/>
    </row>
    <row r="5796" spans="1:6" ht="13.2" x14ac:dyDescent="0.25">
      <c r="A5796" s="5">
        <v>44804.416666666664</v>
      </c>
      <c r="B5796" s="6">
        <v>268.95</v>
      </c>
      <c r="C5796" s="6">
        <v>234.75546</v>
      </c>
      <c r="D5796" s="6">
        <v>0.14566025429184901</v>
      </c>
      <c r="E5796" s="4">
        <f t="shared" si="22"/>
        <v>0.12691758355257654</v>
      </c>
      <c r="F5796" s="4"/>
    </row>
    <row r="5797" spans="1:6" ht="13.2" x14ac:dyDescent="0.25">
      <c r="A5797" s="5">
        <v>44804.458333333336</v>
      </c>
      <c r="B5797" s="6">
        <v>271.3</v>
      </c>
      <c r="C5797" s="6">
        <v>235.69956999999999</v>
      </c>
      <c r="D5797" s="6">
        <v>0.151041556842891</v>
      </c>
      <c r="E5797" s="4">
        <f t="shared" si="22"/>
        <v>0.12620736675096023</v>
      </c>
      <c r="F5797" s="4"/>
    </row>
    <row r="5798" spans="1:6" ht="13.2" x14ac:dyDescent="0.25">
      <c r="A5798" s="5">
        <v>44804.5</v>
      </c>
      <c r="B5798" s="6">
        <v>270.75</v>
      </c>
      <c r="C5798" s="6">
        <v>242.21548000000001</v>
      </c>
      <c r="D5798" s="6">
        <v>0.117806343343538</v>
      </c>
      <c r="E5798" s="4">
        <f t="shared" si="22"/>
        <v>0.12536423702165497</v>
      </c>
      <c r="F5798" s="4"/>
    </row>
    <row r="5799" spans="1:6" ht="13.2" x14ac:dyDescent="0.25">
      <c r="A5799" s="5">
        <v>44804.541666666664</v>
      </c>
      <c r="B5799" s="6">
        <v>272.77</v>
      </c>
      <c r="C5799" s="6">
        <v>240.16949</v>
      </c>
      <c r="D5799" s="6">
        <v>0.135739597898134</v>
      </c>
      <c r="E5799" s="4">
        <f t="shared" si="22"/>
        <v>0.12549564806578248</v>
      </c>
      <c r="F5799" s="4"/>
    </row>
    <row r="5800" spans="1:6" ht="13.2" x14ac:dyDescent="0.25">
      <c r="A5800" s="5">
        <v>44804.583333333336</v>
      </c>
      <c r="B5800" s="6">
        <v>266.22000000000003</v>
      </c>
      <c r="C5800" s="6">
        <v>222.97614999999999</v>
      </c>
      <c r="D5800" s="6">
        <v>0.19393935180959901</v>
      </c>
      <c r="E5800" s="4">
        <f t="shared" si="22"/>
        <v>0.12589358342971335</v>
      </c>
      <c r="F5800" s="4"/>
    </row>
    <row r="5801" spans="1:6" ht="13.2" x14ac:dyDescent="0.25">
      <c r="A5801" s="5">
        <v>44804.625</v>
      </c>
      <c r="B5801" s="6">
        <v>217.08</v>
      </c>
      <c r="C5801" s="6">
        <v>193.53202999999999</v>
      </c>
      <c r="D5801" s="6">
        <v>0.12167479460635</v>
      </c>
      <c r="E5801" s="4">
        <f t="shared" si="22"/>
        <v>0.12631629655026486</v>
      </c>
      <c r="F5801" s="4"/>
    </row>
    <row r="5802" spans="1:6" ht="13.2" x14ac:dyDescent="0.25">
      <c r="A5802" s="5">
        <v>44804.666666666664</v>
      </c>
      <c r="B5802" s="6">
        <v>183.38</v>
      </c>
      <c r="C5802" s="6">
        <v>166.05152000000001</v>
      </c>
      <c r="D5802" s="6">
        <v>0.104356045641738</v>
      </c>
      <c r="E5802" s="4">
        <f t="shared" si="22"/>
        <v>0.12577243499320581</v>
      </c>
      <c r="F5802" s="4"/>
    </row>
    <row r="5803" spans="1:6" ht="13.2" x14ac:dyDescent="0.25">
      <c r="A5803" s="5">
        <v>44804.708333333336</v>
      </c>
      <c r="B5803" s="6">
        <v>171.7</v>
      </c>
      <c r="C5803" s="6">
        <v>149.61228</v>
      </c>
      <c r="D5803" s="6">
        <v>0.14763306862244099</v>
      </c>
      <c r="E5803" s="4">
        <f t="shared" si="22"/>
        <v>0.12377401356814387</v>
      </c>
      <c r="F5803" s="4"/>
    </row>
    <row r="5804" spans="1:6" ht="13.2" x14ac:dyDescent="0.25">
      <c r="A5804" s="5">
        <v>44804.75</v>
      </c>
      <c r="B5804" s="6">
        <v>167.88</v>
      </c>
      <c r="C5804" s="6">
        <v>147.14105000000001</v>
      </c>
      <c r="D5804" s="6">
        <v>0.14094605142480601</v>
      </c>
      <c r="E5804" s="4">
        <f t="shared" si="22"/>
        <v>0.12157258870452638</v>
      </c>
      <c r="F5804" s="4"/>
    </row>
    <row r="5805" spans="1:6" ht="13.2" x14ac:dyDescent="0.25">
      <c r="A5805" s="5">
        <v>44804.791666666664</v>
      </c>
      <c r="B5805" s="6">
        <v>172.89</v>
      </c>
      <c r="C5805" s="6">
        <v>151.72333</v>
      </c>
      <c r="D5805" s="6">
        <v>0.13950834060918599</v>
      </c>
      <c r="E5805" s="4">
        <f t="shared" si="22"/>
        <v>0.12033988181726217</v>
      </c>
      <c r="F5805" s="4"/>
    </row>
    <row r="5806" spans="1:6" ht="13.2" x14ac:dyDescent="0.25">
      <c r="A5806" s="5">
        <v>44804.833333333336</v>
      </c>
      <c r="B5806" s="6">
        <v>176.65</v>
      </c>
      <c r="C5806" s="6">
        <v>156.74883</v>
      </c>
      <c r="D5806" s="6">
        <v>0.126962159781352</v>
      </c>
      <c r="E5806" s="4">
        <f t="shared" si="22"/>
        <v>0.11920405615771383</v>
      </c>
      <c r="F5806" s="4"/>
    </row>
    <row r="5807" spans="1:6" ht="13.2" x14ac:dyDescent="0.25">
      <c r="A5807" s="5">
        <v>44804.875</v>
      </c>
      <c r="B5807" s="6">
        <v>184.44</v>
      </c>
      <c r="C5807" s="6">
        <v>163.07374999999999</v>
      </c>
      <c r="D5807" s="6">
        <v>0.131022006914049</v>
      </c>
      <c r="E5807" s="4">
        <f t="shared" si="22"/>
        <v>0.1181374662902034</v>
      </c>
      <c r="F5807" s="4"/>
    </row>
    <row r="5808" spans="1:6" ht="13.2" x14ac:dyDescent="0.25">
      <c r="A5808" s="5">
        <v>44804.916666666664</v>
      </c>
      <c r="B5808" s="6">
        <v>195.5</v>
      </c>
      <c r="C5808" s="6">
        <v>171.96435</v>
      </c>
      <c r="D5808" s="6">
        <v>0.13686354177479201</v>
      </c>
      <c r="E5808" s="4">
        <f t="shared" si="22"/>
        <v>0.11797295139337156</v>
      </c>
      <c r="F5808" s="4"/>
    </row>
    <row r="5809" spans="1:6" ht="13.2" x14ac:dyDescent="0.25">
      <c r="A5809" s="5">
        <v>44804.958333333336</v>
      </c>
      <c r="B5809" s="6">
        <v>197.19</v>
      </c>
      <c r="C5809" s="6">
        <v>182.58175</v>
      </c>
      <c r="D5809" s="6">
        <v>8.0009365667707694E-2</v>
      </c>
      <c r="E5809" s="4">
        <f t="shared" si="22"/>
        <v>0.11585325708717142</v>
      </c>
      <c r="F5809" s="4"/>
    </row>
    <row r="5810" spans="1:6" ht="13.2" x14ac:dyDescent="0.25">
      <c r="A5810" s="5">
        <v>44805</v>
      </c>
      <c r="B5810" s="6">
        <v>209.49</v>
      </c>
      <c r="C5810" s="6">
        <v>201.13835</v>
      </c>
      <c r="D5810" s="6">
        <v>4.1521917625355897E-2</v>
      </c>
      <c r="E5810" s="4">
        <f t="shared" si="22"/>
        <v>0.11372046734588075</v>
      </c>
      <c r="F5810" s="4"/>
    </row>
    <row r="5811" spans="1:6" ht="13.2" x14ac:dyDescent="0.25">
      <c r="A5811" s="5">
        <v>44805.041666666664</v>
      </c>
      <c r="B5811" s="6">
        <v>226.15</v>
      </c>
      <c r="C5811" s="6">
        <v>223.81396000000001</v>
      </c>
      <c r="D5811" s="6">
        <v>1.04374186489528E-2</v>
      </c>
      <c r="E5811" s="4">
        <f t="shared" si="22"/>
        <v>0.1107793004046141</v>
      </c>
      <c r="F5811" s="4"/>
    </row>
    <row r="5812" spans="1:6" ht="13.2" x14ac:dyDescent="0.25">
      <c r="A5812" s="5">
        <v>44805.083333333336</v>
      </c>
      <c r="B5812" s="6">
        <v>272.95</v>
      </c>
      <c r="C5812" s="6">
        <v>249.00649000000001</v>
      </c>
      <c r="D5812" s="6">
        <v>9.6156168459705496E-2</v>
      </c>
      <c r="E5812" s="4">
        <f t="shared" si="22"/>
        <v>0.11017810801927992</v>
      </c>
      <c r="F5812" s="4"/>
    </row>
    <row r="5813" spans="1:6" ht="13.2" x14ac:dyDescent="0.25">
      <c r="A5813" s="5">
        <v>44805.125</v>
      </c>
      <c r="B5813" s="6">
        <v>284.10000000000002</v>
      </c>
      <c r="C5813" s="6">
        <v>259.52505000000002</v>
      </c>
      <c r="D5813" s="6">
        <v>9.4692015279449898E-2</v>
      </c>
      <c r="E5813" s="4">
        <f t="shared" si="22"/>
        <v>0.10990574258051794</v>
      </c>
      <c r="F5813" s="4"/>
    </row>
    <row r="5814" spans="1:6" ht="13.2" x14ac:dyDescent="0.25">
      <c r="A5814" s="5">
        <v>44805.166666666664</v>
      </c>
      <c r="B5814" s="6">
        <v>275.64999999999998</v>
      </c>
      <c r="C5814" s="6">
        <v>254.13079999999999</v>
      </c>
      <c r="D5814" s="6">
        <v>8.4677654184380502E-2</v>
      </c>
      <c r="E5814" s="4">
        <f t="shared" si="22"/>
        <v>0.10855474326524202</v>
      </c>
      <c r="F5814" s="4"/>
    </row>
    <row r="5815" spans="1:6" ht="13.2" x14ac:dyDescent="0.25">
      <c r="A5815" s="5">
        <v>44805.208333333336</v>
      </c>
      <c r="B5815" s="6">
        <v>271.23</v>
      </c>
      <c r="C5815" s="6">
        <v>247.14821000000001</v>
      </c>
      <c r="D5815" s="6">
        <v>9.7438658366168204E-2</v>
      </c>
      <c r="E5815" s="4">
        <f t="shared" si="22"/>
        <v>0.10837290125755623</v>
      </c>
      <c r="F5815" s="4"/>
    </row>
    <row r="5816" spans="1:6" ht="13.2" x14ac:dyDescent="0.25">
      <c r="A5816" s="5">
        <v>44805.25</v>
      </c>
      <c r="B5816" s="6">
        <v>264.06</v>
      </c>
      <c r="C5816" s="6">
        <v>244.17562000000001</v>
      </c>
      <c r="D5816" s="6">
        <v>8.1434747662358697E-2</v>
      </c>
      <c r="E5816" s="4">
        <f t="shared" si="22"/>
        <v>0.10903595303323037</v>
      </c>
      <c r="F5816" s="4"/>
    </row>
    <row r="5817" spans="1:6" ht="13.2" x14ac:dyDescent="0.25">
      <c r="A5817" s="5">
        <v>44805.291666666664</v>
      </c>
      <c r="B5817" s="6">
        <v>251.03</v>
      </c>
      <c r="C5817" s="6">
        <v>242.63706999999999</v>
      </c>
      <c r="D5817" s="6">
        <v>3.4590468801819901E-2</v>
      </c>
      <c r="E5817" s="4">
        <f t="shared" si="22"/>
        <v>0.10831644322955501</v>
      </c>
      <c r="F5817" s="4"/>
    </row>
    <row r="5818" spans="1:6" ht="13.2" x14ac:dyDescent="0.25">
      <c r="A5818" s="5">
        <v>44805.333333333336</v>
      </c>
      <c r="B5818" s="6">
        <v>248.15</v>
      </c>
      <c r="C5818" s="6">
        <v>241.50982999999999</v>
      </c>
      <c r="D5818" s="6">
        <v>2.7494408819715498E-2</v>
      </c>
      <c r="E5818" s="4">
        <f t="shared" si="22"/>
        <v>0.10617363972037686</v>
      </c>
      <c r="F5818" s="4"/>
    </row>
    <row r="5819" spans="1:6" ht="13.2" x14ac:dyDescent="0.25">
      <c r="A5819" s="5">
        <v>44805.375</v>
      </c>
      <c r="B5819" s="6">
        <v>254.09</v>
      </c>
      <c r="C5819" s="6">
        <v>237.07852</v>
      </c>
      <c r="D5819" s="6">
        <v>7.1754623742378704E-2</v>
      </c>
      <c r="E5819" s="4">
        <f t="shared" si="22"/>
        <v>0.10472335670077991</v>
      </c>
      <c r="F5819" s="4"/>
    </row>
    <row r="5820" spans="1:6" ht="13.2" x14ac:dyDescent="0.25">
      <c r="A5820" s="5">
        <v>44805.416666666664</v>
      </c>
      <c r="B5820" s="6">
        <v>256.22000000000003</v>
      </c>
      <c r="C5820" s="6">
        <v>231.72953999999999</v>
      </c>
      <c r="D5820" s="6">
        <v>0.105685533229816</v>
      </c>
      <c r="E5820" s="4">
        <f t="shared" si="22"/>
        <v>0.10305774332319519</v>
      </c>
      <c r="F5820" s="4"/>
    </row>
    <row r="5821" spans="1:6" ht="13.2" x14ac:dyDescent="0.25">
      <c r="A5821" s="5">
        <v>44805.458333333336</v>
      </c>
      <c r="B5821" s="6">
        <v>266.02999999999997</v>
      </c>
      <c r="C5821" s="6">
        <v>233.63531</v>
      </c>
      <c r="D5821" s="6">
        <v>0.13865494047111199</v>
      </c>
      <c r="E5821" s="4">
        <f t="shared" si="22"/>
        <v>0.10254163430770442</v>
      </c>
      <c r="F5821" s="4"/>
    </row>
    <row r="5822" spans="1:6" ht="13.2" x14ac:dyDescent="0.25">
      <c r="A5822" s="5">
        <v>44805.5</v>
      </c>
      <c r="B5822" s="6">
        <v>272.79000000000002</v>
      </c>
      <c r="C5822" s="6">
        <v>240.08481</v>
      </c>
      <c r="D5822" s="6">
        <v>0.13622348702527201</v>
      </c>
      <c r="E5822" s="4">
        <f t="shared" si="22"/>
        <v>0.10330901529444332</v>
      </c>
      <c r="F5822" s="4"/>
    </row>
    <row r="5823" spans="1:6" ht="13.2" x14ac:dyDescent="0.25">
      <c r="A5823" s="5">
        <v>44805.541666666664</v>
      </c>
      <c r="B5823" s="6">
        <v>275.89999999999998</v>
      </c>
      <c r="C5823" s="6">
        <v>238.01814999999999</v>
      </c>
      <c r="D5823" s="6">
        <v>0.159155299711387</v>
      </c>
      <c r="E5823" s="4">
        <f t="shared" si="22"/>
        <v>0.10428466953666221</v>
      </c>
      <c r="F5823" s="4"/>
    </row>
    <row r="5824" spans="1:6" ht="13.2" x14ac:dyDescent="0.25">
      <c r="A5824" s="5">
        <v>44805.583333333336</v>
      </c>
      <c r="B5824" s="6">
        <v>275.52</v>
      </c>
      <c r="C5824" s="6">
        <v>222.55097000000001</v>
      </c>
      <c r="D5824" s="6">
        <v>0.23800853350583001</v>
      </c>
      <c r="E5824" s="4">
        <f t="shared" si="22"/>
        <v>0.10612088544067183</v>
      </c>
      <c r="F5824" s="4"/>
    </row>
    <row r="5825" spans="1:6" ht="13.2" x14ac:dyDescent="0.25">
      <c r="A5825" s="5">
        <v>44805.625</v>
      </c>
      <c r="B5825" s="6">
        <v>238.99</v>
      </c>
      <c r="C5825" s="6">
        <v>196.20545999999999</v>
      </c>
      <c r="D5825" s="6">
        <v>0.218059884775887</v>
      </c>
      <c r="E5825" s="4">
        <f t="shared" si="22"/>
        <v>0.11013693086440253</v>
      </c>
      <c r="F5825" s="4"/>
    </row>
    <row r="5826" spans="1:6" ht="13.2" x14ac:dyDescent="0.25">
      <c r="A5826" s="5">
        <v>44805.666666666664</v>
      </c>
      <c r="B5826" s="6">
        <v>214.67</v>
      </c>
      <c r="C5826" s="6">
        <v>171.38995</v>
      </c>
      <c r="D5826" s="6">
        <v>0.252523849852339</v>
      </c>
      <c r="E5826" s="4">
        <f t="shared" si="22"/>
        <v>0.11631058937317762</v>
      </c>
      <c r="F5826" s="4"/>
    </row>
    <row r="5827" spans="1:6" ht="13.2" x14ac:dyDescent="0.25">
      <c r="A5827" s="5">
        <v>44805.708333333336</v>
      </c>
      <c r="B5827" s="6">
        <v>199.77</v>
      </c>
      <c r="C5827" s="6">
        <v>155.71897999999999</v>
      </c>
      <c r="D5827" s="6">
        <v>0.282887930552846</v>
      </c>
      <c r="E5827" s="4">
        <f t="shared" si="22"/>
        <v>0.12194620862027783</v>
      </c>
      <c r="F5827" s="4"/>
    </row>
    <row r="5828" spans="1:6" ht="13.2" x14ac:dyDescent="0.25">
      <c r="A5828" s="5">
        <v>44805.75</v>
      </c>
      <c r="B5828" s="6">
        <v>192.53</v>
      </c>
      <c r="C5828" s="6">
        <v>152.72192999999999</v>
      </c>
      <c r="D5828" s="6">
        <v>0.26065719572821</v>
      </c>
      <c r="E5828" s="4">
        <f t="shared" si="22"/>
        <v>0.12693417296625298</v>
      </c>
      <c r="F5828" s="4"/>
    </row>
    <row r="5829" spans="1:6" ht="13.2" x14ac:dyDescent="0.25">
      <c r="A5829" s="5">
        <v>44805.791666666664</v>
      </c>
      <c r="B5829" s="6">
        <v>195.81</v>
      </c>
      <c r="C5829" s="6">
        <v>157.16745</v>
      </c>
      <c r="D5829" s="6">
        <v>0.24586865791867199</v>
      </c>
      <c r="E5829" s="4">
        <f t="shared" si="22"/>
        <v>0.13136585285414823</v>
      </c>
      <c r="F5829" s="4"/>
    </row>
    <row r="5830" spans="1:6" ht="13.2" x14ac:dyDescent="0.25">
      <c r="A5830" s="5">
        <v>44805.833333333336</v>
      </c>
      <c r="B5830" s="6">
        <v>193.96</v>
      </c>
      <c r="C5830" s="6">
        <v>162.65826999999999</v>
      </c>
      <c r="D5830" s="6">
        <v>0.192438601492564</v>
      </c>
      <c r="E5830" s="4">
        <f t="shared" si="22"/>
        <v>0.13409403792544874</v>
      </c>
      <c r="F5830" s="4"/>
    </row>
    <row r="5831" spans="1:6" ht="13.2" x14ac:dyDescent="0.25">
      <c r="A5831" s="5">
        <v>44805.875</v>
      </c>
      <c r="B5831" s="6">
        <v>196.46</v>
      </c>
      <c r="C5831" s="6">
        <v>169.25289000000001</v>
      </c>
      <c r="D5831" s="6">
        <v>0.160748274372154</v>
      </c>
      <c r="E5831" s="4">
        <f t="shared" si="22"/>
        <v>0.13533263240286975</v>
      </c>
      <c r="F5831" s="4"/>
    </row>
    <row r="5832" spans="1:6" ht="13.2" x14ac:dyDescent="0.25">
      <c r="A5832" s="5">
        <v>44805.916666666664</v>
      </c>
      <c r="B5832" s="6">
        <v>209.53</v>
      </c>
      <c r="C5832" s="6">
        <v>178.13864000000001</v>
      </c>
      <c r="D5832" s="6">
        <v>0.17621870246679699</v>
      </c>
      <c r="E5832" s="4">
        <f t="shared" si="22"/>
        <v>0.13697243076503662</v>
      </c>
      <c r="F5832" s="4"/>
    </row>
    <row r="5833" spans="1:6" ht="13.2" x14ac:dyDescent="0.25">
      <c r="A5833" s="5">
        <v>44805.958333333336</v>
      </c>
      <c r="B5833" s="6">
        <v>213.8</v>
      </c>
      <c r="C5833" s="6">
        <v>187.86822000000001</v>
      </c>
      <c r="D5833" s="6">
        <v>0.13803175438613299</v>
      </c>
      <c r="E5833" s="4">
        <f t="shared" si="22"/>
        <v>0.13939003029497102</v>
      </c>
      <c r="F5833" s="4"/>
    </row>
    <row r="5834" spans="1:6" ht="13.2" x14ac:dyDescent="0.25">
      <c r="A5834" s="5">
        <v>44806</v>
      </c>
      <c r="B5834" s="6">
        <v>222.18</v>
      </c>
      <c r="C5834" s="6">
        <v>203.44161</v>
      </c>
      <c r="D5834" s="6">
        <v>9.2106968677646603E-2</v>
      </c>
      <c r="E5834" s="4">
        <f t="shared" si="22"/>
        <v>0.14149774075548313</v>
      </c>
      <c r="F5834" s="4"/>
    </row>
    <row r="5835" spans="1:6" ht="13.2" x14ac:dyDescent="0.25">
      <c r="A5835" s="5">
        <v>44806.041666666664</v>
      </c>
      <c r="B5835" s="6">
        <v>236.79</v>
      </c>
      <c r="C5835" s="6">
        <v>225.73092</v>
      </c>
      <c r="D5835" s="6">
        <v>4.8992313503174401E-2</v>
      </c>
      <c r="E5835" s="4">
        <f t="shared" si="22"/>
        <v>0.14310419470774235</v>
      </c>
      <c r="F5835" s="4"/>
    </row>
    <row r="5836" spans="1:6" ht="13.2" x14ac:dyDescent="0.25">
      <c r="A5836" s="5">
        <v>44806.083333333336</v>
      </c>
      <c r="B5836" s="6">
        <v>274.52999999999997</v>
      </c>
      <c r="C5836" s="6">
        <v>251.64448999999999</v>
      </c>
      <c r="D5836" s="6">
        <v>9.0943815221227298E-2</v>
      </c>
      <c r="E5836" s="4">
        <f t="shared" si="22"/>
        <v>0.14288701332280576</v>
      </c>
      <c r="F5836" s="4"/>
    </row>
    <row r="5837" spans="1:6" ht="13.2" x14ac:dyDescent="0.25">
      <c r="A5837" s="5">
        <v>44806.125</v>
      </c>
      <c r="B5837" s="6">
        <v>286.77</v>
      </c>
      <c r="C5837" s="6">
        <v>262.97334999999998</v>
      </c>
      <c r="D5837" s="6">
        <v>9.0490728433128303E-2</v>
      </c>
      <c r="E5837" s="4">
        <f t="shared" si="22"/>
        <v>0.14271195970420905</v>
      </c>
      <c r="F5837" s="4"/>
    </row>
    <row r="5838" spans="1:6" ht="13.2" x14ac:dyDescent="0.25">
      <c r="A5838" s="5">
        <v>44806.166666666664</v>
      </c>
      <c r="B5838" s="6">
        <v>279.29000000000002</v>
      </c>
      <c r="C5838" s="6">
        <v>257.21809999999999</v>
      </c>
      <c r="D5838" s="6">
        <v>8.5810057690341501E-2</v>
      </c>
      <c r="E5838" s="4">
        <f t="shared" si="22"/>
        <v>0.14275914318362407</v>
      </c>
      <c r="F5838" s="4"/>
    </row>
    <row r="5839" spans="1:6" ht="13.2" x14ac:dyDescent="0.25">
      <c r="A5839" s="5">
        <v>44806.208333333336</v>
      </c>
      <c r="B5839" s="6">
        <v>283.45</v>
      </c>
      <c r="C5839" s="6">
        <v>249.56211999999999</v>
      </c>
      <c r="D5839" s="6">
        <v>0.13578935777593101</v>
      </c>
      <c r="E5839" s="4">
        <f t="shared" si="22"/>
        <v>0.14435708899236419</v>
      </c>
      <c r="F5839" s="4"/>
    </row>
    <row r="5840" spans="1:6" ht="13.2" x14ac:dyDescent="0.25">
      <c r="A5840" s="5">
        <v>44806.25</v>
      </c>
      <c r="B5840" s="6">
        <v>268.49</v>
      </c>
      <c r="C5840" s="6">
        <v>246.1919</v>
      </c>
      <c r="D5840" s="6">
        <v>9.0572029380333E-2</v>
      </c>
      <c r="E5840" s="4">
        <f t="shared" si="22"/>
        <v>0.14473780906394648</v>
      </c>
      <c r="F5840" s="4"/>
    </row>
    <row r="5841" spans="1:6" ht="13.2" x14ac:dyDescent="0.25">
      <c r="A5841" s="5">
        <v>44806.291666666664</v>
      </c>
      <c r="B5841" s="6">
        <v>262.19</v>
      </c>
      <c r="C5841" s="6">
        <v>243.56462999999999</v>
      </c>
      <c r="D5841" s="6">
        <v>7.6469929151864097E-2</v>
      </c>
      <c r="E5841" s="4">
        <f t="shared" si="22"/>
        <v>0.14648278657853164</v>
      </c>
      <c r="F5841" s="4"/>
    </row>
    <row r="5842" spans="1:6" ht="13.2" x14ac:dyDescent="0.25">
      <c r="A5842" s="5">
        <v>44806.333333333336</v>
      </c>
      <c r="B5842" s="6">
        <v>264.44</v>
      </c>
      <c r="C5842" s="6">
        <v>241.00584000000001</v>
      </c>
      <c r="D5842" s="6">
        <v>9.7234822193520198E-2</v>
      </c>
      <c r="E5842" s="4">
        <f t="shared" si="22"/>
        <v>0.14938863713577349</v>
      </c>
      <c r="F5842" s="4"/>
    </row>
    <row r="5843" spans="1:6" ht="13.2" x14ac:dyDescent="0.25">
      <c r="A5843" s="5">
        <v>44806.375</v>
      </c>
      <c r="B5843" s="6">
        <v>264.48</v>
      </c>
      <c r="C5843" s="6">
        <v>236.10916</v>
      </c>
      <c r="D5843" s="6">
        <v>0.120159844709116</v>
      </c>
      <c r="E5843" s="4">
        <f t="shared" si="22"/>
        <v>0.15140552134272092</v>
      </c>
      <c r="F5843" s="4"/>
    </row>
    <row r="5844" spans="1:6" ht="13.2" x14ac:dyDescent="0.25">
      <c r="A5844" s="5">
        <v>44806.416666666664</v>
      </c>
      <c r="B5844" s="6">
        <v>266.60000000000002</v>
      </c>
      <c r="C5844" s="6">
        <v>231.19901999999999</v>
      </c>
      <c r="D5844" s="6">
        <v>0.153119074639676</v>
      </c>
      <c r="E5844" s="4">
        <f t="shared" si="22"/>
        <v>0.15338191890146508</v>
      </c>
      <c r="F5844" s="4"/>
    </row>
    <row r="5845" spans="1:6" ht="13.2" x14ac:dyDescent="0.25">
      <c r="A5845" s="5">
        <v>44806.458333333336</v>
      </c>
      <c r="B5845" s="6">
        <v>264.81</v>
      </c>
      <c r="C5845" s="6">
        <v>233.92952</v>
      </c>
      <c r="D5845" s="6">
        <v>0.132007623492751</v>
      </c>
      <c r="E5845" s="4">
        <f t="shared" si="22"/>
        <v>0.15310494736070004</v>
      </c>
      <c r="F5845" s="4"/>
    </row>
    <row r="5846" spans="1:6" ht="13.2" x14ac:dyDescent="0.25">
      <c r="A5846" s="5">
        <v>44806.5</v>
      </c>
      <c r="B5846" s="6">
        <v>260.19</v>
      </c>
      <c r="C5846" s="6">
        <v>241.34284</v>
      </c>
      <c r="D5846" s="6">
        <v>7.8092890594972694E-2</v>
      </c>
      <c r="E5846" s="4">
        <f t="shared" si="22"/>
        <v>0.15068283917610423</v>
      </c>
      <c r="F5846" s="4"/>
    </row>
    <row r="5847" spans="1:6" ht="13.2" x14ac:dyDescent="0.25">
      <c r="A5847" s="5">
        <v>44806.541666666664</v>
      </c>
      <c r="B5847" s="6">
        <v>263.10000000000002</v>
      </c>
      <c r="C5847" s="6">
        <v>240.37414999999999</v>
      </c>
      <c r="D5847" s="6">
        <v>9.4543652052435895E-2</v>
      </c>
      <c r="E5847" s="4">
        <f t="shared" si="22"/>
        <v>0.14799068719031458</v>
      </c>
      <c r="F5847" s="4"/>
    </row>
    <row r="5848" spans="1:6" ht="13.2" x14ac:dyDescent="0.25">
      <c r="A5848" s="5">
        <v>44806.583333333336</v>
      </c>
      <c r="B5848" s="6">
        <v>262.89999999999998</v>
      </c>
      <c r="C5848" s="6">
        <v>226.16784999999999</v>
      </c>
      <c r="D5848" s="6">
        <v>0.16241101465128599</v>
      </c>
      <c r="E5848" s="4">
        <f t="shared" si="22"/>
        <v>0.14484079057137525</v>
      </c>
      <c r="F5848" s="4"/>
    </row>
    <row r="5849" spans="1:6" ht="13.2" x14ac:dyDescent="0.25">
      <c r="A5849" s="5">
        <v>44806.625</v>
      </c>
      <c r="B5849" s="6">
        <v>223.97</v>
      </c>
      <c r="C5849" s="6">
        <v>200.81888000000001</v>
      </c>
      <c r="D5849" s="6">
        <v>0.115283582898181</v>
      </c>
      <c r="E5849" s="4">
        <f t="shared" si="22"/>
        <v>0.14055844465980419</v>
      </c>
      <c r="F5849" s="4"/>
    </row>
    <row r="5850" spans="1:6" ht="13.2" x14ac:dyDescent="0.25">
      <c r="A5850" s="5">
        <v>44806.666666666664</v>
      </c>
      <c r="B5850" s="6">
        <v>187.21</v>
      </c>
      <c r="C5850" s="6">
        <v>176.58035000000001</v>
      </c>
      <c r="D5850" s="6">
        <v>6.0197241652312897E-2</v>
      </c>
      <c r="E5850" s="4">
        <f t="shared" si="22"/>
        <v>0.1325448359848031</v>
      </c>
      <c r="F5850" s="4"/>
    </row>
    <row r="5851" spans="1:6" ht="13.2" x14ac:dyDescent="0.25">
      <c r="A5851" s="5">
        <v>44806.708333333336</v>
      </c>
      <c r="B5851" s="6">
        <v>181.49</v>
      </c>
      <c r="C5851" s="6">
        <v>160.82560000000001</v>
      </c>
      <c r="D5851" s="6">
        <v>0.12848949420987699</v>
      </c>
      <c r="E5851" s="4">
        <f t="shared" si="22"/>
        <v>0.12611156780384605</v>
      </c>
      <c r="F5851" s="4"/>
    </row>
    <row r="5852" spans="1:6" ht="13.2" x14ac:dyDescent="0.25">
      <c r="A5852" s="5">
        <v>44806.75</v>
      </c>
      <c r="B5852" s="6">
        <v>185.29</v>
      </c>
      <c r="C5852" s="6">
        <v>157.14080000000001</v>
      </c>
      <c r="D5852" s="6">
        <v>0.17913361774917699</v>
      </c>
      <c r="E5852" s="4">
        <f t="shared" si="22"/>
        <v>0.12271475205471967</v>
      </c>
      <c r="F5852" s="4"/>
    </row>
    <row r="5853" spans="1:6" ht="13.2" x14ac:dyDescent="0.25">
      <c r="A5853" s="5">
        <v>44806.791666666664</v>
      </c>
      <c r="B5853" s="6">
        <v>186.97</v>
      </c>
      <c r="C5853" s="6">
        <v>161.12368000000001</v>
      </c>
      <c r="D5853" s="6">
        <v>0.16041292006240099</v>
      </c>
      <c r="E5853" s="4">
        <f t="shared" si="22"/>
        <v>0.11915409631070838</v>
      </c>
      <c r="F5853" s="4"/>
    </row>
    <row r="5854" spans="1:6" ht="13.2" x14ac:dyDescent="0.25">
      <c r="A5854" s="5">
        <v>44806.833333333336</v>
      </c>
      <c r="B5854" s="6">
        <v>188.89</v>
      </c>
      <c r="C5854" s="6">
        <v>167.02202</v>
      </c>
      <c r="D5854" s="6">
        <v>0.130928724248455</v>
      </c>
      <c r="E5854" s="4">
        <f t="shared" si="22"/>
        <v>0.11659118475887048</v>
      </c>
      <c r="F5854" s="4"/>
    </row>
    <row r="5855" spans="1:6" ht="13.2" x14ac:dyDescent="0.25">
      <c r="A5855" s="5">
        <v>44806.875</v>
      </c>
      <c r="B5855" s="6">
        <v>190.92</v>
      </c>
      <c r="C5855" s="6">
        <v>174.17999</v>
      </c>
      <c r="D5855" s="6">
        <v>9.6107537955421707E-2</v>
      </c>
      <c r="E5855" s="4">
        <f t="shared" si="22"/>
        <v>0.11389782074150663</v>
      </c>
      <c r="F5855" s="4"/>
    </row>
    <row r="5856" spans="1:6" ht="13.2" x14ac:dyDescent="0.25">
      <c r="A5856" s="5">
        <v>44806.916666666664</v>
      </c>
      <c r="B5856" s="6">
        <v>197.03</v>
      </c>
      <c r="C5856" s="6">
        <v>183.02464000000001</v>
      </c>
      <c r="D5856" s="6">
        <v>7.65217186057571E-2</v>
      </c>
      <c r="E5856" s="4">
        <f t="shared" si="22"/>
        <v>0.10974377974729667</v>
      </c>
      <c r="F5856" s="4"/>
    </row>
    <row r="5857" spans="1:6" ht="13.2" x14ac:dyDescent="0.25">
      <c r="A5857" s="5">
        <v>44806.958333333336</v>
      </c>
      <c r="B5857" s="6">
        <v>202.24</v>
      </c>
      <c r="C5857" s="6">
        <v>191.49905999999999</v>
      </c>
      <c r="D5857" s="6">
        <v>5.6088734848098003E-2</v>
      </c>
      <c r="E5857" s="4">
        <f t="shared" si="22"/>
        <v>0.10632948726654518</v>
      </c>
      <c r="F5857" s="4"/>
    </row>
    <row r="5858" spans="1:6" ht="13.2" x14ac:dyDescent="0.25">
      <c r="A5858" s="5">
        <v>44804</v>
      </c>
      <c r="B5858" s="6">
        <v>217.48</v>
      </c>
      <c r="C5858" s="6">
        <v>216.76461</v>
      </c>
      <c r="D5858" s="6">
        <v>3.30030810841301E-3</v>
      </c>
      <c r="E5858" s="4">
        <f t="shared" si="22"/>
        <v>0.10262920974282713</v>
      </c>
      <c r="F5858" s="4"/>
    </row>
    <row r="5859" spans="1:6" ht="13.2" x14ac:dyDescent="0.25">
      <c r="A5859" s="5">
        <v>44804.041666666664</v>
      </c>
      <c r="B5859" s="6">
        <v>242.11</v>
      </c>
      <c r="C5859" s="6">
        <v>242.92024000000001</v>
      </c>
      <c r="D5859" s="6">
        <v>3.3354157726832099E-3</v>
      </c>
      <c r="E5859" s="4">
        <f t="shared" si="22"/>
        <v>0.10072683900405666</v>
      </c>
      <c r="F5859" s="4"/>
    </row>
    <row r="5860" spans="1:6" ht="13.2" x14ac:dyDescent="0.25">
      <c r="A5860" s="5">
        <v>44804.083333333336</v>
      </c>
      <c r="B5860" s="6">
        <v>277.92</v>
      </c>
      <c r="C5860" s="6">
        <v>269.75709000000001</v>
      </c>
      <c r="D5860" s="6">
        <v>3.0260224114962101E-2</v>
      </c>
      <c r="E5860" s="4">
        <f t="shared" si="22"/>
        <v>9.8198356041295606E-2</v>
      </c>
      <c r="F5860" s="4"/>
    </row>
    <row r="5861" spans="1:6" ht="13.2" x14ac:dyDescent="0.25">
      <c r="A5861" s="5">
        <v>44804.125</v>
      </c>
      <c r="B5861" s="6">
        <v>287.77999999999997</v>
      </c>
      <c r="C5861" s="6">
        <v>283.96015</v>
      </c>
      <c r="D5861" s="6">
        <v>1.3452063608220899E-2</v>
      </c>
      <c r="E5861" s="4">
        <f t="shared" si="22"/>
        <v>9.4988411673591136E-2</v>
      </c>
      <c r="F5861" s="4"/>
    </row>
    <row r="5862" spans="1:6" ht="13.2" x14ac:dyDescent="0.25">
      <c r="A5862" s="5">
        <v>44804.166666666664</v>
      </c>
      <c r="B5862" s="6">
        <v>286.25</v>
      </c>
      <c r="C5862" s="6">
        <v>279.77154999999999</v>
      </c>
      <c r="D5862" s="6">
        <v>2.3156214418513899E-2</v>
      </c>
      <c r="E5862" s="4">
        <f t="shared" si="22"/>
        <v>9.2377834870598308E-2</v>
      </c>
      <c r="F5862" s="4"/>
    </row>
    <row r="5863" spans="1:6" ht="13.2" x14ac:dyDescent="0.25">
      <c r="A5863" s="5">
        <v>44804.208333333336</v>
      </c>
      <c r="B5863" s="6">
        <v>274.39</v>
      </c>
      <c r="C5863" s="6">
        <v>271.03913</v>
      </c>
      <c r="D5863" s="6">
        <v>1.23630488335761E-2</v>
      </c>
      <c r="E5863" s="4">
        <f t="shared" si="22"/>
        <v>8.7235071998000194E-2</v>
      </c>
      <c r="F5863" s="4"/>
    </row>
    <row r="5864" spans="1:6" ht="13.2" x14ac:dyDescent="0.25">
      <c r="A5864" s="5">
        <v>44804.25</v>
      </c>
      <c r="B5864" s="6">
        <v>262.17</v>
      </c>
      <c r="C5864" s="6">
        <v>268.35597999999999</v>
      </c>
      <c r="D5864" s="6">
        <v>2.30513961343435E-2</v>
      </c>
      <c r="E5864" s="4">
        <f t="shared" si="22"/>
        <v>8.4421712279417305E-2</v>
      </c>
      <c r="F5864" s="4"/>
    </row>
    <row r="5865" spans="1:6" ht="13.2" x14ac:dyDescent="0.25">
      <c r="A5865" s="5">
        <v>44804.291666666664</v>
      </c>
      <c r="B5865" s="6">
        <v>258.14</v>
      </c>
      <c r="C5865" s="6">
        <v>268.95087999999998</v>
      </c>
      <c r="D5865" s="6">
        <v>4.01964849492219E-2</v>
      </c>
      <c r="E5865" s="4">
        <f t="shared" si="22"/>
        <v>8.2910318770973879E-2</v>
      </c>
      <c r="F5865" s="4"/>
    </row>
    <row r="5866" spans="1:6" ht="13.2" x14ac:dyDescent="0.25">
      <c r="A5866" s="5">
        <v>44804.333333333336</v>
      </c>
      <c r="B5866" s="6">
        <v>264.67</v>
      </c>
      <c r="C5866" s="6">
        <v>270.54316</v>
      </c>
      <c r="D5866" s="6">
        <v>2.1708772825747898E-2</v>
      </c>
      <c r="E5866" s="4">
        <f t="shared" si="22"/>
        <v>7.9763400047316704E-2</v>
      </c>
      <c r="F5866" s="4"/>
    </row>
    <row r="5867" spans="1:6" ht="13.2" x14ac:dyDescent="0.25">
      <c r="A5867" s="5">
        <v>44804.375</v>
      </c>
      <c r="B5867" s="6">
        <v>266.66000000000003</v>
      </c>
      <c r="C5867" s="6">
        <v>268.52346999999997</v>
      </c>
      <c r="D5867" s="6">
        <v>6.9396913424362803E-3</v>
      </c>
      <c r="E5867" s="4">
        <f t="shared" si="22"/>
        <v>7.5045893657038384E-2</v>
      </c>
      <c r="F5867" s="4"/>
    </row>
    <row r="5868" spans="1:6" ht="13.2" x14ac:dyDescent="0.25">
      <c r="A5868" s="5">
        <v>44804.416666666664</v>
      </c>
      <c r="B5868" s="6">
        <v>268.95</v>
      </c>
      <c r="C5868" s="6">
        <v>263.01843000000002</v>
      </c>
      <c r="D5868" s="6">
        <v>2.2551917749641898E-2</v>
      </c>
      <c r="E5868" s="4">
        <f t="shared" si="22"/>
        <v>6.960559545328697E-2</v>
      </c>
      <c r="F5868" s="4"/>
    </row>
    <row r="5869" spans="1:6" ht="13.2" x14ac:dyDescent="0.25">
      <c r="A5869" s="5">
        <v>44804.458333333336</v>
      </c>
      <c r="B5869" s="6">
        <v>271.3</v>
      </c>
      <c r="C5869" s="6">
        <v>260.87232999999998</v>
      </c>
      <c r="D5869" s="6">
        <v>3.9972311360120201E-2</v>
      </c>
      <c r="E5869" s="4">
        <f t="shared" si="22"/>
        <v>6.5770790781094018E-2</v>
      </c>
      <c r="F5869" s="4"/>
    </row>
    <row r="5870" spans="1:6" ht="13.2" x14ac:dyDescent="0.25">
      <c r="A5870" s="5">
        <v>44804.5</v>
      </c>
      <c r="B5870" s="6">
        <v>270.75</v>
      </c>
      <c r="C5870" s="6">
        <v>266.39238999999998</v>
      </c>
      <c r="D5870" s="6">
        <v>1.6357862174666501E-2</v>
      </c>
      <c r="E5870" s="4">
        <f t="shared" si="22"/>
        <v>6.3198497930247927E-2</v>
      </c>
      <c r="F5870" s="4"/>
    </row>
    <row r="5871" spans="1:6" ht="13.2" x14ac:dyDescent="0.25">
      <c r="A5871" s="5">
        <v>44804.541666666664</v>
      </c>
      <c r="B5871" s="6">
        <v>272.77</v>
      </c>
      <c r="C5871" s="6">
        <v>266.85520000000002</v>
      </c>
      <c r="D5871" s="6">
        <v>2.2164829465567599E-2</v>
      </c>
      <c r="E5871" s="4">
        <f t="shared" si="22"/>
        <v>6.0182713655795105E-2</v>
      </c>
      <c r="F5871" s="4"/>
    </row>
    <row r="5872" spans="1:6" ht="13.2" x14ac:dyDescent="0.25">
      <c r="A5872" s="5">
        <v>44804.583333333336</v>
      </c>
      <c r="B5872" s="6">
        <v>266.22000000000003</v>
      </c>
      <c r="C5872" s="6">
        <v>248.87598</v>
      </c>
      <c r="D5872" s="6">
        <v>6.9689409158730495E-2</v>
      </c>
      <c r="E5872" s="4">
        <f t="shared" si="22"/>
        <v>5.6319313426938605E-2</v>
      </c>
      <c r="F5872" s="4"/>
    </row>
    <row r="5873" spans="1:6" ht="13.2" x14ac:dyDescent="0.25">
      <c r="A5873" s="5">
        <v>44804.625</v>
      </c>
      <c r="B5873" s="6">
        <v>217.08</v>
      </c>
      <c r="C5873" s="6">
        <v>212.87526</v>
      </c>
      <c r="D5873" s="6">
        <v>1.9752130895812001E-2</v>
      </c>
      <c r="E5873" s="4">
        <f t="shared" si="22"/>
        <v>5.2338836260173209E-2</v>
      </c>
      <c r="F5873" s="4"/>
    </row>
    <row r="5874" spans="1:6" ht="13.2" x14ac:dyDescent="0.25">
      <c r="A5874" s="5">
        <v>44804.666666666664</v>
      </c>
      <c r="B5874" s="6">
        <v>183.38</v>
      </c>
      <c r="C5874" s="6">
        <v>178.54387</v>
      </c>
      <c r="D5874" s="6">
        <v>2.70865082066384E-2</v>
      </c>
      <c r="E5874" s="4">
        <f t="shared" si="22"/>
        <v>5.0959222366603447E-2</v>
      </c>
      <c r="F5874" s="4"/>
    </row>
    <row r="5875" spans="1:6" ht="13.2" x14ac:dyDescent="0.25">
      <c r="A5875" s="5">
        <v>44804.708333333336</v>
      </c>
      <c r="B5875" s="6">
        <v>171.7</v>
      </c>
      <c r="C5875" s="6">
        <v>159.13081</v>
      </c>
      <c r="D5875" s="6">
        <v>7.8986526870566301E-2</v>
      </c>
      <c r="E5875" s="4">
        <f t="shared" si="22"/>
        <v>4.8896598727465511E-2</v>
      </c>
      <c r="F5875" s="4"/>
    </row>
    <row r="5876" spans="1:6" ht="13.2" x14ac:dyDescent="0.25">
      <c r="A5876" s="5">
        <v>44804.75</v>
      </c>
      <c r="B5876" s="6">
        <v>167.88</v>
      </c>
      <c r="C5876" s="6">
        <v>155.63478000000001</v>
      </c>
      <c r="D5876" s="6">
        <v>7.8679200111954298E-2</v>
      </c>
      <c r="E5876" s="4">
        <f t="shared" si="22"/>
        <v>4.4710997992581221E-2</v>
      </c>
      <c r="F5876" s="4"/>
    </row>
    <row r="5877" spans="1:6" ht="13.2" x14ac:dyDescent="0.25">
      <c r="A5877" s="5">
        <v>44804.791666666664</v>
      </c>
      <c r="B5877" s="6">
        <v>172.89</v>
      </c>
      <c r="C5877" s="6">
        <v>159.54211000000001</v>
      </c>
      <c r="D5877" s="6">
        <v>8.3663742443922606E-2</v>
      </c>
      <c r="E5877" s="4">
        <f t="shared" si="22"/>
        <v>4.1513115591811291E-2</v>
      </c>
      <c r="F5877" s="4"/>
    </row>
    <row r="5878" spans="1:6" ht="13.2" x14ac:dyDescent="0.25">
      <c r="A5878" s="5">
        <v>44804.833333333336</v>
      </c>
      <c r="B5878" s="6">
        <v>176.65</v>
      </c>
      <c r="C5878" s="6">
        <v>164.44394</v>
      </c>
      <c r="D5878" s="6">
        <v>7.4226268234633602E-2</v>
      </c>
      <c r="E5878" s="4">
        <f t="shared" si="22"/>
        <v>3.9150513257902052E-2</v>
      </c>
      <c r="F5878" s="4"/>
    </row>
    <row r="5879" spans="1:6" ht="13.2" x14ac:dyDescent="0.25">
      <c r="A5879" s="5">
        <v>44804.875</v>
      </c>
      <c r="B5879" s="6">
        <v>184.44</v>
      </c>
      <c r="C5879" s="6">
        <v>171.26244</v>
      </c>
      <c r="D5879" s="6">
        <v>7.6943666106824099E-2</v>
      </c>
      <c r="E5879" s="4">
        <f t="shared" si="22"/>
        <v>3.8352018597543829E-2</v>
      </c>
      <c r="F5879" s="4"/>
    </row>
    <row r="5880" spans="1:6" ht="13.2" x14ac:dyDescent="0.25">
      <c r="A5880" s="5">
        <v>44804.916666666664</v>
      </c>
      <c r="B5880" s="6">
        <v>195.5</v>
      </c>
      <c r="C5880" s="6">
        <v>182.18482</v>
      </c>
      <c r="D5880" s="6">
        <v>7.3086111126053094E-2</v>
      </c>
      <c r="E5880" s="4">
        <f t="shared" si="22"/>
        <v>3.82088682858895E-2</v>
      </c>
      <c r="F5880" s="4"/>
    </row>
    <row r="5881" spans="1:6" ht="13.2" x14ac:dyDescent="0.25">
      <c r="A5881" s="5">
        <v>44804.958333333336</v>
      </c>
      <c r="B5881" s="6">
        <v>197.19</v>
      </c>
      <c r="C5881" s="6">
        <v>195.34922</v>
      </c>
      <c r="D5881" s="6">
        <v>9.4230220115544602E-3</v>
      </c>
      <c r="E5881" s="4">
        <f t="shared" si="22"/>
        <v>3.626446358436685E-2</v>
      </c>
      <c r="F5881" s="4"/>
    </row>
    <row r="5882" spans="1:6" ht="13.2" x14ac:dyDescent="0.25">
      <c r="A5882" s="5">
        <v>44805</v>
      </c>
      <c r="B5882" s="6">
        <v>209.49</v>
      </c>
      <c r="C5882" s="6">
        <v>210.57868999999999</v>
      </c>
      <c r="D5882" s="6">
        <v>5.1699913224837E-3</v>
      </c>
      <c r="E5882" s="4">
        <f t="shared" si="22"/>
        <v>3.6342367051619799E-2</v>
      </c>
      <c r="F5882" s="4"/>
    </row>
    <row r="5883" spans="1:6" ht="13.2" x14ac:dyDescent="0.25">
      <c r="A5883" s="5">
        <v>44805.041666666664</v>
      </c>
      <c r="B5883" s="6">
        <v>226.15</v>
      </c>
      <c r="C5883" s="6">
        <v>235.73965999999999</v>
      </c>
      <c r="D5883" s="6">
        <v>4.06790270249816E-2</v>
      </c>
      <c r="E5883" s="4">
        <f t="shared" si="22"/>
        <v>3.7898350853798897E-2</v>
      </c>
      <c r="F5883" s="4"/>
    </row>
    <row r="5884" spans="1:6" ht="13.2" x14ac:dyDescent="0.25">
      <c r="A5884" s="5">
        <v>44805.083333333336</v>
      </c>
      <c r="B5884" s="6">
        <v>272.95</v>
      </c>
      <c r="C5884" s="6">
        <v>262.04088999999999</v>
      </c>
      <c r="D5884" s="6">
        <v>4.1631327080288799E-2</v>
      </c>
      <c r="E5884" s="4">
        <f t="shared" si="22"/>
        <v>3.8372146810687513E-2</v>
      </c>
      <c r="F5884" s="4"/>
    </row>
    <row r="5885" spans="1:6" ht="13.2" x14ac:dyDescent="0.25">
      <c r="A5885" s="5">
        <v>44805.125</v>
      </c>
      <c r="B5885" s="6">
        <v>284.10000000000002</v>
      </c>
      <c r="C5885" s="6">
        <v>273.67099999999999</v>
      </c>
      <c r="D5885" s="6">
        <v>3.8107800972700903E-2</v>
      </c>
      <c r="E5885" s="4">
        <f t="shared" si="22"/>
        <v>3.9399469200874178E-2</v>
      </c>
      <c r="F5885" s="4"/>
    </row>
    <row r="5886" spans="1:6" ht="13.2" x14ac:dyDescent="0.25">
      <c r="A5886" s="5">
        <v>44805.166666666664</v>
      </c>
      <c r="B5886" s="6">
        <v>275.64999999999998</v>
      </c>
      <c r="C5886" s="6">
        <v>268.43234000000001</v>
      </c>
      <c r="D5886" s="6">
        <v>2.68881908938392E-2</v>
      </c>
      <c r="E5886" s="4">
        <f t="shared" si="22"/>
        <v>3.9554968220679401E-2</v>
      </c>
      <c r="F5886" s="4"/>
    </row>
    <row r="5887" spans="1:6" ht="13.2" x14ac:dyDescent="0.25">
      <c r="A5887" s="5">
        <v>44805.208333333336</v>
      </c>
      <c r="B5887" s="6">
        <v>271.23</v>
      </c>
      <c r="C5887" s="6">
        <v>260.92955999999998</v>
      </c>
      <c r="D5887" s="6">
        <v>3.9475941323014602E-2</v>
      </c>
      <c r="E5887" s="4">
        <f t="shared" si="22"/>
        <v>4.0684672074406E-2</v>
      </c>
      <c r="F5887" s="4"/>
    </row>
    <row r="5888" spans="1:6" ht="13.2" x14ac:dyDescent="0.25">
      <c r="A5888" s="5">
        <v>44805.25</v>
      </c>
      <c r="B5888" s="6">
        <v>264.06</v>
      </c>
      <c r="C5888" s="6">
        <v>258.36153999999999</v>
      </c>
      <c r="D5888" s="6">
        <v>2.20561465920973E-2</v>
      </c>
      <c r="E5888" s="4">
        <f t="shared" si="22"/>
        <v>4.0643203343479074E-2</v>
      </c>
      <c r="F5888" s="4"/>
    </row>
    <row r="5889" spans="1:6" ht="13.2" x14ac:dyDescent="0.25">
      <c r="A5889" s="5">
        <v>44805.291666666664</v>
      </c>
      <c r="B5889" s="6">
        <v>251.03</v>
      </c>
      <c r="C5889" s="6">
        <v>258.02695</v>
      </c>
      <c r="D5889" s="6">
        <v>2.7117128656522101E-2</v>
      </c>
      <c r="E5889" s="4">
        <f t="shared" si="22"/>
        <v>4.009823016461659E-2</v>
      </c>
      <c r="F5889" s="4"/>
    </row>
    <row r="5890" spans="1:6" ht="13.2" x14ac:dyDescent="0.25">
      <c r="A5890" s="5">
        <v>44805.333333333336</v>
      </c>
      <c r="B5890" s="6">
        <v>248.15</v>
      </c>
      <c r="C5890" s="6">
        <v>258.45200999999997</v>
      </c>
      <c r="D5890" s="6">
        <v>3.9860436759613302E-2</v>
      </c>
      <c r="E5890" s="4">
        <f t="shared" ref="E5890:E6144" si="23">AVERAGE(D5867:D5890)</f>
        <v>4.0854549495194306E-2</v>
      </c>
      <c r="F5890" s="4"/>
    </row>
    <row r="5891" spans="1:6" ht="13.2" x14ac:dyDescent="0.25">
      <c r="A5891" s="5">
        <v>44805.375</v>
      </c>
      <c r="B5891" s="6">
        <v>254.09</v>
      </c>
      <c r="C5891" s="6">
        <v>255.49535</v>
      </c>
      <c r="D5891" s="6">
        <v>5.5004914962248699E-3</v>
      </c>
      <c r="E5891" s="4">
        <f t="shared" si="23"/>
        <v>4.0794582834935499E-2</v>
      </c>
      <c r="F5891" s="4"/>
    </row>
    <row r="5892" spans="1:6" ht="13.2" x14ac:dyDescent="0.25">
      <c r="A5892" s="5">
        <v>44805.416666666664</v>
      </c>
      <c r="B5892" s="6">
        <v>256.22000000000003</v>
      </c>
      <c r="C5892" s="6">
        <v>250.18563</v>
      </c>
      <c r="D5892" s="6">
        <v>2.4119570736336901E-2</v>
      </c>
      <c r="E5892" s="4">
        <f t="shared" si="23"/>
        <v>4.085990170938112E-2</v>
      </c>
      <c r="F5892" s="4"/>
    </row>
    <row r="5893" spans="1:6" ht="13.2" x14ac:dyDescent="0.25">
      <c r="A5893" s="5">
        <v>44805.458333333336</v>
      </c>
      <c r="B5893" s="6">
        <v>266.02999999999997</v>
      </c>
      <c r="C5893" s="6">
        <v>249.56223</v>
      </c>
      <c r="D5893" s="6">
        <v>6.5986627864320496E-2</v>
      </c>
      <c r="E5893" s="4">
        <f t="shared" si="23"/>
        <v>4.1943831563722805E-2</v>
      </c>
      <c r="F5893" s="4"/>
    </row>
    <row r="5894" spans="1:6" ht="13.2" x14ac:dyDescent="0.25">
      <c r="A5894" s="5">
        <v>44805.5</v>
      </c>
      <c r="B5894" s="6">
        <v>272.79000000000002</v>
      </c>
      <c r="C5894" s="6">
        <v>254.27796000000001</v>
      </c>
      <c r="D5894" s="6">
        <v>7.2802377366878404E-2</v>
      </c>
      <c r="E5894" s="4">
        <f t="shared" si="23"/>
        <v>4.4295686363398291E-2</v>
      </c>
      <c r="F5894" s="4"/>
    </row>
    <row r="5895" spans="1:6" ht="13.2" x14ac:dyDescent="0.25">
      <c r="A5895" s="5">
        <v>44805.541666666664</v>
      </c>
      <c r="B5895" s="6">
        <v>275.89999999999998</v>
      </c>
      <c r="C5895" s="6">
        <v>252.92362</v>
      </c>
      <c r="D5895" s="6">
        <v>9.0843156522905893E-2</v>
      </c>
      <c r="E5895" s="4">
        <f t="shared" si="23"/>
        <v>4.7157283324120731E-2</v>
      </c>
      <c r="F5895" s="4"/>
    </row>
    <row r="5896" spans="1:6" ht="13.2" x14ac:dyDescent="0.25">
      <c r="A5896" s="5">
        <v>44805.583333333336</v>
      </c>
      <c r="B5896" s="6">
        <v>275.52</v>
      </c>
      <c r="C5896" s="6">
        <v>237.46163999999999</v>
      </c>
      <c r="D5896" s="6">
        <v>0.16027161271184601</v>
      </c>
      <c r="E5896" s="4">
        <f t="shared" si="23"/>
        <v>5.0931541805500545E-2</v>
      </c>
      <c r="F5896" s="4"/>
    </row>
    <row r="5897" spans="1:6" ht="13.2" x14ac:dyDescent="0.25">
      <c r="A5897" s="5">
        <v>44805.625</v>
      </c>
      <c r="B5897" s="6">
        <v>238.99</v>
      </c>
      <c r="C5897" s="6">
        <v>207.60361</v>
      </c>
      <c r="D5897" s="6">
        <v>0.15118422073681601</v>
      </c>
      <c r="E5897" s="4">
        <f t="shared" si="23"/>
        <v>5.6407878882209044E-2</v>
      </c>
      <c r="F5897" s="4"/>
    </row>
    <row r="5898" spans="1:6" ht="13.2" x14ac:dyDescent="0.25">
      <c r="A5898" s="5">
        <v>44805.666666666664</v>
      </c>
      <c r="B5898" s="6">
        <v>214.67</v>
      </c>
      <c r="C5898" s="6">
        <v>177.88825</v>
      </c>
      <c r="D5898" s="6">
        <v>0.20676885629039499</v>
      </c>
      <c r="E5898" s="4">
        <f t="shared" si="23"/>
        <v>6.389464338569889E-2</v>
      </c>
      <c r="F5898" s="4"/>
    </row>
    <row r="5899" spans="1:6" ht="13.2" x14ac:dyDescent="0.25">
      <c r="A5899" s="5">
        <v>44805.708333333336</v>
      </c>
      <c r="B5899" s="6">
        <v>199.77</v>
      </c>
      <c r="C5899" s="6">
        <v>159.4853</v>
      </c>
      <c r="D5899" s="6">
        <v>0.25259193167019101</v>
      </c>
      <c r="E5899" s="4">
        <f t="shared" si="23"/>
        <v>7.1128201919016587E-2</v>
      </c>
      <c r="F5899" s="4"/>
    </row>
    <row r="5900" spans="1:6" ht="13.2" x14ac:dyDescent="0.25">
      <c r="A5900" s="5">
        <v>44805.75</v>
      </c>
      <c r="B5900" s="6">
        <v>192.53</v>
      </c>
      <c r="C5900" s="6">
        <v>156.01224999999999</v>
      </c>
      <c r="D5900" s="6">
        <v>0.234069760547649</v>
      </c>
      <c r="E5900" s="4">
        <f t="shared" si="23"/>
        <v>7.7602808603837198E-2</v>
      </c>
      <c r="F5900" s="4"/>
    </row>
    <row r="5901" spans="1:6" ht="13.2" x14ac:dyDescent="0.25">
      <c r="A5901" s="5">
        <v>44805.791666666664</v>
      </c>
      <c r="B5901" s="6">
        <v>195.81</v>
      </c>
      <c r="C5901" s="6">
        <v>160.76089999999999</v>
      </c>
      <c r="D5901" s="6">
        <v>0.21802005338362701</v>
      </c>
      <c r="E5901" s="4">
        <f t="shared" si="23"/>
        <v>8.3200988226324893E-2</v>
      </c>
      <c r="F5901" s="4"/>
    </row>
    <row r="5902" spans="1:6" ht="13.2" x14ac:dyDescent="0.25">
      <c r="A5902" s="5">
        <v>44805.833333333336</v>
      </c>
      <c r="B5902" s="6">
        <v>193.96</v>
      </c>
      <c r="C5902" s="6">
        <v>166.28917999999999</v>
      </c>
      <c r="D5902" s="6">
        <v>0.16640180678021199</v>
      </c>
      <c r="E5902" s="4">
        <f t="shared" si="23"/>
        <v>8.7041635665723982E-2</v>
      </c>
      <c r="F5902" s="4"/>
    </row>
    <row r="5903" spans="1:6" ht="13.2" x14ac:dyDescent="0.25">
      <c r="A5903" s="5">
        <v>44805.875</v>
      </c>
      <c r="B5903" s="6">
        <v>196.46</v>
      </c>
      <c r="C5903" s="6">
        <v>172.55762999999999</v>
      </c>
      <c r="D5903" s="6">
        <v>0.13851818664871501</v>
      </c>
      <c r="E5903" s="4">
        <f t="shared" si="23"/>
        <v>8.9607240688302781E-2</v>
      </c>
      <c r="F5903" s="4"/>
    </row>
    <row r="5904" spans="1:6" ht="13.2" x14ac:dyDescent="0.25">
      <c r="A5904" s="5">
        <v>44805.916666666664</v>
      </c>
      <c r="B5904" s="6">
        <v>209.53</v>
      </c>
      <c r="C5904" s="6">
        <v>181.70004</v>
      </c>
      <c r="D5904" s="6">
        <v>0.15316430310086801</v>
      </c>
      <c r="E5904" s="4">
        <f t="shared" si="23"/>
        <v>9.2943832020586717E-2</v>
      </c>
      <c r="F5904" s="4"/>
    </row>
    <row r="5905" spans="1:6" ht="13.2" x14ac:dyDescent="0.25">
      <c r="A5905" s="5">
        <v>44805.958333333336</v>
      </c>
      <c r="B5905" s="6">
        <v>213.8</v>
      </c>
      <c r="C5905" s="6">
        <v>192.82455999999999</v>
      </c>
      <c r="D5905" s="6">
        <v>0.108779918906595</v>
      </c>
      <c r="E5905" s="4">
        <f t="shared" si="23"/>
        <v>9.7083702724546736E-2</v>
      </c>
      <c r="F5905" s="4"/>
    </row>
    <row r="5906" spans="1:6" ht="13.2" x14ac:dyDescent="0.25">
      <c r="A5906" s="5">
        <v>44806</v>
      </c>
      <c r="B5906" s="6">
        <v>222.18</v>
      </c>
      <c r="C5906" s="6">
        <v>205.95054999999999</v>
      </c>
      <c r="D5906" s="6">
        <v>7.8802654326487601E-2</v>
      </c>
      <c r="E5906" s="4">
        <f t="shared" si="23"/>
        <v>0.10015173034971357</v>
      </c>
      <c r="F5906" s="4"/>
    </row>
    <row r="5907" spans="1:6" ht="13.2" x14ac:dyDescent="0.25">
      <c r="A5907" s="5">
        <v>44806.041666666664</v>
      </c>
      <c r="B5907" s="6">
        <v>236.79</v>
      </c>
      <c r="C5907" s="6">
        <v>229.42186000000001</v>
      </c>
      <c r="D5907" s="6">
        <v>3.21161200593525E-2</v>
      </c>
      <c r="E5907" s="4">
        <f t="shared" si="23"/>
        <v>9.9794942559479016E-2</v>
      </c>
      <c r="F5907" s="4"/>
    </row>
    <row r="5908" spans="1:6" ht="13.2" x14ac:dyDescent="0.25">
      <c r="A5908" s="5">
        <v>44806.083333333336</v>
      </c>
      <c r="B5908" s="6">
        <v>274.52999999999997</v>
      </c>
      <c r="C5908" s="6">
        <v>254.08878999999999</v>
      </c>
      <c r="D5908" s="6">
        <v>8.0449082385728093E-2</v>
      </c>
      <c r="E5908" s="4">
        <f t="shared" si="23"/>
        <v>0.10141234903053901</v>
      </c>
      <c r="F5908" s="4"/>
    </row>
    <row r="5909" spans="1:6" ht="13.2" x14ac:dyDescent="0.25">
      <c r="A5909" s="5">
        <v>44806.125</v>
      </c>
      <c r="B5909" s="6">
        <v>286.77</v>
      </c>
      <c r="C5909" s="6">
        <v>264.46906999999999</v>
      </c>
      <c r="D5909" s="6">
        <v>8.4323395548674102E-2</v>
      </c>
      <c r="E5909" s="4">
        <f t="shared" si="23"/>
        <v>0.10333799880453791</v>
      </c>
      <c r="F5909" s="4"/>
    </row>
    <row r="5910" spans="1:6" ht="13.2" x14ac:dyDescent="0.25">
      <c r="A5910" s="5">
        <v>44806.166666666664</v>
      </c>
      <c r="B5910" s="6">
        <v>279.29000000000002</v>
      </c>
      <c r="C5910" s="6">
        <v>259.75617</v>
      </c>
      <c r="D5910" s="6">
        <v>7.5200639122450896E-2</v>
      </c>
      <c r="E5910" s="4">
        <f t="shared" si="23"/>
        <v>0.10535101748073006</v>
      </c>
      <c r="F5910" s="4"/>
    </row>
    <row r="5911" spans="1:6" ht="13.2" x14ac:dyDescent="0.25">
      <c r="A5911" s="5">
        <v>44806.208333333336</v>
      </c>
      <c r="B5911" s="6">
        <v>283.45</v>
      </c>
      <c r="C5911" s="6">
        <v>253.42385999999999</v>
      </c>
      <c r="D5911" s="6">
        <v>0.118481898271141</v>
      </c>
      <c r="E5911" s="4">
        <f t="shared" si="23"/>
        <v>0.10864293235356866</v>
      </c>
      <c r="F5911" s="4"/>
    </row>
    <row r="5912" spans="1:6" ht="13.2" x14ac:dyDescent="0.25">
      <c r="A5912" s="5">
        <v>44806.25</v>
      </c>
      <c r="B5912" s="6">
        <v>268.49</v>
      </c>
      <c r="C5912" s="6">
        <v>251.23193000000001</v>
      </c>
      <c r="D5912" s="6">
        <v>6.8693776304628099E-2</v>
      </c>
      <c r="E5912" s="4">
        <f t="shared" si="23"/>
        <v>0.11058616692492411</v>
      </c>
      <c r="F5912" s="4"/>
    </row>
    <row r="5913" spans="1:6" ht="13.2" x14ac:dyDescent="0.25">
      <c r="A5913" s="5">
        <v>44806.291666666664</v>
      </c>
      <c r="B5913" s="6">
        <v>262.19</v>
      </c>
      <c r="C5913" s="6">
        <v>251.20384000000001</v>
      </c>
      <c r="D5913" s="6">
        <v>4.3734044829887797E-2</v>
      </c>
      <c r="E5913" s="4">
        <f t="shared" si="23"/>
        <v>0.1112785384321477</v>
      </c>
      <c r="F5913" s="4"/>
    </row>
    <row r="5914" spans="1:6" ht="13.2" x14ac:dyDescent="0.25">
      <c r="A5914" s="5">
        <v>44806.333333333336</v>
      </c>
      <c r="B5914" s="6">
        <v>264.44</v>
      </c>
      <c r="C5914" s="6">
        <v>251.83562000000001</v>
      </c>
      <c r="D5914" s="6">
        <v>5.0050028665523903E-2</v>
      </c>
      <c r="E5914" s="4">
        <f t="shared" si="23"/>
        <v>0.11170310476156065</v>
      </c>
      <c r="F5914" s="4"/>
    </row>
    <row r="5915" spans="1:6" ht="13.2" x14ac:dyDescent="0.25">
      <c r="A5915" s="5">
        <v>44806.375</v>
      </c>
      <c r="B5915" s="6">
        <v>264.48</v>
      </c>
      <c r="C5915" s="6">
        <v>248.71504999999999</v>
      </c>
      <c r="D5915" s="6">
        <v>6.3385589251635593E-2</v>
      </c>
      <c r="E5915" s="4">
        <f t="shared" si="23"/>
        <v>0.11411498383470277</v>
      </c>
      <c r="F5915" s="4"/>
    </row>
    <row r="5916" spans="1:6" ht="13.2" x14ac:dyDescent="0.25">
      <c r="A5916" s="5">
        <v>44806.416666666664</v>
      </c>
      <c r="B5916" s="6">
        <v>266.60000000000002</v>
      </c>
      <c r="C5916" s="6">
        <v>243.75810999999999</v>
      </c>
      <c r="D5916" s="6">
        <v>9.3707200141976907E-2</v>
      </c>
      <c r="E5916" s="4">
        <f t="shared" si="23"/>
        <v>0.11701446839327111</v>
      </c>
      <c r="F5916" s="4"/>
    </row>
    <row r="5917" spans="1:6" ht="13.2" x14ac:dyDescent="0.25">
      <c r="A5917" s="5">
        <v>44806.458333333336</v>
      </c>
      <c r="B5917" s="6">
        <v>264.81</v>
      </c>
      <c r="C5917" s="6">
        <v>244.27491000000001</v>
      </c>
      <c r="D5917" s="6">
        <v>8.4065489984214897E-2</v>
      </c>
      <c r="E5917" s="4">
        <f t="shared" si="23"/>
        <v>0.11776775431493335</v>
      </c>
      <c r="F5917" s="4"/>
    </row>
    <row r="5918" spans="1:6" ht="13.2" x14ac:dyDescent="0.25">
      <c r="A5918" s="5">
        <v>44806.5</v>
      </c>
      <c r="B5918" s="6">
        <v>260.19</v>
      </c>
      <c r="C5918" s="6">
        <v>248.86069000000001</v>
      </c>
      <c r="D5918" s="6">
        <v>4.5524707015800601E-2</v>
      </c>
      <c r="E5918" s="4">
        <f t="shared" si="23"/>
        <v>0.11663118471697176</v>
      </c>
      <c r="F5918" s="4"/>
    </row>
    <row r="5919" spans="1:6" ht="13.2" x14ac:dyDescent="0.25">
      <c r="A5919" s="5">
        <v>44806.541666666664</v>
      </c>
      <c r="B5919" s="6">
        <v>263.10000000000002</v>
      </c>
      <c r="C5919" s="6">
        <v>246.33241000000001</v>
      </c>
      <c r="D5919" s="6">
        <v>6.8068956090674398E-2</v>
      </c>
      <c r="E5919" s="4">
        <f t="shared" si="23"/>
        <v>0.11568225969896211</v>
      </c>
      <c r="F5919" s="4"/>
    </row>
    <row r="5920" spans="1:6" ht="13.2" x14ac:dyDescent="0.25">
      <c r="A5920" s="5">
        <v>44806.583333333336</v>
      </c>
      <c r="B5920" s="6">
        <v>262.89999999999998</v>
      </c>
      <c r="C5920" s="6">
        <v>231.30183</v>
      </c>
      <c r="D5920" s="6">
        <v>0.13661011674658999</v>
      </c>
      <c r="E5920" s="4">
        <f t="shared" si="23"/>
        <v>0.11469636403374311</v>
      </c>
      <c r="F5920" s="4"/>
    </row>
    <row r="5921" spans="1:6" ht="13.2" x14ac:dyDescent="0.25">
      <c r="A5921" s="5">
        <v>44806.625</v>
      </c>
      <c r="B5921" s="6">
        <v>223.97</v>
      </c>
      <c r="C5921" s="6">
        <v>203.91111000000001</v>
      </c>
      <c r="D5921" s="6">
        <v>9.8370755767059406E-2</v>
      </c>
      <c r="E5921" s="4">
        <f t="shared" si="23"/>
        <v>0.11249580299333657</v>
      </c>
      <c r="F5921" s="4"/>
    </row>
    <row r="5922" spans="1:6" ht="13.2" x14ac:dyDescent="0.25">
      <c r="A5922" s="5">
        <v>44806.666666666664</v>
      </c>
      <c r="B5922" s="6">
        <v>187.21</v>
      </c>
      <c r="C5922" s="6">
        <v>176.39114000000001</v>
      </c>
      <c r="D5922" s="6">
        <v>6.1334486528064801E-2</v>
      </c>
      <c r="E5922" s="4">
        <f t="shared" si="23"/>
        <v>0.10643603758657279</v>
      </c>
      <c r="F5922" s="4"/>
    </row>
    <row r="5923" spans="1:6" ht="13.2" x14ac:dyDescent="0.25">
      <c r="A5923" s="5">
        <v>44806.708333333336</v>
      </c>
      <c r="B5923" s="6">
        <v>181.49</v>
      </c>
      <c r="C5923" s="6">
        <v>158.54598999999999</v>
      </c>
      <c r="D5923" s="6">
        <v>0.14471517065805301</v>
      </c>
      <c r="E5923" s="4">
        <f t="shared" si="23"/>
        <v>0.1019411725444004</v>
      </c>
      <c r="F5923" s="4"/>
    </row>
    <row r="5924" spans="1:6" ht="13.2" x14ac:dyDescent="0.25">
      <c r="A5924" s="5">
        <v>44806.75</v>
      </c>
      <c r="B5924" s="6">
        <v>185.29</v>
      </c>
      <c r="C5924" s="6">
        <v>155.01295999999999</v>
      </c>
      <c r="D5924" s="6">
        <v>0.195319410712497</v>
      </c>
      <c r="E5924" s="4">
        <f t="shared" si="23"/>
        <v>0.10032657463460241</v>
      </c>
      <c r="F5924" s="4"/>
    </row>
    <row r="5925" spans="1:6" ht="13.2" x14ac:dyDescent="0.25">
      <c r="A5925" s="5">
        <v>44806.791666666664</v>
      </c>
      <c r="B5925" s="6">
        <v>186.97</v>
      </c>
      <c r="C5925" s="6">
        <v>159.88874000000001</v>
      </c>
      <c r="D5925" s="6">
        <v>0.169375654595814</v>
      </c>
      <c r="E5925" s="4">
        <f t="shared" si="23"/>
        <v>9.8299724685110182E-2</v>
      </c>
      <c r="F5925" s="4"/>
    </row>
    <row r="5926" spans="1:6" ht="13.2" x14ac:dyDescent="0.25">
      <c r="A5926" s="5">
        <v>44806.833333333336</v>
      </c>
      <c r="B5926" s="6">
        <v>188.89</v>
      </c>
      <c r="C5926" s="6">
        <v>165.39436000000001</v>
      </c>
      <c r="D5926" s="6">
        <v>0.142058290258506</v>
      </c>
      <c r="E5926" s="4">
        <f t="shared" si="23"/>
        <v>9.7285411496705776E-2</v>
      </c>
      <c r="F5926" s="4"/>
    </row>
    <row r="5927" spans="1:6" ht="13.2" x14ac:dyDescent="0.25">
      <c r="A5927" s="5">
        <v>44806.875</v>
      </c>
      <c r="B5927" s="6">
        <v>190.92</v>
      </c>
      <c r="C5927" s="6">
        <v>171.29396</v>
      </c>
      <c r="D5927" s="6">
        <v>0.11457520160080301</v>
      </c>
      <c r="E5927" s="4">
        <f t="shared" si="23"/>
        <v>9.6287787119709436E-2</v>
      </c>
      <c r="F5927" s="4"/>
    </row>
    <row r="5928" spans="1:6" ht="13.2" x14ac:dyDescent="0.25">
      <c r="A5928" s="5">
        <v>44806.916666666664</v>
      </c>
      <c r="B5928" s="6">
        <v>197.03</v>
      </c>
      <c r="C5928" s="6">
        <v>179.68651</v>
      </c>
      <c r="D5928" s="6">
        <v>9.6520823961687499E-2</v>
      </c>
      <c r="E5928" s="4">
        <f t="shared" si="23"/>
        <v>9.3927642155576932E-2</v>
      </c>
      <c r="F5928" s="4"/>
    </row>
    <row r="5929" spans="1:6" ht="13.2" x14ac:dyDescent="0.25">
      <c r="A5929" s="5">
        <v>44806.958333333336</v>
      </c>
      <c r="B5929" s="6">
        <v>202.24</v>
      </c>
      <c r="C5929" s="6">
        <v>190.16785999999999</v>
      </c>
      <c r="D5929" s="6">
        <v>6.34814947173514E-2</v>
      </c>
      <c r="E5929" s="4">
        <f t="shared" si="23"/>
        <v>9.2040207814358441E-2</v>
      </c>
      <c r="F5929" s="4"/>
    </row>
    <row r="5930" spans="1:6" ht="13.2" x14ac:dyDescent="0.25">
      <c r="A5930" s="5">
        <v>44807</v>
      </c>
      <c r="B5930" s="6">
        <v>201.73</v>
      </c>
      <c r="C5930" s="6">
        <v>199.99290999999999</v>
      </c>
      <c r="D5930" s="6">
        <v>8.6857579101178792E-3</v>
      </c>
      <c r="E5930" s="4">
        <f t="shared" si="23"/>
        <v>8.9118670463676372E-2</v>
      </c>
      <c r="F5930" s="4"/>
    </row>
    <row r="5931" spans="1:6" ht="13.2" x14ac:dyDescent="0.25">
      <c r="A5931" s="5">
        <v>44807.041666666664</v>
      </c>
      <c r="B5931" s="6">
        <v>212.82</v>
      </c>
      <c r="C5931" s="6">
        <v>220.85254</v>
      </c>
      <c r="D5931" s="6">
        <v>3.6370602756028998E-2</v>
      </c>
      <c r="E5931" s="4">
        <f t="shared" si="23"/>
        <v>8.9295940576037888E-2</v>
      </c>
      <c r="F5931" s="4"/>
    </row>
    <row r="5932" spans="1:6" ht="13.2" x14ac:dyDescent="0.25">
      <c r="A5932" s="5">
        <v>44807.083333333336</v>
      </c>
      <c r="B5932" s="6">
        <v>251.89</v>
      </c>
      <c r="C5932" s="6">
        <v>247.83772999999999</v>
      </c>
      <c r="D5932" s="6">
        <v>1.6350496754469101E-2</v>
      </c>
      <c r="E5932" s="4">
        <f t="shared" si="23"/>
        <v>8.6625166174735424E-2</v>
      </c>
      <c r="F5932" s="4"/>
    </row>
    <row r="5933" spans="1:6" ht="13.2" x14ac:dyDescent="0.25">
      <c r="A5933" s="5">
        <v>44807.125</v>
      </c>
      <c r="B5933" s="6">
        <v>268.76</v>
      </c>
      <c r="C5933" s="6">
        <v>261.49250000000001</v>
      </c>
      <c r="D5933" s="6">
        <v>2.7792384102794401E-2</v>
      </c>
      <c r="E5933" s="4">
        <f t="shared" si="23"/>
        <v>8.4269707364490451E-2</v>
      </c>
      <c r="F5933" s="4"/>
    </row>
    <row r="5934" spans="1:6" ht="13.2" x14ac:dyDescent="0.25">
      <c r="A5934" s="5">
        <v>44807.166666666664</v>
      </c>
      <c r="B5934" s="6">
        <v>272.77</v>
      </c>
      <c r="C5934" s="6">
        <v>257.47807999999998</v>
      </c>
      <c r="D5934" s="6">
        <v>5.9391152831339999E-2</v>
      </c>
      <c r="E5934" s="4">
        <f t="shared" si="23"/>
        <v>8.3610978769027497E-2</v>
      </c>
      <c r="F5934" s="4"/>
    </row>
    <row r="5935" spans="1:6" ht="13.2" x14ac:dyDescent="0.25">
      <c r="A5935" s="5">
        <v>44807.208333333336</v>
      </c>
      <c r="B5935" s="6">
        <v>265.95999999999998</v>
      </c>
      <c r="C5935" s="6">
        <v>250.26462000000001</v>
      </c>
      <c r="D5935" s="6">
        <v>6.2715137281490099E-2</v>
      </c>
      <c r="E5935" s="4">
        <f t="shared" si="23"/>
        <v>8.1287363727792036E-2</v>
      </c>
      <c r="F5935" s="4"/>
    </row>
    <row r="5936" spans="1:6" ht="13.2" x14ac:dyDescent="0.25">
      <c r="A5936" s="5">
        <v>44807.25</v>
      </c>
      <c r="B5936" s="6">
        <v>259.01</v>
      </c>
      <c r="C5936" s="6">
        <v>247.40027000000001</v>
      </c>
      <c r="D5936" s="6">
        <v>4.6926909174351203E-2</v>
      </c>
      <c r="E5936" s="4">
        <f t="shared" si="23"/>
        <v>8.0380410930697171E-2</v>
      </c>
      <c r="F5936" s="4"/>
    </row>
    <row r="5937" spans="1:6" ht="13.2" x14ac:dyDescent="0.25">
      <c r="A5937" s="5">
        <v>44807.291666666664</v>
      </c>
      <c r="B5937" s="6">
        <v>259.16000000000003</v>
      </c>
      <c r="C5937" s="6">
        <v>246.53867</v>
      </c>
      <c r="D5937" s="6">
        <v>5.1194118959106999E-2</v>
      </c>
      <c r="E5937" s="4">
        <f t="shared" si="23"/>
        <v>8.0691247352747963E-2</v>
      </c>
      <c r="F5937" s="4"/>
    </row>
    <row r="5938" spans="1:6" ht="13.2" x14ac:dyDescent="0.25">
      <c r="A5938" s="5">
        <v>44807.333333333336</v>
      </c>
      <c r="B5938" s="6">
        <v>264.38</v>
      </c>
      <c r="C5938" s="6">
        <v>245.63167999999999</v>
      </c>
      <c r="D5938" s="6">
        <v>7.6326962385307895E-2</v>
      </c>
      <c r="E5938" s="4">
        <f t="shared" si="23"/>
        <v>8.1786119591072293E-2</v>
      </c>
      <c r="F5938" s="4"/>
    </row>
    <row r="5939" spans="1:6" ht="13.2" x14ac:dyDescent="0.25">
      <c r="A5939" s="5">
        <v>44807.375</v>
      </c>
      <c r="B5939" s="6">
        <v>257.33999999999997</v>
      </c>
      <c r="C5939" s="6">
        <v>241.01363000000001</v>
      </c>
      <c r="D5939" s="6">
        <v>6.7740442729317701E-2</v>
      </c>
      <c r="E5939" s="4">
        <f t="shared" si="23"/>
        <v>8.1967571819309068E-2</v>
      </c>
      <c r="F5939" s="4"/>
    </row>
    <row r="5940" spans="1:6" ht="13.2" x14ac:dyDescent="0.25">
      <c r="A5940" s="5">
        <v>44807.416666666664</v>
      </c>
      <c r="B5940" s="6">
        <v>250.26</v>
      </c>
      <c r="C5940" s="6">
        <v>235.82914</v>
      </c>
      <c r="D5940" s="6">
        <v>6.11920138452779E-2</v>
      </c>
      <c r="E5940" s="4">
        <f t="shared" si="23"/>
        <v>8.0612772390279933E-2</v>
      </c>
      <c r="F5940" s="4"/>
    </row>
    <row r="5941" spans="1:6" ht="13.2" x14ac:dyDescent="0.25">
      <c r="A5941" s="5">
        <v>44807.458333333336</v>
      </c>
      <c r="B5941" s="6">
        <v>248.02</v>
      </c>
      <c r="C5941" s="6">
        <v>238.59786</v>
      </c>
      <c r="D5941" s="6">
        <v>3.9489624927901701E-2</v>
      </c>
      <c r="E5941" s="4">
        <f t="shared" si="23"/>
        <v>7.8755444679600203E-2</v>
      </c>
      <c r="F5941" s="4"/>
    </row>
    <row r="5942" spans="1:6" ht="13.2" x14ac:dyDescent="0.25">
      <c r="A5942" s="5">
        <v>44807.5</v>
      </c>
      <c r="B5942" s="6">
        <v>251.01</v>
      </c>
      <c r="C5942" s="6">
        <v>246.08761999999999</v>
      </c>
      <c r="D5942" s="6">
        <v>2.0002550311145201E-2</v>
      </c>
      <c r="E5942" s="4">
        <f t="shared" si="23"/>
        <v>7.7692021483572904E-2</v>
      </c>
      <c r="F5942" s="4"/>
    </row>
    <row r="5943" spans="1:6" ht="13.2" x14ac:dyDescent="0.25">
      <c r="A5943" s="5">
        <v>44807.541666666664</v>
      </c>
      <c r="B5943" s="6">
        <v>256.48</v>
      </c>
      <c r="C5943" s="6">
        <v>245.07857999999999</v>
      </c>
      <c r="D5943" s="6">
        <v>4.6521487108338998E-2</v>
      </c>
      <c r="E5943" s="4">
        <f t="shared" si="23"/>
        <v>7.6794210275975591E-2</v>
      </c>
      <c r="F5943" s="4"/>
    </row>
    <row r="5944" spans="1:6" ht="13.2" x14ac:dyDescent="0.25">
      <c r="A5944" s="5">
        <v>44807.583333333336</v>
      </c>
      <c r="B5944" s="6">
        <v>255.06</v>
      </c>
      <c r="C5944" s="6">
        <v>230.96974</v>
      </c>
      <c r="D5944" s="6">
        <v>0.10430050274118099</v>
      </c>
      <c r="E5944" s="4">
        <f t="shared" si="23"/>
        <v>7.5447976359083582E-2</v>
      </c>
      <c r="F5944" s="4"/>
    </row>
    <row r="5945" spans="1:6" ht="13.2" x14ac:dyDescent="0.25">
      <c r="A5945" s="5">
        <v>44807.625</v>
      </c>
      <c r="B5945" s="6">
        <v>218.72</v>
      </c>
      <c r="C5945" s="6">
        <v>205.15501</v>
      </c>
      <c r="D5945" s="6">
        <v>6.61206860120062E-2</v>
      </c>
      <c r="E5945" s="4">
        <f t="shared" si="23"/>
        <v>7.4104223452623019E-2</v>
      </c>
      <c r="F5945" s="4"/>
    </row>
    <row r="5946" spans="1:6" ht="13.2" x14ac:dyDescent="0.25">
      <c r="A5946" s="5">
        <v>44807.666666666664</v>
      </c>
      <c r="B5946" s="6">
        <v>176.16</v>
      </c>
      <c r="C5946" s="6">
        <v>179.66963999999999</v>
      </c>
      <c r="D5946" s="6">
        <v>1.9533851128103699E-2</v>
      </c>
      <c r="E5946" s="4">
        <f t="shared" si="23"/>
        <v>7.2362530310957948E-2</v>
      </c>
      <c r="F5946" s="4"/>
    </row>
    <row r="5947" spans="1:6" ht="13.2" x14ac:dyDescent="0.25">
      <c r="A5947" s="5">
        <v>44807.708333333336</v>
      </c>
      <c r="B5947" s="6">
        <v>157.35</v>
      </c>
      <c r="C5947" s="6">
        <v>162.85389000000001</v>
      </c>
      <c r="D5947" s="6">
        <v>3.3796490829909001E-2</v>
      </c>
      <c r="E5947" s="4">
        <f t="shared" si="23"/>
        <v>6.7740918651451973E-2</v>
      </c>
      <c r="F5947" s="4"/>
    </row>
    <row r="5948" spans="1:6" ht="13.2" x14ac:dyDescent="0.25">
      <c r="A5948" s="5">
        <v>44807.75</v>
      </c>
      <c r="B5948" s="6">
        <v>157.54</v>
      </c>
      <c r="C5948" s="6">
        <v>158.56092000000001</v>
      </c>
      <c r="D5948" s="6">
        <v>6.4386609260340903E-3</v>
      </c>
      <c r="E5948" s="4">
        <f t="shared" si="23"/>
        <v>5.9870887410349342E-2</v>
      </c>
      <c r="F5948" s="4"/>
    </row>
    <row r="5949" spans="1:6" ht="13.2" x14ac:dyDescent="0.25">
      <c r="A5949" s="5">
        <v>44807.791666666664</v>
      </c>
      <c r="B5949" s="6">
        <v>170.51</v>
      </c>
      <c r="C5949" s="6">
        <v>162.00550000000001</v>
      </c>
      <c r="D5949" s="6">
        <v>5.2495131338133397E-2</v>
      </c>
      <c r="E5949" s="4">
        <f t="shared" si="23"/>
        <v>5.5000865607945981E-2</v>
      </c>
      <c r="F5949" s="4"/>
    </row>
    <row r="5950" spans="1:6" ht="13.2" x14ac:dyDescent="0.25">
      <c r="A5950" s="5">
        <v>44807.833333333336</v>
      </c>
      <c r="B5950" s="6">
        <v>176.4</v>
      </c>
      <c r="C5950" s="6">
        <v>167.67551</v>
      </c>
      <c r="D5950" s="6">
        <v>5.2031987259200801E-2</v>
      </c>
      <c r="E5950" s="4">
        <f t="shared" si="23"/>
        <v>5.1249769649641598E-2</v>
      </c>
      <c r="F5950" s="4"/>
    </row>
    <row r="5951" spans="1:6" ht="13.2" x14ac:dyDescent="0.25">
      <c r="A5951" s="5">
        <v>44807.875</v>
      </c>
      <c r="B5951" s="6">
        <v>183.19</v>
      </c>
      <c r="C5951" s="6">
        <v>175.42923999999999</v>
      </c>
      <c r="D5951" s="6">
        <v>4.4238691337886403E-2</v>
      </c>
      <c r="E5951" s="4">
        <f t="shared" si="23"/>
        <v>4.8319081722020069E-2</v>
      </c>
      <c r="F5951" s="4"/>
    </row>
    <row r="5952" spans="1:6" ht="13.2" x14ac:dyDescent="0.25">
      <c r="A5952" s="5">
        <v>44807.916666666664</v>
      </c>
      <c r="B5952" s="6">
        <v>190.44</v>
      </c>
      <c r="C5952" s="6">
        <v>184.63535999999999</v>
      </c>
      <c r="D5952" s="6">
        <v>3.1438398365296903E-2</v>
      </c>
      <c r="E5952" s="4">
        <f t="shared" si="23"/>
        <v>4.5607313988837127E-2</v>
      </c>
      <c r="F5952" s="4"/>
    </row>
    <row r="5953" spans="1:6" ht="13.2" x14ac:dyDescent="0.25">
      <c r="A5953" s="5">
        <v>44807.958333333336</v>
      </c>
      <c r="B5953" s="6">
        <v>198.34</v>
      </c>
      <c r="C5953" s="6">
        <v>191.34969000000001</v>
      </c>
      <c r="D5953" s="6">
        <v>3.65315982482124E-2</v>
      </c>
      <c r="E5953" s="4">
        <f t="shared" si="23"/>
        <v>4.4484401635956322E-2</v>
      </c>
      <c r="F5953" s="4"/>
    </row>
    <row r="5954" spans="1:6" ht="13.2" x14ac:dyDescent="0.25">
      <c r="A5954" s="5">
        <v>44805</v>
      </c>
      <c r="B5954" s="6">
        <v>209.49</v>
      </c>
      <c r="C5954" s="6">
        <v>210.96919</v>
      </c>
      <c r="D5954" s="6">
        <v>7.0114029446668898E-3</v>
      </c>
      <c r="E5954" s="4">
        <f t="shared" si="23"/>
        <v>4.4414636845729195E-2</v>
      </c>
      <c r="F5954" s="4"/>
    </row>
    <row r="5955" spans="1:6" ht="13.2" x14ac:dyDescent="0.25">
      <c r="A5955" s="5">
        <v>44805.041666666664</v>
      </c>
      <c r="B5955" s="6">
        <v>226.15</v>
      </c>
      <c r="C5955" s="6">
        <v>240.69844000000001</v>
      </c>
      <c r="D5955" s="6">
        <v>6.0442601954545198E-2</v>
      </c>
      <c r="E5955" s="4">
        <f t="shared" si="23"/>
        <v>4.5417636812334045E-2</v>
      </c>
      <c r="F5955" s="4"/>
    </row>
    <row r="5956" spans="1:6" ht="13.2" x14ac:dyDescent="0.25">
      <c r="A5956" s="5">
        <v>44805.083333333336</v>
      </c>
      <c r="B5956" s="6">
        <v>272.95</v>
      </c>
      <c r="C5956" s="6">
        <v>269.28392000000002</v>
      </c>
      <c r="D5956" s="6">
        <v>1.3614180898733E-2</v>
      </c>
      <c r="E5956" s="4">
        <f t="shared" si="23"/>
        <v>4.5303623651678365E-2</v>
      </c>
      <c r="F5956" s="4"/>
    </row>
    <row r="5957" spans="1:6" ht="13.2" x14ac:dyDescent="0.25">
      <c r="A5957" s="5">
        <v>44805.125</v>
      </c>
      <c r="B5957" s="6">
        <v>284.10000000000002</v>
      </c>
      <c r="C5957" s="6">
        <v>282.21399000000002</v>
      </c>
      <c r="D5957" s="6">
        <v>6.6829075341020396E-3</v>
      </c>
      <c r="E5957" s="4">
        <f t="shared" si="23"/>
        <v>4.442406212798284E-2</v>
      </c>
      <c r="F5957" s="4"/>
    </row>
    <row r="5958" spans="1:6" ht="13.2" x14ac:dyDescent="0.25">
      <c r="A5958" s="5">
        <v>44805.166666666664</v>
      </c>
      <c r="B5958" s="6">
        <v>275.64999999999998</v>
      </c>
      <c r="C5958" s="6">
        <v>276.62520999999998</v>
      </c>
      <c r="D5958" s="6">
        <v>3.52538367706979E-3</v>
      </c>
      <c r="E5958" s="4">
        <f t="shared" si="23"/>
        <v>4.2096321746554928E-2</v>
      </c>
      <c r="F5958" s="4"/>
    </row>
    <row r="5959" spans="1:6" ht="13.2" x14ac:dyDescent="0.25">
      <c r="A5959" s="5">
        <v>44805.208333333336</v>
      </c>
      <c r="B5959" s="6">
        <v>271.23</v>
      </c>
      <c r="C5959" s="6">
        <v>267.90974999999997</v>
      </c>
      <c r="D5959" s="6">
        <v>1.23931659822012E-2</v>
      </c>
      <c r="E5959" s="4">
        <f t="shared" si="23"/>
        <v>3.9999572942417898E-2</v>
      </c>
      <c r="F5959" s="4"/>
    </row>
    <row r="5960" spans="1:6" ht="13.2" x14ac:dyDescent="0.25">
      <c r="A5960" s="5">
        <v>44805.25</v>
      </c>
      <c r="B5960" s="6">
        <v>264.06</v>
      </c>
      <c r="C5960" s="6">
        <v>265.90149000000002</v>
      </c>
      <c r="D5960" s="6">
        <v>6.9254595000577896E-3</v>
      </c>
      <c r="E5960" s="4">
        <f t="shared" si="23"/>
        <v>3.8332845872655667E-2</v>
      </c>
      <c r="F5960" s="4"/>
    </row>
    <row r="5961" spans="1:6" ht="13.2" x14ac:dyDescent="0.25">
      <c r="A5961" s="5">
        <v>44805.291666666664</v>
      </c>
      <c r="B5961" s="6">
        <v>251.03</v>
      </c>
      <c r="C5961" s="6">
        <v>267.23813999999999</v>
      </c>
      <c r="D5961" s="6">
        <v>6.06505493564653E-2</v>
      </c>
      <c r="E5961" s="4">
        <f t="shared" si="23"/>
        <v>3.8726863805878933E-2</v>
      </c>
      <c r="F5961" s="4"/>
    </row>
    <row r="5962" spans="1:6" ht="13.2" x14ac:dyDescent="0.25">
      <c r="A5962" s="5">
        <v>44805.333333333336</v>
      </c>
      <c r="B5962" s="6">
        <v>248.15</v>
      </c>
      <c r="C5962" s="6">
        <v>268.85288000000003</v>
      </c>
      <c r="D5962" s="6">
        <v>7.7004494056377604E-2</v>
      </c>
      <c r="E5962" s="4">
        <f t="shared" si="23"/>
        <v>3.8755094292173504E-2</v>
      </c>
      <c r="F5962" s="4"/>
    </row>
    <row r="5963" spans="1:6" ht="13.2" x14ac:dyDescent="0.25">
      <c r="A5963" s="5">
        <v>44805.375</v>
      </c>
      <c r="B5963" s="6">
        <v>254.09</v>
      </c>
      <c r="C5963" s="6">
        <v>266.17039999999997</v>
      </c>
      <c r="D5963" s="6">
        <v>4.5385963277659598E-2</v>
      </c>
      <c r="E5963" s="4">
        <f t="shared" si="23"/>
        <v>3.7823657648354415E-2</v>
      </c>
      <c r="F5963" s="4"/>
    </row>
    <row r="5964" spans="1:6" ht="13.2" x14ac:dyDescent="0.25">
      <c r="A5964" s="5">
        <v>44805.416666666664</v>
      </c>
      <c r="B5964" s="6">
        <v>256.22000000000003</v>
      </c>
      <c r="C5964" s="6">
        <v>260.06887</v>
      </c>
      <c r="D5964" s="6">
        <v>1.47994260135785E-2</v>
      </c>
      <c r="E5964" s="4">
        <f t="shared" si="23"/>
        <v>3.589063315536694E-2</v>
      </c>
      <c r="F5964" s="4"/>
    </row>
    <row r="5965" spans="1:6" ht="13.2" x14ac:dyDescent="0.25">
      <c r="A5965" s="5">
        <v>44805.458333333336</v>
      </c>
      <c r="B5965" s="6">
        <v>266.02999999999997</v>
      </c>
      <c r="C5965" s="6">
        <v>258.4873</v>
      </c>
      <c r="D5965" s="6">
        <v>2.9180157013516499E-2</v>
      </c>
      <c r="E5965" s="4">
        <f t="shared" si="23"/>
        <v>3.5461071992267557E-2</v>
      </c>
      <c r="F5965" s="4"/>
    </row>
    <row r="5966" spans="1:6" ht="13.2" x14ac:dyDescent="0.25">
      <c r="A5966" s="5">
        <v>44805.5</v>
      </c>
      <c r="B5966" s="6">
        <v>272.79000000000002</v>
      </c>
      <c r="C5966" s="6">
        <v>264.45164</v>
      </c>
      <c r="D5966" s="6">
        <v>3.1530755490871601E-2</v>
      </c>
      <c r="E5966" s="4">
        <f t="shared" si="23"/>
        <v>3.5941413874756155E-2</v>
      </c>
      <c r="F5966" s="4"/>
    </row>
    <row r="5967" spans="1:6" ht="13.2" x14ac:dyDescent="0.25">
      <c r="A5967" s="5">
        <v>44805.541666666664</v>
      </c>
      <c r="B5967" s="6">
        <v>275.89999999999998</v>
      </c>
      <c r="C5967" s="6">
        <v>264.27695999999997</v>
      </c>
      <c r="D5967" s="6">
        <v>4.39805270955137E-2</v>
      </c>
      <c r="E5967" s="4">
        <f t="shared" si="23"/>
        <v>3.5835540540888444E-2</v>
      </c>
      <c r="F5967" s="4"/>
    </row>
    <row r="5968" spans="1:6" ht="13.2" x14ac:dyDescent="0.25">
      <c r="A5968" s="5">
        <v>44805.583333333336</v>
      </c>
      <c r="B5968" s="6">
        <v>275.52</v>
      </c>
      <c r="C5968" s="6">
        <v>245.98504</v>
      </c>
      <c r="D5968" s="6">
        <v>0.120068114711366</v>
      </c>
      <c r="E5968" s="4">
        <f t="shared" si="23"/>
        <v>3.6492524372979486E-2</v>
      </c>
      <c r="F5968" s="4"/>
    </row>
    <row r="5969" spans="1:6" ht="13.2" x14ac:dyDescent="0.25">
      <c r="A5969" s="5">
        <v>44805.625</v>
      </c>
      <c r="B5969" s="6">
        <v>238.99</v>
      </c>
      <c r="C5969" s="6">
        <v>209.75783000000001</v>
      </c>
      <c r="D5969" s="6">
        <v>0.13936151990130699</v>
      </c>
      <c r="E5969" s="4">
        <f t="shared" si="23"/>
        <v>3.9544225785033686E-2</v>
      </c>
      <c r="F5969" s="4"/>
    </row>
    <row r="5970" spans="1:6" ht="13.2" x14ac:dyDescent="0.25">
      <c r="A5970" s="5">
        <v>44805.666666666664</v>
      </c>
      <c r="B5970" s="6">
        <v>214.67</v>
      </c>
      <c r="C5970" s="6">
        <v>174.32683</v>
      </c>
      <c r="D5970" s="6">
        <v>0.23142261004803399</v>
      </c>
      <c r="E5970" s="4">
        <f t="shared" si="23"/>
        <v>4.8372924073364111E-2</v>
      </c>
      <c r="F5970" s="4"/>
    </row>
    <row r="5971" spans="1:6" ht="13.2" x14ac:dyDescent="0.25">
      <c r="A5971" s="5">
        <v>44805.708333333336</v>
      </c>
      <c r="B5971" s="6">
        <v>199.77</v>
      </c>
      <c r="C5971" s="6">
        <v>153.31535</v>
      </c>
      <c r="D5971" s="6">
        <v>0.30300064540178101</v>
      </c>
      <c r="E5971" s="4">
        <f t="shared" si="23"/>
        <v>5.9589763847192119E-2</v>
      </c>
      <c r="F5971" s="4"/>
    </row>
    <row r="5972" spans="1:6" ht="13.2" x14ac:dyDescent="0.25">
      <c r="A5972" s="5">
        <v>44805.75</v>
      </c>
      <c r="B5972" s="6">
        <v>192.53</v>
      </c>
      <c r="C5972" s="6">
        <v>149.13536999999999</v>
      </c>
      <c r="D5972" s="6">
        <v>0.29097477010316197</v>
      </c>
      <c r="E5972" s="4">
        <f t="shared" si="23"/>
        <v>7.1445435062905779E-2</v>
      </c>
      <c r="F5972" s="4"/>
    </row>
    <row r="5973" spans="1:6" ht="13.2" x14ac:dyDescent="0.25">
      <c r="A5973" s="5">
        <v>44805.791666666664</v>
      </c>
      <c r="B5973" s="6">
        <v>195.81</v>
      </c>
      <c r="C5973" s="6">
        <v>152.90509</v>
      </c>
      <c r="D5973" s="6">
        <v>0.28059831101763799</v>
      </c>
      <c r="E5973" s="4">
        <f t="shared" si="23"/>
        <v>8.0949734216218469E-2</v>
      </c>
      <c r="F5973" s="4"/>
    </row>
    <row r="5974" spans="1:6" ht="13.2" x14ac:dyDescent="0.25">
      <c r="A5974" s="5">
        <v>44805.833333333336</v>
      </c>
      <c r="B5974" s="6">
        <v>193.96</v>
      </c>
      <c r="C5974" s="6">
        <v>157.10572999999999</v>
      </c>
      <c r="D5974" s="6">
        <v>0.23458259606444601</v>
      </c>
      <c r="E5974" s="4">
        <f t="shared" si="23"/>
        <v>8.8556009583103681E-2</v>
      </c>
      <c r="F5974" s="4"/>
    </row>
    <row r="5975" spans="1:6" ht="13.2" x14ac:dyDescent="0.25">
      <c r="A5975" s="5">
        <v>44805.875</v>
      </c>
      <c r="B5975" s="6">
        <v>196.46</v>
      </c>
      <c r="C5975" s="6">
        <v>162.9051</v>
      </c>
      <c r="D5975" s="6">
        <v>0.20597820448838</v>
      </c>
      <c r="E5975" s="4">
        <f t="shared" si="23"/>
        <v>9.5295155964374254E-2</v>
      </c>
      <c r="F5975" s="4"/>
    </row>
    <row r="5976" spans="1:6" ht="13.2" x14ac:dyDescent="0.25">
      <c r="A5976" s="5">
        <v>44805.916666666664</v>
      </c>
      <c r="B5976" s="6">
        <v>209.53</v>
      </c>
      <c r="C5976" s="6">
        <v>173.0196</v>
      </c>
      <c r="D5976" s="6">
        <v>0.21101886722660301</v>
      </c>
      <c r="E5976" s="4">
        <f t="shared" si="23"/>
        <v>0.10277767550026201</v>
      </c>
      <c r="F5976" s="4"/>
    </row>
    <row r="5977" spans="1:6" ht="13.2" x14ac:dyDescent="0.25">
      <c r="A5977" s="5">
        <v>44805.958333333336</v>
      </c>
      <c r="B5977" s="6">
        <v>213.8</v>
      </c>
      <c r="C5977" s="6">
        <v>186.90477000000001</v>
      </c>
      <c r="D5977" s="6">
        <v>0.14389803962734601</v>
      </c>
      <c r="E5977" s="4">
        <f t="shared" si="23"/>
        <v>0.10725127722439258</v>
      </c>
      <c r="F5977" s="4"/>
    </row>
    <row r="5978" spans="1:6" ht="13.2" x14ac:dyDescent="0.25">
      <c r="A5978" s="5">
        <v>44806</v>
      </c>
      <c r="B5978" s="6">
        <v>222.18</v>
      </c>
      <c r="C5978" s="6">
        <v>191.31065000000001</v>
      </c>
      <c r="D5978" s="6">
        <v>0.16135719574419899</v>
      </c>
      <c r="E5978" s="4">
        <f t="shared" si="23"/>
        <v>0.11368235192437308</v>
      </c>
      <c r="F5978" s="4"/>
    </row>
    <row r="5979" spans="1:6" ht="13.2" x14ac:dyDescent="0.25">
      <c r="A5979" s="5">
        <v>44806.041666666664</v>
      </c>
      <c r="B5979" s="6">
        <v>236.79</v>
      </c>
      <c r="C5979" s="6">
        <v>222.71948</v>
      </c>
      <c r="D5979" s="6">
        <v>6.3175973650800493E-2</v>
      </c>
      <c r="E5979" s="4">
        <f t="shared" si="23"/>
        <v>0.11379624241171706</v>
      </c>
      <c r="F5979" s="4"/>
    </row>
    <row r="5980" spans="1:6" ht="13.2" x14ac:dyDescent="0.25">
      <c r="A5980" s="5">
        <v>44806.083333333336</v>
      </c>
      <c r="B5980" s="6">
        <v>274.52999999999997</v>
      </c>
      <c r="C5980" s="6">
        <v>254.29848999999999</v>
      </c>
      <c r="D5980" s="6">
        <v>7.9558120852388794E-2</v>
      </c>
      <c r="E5980" s="4">
        <f t="shared" si="23"/>
        <v>0.11654390657645271</v>
      </c>
      <c r="F5980" s="4"/>
    </row>
    <row r="5981" spans="1:6" ht="13.2" x14ac:dyDescent="0.25">
      <c r="A5981" s="5">
        <v>44806.125</v>
      </c>
      <c r="B5981" s="6">
        <v>286.77</v>
      </c>
      <c r="C5981" s="6">
        <v>267.70427000000001</v>
      </c>
      <c r="D5981" s="6">
        <v>7.1219372033176603E-2</v>
      </c>
      <c r="E5981" s="4">
        <f t="shared" si="23"/>
        <v>0.11923292593058081</v>
      </c>
      <c r="F5981" s="4"/>
    </row>
    <row r="5982" spans="1:6" ht="13.2" x14ac:dyDescent="0.25">
      <c r="A5982" s="5">
        <v>44806.166666666664</v>
      </c>
      <c r="B5982" s="6">
        <v>279.29000000000002</v>
      </c>
      <c r="C5982" s="6">
        <v>263.02825999999999</v>
      </c>
      <c r="D5982" s="6">
        <v>6.18250677702845E-2</v>
      </c>
      <c r="E5982" s="4">
        <f t="shared" si="23"/>
        <v>0.12166207943446476</v>
      </c>
      <c r="F5982" s="4"/>
    </row>
    <row r="5983" spans="1:6" ht="13.2" x14ac:dyDescent="0.25">
      <c r="A5983" s="5">
        <v>44806.208333333336</v>
      </c>
      <c r="B5983" s="6">
        <v>283.45</v>
      </c>
      <c r="C5983" s="6">
        <v>255.68221</v>
      </c>
      <c r="D5983" s="6">
        <v>0.10860274557232499</v>
      </c>
      <c r="E5983" s="4">
        <f t="shared" si="23"/>
        <v>0.12567081191738658</v>
      </c>
      <c r="F5983" s="4"/>
    </row>
    <row r="5984" spans="1:6" ht="13.2" x14ac:dyDescent="0.25">
      <c r="A5984" s="5">
        <v>44806.25</v>
      </c>
      <c r="B5984" s="6">
        <v>268.49</v>
      </c>
      <c r="C5984" s="6">
        <v>252.91238000000001</v>
      </c>
      <c r="D5984" s="6">
        <v>6.1592951677572998E-2</v>
      </c>
      <c r="E5984" s="4">
        <f t="shared" si="23"/>
        <v>0.12794862409144972</v>
      </c>
      <c r="F5984" s="4"/>
    </row>
    <row r="5985" spans="1:6" ht="13.2" x14ac:dyDescent="0.25">
      <c r="A5985" s="5">
        <v>44806.291666666664</v>
      </c>
      <c r="B5985" s="6">
        <v>262.19</v>
      </c>
      <c r="C5985" s="6">
        <v>253.34003999999999</v>
      </c>
      <c r="D5985" s="6">
        <v>3.4933127822984501E-2</v>
      </c>
      <c r="E5985" s="4">
        <f t="shared" si="23"/>
        <v>0.12687706486088801</v>
      </c>
      <c r="F5985" s="4"/>
    </row>
    <row r="5986" spans="1:6" ht="13.2" x14ac:dyDescent="0.25">
      <c r="A5986" s="5">
        <v>44806.333333333336</v>
      </c>
      <c r="B5986" s="6">
        <v>264.44</v>
      </c>
      <c r="C5986" s="6">
        <v>253.78256999999999</v>
      </c>
      <c r="D5986" s="6">
        <v>4.1994333968640898E-2</v>
      </c>
      <c r="E5986" s="4">
        <f t="shared" si="23"/>
        <v>0.12541830819056562</v>
      </c>
      <c r="F5986" s="4"/>
    </row>
    <row r="5987" spans="1:6" ht="13.2" x14ac:dyDescent="0.25">
      <c r="A5987" s="5">
        <v>44806.375</v>
      </c>
      <c r="B5987" s="6">
        <v>264.48</v>
      </c>
      <c r="C5987" s="6">
        <v>249.34069</v>
      </c>
      <c r="D5987" s="6">
        <v>6.07173662670141E-2</v>
      </c>
      <c r="E5987" s="4">
        <f t="shared" si="23"/>
        <v>0.1260571166484554</v>
      </c>
      <c r="F5987" s="4"/>
    </row>
    <row r="5988" spans="1:6" ht="13.2" x14ac:dyDescent="0.25">
      <c r="A5988" s="5">
        <v>44806.416666666664</v>
      </c>
      <c r="B5988" s="6">
        <v>266.60000000000002</v>
      </c>
      <c r="C5988" s="6">
        <v>243.31308999999999</v>
      </c>
      <c r="D5988" s="6">
        <v>9.5707592222021506E-2</v>
      </c>
      <c r="E5988" s="4">
        <f t="shared" si="23"/>
        <v>0.12942829024047386</v>
      </c>
      <c r="F5988" s="4"/>
    </row>
    <row r="5989" spans="1:6" ht="13.2" x14ac:dyDescent="0.25">
      <c r="A5989" s="5">
        <v>44806.458333333336</v>
      </c>
      <c r="B5989" s="6">
        <v>264.81</v>
      </c>
      <c r="C5989" s="6">
        <v>243.59324000000001</v>
      </c>
      <c r="D5989" s="6">
        <v>8.7099132964445103E-2</v>
      </c>
      <c r="E5989" s="4">
        <f t="shared" si="23"/>
        <v>0.13184158090509587</v>
      </c>
      <c r="F5989" s="4"/>
    </row>
    <row r="5990" spans="1:6" ht="13.2" x14ac:dyDescent="0.25">
      <c r="A5990" s="5">
        <v>44806.5</v>
      </c>
      <c r="B5990" s="6">
        <v>260.19</v>
      </c>
      <c r="C5990" s="6">
        <v>248.03595000000001</v>
      </c>
      <c r="D5990" s="6">
        <v>4.9001162936259703E-2</v>
      </c>
      <c r="E5990" s="4">
        <f t="shared" si="23"/>
        <v>0.13256951454865373</v>
      </c>
      <c r="F5990" s="4"/>
    </row>
    <row r="5991" spans="1:6" ht="13.2" x14ac:dyDescent="0.25">
      <c r="A5991" s="5">
        <v>44806.541666666664</v>
      </c>
      <c r="B5991" s="6">
        <v>263.10000000000002</v>
      </c>
      <c r="C5991" s="6">
        <v>244.45357000000001</v>
      </c>
      <c r="D5991" s="6">
        <v>7.6278002403482995E-2</v>
      </c>
      <c r="E5991" s="4">
        <f t="shared" si="23"/>
        <v>0.13391524268648577</v>
      </c>
      <c r="F5991" s="4"/>
    </row>
    <row r="5992" spans="1:6" ht="13.2" x14ac:dyDescent="0.25">
      <c r="A5992" s="5">
        <v>44806.583333333336</v>
      </c>
      <c r="B5992" s="6">
        <v>262.89999999999998</v>
      </c>
      <c r="C5992" s="6">
        <v>227.64304000000001</v>
      </c>
      <c r="D5992" s="6">
        <v>0.15487826906546301</v>
      </c>
      <c r="E5992" s="4">
        <f t="shared" si="23"/>
        <v>0.13536566578457315</v>
      </c>
      <c r="F5992" s="4"/>
    </row>
    <row r="5993" spans="1:6" ht="13.2" x14ac:dyDescent="0.25">
      <c r="A5993" s="5">
        <v>44806.625</v>
      </c>
      <c r="B5993" s="6">
        <v>223.97</v>
      </c>
      <c r="C5993" s="6">
        <v>197.43422000000001</v>
      </c>
      <c r="D5993" s="6">
        <v>0.13440314450048199</v>
      </c>
      <c r="E5993" s="4">
        <f t="shared" si="23"/>
        <v>0.13515906680953879</v>
      </c>
      <c r="F5993" s="4"/>
    </row>
    <row r="5994" spans="1:6" ht="13.2" x14ac:dyDescent="0.25">
      <c r="A5994" s="5">
        <v>44806.666666666664</v>
      </c>
      <c r="B5994" s="6">
        <v>187.21</v>
      </c>
      <c r="C5994" s="6">
        <v>166.29195000000001</v>
      </c>
      <c r="D5994" s="6">
        <v>0.12579111616647701</v>
      </c>
      <c r="E5994" s="4">
        <f t="shared" si="23"/>
        <v>0.13075775456447389</v>
      </c>
      <c r="F5994" s="4"/>
    </row>
    <row r="5995" spans="1:6" ht="13.2" x14ac:dyDescent="0.25">
      <c r="A5995" s="5">
        <v>44806.708333333336</v>
      </c>
      <c r="B5995" s="6">
        <v>181.49</v>
      </c>
      <c r="C5995" s="6">
        <v>146.05315999999999</v>
      </c>
      <c r="D5995" s="6">
        <v>0.242629738377451</v>
      </c>
      <c r="E5995" s="4">
        <f t="shared" si="23"/>
        <v>0.12824230010512686</v>
      </c>
      <c r="F5995" s="4"/>
    </row>
    <row r="5996" spans="1:6" ht="13.2" x14ac:dyDescent="0.25">
      <c r="A5996" s="5">
        <v>44806.75</v>
      </c>
      <c r="B5996" s="6">
        <v>185.29</v>
      </c>
      <c r="C5996" s="6">
        <v>141.18517</v>
      </c>
      <c r="D5996" s="6">
        <v>0.31238996277016901</v>
      </c>
      <c r="E5996" s="4">
        <f t="shared" si="23"/>
        <v>0.12913459979958547</v>
      </c>
      <c r="F5996" s="4"/>
    </row>
    <row r="5997" spans="1:6" ht="13.2" x14ac:dyDescent="0.25">
      <c r="A5997" s="5">
        <v>44806.791666666664</v>
      </c>
      <c r="B5997" s="6">
        <v>186.97</v>
      </c>
      <c r="C5997" s="6">
        <v>143.75286</v>
      </c>
      <c r="D5997" s="6">
        <v>0.300634992583799</v>
      </c>
      <c r="E5997" s="4">
        <f t="shared" si="23"/>
        <v>0.12996946153150882</v>
      </c>
      <c r="F5997" s="4"/>
    </row>
    <row r="5998" spans="1:6" ht="13.2" x14ac:dyDescent="0.25">
      <c r="A5998" s="5">
        <v>44806.833333333336</v>
      </c>
      <c r="B5998" s="6">
        <v>188.89</v>
      </c>
      <c r="C5998" s="6">
        <v>147.15339</v>
      </c>
      <c r="D5998" s="6">
        <v>0.28362656137245601</v>
      </c>
      <c r="E5998" s="4">
        <f t="shared" si="23"/>
        <v>0.13201296008600927</v>
      </c>
      <c r="F5998" s="4"/>
    </row>
    <row r="5999" spans="1:6" ht="13.2" x14ac:dyDescent="0.25">
      <c r="A5999" s="5">
        <v>44806.875</v>
      </c>
      <c r="B5999" s="6">
        <v>190.92</v>
      </c>
      <c r="C5999" s="6">
        <v>152.65145999999999</v>
      </c>
      <c r="D5999" s="6">
        <v>0.25069226327740302</v>
      </c>
      <c r="E5999" s="4">
        <f t="shared" si="23"/>
        <v>0.13387604586888521</v>
      </c>
      <c r="F5999" s="4"/>
    </row>
    <row r="6000" spans="1:6" ht="13.2" x14ac:dyDescent="0.25">
      <c r="A6000" s="5">
        <v>44806.916666666664</v>
      </c>
      <c r="B6000" s="6">
        <v>197.03</v>
      </c>
      <c r="C6000" s="6">
        <v>160.20199</v>
      </c>
      <c r="D6000" s="6">
        <v>0.229884847248152</v>
      </c>
      <c r="E6000" s="4">
        <f t="shared" si="23"/>
        <v>0.13466212836978311</v>
      </c>
      <c r="F6000" s="4"/>
    </row>
    <row r="6001" spans="1:6" ht="13.2" x14ac:dyDescent="0.25">
      <c r="A6001" s="5">
        <v>44806.958333333336</v>
      </c>
      <c r="B6001" s="6">
        <v>202.24</v>
      </c>
      <c r="C6001" s="6">
        <v>169.91679999999999</v>
      </c>
      <c r="D6001" s="6">
        <v>0.190229571178365</v>
      </c>
      <c r="E6001" s="4">
        <f t="shared" si="23"/>
        <v>0.13659260885107558</v>
      </c>
      <c r="F6001" s="4"/>
    </row>
    <row r="6002" spans="1:6" ht="13.2" x14ac:dyDescent="0.25">
      <c r="A6002" s="5">
        <v>44807</v>
      </c>
      <c r="B6002" s="6">
        <v>201.73</v>
      </c>
      <c r="C6002" s="6">
        <v>176.85075000000001</v>
      </c>
      <c r="D6002" s="6">
        <v>0.14067935815935101</v>
      </c>
      <c r="E6002" s="4">
        <f t="shared" si="23"/>
        <v>0.13573103228504022</v>
      </c>
      <c r="F6002" s="4"/>
    </row>
    <row r="6003" spans="1:6" ht="13.2" x14ac:dyDescent="0.25">
      <c r="A6003" s="5">
        <v>44807.041666666664</v>
      </c>
      <c r="B6003" s="6">
        <v>212.82</v>
      </c>
      <c r="C6003" s="6">
        <v>206.07891000000001</v>
      </c>
      <c r="D6003" s="6">
        <v>3.27112075660725E-2</v>
      </c>
      <c r="E6003" s="4">
        <f t="shared" si="23"/>
        <v>0.13446166703150988</v>
      </c>
      <c r="F6003" s="4"/>
    </row>
    <row r="6004" spans="1:6" ht="13.2" x14ac:dyDescent="0.25">
      <c r="A6004" s="5">
        <v>44807.083333333336</v>
      </c>
      <c r="B6004" s="6">
        <v>251.89</v>
      </c>
      <c r="C6004" s="6">
        <v>235.94332</v>
      </c>
      <c r="D6004" s="6">
        <v>6.7586910279977305E-2</v>
      </c>
      <c r="E6004" s="4">
        <f t="shared" si="23"/>
        <v>0.13396286659099274</v>
      </c>
      <c r="F6004" s="4"/>
    </row>
    <row r="6005" spans="1:6" ht="13.2" x14ac:dyDescent="0.25">
      <c r="A6005" s="5">
        <v>44807.125</v>
      </c>
      <c r="B6005" s="6">
        <v>268.76</v>
      </c>
      <c r="C6005" s="6">
        <v>249.24155999999999</v>
      </c>
      <c r="D6005" s="6">
        <v>7.8311337804176706E-2</v>
      </c>
      <c r="E6005" s="4">
        <f t="shared" si="23"/>
        <v>0.13425836516478443</v>
      </c>
      <c r="F6005" s="4"/>
    </row>
    <row r="6006" spans="1:6" ht="13.2" x14ac:dyDescent="0.25">
      <c r="A6006" s="5">
        <v>44807.166666666664</v>
      </c>
      <c r="B6006" s="6">
        <v>272.77</v>
      </c>
      <c r="C6006" s="6">
        <v>246.73544999999999</v>
      </c>
      <c r="D6006" s="6">
        <v>0.10551604967993</v>
      </c>
      <c r="E6006" s="4">
        <f t="shared" si="23"/>
        <v>0.13607882274435298</v>
      </c>
      <c r="F6006" s="4"/>
    </row>
    <row r="6007" spans="1:6" ht="13.2" x14ac:dyDescent="0.25">
      <c r="A6007" s="5">
        <v>44807.208333333336</v>
      </c>
      <c r="B6007" s="6">
        <v>265.95999999999998</v>
      </c>
      <c r="C6007" s="6">
        <v>241.00001</v>
      </c>
      <c r="D6007" s="6">
        <v>0.103568418939069</v>
      </c>
      <c r="E6007" s="4">
        <f t="shared" si="23"/>
        <v>0.13586905913463396</v>
      </c>
      <c r="F6007" s="4"/>
    </row>
    <row r="6008" spans="1:6" ht="13.2" x14ac:dyDescent="0.25">
      <c r="A6008" s="5">
        <v>44807.25</v>
      </c>
      <c r="B6008" s="6">
        <v>259.01</v>
      </c>
      <c r="C6008" s="6">
        <v>237.94378</v>
      </c>
      <c r="D6008" s="6">
        <v>8.8534442883945005E-2</v>
      </c>
      <c r="E6008" s="4">
        <f t="shared" si="23"/>
        <v>0.1369916212682328</v>
      </c>
      <c r="F6008" s="4"/>
    </row>
    <row r="6009" spans="1:6" ht="13.2" x14ac:dyDescent="0.25">
      <c r="A6009" s="5">
        <v>44807.291666666664</v>
      </c>
      <c r="B6009" s="6">
        <v>259.16000000000003</v>
      </c>
      <c r="C6009" s="6">
        <v>238.12263999999999</v>
      </c>
      <c r="D6009" s="6">
        <v>8.8346744349886402E-2</v>
      </c>
      <c r="E6009" s="4">
        <f t="shared" si="23"/>
        <v>0.13921718862352037</v>
      </c>
      <c r="F6009" s="4"/>
    </row>
    <row r="6010" spans="1:6" ht="13.2" x14ac:dyDescent="0.25">
      <c r="A6010" s="5">
        <v>44807.333333333336</v>
      </c>
      <c r="B6010" s="6">
        <v>264.38</v>
      </c>
      <c r="C6010" s="6">
        <v>238.44729000000001</v>
      </c>
      <c r="D6010" s="6">
        <v>0.108756572574173</v>
      </c>
      <c r="E6010" s="4">
        <f t="shared" si="23"/>
        <v>0.14199894856541756</v>
      </c>
      <c r="F6010" s="4"/>
    </row>
    <row r="6011" spans="1:6" ht="13.2" x14ac:dyDescent="0.25">
      <c r="A6011" s="5">
        <v>44807.375</v>
      </c>
      <c r="B6011" s="6">
        <v>257.33999999999997</v>
      </c>
      <c r="C6011" s="6">
        <v>233.29829000000001</v>
      </c>
      <c r="D6011" s="6">
        <v>0.103051376844639</v>
      </c>
      <c r="E6011" s="4">
        <f t="shared" si="23"/>
        <v>0.1437628656728186</v>
      </c>
      <c r="F6011" s="4"/>
    </row>
    <row r="6012" spans="1:6" ht="13.2" x14ac:dyDescent="0.25">
      <c r="A6012" s="5">
        <v>44807.416666666664</v>
      </c>
      <c r="B6012" s="6">
        <v>250.26</v>
      </c>
      <c r="C6012" s="6">
        <v>227.31421</v>
      </c>
      <c r="D6012" s="6">
        <v>0.100943051470473</v>
      </c>
      <c r="E6012" s="4">
        <f t="shared" si="23"/>
        <v>0.14398100980817075</v>
      </c>
      <c r="F6012" s="4"/>
    </row>
    <row r="6013" spans="1:6" ht="13.2" x14ac:dyDescent="0.25">
      <c r="A6013" s="5">
        <v>44807.458333333336</v>
      </c>
      <c r="B6013" s="6">
        <v>248.02</v>
      </c>
      <c r="C6013" s="6">
        <v>229.62884</v>
      </c>
      <c r="D6013" s="6">
        <v>8.0090810892917502E-2</v>
      </c>
      <c r="E6013" s="4">
        <f t="shared" si="23"/>
        <v>0.14368899638852375</v>
      </c>
      <c r="F6013" s="4"/>
    </row>
    <row r="6014" spans="1:6" ht="13.2" x14ac:dyDescent="0.25">
      <c r="A6014" s="5">
        <v>44807.5</v>
      </c>
      <c r="B6014" s="6">
        <v>251.01</v>
      </c>
      <c r="C6014" s="6">
        <v>235.33892</v>
      </c>
      <c r="D6014" s="6">
        <v>6.6589410710306607E-2</v>
      </c>
      <c r="E6014" s="4">
        <f t="shared" si="23"/>
        <v>0.14442184004577571</v>
      </c>
      <c r="F6014" s="4"/>
    </row>
    <row r="6015" spans="1:6" ht="13.2" x14ac:dyDescent="0.25">
      <c r="A6015" s="5">
        <v>44807.541666666664</v>
      </c>
      <c r="B6015" s="6">
        <v>256.48</v>
      </c>
      <c r="C6015" s="6">
        <v>230.46005</v>
      </c>
      <c r="D6015" s="6">
        <v>0.112904384078715</v>
      </c>
      <c r="E6015" s="4">
        <f t="shared" si="23"/>
        <v>0.14594793928224373</v>
      </c>
      <c r="F6015" s="4"/>
    </row>
    <row r="6016" spans="1:6" ht="13.2" x14ac:dyDescent="0.25">
      <c r="A6016" s="5">
        <v>44807.583333333336</v>
      </c>
      <c r="B6016" s="6">
        <v>255.06</v>
      </c>
      <c r="C6016" s="6">
        <v>212.39205999999999</v>
      </c>
      <c r="D6016" s="6">
        <v>0.200892349742264</v>
      </c>
      <c r="E6016" s="4">
        <f t="shared" si="23"/>
        <v>0.14786519264377709</v>
      </c>
      <c r="F6016" s="4"/>
    </row>
    <row r="6017" spans="1:6" ht="13.2" x14ac:dyDescent="0.25">
      <c r="A6017" s="5">
        <v>44807.625</v>
      </c>
      <c r="B6017" s="6">
        <v>218.72</v>
      </c>
      <c r="C6017" s="6">
        <v>184.25303</v>
      </c>
      <c r="D6017" s="6">
        <v>0.187063246666825</v>
      </c>
      <c r="E6017" s="4">
        <f t="shared" si="23"/>
        <v>0.15005936356737473</v>
      </c>
      <c r="F6017" s="4"/>
    </row>
    <row r="6018" spans="1:6" ht="13.2" x14ac:dyDescent="0.25">
      <c r="A6018" s="5">
        <v>44807.666666666664</v>
      </c>
      <c r="B6018" s="6">
        <v>176.16</v>
      </c>
      <c r="C6018" s="6">
        <v>156.67773</v>
      </c>
      <c r="D6018" s="6">
        <v>0.12434613394003</v>
      </c>
      <c r="E6018" s="4">
        <f t="shared" si="23"/>
        <v>0.14999915597460606</v>
      </c>
      <c r="F6018" s="4"/>
    </row>
    <row r="6019" spans="1:6" ht="13.2" x14ac:dyDescent="0.25">
      <c r="A6019" s="5">
        <v>44807.708333333336</v>
      </c>
      <c r="B6019" s="6">
        <v>157.35</v>
      </c>
      <c r="C6019" s="6">
        <v>138.22171</v>
      </c>
      <c r="D6019" s="6">
        <v>0.138388462999046</v>
      </c>
      <c r="E6019" s="4">
        <f t="shared" si="23"/>
        <v>0.14565576950050588</v>
      </c>
      <c r="F6019" s="4"/>
    </row>
    <row r="6020" spans="1:6" ht="13.2" x14ac:dyDescent="0.25">
      <c r="A6020" s="5">
        <v>44807.75</v>
      </c>
      <c r="B6020" s="6">
        <v>157.54</v>
      </c>
      <c r="C6020" s="6">
        <v>133.09612000000001</v>
      </c>
      <c r="D6020" s="6">
        <v>0.18365584210869501</v>
      </c>
      <c r="E6020" s="4">
        <f t="shared" si="23"/>
        <v>0.14029184780627779</v>
      </c>
      <c r="F6020" s="4"/>
    </row>
    <row r="6021" spans="1:6" ht="13.2" x14ac:dyDescent="0.25">
      <c r="A6021" s="5">
        <v>44807.791666666664</v>
      </c>
      <c r="B6021" s="6">
        <v>170.51</v>
      </c>
      <c r="C6021" s="6">
        <v>134.48136</v>
      </c>
      <c r="D6021" s="6">
        <v>0.26790805803867501</v>
      </c>
      <c r="E6021" s="4">
        <f t="shared" si="23"/>
        <v>0.13892822553356432</v>
      </c>
      <c r="F6021" s="4"/>
    </row>
    <row r="6022" spans="1:6" ht="13.2" x14ac:dyDescent="0.25">
      <c r="A6022" s="5">
        <v>44807.833333333336</v>
      </c>
      <c r="B6022" s="6">
        <v>176.4</v>
      </c>
      <c r="C6022" s="6">
        <v>136.76267000000001</v>
      </c>
      <c r="D6022" s="6">
        <v>0.28982565198529597</v>
      </c>
      <c r="E6022" s="4">
        <f t="shared" si="23"/>
        <v>0.13918652097576598</v>
      </c>
      <c r="F6022" s="4"/>
    </row>
    <row r="6023" spans="1:6" ht="13.2" x14ac:dyDescent="0.25">
      <c r="A6023" s="5">
        <v>44807.875</v>
      </c>
      <c r="B6023" s="6">
        <v>183.19</v>
      </c>
      <c r="C6023" s="6">
        <v>141.6711</v>
      </c>
      <c r="D6023" s="6">
        <v>0.29306541701165501</v>
      </c>
      <c r="E6023" s="4">
        <f t="shared" si="23"/>
        <v>0.14095206904802646</v>
      </c>
      <c r="F6023" s="4"/>
    </row>
    <row r="6024" spans="1:6" ht="13.2" x14ac:dyDescent="0.25">
      <c r="A6024" s="5">
        <v>44807.916666666664</v>
      </c>
      <c r="B6024" s="6">
        <v>190.44</v>
      </c>
      <c r="C6024" s="6">
        <v>148.64194000000001</v>
      </c>
      <c r="D6024" s="6">
        <v>0.28119963988629298</v>
      </c>
      <c r="E6024" s="4">
        <f t="shared" si="23"/>
        <v>0.14309018540794899</v>
      </c>
      <c r="F6024" s="4"/>
    </row>
    <row r="6025" spans="1:6" ht="13.2" x14ac:dyDescent="0.25">
      <c r="A6025" s="5">
        <v>44807.958333333336</v>
      </c>
      <c r="B6025" s="6">
        <v>198.34</v>
      </c>
      <c r="C6025" s="6">
        <v>158.08816999999999</v>
      </c>
      <c r="D6025" s="6">
        <v>0.25461633213920998</v>
      </c>
      <c r="E6025" s="4">
        <f t="shared" si="23"/>
        <v>0.14577296711465085</v>
      </c>
      <c r="F6025" s="4"/>
    </row>
    <row r="6026" spans="1:6" ht="13.2" x14ac:dyDescent="0.25">
      <c r="A6026" s="5">
        <v>44808</v>
      </c>
      <c r="B6026" s="6">
        <v>208.66</v>
      </c>
      <c r="C6026" s="6">
        <v>165.5104</v>
      </c>
      <c r="D6026" s="6">
        <v>0.26070627585940198</v>
      </c>
      <c r="E6026" s="4">
        <f t="shared" si="23"/>
        <v>0.15077408868548631</v>
      </c>
      <c r="F6026" s="4"/>
    </row>
    <row r="6027" spans="1:6" ht="13.2" x14ac:dyDescent="0.25">
      <c r="A6027" s="5">
        <v>44808.041666666664</v>
      </c>
      <c r="B6027" s="6">
        <v>228.81</v>
      </c>
      <c r="C6027" s="6">
        <v>194.40548999999999</v>
      </c>
      <c r="D6027" s="6">
        <v>0.17697293425201099</v>
      </c>
      <c r="E6027" s="4">
        <f t="shared" si="23"/>
        <v>0.15678499396406709</v>
      </c>
      <c r="F6027" s="4"/>
    </row>
    <row r="6028" spans="1:6" ht="13.2" x14ac:dyDescent="0.25">
      <c r="A6028" s="5">
        <v>44808.083333333336</v>
      </c>
      <c r="B6028" s="6">
        <v>278.35000000000002</v>
      </c>
      <c r="C6028" s="6">
        <v>229.8142</v>
      </c>
      <c r="D6028" s="6">
        <v>0.21119582688972199</v>
      </c>
      <c r="E6028" s="4">
        <f t="shared" si="23"/>
        <v>0.16276869882280645</v>
      </c>
      <c r="F6028" s="4"/>
    </row>
    <row r="6029" spans="1:6" ht="13.2" x14ac:dyDescent="0.25">
      <c r="A6029" s="5">
        <v>44808.125</v>
      </c>
      <c r="B6029" s="6">
        <v>282.83999999999997</v>
      </c>
      <c r="C6029" s="6">
        <v>248.62734</v>
      </c>
      <c r="D6029" s="6">
        <v>0.137606186029259</v>
      </c>
      <c r="E6029" s="4">
        <f t="shared" si="23"/>
        <v>0.16523931749885154</v>
      </c>
      <c r="F6029" s="4"/>
    </row>
    <row r="6030" spans="1:6" ht="13.2" x14ac:dyDescent="0.25">
      <c r="A6030" s="5">
        <v>44808.166666666664</v>
      </c>
      <c r="B6030" s="6">
        <v>273.83999999999997</v>
      </c>
      <c r="C6030" s="6">
        <v>247.07324</v>
      </c>
      <c r="D6030" s="6">
        <v>0.108335325994834</v>
      </c>
      <c r="E6030" s="4">
        <f t="shared" si="23"/>
        <v>0.16535678734530587</v>
      </c>
      <c r="F6030" s="4"/>
    </row>
    <row r="6031" spans="1:6" ht="13.2" x14ac:dyDescent="0.25">
      <c r="A6031" s="5">
        <v>44808.208333333336</v>
      </c>
      <c r="B6031" s="6">
        <v>277.56</v>
      </c>
      <c r="C6031" s="6">
        <v>239.5052</v>
      </c>
      <c r="D6031" s="6">
        <v>0.158889243323318</v>
      </c>
      <c r="E6031" s="4">
        <f t="shared" si="23"/>
        <v>0.16766182169464958</v>
      </c>
      <c r="F6031" s="4"/>
    </row>
    <row r="6032" spans="1:6" ht="13.2" x14ac:dyDescent="0.25">
      <c r="A6032" s="5">
        <v>44808.25</v>
      </c>
      <c r="B6032" s="6">
        <v>275.5</v>
      </c>
      <c r="C6032" s="6">
        <v>235.22075000000001</v>
      </c>
      <c r="D6032" s="6">
        <v>0.17124020733715001</v>
      </c>
      <c r="E6032" s="4">
        <f t="shared" si="23"/>
        <v>0.17110789521353312</v>
      </c>
      <c r="F6032" s="4"/>
    </row>
    <row r="6033" spans="1:6" ht="13.2" x14ac:dyDescent="0.25">
      <c r="A6033" s="5">
        <v>44808.291666666664</v>
      </c>
      <c r="B6033" s="6">
        <v>279.23</v>
      </c>
      <c r="C6033" s="6">
        <v>235.27459999999999</v>
      </c>
      <c r="D6033" s="6">
        <v>0.18682594721232099</v>
      </c>
      <c r="E6033" s="4">
        <f t="shared" si="23"/>
        <v>0.17521119533280125</v>
      </c>
      <c r="F6033" s="4"/>
    </row>
    <row r="6034" spans="1:6" ht="13.2" x14ac:dyDescent="0.25">
      <c r="A6034" s="5">
        <v>44808.333333333336</v>
      </c>
      <c r="B6034" s="6">
        <v>283.88</v>
      </c>
      <c r="C6034" s="6">
        <v>235.70326</v>
      </c>
      <c r="D6034" s="6">
        <v>0.20439573046210699</v>
      </c>
      <c r="E6034" s="4">
        <f t="shared" si="23"/>
        <v>0.17919616024479848</v>
      </c>
      <c r="F6034" s="4"/>
    </row>
    <row r="6035" spans="1:6" ht="13.2" x14ac:dyDescent="0.25">
      <c r="A6035" s="5">
        <v>44808.375</v>
      </c>
      <c r="B6035" s="6">
        <v>282.58</v>
      </c>
      <c r="C6035" s="6">
        <v>230.26195999999999</v>
      </c>
      <c r="D6035" s="6">
        <v>0.22721095573059399</v>
      </c>
      <c r="E6035" s="4">
        <f t="shared" si="23"/>
        <v>0.18436947603171325</v>
      </c>
      <c r="F6035" s="4"/>
    </row>
    <row r="6036" spans="1:6" ht="13.2" x14ac:dyDescent="0.25">
      <c r="A6036" s="5">
        <v>44808.416666666664</v>
      </c>
      <c r="B6036" s="6">
        <v>280.45</v>
      </c>
      <c r="C6036" s="6">
        <v>223.91288</v>
      </c>
      <c r="D6036" s="6">
        <v>0.25249606007479303</v>
      </c>
      <c r="E6036" s="4">
        <f t="shared" si="23"/>
        <v>0.19068418472355994</v>
      </c>
      <c r="F6036" s="4"/>
    </row>
    <row r="6037" spans="1:6" ht="13.2" x14ac:dyDescent="0.25">
      <c r="A6037" s="5">
        <v>44808.458333333336</v>
      </c>
      <c r="B6037" s="6">
        <v>279.36</v>
      </c>
      <c r="C6037" s="6">
        <v>227.7884</v>
      </c>
      <c r="D6037" s="6">
        <v>0.226401344405597</v>
      </c>
      <c r="E6037" s="4">
        <f t="shared" si="23"/>
        <v>0.19678045695325488</v>
      </c>
      <c r="F6037" s="4"/>
    </row>
    <row r="6038" spans="1:6" ht="13.2" x14ac:dyDescent="0.25">
      <c r="A6038" s="5">
        <v>44808.5</v>
      </c>
      <c r="B6038" s="6">
        <v>278.33999999999997</v>
      </c>
      <c r="C6038" s="6">
        <v>236.16229999999999</v>
      </c>
      <c r="D6038" s="6">
        <v>0.178596245039957</v>
      </c>
      <c r="E6038" s="4">
        <f t="shared" si="23"/>
        <v>0.20144740838365705</v>
      </c>
      <c r="F6038" s="4"/>
    </row>
    <row r="6039" spans="1:6" ht="13.2" x14ac:dyDescent="0.25">
      <c r="A6039" s="5">
        <v>44808.541666666664</v>
      </c>
      <c r="B6039" s="6">
        <v>277.25</v>
      </c>
      <c r="C6039" s="6">
        <v>232.536</v>
      </c>
      <c r="D6039" s="6">
        <v>0.19228850586575799</v>
      </c>
      <c r="E6039" s="4">
        <f t="shared" si="23"/>
        <v>0.20475508012478386</v>
      </c>
      <c r="F6039" s="4"/>
    </row>
    <row r="6040" spans="1:6" ht="13.2" x14ac:dyDescent="0.25">
      <c r="A6040" s="5">
        <v>44808.583333333336</v>
      </c>
      <c r="B6040" s="6">
        <v>266.73</v>
      </c>
      <c r="C6040" s="6">
        <v>214.25995</v>
      </c>
      <c r="D6040" s="6">
        <v>0.24488967723552599</v>
      </c>
      <c r="E6040" s="4">
        <f t="shared" si="23"/>
        <v>0.20658830210366974</v>
      </c>
      <c r="F6040" s="4"/>
    </row>
    <row r="6041" spans="1:6" ht="13.2" x14ac:dyDescent="0.25">
      <c r="A6041" s="5">
        <v>44808.625</v>
      </c>
      <c r="B6041" s="6">
        <v>225.76</v>
      </c>
      <c r="C6041" s="6">
        <v>185.99513999999999</v>
      </c>
      <c r="D6041" s="6">
        <v>0.21379515615300401</v>
      </c>
      <c r="E6041" s="4">
        <f t="shared" si="23"/>
        <v>0.2077021316655939</v>
      </c>
      <c r="F6041" s="4"/>
    </row>
    <row r="6042" spans="1:6" ht="13.2" x14ac:dyDescent="0.25">
      <c r="A6042" s="5">
        <v>44808.666666666664</v>
      </c>
      <c r="B6042" s="6">
        <v>190.57</v>
      </c>
      <c r="C6042" s="6">
        <v>159.17043000000001</v>
      </c>
      <c r="D6042" s="6">
        <v>0.19727012108970199</v>
      </c>
      <c r="E6042" s="4">
        <f t="shared" si="23"/>
        <v>0.21074063113016359</v>
      </c>
      <c r="F6042" s="4"/>
    </row>
    <row r="6043" spans="1:6" ht="13.2" x14ac:dyDescent="0.25">
      <c r="A6043" s="5">
        <v>44808.708333333336</v>
      </c>
      <c r="B6043" s="6">
        <v>175.97</v>
      </c>
      <c r="C6043" s="6">
        <v>141.4975</v>
      </c>
      <c r="D6043" s="6">
        <v>0.243626212477252</v>
      </c>
      <c r="E6043" s="4">
        <f t="shared" si="23"/>
        <v>0.21512553735842213</v>
      </c>
      <c r="F6043" s="4"/>
    </row>
    <row r="6044" spans="1:6" ht="13.2" x14ac:dyDescent="0.25">
      <c r="A6044" s="5">
        <v>44808.75</v>
      </c>
      <c r="B6044" s="6">
        <v>175.56</v>
      </c>
      <c r="C6044" s="6">
        <v>136.08256</v>
      </c>
      <c r="D6044" s="6">
        <v>0.29009918684657299</v>
      </c>
      <c r="E6044" s="4">
        <f t="shared" si="23"/>
        <v>0.21956067672250038</v>
      </c>
      <c r="F6044" s="4"/>
    </row>
    <row r="6045" spans="1:6" ht="13.2" x14ac:dyDescent="0.25">
      <c r="A6045" s="5">
        <v>44808.791666666664</v>
      </c>
      <c r="B6045" s="6">
        <v>180.89</v>
      </c>
      <c r="C6045" s="6">
        <v>136.39368999999999</v>
      </c>
      <c r="D6045" s="6">
        <v>0.32623437345231998</v>
      </c>
      <c r="E6045" s="4">
        <f t="shared" si="23"/>
        <v>0.22199093986473561</v>
      </c>
      <c r="F6045" s="4"/>
    </row>
    <row r="6046" spans="1:6" ht="13.2" x14ac:dyDescent="0.25">
      <c r="A6046" s="5">
        <v>44808.833333333336</v>
      </c>
      <c r="B6046" s="6">
        <v>184.59</v>
      </c>
      <c r="C6046" s="6">
        <v>138.15862999999999</v>
      </c>
      <c r="D6046" s="6">
        <v>0.336072889547327</v>
      </c>
      <c r="E6046" s="4">
        <f t="shared" si="23"/>
        <v>0.2239179080964869</v>
      </c>
      <c r="F6046" s="4"/>
    </row>
    <row r="6047" spans="1:6" ht="13.2" x14ac:dyDescent="0.25">
      <c r="A6047" s="5">
        <v>44808.875</v>
      </c>
      <c r="B6047" s="6">
        <v>189.62</v>
      </c>
      <c r="C6047" s="6">
        <v>142.98705000000001</v>
      </c>
      <c r="D6047" s="6">
        <v>0.32613407997437499</v>
      </c>
      <c r="E6047" s="4">
        <f t="shared" si="23"/>
        <v>0.22529576905326687</v>
      </c>
      <c r="F6047" s="4"/>
    </row>
    <row r="6048" spans="1:6" ht="13.2" x14ac:dyDescent="0.25">
      <c r="A6048" s="5">
        <v>44808.916666666664</v>
      </c>
      <c r="B6048" s="6">
        <v>194.05</v>
      </c>
      <c r="C6048" s="6">
        <v>148.72048000000001</v>
      </c>
      <c r="D6048" s="6">
        <v>0.30479675697657699</v>
      </c>
      <c r="E6048" s="4">
        <f t="shared" si="23"/>
        <v>0.22627898226536206</v>
      </c>
      <c r="F6048" s="4"/>
    </row>
    <row r="6049" spans="1:6" ht="13.2" x14ac:dyDescent="0.25">
      <c r="A6049" s="5">
        <v>44808.958333333336</v>
      </c>
      <c r="B6049" s="6">
        <v>199.42</v>
      </c>
      <c r="C6049" s="6">
        <v>153.43038999999999</v>
      </c>
      <c r="D6049" s="6">
        <v>0.29974250863860802</v>
      </c>
      <c r="E6049" s="4">
        <f t="shared" si="23"/>
        <v>0.2281592396195036</v>
      </c>
      <c r="F6049" s="4"/>
    </row>
    <row r="6050" spans="1:6" ht="13.2" x14ac:dyDescent="0.25">
      <c r="A6050" s="5">
        <v>44806</v>
      </c>
      <c r="B6050" s="6">
        <v>222.18</v>
      </c>
      <c r="C6050" s="6">
        <v>210.53496999999999</v>
      </c>
      <c r="D6050" s="6">
        <v>5.5311618777631098E-2</v>
      </c>
      <c r="E6050" s="4">
        <f t="shared" si="23"/>
        <v>0.21960112890776318</v>
      </c>
      <c r="F6050" s="4"/>
    </row>
    <row r="6051" spans="1:6" ht="13.2" x14ac:dyDescent="0.25">
      <c r="A6051" s="5">
        <v>44806.041666666664</v>
      </c>
      <c r="B6051" s="6">
        <v>236.79</v>
      </c>
      <c r="C6051" s="6">
        <v>234.98251999999999</v>
      </c>
      <c r="D6051" s="6">
        <v>7.6919764074365902E-3</v>
      </c>
      <c r="E6051" s="4">
        <f t="shared" si="23"/>
        <v>0.21254775566423931</v>
      </c>
      <c r="F6051" s="4"/>
    </row>
    <row r="6052" spans="1:6" ht="13.2" x14ac:dyDescent="0.25">
      <c r="A6052" s="5">
        <v>44806.083333333336</v>
      </c>
      <c r="B6052" s="6">
        <v>274.52999999999997</v>
      </c>
      <c r="C6052" s="6">
        <v>258.64193999999998</v>
      </c>
      <c r="D6052" s="6">
        <v>6.1428784519633503E-2</v>
      </c>
      <c r="E6052" s="4">
        <f t="shared" si="23"/>
        <v>0.20630746223215227</v>
      </c>
      <c r="F6052" s="4"/>
    </row>
    <row r="6053" spans="1:6" ht="13.2" x14ac:dyDescent="0.25">
      <c r="A6053" s="5">
        <v>44806.125</v>
      </c>
      <c r="B6053" s="6">
        <v>286.77</v>
      </c>
      <c r="C6053" s="6">
        <v>272.55034000000001</v>
      </c>
      <c r="D6053" s="6">
        <v>5.2172600481804401E-2</v>
      </c>
      <c r="E6053" s="4">
        <f t="shared" si="23"/>
        <v>0.20274772950100831</v>
      </c>
      <c r="F6053" s="4"/>
    </row>
    <row r="6054" spans="1:6" ht="13.2" x14ac:dyDescent="0.25">
      <c r="A6054" s="5">
        <v>44806.166666666664</v>
      </c>
      <c r="B6054" s="6">
        <v>279.29000000000002</v>
      </c>
      <c r="C6054" s="6">
        <v>273.59780000000001</v>
      </c>
      <c r="D6054" s="6">
        <v>2.08049918530047E-2</v>
      </c>
      <c r="E6054" s="4">
        <f t="shared" si="23"/>
        <v>0.19910063224509875</v>
      </c>
      <c r="F6054" s="4"/>
    </row>
    <row r="6055" spans="1:6" ht="13.2" x14ac:dyDescent="0.25">
      <c r="A6055" s="5">
        <v>44806.208333333336</v>
      </c>
      <c r="B6055" s="6">
        <v>283.45</v>
      </c>
      <c r="C6055" s="6">
        <v>270.18934000000002</v>
      </c>
      <c r="D6055" s="6">
        <v>4.9079138355347302E-2</v>
      </c>
      <c r="E6055" s="4">
        <f t="shared" si="23"/>
        <v>0.19452521120476665</v>
      </c>
      <c r="F6055" s="4"/>
    </row>
    <row r="6056" spans="1:6" ht="13.2" x14ac:dyDescent="0.25">
      <c r="A6056" s="5">
        <v>44806.25</v>
      </c>
      <c r="B6056" s="6">
        <v>268.49</v>
      </c>
      <c r="C6056" s="6">
        <v>268.78897999999998</v>
      </c>
      <c r="D6056" s="6">
        <v>1.11232238762159E-3</v>
      </c>
      <c r="E6056" s="4">
        <f t="shared" si="23"/>
        <v>0.18743654933186968</v>
      </c>
      <c r="F6056" s="4"/>
    </row>
    <row r="6057" spans="1:6" ht="13.2" x14ac:dyDescent="0.25">
      <c r="A6057" s="5">
        <v>44806.291666666664</v>
      </c>
      <c r="B6057" s="6">
        <v>262.19</v>
      </c>
      <c r="C6057" s="6">
        <v>268.90697999999998</v>
      </c>
      <c r="D6057" s="6">
        <v>2.4978823532211598E-2</v>
      </c>
      <c r="E6057" s="4">
        <f t="shared" si="23"/>
        <v>0.18069291917853172</v>
      </c>
      <c r="F6057" s="4"/>
    </row>
    <row r="6058" spans="1:6" ht="13.2" x14ac:dyDescent="0.25">
      <c r="A6058" s="5">
        <v>44806.333333333336</v>
      </c>
      <c r="B6058" s="6">
        <v>264.44</v>
      </c>
      <c r="C6058" s="6">
        <v>270.91674</v>
      </c>
      <c r="D6058" s="6">
        <v>2.3906754525394001E-2</v>
      </c>
      <c r="E6058" s="4">
        <f t="shared" si="23"/>
        <v>0.17317254518116867</v>
      </c>
      <c r="F6058" s="4"/>
    </row>
    <row r="6059" spans="1:6" ht="13.2" x14ac:dyDescent="0.25">
      <c r="A6059" s="5">
        <v>44806.375</v>
      </c>
      <c r="B6059" s="6">
        <v>264.48</v>
      </c>
      <c r="C6059" s="6">
        <v>270.65557999999999</v>
      </c>
      <c r="D6059" s="6">
        <v>2.28171168686046E-2</v>
      </c>
      <c r="E6059" s="4">
        <f t="shared" si="23"/>
        <v>0.16465613522858577</v>
      </c>
      <c r="F6059" s="4"/>
    </row>
    <row r="6060" spans="1:6" ht="13.2" x14ac:dyDescent="0.25">
      <c r="A6060" s="5">
        <v>44806.416666666664</v>
      </c>
      <c r="B6060" s="6">
        <v>266.60000000000002</v>
      </c>
      <c r="C6060" s="6">
        <v>267.02447999999998</v>
      </c>
      <c r="D6060" s="6">
        <v>1.5896669848395901E-3</v>
      </c>
      <c r="E6060" s="4">
        <f t="shared" si="23"/>
        <v>0.154201702183171</v>
      </c>
      <c r="F6060" s="4"/>
    </row>
    <row r="6061" spans="1:6" ht="13.2" x14ac:dyDescent="0.25">
      <c r="A6061" s="5">
        <v>44806.458333333336</v>
      </c>
      <c r="B6061" s="6">
        <v>264.81</v>
      </c>
      <c r="C6061" s="6">
        <v>265.45530000000002</v>
      </c>
      <c r="D6061" s="6">
        <v>2.4309177477338699E-3</v>
      </c>
      <c r="E6061" s="4">
        <f t="shared" si="23"/>
        <v>0.14486960107242672</v>
      </c>
      <c r="F6061" s="4"/>
    </row>
    <row r="6062" spans="1:6" ht="13.2" x14ac:dyDescent="0.25">
      <c r="A6062" s="5">
        <v>44806.5</v>
      </c>
      <c r="B6062" s="6">
        <v>260.19</v>
      </c>
      <c r="C6062" s="6">
        <v>269.51197999999999</v>
      </c>
      <c r="D6062" s="6">
        <v>3.4588369689540301E-2</v>
      </c>
      <c r="E6062" s="4">
        <f t="shared" si="23"/>
        <v>0.138869272932826</v>
      </c>
      <c r="F6062" s="4"/>
    </row>
    <row r="6063" spans="1:6" ht="13.2" x14ac:dyDescent="0.25">
      <c r="A6063" s="5">
        <v>44806.541666666664</v>
      </c>
      <c r="B6063" s="6">
        <v>263.10000000000002</v>
      </c>
      <c r="C6063" s="6">
        <v>269.54989</v>
      </c>
      <c r="D6063" s="6">
        <v>2.3928371849827001E-2</v>
      </c>
      <c r="E6063" s="4">
        <f t="shared" si="23"/>
        <v>0.13185426734882891</v>
      </c>
      <c r="F6063" s="4"/>
    </row>
    <row r="6064" spans="1:6" ht="13.2" x14ac:dyDescent="0.25">
      <c r="A6064" s="5">
        <v>44806.583333333336</v>
      </c>
      <c r="B6064" s="6">
        <v>262.89999999999998</v>
      </c>
      <c r="C6064" s="6">
        <v>256.20893000000001</v>
      </c>
      <c r="D6064" s="6">
        <v>2.6115678325497702E-2</v>
      </c>
      <c r="E6064" s="4">
        <f t="shared" si="23"/>
        <v>0.12273868406091105</v>
      </c>
      <c r="F6064" s="4"/>
    </row>
    <row r="6065" spans="1:6" ht="13.2" x14ac:dyDescent="0.25">
      <c r="A6065" s="5">
        <v>44806.625</v>
      </c>
      <c r="B6065" s="6">
        <v>223.97</v>
      </c>
      <c r="C6065" s="6">
        <v>224.809</v>
      </c>
      <c r="D6065" s="6">
        <v>3.7320569906009E-3</v>
      </c>
      <c r="E6065" s="4">
        <f t="shared" si="23"/>
        <v>0.11398605492914426</v>
      </c>
      <c r="F6065" s="4"/>
    </row>
    <row r="6066" spans="1:6" ht="13.2" x14ac:dyDescent="0.25">
      <c r="A6066" s="5">
        <v>44806.666666666664</v>
      </c>
      <c r="B6066" s="6">
        <v>187.21</v>
      </c>
      <c r="C6066" s="6">
        <v>188.97611000000001</v>
      </c>
      <c r="D6066" s="6">
        <v>9.3456786680601901E-3</v>
      </c>
      <c r="E6066" s="4">
        <f t="shared" si="23"/>
        <v>0.10615586982824253</v>
      </c>
      <c r="F6066" s="4"/>
    </row>
    <row r="6067" spans="1:6" ht="13.2" x14ac:dyDescent="0.25">
      <c r="A6067" s="5">
        <v>44806.708333333336</v>
      </c>
      <c r="B6067" s="6">
        <v>181.49</v>
      </c>
      <c r="C6067" s="6">
        <v>163.74404000000001</v>
      </c>
      <c r="D6067" s="6">
        <v>0.108376219372625</v>
      </c>
      <c r="E6067" s="4">
        <f t="shared" si="23"/>
        <v>0.10052045344888307</v>
      </c>
      <c r="F6067" s="4"/>
    </row>
    <row r="6068" spans="1:6" ht="13.2" x14ac:dyDescent="0.25">
      <c r="A6068" s="5">
        <v>44806.75</v>
      </c>
      <c r="B6068" s="6">
        <v>185.29</v>
      </c>
      <c r="C6068" s="6">
        <v>155.92024000000001</v>
      </c>
      <c r="D6068" s="6">
        <v>0.18836399943971299</v>
      </c>
      <c r="E6068" s="4">
        <f t="shared" si="23"/>
        <v>9.6281487306930605E-2</v>
      </c>
      <c r="F6068" s="4"/>
    </row>
    <row r="6069" spans="1:6" ht="13.2" x14ac:dyDescent="0.25">
      <c r="A6069" s="5">
        <v>44806.791666666664</v>
      </c>
      <c r="B6069" s="6">
        <v>186.97</v>
      </c>
      <c r="C6069" s="6">
        <v>158.6533</v>
      </c>
      <c r="D6069" s="6">
        <v>0.178481632591317</v>
      </c>
      <c r="E6069" s="4">
        <f t="shared" si="23"/>
        <v>9.0125123104388805E-2</v>
      </c>
      <c r="F6069" s="4"/>
    </row>
    <row r="6070" spans="1:6" ht="13.2" x14ac:dyDescent="0.25">
      <c r="A6070" s="5">
        <v>44806.833333333336</v>
      </c>
      <c r="B6070" s="6">
        <v>188.89</v>
      </c>
      <c r="C6070" s="6">
        <v>162.18101999999999</v>
      </c>
      <c r="D6070" s="6">
        <v>0.16468622530552501</v>
      </c>
      <c r="E6070" s="4">
        <f t="shared" si="23"/>
        <v>8.2984012094313706E-2</v>
      </c>
      <c r="F6070" s="4"/>
    </row>
    <row r="6071" spans="1:6" ht="13.2" x14ac:dyDescent="0.25">
      <c r="A6071" s="5">
        <v>44806.875</v>
      </c>
      <c r="B6071" s="6">
        <v>190.92</v>
      </c>
      <c r="C6071" s="6">
        <v>166.25605999999999</v>
      </c>
      <c r="D6071" s="6">
        <v>0.14834911882309701</v>
      </c>
      <c r="E6071" s="4">
        <f t="shared" si="23"/>
        <v>7.5576305379677119E-2</v>
      </c>
      <c r="F6071" s="4"/>
    </row>
    <row r="6072" spans="1:6" ht="13.2" x14ac:dyDescent="0.25">
      <c r="A6072" s="5">
        <v>44806.916666666664</v>
      </c>
      <c r="B6072" s="6">
        <v>197.03</v>
      </c>
      <c r="C6072" s="6">
        <v>175.21881999999999</v>
      </c>
      <c r="D6072" s="6">
        <v>0.124479664912707</v>
      </c>
      <c r="E6072" s="4">
        <f t="shared" si="23"/>
        <v>6.8063093210349201E-2</v>
      </c>
      <c r="F6072" s="4"/>
    </row>
    <row r="6073" spans="1:6" ht="13.2" x14ac:dyDescent="0.25">
      <c r="A6073" s="5">
        <v>44806.958333333336</v>
      </c>
      <c r="B6073" s="6">
        <v>202.24</v>
      </c>
      <c r="C6073" s="6">
        <v>188.85160999999999</v>
      </c>
      <c r="D6073" s="6">
        <v>7.0893703262577504E-2</v>
      </c>
      <c r="E6073" s="4">
        <f t="shared" si="23"/>
        <v>5.8527726319681263E-2</v>
      </c>
      <c r="F6073" s="4"/>
    </row>
    <row r="6074" spans="1:6" ht="13.2" x14ac:dyDescent="0.25">
      <c r="A6074" s="5">
        <v>44807</v>
      </c>
      <c r="B6074" s="6">
        <v>201.73</v>
      </c>
      <c r="C6074" s="6">
        <v>181.59708000000001</v>
      </c>
      <c r="D6074" s="6">
        <v>0.110865879561499</v>
      </c>
      <c r="E6074" s="4">
        <f t="shared" si="23"/>
        <v>6.084248718567576E-2</v>
      </c>
      <c r="F6074" s="4"/>
    </row>
    <row r="6075" spans="1:6" ht="13.2" x14ac:dyDescent="0.25">
      <c r="A6075" s="5">
        <v>44807.041666666664</v>
      </c>
      <c r="B6075" s="6">
        <v>212.82</v>
      </c>
      <c r="C6075" s="6">
        <v>212.97232</v>
      </c>
      <c r="D6075" s="6">
        <v>7.15210314654989E-4</v>
      </c>
      <c r="E6075" s="4">
        <f t="shared" si="23"/>
        <v>6.0551788598476534E-2</v>
      </c>
      <c r="F6075" s="4"/>
    </row>
    <row r="6076" spans="1:6" ht="13.2" x14ac:dyDescent="0.25">
      <c r="A6076" s="5">
        <v>44807.083333333336</v>
      </c>
      <c r="B6076" s="6">
        <v>251.89</v>
      </c>
      <c r="C6076" s="6">
        <v>247.57754</v>
      </c>
      <c r="D6076" s="6">
        <v>1.7418623676444901E-2</v>
      </c>
      <c r="E6076" s="4">
        <f t="shared" si="23"/>
        <v>5.8718031896677007E-2</v>
      </c>
      <c r="F6076" s="4"/>
    </row>
    <row r="6077" spans="1:6" ht="13.2" x14ac:dyDescent="0.25">
      <c r="A6077" s="5">
        <v>44807.125</v>
      </c>
      <c r="B6077" s="6">
        <v>268.76</v>
      </c>
      <c r="C6077" s="6">
        <v>264.22811000000002</v>
      </c>
      <c r="D6077" s="6">
        <v>1.71514302547142E-2</v>
      </c>
      <c r="E6077" s="4">
        <f t="shared" si="23"/>
        <v>5.725881647054825E-2</v>
      </c>
      <c r="F6077" s="4"/>
    </row>
    <row r="6078" spans="1:6" ht="13.2" x14ac:dyDescent="0.25">
      <c r="A6078" s="5">
        <v>44807.166666666664</v>
      </c>
      <c r="B6078" s="6">
        <v>272.77</v>
      </c>
      <c r="C6078" s="6">
        <v>261.55023</v>
      </c>
      <c r="D6078" s="6">
        <v>4.2897190340837998E-2</v>
      </c>
      <c r="E6078" s="4">
        <f t="shared" si="23"/>
        <v>5.8179324740874637E-2</v>
      </c>
      <c r="F6078" s="4"/>
    </row>
    <row r="6079" spans="1:6" ht="13.2" x14ac:dyDescent="0.25">
      <c r="A6079" s="5">
        <v>44807.208333333336</v>
      </c>
      <c r="B6079" s="6">
        <v>265.95999999999998</v>
      </c>
      <c r="C6079" s="6">
        <v>254.75608</v>
      </c>
      <c r="D6079" s="6">
        <v>4.3979009254656302E-2</v>
      </c>
      <c r="E6079" s="4">
        <f t="shared" si="23"/>
        <v>5.7966819361679182E-2</v>
      </c>
      <c r="F6079" s="4"/>
    </row>
    <row r="6080" spans="1:6" ht="13.2" x14ac:dyDescent="0.25">
      <c r="A6080" s="5">
        <v>44807.25</v>
      </c>
      <c r="B6080" s="6">
        <v>259.01</v>
      </c>
      <c r="C6080" s="6">
        <v>252.20186000000001</v>
      </c>
      <c r="D6080" s="6">
        <v>2.6994804875745002E-2</v>
      </c>
      <c r="E6080" s="4">
        <f t="shared" si="23"/>
        <v>5.9045256132017644E-2</v>
      </c>
      <c r="F6080" s="4"/>
    </row>
    <row r="6081" spans="1:6" ht="13.2" x14ac:dyDescent="0.25">
      <c r="A6081" s="5">
        <v>44807.291666666664</v>
      </c>
      <c r="B6081" s="6">
        <v>259.16000000000003</v>
      </c>
      <c r="C6081" s="6">
        <v>253.88504</v>
      </c>
      <c r="D6081" s="6">
        <v>2.0776962675705501E-2</v>
      </c>
      <c r="E6081" s="4">
        <f t="shared" si="23"/>
        <v>5.8870178596329897E-2</v>
      </c>
      <c r="F6081" s="4"/>
    </row>
    <row r="6082" spans="1:6" ht="13.2" x14ac:dyDescent="0.25">
      <c r="A6082" s="5">
        <v>44807.333333333336</v>
      </c>
      <c r="B6082" s="6">
        <v>264.38</v>
      </c>
      <c r="C6082" s="6">
        <v>255.61892</v>
      </c>
      <c r="D6082" s="6">
        <v>3.4273988795508498E-2</v>
      </c>
      <c r="E6082" s="4">
        <f t="shared" si="23"/>
        <v>5.9302146690917996E-2</v>
      </c>
      <c r="F6082" s="4"/>
    </row>
    <row r="6083" spans="1:6" ht="13.2" x14ac:dyDescent="0.25">
      <c r="A6083" s="5">
        <v>44807.375</v>
      </c>
      <c r="B6083" s="6">
        <v>257.33999999999997</v>
      </c>
      <c r="C6083" s="6">
        <v>251.36340999999999</v>
      </c>
      <c r="D6083" s="6">
        <v>2.3776690489677801E-2</v>
      </c>
      <c r="E6083" s="4">
        <f t="shared" si="23"/>
        <v>5.9342128925129391E-2</v>
      </c>
      <c r="F6083" s="4"/>
    </row>
    <row r="6084" spans="1:6" ht="13.2" x14ac:dyDescent="0.25">
      <c r="A6084" s="5">
        <v>44807.416666666664</v>
      </c>
      <c r="B6084" s="6">
        <v>250.26</v>
      </c>
      <c r="C6084" s="6">
        <v>245.50744</v>
      </c>
      <c r="D6084" s="6">
        <v>1.9358109880498801E-2</v>
      </c>
      <c r="E6084" s="4">
        <f t="shared" si="23"/>
        <v>6.0082480712448531E-2</v>
      </c>
      <c r="F6084" s="4"/>
    </row>
    <row r="6085" spans="1:6" ht="13.2" x14ac:dyDescent="0.25">
      <c r="A6085" s="5">
        <v>44807.458333333336</v>
      </c>
      <c r="B6085" s="6">
        <v>248.02</v>
      </c>
      <c r="C6085" s="6">
        <v>246.48496</v>
      </c>
      <c r="D6085" s="6">
        <v>6.2277227787042597E-3</v>
      </c>
      <c r="E6085" s="4">
        <f t="shared" si="23"/>
        <v>6.0240680922072291E-2</v>
      </c>
      <c r="F6085" s="4"/>
    </row>
    <row r="6086" spans="1:6" ht="13.2" x14ac:dyDescent="0.25">
      <c r="A6086" s="5">
        <v>44807.5</v>
      </c>
      <c r="B6086" s="6">
        <v>251.01</v>
      </c>
      <c r="C6086" s="6">
        <v>250.55456000000001</v>
      </c>
      <c r="D6086" s="6">
        <v>1.8177278433885999E-3</v>
      </c>
      <c r="E6086" s="4">
        <f t="shared" si="23"/>
        <v>5.8875237511815975E-2</v>
      </c>
      <c r="F6086" s="4"/>
    </row>
    <row r="6087" spans="1:6" ht="13.2" x14ac:dyDescent="0.25">
      <c r="A6087" s="5">
        <v>44807.541666666664</v>
      </c>
      <c r="B6087" s="6">
        <v>256.48</v>
      </c>
      <c r="C6087" s="6">
        <v>246.33398</v>
      </c>
      <c r="D6087" s="6">
        <v>4.1188065081398897E-2</v>
      </c>
      <c r="E6087" s="4">
        <f t="shared" si="23"/>
        <v>5.9594391396464802E-2</v>
      </c>
      <c r="F6087" s="4"/>
    </row>
    <row r="6088" spans="1:6" ht="13.2" x14ac:dyDescent="0.25">
      <c r="A6088" s="5">
        <v>44807.583333333336</v>
      </c>
      <c r="B6088" s="6">
        <v>255.06</v>
      </c>
      <c r="C6088" s="6">
        <v>230.77770000000001</v>
      </c>
      <c r="D6088" s="6">
        <v>0.105219438446608</v>
      </c>
      <c r="E6088" s="4">
        <f t="shared" si="23"/>
        <v>6.289038140151107E-2</v>
      </c>
      <c r="F6088" s="4"/>
    </row>
    <row r="6089" spans="1:6" ht="13.2" x14ac:dyDescent="0.25">
      <c r="A6089" s="5">
        <v>44807.625</v>
      </c>
      <c r="B6089" s="6">
        <v>218.72</v>
      </c>
      <c r="C6089" s="6">
        <v>202.13472999999999</v>
      </c>
      <c r="D6089" s="6">
        <v>8.2050570923660707E-2</v>
      </c>
      <c r="E6089" s="4">
        <f t="shared" si="23"/>
        <v>6.6153652815388556E-2</v>
      </c>
      <c r="F6089" s="4"/>
    </row>
    <row r="6090" spans="1:6" ht="13.2" x14ac:dyDescent="0.25">
      <c r="A6090" s="5">
        <v>44807.666666666664</v>
      </c>
      <c r="B6090" s="6">
        <v>176.16</v>
      </c>
      <c r="C6090" s="6">
        <v>170.30160000000001</v>
      </c>
      <c r="D6090" s="6">
        <v>3.4400146563508399E-2</v>
      </c>
      <c r="E6090" s="4">
        <f t="shared" si="23"/>
        <v>6.719758897769891E-2</v>
      </c>
      <c r="F6090" s="4"/>
    </row>
    <row r="6091" spans="1:6" ht="13.2" x14ac:dyDescent="0.25">
      <c r="A6091" s="5">
        <v>44807.708333333336</v>
      </c>
      <c r="B6091" s="6">
        <v>157.35</v>
      </c>
      <c r="C6091" s="6">
        <v>147.71164999999999</v>
      </c>
      <c r="D6091" s="6">
        <v>6.5251115941091994E-2</v>
      </c>
      <c r="E6091" s="4">
        <f t="shared" si="23"/>
        <v>6.5400709668051699E-2</v>
      </c>
      <c r="F6091" s="4"/>
    </row>
    <row r="6092" spans="1:6" ht="13.2" x14ac:dyDescent="0.25">
      <c r="A6092" s="5">
        <v>44807.75</v>
      </c>
      <c r="B6092" s="6">
        <v>157.54</v>
      </c>
      <c r="C6092" s="6">
        <v>140.57325</v>
      </c>
      <c r="D6092" s="6">
        <v>0.120696860889251</v>
      </c>
      <c r="E6092" s="4">
        <f t="shared" si="23"/>
        <v>6.2581245561782448E-2</v>
      </c>
      <c r="F6092" s="4"/>
    </row>
    <row r="6093" spans="1:6" ht="13.2" x14ac:dyDescent="0.25">
      <c r="A6093" s="5">
        <v>44807.791666666664</v>
      </c>
      <c r="B6093" s="6">
        <v>170.51</v>
      </c>
      <c r="C6093" s="6">
        <v>141.49161000000001</v>
      </c>
      <c r="D6093" s="6">
        <v>0.20508912153872499</v>
      </c>
      <c r="E6093" s="4">
        <f t="shared" si="23"/>
        <v>6.3689890934591098E-2</v>
      </c>
      <c r="F6093" s="4"/>
    </row>
    <row r="6094" spans="1:6" ht="13.2" x14ac:dyDescent="0.25">
      <c r="A6094" s="5">
        <v>44807.833333333336</v>
      </c>
      <c r="B6094" s="6">
        <v>176.4</v>
      </c>
      <c r="C6094" s="6">
        <v>144.24048999999999</v>
      </c>
      <c r="D6094" s="6">
        <v>0.222957575920603</v>
      </c>
      <c r="E6094" s="4">
        <f t="shared" si="23"/>
        <v>6.6117863876886021E-2</v>
      </c>
      <c r="F6094" s="4"/>
    </row>
    <row r="6095" spans="1:6" ht="13.2" x14ac:dyDescent="0.25">
      <c r="A6095" s="5">
        <v>44807.875</v>
      </c>
      <c r="B6095" s="6">
        <v>183.19</v>
      </c>
      <c r="C6095" s="6">
        <v>150.09587999999999</v>
      </c>
      <c r="D6095" s="6">
        <v>0.22048653167561899</v>
      </c>
      <c r="E6095" s="4">
        <f t="shared" si="23"/>
        <v>6.9123589412407774E-2</v>
      </c>
      <c r="F6095" s="4"/>
    </row>
    <row r="6096" spans="1:6" ht="13.2" x14ac:dyDescent="0.25">
      <c r="A6096" s="5">
        <v>44807.916666666664</v>
      </c>
      <c r="B6096" s="6">
        <v>190.44</v>
      </c>
      <c r="C6096" s="6">
        <v>157.12046000000001</v>
      </c>
      <c r="D6096" s="6">
        <v>0.21206366121891401</v>
      </c>
      <c r="E6096" s="4">
        <f t="shared" si="23"/>
        <v>7.2772922591833059E-2</v>
      </c>
      <c r="F6096" s="4"/>
    </row>
    <row r="6097" spans="1:6" ht="13.2" x14ac:dyDescent="0.25">
      <c r="A6097" s="5">
        <v>44807.958333333336</v>
      </c>
      <c r="B6097" s="6">
        <v>198.34</v>
      </c>
      <c r="C6097" s="6">
        <v>163.85666000000001</v>
      </c>
      <c r="D6097" s="6">
        <v>0.21044820515687301</v>
      </c>
      <c r="E6097" s="4">
        <f t="shared" si="23"/>
        <v>7.8587693504095377E-2</v>
      </c>
      <c r="F6097" s="4"/>
    </row>
    <row r="6098" spans="1:6" ht="13.2" x14ac:dyDescent="0.25">
      <c r="A6098" s="5">
        <v>44808</v>
      </c>
      <c r="B6098" s="6">
        <v>208.66</v>
      </c>
      <c r="C6098" s="6">
        <v>175.82234</v>
      </c>
      <c r="D6098" s="6">
        <v>0.186766141321973</v>
      </c>
      <c r="E6098" s="4">
        <f t="shared" si="23"/>
        <v>8.175020441078179E-2</v>
      </c>
      <c r="F6098" s="4"/>
    </row>
    <row r="6099" spans="1:6" ht="13.2" x14ac:dyDescent="0.25">
      <c r="A6099" s="5">
        <v>44808.041666666664</v>
      </c>
      <c r="B6099" s="6">
        <v>228.81</v>
      </c>
      <c r="C6099" s="6">
        <v>206.19030000000001</v>
      </c>
      <c r="D6099" s="6">
        <v>0.10970302676702</v>
      </c>
      <c r="E6099" s="4">
        <f t="shared" si="23"/>
        <v>8.6291363429630327E-2</v>
      </c>
      <c r="F6099" s="4"/>
    </row>
    <row r="6100" spans="1:6" ht="13.2" x14ac:dyDescent="0.25">
      <c r="A6100" s="5">
        <v>44808.083333333336</v>
      </c>
      <c r="B6100" s="6">
        <v>278.35000000000002</v>
      </c>
      <c r="C6100" s="6">
        <v>239.42705000000001</v>
      </c>
      <c r="D6100" s="6">
        <v>0.16256705330496199</v>
      </c>
      <c r="E6100" s="4">
        <f t="shared" si="23"/>
        <v>9.2339214664151861E-2</v>
      </c>
      <c r="F6100" s="4"/>
    </row>
    <row r="6101" spans="1:6" ht="13.2" x14ac:dyDescent="0.25">
      <c r="A6101" s="5">
        <v>44808.125</v>
      </c>
      <c r="B6101" s="6">
        <v>282.83999999999997</v>
      </c>
      <c r="C6101" s="6">
        <v>254.99717000000001</v>
      </c>
      <c r="D6101" s="6">
        <v>0.10918878040881699</v>
      </c>
      <c r="E6101" s="4">
        <f t="shared" si="23"/>
        <v>9.6174104253906156E-2</v>
      </c>
      <c r="F6101" s="4"/>
    </row>
    <row r="6102" spans="1:6" ht="13.2" x14ac:dyDescent="0.25">
      <c r="A6102" s="5">
        <v>44808.166666666664</v>
      </c>
      <c r="B6102" s="6">
        <v>273.83999999999997</v>
      </c>
      <c r="C6102" s="6">
        <v>252.68566000000001</v>
      </c>
      <c r="D6102" s="6">
        <v>8.37180075830182E-2</v>
      </c>
      <c r="E6102" s="4">
        <f t="shared" si="23"/>
        <v>9.7874971638997013E-2</v>
      </c>
      <c r="F6102" s="4"/>
    </row>
    <row r="6103" spans="1:6" ht="13.2" x14ac:dyDescent="0.25">
      <c r="A6103" s="5">
        <v>44808.208333333336</v>
      </c>
      <c r="B6103" s="6">
        <v>277.56</v>
      </c>
      <c r="C6103" s="6">
        <v>246.64053999999999</v>
      </c>
      <c r="D6103" s="6">
        <v>0.12536244041632399</v>
      </c>
      <c r="E6103" s="4">
        <f t="shared" si="23"/>
        <v>0.10126594793739983</v>
      </c>
      <c r="F6103" s="4"/>
    </row>
    <row r="6104" spans="1:6" ht="13.2" x14ac:dyDescent="0.25">
      <c r="A6104" s="5">
        <v>44808.25</v>
      </c>
      <c r="B6104" s="6">
        <v>275.5</v>
      </c>
      <c r="C6104" s="6">
        <v>244.24579</v>
      </c>
      <c r="D6104" s="6">
        <v>0.127962123727905</v>
      </c>
      <c r="E6104" s="4">
        <f t="shared" si="23"/>
        <v>0.10547291955623983</v>
      </c>
      <c r="F6104" s="4"/>
    </row>
    <row r="6105" spans="1:6" ht="13.2" x14ac:dyDescent="0.25">
      <c r="A6105" s="5">
        <v>44808.291666666664</v>
      </c>
      <c r="B6105" s="6">
        <v>279.23</v>
      </c>
      <c r="C6105" s="6">
        <v>246.14230000000001</v>
      </c>
      <c r="D6105" s="6">
        <v>0.13442508662671901</v>
      </c>
      <c r="E6105" s="4">
        <f t="shared" si="23"/>
        <v>0.11020825805419872</v>
      </c>
      <c r="F6105" s="4"/>
    </row>
    <row r="6106" spans="1:6" ht="13.2" x14ac:dyDescent="0.25">
      <c r="A6106" s="5">
        <v>44808.333333333336</v>
      </c>
      <c r="B6106" s="6">
        <v>283.88</v>
      </c>
      <c r="C6106" s="6">
        <v>248.00286</v>
      </c>
      <c r="D6106" s="6">
        <v>0.14466421879166999</v>
      </c>
      <c r="E6106" s="4">
        <f t="shared" si="23"/>
        <v>0.11480785097070545</v>
      </c>
      <c r="F6106" s="4"/>
    </row>
    <row r="6107" spans="1:6" ht="13.2" x14ac:dyDescent="0.25">
      <c r="A6107" s="5">
        <v>44808.375</v>
      </c>
      <c r="B6107" s="6">
        <v>282.58</v>
      </c>
      <c r="C6107" s="6">
        <v>243.32024000000001</v>
      </c>
      <c r="D6107" s="6">
        <v>0.161350161416904</v>
      </c>
      <c r="E6107" s="4">
        <f t="shared" si="23"/>
        <v>0.12054007892600653</v>
      </c>
      <c r="F6107" s="4"/>
    </row>
    <row r="6108" spans="1:6" ht="13.2" x14ac:dyDescent="0.25">
      <c r="A6108" s="5">
        <v>44808.416666666664</v>
      </c>
      <c r="B6108" s="6">
        <v>280.45</v>
      </c>
      <c r="C6108" s="6">
        <v>237.4546</v>
      </c>
      <c r="D6108" s="6">
        <v>0.18106787571182001</v>
      </c>
      <c r="E6108" s="4">
        <f t="shared" si="23"/>
        <v>0.1272779858356449</v>
      </c>
      <c r="F6108" s="4"/>
    </row>
    <row r="6109" spans="1:6" ht="13.2" x14ac:dyDescent="0.25">
      <c r="A6109" s="5">
        <v>44808.458333333336</v>
      </c>
      <c r="B6109" s="6">
        <v>279.36</v>
      </c>
      <c r="C6109" s="6">
        <v>239.49047999999999</v>
      </c>
      <c r="D6109" s="6">
        <v>0.166476429459743</v>
      </c>
      <c r="E6109" s="4">
        <f t="shared" si="23"/>
        <v>0.13395501528068821</v>
      </c>
      <c r="F6109" s="4"/>
    </row>
    <row r="6110" spans="1:6" ht="13.2" x14ac:dyDescent="0.25">
      <c r="A6110" s="5">
        <v>44808.5</v>
      </c>
      <c r="B6110" s="6">
        <v>278.33999999999997</v>
      </c>
      <c r="C6110" s="6">
        <v>244.1885</v>
      </c>
      <c r="D6110" s="6">
        <v>0.13985711857847499</v>
      </c>
      <c r="E6110" s="4">
        <f t="shared" si="23"/>
        <v>0.13970665656131681</v>
      </c>
      <c r="F6110" s="4"/>
    </row>
    <row r="6111" spans="1:6" ht="13.2" x14ac:dyDescent="0.25">
      <c r="A6111" s="5">
        <v>44808.541666666664</v>
      </c>
      <c r="B6111" s="6">
        <v>277.25</v>
      </c>
      <c r="C6111" s="6">
        <v>239.57650000000001</v>
      </c>
      <c r="D6111" s="6">
        <v>0.15725039809831001</v>
      </c>
      <c r="E6111" s="4">
        <f t="shared" si="23"/>
        <v>0.14454258710368811</v>
      </c>
      <c r="F6111" s="4"/>
    </row>
    <row r="6112" spans="1:6" ht="13.2" x14ac:dyDescent="0.25">
      <c r="A6112" s="5">
        <v>44808.583333333336</v>
      </c>
      <c r="B6112" s="6">
        <v>266.73</v>
      </c>
      <c r="C6112" s="6">
        <v>223.86192</v>
      </c>
      <c r="D6112" s="6">
        <v>0.19149339914533001</v>
      </c>
      <c r="E6112" s="4">
        <f t="shared" si="23"/>
        <v>0.14813733546613486</v>
      </c>
      <c r="F6112" s="4"/>
    </row>
    <row r="6113" spans="1:6" ht="13.2" x14ac:dyDescent="0.25">
      <c r="A6113" s="5">
        <v>44808.625</v>
      </c>
      <c r="B6113" s="6">
        <v>225.76</v>
      </c>
      <c r="C6113" s="6">
        <v>196.33631</v>
      </c>
      <c r="D6113" s="6">
        <v>0.149863721081444</v>
      </c>
      <c r="E6113" s="4">
        <f t="shared" si="23"/>
        <v>0.15096288338937583</v>
      </c>
      <c r="F6113" s="4"/>
    </row>
    <row r="6114" spans="1:6" ht="13.2" x14ac:dyDescent="0.25">
      <c r="A6114" s="5">
        <v>44808.666666666664</v>
      </c>
      <c r="B6114" s="6">
        <v>190.57</v>
      </c>
      <c r="C6114" s="6">
        <v>165.73892000000001</v>
      </c>
      <c r="D6114" s="6">
        <v>0.149820452552725</v>
      </c>
      <c r="E6114" s="4">
        <f t="shared" si="23"/>
        <v>0.15577206280559319</v>
      </c>
      <c r="F6114" s="4"/>
    </row>
    <row r="6115" spans="1:6" ht="13.2" x14ac:dyDescent="0.25">
      <c r="A6115" s="5">
        <v>44808.708333333336</v>
      </c>
      <c r="B6115" s="6">
        <v>175.97</v>
      </c>
      <c r="C6115" s="6">
        <v>143.36546000000001</v>
      </c>
      <c r="D6115" s="6">
        <v>0.22742256049678899</v>
      </c>
      <c r="E6115" s="4">
        <f t="shared" si="23"/>
        <v>0.16252920632874723</v>
      </c>
      <c r="F6115" s="4"/>
    </row>
    <row r="6116" spans="1:6" ht="13.2" x14ac:dyDescent="0.25">
      <c r="A6116" s="5">
        <v>44808.75</v>
      </c>
      <c r="B6116" s="6">
        <v>175.56</v>
      </c>
      <c r="C6116" s="6">
        <v>136.05044000000001</v>
      </c>
      <c r="D6116" s="6">
        <v>0.29040376495658499</v>
      </c>
      <c r="E6116" s="4">
        <f t="shared" si="23"/>
        <v>0.16960032733155281</v>
      </c>
      <c r="F6116" s="4"/>
    </row>
    <row r="6117" spans="1:6" ht="13.2" x14ac:dyDescent="0.25">
      <c r="A6117" s="5">
        <v>44808.791666666664</v>
      </c>
      <c r="B6117" s="6">
        <v>180.89</v>
      </c>
      <c r="C6117" s="6">
        <v>137.05624</v>
      </c>
      <c r="D6117" s="6">
        <v>0.31982316164517499</v>
      </c>
      <c r="E6117" s="4">
        <f t="shared" si="23"/>
        <v>0.17438091233598821</v>
      </c>
      <c r="F6117" s="4"/>
    </row>
    <row r="6118" spans="1:6" ht="13.2" x14ac:dyDescent="0.25">
      <c r="A6118" s="5">
        <v>44808.833333333336</v>
      </c>
      <c r="B6118" s="6">
        <v>184.59</v>
      </c>
      <c r="C6118" s="6">
        <v>139.94390999999999</v>
      </c>
      <c r="D6118" s="6">
        <v>0.31902845933059898</v>
      </c>
      <c r="E6118" s="4">
        <f t="shared" si="23"/>
        <v>0.17838386581140475</v>
      </c>
      <c r="F6118" s="4"/>
    </row>
    <row r="6119" spans="1:6" ht="13.2" x14ac:dyDescent="0.25">
      <c r="A6119" s="5">
        <v>44808.875</v>
      </c>
      <c r="B6119" s="6">
        <v>189.62</v>
      </c>
      <c r="C6119" s="6">
        <v>145.6352</v>
      </c>
      <c r="D6119" s="6">
        <v>0.30202039067478198</v>
      </c>
      <c r="E6119" s="4">
        <f t="shared" si="23"/>
        <v>0.18178110993636989</v>
      </c>
      <c r="F6119" s="4"/>
    </row>
    <row r="6120" spans="1:6" ht="13.2" x14ac:dyDescent="0.25">
      <c r="A6120" s="5">
        <v>44808.916666666664</v>
      </c>
      <c r="B6120" s="6">
        <v>194.05</v>
      </c>
      <c r="C6120" s="6">
        <v>152.24758</v>
      </c>
      <c r="D6120" s="6">
        <v>0.27456869922004601</v>
      </c>
      <c r="E6120" s="4">
        <f t="shared" si="23"/>
        <v>0.18438548651975037</v>
      </c>
      <c r="F6120" s="4"/>
    </row>
    <row r="6121" spans="1:6" ht="13.2" x14ac:dyDescent="0.25">
      <c r="A6121" s="5">
        <v>44808.958333333336</v>
      </c>
      <c r="B6121" s="6">
        <v>199.42</v>
      </c>
      <c r="C6121" s="6">
        <v>159.12683000000001</v>
      </c>
      <c r="D6121" s="6">
        <v>0.25321418141742602</v>
      </c>
      <c r="E6121" s="4">
        <f t="shared" si="23"/>
        <v>0.18616740219727337</v>
      </c>
      <c r="F6121" s="4"/>
    </row>
    <row r="6122" spans="1:6" ht="13.2" x14ac:dyDescent="0.25">
      <c r="A6122" s="5">
        <v>44809</v>
      </c>
      <c r="B6122" s="6">
        <v>210.73</v>
      </c>
      <c r="C6122" s="6">
        <v>172.02409</v>
      </c>
      <c r="D6122" s="6">
        <v>0.225002846984977</v>
      </c>
      <c r="E6122" s="4">
        <f t="shared" si="23"/>
        <v>0.18776059826656522</v>
      </c>
      <c r="F6122" s="4"/>
    </row>
    <row r="6123" spans="1:6" ht="13.2" x14ac:dyDescent="0.25">
      <c r="A6123" s="5">
        <v>44809.041666666664</v>
      </c>
      <c r="B6123" s="6">
        <v>239.15</v>
      </c>
      <c r="C6123" s="6">
        <v>200.37019000000001</v>
      </c>
      <c r="D6123" s="6">
        <v>0.19354081562731401</v>
      </c>
      <c r="E6123" s="4">
        <f t="shared" si="23"/>
        <v>0.19125383946907748</v>
      </c>
      <c r="F6123" s="4"/>
    </row>
    <row r="6124" spans="1:6" ht="13.2" x14ac:dyDescent="0.25">
      <c r="A6124" s="5">
        <v>44809.083333333336</v>
      </c>
      <c r="B6124" s="6">
        <v>273.93</v>
      </c>
      <c r="C6124" s="6">
        <v>234.05068</v>
      </c>
      <c r="D6124" s="6">
        <v>0.170387541706779</v>
      </c>
      <c r="E6124" s="4">
        <f t="shared" si="23"/>
        <v>0.19157969315248649</v>
      </c>
      <c r="F6124" s="4"/>
    </row>
    <row r="6125" spans="1:6" ht="13.2" x14ac:dyDescent="0.25">
      <c r="A6125" s="5">
        <v>44809.125</v>
      </c>
      <c r="B6125" s="6">
        <v>279.08</v>
      </c>
      <c r="C6125" s="6">
        <v>250.99798000000001</v>
      </c>
      <c r="D6125" s="6">
        <v>0.111881458169503</v>
      </c>
      <c r="E6125" s="4">
        <f t="shared" si="23"/>
        <v>0.19169188805918172</v>
      </c>
      <c r="F6125" s="4"/>
    </row>
    <row r="6126" spans="1:6" ht="13.2" x14ac:dyDescent="0.25">
      <c r="A6126" s="5">
        <v>44809.166666666664</v>
      </c>
      <c r="B6126" s="6">
        <v>276.79000000000002</v>
      </c>
      <c r="C6126" s="6">
        <v>249.32192000000001</v>
      </c>
      <c r="D6126" s="6">
        <v>0.110171139384776</v>
      </c>
      <c r="E6126" s="4">
        <f t="shared" si="23"/>
        <v>0.19279410188425497</v>
      </c>
      <c r="F6126" s="4"/>
    </row>
    <row r="6127" spans="1:6" ht="13.2" x14ac:dyDescent="0.25">
      <c r="A6127" s="5">
        <v>44809.208333333336</v>
      </c>
      <c r="B6127" s="6">
        <v>268.95999999999998</v>
      </c>
      <c r="C6127" s="6">
        <v>243.28334000000001</v>
      </c>
      <c r="D6127" s="6">
        <v>0.105542204410708</v>
      </c>
      <c r="E6127" s="4">
        <f t="shared" si="23"/>
        <v>0.19196825871735426</v>
      </c>
      <c r="F6127" s="4"/>
    </row>
    <row r="6128" spans="1:6" ht="13.2" x14ac:dyDescent="0.25">
      <c r="A6128" s="5">
        <v>44809.25</v>
      </c>
      <c r="B6128" s="6">
        <v>264.37</v>
      </c>
      <c r="C6128" s="6">
        <v>240.71177</v>
      </c>
      <c r="D6128" s="6">
        <v>9.8284475246058794E-2</v>
      </c>
      <c r="E6128" s="4">
        <f t="shared" si="23"/>
        <v>0.19073169003061075</v>
      </c>
      <c r="F6128" s="4"/>
    </row>
    <row r="6129" spans="1:6" ht="13.2" x14ac:dyDescent="0.25">
      <c r="A6129" s="5">
        <v>44809.291666666664</v>
      </c>
      <c r="B6129" s="6">
        <v>264.31</v>
      </c>
      <c r="C6129" s="6">
        <v>242.2559</v>
      </c>
      <c r="D6129" s="6">
        <v>9.1036379299740497E-2</v>
      </c>
      <c r="E6129" s="4">
        <f t="shared" si="23"/>
        <v>0.18892382722531997</v>
      </c>
      <c r="F6129" s="4"/>
    </row>
    <row r="6130" spans="1:6" ht="13.2" x14ac:dyDescent="0.25">
      <c r="A6130" s="5">
        <v>44809.333333333336</v>
      </c>
      <c r="B6130" s="6">
        <v>269.38</v>
      </c>
      <c r="C6130" s="6">
        <v>243.96877000000001</v>
      </c>
      <c r="D6130" s="6">
        <v>0.104157716579872</v>
      </c>
      <c r="E6130" s="4">
        <f t="shared" si="23"/>
        <v>0.18723605629982834</v>
      </c>
      <c r="F6130" s="4"/>
    </row>
    <row r="6131" spans="1:6" ht="13.2" x14ac:dyDescent="0.25">
      <c r="A6131" s="5">
        <v>44809.375</v>
      </c>
      <c r="B6131" s="6">
        <v>279.93</v>
      </c>
      <c r="C6131" s="6">
        <v>239.60047</v>
      </c>
      <c r="D6131" s="6">
        <v>0.16831991189332801</v>
      </c>
      <c r="E6131" s="4">
        <f t="shared" si="23"/>
        <v>0.18752646256967939</v>
      </c>
      <c r="F6131" s="4"/>
    </row>
    <row r="6132" spans="1:6" ht="13.2" x14ac:dyDescent="0.25">
      <c r="A6132" s="5">
        <v>44809.416666666664</v>
      </c>
      <c r="B6132" s="6">
        <v>266.33999999999997</v>
      </c>
      <c r="C6132" s="6">
        <v>234.26379</v>
      </c>
      <c r="D6132" s="6">
        <v>0.13692346563675001</v>
      </c>
      <c r="E6132" s="4">
        <f t="shared" si="23"/>
        <v>0.18568711214988479</v>
      </c>
      <c r="F6132" s="4"/>
    </row>
    <row r="6133" spans="1:6" ht="13.2" x14ac:dyDescent="0.25">
      <c r="A6133" s="5">
        <v>44809.458333333336</v>
      </c>
      <c r="B6133" s="6">
        <v>262.38</v>
      </c>
      <c r="C6133" s="6">
        <v>237.60462000000001</v>
      </c>
      <c r="D6133" s="6">
        <v>0.10427145734792501</v>
      </c>
      <c r="E6133" s="4">
        <f t="shared" si="23"/>
        <v>0.18309523831189237</v>
      </c>
      <c r="F6133" s="4"/>
    </row>
    <row r="6134" spans="1:6" ht="13.2" x14ac:dyDescent="0.25">
      <c r="A6134" s="5">
        <v>44809.5</v>
      </c>
      <c r="B6134" s="6">
        <v>271.10000000000002</v>
      </c>
      <c r="C6134" s="6">
        <v>244.21848</v>
      </c>
      <c r="D6134" s="6">
        <v>0.110071604736873</v>
      </c>
      <c r="E6134" s="4">
        <f t="shared" si="23"/>
        <v>0.18185417523515893</v>
      </c>
      <c r="F6134" s="4"/>
    </row>
    <row r="6135" spans="1:6" ht="13.2" x14ac:dyDescent="0.25">
      <c r="A6135" s="5">
        <v>44809.541666666664</v>
      </c>
      <c r="B6135" s="6">
        <v>270.31</v>
      </c>
      <c r="C6135" s="6">
        <v>240.82579000000001</v>
      </c>
      <c r="D6135" s="6">
        <v>0.12242962018311999</v>
      </c>
      <c r="E6135" s="4">
        <f t="shared" si="23"/>
        <v>0.18040330948869274</v>
      </c>
      <c r="F6135" s="4"/>
    </row>
    <row r="6136" spans="1:6" ht="13.2" x14ac:dyDescent="0.25">
      <c r="A6136" s="5">
        <v>44809.583333333336</v>
      </c>
      <c r="B6136" s="6">
        <v>264</v>
      </c>
      <c r="C6136" s="6">
        <v>225.76238000000001</v>
      </c>
      <c r="D6136" s="6">
        <v>0.169371088309752</v>
      </c>
      <c r="E6136" s="4">
        <f t="shared" si="23"/>
        <v>0.17948154653721035</v>
      </c>
      <c r="F6136" s="4"/>
    </row>
    <row r="6137" spans="1:6" ht="13.2" x14ac:dyDescent="0.25">
      <c r="A6137" s="5">
        <v>44809.625</v>
      </c>
      <c r="B6137" s="6">
        <v>231.18</v>
      </c>
      <c r="C6137" s="6">
        <v>199.03779</v>
      </c>
      <c r="D6137" s="6">
        <v>0.16148797673044901</v>
      </c>
      <c r="E6137" s="4">
        <f t="shared" si="23"/>
        <v>0.17996589052258552</v>
      </c>
      <c r="F6137" s="4"/>
    </row>
    <row r="6138" spans="1:6" ht="13.2" x14ac:dyDescent="0.25">
      <c r="A6138" s="5">
        <v>44809.666666666664</v>
      </c>
      <c r="B6138" s="6">
        <v>183.94</v>
      </c>
      <c r="C6138" s="6">
        <v>169.06086999999999</v>
      </c>
      <c r="D6138" s="6">
        <v>8.80104899495667E-2</v>
      </c>
      <c r="E6138" s="4">
        <f t="shared" si="23"/>
        <v>0.17739047541412059</v>
      </c>
      <c r="F6138" s="4"/>
    </row>
    <row r="6139" spans="1:6" ht="13.2" x14ac:dyDescent="0.25">
      <c r="A6139" s="5">
        <v>44809.708333333336</v>
      </c>
      <c r="B6139" s="6">
        <v>165.01</v>
      </c>
      <c r="C6139" s="6">
        <v>146.25095999999999</v>
      </c>
      <c r="D6139" s="6">
        <v>0.128266098219115</v>
      </c>
      <c r="E6139" s="4">
        <f t="shared" si="23"/>
        <v>0.17325895615255082</v>
      </c>
      <c r="F6139" s="4"/>
    </row>
    <row r="6140" spans="1:6" ht="13.2" x14ac:dyDescent="0.25">
      <c r="A6140" s="5">
        <v>44809.75</v>
      </c>
      <c r="B6140" s="6">
        <v>171.72</v>
      </c>
      <c r="C6140" s="6">
        <v>137.82909000000001</v>
      </c>
      <c r="D6140" s="6">
        <v>0.24589083480127399</v>
      </c>
      <c r="E6140" s="4">
        <f t="shared" si="23"/>
        <v>0.1714042507294129</v>
      </c>
      <c r="F6140" s="4"/>
    </row>
    <row r="6141" spans="1:6" ht="13.2" x14ac:dyDescent="0.25">
      <c r="A6141" s="5">
        <v>44809.791666666664</v>
      </c>
      <c r="B6141" s="6">
        <v>169.12</v>
      </c>
      <c r="C6141" s="6">
        <v>138.16476</v>
      </c>
      <c r="D6141" s="6">
        <v>0.224045842080136</v>
      </c>
      <c r="E6141" s="4">
        <f t="shared" si="23"/>
        <v>0.16741352908086959</v>
      </c>
      <c r="F6141" s="4"/>
    </row>
    <row r="6142" spans="1:6" ht="13.2" x14ac:dyDescent="0.25">
      <c r="A6142" s="5">
        <v>44809.833333333336</v>
      </c>
      <c r="B6142" s="6">
        <v>179.02</v>
      </c>
      <c r="C6142" s="6">
        <v>141.24683999999999</v>
      </c>
      <c r="D6142" s="6">
        <v>0.26742658455226298</v>
      </c>
      <c r="E6142" s="4">
        <f t="shared" si="23"/>
        <v>0.16526345096510558</v>
      </c>
      <c r="F6142" s="4"/>
    </row>
    <row r="6143" spans="1:6" ht="13.2" x14ac:dyDescent="0.25">
      <c r="A6143" s="5">
        <v>44809.875</v>
      </c>
      <c r="B6143" s="6">
        <v>189.39</v>
      </c>
      <c r="C6143" s="6">
        <v>147.60722000000001</v>
      </c>
      <c r="D6143" s="6">
        <v>0.28306731879375502</v>
      </c>
      <c r="E6143" s="4">
        <f t="shared" si="23"/>
        <v>0.16447373963672945</v>
      </c>
      <c r="F6143" s="4"/>
    </row>
    <row r="6144" spans="1:6" ht="13.2" x14ac:dyDescent="0.25">
      <c r="A6144" s="5">
        <v>44809.916666666664</v>
      </c>
      <c r="B6144" s="6">
        <v>195.93</v>
      </c>
      <c r="C6144" s="6">
        <v>154.42311000000001</v>
      </c>
      <c r="D6144" s="6">
        <v>0.26878677679785101</v>
      </c>
      <c r="E6144" s="4">
        <f t="shared" si="23"/>
        <v>0.16423282620247134</v>
      </c>
      <c r="F6144" s="4"/>
    </row>
    <row r="6145" spans="1:6" ht="13.2" x14ac:dyDescent="0.25">
      <c r="A6145" s="5">
        <v>44809.958333333336</v>
      </c>
      <c r="B6145" s="6">
        <v>204.12</v>
      </c>
      <c r="C6145" s="6">
        <v>159.43669</v>
      </c>
      <c r="D6145" s="6">
        <v>0.28025738617629298</v>
      </c>
      <c r="E6145" s="4">
        <f t="shared" ref="E6145:E6399" si="24">AVERAGE(D6122:D6145)</f>
        <v>0.16535962640075746</v>
      </c>
      <c r="F6145" s="4"/>
    </row>
    <row r="6146" spans="1:6" ht="13.2" x14ac:dyDescent="0.25">
      <c r="A6146" s="5">
        <v>44807</v>
      </c>
      <c r="B6146" s="6">
        <v>201.73</v>
      </c>
      <c r="C6146" s="6">
        <v>198.57899</v>
      </c>
      <c r="D6146" s="6">
        <v>1.5867791451653401E-2</v>
      </c>
      <c r="E6146" s="4">
        <f t="shared" si="24"/>
        <v>0.15664566575353567</v>
      </c>
      <c r="F6146" s="4"/>
    </row>
    <row r="6147" spans="1:6" ht="13.2" x14ac:dyDescent="0.25">
      <c r="A6147" s="5">
        <v>44807.041666666664</v>
      </c>
      <c r="B6147" s="6">
        <v>212.82</v>
      </c>
      <c r="C6147" s="6">
        <v>228.52131</v>
      </c>
      <c r="D6147" s="6">
        <v>6.8708296832361002E-2</v>
      </c>
      <c r="E6147" s="4">
        <f t="shared" si="24"/>
        <v>0.15144431080374593</v>
      </c>
      <c r="F6147" s="4"/>
    </row>
    <row r="6148" spans="1:6" ht="13.2" x14ac:dyDescent="0.25">
      <c r="A6148" s="5">
        <v>44807.083333333336</v>
      </c>
      <c r="B6148" s="6">
        <v>251.89</v>
      </c>
      <c r="C6148" s="6">
        <v>259.21237000000002</v>
      </c>
      <c r="D6148" s="6">
        <v>2.8248536132747099E-2</v>
      </c>
      <c r="E6148" s="4">
        <f t="shared" si="24"/>
        <v>0.14552185223816128</v>
      </c>
      <c r="F6148" s="4"/>
    </row>
    <row r="6149" spans="1:6" ht="13.2" x14ac:dyDescent="0.25">
      <c r="A6149" s="5">
        <v>44807.125</v>
      </c>
      <c r="B6149" s="6">
        <v>268.76</v>
      </c>
      <c r="C6149" s="6">
        <v>275.46251999999998</v>
      </c>
      <c r="D6149" s="6">
        <v>2.4331876438217399E-2</v>
      </c>
      <c r="E6149" s="4">
        <f t="shared" si="24"/>
        <v>0.14187395299935768</v>
      </c>
      <c r="F6149" s="4"/>
    </row>
    <row r="6150" spans="1:6" ht="13.2" x14ac:dyDescent="0.25">
      <c r="A6150" s="5">
        <v>44807.166666666664</v>
      </c>
      <c r="B6150" s="6">
        <v>272.77</v>
      </c>
      <c r="C6150" s="6">
        <v>273.85250000000002</v>
      </c>
      <c r="D6150" s="6">
        <v>3.9528578340531396E-3</v>
      </c>
      <c r="E6150" s="4">
        <f t="shared" si="24"/>
        <v>0.13744819126807756</v>
      </c>
      <c r="F6150" s="4"/>
    </row>
    <row r="6151" spans="1:6" ht="13.2" x14ac:dyDescent="0.25">
      <c r="A6151" s="5">
        <v>44807.208333333336</v>
      </c>
      <c r="B6151" s="6">
        <v>265.95999999999998</v>
      </c>
      <c r="C6151" s="6">
        <v>267.27672999999999</v>
      </c>
      <c r="D6151" s="6">
        <v>4.9264670366178402E-3</v>
      </c>
      <c r="E6151" s="4">
        <f t="shared" si="24"/>
        <v>0.1332558688774905</v>
      </c>
      <c r="F6151" s="4"/>
    </row>
    <row r="6152" spans="1:6" ht="13.2" x14ac:dyDescent="0.25">
      <c r="A6152" s="5">
        <v>44807.25</v>
      </c>
      <c r="B6152" s="6">
        <v>259.01</v>
      </c>
      <c r="C6152" s="6">
        <v>264.97098</v>
      </c>
      <c r="D6152" s="6">
        <v>2.2496727754865799E-2</v>
      </c>
      <c r="E6152" s="4">
        <f t="shared" si="24"/>
        <v>0.13009804606535744</v>
      </c>
      <c r="F6152" s="4"/>
    </row>
    <row r="6153" spans="1:6" ht="13.2" x14ac:dyDescent="0.25">
      <c r="A6153" s="5">
        <v>44807.291666666664</v>
      </c>
      <c r="B6153" s="6">
        <v>259.16000000000003</v>
      </c>
      <c r="C6153" s="6">
        <v>266.18148000000002</v>
      </c>
      <c r="D6153" s="6">
        <v>2.63785444426862E-2</v>
      </c>
      <c r="E6153" s="4">
        <f t="shared" si="24"/>
        <v>0.12740396961298017</v>
      </c>
      <c r="F6153" s="4"/>
    </row>
    <row r="6154" spans="1:6" ht="13.2" x14ac:dyDescent="0.25">
      <c r="A6154" s="5">
        <v>44807.333333333336</v>
      </c>
      <c r="B6154" s="6">
        <v>264.38</v>
      </c>
      <c r="C6154" s="6">
        <v>268.41464999999999</v>
      </c>
      <c r="D6154" s="6">
        <v>1.50314075628882E-2</v>
      </c>
      <c r="E6154" s="4">
        <f t="shared" si="24"/>
        <v>0.12369037340393919</v>
      </c>
      <c r="F6154" s="4"/>
    </row>
    <row r="6155" spans="1:6" ht="13.2" x14ac:dyDescent="0.25">
      <c r="A6155" s="5">
        <v>44807.375</v>
      </c>
      <c r="B6155" s="6">
        <v>257.33999999999997</v>
      </c>
      <c r="C6155" s="6">
        <v>266.23244</v>
      </c>
      <c r="D6155" s="6">
        <v>3.34010385811737E-2</v>
      </c>
      <c r="E6155" s="4">
        <f t="shared" si="24"/>
        <v>0.11806875368259943</v>
      </c>
      <c r="F6155" s="4"/>
    </row>
    <row r="6156" spans="1:6" ht="13.2" x14ac:dyDescent="0.25">
      <c r="A6156" s="5">
        <v>44807.416666666664</v>
      </c>
      <c r="B6156" s="6">
        <v>250.26</v>
      </c>
      <c r="C6156" s="6">
        <v>259.70465999999999</v>
      </c>
      <c r="D6156" s="6">
        <v>3.6366925414430297E-2</v>
      </c>
      <c r="E6156" s="4">
        <f t="shared" si="24"/>
        <v>0.11387889784000277</v>
      </c>
      <c r="F6156" s="4"/>
    </row>
    <row r="6157" spans="1:6" ht="13.2" x14ac:dyDescent="0.25">
      <c r="A6157" s="5">
        <v>44807.458333333336</v>
      </c>
      <c r="B6157" s="6">
        <v>248.02</v>
      </c>
      <c r="C6157" s="6">
        <v>257.63045</v>
      </c>
      <c r="D6157" s="6">
        <v>3.7303238029510799E-2</v>
      </c>
      <c r="E6157" s="4">
        <f t="shared" si="24"/>
        <v>0.11108855536840219</v>
      </c>
      <c r="F6157" s="4"/>
    </row>
    <row r="6158" spans="1:6" ht="13.2" x14ac:dyDescent="0.25">
      <c r="A6158" s="5">
        <v>44807.5</v>
      </c>
      <c r="B6158" s="6">
        <v>251.01</v>
      </c>
      <c r="C6158" s="6">
        <v>262.76209999999998</v>
      </c>
      <c r="D6158" s="6">
        <v>4.4725247666996003E-2</v>
      </c>
      <c r="E6158" s="4">
        <f t="shared" si="24"/>
        <v>0.10836579049049067</v>
      </c>
      <c r="F6158" s="4"/>
    </row>
    <row r="6159" spans="1:6" ht="13.2" x14ac:dyDescent="0.25">
      <c r="A6159" s="5">
        <v>44807.541666666664</v>
      </c>
      <c r="B6159" s="6">
        <v>256.48</v>
      </c>
      <c r="C6159" s="6">
        <v>262.31722000000002</v>
      </c>
      <c r="D6159" s="6">
        <v>2.2252523109233899E-2</v>
      </c>
      <c r="E6159" s="4">
        <f t="shared" si="24"/>
        <v>0.10419174477907873</v>
      </c>
      <c r="F6159" s="4"/>
    </row>
    <row r="6160" spans="1:6" ht="13.2" x14ac:dyDescent="0.25">
      <c r="A6160" s="5">
        <v>44807.583333333336</v>
      </c>
      <c r="B6160" s="6">
        <v>255.06</v>
      </c>
      <c r="C6160" s="6">
        <v>246.02567999999999</v>
      </c>
      <c r="D6160" s="6">
        <v>3.6721044729964798E-2</v>
      </c>
      <c r="E6160" s="4">
        <f t="shared" si="24"/>
        <v>9.8664659629920937E-2</v>
      </c>
      <c r="F6160" s="4"/>
    </row>
    <row r="6161" spans="1:6" ht="13.2" x14ac:dyDescent="0.25">
      <c r="A6161" s="5">
        <v>44807.625</v>
      </c>
      <c r="B6161" s="6">
        <v>218.72</v>
      </c>
      <c r="C6161" s="6">
        <v>211.94454999999999</v>
      </c>
      <c r="D6161" s="6">
        <v>3.1968031261006703E-2</v>
      </c>
      <c r="E6161" s="4">
        <f t="shared" si="24"/>
        <v>9.326799523536082E-2</v>
      </c>
      <c r="F6161" s="4"/>
    </row>
    <row r="6162" spans="1:6" ht="13.2" x14ac:dyDescent="0.25">
      <c r="A6162" s="5">
        <v>44807.666666666664</v>
      </c>
      <c r="B6162" s="6">
        <v>176.16</v>
      </c>
      <c r="C6162" s="6">
        <v>176.29955000000001</v>
      </c>
      <c r="D6162" s="6">
        <v>7.9155051728727597E-4</v>
      </c>
      <c r="E6162" s="4">
        <f t="shared" si="24"/>
        <v>8.963387275901584E-2</v>
      </c>
      <c r="F6162" s="4"/>
    </row>
    <row r="6163" spans="1:6" ht="13.2" x14ac:dyDescent="0.25">
      <c r="A6163" s="5">
        <v>44807.708333333336</v>
      </c>
      <c r="B6163" s="6">
        <v>157.35</v>
      </c>
      <c r="C6163" s="6">
        <v>153.83735999999999</v>
      </c>
      <c r="D6163" s="6">
        <v>2.28334651608686E-2</v>
      </c>
      <c r="E6163" s="4">
        <f t="shared" si="24"/>
        <v>8.5240846381588922E-2</v>
      </c>
      <c r="F6163" s="4"/>
    </row>
    <row r="6164" spans="1:6" ht="13.2" x14ac:dyDescent="0.25">
      <c r="A6164" s="5">
        <v>44807.75</v>
      </c>
      <c r="B6164" s="6">
        <v>157.54</v>
      </c>
      <c r="C6164" s="6">
        <v>148.98704000000001</v>
      </c>
      <c r="D6164" s="6">
        <v>5.7407409396145997E-2</v>
      </c>
      <c r="E6164" s="4">
        <f t="shared" si="24"/>
        <v>7.738737032304191E-2</v>
      </c>
      <c r="F6164" s="4"/>
    </row>
    <row r="6165" spans="1:6" ht="13.2" x14ac:dyDescent="0.25">
      <c r="A6165" s="5">
        <v>44807.791666666664</v>
      </c>
      <c r="B6165" s="6">
        <v>170.51</v>
      </c>
      <c r="C6165" s="6">
        <v>152.3381</v>
      </c>
      <c r="D6165" s="6">
        <v>0.11928663938962</v>
      </c>
      <c r="E6165" s="4">
        <f t="shared" si="24"/>
        <v>7.3022403544270406E-2</v>
      </c>
      <c r="F6165" s="4"/>
    </row>
    <row r="6166" spans="1:6" ht="13.2" x14ac:dyDescent="0.25">
      <c r="A6166" s="5">
        <v>44807.833333333336</v>
      </c>
      <c r="B6166" s="6">
        <v>176.4</v>
      </c>
      <c r="C6166" s="6">
        <v>154.93333999999999</v>
      </c>
      <c r="D6166" s="6">
        <v>0.13855416787632599</v>
      </c>
      <c r="E6166" s="4">
        <f t="shared" si="24"/>
        <v>6.765271951610638E-2</v>
      </c>
      <c r="F6166" s="4"/>
    </row>
    <row r="6167" spans="1:6" ht="13.2" x14ac:dyDescent="0.25">
      <c r="A6167" s="5">
        <v>44807.875</v>
      </c>
      <c r="B6167" s="6">
        <v>183.19</v>
      </c>
      <c r="C6167" s="6">
        <v>157.86604</v>
      </c>
      <c r="D6167" s="6">
        <v>0.16041423475245201</v>
      </c>
      <c r="E6167" s="4">
        <f t="shared" si="24"/>
        <v>6.2542174347718762E-2</v>
      </c>
      <c r="F6167" s="4"/>
    </row>
    <row r="6168" spans="1:6" ht="13.2" x14ac:dyDescent="0.25">
      <c r="A6168" s="5">
        <v>44807.916666666664</v>
      </c>
      <c r="B6168" s="6">
        <v>190.44</v>
      </c>
      <c r="C6168" s="6">
        <v>164.68305000000001</v>
      </c>
      <c r="D6168" s="6">
        <v>0.15640316353140099</v>
      </c>
      <c r="E6168" s="4">
        <f t="shared" si="24"/>
        <v>5.7859523794949998E-2</v>
      </c>
      <c r="F6168" s="4"/>
    </row>
    <row r="6169" spans="1:6" ht="13.2" x14ac:dyDescent="0.25">
      <c r="A6169" s="5">
        <v>44807.958333333336</v>
      </c>
      <c r="B6169" s="6">
        <v>198.34</v>
      </c>
      <c r="C6169" s="6">
        <v>175.87547000000001</v>
      </c>
      <c r="D6169" s="6">
        <v>0.12772975105624401</v>
      </c>
      <c r="E6169" s="4">
        <f t="shared" si="24"/>
        <v>5.1504205664947976E-2</v>
      </c>
      <c r="F6169" s="4"/>
    </row>
    <row r="6170" spans="1:6" ht="13.2" x14ac:dyDescent="0.25">
      <c r="A6170" s="5">
        <v>44808</v>
      </c>
      <c r="B6170" s="6">
        <v>208.66</v>
      </c>
      <c r="C6170" s="6">
        <v>194.95767000000001</v>
      </c>
      <c r="D6170" s="6">
        <v>7.0283615925446699E-2</v>
      </c>
      <c r="E6170" s="4">
        <f t="shared" si="24"/>
        <v>5.3771531684689365E-2</v>
      </c>
      <c r="F6170" s="4"/>
    </row>
    <row r="6171" spans="1:6" ht="13.2" x14ac:dyDescent="0.25">
      <c r="A6171" s="5">
        <v>44808.041666666664</v>
      </c>
      <c r="B6171" s="6">
        <v>228.81</v>
      </c>
      <c r="C6171" s="6">
        <v>229.08403999999999</v>
      </c>
      <c r="D6171" s="6">
        <v>1.19624221748483E-3</v>
      </c>
      <c r="E6171" s="4">
        <f t="shared" si="24"/>
        <v>5.0958529409069524E-2</v>
      </c>
      <c r="F6171" s="4"/>
    </row>
    <row r="6172" spans="1:6" ht="13.2" x14ac:dyDescent="0.25">
      <c r="A6172" s="5">
        <v>44808.083333333336</v>
      </c>
      <c r="B6172" s="6">
        <v>278.35000000000002</v>
      </c>
      <c r="C6172" s="6">
        <v>260.70645999999999</v>
      </c>
      <c r="D6172" s="6">
        <v>6.7675883443778201E-2</v>
      </c>
      <c r="E6172" s="4">
        <f t="shared" si="24"/>
        <v>5.260133554702915E-2</v>
      </c>
      <c r="F6172" s="4"/>
    </row>
    <row r="6173" spans="1:6" ht="13.2" x14ac:dyDescent="0.25">
      <c r="A6173" s="5">
        <v>44808.125</v>
      </c>
      <c r="B6173" s="6">
        <v>282.83999999999997</v>
      </c>
      <c r="C6173" s="6">
        <v>273.45731000000001</v>
      </c>
      <c r="D6173" s="6">
        <v>3.4311351925461302E-2</v>
      </c>
      <c r="E6173" s="4">
        <f t="shared" si="24"/>
        <v>5.3017147025664318E-2</v>
      </c>
      <c r="F6173" s="4"/>
    </row>
    <row r="6174" spans="1:6" ht="13.2" x14ac:dyDescent="0.25">
      <c r="A6174" s="5">
        <v>44808.166666666664</v>
      </c>
      <c r="B6174" s="6">
        <v>273.83999999999997</v>
      </c>
      <c r="C6174" s="6">
        <v>268.84879999999998</v>
      </c>
      <c r="D6174" s="6">
        <v>1.8565081934529701E-2</v>
      </c>
      <c r="E6174" s="4">
        <f t="shared" si="24"/>
        <v>5.3625989696517502E-2</v>
      </c>
      <c r="F6174" s="4"/>
    </row>
    <row r="6175" spans="1:6" ht="13.2" x14ac:dyDescent="0.25">
      <c r="A6175" s="5">
        <v>44808.208333333336</v>
      </c>
      <c r="B6175" s="6">
        <v>277.56</v>
      </c>
      <c r="C6175" s="6">
        <v>262.03838999999999</v>
      </c>
      <c r="D6175" s="6">
        <v>5.9234106880293402E-2</v>
      </c>
      <c r="E6175" s="4">
        <f t="shared" si="24"/>
        <v>5.5888808023337323E-2</v>
      </c>
      <c r="F6175" s="4"/>
    </row>
    <row r="6176" spans="1:6" ht="13.2" x14ac:dyDescent="0.25">
      <c r="A6176" s="5">
        <v>44808.25</v>
      </c>
      <c r="B6176" s="6">
        <v>275.5</v>
      </c>
      <c r="C6176" s="6">
        <v>259.64909</v>
      </c>
      <c r="D6176" s="6">
        <v>6.1047431362074002E-2</v>
      </c>
      <c r="E6176" s="4">
        <f t="shared" si="24"/>
        <v>5.749508734030432E-2</v>
      </c>
      <c r="F6176" s="4"/>
    </row>
    <row r="6177" spans="1:6" ht="13.2" x14ac:dyDescent="0.25">
      <c r="A6177" s="5">
        <v>44808.291666666664</v>
      </c>
      <c r="B6177" s="6">
        <v>279.23</v>
      </c>
      <c r="C6177" s="6">
        <v>260.01161000000002</v>
      </c>
      <c r="D6177" s="6">
        <v>7.3913584089571993E-2</v>
      </c>
      <c r="E6177" s="4">
        <f t="shared" si="24"/>
        <v>5.9475713992257893E-2</v>
      </c>
      <c r="F6177" s="4"/>
    </row>
    <row r="6178" spans="1:6" ht="13.2" x14ac:dyDescent="0.25">
      <c r="A6178" s="5">
        <v>44808.333333333336</v>
      </c>
      <c r="B6178" s="6">
        <v>283.88</v>
      </c>
      <c r="C6178" s="6">
        <v>259.85957000000002</v>
      </c>
      <c r="D6178" s="6">
        <v>9.2436195442022598E-2</v>
      </c>
      <c r="E6178" s="4">
        <f t="shared" si="24"/>
        <v>6.2700913487221829E-2</v>
      </c>
      <c r="F6178" s="4"/>
    </row>
    <row r="6179" spans="1:6" ht="13.2" x14ac:dyDescent="0.25">
      <c r="A6179" s="5">
        <v>44808.375</v>
      </c>
      <c r="B6179" s="6">
        <v>282.58</v>
      </c>
      <c r="C6179" s="6">
        <v>255.10873000000001</v>
      </c>
      <c r="D6179" s="6">
        <v>0.10768455473867899</v>
      </c>
      <c r="E6179" s="4">
        <f t="shared" si="24"/>
        <v>6.5796059993784559E-2</v>
      </c>
      <c r="F6179" s="4"/>
    </row>
    <row r="6180" spans="1:6" ht="13.2" x14ac:dyDescent="0.25">
      <c r="A6180" s="5">
        <v>44808.416666666664</v>
      </c>
      <c r="B6180" s="6">
        <v>280.45</v>
      </c>
      <c r="C6180" s="6">
        <v>249.24458999999999</v>
      </c>
      <c r="D6180" s="6">
        <v>0.12519994917442301</v>
      </c>
      <c r="E6180" s="4">
        <f t="shared" si="24"/>
        <v>6.9497435983784231E-2</v>
      </c>
      <c r="F6180" s="4"/>
    </row>
    <row r="6181" spans="1:6" ht="13.2" x14ac:dyDescent="0.25">
      <c r="A6181" s="5">
        <v>44808.458333333336</v>
      </c>
      <c r="B6181" s="6">
        <v>279.36</v>
      </c>
      <c r="C6181" s="6">
        <v>248.62769</v>
      </c>
      <c r="D6181" s="6">
        <v>0.123607752619991</v>
      </c>
      <c r="E6181" s="4">
        <f t="shared" si="24"/>
        <v>7.3093457425054242E-2</v>
      </c>
      <c r="F6181" s="4"/>
    </row>
    <row r="6182" spans="1:6" ht="13.2" x14ac:dyDescent="0.25">
      <c r="A6182" s="5">
        <v>44808.5</v>
      </c>
      <c r="B6182" s="6">
        <v>278.33999999999997</v>
      </c>
      <c r="C6182" s="6">
        <v>251.13163</v>
      </c>
      <c r="D6182" s="6">
        <v>0.10834306295865601</v>
      </c>
      <c r="E6182" s="4">
        <f t="shared" si="24"/>
        <v>7.5744199728873404E-2</v>
      </c>
      <c r="F6182" s="4"/>
    </row>
    <row r="6183" spans="1:6" ht="13.2" x14ac:dyDescent="0.25">
      <c r="A6183" s="5">
        <v>44808.541666666664</v>
      </c>
      <c r="B6183" s="6">
        <v>277.25</v>
      </c>
      <c r="C6183" s="6">
        <v>245.73434</v>
      </c>
      <c r="D6183" s="6">
        <v>0.128250939612265</v>
      </c>
      <c r="E6183" s="4">
        <f t="shared" si="24"/>
        <v>8.01608004164997E-2</v>
      </c>
      <c r="F6183" s="4"/>
    </row>
    <row r="6184" spans="1:6" ht="13.2" x14ac:dyDescent="0.25">
      <c r="A6184" s="5">
        <v>44808.583333333336</v>
      </c>
      <c r="B6184" s="6">
        <v>266.73</v>
      </c>
      <c r="C6184" s="6">
        <v>228.32930999999999</v>
      </c>
      <c r="D6184" s="6">
        <v>0.16818116780539399</v>
      </c>
      <c r="E6184" s="4">
        <f t="shared" si="24"/>
        <v>8.5638305544642593E-2</v>
      </c>
      <c r="F6184" s="4"/>
    </row>
    <row r="6185" spans="1:6" ht="13.2" x14ac:dyDescent="0.25">
      <c r="A6185" s="5">
        <v>44808.625</v>
      </c>
      <c r="B6185" s="6">
        <v>225.76</v>
      </c>
      <c r="C6185" s="6">
        <v>197.95791</v>
      </c>
      <c r="D6185" s="6">
        <v>0.140444451045174</v>
      </c>
      <c r="E6185" s="4">
        <f t="shared" si="24"/>
        <v>9.0158156368982903E-2</v>
      </c>
      <c r="F6185" s="4"/>
    </row>
    <row r="6186" spans="1:6" ht="13.2" x14ac:dyDescent="0.25">
      <c r="A6186" s="5">
        <v>44808.666666666664</v>
      </c>
      <c r="B6186" s="6">
        <v>190.57</v>
      </c>
      <c r="C6186" s="6">
        <v>166.28925000000001</v>
      </c>
      <c r="D6186" s="6">
        <v>0.14601515131014101</v>
      </c>
      <c r="E6186" s="4">
        <f t="shared" si="24"/>
        <v>9.620913973535182E-2</v>
      </c>
      <c r="F6186" s="4"/>
    </row>
    <row r="6187" spans="1:6" ht="13.2" x14ac:dyDescent="0.25">
      <c r="A6187" s="5">
        <v>44808.708333333336</v>
      </c>
      <c r="B6187" s="6">
        <v>175.97</v>
      </c>
      <c r="C6187" s="6">
        <v>145.45205000000001</v>
      </c>
      <c r="D6187" s="6">
        <v>0.20981450588011599</v>
      </c>
      <c r="E6187" s="4">
        <f t="shared" si="24"/>
        <v>0.1040000164319871</v>
      </c>
      <c r="F6187" s="4"/>
    </row>
    <row r="6188" spans="1:6" ht="13.2" x14ac:dyDescent="0.25">
      <c r="A6188" s="5">
        <v>44808.75</v>
      </c>
      <c r="B6188" s="6">
        <v>175.56</v>
      </c>
      <c r="C6188" s="6">
        <v>139.47806</v>
      </c>
      <c r="D6188" s="6">
        <v>0.25869258577298798</v>
      </c>
      <c r="E6188" s="4">
        <f t="shared" si="24"/>
        <v>0.11238689878102219</v>
      </c>
      <c r="F6188" s="4"/>
    </row>
    <row r="6189" spans="1:6" ht="13.2" x14ac:dyDescent="0.25">
      <c r="A6189" s="5">
        <v>44808.791666666664</v>
      </c>
      <c r="B6189" s="6">
        <v>180.89</v>
      </c>
      <c r="C6189" s="6">
        <v>140.18169</v>
      </c>
      <c r="D6189" s="6">
        <v>0.29039677007746101</v>
      </c>
      <c r="E6189" s="4">
        <f t="shared" si="24"/>
        <v>0.11951648755968221</v>
      </c>
      <c r="F6189" s="4"/>
    </row>
    <row r="6190" spans="1:6" ht="13.2" x14ac:dyDescent="0.25">
      <c r="A6190" s="5">
        <v>44808.833333333336</v>
      </c>
      <c r="B6190" s="6">
        <v>184.59</v>
      </c>
      <c r="C6190" s="6">
        <v>141.98278999999999</v>
      </c>
      <c r="D6190" s="6">
        <v>0.30008714436446798</v>
      </c>
      <c r="E6190" s="4">
        <f t="shared" si="24"/>
        <v>0.12624702824668815</v>
      </c>
      <c r="F6190" s="4"/>
    </row>
    <row r="6191" spans="1:6" ht="13.2" x14ac:dyDescent="0.25">
      <c r="A6191" s="5">
        <v>44808.875</v>
      </c>
      <c r="B6191" s="6">
        <v>189.62</v>
      </c>
      <c r="C6191" s="6">
        <v>147.56886</v>
      </c>
      <c r="D6191" s="6">
        <v>0.28495944198525303</v>
      </c>
      <c r="E6191" s="4">
        <f t="shared" si="24"/>
        <v>0.13143641188138822</v>
      </c>
      <c r="F6191" s="4"/>
    </row>
    <row r="6192" spans="1:6" ht="13.2" x14ac:dyDescent="0.25">
      <c r="A6192" s="5">
        <v>44808.916666666664</v>
      </c>
      <c r="B6192" s="6">
        <v>194.05</v>
      </c>
      <c r="C6192" s="6">
        <v>156.58009999999999</v>
      </c>
      <c r="D6192" s="6">
        <v>0.23930180144220101</v>
      </c>
      <c r="E6192" s="4">
        <f t="shared" si="24"/>
        <v>0.13489052179433822</v>
      </c>
      <c r="F6192" s="4"/>
    </row>
    <row r="6193" spans="1:6" ht="13.2" x14ac:dyDescent="0.25">
      <c r="A6193" s="5">
        <v>44808.958333333336</v>
      </c>
      <c r="B6193" s="6">
        <v>199.42</v>
      </c>
      <c r="C6193" s="6">
        <v>168.62717000000001</v>
      </c>
      <c r="D6193" s="6">
        <v>0.182608947300722</v>
      </c>
      <c r="E6193" s="4">
        <f t="shared" si="24"/>
        <v>0.13717715497119146</v>
      </c>
      <c r="F6193" s="4"/>
    </row>
    <row r="6194" spans="1:6" ht="13.2" x14ac:dyDescent="0.25">
      <c r="A6194" s="5">
        <v>44809</v>
      </c>
      <c r="B6194" s="6">
        <v>210.73</v>
      </c>
      <c r="C6194" s="6">
        <v>182.94362000000001</v>
      </c>
      <c r="D6194" s="6">
        <v>0.15188493591632199</v>
      </c>
      <c r="E6194" s="4">
        <f t="shared" si="24"/>
        <v>0.14057720997081127</v>
      </c>
      <c r="F6194" s="4"/>
    </row>
    <row r="6195" spans="1:6" ht="13.2" x14ac:dyDescent="0.25">
      <c r="A6195" s="5">
        <v>44809.041666666664</v>
      </c>
      <c r="B6195" s="6">
        <v>239.15</v>
      </c>
      <c r="C6195" s="6">
        <v>217.30695</v>
      </c>
      <c r="D6195" s="6">
        <v>0.100517033624557</v>
      </c>
      <c r="E6195" s="4">
        <f t="shared" si="24"/>
        <v>0.14471557627943923</v>
      </c>
      <c r="F6195" s="4"/>
    </row>
    <row r="6196" spans="1:6" ht="13.2" x14ac:dyDescent="0.25">
      <c r="A6196" s="5">
        <v>44809.083333333336</v>
      </c>
      <c r="B6196" s="6">
        <v>273.93</v>
      </c>
      <c r="C6196" s="6">
        <v>250.99536000000001</v>
      </c>
      <c r="D6196" s="6">
        <v>9.1374756887936101E-2</v>
      </c>
      <c r="E6196" s="4">
        <f t="shared" si="24"/>
        <v>0.14570302933961249</v>
      </c>
      <c r="F6196" s="4"/>
    </row>
    <row r="6197" spans="1:6" ht="13.2" x14ac:dyDescent="0.25">
      <c r="A6197" s="5">
        <v>44809.125</v>
      </c>
      <c r="B6197" s="6">
        <v>279.08</v>
      </c>
      <c r="C6197" s="6">
        <v>264.35010999999997</v>
      </c>
      <c r="D6197" s="6">
        <v>5.5721141935594402E-2</v>
      </c>
      <c r="E6197" s="4">
        <f t="shared" si="24"/>
        <v>0.14659510392336805</v>
      </c>
      <c r="F6197" s="4"/>
    </row>
    <row r="6198" spans="1:6" ht="13.2" x14ac:dyDescent="0.25">
      <c r="A6198" s="5">
        <v>44809.166666666664</v>
      </c>
      <c r="B6198" s="6">
        <v>276.79000000000002</v>
      </c>
      <c r="C6198" s="6">
        <v>259.67077999999998</v>
      </c>
      <c r="D6198" s="6">
        <v>6.5926632176327396E-2</v>
      </c>
      <c r="E6198" s="4">
        <f t="shared" si="24"/>
        <v>0.14856850185010961</v>
      </c>
      <c r="F6198" s="4"/>
    </row>
    <row r="6199" spans="1:6" ht="13.2" x14ac:dyDescent="0.25">
      <c r="A6199" s="5">
        <v>44809.208333333336</v>
      </c>
      <c r="B6199" s="6">
        <v>268.95999999999998</v>
      </c>
      <c r="C6199" s="6">
        <v>252.91542000000001</v>
      </c>
      <c r="D6199" s="6">
        <v>6.3438520276857605E-2</v>
      </c>
      <c r="E6199" s="4">
        <f t="shared" si="24"/>
        <v>0.14874368574163313</v>
      </c>
      <c r="F6199" s="4"/>
    </row>
    <row r="6200" spans="1:6" ht="13.2" x14ac:dyDescent="0.25">
      <c r="A6200" s="5">
        <v>44809.25</v>
      </c>
      <c r="B6200" s="6">
        <v>264.37</v>
      </c>
      <c r="C6200" s="6">
        <v>250.25523999999999</v>
      </c>
      <c r="D6200" s="6">
        <v>5.6401456369105402E-2</v>
      </c>
      <c r="E6200" s="4">
        <f t="shared" si="24"/>
        <v>0.14855010345025946</v>
      </c>
      <c r="F6200" s="4"/>
    </row>
    <row r="6201" spans="1:6" ht="13.2" x14ac:dyDescent="0.25">
      <c r="A6201" s="5">
        <v>44809.291666666664</v>
      </c>
      <c r="B6201" s="6">
        <v>264.31</v>
      </c>
      <c r="C6201" s="6">
        <v>250.72909000000001</v>
      </c>
      <c r="D6201" s="6">
        <v>5.4165673396732603E-2</v>
      </c>
      <c r="E6201" s="4">
        <f t="shared" si="24"/>
        <v>0.14772727383805778</v>
      </c>
      <c r="F6201" s="4"/>
    </row>
    <row r="6202" spans="1:6" ht="13.2" x14ac:dyDescent="0.25">
      <c r="A6202" s="5">
        <v>44809.333333333336</v>
      </c>
      <c r="B6202" s="6">
        <v>269.38</v>
      </c>
      <c r="C6202" s="6">
        <v>250.65799999999999</v>
      </c>
      <c r="D6202" s="6">
        <v>7.4691412203081495E-2</v>
      </c>
      <c r="E6202" s="4">
        <f t="shared" si="24"/>
        <v>0.14698790786976856</v>
      </c>
      <c r="F6202" s="4"/>
    </row>
    <row r="6203" spans="1:6" ht="13.2" x14ac:dyDescent="0.25">
      <c r="A6203" s="5">
        <v>44809.375</v>
      </c>
      <c r="B6203" s="6">
        <v>279.93</v>
      </c>
      <c r="C6203" s="6">
        <v>245.26342</v>
      </c>
      <c r="D6203" s="6">
        <v>0.14134427384238499</v>
      </c>
      <c r="E6203" s="4">
        <f t="shared" si="24"/>
        <v>0.14839039616575631</v>
      </c>
      <c r="F6203" s="4"/>
    </row>
    <row r="6204" spans="1:6" ht="13.2" x14ac:dyDescent="0.25">
      <c r="A6204" s="5">
        <v>44809.416666666664</v>
      </c>
      <c r="B6204" s="6">
        <v>266.33999999999997</v>
      </c>
      <c r="C6204" s="6">
        <v>239.25112999999999</v>
      </c>
      <c r="D6204" s="6">
        <v>0.113223582266884</v>
      </c>
      <c r="E6204" s="4">
        <f t="shared" si="24"/>
        <v>0.14789138087794218</v>
      </c>
      <c r="F6204" s="4"/>
    </row>
    <row r="6205" spans="1:6" ht="13.2" x14ac:dyDescent="0.25">
      <c r="A6205" s="5">
        <v>44809.458333333336</v>
      </c>
      <c r="B6205" s="6">
        <v>262.38</v>
      </c>
      <c r="C6205" s="6">
        <v>239.68293</v>
      </c>
      <c r="D6205" s="6">
        <v>9.4696230557595296E-2</v>
      </c>
      <c r="E6205" s="4">
        <f t="shared" si="24"/>
        <v>0.14668673412534236</v>
      </c>
      <c r="F6205" s="4"/>
    </row>
    <row r="6206" spans="1:6" ht="13.2" x14ac:dyDescent="0.25">
      <c r="A6206" s="5">
        <v>44809.5</v>
      </c>
      <c r="B6206" s="6">
        <v>271.10000000000002</v>
      </c>
      <c r="C6206" s="6">
        <v>242.20955000000001</v>
      </c>
      <c r="D6206" s="6">
        <v>0.11927874024785499</v>
      </c>
      <c r="E6206" s="4">
        <f t="shared" si="24"/>
        <v>0.14714238734572566</v>
      </c>
      <c r="F6206" s="4"/>
    </row>
    <row r="6207" spans="1:6" ht="13.2" x14ac:dyDescent="0.25">
      <c r="A6207" s="5">
        <v>44809.541666666664</v>
      </c>
      <c r="B6207" s="6">
        <v>270.31</v>
      </c>
      <c r="C6207" s="6">
        <v>236.66714999999999</v>
      </c>
      <c r="D6207" s="6">
        <v>0.14215259701230101</v>
      </c>
      <c r="E6207" s="4">
        <f t="shared" si="24"/>
        <v>0.14772162307072717</v>
      </c>
      <c r="F6207" s="4"/>
    </row>
    <row r="6208" spans="1:6" ht="13.2" x14ac:dyDescent="0.25">
      <c r="A6208" s="5">
        <v>44809.583333333336</v>
      </c>
      <c r="B6208" s="6">
        <v>264</v>
      </c>
      <c r="C6208" s="6">
        <v>221.07765000000001</v>
      </c>
      <c r="D6208" s="6">
        <v>0.19415056203103201</v>
      </c>
      <c r="E6208" s="4">
        <f t="shared" si="24"/>
        <v>0.1488036811634621</v>
      </c>
      <c r="F6208" s="4"/>
    </row>
    <row r="6209" spans="1:6" ht="13.2" x14ac:dyDescent="0.25">
      <c r="A6209" s="5">
        <v>44809.625</v>
      </c>
      <c r="B6209" s="6">
        <v>231.18</v>
      </c>
      <c r="C6209" s="6">
        <v>193.89263</v>
      </c>
      <c r="D6209" s="6">
        <v>0.19230937246041699</v>
      </c>
      <c r="E6209" s="4">
        <f t="shared" si="24"/>
        <v>0.15096471955576388</v>
      </c>
      <c r="F6209" s="4"/>
    </row>
    <row r="6210" spans="1:6" ht="13.2" x14ac:dyDescent="0.25">
      <c r="A6210" s="5">
        <v>44809.666666666664</v>
      </c>
      <c r="B6210" s="6">
        <v>183.94</v>
      </c>
      <c r="C6210" s="6">
        <v>164.0112</v>
      </c>
      <c r="D6210" s="6">
        <v>0.121508775010487</v>
      </c>
      <c r="E6210" s="4">
        <f t="shared" si="24"/>
        <v>0.14994362054327828</v>
      </c>
      <c r="F6210" s="4"/>
    </row>
    <row r="6211" spans="1:6" ht="13.2" x14ac:dyDescent="0.25">
      <c r="A6211" s="5">
        <v>44809.708333333336</v>
      </c>
      <c r="B6211" s="6">
        <v>165.01</v>
      </c>
      <c r="C6211" s="6">
        <v>142.65196</v>
      </c>
      <c r="D6211" s="6">
        <v>0.15673139016106</v>
      </c>
      <c r="E6211" s="4">
        <f t="shared" si="24"/>
        <v>0.14773182405498428</v>
      </c>
      <c r="F6211" s="4"/>
    </row>
    <row r="6212" spans="1:6" ht="13.2" x14ac:dyDescent="0.25">
      <c r="A6212" s="5">
        <v>44809.75</v>
      </c>
      <c r="B6212" s="6">
        <v>171.72</v>
      </c>
      <c r="C6212" s="6">
        <v>135.86403000000001</v>
      </c>
      <c r="D6212" s="6">
        <v>0.26391069071041001</v>
      </c>
      <c r="E6212" s="4">
        <f t="shared" si="24"/>
        <v>0.14794924509404353</v>
      </c>
      <c r="F6212" s="4"/>
    </row>
    <row r="6213" spans="1:6" ht="13.2" x14ac:dyDescent="0.25">
      <c r="A6213" s="5">
        <v>44809.791666666664</v>
      </c>
      <c r="B6213" s="6">
        <v>169.12</v>
      </c>
      <c r="C6213" s="6">
        <v>136.82138</v>
      </c>
      <c r="D6213" s="6">
        <v>0.236064129743465</v>
      </c>
      <c r="E6213" s="4">
        <f t="shared" si="24"/>
        <v>0.14568538508012704</v>
      </c>
      <c r="F6213" s="4"/>
    </row>
    <row r="6214" spans="1:6" ht="13.2" x14ac:dyDescent="0.25">
      <c r="A6214" s="5">
        <v>44809.833333333336</v>
      </c>
      <c r="B6214" s="6">
        <v>179.02</v>
      </c>
      <c r="C6214" s="6">
        <v>139.47708</v>
      </c>
      <c r="D6214" s="6">
        <v>0.28350837284520097</v>
      </c>
      <c r="E6214" s="4">
        <f t="shared" si="24"/>
        <v>0.14499460293349092</v>
      </c>
      <c r="F6214" s="4"/>
    </row>
    <row r="6215" spans="1:6" ht="13.2" x14ac:dyDescent="0.25">
      <c r="A6215" s="5">
        <v>44809.875</v>
      </c>
      <c r="B6215" s="6">
        <v>189.39</v>
      </c>
      <c r="C6215" s="6">
        <v>144.63686000000001</v>
      </c>
      <c r="D6215" s="6">
        <v>0.30941725366549</v>
      </c>
      <c r="E6215" s="4">
        <f t="shared" si="24"/>
        <v>0.14601367842016746</v>
      </c>
      <c r="F6215" s="4"/>
    </row>
    <row r="6216" spans="1:6" ht="13.2" x14ac:dyDescent="0.25">
      <c r="A6216" s="5">
        <v>44809.916666666664</v>
      </c>
      <c r="B6216" s="6">
        <v>195.93</v>
      </c>
      <c r="C6216" s="6">
        <v>151.02733000000001</v>
      </c>
      <c r="D6216" s="6">
        <v>0.297314863475372</v>
      </c>
      <c r="E6216" s="4">
        <f t="shared" si="24"/>
        <v>0.14843088933821624</v>
      </c>
      <c r="F6216" s="4"/>
    </row>
    <row r="6217" spans="1:6" ht="13.2" x14ac:dyDescent="0.25">
      <c r="A6217" s="5">
        <v>44809.958333333336</v>
      </c>
      <c r="B6217" s="6">
        <v>204.12</v>
      </c>
      <c r="C6217" s="6">
        <v>159.97004999999999</v>
      </c>
      <c r="D6217" s="6">
        <v>0.275988849162702</v>
      </c>
      <c r="E6217" s="4">
        <f t="shared" si="24"/>
        <v>0.15232171858246543</v>
      </c>
      <c r="F6217" s="4"/>
    </row>
    <row r="6218" spans="1:6" ht="13.2" x14ac:dyDescent="0.25">
      <c r="A6218" s="5">
        <v>44810</v>
      </c>
      <c r="B6218" s="6">
        <v>216.11</v>
      </c>
      <c r="C6218" s="6">
        <v>189.18334999999999</v>
      </c>
      <c r="D6218" s="6">
        <v>0.142330971515199</v>
      </c>
      <c r="E6218" s="4">
        <f t="shared" si="24"/>
        <v>0.15192363673241863</v>
      </c>
      <c r="F6218" s="4"/>
    </row>
    <row r="6219" spans="1:6" ht="13.2" x14ac:dyDescent="0.25">
      <c r="A6219" s="5">
        <v>44810.041666666664</v>
      </c>
      <c r="B6219" s="6">
        <v>243.43</v>
      </c>
      <c r="C6219" s="6">
        <v>216.4734</v>
      </c>
      <c r="D6219" s="6">
        <v>0.12452615425267</v>
      </c>
      <c r="E6219" s="4">
        <f t="shared" si="24"/>
        <v>0.15292401675859002</v>
      </c>
      <c r="F6219" s="4"/>
    </row>
    <row r="6220" spans="1:6" ht="13.2" x14ac:dyDescent="0.25">
      <c r="A6220" s="5">
        <v>44810.083333333336</v>
      </c>
      <c r="B6220" s="6">
        <v>293.77999999999997</v>
      </c>
      <c r="C6220" s="6">
        <v>246.29812000000001</v>
      </c>
      <c r="D6220" s="6">
        <v>0.19278214547476</v>
      </c>
      <c r="E6220" s="4">
        <f t="shared" si="24"/>
        <v>0.15714932461637435</v>
      </c>
      <c r="F6220" s="4"/>
    </row>
    <row r="6221" spans="1:6" ht="13.2" x14ac:dyDescent="0.25">
      <c r="A6221" s="5">
        <v>44810.125</v>
      </c>
      <c r="B6221" s="6">
        <v>302.73</v>
      </c>
      <c r="C6221" s="6">
        <v>259.25738999999999</v>
      </c>
      <c r="D6221" s="6">
        <v>0.167681276124858</v>
      </c>
      <c r="E6221" s="4">
        <f t="shared" si="24"/>
        <v>0.16181433020759367</v>
      </c>
      <c r="F6221" s="4"/>
    </row>
    <row r="6222" spans="1:6" ht="13.2" x14ac:dyDescent="0.25">
      <c r="A6222" s="5">
        <v>44810.166666666664</v>
      </c>
      <c r="B6222" s="6">
        <v>305.24</v>
      </c>
      <c r="C6222" s="6">
        <v>255.26443</v>
      </c>
      <c r="D6222" s="6">
        <v>0.195779607836469</v>
      </c>
      <c r="E6222" s="4">
        <f t="shared" si="24"/>
        <v>0.16722487086009954</v>
      </c>
      <c r="F6222" s="4"/>
    </row>
    <row r="6223" spans="1:6" ht="13.2" x14ac:dyDescent="0.25">
      <c r="A6223" s="5">
        <v>44810.208333333336</v>
      </c>
      <c r="B6223" s="6">
        <v>296.19</v>
      </c>
      <c r="C6223" s="6">
        <v>249.19023999999999</v>
      </c>
      <c r="D6223" s="6">
        <v>0.188609955189256</v>
      </c>
      <c r="E6223" s="4">
        <f t="shared" si="24"/>
        <v>0.17244034731478283</v>
      </c>
      <c r="F6223" s="4"/>
    </row>
    <row r="6224" spans="1:6" ht="13.2" x14ac:dyDescent="0.25">
      <c r="A6224" s="5">
        <v>44810.25</v>
      </c>
      <c r="B6224" s="6">
        <v>293.7</v>
      </c>
      <c r="C6224" s="6">
        <v>246.96861999999999</v>
      </c>
      <c r="D6224" s="6">
        <v>0.18921990980068601</v>
      </c>
      <c r="E6224" s="4">
        <f t="shared" si="24"/>
        <v>0.17797444954109867</v>
      </c>
      <c r="F6224" s="4"/>
    </row>
    <row r="6225" spans="1:6" ht="13.2" x14ac:dyDescent="0.25">
      <c r="A6225" s="5">
        <v>44810.291666666664</v>
      </c>
      <c r="B6225" s="6">
        <v>293.11</v>
      </c>
      <c r="C6225" s="6">
        <v>247.24184</v>
      </c>
      <c r="D6225" s="6">
        <v>0.18551940885086399</v>
      </c>
      <c r="E6225" s="4">
        <f t="shared" si="24"/>
        <v>0.18344752185168745</v>
      </c>
      <c r="F6225" s="4"/>
    </row>
    <row r="6226" spans="1:6" ht="13.2" x14ac:dyDescent="0.25">
      <c r="A6226" s="5">
        <v>44810.333333333336</v>
      </c>
      <c r="B6226" s="6">
        <v>295.07</v>
      </c>
      <c r="C6226" s="6">
        <v>247.50676000000001</v>
      </c>
      <c r="D6226" s="6">
        <v>0.192169458321057</v>
      </c>
      <c r="E6226" s="4">
        <f t="shared" si="24"/>
        <v>0.1883424404399365</v>
      </c>
      <c r="F6226" s="4"/>
    </row>
    <row r="6227" spans="1:6" ht="13.2" x14ac:dyDescent="0.25">
      <c r="A6227" s="5">
        <v>44810.375</v>
      </c>
      <c r="B6227" s="6">
        <v>294.33</v>
      </c>
      <c r="C6227" s="6">
        <v>243.24525</v>
      </c>
      <c r="D6227" s="6">
        <v>0.210013350723189</v>
      </c>
      <c r="E6227" s="4">
        <f t="shared" si="24"/>
        <v>0.19120365197663666</v>
      </c>
      <c r="F6227" s="4"/>
    </row>
    <row r="6228" spans="1:6" ht="13.2" x14ac:dyDescent="0.25">
      <c r="A6228" s="5">
        <v>44810.416666666664</v>
      </c>
      <c r="B6228" s="6">
        <v>292.52</v>
      </c>
      <c r="C6228" s="6">
        <v>238.55982</v>
      </c>
      <c r="D6228" s="6">
        <v>0.226191401385195</v>
      </c>
      <c r="E6228" s="4">
        <f t="shared" si="24"/>
        <v>0.19591064443989961</v>
      </c>
      <c r="F6228" s="4"/>
    </row>
    <row r="6229" spans="1:6" ht="13.2" x14ac:dyDescent="0.25">
      <c r="A6229" s="5">
        <v>44810.458333333336</v>
      </c>
      <c r="B6229" s="6">
        <v>292.31</v>
      </c>
      <c r="C6229" s="6">
        <v>240.73516000000001</v>
      </c>
      <c r="D6229" s="6">
        <v>0.214238917156928</v>
      </c>
      <c r="E6229" s="4">
        <f t="shared" si="24"/>
        <v>0.20089158971487184</v>
      </c>
      <c r="F6229" s="4"/>
    </row>
    <row r="6230" spans="1:6" ht="13.2" x14ac:dyDescent="0.25">
      <c r="A6230" s="5">
        <v>44810.5</v>
      </c>
      <c r="B6230" s="6">
        <v>292.75</v>
      </c>
      <c r="C6230" s="6">
        <v>245.59519</v>
      </c>
      <c r="D6230" s="6">
        <v>0.192002172355248</v>
      </c>
      <c r="E6230" s="4">
        <f t="shared" si="24"/>
        <v>0.20392173271934652</v>
      </c>
      <c r="F6230" s="4"/>
    </row>
    <row r="6231" spans="1:6" ht="13.2" x14ac:dyDescent="0.25">
      <c r="A6231" s="5">
        <v>44810.541666666664</v>
      </c>
      <c r="B6231" s="6">
        <v>293.97000000000003</v>
      </c>
      <c r="C6231" s="6">
        <v>242.37508</v>
      </c>
      <c r="D6231" s="6">
        <v>0.21287221442072299</v>
      </c>
      <c r="E6231" s="4">
        <f t="shared" si="24"/>
        <v>0.20686838344469741</v>
      </c>
      <c r="F6231" s="4"/>
    </row>
    <row r="6232" spans="1:6" ht="13.2" x14ac:dyDescent="0.25">
      <c r="A6232" s="5">
        <v>44810.583333333336</v>
      </c>
      <c r="B6232" s="6">
        <v>287.93</v>
      </c>
      <c r="C6232" s="6">
        <v>228.73201</v>
      </c>
      <c r="D6232" s="6">
        <v>0.25880938133670001</v>
      </c>
      <c r="E6232" s="4">
        <f t="shared" si="24"/>
        <v>0.20956250091576692</v>
      </c>
      <c r="F6232" s="4"/>
    </row>
    <row r="6233" spans="1:6" ht="13.2" x14ac:dyDescent="0.25">
      <c r="A6233" s="5">
        <v>44810.625</v>
      </c>
      <c r="B6233" s="6">
        <v>243.96</v>
      </c>
      <c r="C6233" s="6">
        <v>203.29258999999999</v>
      </c>
      <c r="D6233" s="6">
        <v>0.20004373991201499</v>
      </c>
      <c r="E6233" s="4">
        <f t="shared" si="24"/>
        <v>0.20988476622625019</v>
      </c>
      <c r="F6233" s="4"/>
    </row>
    <row r="6234" spans="1:6" ht="13.2" x14ac:dyDescent="0.25">
      <c r="A6234" s="5">
        <v>44810.666666666664</v>
      </c>
      <c r="B6234" s="6">
        <v>207.92</v>
      </c>
      <c r="C6234" s="6">
        <v>174.53596999999999</v>
      </c>
      <c r="D6234" s="6">
        <v>0.19127306537443201</v>
      </c>
      <c r="E6234" s="4">
        <f t="shared" si="24"/>
        <v>0.21279161165808122</v>
      </c>
      <c r="F6234" s="4"/>
    </row>
    <row r="6235" spans="1:6" ht="13.2" x14ac:dyDescent="0.25">
      <c r="A6235" s="5">
        <v>44810.708333333336</v>
      </c>
      <c r="B6235" s="6">
        <v>193.63</v>
      </c>
      <c r="C6235" s="6">
        <v>152.63820000000001</v>
      </c>
      <c r="D6235" s="6">
        <v>0.26855531577285302</v>
      </c>
      <c r="E6235" s="4">
        <f t="shared" si="24"/>
        <v>0.21745094189190595</v>
      </c>
      <c r="F6235" s="4"/>
    </row>
    <row r="6236" spans="1:6" ht="13.2" x14ac:dyDescent="0.25">
      <c r="A6236" s="5">
        <v>44810.75</v>
      </c>
      <c r="B6236" s="6">
        <v>193.81</v>
      </c>
      <c r="C6236" s="6">
        <v>144.69728000000001</v>
      </c>
      <c r="D6236" s="6">
        <v>0.33941702290464598</v>
      </c>
      <c r="E6236" s="4">
        <f t="shared" si="24"/>
        <v>0.22059703906666581</v>
      </c>
      <c r="F6236" s="4"/>
    </row>
    <row r="6237" spans="1:6" ht="13.2" x14ac:dyDescent="0.25">
      <c r="A6237" s="5">
        <v>44810.791666666664</v>
      </c>
      <c r="B6237" s="6">
        <v>201.22</v>
      </c>
      <c r="C6237" s="6">
        <v>146.01732000000001</v>
      </c>
      <c r="D6237" s="6">
        <v>0.37805569914582698</v>
      </c>
      <c r="E6237" s="4">
        <f t="shared" si="24"/>
        <v>0.22651335445843088</v>
      </c>
      <c r="F6237" s="4"/>
    </row>
    <row r="6238" spans="1:6" ht="13.2" x14ac:dyDescent="0.25">
      <c r="A6238" s="5">
        <v>44810.833333333336</v>
      </c>
      <c r="B6238" s="6">
        <v>207.55</v>
      </c>
      <c r="C6238" s="6">
        <v>150.41193999999999</v>
      </c>
      <c r="D6238" s="6">
        <v>0.37987715602896899</v>
      </c>
      <c r="E6238" s="4">
        <f t="shared" si="24"/>
        <v>0.23052872042442121</v>
      </c>
      <c r="F6238" s="4"/>
    </row>
    <row r="6239" spans="1:6" ht="13.2" x14ac:dyDescent="0.25">
      <c r="A6239" s="5">
        <v>44810.875</v>
      </c>
      <c r="B6239" s="6">
        <v>212.64</v>
      </c>
      <c r="C6239" s="6">
        <v>157.66479000000001</v>
      </c>
      <c r="D6239" s="6">
        <v>0.34868412915781599</v>
      </c>
      <c r="E6239" s="4">
        <f t="shared" si="24"/>
        <v>0.23216484023660144</v>
      </c>
      <c r="F6239" s="4"/>
    </row>
    <row r="6240" spans="1:6" ht="13.2" x14ac:dyDescent="0.25">
      <c r="A6240" s="5">
        <v>44810.916666666664</v>
      </c>
      <c r="B6240" s="6">
        <v>223.43</v>
      </c>
      <c r="C6240" s="6">
        <v>166.07581999999999</v>
      </c>
      <c r="D6240" s="6">
        <v>0.34534937114867098</v>
      </c>
      <c r="E6240" s="4">
        <f t="shared" si="24"/>
        <v>0.23416627805632217</v>
      </c>
      <c r="F6240" s="4"/>
    </row>
    <row r="6241" spans="1:6" ht="13.2" x14ac:dyDescent="0.25">
      <c r="A6241" s="5">
        <v>44810.958333333336</v>
      </c>
      <c r="B6241" s="6">
        <v>230.04</v>
      </c>
      <c r="C6241" s="6">
        <v>173.99431000000001</v>
      </c>
      <c r="D6241" s="6">
        <v>0.32211220010585301</v>
      </c>
      <c r="E6241" s="4">
        <f t="shared" si="24"/>
        <v>0.23608808434562012</v>
      </c>
      <c r="F6241" s="4"/>
    </row>
    <row r="6242" spans="1:6" ht="13.2" x14ac:dyDescent="0.25">
      <c r="A6242" s="5">
        <v>44808</v>
      </c>
      <c r="B6242" s="6">
        <v>208.66</v>
      </c>
      <c r="C6242" s="6">
        <v>201.72649999999999</v>
      </c>
      <c r="D6242" s="6">
        <v>3.4370794119761197E-2</v>
      </c>
      <c r="E6242" s="4">
        <f t="shared" si="24"/>
        <v>0.23158974362081022</v>
      </c>
      <c r="F6242" s="4"/>
    </row>
    <row r="6243" spans="1:6" ht="13.2" x14ac:dyDescent="0.25">
      <c r="A6243" s="5">
        <v>44808.041666666664</v>
      </c>
      <c r="B6243" s="6">
        <v>228.81</v>
      </c>
      <c r="C6243" s="6">
        <v>235.65145000000001</v>
      </c>
      <c r="D6243" s="6">
        <v>2.9032072580075299E-2</v>
      </c>
      <c r="E6243" s="4">
        <f t="shared" si="24"/>
        <v>0.22761082355111875</v>
      </c>
      <c r="F6243" s="4"/>
    </row>
    <row r="6244" spans="1:6" ht="13.2" x14ac:dyDescent="0.25">
      <c r="A6244" s="5">
        <v>44808.083333333336</v>
      </c>
      <c r="B6244" s="6">
        <v>278.35000000000002</v>
      </c>
      <c r="C6244" s="6">
        <v>267.73403999999999</v>
      </c>
      <c r="D6244" s="6">
        <v>3.9651140363026E-2</v>
      </c>
      <c r="E6244" s="4">
        <f t="shared" si="24"/>
        <v>0.22123036500479656</v>
      </c>
      <c r="F6244" s="4"/>
    </row>
    <row r="6245" spans="1:6" ht="13.2" x14ac:dyDescent="0.25">
      <c r="A6245" s="5">
        <v>44808.125</v>
      </c>
      <c r="B6245" s="6">
        <v>282.83999999999997</v>
      </c>
      <c r="C6245" s="6">
        <v>281.36239999999998</v>
      </c>
      <c r="D6245" s="6">
        <v>5.25159012007288E-3</v>
      </c>
      <c r="E6245" s="4">
        <f t="shared" si="24"/>
        <v>0.21446246142126388</v>
      </c>
      <c r="F6245" s="4"/>
    </row>
    <row r="6246" spans="1:6" ht="13.2" x14ac:dyDescent="0.25">
      <c r="A6246" s="5">
        <v>44808.166666666664</v>
      </c>
      <c r="B6246" s="6">
        <v>273.83999999999997</v>
      </c>
      <c r="C6246" s="6">
        <v>275.70659999999998</v>
      </c>
      <c r="D6246" s="6">
        <v>6.7702405383113897E-3</v>
      </c>
      <c r="E6246" s="4">
        <f t="shared" si="24"/>
        <v>0.20658707111717398</v>
      </c>
      <c r="F6246" s="4"/>
    </row>
    <row r="6247" spans="1:6" ht="13.2" x14ac:dyDescent="0.25">
      <c r="A6247" s="5">
        <v>44808.208333333336</v>
      </c>
      <c r="B6247" s="6">
        <v>277.56</v>
      </c>
      <c r="C6247" s="6">
        <v>267.40731</v>
      </c>
      <c r="D6247" s="6">
        <v>3.7967137098832503E-2</v>
      </c>
      <c r="E6247" s="4">
        <f t="shared" si="24"/>
        <v>0.200310287030073</v>
      </c>
      <c r="F6247" s="4"/>
    </row>
    <row r="6248" spans="1:6" ht="13.2" x14ac:dyDescent="0.25">
      <c r="A6248" s="5">
        <v>44808.25</v>
      </c>
      <c r="B6248" s="6">
        <v>275.5</v>
      </c>
      <c r="C6248" s="6">
        <v>265.60057999999998</v>
      </c>
      <c r="D6248" s="6">
        <v>3.7271831258802297E-2</v>
      </c>
      <c r="E6248" s="4">
        <f t="shared" si="24"/>
        <v>0.19397911709082782</v>
      </c>
      <c r="F6248" s="4"/>
    </row>
    <row r="6249" spans="1:6" ht="13.2" x14ac:dyDescent="0.25">
      <c r="A6249" s="5">
        <v>44808.291666666664</v>
      </c>
      <c r="B6249" s="6">
        <v>279.23</v>
      </c>
      <c r="C6249" s="6">
        <v>267.13107000000002</v>
      </c>
      <c r="D6249" s="6">
        <v>4.5292110723024401E-2</v>
      </c>
      <c r="E6249" s="4">
        <f t="shared" si="24"/>
        <v>0.18813631300216785</v>
      </c>
      <c r="F6249" s="4"/>
    </row>
    <row r="6250" spans="1:6" ht="13.2" x14ac:dyDescent="0.25">
      <c r="A6250" s="5">
        <v>44808.333333333336</v>
      </c>
      <c r="B6250" s="6">
        <v>283.88</v>
      </c>
      <c r="C6250" s="6">
        <v>268.51164</v>
      </c>
      <c r="D6250" s="6">
        <v>5.7235358586316697E-2</v>
      </c>
      <c r="E6250" s="4">
        <f t="shared" si="24"/>
        <v>0.1825140588465537</v>
      </c>
      <c r="F6250" s="4"/>
    </row>
    <row r="6251" spans="1:6" ht="13.2" x14ac:dyDescent="0.25">
      <c r="A6251" s="5">
        <v>44808.375</v>
      </c>
      <c r="B6251" s="6">
        <v>282.58</v>
      </c>
      <c r="C6251" s="6">
        <v>264.95481000000001</v>
      </c>
      <c r="D6251" s="6">
        <v>6.6521494740933204E-2</v>
      </c>
      <c r="E6251" s="4">
        <f t="shared" si="24"/>
        <v>0.17653523151395967</v>
      </c>
      <c r="F6251" s="4"/>
    </row>
    <row r="6252" spans="1:6" ht="13.2" x14ac:dyDescent="0.25">
      <c r="A6252" s="5">
        <v>44808.416666666664</v>
      </c>
      <c r="B6252" s="6">
        <v>280.45</v>
      </c>
      <c r="C6252" s="6">
        <v>257.85388999999998</v>
      </c>
      <c r="D6252" s="6">
        <v>8.7631448957392097E-2</v>
      </c>
      <c r="E6252" s="4">
        <f t="shared" si="24"/>
        <v>0.17076190016280116</v>
      </c>
      <c r="F6252" s="4"/>
    </row>
    <row r="6253" spans="1:6" ht="13.2" x14ac:dyDescent="0.25">
      <c r="A6253" s="5">
        <v>44808.458333333336</v>
      </c>
      <c r="B6253" s="6">
        <v>279.36</v>
      </c>
      <c r="C6253" s="6">
        <v>255.73539</v>
      </c>
      <c r="D6253" s="6">
        <v>9.2379118900985893E-2</v>
      </c>
      <c r="E6253" s="4">
        <f t="shared" si="24"/>
        <v>0.16568440856880359</v>
      </c>
      <c r="F6253" s="4"/>
    </row>
    <row r="6254" spans="1:6" ht="13.2" x14ac:dyDescent="0.25">
      <c r="A6254" s="5">
        <v>44808.5</v>
      </c>
      <c r="B6254" s="6">
        <v>278.33999999999997</v>
      </c>
      <c r="C6254" s="6">
        <v>261.20805999999999</v>
      </c>
      <c r="D6254" s="6">
        <v>6.5587332948301699E-2</v>
      </c>
      <c r="E6254" s="4">
        <f t="shared" si="24"/>
        <v>0.16041712359351418</v>
      </c>
      <c r="F6254" s="4"/>
    </row>
    <row r="6255" spans="1:6" ht="13.2" x14ac:dyDescent="0.25">
      <c r="A6255" s="5">
        <v>44808.541666666664</v>
      </c>
      <c r="B6255" s="6">
        <v>277.25</v>
      </c>
      <c r="C6255" s="6">
        <v>261.02071999999998</v>
      </c>
      <c r="D6255" s="6">
        <v>6.2176213443898301E-2</v>
      </c>
      <c r="E6255" s="4">
        <f t="shared" si="24"/>
        <v>0.15413812355281314</v>
      </c>
      <c r="F6255" s="4"/>
    </row>
    <row r="6256" spans="1:6" ht="13.2" x14ac:dyDescent="0.25">
      <c r="A6256" s="5">
        <v>44808.583333333336</v>
      </c>
      <c r="B6256" s="6">
        <v>266.73</v>
      </c>
      <c r="C6256" s="6">
        <v>244.27848</v>
      </c>
      <c r="D6256" s="6">
        <v>9.1909528829555498E-2</v>
      </c>
      <c r="E6256" s="4">
        <f t="shared" si="24"/>
        <v>0.1471839630316821</v>
      </c>
      <c r="F6256" s="4"/>
    </row>
    <row r="6257" spans="1:6" ht="13.2" x14ac:dyDescent="0.25">
      <c r="A6257" s="5">
        <v>44808.625</v>
      </c>
      <c r="B6257" s="6">
        <v>225.76</v>
      </c>
      <c r="C6257" s="6">
        <v>209.32727</v>
      </c>
      <c r="D6257" s="6">
        <v>7.8502576372395202E-2</v>
      </c>
      <c r="E6257" s="4">
        <f t="shared" si="24"/>
        <v>0.14211974788419796</v>
      </c>
      <c r="F6257" s="4"/>
    </row>
    <row r="6258" spans="1:6" ht="13.2" x14ac:dyDescent="0.25">
      <c r="A6258" s="5">
        <v>44808.666666666664</v>
      </c>
      <c r="B6258" s="6">
        <v>190.57</v>
      </c>
      <c r="C6258" s="6">
        <v>172.84411</v>
      </c>
      <c r="D6258" s="6">
        <v>0.102554203322288</v>
      </c>
      <c r="E6258" s="4">
        <f t="shared" si="24"/>
        <v>0.13842312863202527</v>
      </c>
      <c r="F6258" s="4"/>
    </row>
    <row r="6259" spans="1:6" ht="13.2" x14ac:dyDescent="0.25">
      <c r="A6259" s="5">
        <v>44808.708333333336</v>
      </c>
      <c r="B6259" s="6">
        <v>175.97</v>
      </c>
      <c r="C6259" s="6">
        <v>149.60569000000001</v>
      </c>
      <c r="D6259" s="6">
        <v>0.176225316029089</v>
      </c>
      <c r="E6259" s="4">
        <f t="shared" si="24"/>
        <v>0.13457604530936845</v>
      </c>
      <c r="F6259" s="4"/>
    </row>
    <row r="6260" spans="1:6" ht="13.2" x14ac:dyDescent="0.25">
      <c r="A6260" s="5">
        <v>44808.75</v>
      </c>
      <c r="B6260" s="6">
        <v>175.56</v>
      </c>
      <c r="C6260" s="6">
        <v>143.87090000000001</v>
      </c>
      <c r="D6260" s="6">
        <v>0.22026066424829399</v>
      </c>
      <c r="E6260" s="4">
        <f t="shared" si="24"/>
        <v>0.12961119703202045</v>
      </c>
      <c r="F6260" s="4"/>
    </row>
    <row r="6261" spans="1:6" ht="13.2" x14ac:dyDescent="0.25">
      <c r="A6261" s="5">
        <v>44808.791666666664</v>
      </c>
      <c r="B6261" s="6">
        <v>180.89</v>
      </c>
      <c r="C6261" s="6">
        <v>146.37732</v>
      </c>
      <c r="D6261" s="6">
        <v>0.235778876126438</v>
      </c>
      <c r="E6261" s="4">
        <f t="shared" si="24"/>
        <v>0.12368299607287926</v>
      </c>
      <c r="F6261" s="4"/>
    </row>
    <row r="6262" spans="1:6" ht="13.2" x14ac:dyDescent="0.25">
      <c r="A6262" s="5">
        <v>44808.833333333336</v>
      </c>
      <c r="B6262" s="6">
        <v>184.59</v>
      </c>
      <c r="C6262" s="6">
        <v>149.06192999999999</v>
      </c>
      <c r="D6262" s="6">
        <v>0.23834435794572101</v>
      </c>
      <c r="E6262" s="4">
        <f t="shared" si="24"/>
        <v>0.11778579615274394</v>
      </c>
      <c r="F6262" s="4"/>
    </row>
    <row r="6263" spans="1:6" ht="13.2" x14ac:dyDescent="0.25">
      <c r="A6263" s="5">
        <v>44808.875</v>
      </c>
      <c r="B6263" s="6">
        <v>189.62</v>
      </c>
      <c r="C6263" s="6">
        <v>153.41874000000001</v>
      </c>
      <c r="D6263" s="6">
        <v>0.23596374210868801</v>
      </c>
      <c r="E6263" s="4">
        <f t="shared" si="24"/>
        <v>0.11308911335903028</v>
      </c>
      <c r="F6263" s="4"/>
    </row>
    <row r="6264" spans="1:6" ht="13.2" x14ac:dyDescent="0.25">
      <c r="A6264" s="5">
        <v>44808.916666666664</v>
      </c>
      <c r="B6264" s="6">
        <v>194.05</v>
      </c>
      <c r="C6264" s="6">
        <v>162.01231000000001</v>
      </c>
      <c r="D6264" s="6">
        <v>0.19774849207445999</v>
      </c>
      <c r="E6264" s="4">
        <f t="shared" si="24"/>
        <v>0.10693907673093817</v>
      </c>
      <c r="F6264" s="4"/>
    </row>
    <row r="6265" spans="1:6" ht="13.2" x14ac:dyDescent="0.25">
      <c r="A6265" s="5">
        <v>44808.958333333336</v>
      </c>
      <c r="B6265" s="6">
        <v>199.42</v>
      </c>
      <c r="C6265" s="6">
        <v>175.22196</v>
      </c>
      <c r="D6265" s="6">
        <v>0.138099356952747</v>
      </c>
      <c r="E6265" s="4">
        <f t="shared" si="24"/>
        <v>9.9271874932892065E-2</v>
      </c>
      <c r="F6265" s="4"/>
    </row>
    <row r="6266" spans="1:6" ht="13.2" x14ac:dyDescent="0.25">
      <c r="A6266" s="5">
        <v>44809</v>
      </c>
      <c r="B6266" s="6">
        <v>210.73</v>
      </c>
      <c r="C6266" s="6">
        <v>186.29867999999999</v>
      </c>
      <c r="D6266" s="6">
        <v>0.131140596379963</v>
      </c>
      <c r="E6266" s="4">
        <f t="shared" si="24"/>
        <v>0.10330395002706715</v>
      </c>
      <c r="F6266" s="4"/>
    </row>
    <row r="6267" spans="1:6" ht="13.2" x14ac:dyDescent="0.25">
      <c r="A6267" s="5">
        <v>44809.041666666664</v>
      </c>
      <c r="B6267" s="6">
        <v>239.15</v>
      </c>
      <c r="C6267" s="6">
        <v>219.49318</v>
      </c>
      <c r="D6267" s="6">
        <v>8.9555493250405294E-2</v>
      </c>
      <c r="E6267" s="4">
        <f t="shared" si="24"/>
        <v>0.10582575922166422</v>
      </c>
      <c r="F6267" s="4"/>
    </row>
    <row r="6268" spans="1:6" ht="13.2" x14ac:dyDescent="0.25">
      <c r="A6268" s="5">
        <v>44809.083333333336</v>
      </c>
      <c r="B6268" s="6">
        <v>273.93</v>
      </c>
      <c r="C6268" s="6">
        <v>252.4795</v>
      </c>
      <c r="D6268" s="6">
        <v>8.4959372939189107E-2</v>
      </c>
      <c r="E6268" s="4">
        <f t="shared" si="24"/>
        <v>0.10771360224567102</v>
      </c>
      <c r="F6268" s="4"/>
    </row>
    <row r="6269" spans="1:6" ht="13.2" x14ac:dyDescent="0.25">
      <c r="A6269" s="5">
        <v>44809.125</v>
      </c>
      <c r="B6269" s="6">
        <v>279.08</v>
      </c>
      <c r="C6269" s="6">
        <v>266.24605000000003</v>
      </c>
      <c r="D6269" s="6">
        <v>4.8203344237407297E-2</v>
      </c>
      <c r="E6269" s="4">
        <f t="shared" si="24"/>
        <v>0.10950325866722664</v>
      </c>
      <c r="F6269" s="4"/>
    </row>
    <row r="6270" spans="1:6" ht="13.2" x14ac:dyDescent="0.25">
      <c r="A6270" s="5">
        <v>44809.166666666664</v>
      </c>
      <c r="B6270" s="6">
        <v>276.79000000000002</v>
      </c>
      <c r="C6270" s="6">
        <v>262.07661000000002</v>
      </c>
      <c r="D6270" s="6">
        <v>5.6141561049648799E-2</v>
      </c>
      <c r="E6270" s="4">
        <f t="shared" si="24"/>
        <v>0.1115603970218657</v>
      </c>
      <c r="F6270" s="4"/>
    </row>
    <row r="6271" spans="1:6" ht="13.2" x14ac:dyDescent="0.25">
      <c r="A6271" s="5">
        <v>44809.208333333336</v>
      </c>
      <c r="B6271" s="6">
        <v>268.95999999999998</v>
      </c>
      <c r="C6271" s="6">
        <v>255.57031000000001</v>
      </c>
      <c r="D6271" s="6">
        <v>5.2391414323518098E-2</v>
      </c>
      <c r="E6271" s="4">
        <f t="shared" si="24"/>
        <v>0.11216140857289426</v>
      </c>
      <c r="F6271" s="4"/>
    </row>
    <row r="6272" spans="1:6" ht="13.2" x14ac:dyDescent="0.25">
      <c r="A6272" s="5">
        <v>44809.25</v>
      </c>
      <c r="B6272" s="6">
        <v>264.37</v>
      </c>
      <c r="C6272" s="6">
        <v>253.31443999999999</v>
      </c>
      <c r="D6272" s="6">
        <v>4.3643623316538899E-2</v>
      </c>
      <c r="E6272" s="4">
        <f t="shared" si="24"/>
        <v>0.11242689990863326</v>
      </c>
      <c r="F6272" s="4"/>
    </row>
    <row r="6273" spans="1:6" ht="13.2" x14ac:dyDescent="0.25">
      <c r="A6273" s="5">
        <v>44809.291666666664</v>
      </c>
      <c r="B6273" s="6">
        <v>264.31</v>
      </c>
      <c r="C6273" s="6">
        <v>254.10398000000001</v>
      </c>
      <c r="D6273" s="6">
        <v>4.0164738860052403E-2</v>
      </c>
      <c r="E6273" s="4">
        <f t="shared" si="24"/>
        <v>0.11221325941434278</v>
      </c>
      <c r="F6273" s="4"/>
    </row>
    <row r="6274" spans="1:6" ht="13.2" x14ac:dyDescent="0.25">
      <c r="A6274" s="5">
        <v>44809.333333333336</v>
      </c>
      <c r="B6274" s="6">
        <v>269.38</v>
      </c>
      <c r="C6274" s="6">
        <v>254.64062999999999</v>
      </c>
      <c r="D6274" s="6">
        <v>5.7883025187300201E-2</v>
      </c>
      <c r="E6274" s="4">
        <f t="shared" si="24"/>
        <v>0.11224024552271709</v>
      </c>
      <c r="F6274" s="4"/>
    </row>
    <row r="6275" spans="1:6" ht="13.2" x14ac:dyDescent="0.25">
      <c r="A6275" s="5">
        <v>44809.375</v>
      </c>
      <c r="B6275" s="6">
        <v>279.93</v>
      </c>
      <c r="C6275" s="6">
        <v>249.96361999999999</v>
      </c>
      <c r="D6275" s="6">
        <v>0.11988296536912001</v>
      </c>
      <c r="E6275" s="4">
        <f t="shared" si="24"/>
        <v>0.11446364013222488</v>
      </c>
      <c r="F6275" s="4"/>
    </row>
    <row r="6276" spans="1:6" ht="13.2" x14ac:dyDescent="0.25">
      <c r="A6276" s="5">
        <v>44809.416666666664</v>
      </c>
      <c r="B6276" s="6">
        <v>266.33999999999997</v>
      </c>
      <c r="C6276" s="6">
        <v>243.84208000000001</v>
      </c>
      <c r="D6276" s="6">
        <v>9.2264304832045202E-2</v>
      </c>
      <c r="E6276" s="4">
        <f t="shared" si="24"/>
        <v>0.11465667579366874</v>
      </c>
      <c r="F6276" s="4"/>
    </row>
    <row r="6277" spans="1:6" ht="13.2" x14ac:dyDescent="0.25">
      <c r="A6277" s="5">
        <v>44809.458333333336</v>
      </c>
      <c r="B6277" s="6">
        <v>262.38</v>
      </c>
      <c r="C6277" s="6">
        <v>244.19699</v>
      </c>
      <c r="D6277" s="6">
        <v>7.4460418205809897E-2</v>
      </c>
      <c r="E6277" s="4">
        <f t="shared" si="24"/>
        <v>0.11391006326470306</v>
      </c>
      <c r="F6277" s="4"/>
    </row>
    <row r="6278" spans="1:6" ht="13.2" x14ac:dyDescent="0.25">
      <c r="A6278" s="5">
        <v>44809.5</v>
      </c>
      <c r="B6278" s="6">
        <v>271.10000000000002</v>
      </c>
      <c r="C6278" s="6">
        <v>248.45309</v>
      </c>
      <c r="D6278" s="6">
        <v>9.1151653617992906E-2</v>
      </c>
      <c r="E6278" s="4">
        <f t="shared" si="24"/>
        <v>0.11497524329260687</v>
      </c>
      <c r="F6278" s="4"/>
    </row>
    <row r="6279" spans="1:6" ht="13.2" x14ac:dyDescent="0.25">
      <c r="A6279" s="5">
        <v>44809.541666666664</v>
      </c>
      <c r="B6279" s="6">
        <v>270.31</v>
      </c>
      <c r="C6279" s="6">
        <v>245.13111000000001</v>
      </c>
      <c r="D6279" s="6">
        <v>0.10271601185178</v>
      </c>
      <c r="E6279" s="4">
        <f t="shared" si="24"/>
        <v>0.11666440155960195</v>
      </c>
      <c r="F6279" s="4"/>
    </row>
    <row r="6280" spans="1:6" ht="13.2" x14ac:dyDescent="0.25">
      <c r="A6280" s="5">
        <v>44809.583333333336</v>
      </c>
      <c r="B6280" s="6">
        <v>264</v>
      </c>
      <c r="C6280" s="6">
        <v>230.00013000000001</v>
      </c>
      <c r="D6280" s="6">
        <v>0.14782543818562099</v>
      </c>
      <c r="E6280" s="4">
        <f t="shared" si="24"/>
        <v>0.11899423111610467</v>
      </c>
      <c r="F6280" s="4"/>
    </row>
    <row r="6281" spans="1:6" ht="13.2" x14ac:dyDescent="0.25">
      <c r="A6281" s="5">
        <v>44809.625</v>
      </c>
      <c r="B6281" s="6">
        <v>231.18</v>
      </c>
      <c r="C6281" s="6">
        <v>200.98782</v>
      </c>
      <c r="D6281" s="6">
        <v>0.15021895356643999</v>
      </c>
      <c r="E6281" s="4">
        <f t="shared" si="24"/>
        <v>0.12198241349918985</v>
      </c>
      <c r="F6281" s="4"/>
    </row>
    <row r="6282" spans="1:6" ht="13.2" x14ac:dyDescent="0.25">
      <c r="A6282" s="5">
        <v>44809.666666666664</v>
      </c>
      <c r="B6282" s="6">
        <v>183.94</v>
      </c>
      <c r="C6282" s="6">
        <v>168.47649000000001</v>
      </c>
      <c r="D6282" s="6">
        <v>9.1784378936194497E-2</v>
      </c>
      <c r="E6282" s="4">
        <f t="shared" si="24"/>
        <v>0.12153367081643594</v>
      </c>
      <c r="F6282" s="4"/>
    </row>
    <row r="6283" spans="1:6" ht="13.2" x14ac:dyDescent="0.25">
      <c r="A6283" s="5">
        <v>44809.708333333336</v>
      </c>
      <c r="B6283" s="6">
        <v>165.01</v>
      </c>
      <c r="C6283" s="6">
        <v>145.13023999999999</v>
      </c>
      <c r="D6283" s="6">
        <v>0.13697875783847599</v>
      </c>
      <c r="E6283" s="4">
        <f t="shared" si="24"/>
        <v>0.11989839755849374</v>
      </c>
      <c r="F6283" s="4"/>
    </row>
    <row r="6284" spans="1:6" ht="13.2" x14ac:dyDescent="0.25">
      <c r="A6284" s="5">
        <v>44809.75</v>
      </c>
      <c r="B6284" s="6">
        <v>171.72</v>
      </c>
      <c r="C6284" s="6">
        <v>137.67805999999999</v>
      </c>
      <c r="D6284" s="6">
        <v>0.24725755142104699</v>
      </c>
      <c r="E6284" s="4">
        <f t="shared" si="24"/>
        <v>0.12102326785735847</v>
      </c>
      <c r="F6284" s="4"/>
    </row>
    <row r="6285" spans="1:6" ht="13.2" x14ac:dyDescent="0.25">
      <c r="A6285" s="5">
        <v>44809.791666666664</v>
      </c>
      <c r="B6285" s="6">
        <v>169.12</v>
      </c>
      <c r="C6285" s="6">
        <v>138.82227</v>
      </c>
      <c r="D6285" s="6">
        <v>0.218248340125831</v>
      </c>
      <c r="E6285" s="4">
        <f t="shared" si="24"/>
        <v>0.12029282885733318</v>
      </c>
      <c r="F6285" s="4"/>
    </row>
    <row r="6286" spans="1:6" ht="13.2" x14ac:dyDescent="0.25">
      <c r="A6286" s="5">
        <v>44809.833333333336</v>
      </c>
      <c r="B6286" s="6">
        <v>179.02</v>
      </c>
      <c r="C6286" s="6">
        <v>141.49027000000001</v>
      </c>
      <c r="D6286" s="6">
        <v>0.265246013029729</v>
      </c>
      <c r="E6286" s="4">
        <f t="shared" si="24"/>
        <v>0.12141373115250019</v>
      </c>
      <c r="F6286" s="4"/>
    </row>
    <row r="6287" spans="1:6" ht="13.2" x14ac:dyDescent="0.25">
      <c r="A6287" s="5">
        <v>44809.875</v>
      </c>
      <c r="B6287" s="6">
        <v>189.39</v>
      </c>
      <c r="C6287" s="6">
        <v>146.75128000000001</v>
      </c>
      <c r="D6287" s="6">
        <v>0.290550923985126</v>
      </c>
      <c r="E6287" s="4">
        <f t="shared" si="24"/>
        <v>0.12368819706401844</v>
      </c>
      <c r="F6287" s="4"/>
    </row>
    <row r="6288" spans="1:6" ht="13.2" x14ac:dyDescent="0.25">
      <c r="A6288" s="5">
        <v>44809.916666666664</v>
      </c>
      <c r="B6288" s="6">
        <v>195.93</v>
      </c>
      <c r="C6288" s="6">
        <v>154.17161999999999</v>
      </c>
      <c r="D6288" s="6">
        <v>0.27085646502255001</v>
      </c>
      <c r="E6288" s="4">
        <f t="shared" si="24"/>
        <v>0.12673436260352219</v>
      </c>
      <c r="F6288" s="4"/>
    </row>
    <row r="6289" spans="1:6" ht="13.2" x14ac:dyDescent="0.25">
      <c r="A6289" s="5">
        <v>44809.958333333336</v>
      </c>
      <c r="B6289" s="6">
        <v>204.12</v>
      </c>
      <c r="C6289" s="6">
        <v>163.91771</v>
      </c>
      <c r="D6289" s="6">
        <v>0.245258977812708</v>
      </c>
      <c r="E6289" s="4">
        <f t="shared" si="24"/>
        <v>0.13119934680602055</v>
      </c>
      <c r="F6289" s="4"/>
    </row>
    <row r="6290" spans="1:6" ht="13.2" x14ac:dyDescent="0.25">
      <c r="A6290" s="5">
        <v>44810</v>
      </c>
      <c r="B6290" s="6">
        <v>216.11</v>
      </c>
      <c r="C6290" s="6">
        <v>198.38298</v>
      </c>
      <c r="D6290" s="6">
        <v>8.9357564847548906E-2</v>
      </c>
      <c r="E6290" s="4">
        <f t="shared" si="24"/>
        <v>0.12945838715883665</v>
      </c>
      <c r="F6290" s="4"/>
    </row>
    <row r="6291" spans="1:6" ht="13.2" x14ac:dyDescent="0.25">
      <c r="A6291" s="5">
        <v>44810.041666666664</v>
      </c>
      <c r="B6291" s="6">
        <v>243.43</v>
      </c>
      <c r="C6291" s="6">
        <v>226.59144000000001</v>
      </c>
      <c r="D6291" s="6">
        <v>7.4312427689236599E-2</v>
      </c>
      <c r="E6291" s="4">
        <f t="shared" si="24"/>
        <v>0.12882325942712128</v>
      </c>
      <c r="F6291" s="4"/>
    </row>
    <row r="6292" spans="1:6" ht="13.2" x14ac:dyDescent="0.25">
      <c r="A6292" s="5">
        <v>44810.083333333336</v>
      </c>
      <c r="B6292" s="6">
        <v>293.77999999999997</v>
      </c>
      <c r="C6292" s="6">
        <v>255.13435000000001</v>
      </c>
      <c r="D6292" s="6">
        <v>0.15147176379817101</v>
      </c>
      <c r="E6292" s="4">
        <f t="shared" si="24"/>
        <v>0.13159460904624551</v>
      </c>
      <c r="F6292" s="4"/>
    </row>
    <row r="6293" spans="1:6" ht="13.2" x14ac:dyDescent="0.25">
      <c r="A6293" s="5">
        <v>44810.125</v>
      </c>
      <c r="B6293" s="6">
        <v>302.73</v>
      </c>
      <c r="C6293" s="6">
        <v>266.08398999999997</v>
      </c>
      <c r="D6293" s="6">
        <v>0.13772346844317801</v>
      </c>
      <c r="E6293" s="4">
        <f t="shared" si="24"/>
        <v>0.13532461422148595</v>
      </c>
      <c r="F6293" s="4"/>
    </row>
    <row r="6294" spans="1:6" ht="13.2" x14ac:dyDescent="0.25">
      <c r="A6294" s="5">
        <v>44810.166666666664</v>
      </c>
      <c r="B6294" s="6">
        <v>305.24</v>
      </c>
      <c r="C6294" s="6">
        <v>260.61248000000001</v>
      </c>
      <c r="D6294" s="6">
        <v>0.171240916781882</v>
      </c>
      <c r="E6294" s="4">
        <f t="shared" si="24"/>
        <v>0.14012042071032901</v>
      </c>
      <c r="F6294" s="4"/>
    </row>
    <row r="6295" spans="1:6" ht="13.2" x14ac:dyDescent="0.25">
      <c r="A6295" s="5">
        <v>44810.208333333336</v>
      </c>
      <c r="B6295" s="6">
        <v>296.19</v>
      </c>
      <c r="C6295" s="6">
        <v>254.28603000000001</v>
      </c>
      <c r="D6295" s="6">
        <v>0.16479068865875099</v>
      </c>
      <c r="E6295" s="4">
        <f t="shared" si="24"/>
        <v>0.14480372380763037</v>
      </c>
      <c r="F6295" s="4"/>
    </row>
    <row r="6296" spans="1:6" ht="13.2" x14ac:dyDescent="0.25">
      <c r="A6296" s="5">
        <v>44810.25</v>
      </c>
      <c r="B6296" s="6">
        <v>293.7</v>
      </c>
      <c r="C6296" s="6">
        <v>252.92243999999999</v>
      </c>
      <c r="D6296" s="6">
        <v>0.16122555199135299</v>
      </c>
      <c r="E6296" s="4">
        <f t="shared" si="24"/>
        <v>0.14970297083574763</v>
      </c>
      <c r="F6296" s="4"/>
    </row>
    <row r="6297" spans="1:6" ht="13.2" x14ac:dyDescent="0.25">
      <c r="A6297" s="5">
        <v>44810.291666666664</v>
      </c>
      <c r="B6297" s="6">
        <v>293.11</v>
      </c>
      <c r="C6297" s="6">
        <v>254.10149000000001</v>
      </c>
      <c r="D6297" s="6">
        <v>0.153515471318172</v>
      </c>
      <c r="E6297" s="4">
        <f t="shared" si="24"/>
        <v>0.1544259180215026</v>
      </c>
      <c r="F6297" s="4"/>
    </row>
    <row r="6298" spans="1:6" ht="13.2" x14ac:dyDescent="0.25">
      <c r="A6298" s="5">
        <v>44810.333333333336</v>
      </c>
      <c r="B6298" s="6">
        <v>295.07</v>
      </c>
      <c r="C6298" s="6">
        <v>254.87508</v>
      </c>
      <c r="D6298" s="6">
        <v>0.157704393854432</v>
      </c>
      <c r="E6298" s="4">
        <f t="shared" si="24"/>
        <v>0.15858514171596644</v>
      </c>
      <c r="F6298" s="4"/>
    </row>
    <row r="6299" spans="1:6" ht="13.2" x14ac:dyDescent="0.25">
      <c r="A6299" s="5">
        <v>44810.375</v>
      </c>
      <c r="B6299" s="6">
        <v>294.33</v>
      </c>
      <c r="C6299" s="6">
        <v>250.95310000000001</v>
      </c>
      <c r="D6299" s="6">
        <v>0.17284863187583599</v>
      </c>
      <c r="E6299" s="4">
        <f t="shared" si="24"/>
        <v>0.16079204448707962</v>
      </c>
      <c r="F6299" s="4"/>
    </row>
    <row r="6300" spans="1:6" ht="13.2" x14ac:dyDescent="0.25">
      <c r="A6300" s="5">
        <v>44810.416666666664</v>
      </c>
      <c r="B6300" s="6">
        <v>292.52</v>
      </c>
      <c r="C6300" s="6">
        <v>246.53944000000001</v>
      </c>
      <c r="D6300" s="6">
        <v>0.18650387134812901</v>
      </c>
      <c r="E6300" s="4">
        <f t="shared" si="24"/>
        <v>0.16471869309191642</v>
      </c>
      <c r="F6300" s="4"/>
    </row>
    <row r="6301" spans="1:6" ht="13.2" x14ac:dyDescent="0.25">
      <c r="A6301" s="5">
        <v>44810.458333333336</v>
      </c>
      <c r="B6301" s="6">
        <v>292.31</v>
      </c>
      <c r="C6301" s="6">
        <v>247.58874</v>
      </c>
      <c r="D6301" s="6">
        <v>0.180627196535674</v>
      </c>
      <c r="E6301" s="4">
        <f t="shared" si="24"/>
        <v>0.16914230885566076</v>
      </c>
      <c r="F6301" s="4"/>
    </row>
    <row r="6302" spans="1:6" ht="13.2" x14ac:dyDescent="0.25">
      <c r="A6302" s="5">
        <v>44810.5</v>
      </c>
      <c r="B6302" s="6">
        <v>292.75</v>
      </c>
      <c r="C6302" s="6">
        <v>250.70428999999999</v>
      </c>
      <c r="D6302" s="6">
        <v>0.16771037304547101</v>
      </c>
      <c r="E6302" s="4">
        <f t="shared" si="24"/>
        <v>0.17233225549847234</v>
      </c>
      <c r="F6302" s="4"/>
    </row>
    <row r="6303" spans="1:6" ht="13.2" x14ac:dyDescent="0.25">
      <c r="A6303" s="5">
        <v>44810.541666666664</v>
      </c>
      <c r="B6303" s="6">
        <v>293.97000000000003</v>
      </c>
      <c r="C6303" s="6">
        <v>247.36655999999999</v>
      </c>
      <c r="D6303" s="6">
        <v>0.18839830250297299</v>
      </c>
      <c r="E6303" s="4">
        <f t="shared" si="24"/>
        <v>0.17590235094227205</v>
      </c>
      <c r="F6303" s="4"/>
    </row>
    <row r="6304" spans="1:6" ht="13.2" x14ac:dyDescent="0.25">
      <c r="A6304" s="5">
        <v>44810.583333333336</v>
      </c>
      <c r="B6304" s="6">
        <v>287.93</v>
      </c>
      <c r="C6304" s="6">
        <v>234.85795999999999</v>
      </c>
      <c r="D6304" s="6">
        <v>0.22597505317682201</v>
      </c>
      <c r="E6304" s="4">
        <f t="shared" si="24"/>
        <v>0.17915858490023875</v>
      </c>
      <c r="F6304" s="4"/>
    </row>
    <row r="6305" spans="1:6" ht="13.2" x14ac:dyDescent="0.25">
      <c r="A6305" s="5">
        <v>44810.625</v>
      </c>
      <c r="B6305" s="6">
        <v>243.96</v>
      </c>
      <c r="C6305" s="6">
        <v>209.55491000000001</v>
      </c>
      <c r="D6305" s="6">
        <v>0.16418174119613799</v>
      </c>
      <c r="E6305" s="4">
        <f t="shared" si="24"/>
        <v>0.17974036771814286</v>
      </c>
      <c r="F6305" s="4"/>
    </row>
    <row r="6306" spans="1:6" ht="13.2" x14ac:dyDescent="0.25">
      <c r="A6306" s="5">
        <v>44810.666666666664</v>
      </c>
      <c r="B6306" s="6">
        <v>207.92</v>
      </c>
      <c r="C6306" s="6">
        <v>179.56976</v>
      </c>
      <c r="D6306" s="6">
        <v>0.15787869850691999</v>
      </c>
      <c r="E6306" s="4">
        <f t="shared" si="24"/>
        <v>0.18249429770025646</v>
      </c>
      <c r="F6306" s="4"/>
    </row>
    <row r="6307" spans="1:6" ht="13.2" x14ac:dyDescent="0.25">
      <c r="A6307" s="5">
        <v>44810.708333333336</v>
      </c>
      <c r="B6307" s="6">
        <v>193.63</v>
      </c>
      <c r="C6307" s="6">
        <v>156.26444000000001</v>
      </c>
      <c r="D6307" s="6">
        <v>0.23911748571843899</v>
      </c>
      <c r="E6307" s="4">
        <f t="shared" si="24"/>
        <v>0.18675007802858823</v>
      </c>
      <c r="F6307" s="4"/>
    </row>
    <row r="6308" spans="1:6" ht="13.2" x14ac:dyDescent="0.25">
      <c r="A6308" s="5">
        <v>44810.75</v>
      </c>
      <c r="B6308" s="6">
        <v>193.81</v>
      </c>
      <c r="C6308" s="6">
        <v>147.58037999999999</v>
      </c>
      <c r="D6308" s="6">
        <v>0.31325044697675902</v>
      </c>
      <c r="E6308" s="4">
        <f t="shared" si="24"/>
        <v>0.18949978201007622</v>
      </c>
      <c r="F6308" s="4"/>
    </row>
    <row r="6309" spans="1:6" ht="13.2" x14ac:dyDescent="0.25">
      <c r="A6309" s="5">
        <v>44810.791666666664</v>
      </c>
      <c r="B6309" s="6">
        <v>201.22</v>
      </c>
      <c r="C6309" s="6">
        <v>148.96036000000001</v>
      </c>
      <c r="D6309" s="6">
        <v>0.35082917361370403</v>
      </c>
      <c r="E6309" s="4">
        <f t="shared" si="24"/>
        <v>0.19502398340540425</v>
      </c>
      <c r="F6309" s="4"/>
    </row>
    <row r="6310" spans="1:6" ht="13.2" x14ac:dyDescent="0.25">
      <c r="A6310" s="5">
        <v>44810.833333333336</v>
      </c>
      <c r="B6310" s="6">
        <v>207.55</v>
      </c>
      <c r="C6310" s="6">
        <v>153.62196</v>
      </c>
      <c r="D6310" s="6">
        <v>0.351043822120223</v>
      </c>
      <c r="E6310" s="4">
        <f t="shared" si="24"/>
        <v>0.19859889211750822</v>
      </c>
      <c r="F6310" s="4"/>
    </row>
    <row r="6311" spans="1:6" ht="13.2" x14ac:dyDescent="0.25">
      <c r="A6311" s="5">
        <v>44810.875</v>
      </c>
      <c r="B6311" s="6">
        <v>212.64</v>
      </c>
      <c r="C6311" s="6">
        <v>161.02352999999999</v>
      </c>
      <c r="D6311" s="6">
        <v>0.320552344120141</v>
      </c>
      <c r="E6311" s="4">
        <f t="shared" si="24"/>
        <v>0.19984895128980051</v>
      </c>
      <c r="F6311" s="4"/>
    </row>
    <row r="6312" spans="1:6" ht="13.2" x14ac:dyDescent="0.25">
      <c r="A6312" s="5">
        <v>44810.916666666664</v>
      </c>
      <c r="B6312" s="6">
        <v>223.43</v>
      </c>
      <c r="C6312" s="6">
        <v>170.25803999999999</v>
      </c>
      <c r="D6312" s="6">
        <v>0.31230219730005099</v>
      </c>
      <c r="E6312" s="4">
        <f t="shared" si="24"/>
        <v>0.20157585680136303</v>
      </c>
      <c r="F6312" s="4"/>
    </row>
    <row r="6313" spans="1:6" ht="13.2" x14ac:dyDescent="0.25">
      <c r="A6313" s="5">
        <v>44810.958333333336</v>
      </c>
      <c r="B6313" s="6">
        <v>230.04</v>
      </c>
      <c r="C6313" s="6">
        <v>180.32259999999999</v>
      </c>
      <c r="D6313" s="6">
        <v>0.27571363766937701</v>
      </c>
      <c r="E6313" s="4">
        <f t="shared" si="24"/>
        <v>0.20284480096205756</v>
      </c>
      <c r="F6313" s="4"/>
    </row>
    <row r="6314" spans="1:6" ht="13.2" x14ac:dyDescent="0.25">
      <c r="A6314" s="5">
        <v>44811</v>
      </c>
      <c r="B6314" s="6">
        <v>231.61</v>
      </c>
      <c r="C6314" s="6">
        <v>206.87849</v>
      </c>
      <c r="D6314" s="6">
        <v>0.119546067839145</v>
      </c>
      <c r="E6314" s="4">
        <f t="shared" si="24"/>
        <v>0.20410265525337409</v>
      </c>
      <c r="F6314" s="4"/>
    </row>
    <row r="6315" spans="1:6" ht="13.2" x14ac:dyDescent="0.25">
      <c r="A6315" s="5">
        <v>44811.041666666664</v>
      </c>
      <c r="B6315" s="6">
        <v>243.8</v>
      </c>
      <c r="C6315" s="6">
        <v>231.61207999999999</v>
      </c>
      <c r="D6315" s="6">
        <v>5.2622125754408E-2</v>
      </c>
      <c r="E6315" s="4">
        <f t="shared" si="24"/>
        <v>0.20319889267275618</v>
      </c>
      <c r="F6315" s="4"/>
    </row>
    <row r="6316" spans="1:6" ht="13.2" x14ac:dyDescent="0.25">
      <c r="A6316" s="5">
        <v>44811.083333333336</v>
      </c>
      <c r="B6316" s="6">
        <v>285.99</v>
      </c>
      <c r="C6316" s="6">
        <v>257.55275999999998</v>
      </c>
      <c r="D6316" s="6">
        <v>0.11041326056843601</v>
      </c>
      <c r="E6316" s="4">
        <f t="shared" si="24"/>
        <v>0.20148812170485061</v>
      </c>
      <c r="F6316" s="4"/>
    </row>
    <row r="6317" spans="1:6" ht="13.2" x14ac:dyDescent="0.25">
      <c r="A6317" s="5">
        <v>44811.125</v>
      </c>
      <c r="B6317" s="6">
        <v>293.27999999999997</v>
      </c>
      <c r="C6317" s="6">
        <v>268.31617</v>
      </c>
      <c r="D6317" s="6">
        <v>9.3038857851913903E-2</v>
      </c>
      <c r="E6317" s="4">
        <f t="shared" si="24"/>
        <v>0.1996262629302146</v>
      </c>
      <c r="F6317" s="4"/>
    </row>
    <row r="6318" spans="1:6" ht="13.2" x14ac:dyDescent="0.25">
      <c r="A6318" s="5">
        <v>44811.166666666664</v>
      </c>
      <c r="B6318" s="6">
        <v>290.27</v>
      </c>
      <c r="C6318" s="6">
        <v>263.64175</v>
      </c>
      <c r="D6318" s="6">
        <v>0.101001643328493</v>
      </c>
      <c r="E6318" s="4">
        <f t="shared" si="24"/>
        <v>0.19669962653632334</v>
      </c>
      <c r="F6318" s="4"/>
    </row>
    <row r="6319" spans="1:6" ht="13.2" x14ac:dyDescent="0.25">
      <c r="A6319" s="5">
        <v>44811.208333333336</v>
      </c>
      <c r="B6319" s="6">
        <v>280.77</v>
      </c>
      <c r="C6319" s="6">
        <v>258.00382999999999</v>
      </c>
      <c r="D6319" s="6">
        <v>8.8239659077929106E-2</v>
      </c>
      <c r="E6319" s="4">
        <f t="shared" si="24"/>
        <v>0.19351000030378906</v>
      </c>
      <c r="F6319" s="4"/>
    </row>
    <row r="6320" spans="1:6" ht="13.2" x14ac:dyDescent="0.25">
      <c r="A6320" s="5">
        <v>44811.25</v>
      </c>
      <c r="B6320" s="6">
        <v>274.91000000000003</v>
      </c>
      <c r="C6320" s="6">
        <v>256.54385000000002</v>
      </c>
      <c r="D6320" s="6">
        <v>7.1590685179161395E-2</v>
      </c>
      <c r="E6320" s="4">
        <f t="shared" si="24"/>
        <v>0.18977521418661439</v>
      </c>
      <c r="F6320" s="4"/>
    </row>
    <row r="6321" spans="1:6" ht="13.2" x14ac:dyDescent="0.25">
      <c r="A6321" s="5">
        <v>44811.291666666664</v>
      </c>
      <c r="B6321" s="6">
        <v>269.48</v>
      </c>
      <c r="C6321" s="6">
        <v>256.40681999999998</v>
      </c>
      <c r="D6321" s="6">
        <v>5.0986085315515503E-2</v>
      </c>
      <c r="E6321" s="4">
        <f t="shared" si="24"/>
        <v>0.18550315643650375</v>
      </c>
      <c r="F6321" s="4"/>
    </row>
    <row r="6322" spans="1:6" ht="13.2" x14ac:dyDescent="0.25">
      <c r="A6322" s="5">
        <v>44811.333333333336</v>
      </c>
      <c r="B6322" s="6">
        <v>273.72000000000003</v>
      </c>
      <c r="C6322" s="6">
        <v>256.59877</v>
      </c>
      <c r="D6322" s="6">
        <v>6.6723741505074305E-2</v>
      </c>
      <c r="E6322" s="4">
        <f t="shared" si="24"/>
        <v>0.18171229592194715</v>
      </c>
      <c r="F6322" s="4"/>
    </row>
    <row r="6323" spans="1:6" ht="13.2" x14ac:dyDescent="0.25">
      <c r="A6323" s="5">
        <v>44811.375</v>
      </c>
      <c r="B6323" s="6">
        <v>276.44</v>
      </c>
      <c r="C6323" s="6">
        <v>253.71462</v>
      </c>
      <c r="D6323" s="6">
        <v>8.9570636489138794E-2</v>
      </c>
      <c r="E6323" s="4">
        <f t="shared" si="24"/>
        <v>0.17824237944750151</v>
      </c>
      <c r="F6323" s="4"/>
    </row>
    <row r="6324" spans="1:6" ht="13.2" x14ac:dyDescent="0.25">
      <c r="A6324" s="5">
        <v>44811.416666666664</v>
      </c>
      <c r="B6324" s="6">
        <v>271.42</v>
      </c>
      <c r="C6324" s="6">
        <v>250.09599</v>
      </c>
      <c r="D6324" s="6">
        <v>8.5263302302447996E-2</v>
      </c>
      <c r="E6324" s="4">
        <f t="shared" si="24"/>
        <v>0.17402402240393147</v>
      </c>
      <c r="F6324" s="4"/>
    </row>
    <row r="6325" spans="1:6" ht="13.2" x14ac:dyDescent="0.25">
      <c r="A6325" s="5">
        <v>44811.458333333336</v>
      </c>
      <c r="B6325" s="6">
        <v>274.54000000000002</v>
      </c>
      <c r="C6325" s="6">
        <v>251.15226999999999</v>
      </c>
      <c r="D6325" s="6">
        <v>9.3121714567819897E-2</v>
      </c>
      <c r="E6325" s="4">
        <f t="shared" si="24"/>
        <v>0.17037796065527089</v>
      </c>
      <c r="F6325" s="4"/>
    </row>
    <row r="6326" spans="1:6" ht="13.2" x14ac:dyDescent="0.25">
      <c r="A6326" s="5">
        <v>44811.5</v>
      </c>
      <c r="B6326" s="6">
        <v>275.37</v>
      </c>
      <c r="C6326" s="6">
        <v>255.13146</v>
      </c>
      <c r="D6326" s="6">
        <v>7.9325928680061594E-2</v>
      </c>
      <c r="E6326" s="4">
        <f t="shared" si="24"/>
        <v>0.16669527547337881</v>
      </c>
      <c r="F6326" s="4"/>
    </row>
    <row r="6327" spans="1:6" ht="13.2" x14ac:dyDescent="0.25">
      <c r="A6327" s="5">
        <v>44811.541666666664</v>
      </c>
      <c r="B6327" s="6">
        <v>275.11</v>
      </c>
      <c r="C6327" s="6">
        <v>253.30262999999999</v>
      </c>
      <c r="D6327" s="6">
        <v>8.6092157827180896E-2</v>
      </c>
      <c r="E6327" s="4">
        <f t="shared" si="24"/>
        <v>0.16243251944522083</v>
      </c>
      <c r="F6327" s="4"/>
    </row>
    <row r="6328" spans="1:6" ht="13.2" x14ac:dyDescent="0.25">
      <c r="A6328" s="5">
        <v>44811.583333333336</v>
      </c>
      <c r="B6328" s="6">
        <v>272.17</v>
      </c>
      <c r="C6328" s="6">
        <v>241.42733999999999</v>
      </c>
      <c r="D6328" s="6">
        <v>0.12733711103307499</v>
      </c>
      <c r="E6328" s="4">
        <f t="shared" si="24"/>
        <v>0.15832260518923139</v>
      </c>
      <c r="F6328" s="4"/>
    </row>
    <row r="6329" spans="1:6" ht="13.2" x14ac:dyDescent="0.25">
      <c r="A6329" s="5">
        <v>44811.625</v>
      </c>
      <c r="B6329" s="6">
        <v>245.44</v>
      </c>
      <c r="C6329" s="6">
        <v>215.97682</v>
      </c>
      <c r="D6329" s="6">
        <v>0.13641825081043399</v>
      </c>
      <c r="E6329" s="4">
        <f t="shared" si="24"/>
        <v>0.15716579308982706</v>
      </c>
      <c r="F6329" s="4"/>
    </row>
    <row r="6330" spans="1:6" ht="13.2" x14ac:dyDescent="0.25">
      <c r="A6330" s="5">
        <v>44811.666666666664</v>
      </c>
      <c r="B6330" s="6">
        <v>206.95</v>
      </c>
      <c r="C6330" s="6">
        <v>186.16501</v>
      </c>
      <c r="D6330" s="6">
        <v>0.111648209295613</v>
      </c>
      <c r="E6330" s="4">
        <f t="shared" si="24"/>
        <v>0.15523952270602259</v>
      </c>
      <c r="F6330" s="4"/>
    </row>
    <row r="6331" spans="1:6" ht="13.2" x14ac:dyDescent="0.25">
      <c r="A6331" s="5">
        <v>44811.708333333336</v>
      </c>
      <c r="B6331" s="6">
        <v>195.79</v>
      </c>
      <c r="C6331" s="6">
        <v>163.04763</v>
      </c>
      <c r="D6331" s="6">
        <v>0.20081475578639099</v>
      </c>
      <c r="E6331" s="4">
        <f t="shared" si="24"/>
        <v>0.15364357562552058</v>
      </c>
      <c r="F6331" s="4"/>
    </row>
    <row r="6332" spans="1:6" ht="13.2" x14ac:dyDescent="0.25">
      <c r="A6332" s="5">
        <v>44811.75</v>
      </c>
      <c r="B6332" s="6">
        <v>191.62</v>
      </c>
      <c r="C6332" s="6">
        <v>154.33322000000001</v>
      </c>
      <c r="D6332" s="6">
        <v>0.24159918389572799</v>
      </c>
      <c r="E6332" s="4">
        <f t="shared" si="24"/>
        <v>0.15065810633047763</v>
      </c>
      <c r="F6332" s="4"/>
    </row>
    <row r="6333" spans="1:6" ht="13.2" x14ac:dyDescent="0.25">
      <c r="A6333" s="5">
        <v>44811.791666666664</v>
      </c>
      <c r="B6333" s="6">
        <v>195.01</v>
      </c>
      <c r="C6333" s="6">
        <v>156.34303</v>
      </c>
      <c r="D6333" s="6">
        <v>0.247321354843896</v>
      </c>
      <c r="E6333" s="4">
        <f t="shared" si="24"/>
        <v>0.14634528054840226</v>
      </c>
      <c r="F6333" s="4"/>
    </row>
    <row r="6334" spans="1:6" ht="13.2" x14ac:dyDescent="0.25">
      <c r="A6334" s="5">
        <v>44811.833333333336</v>
      </c>
      <c r="B6334" s="6">
        <v>200.21</v>
      </c>
      <c r="C6334" s="6">
        <v>161.89238</v>
      </c>
      <c r="D6334" s="6">
        <v>0.236685753832268</v>
      </c>
      <c r="E6334" s="4">
        <f t="shared" si="24"/>
        <v>0.14158036103640415</v>
      </c>
      <c r="F6334" s="4"/>
    </row>
    <row r="6335" spans="1:6" ht="13.2" x14ac:dyDescent="0.25">
      <c r="A6335" s="5">
        <v>44811.875</v>
      </c>
      <c r="B6335" s="6">
        <v>203.12</v>
      </c>
      <c r="C6335" s="6">
        <v>169.89282</v>
      </c>
      <c r="D6335" s="6">
        <v>0.19557730573899401</v>
      </c>
      <c r="E6335" s="4">
        <f t="shared" si="24"/>
        <v>0.13637306777052305</v>
      </c>
      <c r="F6335" s="4"/>
    </row>
    <row r="6336" spans="1:6" ht="13.2" x14ac:dyDescent="0.25">
      <c r="A6336" s="5">
        <v>44811.916666666664</v>
      </c>
      <c r="B6336" s="6">
        <v>208.78</v>
      </c>
      <c r="C6336" s="6">
        <v>180.35203000000001</v>
      </c>
      <c r="D6336" s="6">
        <v>0.157624896154481</v>
      </c>
      <c r="E6336" s="4">
        <f t="shared" si="24"/>
        <v>0.12992818022279093</v>
      </c>
      <c r="F6336" s="4"/>
    </row>
    <row r="6337" spans="1:6" ht="13.2" x14ac:dyDescent="0.25">
      <c r="A6337" s="5">
        <v>44811.958333333336</v>
      </c>
      <c r="B6337" s="6">
        <v>216.27</v>
      </c>
      <c r="C6337" s="6">
        <v>191.05565999999999</v>
      </c>
      <c r="D6337" s="6">
        <v>0.13197379234930801</v>
      </c>
      <c r="E6337" s="4">
        <f t="shared" si="24"/>
        <v>0.12393902000112138</v>
      </c>
      <c r="F6337" s="4"/>
    </row>
    <row r="6338" spans="1:6" ht="13.2" x14ac:dyDescent="0.25">
      <c r="A6338" s="5">
        <v>44809</v>
      </c>
      <c r="B6338" s="6">
        <v>210.73</v>
      </c>
      <c r="C6338" s="6">
        <v>204.68473</v>
      </c>
      <c r="D6338" s="6">
        <v>2.95345431972379E-2</v>
      </c>
      <c r="E6338" s="4">
        <f t="shared" si="24"/>
        <v>0.12018853980770859</v>
      </c>
      <c r="F6338" s="4"/>
    </row>
    <row r="6339" spans="1:6" ht="13.2" x14ac:dyDescent="0.25">
      <c r="A6339" s="5">
        <v>44809.041666666664</v>
      </c>
      <c r="B6339" s="6">
        <v>239.15</v>
      </c>
      <c r="C6339" s="6">
        <v>230.33351999999999</v>
      </c>
      <c r="D6339" s="6">
        <v>3.8277016736426403E-2</v>
      </c>
      <c r="E6339" s="4">
        <f t="shared" si="24"/>
        <v>0.11959082693195934</v>
      </c>
      <c r="F6339" s="4"/>
    </row>
    <row r="6340" spans="1:6" ht="13.2" x14ac:dyDescent="0.25">
      <c r="A6340" s="5">
        <v>44809.083333333336</v>
      </c>
      <c r="B6340" s="6">
        <v>273.93</v>
      </c>
      <c r="C6340" s="6">
        <v>258.98781000000002</v>
      </c>
      <c r="D6340" s="6">
        <v>5.7694568713484898E-2</v>
      </c>
      <c r="E6340" s="4">
        <f t="shared" si="24"/>
        <v>0.11739421477133639</v>
      </c>
      <c r="F6340" s="4"/>
    </row>
    <row r="6341" spans="1:6" ht="13.2" x14ac:dyDescent="0.25">
      <c r="A6341" s="5">
        <v>44809.125</v>
      </c>
      <c r="B6341" s="6">
        <v>279.08</v>
      </c>
      <c r="C6341" s="6">
        <v>276.02913999999998</v>
      </c>
      <c r="D6341" s="6">
        <v>1.1052673641630701E-2</v>
      </c>
      <c r="E6341" s="4">
        <f t="shared" si="24"/>
        <v>0.1139781237625746</v>
      </c>
      <c r="F6341" s="4"/>
    </row>
    <row r="6342" spans="1:6" ht="13.2" x14ac:dyDescent="0.25">
      <c r="A6342" s="5">
        <v>44809.166666666664</v>
      </c>
      <c r="B6342" s="6">
        <v>276.79000000000002</v>
      </c>
      <c r="C6342" s="6">
        <v>275.29804000000001</v>
      </c>
      <c r="D6342" s="6">
        <v>5.4194356051354498E-3</v>
      </c>
      <c r="E6342" s="4">
        <f t="shared" si="24"/>
        <v>0.10999553177410137</v>
      </c>
      <c r="F6342" s="4"/>
    </row>
    <row r="6343" spans="1:6" ht="13.2" x14ac:dyDescent="0.25">
      <c r="A6343" s="5">
        <v>44809.208333333336</v>
      </c>
      <c r="B6343" s="6">
        <v>268.95999999999998</v>
      </c>
      <c r="C6343" s="6">
        <v>268.72523000000001</v>
      </c>
      <c r="D6343" s="6">
        <v>8.7364331216673995E-4</v>
      </c>
      <c r="E6343" s="4">
        <f t="shared" si="24"/>
        <v>0.1063552811171946</v>
      </c>
      <c r="F6343" s="4"/>
    </row>
    <row r="6344" spans="1:6" ht="13.2" x14ac:dyDescent="0.25">
      <c r="A6344" s="5">
        <v>44809.25</v>
      </c>
      <c r="B6344" s="6">
        <v>264.37</v>
      </c>
      <c r="C6344" s="6">
        <v>266.31038000000001</v>
      </c>
      <c r="D6344" s="6">
        <v>7.2861598560296599E-3</v>
      </c>
      <c r="E6344" s="4">
        <f t="shared" si="24"/>
        <v>0.10367592589539744</v>
      </c>
      <c r="F6344" s="4"/>
    </row>
    <row r="6345" spans="1:6" ht="13.2" x14ac:dyDescent="0.25">
      <c r="A6345" s="5">
        <v>44809.291666666664</v>
      </c>
      <c r="B6345" s="6">
        <v>264.31</v>
      </c>
      <c r="C6345" s="6">
        <v>267.38869</v>
      </c>
      <c r="D6345" s="6">
        <v>1.1513912574237801E-2</v>
      </c>
      <c r="E6345" s="4">
        <f t="shared" si="24"/>
        <v>0.10203125203117754</v>
      </c>
      <c r="F6345" s="4"/>
    </row>
    <row r="6346" spans="1:6" ht="13.2" x14ac:dyDescent="0.25">
      <c r="A6346" s="5">
        <v>44809.333333333336</v>
      </c>
      <c r="B6346" s="6">
        <v>269.38</v>
      </c>
      <c r="C6346" s="6">
        <v>269.92984999999999</v>
      </c>
      <c r="D6346" s="6">
        <v>2.0370107270462701E-3</v>
      </c>
      <c r="E6346" s="4">
        <f t="shared" si="24"/>
        <v>9.9335971582093049E-2</v>
      </c>
      <c r="F6346" s="4"/>
    </row>
    <row r="6347" spans="1:6" ht="13.2" x14ac:dyDescent="0.25">
      <c r="A6347" s="5">
        <v>44809.375</v>
      </c>
      <c r="B6347" s="6">
        <v>279.93</v>
      </c>
      <c r="C6347" s="6">
        <v>268.57456999999999</v>
      </c>
      <c r="D6347" s="6">
        <v>4.2280361837682502E-2</v>
      </c>
      <c r="E6347" s="4">
        <f t="shared" si="24"/>
        <v>9.736554347161569E-2</v>
      </c>
      <c r="F6347" s="4"/>
    </row>
    <row r="6348" spans="1:6" ht="13.2" x14ac:dyDescent="0.25">
      <c r="A6348" s="5">
        <v>44809.416666666664</v>
      </c>
      <c r="B6348" s="6">
        <v>266.33999999999997</v>
      </c>
      <c r="C6348" s="6">
        <v>262.74982999999997</v>
      </c>
      <c r="D6348" s="6">
        <v>1.3663833769178801E-2</v>
      </c>
      <c r="E6348" s="4">
        <f t="shared" si="24"/>
        <v>9.4382232282729461E-2</v>
      </c>
      <c r="F6348" s="4"/>
    </row>
    <row r="6349" spans="1:6" ht="13.2" x14ac:dyDescent="0.25">
      <c r="A6349" s="5">
        <v>44809.458333333336</v>
      </c>
      <c r="B6349" s="6">
        <v>262.38</v>
      </c>
      <c r="C6349" s="6">
        <v>260.68883</v>
      </c>
      <c r="D6349" s="6">
        <v>6.4873128626186201E-3</v>
      </c>
      <c r="E6349" s="4">
        <f t="shared" si="24"/>
        <v>9.0772465545012768E-2</v>
      </c>
      <c r="F6349" s="4"/>
    </row>
    <row r="6350" spans="1:6" ht="13.2" x14ac:dyDescent="0.25">
      <c r="A6350" s="5">
        <v>44809.5</v>
      </c>
      <c r="B6350" s="6">
        <v>271.10000000000002</v>
      </c>
      <c r="C6350" s="6">
        <v>265.85413999999997</v>
      </c>
      <c r="D6350" s="6">
        <v>1.9732098209943399E-2</v>
      </c>
      <c r="E6350" s="4">
        <f t="shared" si="24"/>
        <v>8.8289389275424512E-2</v>
      </c>
      <c r="F6350" s="4"/>
    </row>
    <row r="6351" spans="1:6" ht="13.2" x14ac:dyDescent="0.25">
      <c r="A6351" s="5">
        <v>44809.541666666664</v>
      </c>
      <c r="B6351" s="6">
        <v>270.31</v>
      </c>
      <c r="C6351" s="6">
        <v>265.85500000000002</v>
      </c>
      <c r="D6351" s="6">
        <v>1.6757254894585301E-2</v>
      </c>
      <c r="E6351" s="4">
        <f t="shared" si="24"/>
        <v>8.5400434986566368E-2</v>
      </c>
      <c r="F6351" s="4"/>
    </row>
    <row r="6352" spans="1:6" ht="13.2" x14ac:dyDescent="0.25">
      <c r="A6352" s="5">
        <v>44809.583333333336</v>
      </c>
      <c r="B6352" s="6">
        <v>264</v>
      </c>
      <c r="C6352" s="6">
        <v>249.49542</v>
      </c>
      <c r="D6352" s="6">
        <v>5.8135656357940303E-2</v>
      </c>
      <c r="E6352" s="4">
        <f t="shared" si="24"/>
        <v>8.2517041041769074E-2</v>
      </c>
      <c r="F6352" s="4"/>
    </row>
    <row r="6353" spans="1:6" ht="13.2" x14ac:dyDescent="0.25">
      <c r="A6353" s="5">
        <v>44809.625</v>
      </c>
      <c r="B6353" s="6">
        <v>231.18</v>
      </c>
      <c r="C6353" s="6">
        <v>215.58624</v>
      </c>
      <c r="D6353" s="6">
        <v>7.2331889085314502E-2</v>
      </c>
      <c r="E6353" s="4">
        <f t="shared" si="24"/>
        <v>7.9846775969889081E-2</v>
      </c>
      <c r="F6353" s="4"/>
    </row>
    <row r="6354" spans="1:6" ht="13.2" x14ac:dyDescent="0.25">
      <c r="A6354" s="5">
        <v>44809.666666666664</v>
      </c>
      <c r="B6354" s="6">
        <v>183.94</v>
      </c>
      <c r="C6354" s="6">
        <v>181.60181</v>
      </c>
      <c r="D6354" s="6">
        <v>1.28753672664385E-2</v>
      </c>
      <c r="E6354" s="4">
        <f t="shared" si="24"/>
        <v>7.5731240885340154E-2</v>
      </c>
      <c r="F6354" s="4"/>
    </row>
    <row r="6355" spans="1:6" ht="13.2" x14ac:dyDescent="0.25">
      <c r="A6355" s="5">
        <v>44809.708333333336</v>
      </c>
      <c r="B6355" s="6">
        <v>165.01</v>
      </c>
      <c r="C6355" s="6">
        <v>161.29158000000001</v>
      </c>
      <c r="D6355" s="6">
        <v>2.30540242708266E-2</v>
      </c>
      <c r="E6355" s="4">
        <f t="shared" si="24"/>
        <v>6.8324543738858309E-2</v>
      </c>
      <c r="F6355" s="4"/>
    </row>
    <row r="6356" spans="1:6" ht="13.2" x14ac:dyDescent="0.25">
      <c r="A6356" s="5">
        <v>44809.75</v>
      </c>
      <c r="B6356" s="6">
        <v>171.72</v>
      </c>
      <c r="C6356" s="6">
        <v>157.11474000000001</v>
      </c>
      <c r="D6356" s="6">
        <v>9.2959196571880995E-2</v>
      </c>
      <c r="E6356" s="4">
        <f t="shared" si="24"/>
        <v>6.2131210933698021E-2</v>
      </c>
      <c r="F6356" s="4"/>
    </row>
    <row r="6357" spans="1:6" ht="13.2" x14ac:dyDescent="0.25">
      <c r="A6357" s="5">
        <v>44809.791666666664</v>
      </c>
      <c r="B6357" s="6">
        <v>169.12</v>
      </c>
      <c r="C6357" s="6">
        <v>160.02635000000001</v>
      </c>
      <c r="D6357" s="6">
        <v>5.6825953975704599E-2</v>
      </c>
      <c r="E6357" s="4">
        <f t="shared" si="24"/>
        <v>5.4193902564190044E-2</v>
      </c>
      <c r="F6357" s="4"/>
    </row>
    <row r="6358" spans="1:6" ht="13.2" x14ac:dyDescent="0.25">
      <c r="A6358" s="5">
        <v>44809.833333333336</v>
      </c>
      <c r="B6358" s="6">
        <v>179.02</v>
      </c>
      <c r="C6358" s="6">
        <v>162.52606</v>
      </c>
      <c r="D6358" s="6">
        <v>0.10148489417635501</v>
      </c>
      <c r="E6358" s="4">
        <f t="shared" si="24"/>
        <v>4.8560533411860334E-2</v>
      </c>
      <c r="F6358" s="4"/>
    </row>
    <row r="6359" spans="1:6" ht="13.2" x14ac:dyDescent="0.25">
      <c r="A6359" s="5">
        <v>44809.875</v>
      </c>
      <c r="B6359" s="6">
        <v>189.39</v>
      </c>
      <c r="C6359" s="6">
        <v>166.27123</v>
      </c>
      <c r="D6359" s="6">
        <v>0.139042515052062</v>
      </c>
      <c r="E6359" s="4">
        <f t="shared" si="24"/>
        <v>4.6204917133238155E-2</v>
      </c>
      <c r="F6359" s="4"/>
    </row>
    <row r="6360" spans="1:6" ht="13.2" x14ac:dyDescent="0.25">
      <c r="A6360" s="5">
        <v>44809.916666666664</v>
      </c>
      <c r="B6360" s="6">
        <v>195.93</v>
      </c>
      <c r="C6360" s="6">
        <v>174.72146000000001</v>
      </c>
      <c r="D6360" s="6">
        <v>0.12138486022266499</v>
      </c>
      <c r="E6360" s="4">
        <f t="shared" si="24"/>
        <v>4.4694915636079156E-2</v>
      </c>
      <c r="F6360" s="4"/>
    </row>
    <row r="6361" spans="1:6" ht="13.2" x14ac:dyDescent="0.25">
      <c r="A6361" s="5">
        <v>44809.958333333336</v>
      </c>
      <c r="B6361" s="6">
        <v>204.12</v>
      </c>
      <c r="C6361" s="6">
        <v>185.88171</v>
      </c>
      <c r="D6361" s="6">
        <v>9.8117722286931802E-2</v>
      </c>
      <c r="E6361" s="4">
        <f t="shared" si="24"/>
        <v>4.3284246050146823E-2</v>
      </c>
      <c r="F6361" s="4"/>
    </row>
    <row r="6362" spans="1:6" ht="13.2" x14ac:dyDescent="0.25">
      <c r="A6362" s="5">
        <v>44810</v>
      </c>
      <c r="B6362" s="6">
        <v>216.11</v>
      </c>
      <c r="C6362" s="6">
        <v>214.23895999999999</v>
      </c>
      <c r="D6362" s="6">
        <v>8.7334255170022392E-3</v>
      </c>
      <c r="E6362" s="4">
        <f t="shared" si="24"/>
        <v>4.2417532813470334E-2</v>
      </c>
      <c r="F6362" s="4"/>
    </row>
    <row r="6363" spans="1:6" ht="13.2" x14ac:dyDescent="0.25">
      <c r="A6363" s="5">
        <v>44810.041666666664</v>
      </c>
      <c r="B6363" s="6">
        <v>243.43</v>
      </c>
      <c r="C6363" s="6">
        <v>239.33811</v>
      </c>
      <c r="D6363" s="6">
        <v>1.70966922066862E-2</v>
      </c>
      <c r="E6363" s="4">
        <f t="shared" si="24"/>
        <v>4.1535019291397836E-2</v>
      </c>
      <c r="F6363" s="4"/>
    </row>
    <row r="6364" spans="1:6" ht="13.2" x14ac:dyDescent="0.25">
      <c r="A6364" s="5">
        <v>44810.083333333336</v>
      </c>
      <c r="B6364" s="6">
        <v>293.77999999999997</v>
      </c>
      <c r="C6364" s="6">
        <v>265.61376999999999</v>
      </c>
      <c r="D6364" s="6">
        <v>0.106042054973279</v>
      </c>
      <c r="E6364" s="4">
        <f t="shared" si="24"/>
        <v>4.354949788555592E-2</v>
      </c>
      <c r="F6364" s="4"/>
    </row>
    <row r="6365" spans="1:6" ht="13.2" x14ac:dyDescent="0.25">
      <c r="A6365" s="5">
        <v>44810.125</v>
      </c>
      <c r="B6365" s="6">
        <v>302.73</v>
      </c>
      <c r="C6365" s="6">
        <v>277.69621999999998</v>
      </c>
      <c r="D6365" s="6">
        <v>9.0148076196355995E-2</v>
      </c>
      <c r="E6365" s="4">
        <f t="shared" si="24"/>
        <v>4.6845139658669481E-2</v>
      </c>
      <c r="F6365" s="4"/>
    </row>
    <row r="6366" spans="1:6" ht="13.2" x14ac:dyDescent="0.25">
      <c r="A6366" s="5">
        <v>44810.166666666664</v>
      </c>
      <c r="B6366" s="6">
        <v>305.24</v>
      </c>
      <c r="C6366" s="6">
        <v>273.14240999999998</v>
      </c>
      <c r="D6366" s="6">
        <v>0.117512289651394</v>
      </c>
      <c r="E6366" s="4">
        <f t="shared" si="24"/>
        <v>5.1515675243930248E-2</v>
      </c>
      <c r="F6366" s="4"/>
    </row>
    <row r="6367" spans="1:6" ht="13.2" x14ac:dyDescent="0.25">
      <c r="A6367" s="5">
        <v>44810.208333333336</v>
      </c>
      <c r="B6367" s="6">
        <v>296.19</v>
      </c>
      <c r="C6367" s="6">
        <v>266.46296999999998</v>
      </c>
      <c r="D6367" s="6">
        <v>0.111561580207561</v>
      </c>
      <c r="E6367" s="4">
        <f t="shared" si="24"/>
        <v>5.6127672614571668E-2</v>
      </c>
      <c r="F6367" s="4"/>
    </row>
    <row r="6368" spans="1:6" ht="13.2" x14ac:dyDescent="0.25">
      <c r="A6368" s="5">
        <v>44810.25</v>
      </c>
      <c r="B6368" s="6">
        <v>293.7</v>
      </c>
      <c r="C6368" s="6">
        <v>264.69263999999998</v>
      </c>
      <c r="D6368" s="6">
        <v>0.109588842364487</v>
      </c>
      <c r="E6368" s="4">
        <f t="shared" si="24"/>
        <v>6.0390284385757394E-2</v>
      </c>
      <c r="F6368" s="4"/>
    </row>
    <row r="6369" spans="1:6" ht="13.2" x14ac:dyDescent="0.25">
      <c r="A6369" s="5">
        <v>44810.291666666664</v>
      </c>
      <c r="B6369" s="6">
        <v>293.11</v>
      </c>
      <c r="C6369" s="6">
        <v>264.70521000000002</v>
      </c>
      <c r="D6369" s="6">
        <v>0.107307257004877</v>
      </c>
      <c r="E6369" s="4">
        <f t="shared" si="24"/>
        <v>6.4381673737034031E-2</v>
      </c>
      <c r="F6369" s="4"/>
    </row>
    <row r="6370" spans="1:6" ht="13.2" x14ac:dyDescent="0.25">
      <c r="A6370" s="5">
        <v>44810.333333333336</v>
      </c>
      <c r="B6370" s="6">
        <v>295.07</v>
      </c>
      <c r="C6370" s="6">
        <v>265.66762</v>
      </c>
      <c r="D6370" s="6">
        <v>0.11067355517394201</v>
      </c>
      <c r="E6370" s="4">
        <f t="shared" si="24"/>
        <v>6.8908196422321349E-2</v>
      </c>
      <c r="F6370" s="4"/>
    </row>
    <row r="6371" spans="1:6" ht="13.2" x14ac:dyDescent="0.25">
      <c r="A6371" s="5">
        <v>44810.375</v>
      </c>
      <c r="B6371" s="6">
        <v>294.33</v>
      </c>
      <c r="C6371" s="6">
        <v>263.57961999999998</v>
      </c>
      <c r="D6371" s="6">
        <v>0.116664482633369</v>
      </c>
      <c r="E6371" s="4">
        <f t="shared" si="24"/>
        <v>7.2007534788808281E-2</v>
      </c>
      <c r="F6371" s="4"/>
    </row>
    <row r="6372" spans="1:6" ht="13.2" x14ac:dyDescent="0.25">
      <c r="A6372" s="5">
        <v>44810.416666666664</v>
      </c>
      <c r="B6372" s="6">
        <v>292.52</v>
      </c>
      <c r="C6372" s="6">
        <v>258.76749999999998</v>
      </c>
      <c r="D6372" s="6">
        <v>0.13043562271150699</v>
      </c>
      <c r="E6372" s="4">
        <f t="shared" si="24"/>
        <v>7.6873025994738622E-2</v>
      </c>
      <c r="F6372" s="4"/>
    </row>
    <row r="6373" spans="1:6" ht="13.2" x14ac:dyDescent="0.25">
      <c r="A6373" s="5">
        <v>44810.458333333336</v>
      </c>
      <c r="B6373" s="6">
        <v>292.31</v>
      </c>
      <c r="C6373" s="6">
        <v>257.30667</v>
      </c>
      <c r="D6373" s="6">
        <v>0.136037398486405</v>
      </c>
      <c r="E6373" s="4">
        <f t="shared" si="24"/>
        <v>8.2270946229063044E-2</v>
      </c>
      <c r="F6373" s="4"/>
    </row>
    <row r="6374" spans="1:6" ht="13.2" x14ac:dyDescent="0.25">
      <c r="A6374" s="5">
        <v>44810.5</v>
      </c>
      <c r="B6374" s="6">
        <v>292.75</v>
      </c>
      <c r="C6374" s="6">
        <v>261.24534999999997</v>
      </c>
      <c r="D6374" s="6">
        <v>0.120594108182212</v>
      </c>
      <c r="E6374" s="4">
        <f t="shared" si="24"/>
        <v>8.6473529977907582E-2</v>
      </c>
      <c r="F6374" s="4"/>
    </row>
    <row r="6375" spans="1:6" ht="13.2" x14ac:dyDescent="0.25">
      <c r="A6375" s="5">
        <v>44810.541666666664</v>
      </c>
      <c r="B6375" s="6">
        <v>293.97000000000003</v>
      </c>
      <c r="C6375" s="6">
        <v>261.30020999999999</v>
      </c>
      <c r="D6375" s="6">
        <v>0.12502779848512099</v>
      </c>
      <c r="E6375" s="4">
        <f t="shared" si="24"/>
        <v>9.0984802627513225E-2</v>
      </c>
      <c r="F6375" s="4"/>
    </row>
    <row r="6376" spans="1:6" ht="13.2" x14ac:dyDescent="0.25">
      <c r="A6376" s="5">
        <v>44810.583333333336</v>
      </c>
      <c r="B6376" s="6">
        <v>287.93</v>
      </c>
      <c r="C6376" s="6">
        <v>249.07028</v>
      </c>
      <c r="D6376" s="6">
        <v>0.156019096296836</v>
      </c>
      <c r="E6376" s="4">
        <f t="shared" si="24"/>
        <v>9.5063279291633884E-2</v>
      </c>
      <c r="F6376" s="4"/>
    </row>
    <row r="6377" spans="1:6" ht="13.2" x14ac:dyDescent="0.25">
      <c r="A6377" s="5">
        <v>44810.625</v>
      </c>
      <c r="B6377" s="6">
        <v>243.96</v>
      </c>
      <c r="C6377" s="6">
        <v>221.15109000000001</v>
      </c>
      <c r="D6377" s="6">
        <v>0.103137226228457</v>
      </c>
      <c r="E6377" s="4">
        <f t="shared" si="24"/>
        <v>9.6346835005931497E-2</v>
      </c>
      <c r="F6377" s="4"/>
    </row>
    <row r="6378" spans="1:6" ht="13.2" x14ac:dyDescent="0.25">
      <c r="A6378" s="5">
        <v>44810.666666666664</v>
      </c>
      <c r="B6378" s="6">
        <v>207.92</v>
      </c>
      <c r="C6378" s="6">
        <v>190.12685999999999</v>
      </c>
      <c r="D6378" s="6">
        <v>9.3585619622603505E-2</v>
      </c>
      <c r="E6378" s="4">
        <f t="shared" si="24"/>
        <v>9.9709762187438378E-2</v>
      </c>
      <c r="F6378" s="4"/>
    </row>
    <row r="6379" spans="1:6" ht="13.2" x14ac:dyDescent="0.25">
      <c r="A6379" s="5">
        <v>44810.708333333336</v>
      </c>
      <c r="B6379" s="6">
        <v>193.63</v>
      </c>
      <c r="C6379" s="6">
        <v>168.14857000000001</v>
      </c>
      <c r="D6379" s="6">
        <v>0.151541163864789</v>
      </c>
      <c r="E6379" s="4">
        <f t="shared" si="24"/>
        <v>0.10506339300385348</v>
      </c>
      <c r="F6379" s="4"/>
    </row>
    <row r="6380" spans="1:6" ht="13.2" x14ac:dyDescent="0.25">
      <c r="A6380" s="5">
        <v>44810.75</v>
      </c>
      <c r="B6380" s="6">
        <v>193.81</v>
      </c>
      <c r="C6380" s="6">
        <v>161.27725000000001</v>
      </c>
      <c r="D6380" s="6">
        <v>0.201719399357317</v>
      </c>
      <c r="E6380" s="4">
        <f t="shared" si="24"/>
        <v>0.10959506811991332</v>
      </c>
      <c r="F6380" s="4"/>
    </row>
    <row r="6381" spans="1:6" ht="13.2" x14ac:dyDescent="0.25">
      <c r="A6381" s="5">
        <v>44810.791666666664</v>
      </c>
      <c r="B6381" s="6">
        <v>201.22</v>
      </c>
      <c r="C6381" s="6">
        <v>164.75478000000001</v>
      </c>
      <c r="D6381" s="6">
        <v>0.22133027035695099</v>
      </c>
      <c r="E6381" s="4">
        <f t="shared" si="24"/>
        <v>0.1164494146357986</v>
      </c>
      <c r="F6381" s="4"/>
    </row>
    <row r="6382" spans="1:6" ht="13.2" x14ac:dyDescent="0.25">
      <c r="A6382" s="5">
        <v>44810.833333333336</v>
      </c>
      <c r="B6382" s="6">
        <v>207.55</v>
      </c>
      <c r="C6382" s="6">
        <v>170.39398</v>
      </c>
      <c r="D6382" s="6">
        <v>0.218059464307365</v>
      </c>
      <c r="E6382" s="4">
        <f t="shared" si="24"/>
        <v>0.12130668839125731</v>
      </c>
      <c r="F6382" s="4"/>
    </row>
    <row r="6383" spans="1:6" ht="13.2" x14ac:dyDescent="0.25">
      <c r="A6383" s="5">
        <v>44810.875</v>
      </c>
      <c r="B6383" s="6">
        <v>212.64</v>
      </c>
      <c r="C6383" s="6">
        <v>176.57199</v>
      </c>
      <c r="D6383" s="6">
        <v>0.204268015555581</v>
      </c>
      <c r="E6383" s="4">
        <f t="shared" si="24"/>
        <v>0.12402441757890394</v>
      </c>
      <c r="F6383" s="4"/>
    </row>
    <row r="6384" spans="1:6" ht="13.2" x14ac:dyDescent="0.25">
      <c r="A6384" s="5">
        <v>44810.916666666664</v>
      </c>
      <c r="B6384" s="6">
        <v>223.43</v>
      </c>
      <c r="C6384" s="6">
        <v>185.62598</v>
      </c>
      <c r="D6384" s="6">
        <v>0.203656945003064</v>
      </c>
      <c r="E6384" s="4">
        <f t="shared" si="24"/>
        <v>0.12745242111142058</v>
      </c>
      <c r="F6384" s="4"/>
    </row>
    <row r="6385" spans="1:6" ht="13.2" x14ac:dyDescent="0.25">
      <c r="A6385" s="5">
        <v>44810.958333333336</v>
      </c>
      <c r="B6385" s="6">
        <v>230.04</v>
      </c>
      <c r="C6385" s="6">
        <v>196.64524</v>
      </c>
      <c r="D6385" s="6">
        <v>0.16982236640968201</v>
      </c>
      <c r="E6385" s="4">
        <f t="shared" si="24"/>
        <v>0.13044011461653518</v>
      </c>
      <c r="F6385" s="4"/>
    </row>
    <row r="6386" spans="1:6" ht="13.2" x14ac:dyDescent="0.25">
      <c r="A6386" s="5">
        <v>44811</v>
      </c>
      <c r="B6386" s="6">
        <v>231.61</v>
      </c>
      <c r="C6386" s="6">
        <v>217.91506000000001</v>
      </c>
      <c r="D6386" s="6">
        <v>6.2845312297369393E-2</v>
      </c>
      <c r="E6386" s="4">
        <f t="shared" si="24"/>
        <v>0.13269477656571713</v>
      </c>
      <c r="F6386" s="4"/>
    </row>
    <row r="6387" spans="1:6" ht="13.2" x14ac:dyDescent="0.25">
      <c r="A6387" s="5">
        <v>44811.041666666664</v>
      </c>
      <c r="B6387" s="6">
        <v>243.8</v>
      </c>
      <c r="C6387" s="6">
        <v>243.34022999999999</v>
      </c>
      <c r="D6387" s="6">
        <v>1.88941220282408E-3</v>
      </c>
      <c r="E6387" s="4">
        <f t="shared" si="24"/>
        <v>0.13206113989888954</v>
      </c>
      <c r="F6387" s="4"/>
    </row>
    <row r="6388" spans="1:6" ht="13.2" x14ac:dyDescent="0.25">
      <c r="A6388" s="5">
        <v>44811.083333333336</v>
      </c>
      <c r="B6388" s="6">
        <v>285.99</v>
      </c>
      <c r="C6388" s="6">
        <v>268.26749000000001</v>
      </c>
      <c r="D6388" s="6">
        <v>6.6062831541757003E-2</v>
      </c>
      <c r="E6388" s="4">
        <f t="shared" si="24"/>
        <v>0.13039533892257613</v>
      </c>
      <c r="F6388" s="4"/>
    </row>
    <row r="6389" spans="1:6" ht="13.2" x14ac:dyDescent="0.25">
      <c r="A6389" s="5">
        <v>44811.125</v>
      </c>
      <c r="B6389" s="6">
        <v>293.27999999999997</v>
      </c>
      <c r="C6389" s="6">
        <v>278.47717999999998</v>
      </c>
      <c r="D6389" s="6">
        <v>5.3156312484922398E-2</v>
      </c>
      <c r="E6389" s="4">
        <f t="shared" si="24"/>
        <v>0.12885401543459973</v>
      </c>
      <c r="F6389" s="4"/>
    </row>
    <row r="6390" spans="1:6" ht="13.2" x14ac:dyDescent="0.25">
      <c r="A6390" s="5">
        <v>44811.166666666664</v>
      </c>
      <c r="B6390" s="6">
        <v>290.27</v>
      </c>
      <c r="C6390" s="6">
        <v>273.44126</v>
      </c>
      <c r="D6390" s="6">
        <v>6.1544259999387001E-2</v>
      </c>
      <c r="E6390" s="4">
        <f t="shared" si="24"/>
        <v>0.12652201419909945</v>
      </c>
      <c r="F6390" s="4"/>
    </row>
    <row r="6391" spans="1:6" ht="13.2" x14ac:dyDescent="0.25">
      <c r="A6391" s="5">
        <v>44811.208333333336</v>
      </c>
      <c r="B6391" s="6">
        <v>280.77</v>
      </c>
      <c r="C6391" s="6">
        <v>267.53125999999997</v>
      </c>
      <c r="D6391" s="6">
        <v>4.9484834033974197E-2</v>
      </c>
      <c r="E6391" s="4">
        <f t="shared" si="24"/>
        <v>0.12393548310853332</v>
      </c>
      <c r="F6391" s="4"/>
    </row>
    <row r="6392" spans="1:6" ht="13.2" x14ac:dyDescent="0.25">
      <c r="A6392" s="5">
        <v>44811.25</v>
      </c>
      <c r="B6392" s="6">
        <v>274.91000000000003</v>
      </c>
      <c r="C6392" s="6">
        <v>265.99376000000001</v>
      </c>
      <c r="D6392" s="6">
        <v>3.3520485593346298E-2</v>
      </c>
      <c r="E6392" s="4">
        <f t="shared" si="24"/>
        <v>0.12076596824306912</v>
      </c>
      <c r="F6392" s="4"/>
    </row>
    <row r="6393" spans="1:6" ht="13.2" x14ac:dyDescent="0.25">
      <c r="A6393" s="5">
        <v>44811.291666666664</v>
      </c>
      <c r="B6393" s="6">
        <v>269.48</v>
      </c>
      <c r="C6393" s="6">
        <v>265.18961000000002</v>
      </c>
      <c r="D6393" s="6">
        <v>1.6178575020341101E-2</v>
      </c>
      <c r="E6393" s="4">
        <f t="shared" si="24"/>
        <v>0.1169689398270468</v>
      </c>
      <c r="F6393" s="4"/>
    </row>
    <row r="6394" spans="1:6" ht="13.2" x14ac:dyDescent="0.25">
      <c r="A6394" s="5">
        <v>44811.333333333336</v>
      </c>
      <c r="B6394" s="6">
        <v>273.72000000000003</v>
      </c>
      <c r="C6394" s="6">
        <v>265.22791999999998</v>
      </c>
      <c r="D6394" s="6">
        <v>3.2018046968810901E-2</v>
      </c>
      <c r="E6394" s="4">
        <f t="shared" si="24"/>
        <v>0.11369162698516633</v>
      </c>
      <c r="F6394" s="4"/>
    </row>
    <row r="6395" spans="1:6" ht="13.2" x14ac:dyDescent="0.25">
      <c r="A6395" s="5">
        <v>44811.375</v>
      </c>
      <c r="B6395" s="6">
        <v>276.44</v>
      </c>
      <c r="C6395" s="6">
        <v>262.97719000000001</v>
      </c>
      <c r="D6395" s="6">
        <v>5.1193831677948901E-2</v>
      </c>
      <c r="E6395" s="4">
        <f t="shared" si="24"/>
        <v>0.11096368319535715</v>
      </c>
      <c r="F6395" s="4"/>
    </row>
    <row r="6396" spans="1:6" ht="13.2" x14ac:dyDescent="0.25">
      <c r="A6396" s="5">
        <v>44811.416666666664</v>
      </c>
      <c r="B6396" s="6">
        <v>271.42</v>
      </c>
      <c r="C6396" s="6">
        <v>258.63076999999998</v>
      </c>
      <c r="D6396" s="6">
        <v>4.9449761913480099E-2</v>
      </c>
      <c r="E6396" s="4">
        <f t="shared" si="24"/>
        <v>0.1075892723287727</v>
      </c>
      <c r="F6396" s="4"/>
    </row>
    <row r="6397" spans="1:6" ht="13.2" x14ac:dyDescent="0.25">
      <c r="A6397" s="5">
        <v>44811.458333333336</v>
      </c>
      <c r="B6397" s="6">
        <v>274.54000000000002</v>
      </c>
      <c r="C6397" s="6">
        <v>256.89357000000001</v>
      </c>
      <c r="D6397" s="6">
        <v>6.8691598625843397E-2</v>
      </c>
      <c r="E6397" s="4">
        <f t="shared" si="24"/>
        <v>0.10478319733458263</v>
      </c>
      <c r="F6397" s="4"/>
    </row>
    <row r="6398" spans="1:6" ht="13.2" x14ac:dyDescent="0.25">
      <c r="A6398" s="5">
        <v>44811.5</v>
      </c>
      <c r="B6398" s="6">
        <v>275.37</v>
      </c>
      <c r="C6398" s="6">
        <v>259.66428999999999</v>
      </c>
      <c r="D6398" s="6">
        <v>6.0484674269226602E-2</v>
      </c>
      <c r="E6398" s="4">
        <f t="shared" si="24"/>
        <v>0.10227863758820825</v>
      </c>
      <c r="F6398" s="4"/>
    </row>
    <row r="6399" spans="1:6" ht="13.2" x14ac:dyDescent="0.25">
      <c r="A6399" s="5">
        <v>44811.541666666664</v>
      </c>
      <c r="B6399" s="6">
        <v>275.11</v>
      </c>
      <c r="C6399" s="6">
        <v>259.47955999999999</v>
      </c>
      <c r="D6399" s="6">
        <v>6.0237654172066599E-2</v>
      </c>
      <c r="E6399" s="4">
        <f t="shared" si="24"/>
        <v>9.9579048241830961E-2</v>
      </c>
      <c r="F6399" s="4"/>
    </row>
    <row r="6400" spans="1:6" ht="13.2" x14ac:dyDescent="0.25">
      <c r="A6400" s="5">
        <v>44811.583333333336</v>
      </c>
      <c r="B6400" s="6">
        <v>272.17</v>
      </c>
      <c r="C6400" s="6">
        <v>248.93872999999999</v>
      </c>
      <c r="D6400" s="6">
        <v>9.3321236112998598E-2</v>
      </c>
      <c r="E6400" s="4">
        <f t="shared" ref="E6400:E6654" si="25">AVERAGE(D6377:D6400)</f>
        <v>9.6966637400837732E-2</v>
      </c>
      <c r="F6400" s="4"/>
    </row>
    <row r="6401" spans="1:6" ht="13.2" x14ac:dyDescent="0.25">
      <c r="A6401" s="5">
        <v>44811.625</v>
      </c>
      <c r="B6401" s="6">
        <v>245.44</v>
      </c>
      <c r="C6401" s="6">
        <v>223.14592999999999</v>
      </c>
      <c r="D6401" s="6">
        <v>9.9908028795326898E-2</v>
      </c>
      <c r="E6401" s="4">
        <f t="shared" si="25"/>
        <v>9.6832087507790668E-2</v>
      </c>
      <c r="F6401" s="4"/>
    </row>
    <row r="6402" spans="1:6" ht="13.2" x14ac:dyDescent="0.25">
      <c r="A6402" s="5">
        <v>44811.666666666664</v>
      </c>
      <c r="B6402" s="6">
        <v>206.95</v>
      </c>
      <c r="C6402" s="6">
        <v>192.84868</v>
      </c>
      <c r="D6402" s="6">
        <v>7.3121164220569093E-2</v>
      </c>
      <c r="E6402" s="4">
        <f t="shared" si="25"/>
        <v>9.5979401866039218E-2</v>
      </c>
      <c r="F6402" s="4"/>
    </row>
    <row r="6403" spans="1:6" ht="13.2" x14ac:dyDescent="0.25">
      <c r="A6403" s="5">
        <v>44811.708333333336</v>
      </c>
      <c r="B6403" s="6">
        <v>195.79</v>
      </c>
      <c r="C6403" s="6">
        <v>170.05784</v>
      </c>
      <c r="D6403" s="6">
        <v>0.151314164639513</v>
      </c>
      <c r="E6403" s="4">
        <f t="shared" si="25"/>
        <v>9.5969943564986074E-2</v>
      </c>
      <c r="F6403" s="4"/>
    </row>
    <row r="6404" spans="1:6" ht="13.2" x14ac:dyDescent="0.25">
      <c r="A6404" s="5">
        <v>44811.75</v>
      </c>
      <c r="B6404" s="6">
        <v>191.62</v>
      </c>
      <c r="C6404" s="6">
        <v>162.19627</v>
      </c>
      <c r="D6404" s="6">
        <v>0.18140817911533899</v>
      </c>
      <c r="E6404" s="4">
        <f t="shared" si="25"/>
        <v>9.5123642721570312E-2</v>
      </c>
      <c r="F6404" s="4"/>
    </row>
    <row r="6405" spans="1:6" ht="13.2" x14ac:dyDescent="0.25">
      <c r="A6405" s="5">
        <v>44811.791666666664</v>
      </c>
      <c r="B6405" s="6">
        <v>195.01</v>
      </c>
      <c r="C6405" s="6">
        <v>165.49019000000001</v>
      </c>
      <c r="D6405" s="6">
        <v>0.17837800536696399</v>
      </c>
      <c r="E6405" s="4">
        <f t="shared" si="25"/>
        <v>9.3333965013654208E-2</v>
      </c>
      <c r="F6405" s="4"/>
    </row>
    <row r="6406" spans="1:6" ht="13.2" x14ac:dyDescent="0.25">
      <c r="A6406" s="5">
        <v>44811.833333333336</v>
      </c>
      <c r="B6406" s="6">
        <v>200.21</v>
      </c>
      <c r="C6406" s="6">
        <v>171.34720999999999</v>
      </c>
      <c r="D6406" s="6">
        <v>0.16844622098019499</v>
      </c>
      <c r="E6406" s="4">
        <f t="shared" si="25"/>
        <v>9.1266746541688801E-2</v>
      </c>
      <c r="F6406" s="4"/>
    </row>
    <row r="6407" spans="1:6" ht="13.2" x14ac:dyDescent="0.25">
      <c r="A6407" s="5">
        <v>44811.875</v>
      </c>
      <c r="B6407" s="6">
        <v>203.12</v>
      </c>
      <c r="C6407" s="6">
        <v>177.49454</v>
      </c>
      <c r="D6407" s="6">
        <v>0.14437322973427799</v>
      </c>
      <c r="E6407" s="4">
        <f t="shared" si="25"/>
        <v>8.8771130465801151E-2</v>
      </c>
      <c r="F6407" s="4"/>
    </row>
    <row r="6408" spans="1:6" ht="13.2" x14ac:dyDescent="0.25">
      <c r="A6408" s="5">
        <v>44811.916666666664</v>
      </c>
      <c r="B6408" s="6">
        <v>208.78</v>
      </c>
      <c r="C6408" s="6">
        <v>186.64153999999999</v>
      </c>
      <c r="D6408" s="6">
        <v>0.11861485926444799</v>
      </c>
      <c r="E6408" s="4">
        <f t="shared" si="25"/>
        <v>8.5227710226692135E-2</v>
      </c>
      <c r="F6408" s="4"/>
    </row>
    <row r="6409" spans="1:6" ht="13.2" x14ac:dyDescent="0.25">
      <c r="A6409" s="5">
        <v>44811.958333333336</v>
      </c>
      <c r="B6409" s="6">
        <v>216.27</v>
      </c>
      <c r="C6409" s="6">
        <v>198.72810999999999</v>
      </c>
      <c r="D6409" s="6">
        <v>8.8270803762990596E-2</v>
      </c>
      <c r="E6409" s="4">
        <f t="shared" si="25"/>
        <v>8.1829728449746661E-2</v>
      </c>
      <c r="F6409" s="4"/>
    </row>
    <row r="6410" spans="1:6" ht="13.2" x14ac:dyDescent="0.25">
      <c r="A6410" s="5">
        <v>44812</v>
      </c>
      <c r="B6410" s="6">
        <v>222.37</v>
      </c>
      <c r="C6410" s="6">
        <v>214.58985999999999</v>
      </c>
      <c r="D6410" s="6">
        <v>3.6255860365443197E-2</v>
      </c>
      <c r="E6410" s="4">
        <f t="shared" si="25"/>
        <v>8.0721834619249741E-2</v>
      </c>
      <c r="F6410" s="4"/>
    </row>
    <row r="6411" spans="1:6" ht="13.2" x14ac:dyDescent="0.25">
      <c r="A6411" s="5">
        <v>44812.041666666664</v>
      </c>
      <c r="B6411" s="6">
        <v>240.12</v>
      </c>
      <c r="C6411" s="6">
        <v>237.2116</v>
      </c>
      <c r="D6411" s="6">
        <v>1.22607831994725E-2</v>
      </c>
      <c r="E6411" s="4">
        <f t="shared" si="25"/>
        <v>8.115397507744343E-2</v>
      </c>
      <c r="F6411" s="4"/>
    </row>
    <row r="6412" spans="1:6" ht="13.2" x14ac:dyDescent="0.25">
      <c r="A6412" s="5">
        <v>44812.083333333336</v>
      </c>
      <c r="B6412" s="6">
        <v>277.91000000000003</v>
      </c>
      <c r="C6412" s="6">
        <v>261.22527000000002</v>
      </c>
      <c r="D6412" s="6">
        <v>6.3871041266413395E-2</v>
      </c>
      <c r="E6412" s="4">
        <f t="shared" si="25"/>
        <v>8.1062650482637444E-2</v>
      </c>
      <c r="F6412" s="4"/>
    </row>
    <row r="6413" spans="1:6" ht="13.2" x14ac:dyDescent="0.25">
      <c r="A6413" s="5">
        <v>44812.125</v>
      </c>
      <c r="B6413" s="6">
        <v>285.62</v>
      </c>
      <c r="C6413" s="6">
        <v>271.37876</v>
      </c>
      <c r="D6413" s="6">
        <v>5.2477356739341001E-2</v>
      </c>
      <c r="E6413" s="4">
        <f t="shared" si="25"/>
        <v>8.1034360659904894E-2</v>
      </c>
      <c r="F6413" s="4"/>
    </row>
    <row r="6414" spans="1:6" ht="13.2" x14ac:dyDescent="0.25">
      <c r="A6414" s="5">
        <v>44812.166666666664</v>
      </c>
      <c r="B6414" s="6">
        <v>279.27999999999997</v>
      </c>
      <c r="C6414" s="6">
        <v>266.35201000000001</v>
      </c>
      <c r="D6414" s="6">
        <v>4.8537234616701203E-2</v>
      </c>
      <c r="E6414" s="4">
        <f t="shared" si="25"/>
        <v>8.0492401268959651E-2</v>
      </c>
      <c r="F6414" s="4"/>
    </row>
    <row r="6415" spans="1:6" ht="13.2" x14ac:dyDescent="0.25">
      <c r="A6415" s="5">
        <v>44812.208333333336</v>
      </c>
      <c r="B6415" s="6">
        <v>287.12</v>
      </c>
      <c r="C6415" s="6">
        <v>260.36937</v>
      </c>
      <c r="D6415" s="6">
        <v>0.102741078952566</v>
      </c>
      <c r="E6415" s="4">
        <f t="shared" si="25"/>
        <v>8.2711411473900986E-2</v>
      </c>
      <c r="F6415" s="4"/>
    </row>
    <row r="6416" spans="1:6" ht="13.2" x14ac:dyDescent="0.25">
      <c r="A6416" s="5">
        <v>44812.25</v>
      </c>
      <c r="B6416" s="6">
        <v>285.49</v>
      </c>
      <c r="C6416" s="6">
        <v>258.49684999999999</v>
      </c>
      <c r="D6416" s="6">
        <v>0.10442351618598</v>
      </c>
      <c r="E6416" s="4">
        <f t="shared" si="25"/>
        <v>8.5665704415260724E-2</v>
      </c>
      <c r="F6416" s="4"/>
    </row>
    <row r="6417" spans="1:6" ht="13.2" x14ac:dyDescent="0.25">
      <c r="A6417" s="5">
        <v>44812.291666666664</v>
      </c>
      <c r="B6417" s="6">
        <v>276.91000000000003</v>
      </c>
      <c r="C6417" s="6">
        <v>257.13074999999998</v>
      </c>
      <c r="D6417" s="6">
        <v>7.6922927343384795E-2</v>
      </c>
      <c r="E6417" s="4">
        <f t="shared" si="25"/>
        <v>8.8196719095387552E-2</v>
      </c>
      <c r="F6417" s="4"/>
    </row>
    <row r="6418" spans="1:6" ht="13.2" x14ac:dyDescent="0.25">
      <c r="A6418" s="5">
        <v>44812.333333333336</v>
      </c>
      <c r="B6418" s="6">
        <v>277.26</v>
      </c>
      <c r="C6418" s="6">
        <v>256.36185999999998</v>
      </c>
      <c r="D6418" s="6">
        <v>8.1518132221384307E-2</v>
      </c>
      <c r="E6418" s="4">
        <f t="shared" si="25"/>
        <v>9.0259222647578116E-2</v>
      </c>
      <c r="F6418" s="4"/>
    </row>
    <row r="6419" spans="1:6" ht="13.2" x14ac:dyDescent="0.25">
      <c r="A6419" s="5">
        <v>44812.375</v>
      </c>
      <c r="B6419" s="6">
        <v>278.51</v>
      </c>
      <c r="C6419" s="6">
        <v>253.34229999999999</v>
      </c>
      <c r="D6419" s="6">
        <v>9.9342668002935106E-2</v>
      </c>
      <c r="E6419" s="4">
        <f t="shared" si="25"/>
        <v>9.2265424161119214E-2</v>
      </c>
      <c r="F6419" s="4"/>
    </row>
    <row r="6420" spans="1:6" ht="13.2" x14ac:dyDescent="0.25">
      <c r="A6420" s="5">
        <v>44812.416666666664</v>
      </c>
      <c r="B6420" s="6">
        <v>292.54000000000002</v>
      </c>
      <c r="C6420" s="6">
        <v>248.84957</v>
      </c>
      <c r="D6420" s="6">
        <v>0.17556964233452299</v>
      </c>
      <c r="E6420" s="4">
        <f t="shared" si="25"/>
        <v>9.7520419178662651E-2</v>
      </c>
      <c r="F6420" s="4"/>
    </row>
    <row r="6421" spans="1:6" ht="13.2" x14ac:dyDescent="0.25">
      <c r="A6421" s="5">
        <v>44812.458333333336</v>
      </c>
      <c r="B6421" s="6">
        <v>294.17</v>
      </c>
      <c r="C6421" s="6">
        <v>248.95819</v>
      </c>
      <c r="D6421" s="6">
        <v>0.181604027567841</v>
      </c>
      <c r="E6421" s="4">
        <f t="shared" si="25"/>
        <v>0.10222510371791255</v>
      </c>
      <c r="F6421" s="4"/>
    </row>
    <row r="6422" spans="1:6" ht="13.2" x14ac:dyDescent="0.25">
      <c r="A6422" s="5">
        <v>44812.5</v>
      </c>
      <c r="B6422" s="6">
        <v>292.08999999999997</v>
      </c>
      <c r="C6422" s="6">
        <v>253.95502999999999</v>
      </c>
      <c r="D6422" s="6">
        <v>0.15016426333433899</v>
      </c>
      <c r="E6422" s="4">
        <f t="shared" si="25"/>
        <v>0.10596175326229222</v>
      </c>
      <c r="F6422" s="4"/>
    </row>
    <row r="6423" spans="1:6" ht="13.2" x14ac:dyDescent="0.25">
      <c r="A6423" s="5">
        <v>44812.541666666664</v>
      </c>
      <c r="B6423" s="6">
        <v>292.41000000000003</v>
      </c>
      <c r="C6423" s="6">
        <v>254.11438000000001</v>
      </c>
      <c r="D6423" s="6">
        <v>0.15070229398273299</v>
      </c>
      <c r="E6423" s="4">
        <f t="shared" si="25"/>
        <v>0.10973111325440332</v>
      </c>
      <c r="F6423" s="4"/>
    </row>
    <row r="6424" spans="1:6" ht="13.2" x14ac:dyDescent="0.25">
      <c r="A6424" s="5">
        <v>44812.583333333336</v>
      </c>
      <c r="B6424" s="6">
        <v>289.77</v>
      </c>
      <c r="C6424" s="6">
        <v>242.80744000000001</v>
      </c>
      <c r="D6424" s="6">
        <v>0.193414831110611</v>
      </c>
      <c r="E6424" s="4">
        <f t="shared" si="25"/>
        <v>0.1139016797126372</v>
      </c>
      <c r="F6424" s="4"/>
    </row>
    <row r="6425" spans="1:6" ht="13.2" x14ac:dyDescent="0.25">
      <c r="A6425" s="5">
        <v>44812.625</v>
      </c>
      <c r="B6425" s="6">
        <v>273.64999999999998</v>
      </c>
      <c r="C6425" s="6">
        <v>217.55260999999999</v>
      </c>
      <c r="D6425" s="6">
        <v>0.257856662809055</v>
      </c>
      <c r="E6425" s="4">
        <f t="shared" si="25"/>
        <v>0.12048287279654256</v>
      </c>
      <c r="F6425" s="4"/>
    </row>
    <row r="6426" spans="1:6" ht="13.2" x14ac:dyDescent="0.25">
      <c r="A6426" s="5">
        <v>44812.666666666664</v>
      </c>
      <c r="B6426" s="6">
        <v>236.1</v>
      </c>
      <c r="C6426" s="6">
        <v>189.41802999999999</v>
      </c>
      <c r="D6426" s="6">
        <v>0.24644945362381801</v>
      </c>
      <c r="E6426" s="4">
        <f t="shared" si="25"/>
        <v>0.12770488485501127</v>
      </c>
      <c r="F6426" s="4"/>
    </row>
    <row r="6427" spans="1:6" ht="13.2" x14ac:dyDescent="0.25">
      <c r="A6427" s="5">
        <v>44812.708333333336</v>
      </c>
      <c r="B6427" s="6">
        <v>225.57</v>
      </c>
      <c r="C6427" s="6">
        <v>168.48347999999999</v>
      </c>
      <c r="D6427" s="6">
        <v>0.338825622547682</v>
      </c>
      <c r="E6427" s="4">
        <f t="shared" si="25"/>
        <v>0.13551786226785165</v>
      </c>
      <c r="F6427" s="4"/>
    </row>
    <row r="6428" spans="1:6" ht="13.2" x14ac:dyDescent="0.25">
      <c r="A6428" s="5">
        <v>44812.75</v>
      </c>
      <c r="B6428" s="6">
        <v>219.03</v>
      </c>
      <c r="C6428" s="6">
        <v>161.17329000000001</v>
      </c>
      <c r="D6428" s="6">
        <v>0.35897207285400601</v>
      </c>
      <c r="E6428" s="4">
        <f t="shared" si="25"/>
        <v>0.14291635784029608</v>
      </c>
      <c r="F6428" s="4"/>
    </row>
    <row r="6429" spans="1:6" ht="13.2" x14ac:dyDescent="0.25">
      <c r="A6429" s="5">
        <v>44812.791666666664</v>
      </c>
      <c r="B6429" s="6">
        <v>208.4</v>
      </c>
      <c r="C6429" s="6">
        <v>164.31483</v>
      </c>
      <c r="D6429" s="6">
        <v>0.26829696382243701</v>
      </c>
      <c r="E6429" s="4">
        <f t="shared" si="25"/>
        <v>0.14666298110927409</v>
      </c>
      <c r="F6429" s="4"/>
    </row>
    <row r="6430" spans="1:6" ht="13.2" x14ac:dyDescent="0.25">
      <c r="A6430" s="5">
        <v>44812.833333333336</v>
      </c>
      <c r="B6430" s="6">
        <v>219.65</v>
      </c>
      <c r="C6430" s="6">
        <v>170.62492</v>
      </c>
      <c r="D6430" s="6">
        <v>0.287326610907715</v>
      </c>
      <c r="E6430" s="4">
        <f t="shared" si="25"/>
        <v>0.15161633068958741</v>
      </c>
      <c r="F6430" s="4"/>
    </row>
    <row r="6431" spans="1:6" ht="13.2" x14ac:dyDescent="0.25">
      <c r="A6431" s="5">
        <v>44812.875</v>
      </c>
      <c r="B6431" s="6">
        <v>224.63</v>
      </c>
      <c r="C6431" s="6">
        <v>178.2826</v>
      </c>
      <c r="D6431" s="6">
        <v>0.259965919276474</v>
      </c>
      <c r="E6431" s="4">
        <f t="shared" si="25"/>
        <v>0.15643269275384558</v>
      </c>
      <c r="F6431" s="4"/>
    </row>
    <row r="6432" spans="1:6" ht="13.2" x14ac:dyDescent="0.25">
      <c r="A6432" s="5">
        <v>44812.916666666664</v>
      </c>
      <c r="B6432" s="6">
        <v>237.2</v>
      </c>
      <c r="C6432" s="6">
        <v>188.55784</v>
      </c>
      <c r="D6432" s="6">
        <v>0.25796943791888999</v>
      </c>
      <c r="E6432" s="4">
        <f t="shared" si="25"/>
        <v>0.16223913353111399</v>
      </c>
      <c r="F6432" s="4"/>
    </row>
    <row r="6433" spans="1:6" ht="13.2" x14ac:dyDescent="0.25">
      <c r="A6433" s="5">
        <v>44812.958333333336</v>
      </c>
      <c r="B6433" s="6">
        <v>241.09</v>
      </c>
      <c r="C6433" s="6">
        <v>199.56064000000001</v>
      </c>
      <c r="D6433" s="6">
        <v>0.20810396278544699</v>
      </c>
      <c r="E6433" s="4">
        <f t="shared" si="25"/>
        <v>0.16723218182371635</v>
      </c>
      <c r="F6433" s="4"/>
    </row>
    <row r="6434" spans="1:6" ht="13.2" x14ac:dyDescent="0.25">
      <c r="A6434" s="5">
        <v>44810</v>
      </c>
      <c r="B6434" s="6">
        <v>216.11</v>
      </c>
      <c r="C6434" s="6">
        <v>234.13781</v>
      </c>
      <c r="D6434" s="6">
        <v>7.6996577357582599E-2</v>
      </c>
      <c r="E6434" s="4">
        <f t="shared" si="25"/>
        <v>0.1689297116983888</v>
      </c>
      <c r="F6434" s="4"/>
    </row>
    <row r="6435" spans="1:6" ht="13.2" x14ac:dyDescent="0.25">
      <c r="A6435" s="5">
        <v>44810.041666666664</v>
      </c>
      <c r="B6435" s="6">
        <v>243.43</v>
      </c>
      <c r="C6435" s="6">
        <v>259.23167999999998</v>
      </c>
      <c r="D6435" s="6">
        <v>6.0955821448983302E-2</v>
      </c>
      <c r="E6435" s="4">
        <f t="shared" si="25"/>
        <v>0.17095867162545175</v>
      </c>
      <c r="F6435" s="4"/>
    </row>
    <row r="6436" spans="1:6" ht="13.2" x14ac:dyDescent="0.25">
      <c r="A6436" s="5">
        <v>44810.083333333336</v>
      </c>
      <c r="B6436" s="6">
        <v>293.77999999999997</v>
      </c>
      <c r="C6436" s="6">
        <v>280.17477000000002</v>
      </c>
      <c r="D6436" s="6">
        <v>4.8559797158037897E-2</v>
      </c>
      <c r="E6436" s="4">
        <f t="shared" si="25"/>
        <v>0.17032070312093608</v>
      </c>
      <c r="F6436" s="4"/>
    </row>
    <row r="6437" spans="1:6" ht="13.2" x14ac:dyDescent="0.25">
      <c r="A6437" s="5">
        <v>44810.125</v>
      </c>
      <c r="B6437" s="6">
        <v>302.73</v>
      </c>
      <c r="C6437" s="6">
        <v>289.09593000000001</v>
      </c>
      <c r="D6437" s="6">
        <v>4.7161058268789899E-2</v>
      </c>
      <c r="E6437" s="4">
        <f t="shared" si="25"/>
        <v>0.17009919068466314</v>
      </c>
      <c r="F6437" s="4"/>
    </row>
    <row r="6438" spans="1:6" ht="13.2" x14ac:dyDescent="0.25">
      <c r="A6438" s="5">
        <v>44810.166666666664</v>
      </c>
      <c r="B6438" s="6">
        <v>305.24</v>
      </c>
      <c r="C6438" s="6">
        <v>283.63294999999999</v>
      </c>
      <c r="D6438" s="6">
        <v>7.6179618764321999E-2</v>
      </c>
      <c r="E6438" s="4">
        <f t="shared" si="25"/>
        <v>0.17125095669081403</v>
      </c>
      <c r="F6438" s="4"/>
    </row>
    <row r="6439" spans="1:6" ht="13.2" x14ac:dyDescent="0.25">
      <c r="A6439" s="5">
        <v>44810.208333333336</v>
      </c>
      <c r="B6439" s="6">
        <v>296.19</v>
      </c>
      <c r="C6439" s="6">
        <v>276.50099</v>
      </c>
      <c r="D6439" s="6">
        <v>7.1207737809546298E-2</v>
      </c>
      <c r="E6439" s="4">
        <f t="shared" si="25"/>
        <v>0.16993706747652151</v>
      </c>
      <c r="F6439" s="4"/>
    </row>
    <row r="6440" spans="1:6" ht="13.2" x14ac:dyDescent="0.25">
      <c r="A6440" s="5">
        <v>44810.25</v>
      </c>
      <c r="B6440" s="6">
        <v>293.7</v>
      </c>
      <c r="C6440" s="6">
        <v>275.13283000000001</v>
      </c>
      <c r="D6440" s="6">
        <v>6.7484385632932103E-2</v>
      </c>
      <c r="E6440" s="4">
        <f t="shared" si="25"/>
        <v>0.16839793703681119</v>
      </c>
      <c r="F6440" s="4"/>
    </row>
    <row r="6441" spans="1:6" ht="13.2" x14ac:dyDescent="0.25">
      <c r="A6441" s="5">
        <v>44810.291666666664</v>
      </c>
      <c r="B6441" s="6">
        <v>293.11</v>
      </c>
      <c r="C6441" s="6">
        <v>275.08981</v>
      </c>
      <c r="D6441" s="6">
        <v>6.5506570381505605E-2</v>
      </c>
      <c r="E6441" s="4">
        <f t="shared" si="25"/>
        <v>0.1679222554967329</v>
      </c>
      <c r="F6441" s="4"/>
    </row>
    <row r="6442" spans="1:6" ht="13.2" x14ac:dyDescent="0.25">
      <c r="A6442" s="5">
        <v>44810.333333333336</v>
      </c>
      <c r="B6442" s="6">
        <v>295.07</v>
      </c>
      <c r="C6442" s="6">
        <v>276.19988999999998</v>
      </c>
      <c r="D6442" s="6">
        <v>6.8320483400627005E-2</v>
      </c>
      <c r="E6442" s="4">
        <f t="shared" si="25"/>
        <v>0.16737235346253468</v>
      </c>
      <c r="F6442" s="4"/>
    </row>
    <row r="6443" spans="1:6" ht="13.2" x14ac:dyDescent="0.25">
      <c r="A6443" s="5">
        <v>44810.375</v>
      </c>
      <c r="B6443" s="6">
        <v>294.33</v>
      </c>
      <c r="C6443" s="6">
        <v>275.09438</v>
      </c>
      <c r="D6443" s="6">
        <v>6.9923711273200004E-2</v>
      </c>
      <c r="E6443" s="4">
        <f t="shared" si="25"/>
        <v>0.1661465635987957</v>
      </c>
      <c r="F6443" s="4"/>
    </row>
    <row r="6444" spans="1:6" ht="13.2" x14ac:dyDescent="0.25">
      <c r="A6444" s="5">
        <v>44810.416666666664</v>
      </c>
      <c r="B6444" s="6">
        <v>292.52</v>
      </c>
      <c r="C6444" s="6">
        <v>270.79987999999997</v>
      </c>
      <c r="D6444" s="6">
        <v>8.0207273356251094E-2</v>
      </c>
      <c r="E6444" s="4">
        <f t="shared" si="25"/>
        <v>0.16217313155803439</v>
      </c>
      <c r="F6444" s="4"/>
    </row>
    <row r="6445" spans="1:6" ht="13.2" x14ac:dyDescent="0.25">
      <c r="A6445" s="5">
        <v>44810.458333333336</v>
      </c>
      <c r="B6445" s="6">
        <v>292.31</v>
      </c>
      <c r="C6445" s="6">
        <v>267.79406999999998</v>
      </c>
      <c r="D6445" s="6">
        <v>9.15476955856417E-2</v>
      </c>
      <c r="E6445" s="4">
        <f t="shared" si="25"/>
        <v>0.15842078439210944</v>
      </c>
      <c r="F6445" s="4"/>
    </row>
    <row r="6446" spans="1:6" ht="13.2" x14ac:dyDescent="0.25">
      <c r="A6446" s="5">
        <v>44810.5</v>
      </c>
      <c r="B6446" s="6">
        <v>292.75</v>
      </c>
      <c r="C6446" s="6">
        <v>271.50119000000001</v>
      </c>
      <c r="D6446" s="6">
        <v>7.8264150518087897E-2</v>
      </c>
      <c r="E6446" s="4">
        <f t="shared" si="25"/>
        <v>0.15542494635809898</v>
      </c>
      <c r="F6446" s="4"/>
    </row>
    <row r="6447" spans="1:6" ht="13.2" x14ac:dyDescent="0.25">
      <c r="A6447" s="5">
        <v>44810.541666666664</v>
      </c>
      <c r="B6447" s="6">
        <v>293.97000000000003</v>
      </c>
      <c r="C6447" s="6">
        <v>271.92683</v>
      </c>
      <c r="D6447" s="6">
        <v>8.1062872685273499E-2</v>
      </c>
      <c r="E6447" s="4">
        <f t="shared" si="25"/>
        <v>0.1525233038040382</v>
      </c>
      <c r="F6447" s="4"/>
    </row>
    <row r="6448" spans="1:6" ht="13.2" x14ac:dyDescent="0.25">
      <c r="A6448" s="5">
        <v>44810.583333333336</v>
      </c>
      <c r="B6448" s="6">
        <v>287.93</v>
      </c>
      <c r="C6448" s="6">
        <v>256.48955000000001</v>
      </c>
      <c r="D6448" s="6">
        <v>0.122579847794968</v>
      </c>
      <c r="E6448" s="4">
        <f t="shared" si="25"/>
        <v>0.1495718461658864</v>
      </c>
      <c r="F6448" s="4"/>
    </row>
    <row r="6449" spans="1:6" ht="13.2" x14ac:dyDescent="0.25">
      <c r="A6449" s="5">
        <v>44810.625</v>
      </c>
      <c r="B6449" s="6">
        <v>243.96</v>
      </c>
      <c r="C6449" s="6">
        <v>222.78627</v>
      </c>
      <c r="D6449" s="6">
        <v>9.50405516462033E-2</v>
      </c>
      <c r="E6449" s="4">
        <f t="shared" si="25"/>
        <v>0.1427878415341009</v>
      </c>
      <c r="F6449" s="4"/>
    </row>
    <row r="6450" spans="1:6" ht="13.2" x14ac:dyDescent="0.25">
      <c r="A6450" s="5">
        <v>44810.666666666664</v>
      </c>
      <c r="B6450" s="6">
        <v>207.92</v>
      </c>
      <c r="C6450" s="6">
        <v>188.09793999999999</v>
      </c>
      <c r="D6450" s="6">
        <v>0.10538159003761501</v>
      </c>
      <c r="E6450" s="4">
        <f t="shared" si="25"/>
        <v>0.1369100138846758</v>
      </c>
      <c r="F6450" s="4"/>
    </row>
    <row r="6451" spans="1:6" ht="13.2" x14ac:dyDescent="0.25">
      <c r="A6451" s="5">
        <v>44810.708333333336</v>
      </c>
      <c r="B6451" s="6">
        <v>193.63</v>
      </c>
      <c r="C6451" s="6">
        <v>166.15893</v>
      </c>
      <c r="D6451" s="6">
        <v>0.16533008487717099</v>
      </c>
      <c r="E6451" s="4">
        <f t="shared" si="25"/>
        <v>0.12968103314840451</v>
      </c>
      <c r="F6451" s="4"/>
    </row>
    <row r="6452" spans="1:6" ht="13.2" x14ac:dyDescent="0.25">
      <c r="A6452" s="5">
        <v>44810.75</v>
      </c>
      <c r="B6452" s="6">
        <v>193.81</v>
      </c>
      <c r="C6452" s="6">
        <v>160.28720000000001</v>
      </c>
      <c r="D6452" s="6">
        <v>0.209142089948542</v>
      </c>
      <c r="E6452" s="4">
        <f t="shared" si="25"/>
        <v>0.12343811719401016</v>
      </c>
      <c r="F6452" s="4"/>
    </row>
    <row r="6453" spans="1:6" ht="13.2" x14ac:dyDescent="0.25">
      <c r="A6453" s="5">
        <v>44810.791666666664</v>
      </c>
      <c r="B6453" s="6">
        <v>201.22</v>
      </c>
      <c r="C6453" s="6">
        <v>164.05868000000001</v>
      </c>
      <c r="D6453" s="6">
        <v>0.22651236740415001</v>
      </c>
      <c r="E6453" s="4">
        <f t="shared" si="25"/>
        <v>0.1216970923432482</v>
      </c>
      <c r="F6453" s="4"/>
    </row>
    <row r="6454" spans="1:6" ht="13.2" x14ac:dyDescent="0.25">
      <c r="A6454" s="5">
        <v>44810.833333333336</v>
      </c>
      <c r="B6454" s="6">
        <v>207.55</v>
      </c>
      <c r="C6454" s="6">
        <v>169.51082</v>
      </c>
      <c r="D6454" s="6">
        <v>0.22440561611347201</v>
      </c>
      <c r="E6454" s="4">
        <f t="shared" si="25"/>
        <v>0.1190753842268214</v>
      </c>
      <c r="F6454" s="4"/>
    </row>
    <row r="6455" spans="1:6" ht="13.2" x14ac:dyDescent="0.25">
      <c r="A6455" s="5">
        <v>44810.875</v>
      </c>
      <c r="B6455" s="6">
        <v>212.64</v>
      </c>
      <c r="C6455" s="6">
        <v>176.89734999999999</v>
      </c>
      <c r="D6455" s="6">
        <v>0.202053055062724</v>
      </c>
      <c r="E6455" s="4">
        <f t="shared" si="25"/>
        <v>0.11666234821791514</v>
      </c>
      <c r="F6455" s="4"/>
    </row>
    <row r="6456" spans="1:6" ht="13.2" x14ac:dyDescent="0.25">
      <c r="A6456" s="5">
        <v>44810.916666666664</v>
      </c>
      <c r="B6456" s="6">
        <v>223.43</v>
      </c>
      <c r="C6456" s="6">
        <v>190.61809</v>
      </c>
      <c r="D6456" s="6">
        <v>0.172134292186014</v>
      </c>
      <c r="E6456" s="4">
        <f t="shared" si="25"/>
        <v>0.11308588381237865</v>
      </c>
      <c r="F6456" s="4"/>
    </row>
    <row r="6457" spans="1:6" ht="13.2" x14ac:dyDescent="0.25">
      <c r="A6457" s="5">
        <v>44810.958333333336</v>
      </c>
      <c r="B6457" s="6">
        <v>230.04</v>
      </c>
      <c r="C6457" s="6">
        <v>208.99283</v>
      </c>
      <c r="D6457" s="6">
        <v>0.100707617577119</v>
      </c>
      <c r="E6457" s="4">
        <f t="shared" si="25"/>
        <v>0.10861103609536497</v>
      </c>
      <c r="F6457" s="4"/>
    </row>
    <row r="6458" spans="1:6" ht="13.2" x14ac:dyDescent="0.25">
      <c r="A6458" s="5">
        <v>44811</v>
      </c>
      <c r="B6458" s="6">
        <v>231.61</v>
      </c>
      <c r="C6458" s="6">
        <v>221.91486</v>
      </c>
      <c r="D6458" s="6">
        <v>4.3688556953779503E-2</v>
      </c>
      <c r="E6458" s="4">
        <f t="shared" si="25"/>
        <v>0.10722320191187316</v>
      </c>
      <c r="F6458" s="4"/>
    </row>
    <row r="6459" spans="1:6" ht="13.2" x14ac:dyDescent="0.25">
      <c r="A6459" s="5">
        <v>44811.041666666664</v>
      </c>
      <c r="B6459" s="6">
        <v>243.8</v>
      </c>
      <c r="C6459" s="6">
        <v>247.57807</v>
      </c>
      <c r="D6459" s="6">
        <v>1.5260115728343701E-2</v>
      </c>
      <c r="E6459" s="4">
        <f t="shared" si="25"/>
        <v>0.1053192141735132</v>
      </c>
      <c r="F6459" s="4"/>
    </row>
    <row r="6460" spans="1:6" ht="13.2" x14ac:dyDescent="0.25">
      <c r="A6460" s="5">
        <v>44811.083333333336</v>
      </c>
      <c r="B6460" s="6">
        <v>285.99</v>
      </c>
      <c r="C6460" s="6">
        <v>272.78118999999998</v>
      </c>
      <c r="D6460" s="6">
        <v>4.8422730320958E-2</v>
      </c>
      <c r="E6460" s="4">
        <f t="shared" si="25"/>
        <v>0.10531350305530152</v>
      </c>
      <c r="F6460" s="4"/>
    </row>
    <row r="6461" spans="1:6" ht="13.2" x14ac:dyDescent="0.25">
      <c r="A6461" s="5">
        <v>44811.125</v>
      </c>
      <c r="B6461" s="6">
        <v>293.27999999999997</v>
      </c>
      <c r="C6461" s="6">
        <v>283.76499000000001</v>
      </c>
      <c r="D6461" s="6">
        <v>3.3531303491667303E-2</v>
      </c>
      <c r="E6461" s="4">
        <f t="shared" si="25"/>
        <v>0.10474559660625475</v>
      </c>
      <c r="F6461" s="4"/>
    </row>
    <row r="6462" spans="1:6" ht="13.2" x14ac:dyDescent="0.25">
      <c r="A6462" s="5">
        <v>44811.166666666664</v>
      </c>
      <c r="B6462" s="6">
        <v>290.27</v>
      </c>
      <c r="C6462" s="6">
        <v>278.5933</v>
      </c>
      <c r="D6462" s="6">
        <v>4.1913068261153298E-2</v>
      </c>
      <c r="E6462" s="4">
        <f t="shared" si="25"/>
        <v>0.10331782366862273</v>
      </c>
      <c r="F6462" s="4"/>
    </row>
    <row r="6463" spans="1:6" ht="13.2" x14ac:dyDescent="0.25">
      <c r="A6463" s="5">
        <v>44811.208333333336</v>
      </c>
      <c r="B6463" s="6">
        <v>280.77</v>
      </c>
      <c r="C6463" s="6">
        <v>271.87105000000003</v>
      </c>
      <c r="D6463" s="6">
        <v>3.2732245673086399E-2</v>
      </c>
      <c r="E6463" s="4">
        <f t="shared" si="25"/>
        <v>0.10171467816293689</v>
      </c>
      <c r="F6463" s="4"/>
    </row>
    <row r="6464" spans="1:6" ht="13.2" x14ac:dyDescent="0.25">
      <c r="A6464" s="5">
        <v>44811.25</v>
      </c>
      <c r="B6464" s="6">
        <v>274.91000000000003</v>
      </c>
      <c r="C6464" s="6">
        <v>269.6284</v>
      </c>
      <c r="D6464" s="6">
        <v>1.9588440980252898E-2</v>
      </c>
      <c r="E6464" s="4">
        <f t="shared" si="25"/>
        <v>9.9719013802408593E-2</v>
      </c>
      <c r="F6464" s="4"/>
    </row>
    <row r="6465" spans="1:6" ht="13.2" x14ac:dyDescent="0.25">
      <c r="A6465" s="5">
        <v>44811.291666666664</v>
      </c>
      <c r="B6465" s="6">
        <v>269.48</v>
      </c>
      <c r="C6465" s="6">
        <v>267.87115</v>
      </c>
      <c r="D6465" s="6">
        <v>6.0060592564746803E-3</v>
      </c>
      <c r="E6465" s="4">
        <f t="shared" si="25"/>
        <v>9.7239825838865646E-2</v>
      </c>
      <c r="F6465" s="4"/>
    </row>
    <row r="6466" spans="1:6" ht="13.2" x14ac:dyDescent="0.25">
      <c r="A6466" s="5">
        <v>44811.333333333336</v>
      </c>
      <c r="B6466" s="6">
        <v>273.72000000000003</v>
      </c>
      <c r="C6466" s="6">
        <v>267.22559000000001</v>
      </c>
      <c r="D6466" s="6">
        <v>2.4303099115619901E-2</v>
      </c>
      <c r="E6466" s="4">
        <f t="shared" si="25"/>
        <v>9.5405768160323687E-2</v>
      </c>
      <c r="F6466" s="4"/>
    </row>
    <row r="6467" spans="1:6" ht="13.2" x14ac:dyDescent="0.25">
      <c r="A6467" s="5">
        <v>44811.375</v>
      </c>
      <c r="B6467" s="6">
        <v>276.44</v>
      </c>
      <c r="C6467" s="6">
        <v>264.93819000000002</v>
      </c>
      <c r="D6467" s="6">
        <v>4.3413182523817997E-2</v>
      </c>
      <c r="E6467" s="4">
        <f t="shared" si="25"/>
        <v>9.43011627957661E-2</v>
      </c>
      <c r="F6467" s="4"/>
    </row>
    <row r="6468" spans="1:6" ht="13.2" x14ac:dyDescent="0.25">
      <c r="A6468" s="5">
        <v>44811.416666666664</v>
      </c>
      <c r="B6468" s="6">
        <v>271.42</v>
      </c>
      <c r="C6468" s="6">
        <v>260.23901000000001</v>
      </c>
      <c r="D6468" s="6">
        <v>4.2964311922336303E-2</v>
      </c>
      <c r="E6468" s="4">
        <f t="shared" si="25"/>
        <v>9.2749372736019631E-2</v>
      </c>
      <c r="F6468" s="4"/>
    </row>
    <row r="6469" spans="1:6" ht="13.2" x14ac:dyDescent="0.25">
      <c r="A6469" s="5">
        <v>44811.458333333336</v>
      </c>
      <c r="B6469" s="6">
        <v>274.54000000000002</v>
      </c>
      <c r="C6469" s="6">
        <v>257.80984000000001</v>
      </c>
      <c r="D6469" s="6">
        <v>6.4893411360869693E-2</v>
      </c>
      <c r="E6469" s="4">
        <f t="shared" si="25"/>
        <v>9.1638777559987464E-2</v>
      </c>
      <c r="F6469" s="4"/>
    </row>
    <row r="6470" spans="1:6" ht="13.2" x14ac:dyDescent="0.25">
      <c r="A6470" s="5">
        <v>44811.5</v>
      </c>
      <c r="B6470" s="6">
        <v>275.37</v>
      </c>
      <c r="C6470" s="6">
        <v>261.12153000000001</v>
      </c>
      <c r="D6470" s="6">
        <v>5.4566431193934797E-2</v>
      </c>
      <c r="E6470" s="4">
        <f t="shared" si="25"/>
        <v>9.0651372588147761E-2</v>
      </c>
      <c r="F6470" s="4"/>
    </row>
    <row r="6471" spans="1:6" ht="13.2" x14ac:dyDescent="0.25">
      <c r="A6471" s="5">
        <v>44811.541666666664</v>
      </c>
      <c r="B6471" s="6">
        <v>275.11</v>
      </c>
      <c r="C6471" s="6">
        <v>261.42066999999997</v>
      </c>
      <c r="D6471" s="6">
        <v>5.2365140063331803E-2</v>
      </c>
      <c r="E6471" s="4">
        <f t="shared" si="25"/>
        <v>8.9455633728900183E-2</v>
      </c>
      <c r="F6471" s="4"/>
    </row>
    <row r="6472" spans="1:6" ht="13.2" x14ac:dyDescent="0.25">
      <c r="A6472" s="5">
        <v>44811.583333333336</v>
      </c>
      <c r="B6472" s="6">
        <v>272.17</v>
      </c>
      <c r="C6472" s="6">
        <v>248.93165999999999</v>
      </c>
      <c r="D6472" s="6">
        <v>9.3352287933162095E-2</v>
      </c>
      <c r="E6472" s="4">
        <f t="shared" si="25"/>
        <v>8.823781873465826E-2</v>
      </c>
      <c r="F6472" s="4"/>
    </row>
    <row r="6473" spans="1:6" ht="13.2" x14ac:dyDescent="0.25">
      <c r="A6473" s="5">
        <v>44811.625</v>
      </c>
      <c r="B6473" s="6">
        <v>245.44</v>
      </c>
      <c r="C6473" s="6">
        <v>220.39577</v>
      </c>
      <c r="D6473" s="6">
        <v>0.113632988509715</v>
      </c>
      <c r="E6473" s="4">
        <f t="shared" si="25"/>
        <v>8.9012503603971269E-2</v>
      </c>
      <c r="F6473" s="4"/>
    </row>
    <row r="6474" spans="1:6" ht="13.2" x14ac:dyDescent="0.25">
      <c r="A6474" s="5">
        <v>44811.666666666664</v>
      </c>
      <c r="B6474" s="6">
        <v>206.95</v>
      </c>
      <c r="C6474" s="6">
        <v>189.61204000000001</v>
      </c>
      <c r="D6474" s="6">
        <v>9.1439130131187693E-2</v>
      </c>
      <c r="E6474" s="4">
        <f t="shared" si="25"/>
        <v>8.8431567774536798E-2</v>
      </c>
      <c r="F6474" s="4"/>
    </row>
    <row r="6475" spans="1:6" ht="13.2" x14ac:dyDescent="0.25">
      <c r="A6475" s="5">
        <v>44811.708333333336</v>
      </c>
      <c r="B6475" s="6">
        <v>195.79</v>
      </c>
      <c r="C6475" s="6">
        <v>168.65208000000001</v>
      </c>
      <c r="D6475" s="6">
        <v>0.160910674804603</v>
      </c>
      <c r="E6475" s="4">
        <f t="shared" si="25"/>
        <v>8.8247425688179781E-2</v>
      </c>
      <c r="F6475" s="4"/>
    </row>
    <row r="6476" spans="1:6" ht="13.2" x14ac:dyDescent="0.25">
      <c r="A6476" s="5">
        <v>44811.75</v>
      </c>
      <c r="B6476" s="6">
        <v>191.62</v>
      </c>
      <c r="C6476" s="6">
        <v>162.52259000000001</v>
      </c>
      <c r="D6476" s="6">
        <v>0.17903609584366001</v>
      </c>
      <c r="E6476" s="4">
        <f t="shared" si="25"/>
        <v>8.699300926714304E-2</v>
      </c>
      <c r="F6476" s="4"/>
    </row>
    <row r="6477" spans="1:6" ht="13.2" x14ac:dyDescent="0.25">
      <c r="A6477" s="5">
        <v>44811.791666666664</v>
      </c>
      <c r="B6477" s="6">
        <v>195.01</v>
      </c>
      <c r="C6477" s="6">
        <v>166.35111000000001</v>
      </c>
      <c r="D6477" s="6">
        <v>0.172279523713427</v>
      </c>
      <c r="E6477" s="4">
        <f t="shared" si="25"/>
        <v>8.4733307446696271E-2</v>
      </c>
      <c r="F6477" s="4"/>
    </row>
    <row r="6478" spans="1:6" ht="13.2" x14ac:dyDescent="0.25">
      <c r="A6478" s="5">
        <v>44811.833333333336</v>
      </c>
      <c r="B6478" s="6">
        <v>200.21</v>
      </c>
      <c r="C6478" s="6">
        <v>172.20084</v>
      </c>
      <c r="D6478" s="6">
        <v>0.162654026542495</v>
      </c>
      <c r="E6478" s="4">
        <f t="shared" si="25"/>
        <v>8.2160324547905547E-2</v>
      </c>
      <c r="F6478" s="4"/>
    </row>
    <row r="6479" spans="1:6" ht="13.2" x14ac:dyDescent="0.25">
      <c r="A6479" s="5">
        <v>44811.875</v>
      </c>
      <c r="B6479" s="6">
        <v>203.12</v>
      </c>
      <c r="C6479" s="6">
        <v>178.59798000000001</v>
      </c>
      <c r="D6479" s="6">
        <v>0.137302896706894</v>
      </c>
      <c r="E6479" s="4">
        <f t="shared" si="25"/>
        <v>7.9462401283079284E-2</v>
      </c>
      <c r="F6479" s="4"/>
    </row>
    <row r="6480" spans="1:6" ht="13.2" x14ac:dyDescent="0.25">
      <c r="A6480" s="5">
        <v>44811.916666666664</v>
      </c>
      <c r="B6480" s="6">
        <v>208.78</v>
      </c>
      <c r="C6480" s="6">
        <v>188.64114000000001</v>
      </c>
      <c r="D6480" s="6">
        <v>0.106757518534928</v>
      </c>
      <c r="E6480" s="4">
        <f t="shared" si="25"/>
        <v>7.6738369047617369E-2</v>
      </c>
      <c r="F6480" s="4"/>
    </row>
    <row r="6481" spans="1:6" ht="13.2" x14ac:dyDescent="0.25">
      <c r="A6481" s="5">
        <v>44811.958333333336</v>
      </c>
      <c r="B6481" s="6">
        <v>216.27</v>
      </c>
      <c r="C6481" s="6">
        <v>201.62114</v>
      </c>
      <c r="D6481" s="6">
        <v>7.2655377308153302E-2</v>
      </c>
      <c r="E6481" s="4">
        <f t="shared" si="25"/>
        <v>7.5569525703077137E-2</v>
      </c>
      <c r="F6481" s="4"/>
    </row>
    <row r="6482" spans="1:6" ht="13.2" x14ac:dyDescent="0.25">
      <c r="A6482" s="5">
        <v>44812</v>
      </c>
      <c r="B6482" s="6">
        <v>222.37</v>
      </c>
      <c r="C6482" s="6">
        <v>214.78704999999999</v>
      </c>
      <c r="D6482" s="6">
        <v>3.5304502762154397E-2</v>
      </c>
      <c r="E6482" s="4">
        <f t="shared" si="25"/>
        <v>7.5220190111759413E-2</v>
      </c>
      <c r="F6482" s="4"/>
    </row>
    <row r="6483" spans="1:6" ht="13.2" x14ac:dyDescent="0.25">
      <c r="A6483" s="5">
        <v>44812.041666666664</v>
      </c>
      <c r="B6483" s="6">
        <v>240.12</v>
      </c>
      <c r="C6483" s="6">
        <v>238.53112999999999</v>
      </c>
      <c r="D6483" s="6">
        <v>6.6610592923448302E-3</v>
      </c>
      <c r="E6483" s="4">
        <f t="shared" si="25"/>
        <v>7.4861896093592811E-2</v>
      </c>
      <c r="F6483" s="4"/>
    </row>
    <row r="6484" spans="1:6" ht="13.2" x14ac:dyDescent="0.25">
      <c r="A6484" s="5">
        <v>44812.083333333336</v>
      </c>
      <c r="B6484" s="6">
        <v>277.91000000000003</v>
      </c>
      <c r="C6484" s="6">
        <v>262.71474999999998</v>
      </c>
      <c r="D6484" s="6">
        <v>5.7839348571026301E-2</v>
      </c>
      <c r="E6484" s="4">
        <f t="shared" si="25"/>
        <v>7.5254255187345645E-2</v>
      </c>
      <c r="F6484" s="4"/>
    </row>
    <row r="6485" spans="1:6" ht="13.2" x14ac:dyDescent="0.25">
      <c r="A6485" s="5">
        <v>44812.125</v>
      </c>
      <c r="B6485" s="6">
        <v>285.62</v>
      </c>
      <c r="C6485" s="6">
        <v>272.70517999999998</v>
      </c>
      <c r="D6485" s="6">
        <v>4.73581763280038E-2</v>
      </c>
      <c r="E6485" s="4">
        <f t="shared" si="25"/>
        <v>7.5830374888859658E-2</v>
      </c>
      <c r="F6485" s="4"/>
    </row>
    <row r="6486" spans="1:6" ht="13.2" x14ac:dyDescent="0.25">
      <c r="A6486" s="5">
        <v>44812.166666666664</v>
      </c>
      <c r="B6486" s="6">
        <v>279.27999999999997</v>
      </c>
      <c r="C6486" s="6">
        <v>267.71906000000001</v>
      </c>
      <c r="D6486" s="6">
        <v>4.3183103959799997E-2</v>
      </c>
      <c r="E6486" s="4">
        <f t="shared" si="25"/>
        <v>7.5883293042969938E-2</v>
      </c>
      <c r="F6486" s="4"/>
    </row>
    <row r="6487" spans="1:6" ht="13.2" x14ac:dyDescent="0.25">
      <c r="A6487" s="5">
        <v>44812.208333333336</v>
      </c>
      <c r="B6487" s="6">
        <v>287.12</v>
      </c>
      <c r="C6487" s="6">
        <v>261.69569000000001</v>
      </c>
      <c r="D6487" s="6">
        <v>9.7152192303969501E-2</v>
      </c>
      <c r="E6487" s="4">
        <f t="shared" si="25"/>
        <v>7.856745748592342E-2</v>
      </c>
      <c r="F6487" s="4"/>
    </row>
    <row r="6488" spans="1:6" ht="13.2" x14ac:dyDescent="0.25">
      <c r="A6488" s="5">
        <v>44812.25</v>
      </c>
      <c r="B6488" s="6">
        <v>285.49</v>
      </c>
      <c r="C6488" s="6">
        <v>259.81220000000002</v>
      </c>
      <c r="D6488" s="6">
        <v>9.8832156457625803E-2</v>
      </c>
      <c r="E6488" s="4">
        <f t="shared" si="25"/>
        <v>8.1869278964147293E-2</v>
      </c>
      <c r="F6488" s="4"/>
    </row>
    <row r="6489" spans="1:6" ht="13.2" x14ac:dyDescent="0.25">
      <c r="A6489" s="5">
        <v>44812.291666666664</v>
      </c>
      <c r="B6489" s="6">
        <v>276.91000000000003</v>
      </c>
      <c r="C6489" s="6">
        <v>258.97606999999999</v>
      </c>
      <c r="D6489" s="6">
        <v>6.9249371187075401E-2</v>
      </c>
      <c r="E6489" s="4">
        <f t="shared" si="25"/>
        <v>8.4504416961255643E-2</v>
      </c>
      <c r="F6489" s="4"/>
    </row>
    <row r="6490" spans="1:6" ht="13.2" x14ac:dyDescent="0.25">
      <c r="A6490" s="5">
        <v>44812.333333333336</v>
      </c>
      <c r="B6490" s="6">
        <v>277.26</v>
      </c>
      <c r="C6490" s="6">
        <v>258.96172000000001</v>
      </c>
      <c r="D6490" s="6">
        <v>7.0660173248771899E-2</v>
      </c>
      <c r="E6490" s="4">
        <f t="shared" si="25"/>
        <v>8.6435961716803636E-2</v>
      </c>
      <c r="F6490" s="4"/>
    </row>
    <row r="6491" spans="1:6" ht="13.2" x14ac:dyDescent="0.25">
      <c r="A6491" s="5">
        <v>44812.375</v>
      </c>
      <c r="B6491" s="6">
        <v>278.51</v>
      </c>
      <c r="C6491" s="6">
        <v>256.20472999999998</v>
      </c>
      <c r="D6491" s="6">
        <v>8.7060336473881603E-2</v>
      </c>
      <c r="E6491" s="4">
        <f t="shared" si="25"/>
        <v>8.8254593131389628E-2</v>
      </c>
      <c r="F6491" s="4"/>
    </row>
    <row r="6492" spans="1:6" ht="13.2" x14ac:dyDescent="0.25">
      <c r="A6492" s="5">
        <v>44812.416666666664</v>
      </c>
      <c r="B6492" s="6">
        <v>292.54000000000002</v>
      </c>
      <c r="C6492" s="6">
        <v>251.27878999999999</v>
      </c>
      <c r="D6492" s="6">
        <v>0.16420490563489201</v>
      </c>
      <c r="E6492" s="4">
        <f t="shared" si="25"/>
        <v>9.3306284536079476E-2</v>
      </c>
      <c r="F6492" s="4"/>
    </row>
    <row r="6493" spans="1:6" ht="13.2" x14ac:dyDescent="0.25">
      <c r="A6493" s="5">
        <v>44812.458333333336</v>
      </c>
      <c r="B6493" s="6">
        <v>294.17</v>
      </c>
      <c r="C6493" s="6">
        <v>250.39680999999999</v>
      </c>
      <c r="D6493" s="6">
        <v>0.17481528618515499</v>
      </c>
      <c r="E6493" s="4">
        <f t="shared" si="25"/>
        <v>9.7886362653758011E-2</v>
      </c>
      <c r="F6493" s="4"/>
    </row>
    <row r="6494" spans="1:6" ht="13.2" x14ac:dyDescent="0.25">
      <c r="A6494" s="5">
        <v>44812.5</v>
      </c>
      <c r="B6494" s="6">
        <v>292.08999999999997</v>
      </c>
      <c r="C6494" s="6">
        <v>254.37816000000001</v>
      </c>
      <c r="D6494" s="6">
        <v>0.14825109199626199</v>
      </c>
      <c r="E6494" s="4">
        <f t="shared" si="25"/>
        <v>0.1017898901871883</v>
      </c>
      <c r="F6494" s="4"/>
    </row>
    <row r="6495" spans="1:6" ht="13.2" x14ac:dyDescent="0.25">
      <c r="A6495" s="5">
        <v>44812.541666666664</v>
      </c>
      <c r="B6495" s="6">
        <v>292.41000000000003</v>
      </c>
      <c r="C6495" s="6">
        <v>253.73285000000001</v>
      </c>
      <c r="D6495" s="6">
        <v>0.152432568348954</v>
      </c>
      <c r="E6495" s="4">
        <f t="shared" si="25"/>
        <v>0.10595936636575588</v>
      </c>
      <c r="F6495" s="4"/>
    </row>
    <row r="6496" spans="1:6" ht="13.2" x14ac:dyDescent="0.25">
      <c r="A6496" s="5">
        <v>44812.583333333336</v>
      </c>
      <c r="B6496" s="6">
        <v>289.77</v>
      </c>
      <c r="C6496" s="6">
        <v>241.38892000000001</v>
      </c>
      <c r="D6496" s="6">
        <v>0.20042792353518099</v>
      </c>
      <c r="E6496" s="4">
        <f t="shared" si="25"/>
        <v>0.11042085118250668</v>
      </c>
      <c r="F6496" s="4"/>
    </row>
    <row r="6497" spans="1:6" ht="13.2" x14ac:dyDescent="0.25">
      <c r="A6497" s="5">
        <v>44812.625</v>
      </c>
      <c r="B6497" s="6">
        <v>273.64999999999998</v>
      </c>
      <c r="C6497" s="6">
        <v>214.97649999999999</v>
      </c>
      <c r="D6497" s="6">
        <v>0.27292983186534298</v>
      </c>
      <c r="E6497" s="4">
        <f t="shared" si="25"/>
        <v>0.11705821965565784</v>
      </c>
      <c r="F6497" s="4"/>
    </row>
    <row r="6498" spans="1:6" ht="13.2" x14ac:dyDescent="0.25">
      <c r="A6498" s="5">
        <v>44812.666666666664</v>
      </c>
      <c r="B6498" s="6">
        <v>236.1</v>
      </c>
      <c r="C6498" s="6">
        <v>186.34974</v>
      </c>
      <c r="D6498" s="6">
        <v>0.26697252166812702</v>
      </c>
      <c r="E6498" s="4">
        <f t="shared" si="25"/>
        <v>0.12437211096969697</v>
      </c>
      <c r="F6498" s="4"/>
    </row>
    <row r="6499" spans="1:6" ht="13.2" x14ac:dyDescent="0.25">
      <c r="A6499" s="5">
        <v>44812.708333333336</v>
      </c>
      <c r="B6499" s="6">
        <v>225.57</v>
      </c>
      <c r="C6499" s="6">
        <v>166.15271999999999</v>
      </c>
      <c r="D6499" s="6">
        <v>0.35760642377687202</v>
      </c>
      <c r="E6499" s="4">
        <f t="shared" si="25"/>
        <v>0.13256776717687485</v>
      </c>
      <c r="F6499" s="4"/>
    </row>
    <row r="6500" spans="1:6" ht="13.2" x14ac:dyDescent="0.25">
      <c r="A6500" s="5">
        <v>44812.75</v>
      </c>
      <c r="B6500" s="6">
        <v>219.03</v>
      </c>
      <c r="C6500" s="6">
        <v>160.32615000000001</v>
      </c>
      <c r="D6500" s="6">
        <v>0.36615268313996102</v>
      </c>
      <c r="E6500" s="4">
        <f t="shared" si="25"/>
        <v>0.14036429164755407</v>
      </c>
      <c r="F6500" s="4"/>
    </row>
    <row r="6501" spans="1:6" ht="13.2" x14ac:dyDescent="0.25">
      <c r="A6501" s="5">
        <v>44812.791666666664</v>
      </c>
      <c r="B6501" s="6">
        <v>208.4</v>
      </c>
      <c r="C6501" s="6">
        <v>164.36757</v>
      </c>
      <c r="D6501" s="6">
        <v>0.26789001017658098</v>
      </c>
      <c r="E6501" s="4">
        <f t="shared" si="25"/>
        <v>0.14434806191685215</v>
      </c>
      <c r="F6501" s="4"/>
    </row>
    <row r="6502" spans="1:6" ht="13.2" x14ac:dyDescent="0.25">
      <c r="A6502" s="5">
        <v>44812.833333333336</v>
      </c>
      <c r="B6502" s="6">
        <v>219.65</v>
      </c>
      <c r="C6502" s="6">
        <v>170.16853</v>
      </c>
      <c r="D6502" s="6">
        <v>0.29077920576736399</v>
      </c>
      <c r="E6502" s="4">
        <f t="shared" si="25"/>
        <v>0.14968661105122169</v>
      </c>
      <c r="F6502" s="4"/>
    </row>
    <row r="6503" spans="1:6" ht="13.2" x14ac:dyDescent="0.25">
      <c r="A6503" s="5">
        <v>44812.875</v>
      </c>
      <c r="B6503" s="6">
        <v>224.63</v>
      </c>
      <c r="C6503" s="6">
        <v>176.46216999999999</v>
      </c>
      <c r="D6503" s="6">
        <v>0.27296405796211098</v>
      </c>
      <c r="E6503" s="4">
        <f t="shared" si="25"/>
        <v>0.15533915943685575</v>
      </c>
      <c r="F6503" s="4"/>
    </row>
    <row r="6504" spans="1:6" ht="13.2" x14ac:dyDescent="0.25">
      <c r="A6504" s="5">
        <v>44812.916666666664</v>
      </c>
      <c r="B6504" s="6">
        <v>237.2</v>
      </c>
      <c r="C6504" s="6">
        <v>185.8629</v>
      </c>
      <c r="D6504" s="6">
        <v>0.27620950711518999</v>
      </c>
      <c r="E6504" s="4">
        <f t="shared" si="25"/>
        <v>0.16239965896103334</v>
      </c>
      <c r="F6504" s="4"/>
    </row>
    <row r="6505" spans="1:6" ht="13.2" x14ac:dyDescent="0.25">
      <c r="A6505" s="5">
        <v>44812.958333333336</v>
      </c>
      <c r="B6505" s="6">
        <v>241.09</v>
      </c>
      <c r="C6505" s="6">
        <v>197.67397</v>
      </c>
      <c r="D6505" s="6">
        <v>0.219634532558839</v>
      </c>
      <c r="E6505" s="4">
        <f t="shared" si="25"/>
        <v>0.16852379042981191</v>
      </c>
      <c r="F6505" s="4"/>
    </row>
    <row r="6506" spans="1:6" ht="13.2" x14ac:dyDescent="0.25">
      <c r="A6506" s="5">
        <v>44813</v>
      </c>
      <c r="B6506" s="6">
        <v>243.3</v>
      </c>
      <c r="C6506" s="6">
        <v>207.53036</v>
      </c>
      <c r="D6506" s="6">
        <v>0.172358588883091</v>
      </c>
      <c r="E6506" s="4">
        <f t="shared" si="25"/>
        <v>0.17423437735151759</v>
      </c>
      <c r="F6506" s="4"/>
    </row>
    <row r="6507" spans="1:6" ht="13.2" x14ac:dyDescent="0.25">
      <c r="A6507" s="5">
        <v>44813.041666666664</v>
      </c>
      <c r="B6507" s="6">
        <v>265.52999999999997</v>
      </c>
      <c r="C6507" s="6">
        <v>228.30631</v>
      </c>
      <c r="D6507" s="6">
        <v>0.163042756023694</v>
      </c>
      <c r="E6507" s="4">
        <f t="shared" si="25"/>
        <v>0.18075028138199048</v>
      </c>
      <c r="F6507" s="4"/>
    </row>
    <row r="6508" spans="1:6" ht="13.2" x14ac:dyDescent="0.25">
      <c r="A6508" s="5">
        <v>44813.083333333336</v>
      </c>
      <c r="B6508" s="6">
        <v>288.60000000000002</v>
      </c>
      <c r="C6508" s="6">
        <v>252.82768999999999</v>
      </c>
      <c r="D6508" s="6">
        <v>0.14148889308762</v>
      </c>
      <c r="E6508" s="4">
        <f t="shared" si="25"/>
        <v>0.18423567907018187</v>
      </c>
      <c r="F6508" s="4"/>
    </row>
    <row r="6509" spans="1:6" ht="13.2" x14ac:dyDescent="0.25">
      <c r="A6509" s="5">
        <v>44813.125</v>
      </c>
      <c r="B6509" s="6">
        <v>291.11</v>
      </c>
      <c r="C6509" s="6">
        <v>263.91834</v>
      </c>
      <c r="D6509" s="6">
        <v>0.103030581353308</v>
      </c>
      <c r="E6509" s="4">
        <f t="shared" si="25"/>
        <v>0.18655536261290287</v>
      </c>
      <c r="F6509" s="4"/>
    </row>
    <row r="6510" spans="1:6" ht="13.2" x14ac:dyDescent="0.25">
      <c r="A6510" s="5">
        <v>44813.166666666664</v>
      </c>
      <c r="B6510" s="6">
        <v>279.61</v>
      </c>
      <c r="C6510" s="6">
        <v>258.84327000000002</v>
      </c>
      <c r="D6510" s="6">
        <v>8.0228974081497206E-2</v>
      </c>
      <c r="E6510" s="4">
        <f t="shared" si="25"/>
        <v>0.18809894053464027</v>
      </c>
      <c r="F6510" s="4"/>
    </row>
    <row r="6511" spans="1:6" ht="13.2" x14ac:dyDescent="0.25">
      <c r="A6511" s="5">
        <v>44813.208333333336</v>
      </c>
      <c r="B6511" s="6">
        <v>273.94</v>
      </c>
      <c r="C6511" s="6">
        <v>251.958</v>
      </c>
      <c r="D6511" s="6">
        <v>8.7244699513410906E-2</v>
      </c>
      <c r="E6511" s="4">
        <f t="shared" si="25"/>
        <v>0.18768612833503365</v>
      </c>
      <c r="F6511" s="4"/>
    </row>
    <row r="6512" spans="1:6" ht="13.2" x14ac:dyDescent="0.25">
      <c r="A6512" s="5">
        <v>44813.25</v>
      </c>
      <c r="B6512" s="6">
        <v>281.75</v>
      </c>
      <c r="C6512" s="6">
        <v>249.16737000000001</v>
      </c>
      <c r="D6512" s="6">
        <v>0.130766038907903</v>
      </c>
      <c r="E6512" s="4">
        <f t="shared" si="25"/>
        <v>0.18901670677046187</v>
      </c>
      <c r="F6512" s="4"/>
    </row>
    <row r="6513" spans="1:6" ht="13.2" x14ac:dyDescent="0.25">
      <c r="A6513" s="5">
        <v>44813.291666666664</v>
      </c>
      <c r="B6513" s="6">
        <v>265.32</v>
      </c>
      <c r="C6513" s="6">
        <v>247.08038999999999</v>
      </c>
      <c r="D6513" s="6">
        <v>7.3820548850517795E-2</v>
      </c>
      <c r="E6513" s="4">
        <f t="shared" si="25"/>
        <v>0.18920717250643862</v>
      </c>
      <c r="F6513" s="4"/>
    </row>
    <row r="6514" spans="1:6" ht="13.2" x14ac:dyDescent="0.25">
      <c r="A6514" s="5">
        <v>44813.333333333336</v>
      </c>
      <c r="B6514" s="6">
        <v>267.54000000000002</v>
      </c>
      <c r="C6514" s="6">
        <v>245.03656000000001</v>
      </c>
      <c r="D6514" s="6">
        <v>9.1837071170114401E-2</v>
      </c>
      <c r="E6514" s="4">
        <f t="shared" si="25"/>
        <v>0.19008954325316121</v>
      </c>
      <c r="F6514" s="4"/>
    </row>
    <row r="6515" spans="1:6" ht="13.2" x14ac:dyDescent="0.25">
      <c r="A6515" s="5">
        <v>44813.375</v>
      </c>
      <c r="B6515" s="6">
        <v>275.74</v>
      </c>
      <c r="C6515" s="6">
        <v>240.36995999999999</v>
      </c>
      <c r="D6515" s="6">
        <v>0.14714833750440301</v>
      </c>
      <c r="E6515" s="4">
        <f t="shared" si="25"/>
        <v>0.19259320996276627</v>
      </c>
      <c r="F6515" s="4"/>
    </row>
    <row r="6516" spans="1:6" ht="13.2" x14ac:dyDescent="0.25">
      <c r="A6516" s="5">
        <v>44813.416666666664</v>
      </c>
      <c r="B6516" s="6">
        <v>275.22000000000003</v>
      </c>
      <c r="C6516" s="6">
        <v>235.18851000000001</v>
      </c>
      <c r="D6516" s="6">
        <v>0.17021022838232999</v>
      </c>
      <c r="E6516" s="4">
        <f t="shared" si="25"/>
        <v>0.19284343174390953</v>
      </c>
      <c r="F6516" s="4"/>
    </row>
    <row r="6517" spans="1:6" ht="13.2" x14ac:dyDescent="0.25">
      <c r="A6517" s="5">
        <v>44813.458333333336</v>
      </c>
      <c r="B6517" s="6">
        <v>282.52999999999997</v>
      </c>
      <c r="C6517" s="6">
        <v>237.13488000000001</v>
      </c>
      <c r="D6517" s="6">
        <v>0.19143164430302201</v>
      </c>
      <c r="E6517" s="4">
        <f t="shared" si="25"/>
        <v>0.19353577999882068</v>
      </c>
      <c r="F6517" s="4"/>
    </row>
    <row r="6518" spans="1:6" ht="13.2" x14ac:dyDescent="0.25">
      <c r="A6518" s="5">
        <v>44813.5</v>
      </c>
      <c r="B6518" s="6">
        <v>277.98</v>
      </c>
      <c r="C6518" s="6">
        <v>244.16002</v>
      </c>
      <c r="D6518" s="6">
        <v>0.13851563413207399</v>
      </c>
      <c r="E6518" s="4">
        <f t="shared" si="25"/>
        <v>0.19313013592114617</v>
      </c>
      <c r="F6518" s="4"/>
    </row>
    <row r="6519" spans="1:6" ht="13.2" x14ac:dyDescent="0.25">
      <c r="A6519" s="5">
        <v>44813.541666666664</v>
      </c>
      <c r="B6519" s="6">
        <v>279.56</v>
      </c>
      <c r="C6519" s="6">
        <v>244.10937999999999</v>
      </c>
      <c r="D6519" s="6">
        <v>0.14522432525943901</v>
      </c>
      <c r="E6519" s="4">
        <f t="shared" si="25"/>
        <v>0.19282979245908308</v>
      </c>
      <c r="F6519" s="4"/>
    </row>
    <row r="6520" spans="1:6" ht="13.2" x14ac:dyDescent="0.25">
      <c r="A6520" s="5">
        <v>44813.583333333336</v>
      </c>
      <c r="B6520" s="6">
        <v>285.17</v>
      </c>
      <c r="C6520" s="6">
        <v>231.42740000000001</v>
      </c>
      <c r="D6520" s="6">
        <v>0.23222228655725299</v>
      </c>
      <c r="E6520" s="4">
        <f t="shared" si="25"/>
        <v>0.19415455758500269</v>
      </c>
      <c r="F6520" s="4"/>
    </row>
    <row r="6521" spans="1:6" ht="13.2" x14ac:dyDescent="0.25">
      <c r="A6521" s="5">
        <v>44813.625</v>
      </c>
      <c r="B6521" s="6">
        <v>267.58999999999997</v>
      </c>
      <c r="C6521" s="6">
        <v>206.48948999999999</v>
      </c>
      <c r="D6521" s="6">
        <v>0.29590130713190199</v>
      </c>
      <c r="E6521" s="4">
        <f t="shared" si="25"/>
        <v>0.195111702387776</v>
      </c>
      <c r="F6521" s="4"/>
    </row>
    <row r="6522" spans="1:6" ht="13.2" x14ac:dyDescent="0.25">
      <c r="A6522" s="5">
        <v>44813.666666666664</v>
      </c>
      <c r="B6522" s="6">
        <v>242.74</v>
      </c>
      <c r="C6522" s="6">
        <v>181.22612000000001</v>
      </c>
      <c r="D6522" s="6">
        <v>0.33943164484236599</v>
      </c>
      <c r="E6522" s="4">
        <f t="shared" si="25"/>
        <v>0.19813083252003602</v>
      </c>
      <c r="F6522" s="4"/>
    </row>
    <row r="6523" spans="1:6" ht="13.2" x14ac:dyDescent="0.25">
      <c r="A6523" s="5">
        <v>44813.708333333336</v>
      </c>
      <c r="B6523" s="6">
        <v>221.23</v>
      </c>
      <c r="C6523" s="6">
        <v>164.1183</v>
      </c>
      <c r="D6523" s="6">
        <v>0.347991052795452</v>
      </c>
      <c r="E6523" s="4">
        <f t="shared" si="25"/>
        <v>0.19773019206247686</v>
      </c>
      <c r="F6523" s="4"/>
    </row>
    <row r="6524" spans="1:6" ht="13.2" x14ac:dyDescent="0.25">
      <c r="A6524" s="5">
        <v>44813.75</v>
      </c>
      <c r="B6524" s="6">
        <v>215.46</v>
      </c>
      <c r="C6524" s="6">
        <v>159.50646</v>
      </c>
      <c r="D6524" s="6">
        <v>0.35079168580382197</v>
      </c>
      <c r="E6524" s="4">
        <f t="shared" si="25"/>
        <v>0.19709015050680434</v>
      </c>
      <c r="F6524" s="4"/>
    </row>
    <row r="6525" spans="1:6" ht="13.2" x14ac:dyDescent="0.25">
      <c r="A6525" s="5">
        <v>44813.791666666664</v>
      </c>
      <c r="B6525" s="6">
        <v>218.1</v>
      </c>
      <c r="C6525" s="6">
        <v>163.24616</v>
      </c>
      <c r="D6525" s="6">
        <v>0.33601917496864803</v>
      </c>
      <c r="E6525" s="4">
        <f t="shared" si="25"/>
        <v>0.19992886570647381</v>
      </c>
      <c r="F6525" s="4"/>
    </row>
    <row r="6526" spans="1:6" ht="13.2" x14ac:dyDescent="0.25">
      <c r="A6526" s="5">
        <v>44813.833333333336</v>
      </c>
      <c r="B6526" s="6">
        <v>218.27</v>
      </c>
      <c r="C6526" s="6">
        <v>169.45105000000001</v>
      </c>
      <c r="D6526" s="6">
        <v>0.28810060486494399</v>
      </c>
      <c r="E6526" s="4">
        <f t="shared" si="25"/>
        <v>0.19981725733553965</v>
      </c>
      <c r="F6526" s="4"/>
    </row>
    <row r="6527" spans="1:6" ht="13.2" x14ac:dyDescent="0.25">
      <c r="A6527" s="5">
        <v>44813.875</v>
      </c>
      <c r="B6527" s="6">
        <v>219.93</v>
      </c>
      <c r="C6527" s="6">
        <v>177.42224999999999</v>
      </c>
      <c r="D6527" s="6">
        <v>0.23958522676834501</v>
      </c>
      <c r="E6527" s="4">
        <f t="shared" si="25"/>
        <v>0.19842647270246605</v>
      </c>
      <c r="F6527" s="4"/>
    </row>
    <row r="6528" spans="1:6" ht="13.2" x14ac:dyDescent="0.25">
      <c r="A6528" s="5">
        <v>44813.916666666664</v>
      </c>
      <c r="B6528" s="6">
        <v>222.97</v>
      </c>
      <c r="C6528" s="6">
        <v>187.44979000000001</v>
      </c>
      <c r="D6528" s="6">
        <v>0.189491863394458</v>
      </c>
      <c r="E6528" s="4">
        <f t="shared" si="25"/>
        <v>0.19481323754743554</v>
      </c>
      <c r="F6528" s="4"/>
    </row>
    <row r="6529" spans="1:6" ht="13.2" x14ac:dyDescent="0.25">
      <c r="A6529" s="5">
        <v>44813.958333333336</v>
      </c>
      <c r="B6529" s="6">
        <v>217.45</v>
      </c>
      <c r="C6529" s="6">
        <v>196.42555999999999</v>
      </c>
      <c r="D6529" s="6">
        <v>0.107035153673483</v>
      </c>
      <c r="E6529" s="4">
        <f t="shared" si="25"/>
        <v>0.19012159676054571</v>
      </c>
      <c r="F6529" s="4"/>
    </row>
    <row r="6530" spans="1:6" ht="13.2" x14ac:dyDescent="0.25">
      <c r="A6530" s="5">
        <v>44811</v>
      </c>
      <c r="B6530" s="6">
        <v>231.61</v>
      </c>
      <c r="C6530" s="6">
        <v>233.38203999999999</v>
      </c>
      <c r="D6530" s="6">
        <v>7.5928721850232099E-3</v>
      </c>
      <c r="E6530" s="4">
        <f t="shared" si="25"/>
        <v>0.18325635856479291</v>
      </c>
      <c r="F6530" s="4"/>
    </row>
    <row r="6531" spans="1:6" ht="13.2" x14ac:dyDescent="0.25">
      <c r="A6531" s="5">
        <v>44811.041666666664</v>
      </c>
      <c r="B6531" s="6">
        <v>243.8</v>
      </c>
      <c r="C6531" s="6">
        <v>257.33890000000002</v>
      </c>
      <c r="D6531" s="6">
        <v>5.2611167608161799E-2</v>
      </c>
      <c r="E6531" s="4">
        <f t="shared" si="25"/>
        <v>0.17865504238081234</v>
      </c>
      <c r="F6531" s="4"/>
    </row>
    <row r="6532" spans="1:6" ht="13.2" x14ac:dyDescent="0.25">
      <c r="A6532" s="5">
        <v>44811.083333333336</v>
      </c>
      <c r="B6532" s="6">
        <v>285.99</v>
      </c>
      <c r="C6532" s="6">
        <v>278.32646</v>
      </c>
      <c r="D6532" s="6">
        <v>2.75343565969258E-2</v>
      </c>
      <c r="E6532" s="4">
        <f t="shared" si="25"/>
        <v>0.17390693669370008</v>
      </c>
      <c r="F6532" s="4"/>
    </row>
    <row r="6533" spans="1:6" ht="13.2" x14ac:dyDescent="0.25">
      <c r="A6533" s="5">
        <v>44811.125</v>
      </c>
      <c r="B6533" s="6">
        <v>293.27999999999997</v>
      </c>
      <c r="C6533" s="6">
        <v>289.29955000000001</v>
      </c>
      <c r="D6533" s="6">
        <v>1.37589221967333E-2</v>
      </c>
      <c r="E6533" s="4">
        <f t="shared" si="25"/>
        <v>0.1701872842288428</v>
      </c>
      <c r="F6533" s="4"/>
    </row>
    <row r="6534" spans="1:6" ht="13.2" x14ac:dyDescent="0.25">
      <c r="A6534" s="5">
        <v>44811.166666666664</v>
      </c>
      <c r="B6534" s="6">
        <v>290.27</v>
      </c>
      <c r="C6534" s="6">
        <v>285.83386000000002</v>
      </c>
      <c r="D6534" s="6">
        <v>1.55199947270066E-2</v>
      </c>
      <c r="E6534" s="4">
        <f t="shared" si="25"/>
        <v>0.16749107675573904</v>
      </c>
      <c r="F6534" s="4"/>
    </row>
    <row r="6535" spans="1:6" ht="13.2" x14ac:dyDescent="0.25">
      <c r="A6535" s="5">
        <v>44811.208333333336</v>
      </c>
      <c r="B6535" s="6">
        <v>280.77</v>
      </c>
      <c r="C6535" s="6">
        <v>279.31601000000001</v>
      </c>
      <c r="D6535" s="6">
        <v>5.2055376274348702E-3</v>
      </c>
      <c r="E6535" s="4">
        <f t="shared" si="25"/>
        <v>0.16407277834382336</v>
      </c>
      <c r="F6535" s="4"/>
    </row>
    <row r="6536" spans="1:6" ht="13.2" x14ac:dyDescent="0.25">
      <c r="A6536" s="5">
        <v>44811.25</v>
      </c>
      <c r="B6536" s="6">
        <v>274.91000000000003</v>
      </c>
      <c r="C6536" s="6">
        <v>277.20794999999998</v>
      </c>
      <c r="D6536" s="6">
        <v>8.2896251712837096E-3</v>
      </c>
      <c r="E6536" s="4">
        <f t="shared" si="25"/>
        <v>0.15896959443813088</v>
      </c>
      <c r="F6536" s="4"/>
    </row>
    <row r="6537" spans="1:6" ht="13.2" x14ac:dyDescent="0.25">
      <c r="A6537" s="5">
        <v>44811.291666666664</v>
      </c>
      <c r="B6537" s="6">
        <v>269.48</v>
      </c>
      <c r="C6537" s="6">
        <v>275.56403</v>
      </c>
      <c r="D6537" s="6">
        <v>2.2078462127295698E-2</v>
      </c>
      <c r="E6537" s="4">
        <f t="shared" si="25"/>
        <v>0.15681367415799666</v>
      </c>
      <c r="F6537" s="4"/>
    </row>
    <row r="6538" spans="1:6" ht="13.2" x14ac:dyDescent="0.25">
      <c r="A6538" s="5">
        <v>44811.333333333336</v>
      </c>
      <c r="B6538" s="6">
        <v>273.72000000000003</v>
      </c>
      <c r="C6538" s="6">
        <v>275.89675999999997</v>
      </c>
      <c r="D6538" s="6">
        <v>7.8897628228760102E-3</v>
      </c>
      <c r="E6538" s="4">
        <f t="shared" si="25"/>
        <v>0.15331586964352836</v>
      </c>
      <c r="F6538" s="4"/>
    </row>
    <row r="6539" spans="1:6" ht="13.2" x14ac:dyDescent="0.25">
      <c r="A6539" s="5">
        <v>44811.375</v>
      </c>
      <c r="B6539" s="6">
        <v>276.44</v>
      </c>
      <c r="C6539" s="6">
        <v>275.43232999999998</v>
      </c>
      <c r="D6539" s="6">
        <v>3.65850297966117E-3</v>
      </c>
      <c r="E6539" s="4">
        <f t="shared" si="25"/>
        <v>0.14733712653833078</v>
      </c>
      <c r="F6539" s="4"/>
    </row>
    <row r="6540" spans="1:6" ht="13.2" x14ac:dyDescent="0.25">
      <c r="A6540" s="5">
        <v>44811.416666666664</v>
      </c>
      <c r="B6540" s="6">
        <v>271.42</v>
      </c>
      <c r="C6540" s="6">
        <v>270.77647000000002</v>
      </c>
      <c r="D6540" s="6">
        <v>2.3766097549022501E-3</v>
      </c>
      <c r="E6540" s="4">
        <f t="shared" si="25"/>
        <v>0.14034405909552131</v>
      </c>
      <c r="F6540" s="4"/>
    </row>
    <row r="6541" spans="1:6" ht="13.2" x14ac:dyDescent="0.25">
      <c r="A6541" s="5">
        <v>44811.458333333336</v>
      </c>
      <c r="B6541" s="6">
        <v>274.54000000000002</v>
      </c>
      <c r="C6541" s="6">
        <v>266.22422</v>
      </c>
      <c r="D6541" s="6">
        <v>3.12360009919458E-2</v>
      </c>
      <c r="E6541" s="4">
        <f t="shared" si="25"/>
        <v>0.13366924062422647</v>
      </c>
      <c r="F6541" s="4"/>
    </row>
    <row r="6542" spans="1:6" ht="13.2" x14ac:dyDescent="0.25">
      <c r="A6542" s="5">
        <v>44811.5</v>
      </c>
      <c r="B6542" s="6">
        <v>275.37</v>
      </c>
      <c r="C6542" s="6">
        <v>270.48858999999999</v>
      </c>
      <c r="D6542" s="6">
        <v>1.80466392316216E-2</v>
      </c>
      <c r="E6542" s="4">
        <f t="shared" si="25"/>
        <v>0.12864969917004096</v>
      </c>
      <c r="F6542" s="4"/>
    </row>
    <row r="6543" spans="1:6" ht="13.2" x14ac:dyDescent="0.25">
      <c r="A6543" s="5">
        <v>44811.541666666664</v>
      </c>
      <c r="B6543" s="6">
        <v>275.11</v>
      </c>
      <c r="C6543" s="6">
        <v>273.40971000000002</v>
      </c>
      <c r="D6543" s="6">
        <v>6.2188354612570098E-3</v>
      </c>
      <c r="E6543" s="4">
        <f t="shared" si="25"/>
        <v>0.12285780376178339</v>
      </c>
      <c r="F6543" s="4"/>
    </row>
    <row r="6544" spans="1:6" ht="13.2" x14ac:dyDescent="0.25">
      <c r="A6544" s="5">
        <v>44811.583333333336</v>
      </c>
      <c r="B6544" s="6">
        <v>272.17</v>
      </c>
      <c r="C6544" s="6">
        <v>258.97944000000001</v>
      </c>
      <c r="D6544" s="6">
        <v>5.0932846252196698E-2</v>
      </c>
      <c r="E6544" s="4">
        <f t="shared" si="25"/>
        <v>0.11530407708240605</v>
      </c>
      <c r="F6544" s="4"/>
    </row>
    <row r="6545" spans="1:6" ht="13.2" x14ac:dyDescent="0.25">
      <c r="A6545" s="5">
        <v>44811.625</v>
      </c>
      <c r="B6545" s="6">
        <v>245.44</v>
      </c>
      <c r="C6545" s="6">
        <v>225.13869</v>
      </c>
      <c r="D6545" s="6">
        <v>9.0172462138782106E-2</v>
      </c>
      <c r="E6545" s="4">
        <f t="shared" si="25"/>
        <v>0.10673204187435938</v>
      </c>
      <c r="F6545" s="4"/>
    </row>
    <row r="6546" spans="1:6" ht="13.2" x14ac:dyDescent="0.25">
      <c r="A6546" s="5">
        <v>44811.666666666664</v>
      </c>
      <c r="B6546" s="6">
        <v>206.95</v>
      </c>
      <c r="C6546" s="6">
        <v>191.18554</v>
      </c>
      <c r="D6546" s="6">
        <v>8.2456340578895101E-2</v>
      </c>
      <c r="E6546" s="4">
        <f t="shared" si="25"/>
        <v>9.6024737530048102E-2</v>
      </c>
      <c r="F6546" s="4"/>
    </row>
    <row r="6547" spans="1:6" ht="13.2" x14ac:dyDescent="0.25">
      <c r="A6547" s="5">
        <v>44811.708333333336</v>
      </c>
      <c r="B6547" s="6">
        <v>195.79</v>
      </c>
      <c r="C6547" s="6">
        <v>170.69809000000001</v>
      </c>
      <c r="D6547" s="6">
        <v>0.14699584512046901</v>
      </c>
      <c r="E6547" s="4">
        <f t="shared" si="25"/>
        <v>8.7649937210257156E-2</v>
      </c>
      <c r="F6547" s="4"/>
    </row>
    <row r="6548" spans="1:6" ht="13.2" x14ac:dyDescent="0.25">
      <c r="A6548" s="5">
        <v>44811.75</v>
      </c>
      <c r="B6548" s="6">
        <v>191.62</v>
      </c>
      <c r="C6548" s="6">
        <v>165.72533999999999</v>
      </c>
      <c r="D6548" s="6">
        <v>0.15625045632731799</v>
      </c>
      <c r="E6548" s="4">
        <f t="shared" si="25"/>
        <v>7.9544052648736166E-2</v>
      </c>
      <c r="F6548" s="4"/>
    </row>
    <row r="6549" spans="1:6" ht="13.2" x14ac:dyDescent="0.25">
      <c r="A6549" s="5">
        <v>44811.791666666664</v>
      </c>
      <c r="B6549" s="6">
        <v>195.01</v>
      </c>
      <c r="C6549" s="6">
        <v>170.18210999999999</v>
      </c>
      <c r="D6549" s="6">
        <v>0.14589012910933999</v>
      </c>
      <c r="E6549" s="4">
        <f t="shared" si="25"/>
        <v>7.1622009071264994E-2</v>
      </c>
      <c r="F6549" s="4"/>
    </row>
    <row r="6550" spans="1:6" ht="13.2" x14ac:dyDescent="0.25">
      <c r="A6550" s="5">
        <v>44811.833333333336</v>
      </c>
      <c r="B6550" s="6">
        <v>200.21</v>
      </c>
      <c r="C6550" s="6">
        <v>175.87168</v>
      </c>
      <c r="D6550" s="6">
        <v>0.138386805652848</v>
      </c>
      <c r="E6550" s="4">
        <f t="shared" si="25"/>
        <v>6.5383934104094321E-2</v>
      </c>
      <c r="F6550" s="4"/>
    </row>
    <row r="6551" spans="1:6" ht="13.2" x14ac:dyDescent="0.25">
      <c r="A6551" s="5">
        <v>44811.875</v>
      </c>
      <c r="B6551" s="6">
        <v>203.12</v>
      </c>
      <c r="C6551" s="6">
        <v>181.28227999999999</v>
      </c>
      <c r="D6551" s="6">
        <v>0.12046251845464399</v>
      </c>
      <c r="E6551" s="4">
        <f t="shared" si="25"/>
        <v>6.0420487924356781E-2</v>
      </c>
      <c r="F6551" s="4"/>
    </row>
    <row r="6552" spans="1:6" ht="13.2" x14ac:dyDescent="0.25">
      <c r="A6552" s="5">
        <v>44811.916666666664</v>
      </c>
      <c r="B6552" s="6">
        <v>208.78</v>
      </c>
      <c r="C6552" s="6">
        <v>192.07722000000001</v>
      </c>
      <c r="D6552" s="6">
        <v>8.6958672142380997E-2</v>
      </c>
      <c r="E6552" s="4">
        <f t="shared" si="25"/>
        <v>5.6148271622186906E-2</v>
      </c>
      <c r="F6552" s="4"/>
    </row>
    <row r="6553" spans="1:6" ht="13.2" x14ac:dyDescent="0.25">
      <c r="A6553" s="5">
        <v>44811.958333333336</v>
      </c>
      <c r="B6553" s="6">
        <v>216.27</v>
      </c>
      <c r="C6553" s="6">
        <v>208.60247000000001</v>
      </c>
      <c r="D6553" s="6">
        <v>3.6756659688641197E-2</v>
      </c>
      <c r="E6553" s="4">
        <f t="shared" si="25"/>
        <v>5.3220001039485161E-2</v>
      </c>
      <c r="F6553" s="4"/>
    </row>
    <row r="6554" spans="1:6" ht="13.2" x14ac:dyDescent="0.25">
      <c r="A6554" s="5">
        <v>44812</v>
      </c>
      <c r="B6554" s="6">
        <v>222.37</v>
      </c>
      <c r="C6554" s="6">
        <v>212.31192999999999</v>
      </c>
      <c r="D6554" s="6">
        <v>4.7374021798963502E-2</v>
      </c>
      <c r="E6554" s="4">
        <f t="shared" si="25"/>
        <v>5.4877548940066016E-2</v>
      </c>
      <c r="F6554" s="4"/>
    </row>
    <row r="6555" spans="1:6" ht="13.2" x14ac:dyDescent="0.25">
      <c r="A6555" s="5">
        <v>44812.041666666664</v>
      </c>
      <c r="B6555" s="6">
        <v>240.12</v>
      </c>
      <c r="C6555" s="6">
        <v>236.02436</v>
      </c>
      <c r="D6555" s="6">
        <v>1.73526156367927E-2</v>
      </c>
      <c r="E6555" s="4">
        <f t="shared" si="25"/>
        <v>5.3408442607925634E-2</v>
      </c>
      <c r="F6555" s="4"/>
    </row>
    <row r="6556" spans="1:6" ht="13.2" x14ac:dyDescent="0.25">
      <c r="A6556" s="5">
        <v>44812.083333333336</v>
      </c>
      <c r="B6556" s="6">
        <v>277.91000000000003</v>
      </c>
      <c r="C6556" s="6">
        <v>259.95819999999998</v>
      </c>
      <c r="D6556" s="6">
        <v>6.9056486773642997E-2</v>
      </c>
      <c r="E6556" s="4">
        <f t="shared" si="25"/>
        <v>5.5138531365288845E-2</v>
      </c>
      <c r="F6556" s="4"/>
    </row>
    <row r="6557" spans="1:6" ht="13.2" x14ac:dyDescent="0.25">
      <c r="A6557" s="5">
        <v>44812.125</v>
      </c>
      <c r="B6557" s="6">
        <v>285.62</v>
      </c>
      <c r="C6557" s="6">
        <v>270.11712</v>
      </c>
      <c r="D6557" s="6">
        <v>5.7393178188779703E-2</v>
      </c>
      <c r="E6557" s="4">
        <f t="shared" si="25"/>
        <v>5.6956625364957457E-2</v>
      </c>
      <c r="F6557" s="4"/>
    </row>
    <row r="6558" spans="1:6" ht="13.2" x14ac:dyDescent="0.25">
      <c r="A6558" s="5">
        <v>44812.166666666664</v>
      </c>
      <c r="B6558" s="6">
        <v>279.27999999999997</v>
      </c>
      <c r="C6558" s="6">
        <v>265.46856000000002</v>
      </c>
      <c r="D6558" s="6">
        <v>5.2026650538202802E-2</v>
      </c>
      <c r="E6558" s="4">
        <f t="shared" si="25"/>
        <v>5.8477736023757297E-2</v>
      </c>
      <c r="F6558" s="4"/>
    </row>
    <row r="6559" spans="1:6" ht="13.2" x14ac:dyDescent="0.25">
      <c r="A6559" s="5">
        <v>44812.208333333336</v>
      </c>
      <c r="B6559" s="6">
        <v>287.12</v>
      </c>
      <c r="C6559" s="6">
        <v>259.35649000000001</v>
      </c>
      <c r="D6559" s="6">
        <v>0.10704767788922399</v>
      </c>
      <c r="E6559" s="4">
        <f t="shared" si="25"/>
        <v>6.2721158534665172E-2</v>
      </c>
      <c r="F6559" s="4"/>
    </row>
    <row r="6560" spans="1:6" ht="13.2" x14ac:dyDescent="0.25">
      <c r="A6560" s="5">
        <v>44812.25</v>
      </c>
      <c r="B6560" s="6">
        <v>285.49</v>
      </c>
      <c r="C6560" s="6">
        <v>257.22962999999999</v>
      </c>
      <c r="D6560" s="6">
        <v>0.109864365158866</v>
      </c>
      <c r="E6560" s="4">
        <f t="shared" si="25"/>
        <v>6.6953439367481105E-2</v>
      </c>
      <c r="F6560" s="4"/>
    </row>
    <row r="6561" spans="1:6" ht="13.2" x14ac:dyDescent="0.25">
      <c r="A6561" s="5">
        <v>44812.291666666664</v>
      </c>
      <c r="B6561" s="6">
        <v>276.91000000000003</v>
      </c>
      <c r="C6561" s="6">
        <v>256.38456000000002</v>
      </c>
      <c r="D6561" s="6">
        <v>8.00572390162652E-2</v>
      </c>
      <c r="E6561" s="4">
        <f t="shared" si="25"/>
        <v>6.9369221737854828E-2</v>
      </c>
      <c r="F6561" s="4"/>
    </row>
    <row r="6562" spans="1:6" ht="13.2" x14ac:dyDescent="0.25">
      <c r="A6562" s="5">
        <v>44812.333333333336</v>
      </c>
      <c r="B6562" s="6">
        <v>277.26</v>
      </c>
      <c r="C6562" s="6">
        <v>256.26080000000002</v>
      </c>
      <c r="D6562" s="6">
        <v>8.1944643894032804E-2</v>
      </c>
      <c r="E6562" s="4">
        <f t="shared" si="25"/>
        <v>7.2454841782486359E-2</v>
      </c>
      <c r="F6562" s="4"/>
    </row>
    <row r="6563" spans="1:6" ht="13.2" x14ac:dyDescent="0.25">
      <c r="A6563" s="5">
        <v>44812.375</v>
      </c>
      <c r="B6563" s="6">
        <v>278.51</v>
      </c>
      <c r="C6563" s="6">
        <v>253.14631</v>
      </c>
      <c r="D6563" s="6">
        <v>0.10019379701801601</v>
      </c>
      <c r="E6563" s="4">
        <f t="shared" si="25"/>
        <v>7.6477145700751148E-2</v>
      </c>
      <c r="F6563" s="4"/>
    </row>
    <row r="6564" spans="1:6" ht="13.2" x14ac:dyDescent="0.25">
      <c r="A6564" s="5">
        <v>44812.416666666664</v>
      </c>
      <c r="B6564" s="6">
        <v>292.54000000000002</v>
      </c>
      <c r="C6564" s="6">
        <v>247.76874000000001</v>
      </c>
      <c r="D6564" s="6">
        <v>0.18069777486861299</v>
      </c>
      <c r="E6564" s="4">
        <f t="shared" si="25"/>
        <v>8.3907194247155759E-2</v>
      </c>
      <c r="F6564" s="4"/>
    </row>
    <row r="6565" spans="1:6" ht="13.2" x14ac:dyDescent="0.25">
      <c r="A6565" s="5">
        <v>44812.458333333336</v>
      </c>
      <c r="B6565" s="6">
        <v>294.17</v>
      </c>
      <c r="C6565" s="6">
        <v>247.16455999999999</v>
      </c>
      <c r="D6565" s="6">
        <v>0.19017872141539999</v>
      </c>
      <c r="E6565" s="4">
        <f t="shared" si="25"/>
        <v>9.0529807598133019E-2</v>
      </c>
      <c r="F6565" s="4"/>
    </row>
    <row r="6566" spans="1:6" ht="13.2" x14ac:dyDescent="0.25">
      <c r="A6566" s="5">
        <v>44812.5</v>
      </c>
      <c r="B6566" s="6">
        <v>292.08999999999997</v>
      </c>
      <c r="C6566" s="6">
        <v>252.20043999999999</v>
      </c>
      <c r="D6566" s="6">
        <v>0.15816609994812</v>
      </c>
      <c r="E6566" s="4">
        <f t="shared" si="25"/>
        <v>9.6368118461320443E-2</v>
      </c>
      <c r="F6566" s="4"/>
    </row>
    <row r="6567" spans="1:6" ht="13.2" x14ac:dyDescent="0.25">
      <c r="A6567" s="5">
        <v>44812.541666666664</v>
      </c>
      <c r="B6567" s="6">
        <v>292.41000000000003</v>
      </c>
      <c r="C6567" s="6">
        <v>251.75524999999999</v>
      </c>
      <c r="D6567" s="6">
        <v>0.16148521232427099</v>
      </c>
      <c r="E6567" s="4">
        <f t="shared" si="25"/>
        <v>0.10283755083061269</v>
      </c>
      <c r="F6567" s="4"/>
    </row>
    <row r="6568" spans="1:6" ht="13.2" x14ac:dyDescent="0.25">
      <c r="A6568" s="5">
        <v>44812.583333333336</v>
      </c>
      <c r="B6568" s="6">
        <v>289.77</v>
      </c>
      <c r="C6568" s="6">
        <v>237.81442000000001</v>
      </c>
      <c r="D6568" s="6">
        <v>0.218471108690549</v>
      </c>
      <c r="E6568" s="4">
        <f t="shared" si="25"/>
        <v>0.10981831176554403</v>
      </c>
      <c r="F6568" s="4"/>
    </row>
    <row r="6569" spans="1:6" ht="13.2" x14ac:dyDescent="0.25">
      <c r="A6569" s="5">
        <v>44812.625</v>
      </c>
      <c r="B6569" s="6">
        <v>273.64999999999998</v>
      </c>
      <c r="C6569" s="6">
        <v>209.42885000000001</v>
      </c>
      <c r="D6569" s="6">
        <v>0.30664901230179098</v>
      </c>
      <c r="E6569" s="4">
        <f t="shared" si="25"/>
        <v>0.11883816802233609</v>
      </c>
      <c r="F6569" s="4"/>
    </row>
    <row r="6570" spans="1:6" ht="13.2" x14ac:dyDescent="0.25">
      <c r="A6570" s="5">
        <v>44812.666666666664</v>
      </c>
      <c r="B6570" s="6">
        <v>236.1</v>
      </c>
      <c r="C6570" s="6">
        <v>180.13789</v>
      </c>
      <c r="D6570" s="6">
        <v>0.31066262628034502</v>
      </c>
      <c r="E6570" s="4">
        <f t="shared" si="25"/>
        <v>0.1283467632598965</v>
      </c>
      <c r="F6570" s="4"/>
    </row>
    <row r="6571" spans="1:6" ht="13.2" x14ac:dyDescent="0.25">
      <c r="A6571" s="5">
        <v>44812.708333333336</v>
      </c>
      <c r="B6571" s="6">
        <v>225.57</v>
      </c>
      <c r="C6571" s="6">
        <v>160.679</v>
      </c>
      <c r="D6571" s="6">
        <v>0.40385489080713699</v>
      </c>
      <c r="E6571" s="4">
        <f t="shared" si="25"/>
        <v>0.13904922349684098</v>
      </c>
      <c r="F6571" s="4"/>
    </row>
    <row r="6572" spans="1:6" ht="13.2" x14ac:dyDescent="0.25">
      <c r="A6572" s="5">
        <v>44812.75</v>
      </c>
      <c r="B6572" s="6">
        <v>219.03</v>
      </c>
      <c r="C6572" s="6">
        <v>155.69154</v>
      </c>
      <c r="D6572" s="6">
        <v>0.40682017789791203</v>
      </c>
      <c r="E6572" s="4">
        <f t="shared" si="25"/>
        <v>0.1494896285622824</v>
      </c>
      <c r="F6572" s="4"/>
    </row>
    <row r="6573" spans="1:6" ht="13.2" x14ac:dyDescent="0.25">
      <c r="A6573" s="5">
        <v>44812.791666666664</v>
      </c>
      <c r="B6573" s="6">
        <v>208.4</v>
      </c>
      <c r="C6573" s="6">
        <v>159.49809999999999</v>
      </c>
      <c r="D6573" s="6">
        <v>0.30659863659817899</v>
      </c>
      <c r="E6573" s="4">
        <f t="shared" si="25"/>
        <v>0.15618581637431736</v>
      </c>
      <c r="F6573" s="4"/>
    </row>
    <row r="6574" spans="1:6" ht="13.2" x14ac:dyDescent="0.25">
      <c r="A6574" s="5">
        <v>44812.833333333336</v>
      </c>
      <c r="B6574" s="6">
        <v>219.65</v>
      </c>
      <c r="C6574" s="6">
        <v>164.75434000000001</v>
      </c>
      <c r="D6574" s="6">
        <v>0.33319704961945101</v>
      </c>
      <c r="E6574" s="4">
        <f t="shared" si="25"/>
        <v>0.16430290987292584</v>
      </c>
      <c r="F6574" s="4"/>
    </row>
    <row r="6575" spans="1:6" ht="13.2" x14ac:dyDescent="0.25">
      <c r="A6575" s="5">
        <v>44812.875</v>
      </c>
      <c r="B6575" s="6">
        <v>224.63</v>
      </c>
      <c r="C6575" s="6">
        <v>171.42842999999999</v>
      </c>
      <c r="D6575" s="6">
        <v>0.31034274769943299</v>
      </c>
      <c r="E6575" s="4">
        <f t="shared" si="25"/>
        <v>0.1722145860914587</v>
      </c>
      <c r="F6575" s="4"/>
    </row>
    <row r="6576" spans="1:6" ht="13.2" x14ac:dyDescent="0.25">
      <c r="A6576" s="5">
        <v>44812.916666666664</v>
      </c>
      <c r="B6576" s="6">
        <v>237.2</v>
      </c>
      <c r="C6576" s="6">
        <v>181.78958</v>
      </c>
      <c r="D6576" s="6">
        <v>0.30480525891527899</v>
      </c>
      <c r="E6576" s="4">
        <f t="shared" si="25"/>
        <v>0.18129152720699615</v>
      </c>
      <c r="F6576" s="4"/>
    </row>
    <row r="6577" spans="1:6" ht="13.2" x14ac:dyDescent="0.25">
      <c r="A6577" s="5">
        <v>44812.958333333336</v>
      </c>
      <c r="B6577" s="6">
        <v>241.09</v>
      </c>
      <c r="C6577" s="6">
        <v>194.47342</v>
      </c>
      <c r="D6577" s="6">
        <v>0.23970669102235101</v>
      </c>
      <c r="E6577" s="4">
        <f t="shared" si="25"/>
        <v>0.18974777851256738</v>
      </c>
      <c r="F6577" s="4"/>
    </row>
    <row r="6578" spans="1:6" ht="13.2" x14ac:dyDescent="0.25">
      <c r="A6578" s="5">
        <v>44813</v>
      </c>
      <c r="B6578" s="6">
        <v>243.3</v>
      </c>
      <c r="C6578" s="6">
        <v>226.13012000000001</v>
      </c>
      <c r="D6578" s="6">
        <v>7.5929203946824897E-2</v>
      </c>
      <c r="E6578" s="4">
        <f t="shared" si="25"/>
        <v>0.1909375777687283</v>
      </c>
      <c r="F6578" s="4"/>
    </row>
    <row r="6579" spans="1:6" ht="13.2" x14ac:dyDescent="0.25">
      <c r="A6579" s="5">
        <v>44813.041666666664</v>
      </c>
      <c r="B6579" s="6">
        <v>265.52999999999997</v>
      </c>
      <c r="C6579" s="6">
        <v>243.37674000000001</v>
      </c>
      <c r="D6579" s="6">
        <v>9.1024557235831E-2</v>
      </c>
      <c r="E6579" s="4">
        <f t="shared" si="25"/>
        <v>0.19400724200202155</v>
      </c>
      <c r="F6579" s="4"/>
    </row>
    <row r="6580" spans="1:6" ht="13.2" x14ac:dyDescent="0.25">
      <c r="A6580" s="5">
        <v>44813.083333333336</v>
      </c>
      <c r="B6580" s="6">
        <v>288.60000000000002</v>
      </c>
      <c r="C6580" s="6">
        <v>260.43502000000001</v>
      </c>
      <c r="D6580" s="6">
        <v>0.108145901422934</v>
      </c>
      <c r="E6580" s="4">
        <f t="shared" si="25"/>
        <v>0.19563596761240865</v>
      </c>
      <c r="F6580" s="4"/>
    </row>
    <row r="6581" spans="1:6" ht="13.2" x14ac:dyDescent="0.25">
      <c r="A6581" s="5">
        <v>44813.125</v>
      </c>
      <c r="B6581" s="6">
        <v>291.11</v>
      </c>
      <c r="C6581" s="6">
        <v>265.80734999999999</v>
      </c>
      <c r="D6581" s="6">
        <v>9.51916867611073E-2</v>
      </c>
      <c r="E6581" s="4">
        <f t="shared" si="25"/>
        <v>0.19721090546958897</v>
      </c>
      <c r="F6581" s="4"/>
    </row>
    <row r="6582" spans="1:6" ht="13.2" x14ac:dyDescent="0.25">
      <c r="A6582" s="5">
        <v>44813.166666666664</v>
      </c>
      <c r="B6582" s="6">
        <v>279.61</v>
      </c>
      <c r="C6582" s="6">
        <v>259.1771</v>
      </c>
      <c r="D6582" s="6">
        <v>7.88375979204953E-2</v>
      </c>
      <c r="E6582" s="4">
        <f t="shared" si="25"/>
        <v>0.19832802827718451</v>
      </c>
      <c r="F6582" s="4"/>
    </row>
    <row r="6583" spans="1:6" ht="13.2" x14ac:dyDescent="0.25">
      <c r="A6583" s="5">
        <v>44813.208333333336</v>
      </c>
      <c r="B6583" s="6">
        <v>273.94</v>
      </c>
      <c r="C6583" s="6">
        <v>253.19644</v>
      </c>
      <c r="D6583" s="6">
        <v>8.1926744309675101E-2</v>
      </c>
      <c r="E6583" s="4">
        <f t="shared" si="25"/>
        <v>0.19728132271136997</v>
      </c>
      <c r="F6583" s="4"/>
    </row>
    <row r="6584" spans="1:6" ht="13.2" x14ac:dyDescent="0.25">
      <c r="A6584" s="5">
        <v>44813.25</v>
      </c>
      <c r="B6584" s="6">
        <v>281.75</v>
      </c>
      <c r="C6584" s="6">
        <v>251.04423</v>
      </c>
      <c r="D6584" s="6">
        <v>0.122312191759993</v>
      </c>
      <c r="E6584" s="4">
        <f t="shared" si="25"/>
        <v>0.19779998215308359</v>
      </c>
      <c r="F6584" s="4"/>
    </row>
    <row r="6585" spans="1:6" ht="13.2" x14ac:dyDescent="0.25">
      <c r="A6585" s="5">
        <v>44813.291666666664</v>
      </c>
      <c r="B6585" s="6">
        <v>265.32</v>
      </c>
      <c r="C6585" s="6">
        <v>248.67317</v>
      </c>
      <c r="D6585" s="6">
        <v>6.6942605830777699E-2</v>
      </c>
      <c r="E6585" s="4">
        <f t="shared" si="25"/>
        <v>0.19725353910368826</v>
      </c>
      <c r="F6585" s="4"/>
    </row>
    <row r="6586" spans="1:6" ht="13.2" x14ac:dyDescent="0.25">
      <c r="A6586" s="5">
        <v>44813.333333333336</v>
      </c>
      <c r="B6586" s="6">
        <v>267.54000000000002</v>
      </c>
      <c r="C6586" s="6">
        <v>247.13257999999999</v>
      </c>
      <c r="D6586" s="6">
        <v>8.2576809581318703E-2</v>
      </c>
      <c r="E6586" s="4">
        <f t="shared" si="25"/>
        <v>0.19727987934065849</v>
      </c>
      <c r="F6586" s="4"/>
    </row>
    <row r="6587" spans="1:6" ht="13.2" x14ac:dyDescent="0.25">
      <c r="A6587" s="5">
        <v>44813.375</v>
      </c>
      <c r="B6587" s="6">
        <v>275.74</v>
      </c>
      <c r="C6587" s="6">
        <v>243.36232000000001</v>
      </c>
      <c r="D6587" s="6">
        <v>0.13304311037139999</v>
      </c>
      <c r="E6587" s="4">
        <f t="shared" si="25"/>
        <v>0.19864860073038282</v>
      </c>
      <c r="F6587" s="4"/>
    </row>
    <row r="6588" spans="1:6" ht="13.2" x14ac:dyDescent="0.25">
      <c r="A6588" s="5">
        <v>44813.416666666664</v>
      </c>
      <c r="B6588" s="6">
        <v>275.22000000000003</v>
      </c>
      <c r="C6588" s="6">
        <v>238.20269999999999</v>
      </c>
      <c r="D6588" s="6">
        <v>0.15540252062634</v>
      </c>
      <c r="E6588" s="4">
        <f t="shared" si="25"/>
        <v>0.19759463180362144</v>
      </c>
      <c r="F6588" s="4"/>
    </row>
    <row r="6589" spans="1:6" ht="13.2" x14ac:dyDescent="0.25">
      <c r="A6589" s="5">
        <v>44813.458333333336</v>
      </c>
      <c r="B6589" s="6">
        <v>282.52999999999997</v>
      </c>
      <c r="C6589" s="6">
        <v>238.52788000000001</v>
      </c>
      <c r="D6589" s="6">
        <v>0.18447369758201801</v>
      </c>
      <c r="E6589" s="4">
        <f t="shared" si="25"/>
        <v>0.1973569224772305</v>
      </c>
      <c r="F6589" s="4"/>
    </row>
    <row r="6590" spans="1:6" ht="13.2" x14ac:dyDescent="0.25">
      <c r="A6590" s="5">
        <v>44813.5</v>
      </c>
      <c r="B6590" s="6">
        <v>277.98</v>
      </c>
      <c r="C6590" s="6">
        <v>243.93028000000001</v>
      </c>
      <c r="D6590" s="6">
        <v>0.139587918318299</v>
      </c>
      <c r="E6590" s="4">
        <f t="shared" si="25"/>
        <v>0.19658283157598797</v>
      </c>
      <c r="F6590" s="4"/>
    </row>
    <row r="6591" spans="1:6" ht="13.2" x14ac:dyDescent="0.25">
      <c r="A6591" s="5">
        <v>44813.541666666664</v>
      </c>
      <c r="B6591" s="6">
        <v>279.56</v>
      </c>
      <c r="C6591" s="6">
        <v>244.09012000000001</v>
      </c>
      <c r="D6591" s="6">
        <v>0.14531468950894</v>
      </c>
      <c r="E6591" s="4">
        <f t="shared" si="25"/>
        <v>0.19590905979201587</v>
      </c>
      <c r="F6591" s="4"/>
    </row>
    <row r="6592" spans="1:6" ht="13.2" x14ac:dyDescent="0.25">
      <c r="A6592" s="5">
        <v>44813.583333333336</v>
      </c>
      <c r="B6592" s="6">
        <v>285.17</v>
      </c>
      <c r="C6592" s="6">
        <v>232.96249</v>
      </c>
      <c r="D6592" s="6">
        <v>0.22410264416387299</v>
      </c>
      <c r="E6592" s="4">
        <f t="shared" si="25"/>
        <v>0.19614370710340434</v>
      </c>
      <c r="F6592" s="4"/>
    </row>
    <row r="6593" spans="1:6" ht="13.2" x14ac:dyDescent="0.25">
      <c r="A6593" s="5">
        <v>44813.625</v>
      </c>
      <c r="B6593" s="6">
        <v>267.58999999999997</v>
      </c>
      <c r="C6593" s="6">
        <v>210.26626999999999</v>
      </c>
      <c r="D6593" s="6">
        <v>0.27262446801381801</v>
      </c>
      <c r="E6593" s="4">
        <f t="shared" si="25"/>
        <v>0.19472601775807216</v>
      </c>
      <c r="F6593" s="4"/>
    </row>
    <row r="6594" spans="1:6" ht="13.2" x14ac:dyDescent="0.25">
      <c r="A6594" s="5">
        <v>44813.666666666664</v>
      </c>
      <c r="B6594" s="6">
        <v>242.74</v>
      </c>
      <c r="C6594" s="6">
        <v>187.07109</v>
      </c>
      <c r="D6594" s="6">
        <v>0.29758157714267802</v>
      </c>
      <c r="E6594" s="4">
        <f t="shared" si="25"/>
        <v>0.1941809740440027</v>
      </c>
      <c r="F6594" s="4"/>
    </row>
    <row r="6595" spans="1:6" ht="13.2" x14ac:dyDescent="0.25">
      <c r="A6595" s="5">
        <v>44813.708333333336</v>
      </c>
      <c r="B6595" s="6">
        <v>221.23</v>
      </c>
      <c r="C6595" s="6">
        <v>171.11809</v>
      </c>
      <c r="D6595" s="6">
        <v>0.29284986759728299</v>
      </c>
      <c r="E6595" s="4">
        <f t="shared" si="25"/>
        <v>0.18955576474359215</v>
      </c>
      <c r="F6595" s="4"/>
    </row>
    <row r="6596" spans="1:6" ht="13.2" x14ac:dyDescent="0.25">
      <c r="A6596" s="5">
        <v>44813.75</v>
      </c>
      <c r="B6596" s="6">
        <v>215.46</v>
      </c>
      <c r="C6596" s="6">
        <v>166.9299</v>
      </c>
      <c r="D6596" s="6">
        <v>0.290721434566246</v>
      </c>
      <c r="E6596" s="4">
        <f t="shared" si="25"/>
        <v>0.18471831710477271</v>
      </c>
      <c r="F6596" s="4"/>
    </row>
    <row r="6597" spans="1:6" ht="13.2" x14ac:dyDescent="0.25">
      <c r="A6597" s="5">
        <v>44813.791666666664</v>
      </c>
      <c r="B6597" s="6">
        <v>218.1</v>
      </c>
      <c r="C6597" s="6">
        <v>171.73692</v>
      </c>
      <c r="D6597" s="6">
        <v>0.26996571267261499</v>
      </c>
      <c r="E6597" s="4">
        <f t="shared" si="25"/>
        <v>0.18319194527454086</v>
      </c>
      <c r="F6597" s="4"/>
    </row>
    <row r="6598" spans="1:6" ht="13.2" x14ac:dyDescent="0.25">
      <c r="A6598" s="5">
        <v>44813.833333333336</v>
      </c>
      <c r="B6598" s="6">
        <v>218.27</v>
      </c>
      <c r="C6598" s="6">
        <v>179.03026</v>
      </c>
      <c r="D6598" s="6">
        <v>0.21917937224690401</v>
      </c>
      <c r="E6598" s="4">
        <f t="shared" si="25"/>
        <v>0.17844120871735139</v>
      </c>
      <c r="F6598" s="4"/>
    </row>
    <row r="6599" spans="1:6" ht="13.2" x14ac:dyDescent="0.25">
      <c r="A6599" s="5">
        <v>44813.875</v>
      </c>
      <c r="B6599" s="6">
        <v>219.93</v>
      </c>
      <c r="C6599" s="6">
        <v>188.12053</v>
      </c>
      <c r="D6599" s="6">
        <v>0.16909090145557201</v>
      </c>
      <c r="E6599" s="4">
        <f t="shared" si="25"/>
        <v>0.17255571512385723</v>
      </c>
      <c r="F6599" s="4"/>
    </row>
    <row r="6600" spans="1:6" ht="13.2" x14ac:dyDescent="0.25">
      <c r="A6600" s="5">
        <v>44813.916666666664</v>
      </c>
      <c r="B6600" s="6">
        <v>222.97</v>
      </c>
      <c r="C6600" s="6">
        <v>200.74507</v>
      </c>
      <c r="D6600" s="6">
        <v>0.110712208274903</v>
      </c>
      <c r="E6600" s="4">
        <f t="shared" si="25"/>
        <v>0.16446850468050825</v>
      </c>
      <c r="F6600" s="4"/>
    </row>
    <row r="6601" spans="1:6" ht="13.2" x14ac:dyDescent="0.25">
      <c r="A6601" s="5">
        <v>44813.958333333336</v>
      </c>
      <c r="B6601" s="6">
        <v>217.45</v>
      </c>
      <c r="C6601" s="6">
        <v>213.61978999999999</v>
      </c>
      <c r="D6601" s="6">
        <v>1.79300335423042E-2</v>
      </c>
      <c r="E6601" s="4">
        <f t="shared" si="25"/>
        <v>0.15522781061883961</v>
      </c>
      <c r="F6601" s="4"/>
    </row>
    <row r="6602" spans="1:6" ht="13.2" x14ac:dyDescent="0.25">
      <c r="A6602" s="5">
        <v>44814</v>
      </c>
      <c r="B6602" s="6">
        <v>220.69</v>
      </c>
      <c r="C6602" s="6">
        <v>239.73878999999999</v>
      </c>
      <c r="D6602" s="6">
        <v>7.94564367326622E-2</v>
      </c>
      <c r="E6602" s="4">
        <f t="shared" si="25"/>
        <v>0.15537477865158283</v>
      </c>
      <c r="F6602" s="4"/>
    </row>
    <row r="6603" spans="1:6" ht="13.2" x14ac:dyDescent="0.25">
      <c r="A6603" s="5">
        <v>44814.041666666664</v>
      </c>
      <c r="B6603" s="6">
        <v>237.78</v>
      </c>
      <c r="C6603" s="6">
        <v>254.12626</v>
      </c>
      <c r="D6603" s="6">
        <v>6.4323380039512601E-2</v>
      </c>
      <c r="E6603" s="4">
        <f t="shared" si="25"/>
        <v>0.15426222960173622</v>
      </c>
      <c r="F6603" s="4"/>
    </row>
    <row r="6604" spans="1:6" ht="13.2" x14ac:dyDescent="0.25">
      <c r="A6604" s="5">
        <v>44814.083333333336</v>
      </c>
      <c r="B6604" s="6">
        <v>262.19</v>
      </c>
      <c r="C6604" s="6">
        <v>266.41730000000001</v>
      </c>
      <c r="D6604" s="6">
        <v>1.58672128273952E-2</v>
      </c>
      <c r="E6604" s="4">
        <f t="shared" si="25"/>
        <v>0.15041728424358877</v>
      </c>
      <c r="F6604" s="4"/>
    </row>
    <row r="6605" spans="1:6" ht="13.2" x14ac:dyDescent="0.25">
      <c r="A6605" s="5">
        <v>44814.125</v>
      </c>
      <c r="B6605" s="6">
        <v>274.19</v>
      </c>
      <c r="C6605" s="6">
        <v>269.91138999999998</v>
      </c>
      <c r="D6605" s="6">
        <v>1.5851906064431001E-2</v>
      </c>
      <c r="E6605" s="4">
        <f t="shared" si="25"/>
        <v>0.14711146004789394</v>
      </c>
      <c r="F6605" s="4"/>
    </row>
    <row r="6606" spans="1:6" ht="13.2" x14ac:dyDescent="0.25">
      <c r="A6606" s="5">
        <v>44814.166666666664</v>
      </c>
      <c r="B6606" s="6">
        <v>266.41000000000003</v>
      </c>
      <c r="C6606" s="6">
        <v>263.89022999999997</v>
      </c>
      <c r="D6606" s="6">
        <v>9.5485535785089504E-3</v>
      </c>
      <c r="E6606" s="4">
        <f t="shared" si="25"/>
        <v>0.14422441653364451</v>
      </c>
      <c r="F6606" s="4"/>
    </row>
    <row r="6607" spans="1:6" ht="13.2" x14ac:dyDescent="0.25">
      <c r="A6607" s="5">
        <v>44814.208333333336</v>
      </c>
      <c r="B6607" s="6">
        <v>261.41000000000003</v>
      </c>
      <c r="C6607" s="6">
        <v>258.83276999999998</v>
      </c>
      <c r="D6607" s="6">
        <v>9.9571240534961705E-3</v>
      </c>
      <c r="E6607" s="4">
        <f t="shared" si="25"/>
        <v>0.14122568235630373</v>
      </c>
      <c r="F6607" s="4"/>
    </row>
    <row r="6608" spans="1:6" ht="13.2" x14ac:dyDescent="0.25">
      <c r="A6608" s="5">
        <v>44814.25</v>
      </c>
      <c r="B6608" s="6">
        <v>253.72</v>
      </c>
      <c r="C6608" s="6">
        <v>257.11774000000003</v>
      </c>
      <c r="D6608" s="6">
        <v>1.3214724118219201E-2</v>
      </c>
      <c r="E6608" s="4">
        <f t="shared" si="25"/>
        <v>0.13667995453789647</v>
      </c>
      <c r="F6608" s="4"/>
    </row>
    <row r="6609" spans="1:6" ht="13.2" x14ac:dyDescent="0.25">
      <c r="A6609" s="5">
        <v>44814.291666666664</v>
      </c>
      <c r="B6609" s="6">
        <v>243.83</v>
      </c>
      <c r="C6609" s="6">
        <v>254.61475999999999</v>
      </c>
      <c r="D6609" s="6">
        <v>4.23571673535343E-2</v>
      </c>
      <c r="E6609" s="4">
        <f t="shared" si="25"/>
        <v>0.13565556126801134</v>
      </c>
      <c r="F6609" s="4"/>
    </row>
    <row r="6610" spans="1:6" ht="13.2" x14ac:dyDescent="0.25">
      <c r="A6610" s="5">
        <v>44814.333333333336</v>
      </c>
      <c r="B6610" s="6">
        <v>250.32</v>
      </c>
      <c r="C6610" s="6">
        <v>253.22683000000001</v>
      </c>
      <c r="D6610" s="6">
        <v>1.1479154874702699E-2</v>
      </c>
      <c r="E6610" s="4">
        <f t="shared" si="25"/>
        <v>0.13269315898856901</v>
      </c>
      <c r="F6610" s="4"/>
    </row>
    <row r="6611" spans="1:6" ht="13.2" x14ac:dyDescent="0.25">
      <c r="A6611" s="5">
        <v>44814.375</v>
      </c>
      <c r="B6611" s="6">
        <v>253.74</v>
      </c>
      <c r="C6611" s="6">
        <v>250.22345999999999</v>
      </c>
      <c r="D6611" s="6">
        <v>1.40535983316673E-2</v>
      </c>
      <c r="E6611" s="4">
        <f t="shared" si="25"/>
        <v>0.12773526265358015</v>
      </c>
      <c r="F6611" s="4"/>
    </row>
    <row r="6612" spans="1:6" ht="13.2" x14ac:dyDescent="0.25">
      <c r="A6612" s="5">
        <v>44814.416666666664</v>
      </c>
      <c r="B6612" s="6">
        <v>251.1</v>
      </c>
      <c r="C6612" s="6">
        <v>245.06959000000001</v>
      </c>
      <c r="D6612" s="6">
        <v>2.4606928995147801E-2</v>
      </c>
      <c r="E6612" s="4">
        <f t="shared" si="25"/>
        <v>0.12228544633561382</v>
      </c>
      <c r="F6612" s="4"/>
    </row>
    <row r="6613" spans="1:6" ht="13.2" x14ac:dyDescent="0.25">
      <c r="A6613" s="5">
        <v>44814.458333333336</v>
      </c>
      <c r="B6613" s="6">
        <v>256.54000000000002</v>
      </c>
      <c r="C6613" s="6">
        <v>243.91818000000001</v>
      </c>
      <c r="D6613" s="6">
        <v>5.1746122408752003E-2</v>
      </c>
      <c r="E6613" s="4">
        <f t="shared" si="25"/>
        <v>0.1167551307033944</v>
      </c>
      <c r="F6613" s="4"/>
    </row>
    <row r="6614" spans="1:6" ht="13.2" x14ac:dyDescent="0.25">
      <c r="A6614" s="5">
        <v>44814.5</v>
      </c>
      <c r="B6614" s="6">
        <v>268.75</v>
      </c>
      <c r="C6614" s="6">
        <v>248.62617</v>
      </c>
      <c r="D6614" s="6">
        <v>8.0940111815260604E-2</v>
      </c>
      <c r="E6614" s="4">
        <f t="shared" si="25"/>
        <v>0.11431147209910113</v>
      </c>
      <c r="F6614" s="4"/>
    </row>
    <row r="6615" spans="1:6" ht="13.2" x14ac:dyDescent="0.25">
      <c r="A6615" s="5">
        <v>44814.541666666664</v>
      </c>
      <c r="B6615" s="6">
        <v>275.01</v>
      </c>
      <c r="C6615" s="6">
        <v>250.23032000000001</v>
      </c>
      <c r="D6615" s="6">
        <v>9.9027487955895901E-2</v>
      </c>
      <c r="E6615" s="4">
        <f t="shared" si="25"/>
        <v>0.11238283870105763</v>
      </c>
      <c r="F6615" s="4"/>
    </row>
    <row r="6616" spans="1:6" ht="13.2" x14ac:dyDescent="0.25">
      <c r="A6616" s="5">
        <v>44814.583333333336</v>
      </c>
      <c r="B6616" s="6">
        <v>268.75</v>
      </c>
      <c r="C6616" s="6">
        <v>241.32576</v>
      </c>
      <c r="D6616" s="6">
        <v>0.113639919749967</v>
      </c>
      <c r="E6616" s="4">
        <f t="shared" si="25"/>
        <v>0.10778022518381153</v>
      </c>
      <c r="F6616" s="4"/>
    </row>
    <row r="6617" spans="1:6" ht="13.2" x14ac:dyDescent="0.25">
      <c r="A6617" s="5">
        <v>44814.625</v>
      </c>
      <c r="B6617" s="6">
        <v>251.89</v>
      </c>
      <c r="C6617" s="6">
        <v>220.99053000000001</v>
      </c>
      <c r="D6617" s="6">
        <v>0.13982259782806</v>
      </c>
      <c r="E6617" s="4">
        <f t="shared" si="25"/>
        <v>0.1022468139260716</v>
      </c>
      <c r="F6617" s="4"/>
    </row>
    <row r="6618" spans="1:6" ht="13.2" x14ac:dyDescent="0.25">
      <c r="A6618" s="5">
        <v>44814.666666666664</v>
      </c>
      <c r="B6618" s="6">
        <v>253.19</v>
      </c>
      <c r="C6618" s="6">
        <v>199.70551</v>
      </c>
      <c r="D6618" s="6">
        <v>0.26781679684250997</v>
      </c>
      <c r="E6618" s="4">
        <f t="shared" si="25"/>
        <v>0.10100661474689793</v>
      </c>
      <c r="F6618" s="4"/>
    </row>
    <row r="6619" spans="1:6" ht="13.2" x14ac:dyDescent="0.25">
      <c r="A6619" s="5">
        <v>44814.708333333336</v>
      </c>
      <c r="B6619" s="6">
        <v>232.62</v>
      </c>
      <c r="C6619" s="6">
        <v>183.91434000000001</v>
      </c>
      <c r="D6619" s="6">
        <v>0.264827962844006</v>
      </c>
      <c r="E6619" s="4">
        <f t="shared" si="25"/>
        <v>9.9839035382178046E-2</v>
      </c>
      <c r="F6619" s="4"/>
    </row>
    <row r="6620" spans="1:6" ht="13.2" x14ac:dyDescent="0.25">
      <c r="A6620" s="5">
        <v>44814.75</v>
      </c>
      <c r="B6620" s="6">
        <v>216.34</v>
      </c>
      <c r="C6620" s="6">
        <v>177.66182000000001</v>
      </c>
      <c r="D6620" s="6">
        <v>0.217706764458452</v>
      </c>
      <c r="E6620" s="4">
        <f t="shared" si="25"/>
        <v>9.6796757461019955E-2</v>
      </c>
      <c r="F6620" s="4"/>
    </row>
    <row r="6621" spans="1:6" ht="13.2" x14ac:dyDescent="0.25">
      <c r="A6621" s="5">
        <v>44814.791666666664</v>
      </c>
      <c r="B6621" s="6">
        <v>202.39</v>
      </c>
      <c r="C6621" s="6">
        <v>181.37725</v>
      </c>
      <c r="D6621" s="6">
        <v>0.115851078346374</v>
      </c>
      <c r="E6621" s="4">
        <f t="shared" si="25"/>
        <v>9.0375314364093254E-2</v>
      </c>
      <c r="F6621" s="4"/>
    </row>
    <row r="6622" spans="1:6" ht="13.2" x14ac:dyDescent="0.25">
      <c r="A6622" s="5">
        <v>44814.833333333336</v>
      </c>
      <c r="B6622" s="6">
        <v>187.97</v>
      </c>
      <c r="C6622" s="6">
        <v>189.98038</v>
      </c>
      <c r="D6622" s="6">
        <v>1.0582040103299E-2</v>
      </c>
      <c r="E6622" s="4">
        <f t="shared" si="25"/>
        <v>8.1683758858109717E-2</v>
      </c>
      <c r="F6622" s="4"/>
    </row>
    <row r="6623" spans="1:6" ht="13.2" x14ac:dyDescent="0.25">
      <c r="A6623" s="5">
        <v>44814.875</v>
      </c>
      <c r="B6623" s="6">
        <v>196.66</v>
      </c>
      <c r="C6623" s="6">
        <v>200.61313000000001</v>
      </c>
      <c r="D6623" s="6">
        <v>1.97052406290655E-2</v>
      </c>
      <c r="E6623" s="4">
        <f t="shared" si="25"/>
        <v>7.5459356323671942E-2</v>
      </c>
      <c r="F6623" s="4"/>
    </row>
    <row r="6624" spans="1:6" ht="13.2" x14ac:dyDescent="0.25">
      <c r="A6624" s="5">
        <v>44814.916666666664</v>
      </c>
      <c r="B6624" s="6">
        <v>200.77</v>
      </c>
      <c r="C6624" s="6">
        <v>213.65773999999999</v>
      </c>
      <c r="D6624" s="6">
        <v>6.0319555940262101E-2</v>
      </c>
      <c r="E6624" s="4">
        <f t="shared" si="25"/>
        <v>7.3359662476395235E-2</v>
      </c>
      <c r="F6624" s="4"/>
    </row>
    <row r="6625" spans="1:6" ht="13.2" x14ac:dyDescent="0.25">
      <c r="A6625" s="5">
        <v>44814.958333333336</v>
      </c>
      <c r="B6625" s="6">
        <v>204.13</v>
      </c>
      <c r="C6625" s="6">
        <v>226.45600999999999</v>
      </c>
      <c r="D6625" s="6">
        <v>9.8588728115451593E-2</v>
      </c>
      <c r="E6625" s="4">
        <f t="shared" si="25"/>
        <v>7.672044141694305E-2</v>
      </c>
      <c r="F6625" s="4"/>
    </row>
    <row r="6626" spans="1:6" ht="13.2" x14ac:dyDescent="0.25">
      <c r="A6626" s="5">
        <v>44812</v>
      </c>
      <c r="B6626" s="6">
        <v>222.37</v>
      </c>
      <c r="C6626" s="6">
        <v>217.45553000000001</v>
      </c>
      <c r="D6626" s="6">
        <v>2.25998851351354E-2</v>
      </c>
      <c r="E6626" s="4">
        <f t="shared" si="25"/>
        <v>7.4351418433712763E-2</v>
      </c>
      <c r="F6626" s="4"/>
    </row>
    <row r="6627" spans="1:6" ht="13.2" x14ac:dyDescent="0.25">
      <c r="A6627" s="5">
        <v>44812.041666666664</v>
      </c>
      <c r="B6627" s="6">
        <v>240.12</v>
      </c>
      <c r="C6627" s="6">
        <v>238.54848000000001</v>
      </c>
      <c r="D6627" s="6">
        <v>6.5878432761340196E-3</v>
      </c>
      <c r="E6627" s="4">
        <f t="shared" si="25"/>
        <v>7.1945771068571987E-2</v>
      </c>
      <c r="F6627" s="4"/>
    </row>
    <row r="6628" spans="1:6" ht="13.2" x14ac:dyDescent="0.25">
      <c r="A6628" s="5">
        <v>44812.083333333336</v>
      </c>
      <c r="B6628" s="6">
        <v>277.91000000000003</v>
      </c>
      <c r="C6628" s="6">
        <v>259.66266999999999</v>
      </c>
      <c r="D6628" s="6">
        <v>7.0273212549189404E-2</v>
      </c>
      <c r="E6628" s="4">
        <f t="shared" si="25"/>
        <v>7.4212687723646739E-2</v>
      </c>
      <c r="F6628" s="4"/>
    </row>
    <row r="6629" spans="1:6" ht="13.2" x14ac:dyDescent="0.25">
      <c r="A6629" s="5">
        <v>44812.125</v>
      </c>
      <c r="B6629" s="6">
        <v>285.62</v>
      </c>
      <c r="C6629" s="6">
        <v>269.75612000000001</v>
      </c>
      <c r="D6629" s="6">
        <v>5.8808230189550399E-2</v>
      </c>
      <c r="E6629" s="4">
        <f t="shared" si="25"/>
        <v>7.6002534562193386E-2</v>
      </c>
      <c r="F6629" s="4"/>
    </row>
    <row r="6630" spans="1:6" ht="13.2" x14ac:dyDescent="0.25">
      <c r="A6630" s="5">
        <v>44812.166666666664</v>
      </c>
      <c r="B6630" s="6">
        <v>279.27999999999997</v>
      </c>
      <c r="C6630" s="6">
        <v>266.39864</v>
      </c>
      <c r="D6630" s="6">
        <v>4.8353700304175601E-2</v>
      </c>
      <c r="E6630" s="4">
        <f t="shared" si="25"/>
        <v>7.7619415675762832E-2</v>
      </c>
      <c r="F6630" s="4"/>
    </row>
    <row r="6631" spans="1:6" ht="13.2" x14ac:dyDescent="0.25">
      <c r="A6631" s="5">
        <v>44812.208333333336</v>
      </c>
      <c r="B6631" s="6">
        <v>287.12</v>
      </c>
      <c r="C6631" s="6">
        <v>260.82389000000001</v>
      </c>
      <c r="D6631" s="6">
        <v>0.100819407301992</v>
      </c>
      <c r="E6631" s="4">
        <f t="shared" si="25"/>
        <v>8.1405344144450151E-2</v>
      </c>
      <c r="F6631" s="4"/>
    </row>
    <row r="6632" spans="1:6" ht="13.2" x14ac:dyDescent="0.25">
      <c r="A6632" s="5">
        <v>44812.25</v>
      </c>
      <c r="B6632" s="6">
        <v>285.49</v>
      </c>
      <c r="C6632" s="6">
        <v>259.45137999999997</v>
      </c>
      <c r="D6632" s="6">
        <v>0.100360306428125</v>
      </c>
      <c r="E6632" s="4">
        <f t="shared" si="25"/>
        <v>8.5036410074029567E-2</v>
      </c>
      <c r="F6632" s="4"/>
    </row>
    <row r="6633" spans="1:6" ht="13.2" x14ac:dyDescent="0.25">
      <c r="A6633" s="5">
        <v>44812.291666666664</v>
      </c>
      <c r="B6633" s="6">
        <v>276.91000000000003</v>
      </c>
      <c r="C6633" s="6">
        <v>260.14209</v>
      </c>
      <c r="D6633" s="6">
        <v>6.4456735932274606E-2</v>
      </c>
      <c r="E6633" s="4">
        <f t="shared" si="25"/>
        <v>8.5957225431477088E-2</v>
      </c>
      <c r="F6633" s="4"/>
    </row>
    <row r="6634" spans="1:6" ht="13.2" x14ac:dyDescent="0.25">
      <c r="A6634" s="5">
        <v>44812.333333333336</v>
      </c>
      <c r="B6634" s="6">
        <v>277.26</v>
      </c>
      <c r="C6634" s="6">
        <v>261.88202999999999</v>
      </c>
      <c r="D6634" s="6">
        <v>5.8720982115496798E-2</v>
      </c>
      <c r="E6634" s="4">
        <f t="shared" si="25"/>
        <v>8.7925634899843494E-2</v>
      </c>
      <c r="F6634" s="4"/>
    </row>
    <row r="6635" spans="1:6" ht="13.2" x14ac:dyDescent="0.25">
      <c r="A6635" s="5">
        <v>44812.375</v>
      </c>
      <c r="B6635" s="6">
        <v>278.51</v>
      </c>
      <c r="C6635" s="6">
        <v>260.03566999999998</v>
      </c>
      <c r="D6635" s="6">
        <v>7.1045368506559098E-2</v>
      </c>
      <c r="E6635" s="4">
        <f t="shared" si="25"/>
        <v>9.0300291990464007E-2</v>
      </c>
      <c r="F6635" s="4"/>
    </row>
    <row r="6636" spans="1:6" ht="13.2" x14ac:dyDescent="0.25">
      <c r="A6636" s="5">
        <v>44812.416666666664</v>
      </c>
      <c r="B6636" s="6">
        <v>292.54000000000002</v>
      </c>
      <c r="C6636" s="6">
        <v>254.83525</v>
      </c>
      <c r="D6636" s="6">
        <v>0.14795735676284899</v>
      </c>
      <c r="E6636" s="4">
        <f t="shared" si="25"/>
        <v>9.5439893147451549E-2</v>
      </c>
      <c r="F6636" s="4"/>
    </row>
    <row r="6637" spans="1:6" ht="13.2" x14ac:dyDescent="0.25">
      <c r="A6637" s="5">
        <v>44812.458333333336</v>
      </c>
      <c r="B6637" s="6">
        <v>294.17</v>
      </c>
      <c r="C6637" s="6">
        <v>253.71761000000001</v>
      </c>
      <c r="D6637" s="6">
        <v>0.159438637310196</v>
      </c>
      <c r="E6637" s="4">
        <f t="shared" si="25"/>
        <v>9.9927081268345042E-2</v>
      </c>
      <c r="F6637" s="4"/>
    </row>
    <row r="6638" spans="1:6" ht="13.2" x14ac:dyDescent="0.25">
      <c r="A6638" s="5">
        <v>44812.5</v>
      </c>
      <c r="B6638" s="6">
        <v>292.08999999999997</v>
      </c>
      <c r="C6638" s="6">
        <v>259.09829999999999</v>
      </c>
      <c r="D6638" s="6">
        <v>0.12733275363057101</v>
      </c>
      <c r="E6638" s="4">
        <f t="shared" si="25"/>
        <v>0.10186010801064964</v>
      </c>
      <c r="F6638" s="4"/>
    </row>
    <row r="6639" spans="1:6" ht="13.2" x14ac:dyDescent="0.25">
      <c r="A6639" s="5">
        <v>44812.541666666664</v>
      </c>
      <c r="B6639" s="6">
        <v>292.41000000000003</v>
      </c>
      <c r="C6639" s="6">
        <v>259.82787000000002</v>
      </c>
      <c r="D6639" s="6">
        <v>0.12539890351254401</v>
      </c>
      <c r="E6639" s="4">
        <f t="shared" si="25"/>
        <v>0.10295891699217663</v>
      </c>
      <c r="F6639" s="4"/>
    </row>
    <row r="6640" spans="1:6" ht="13.2" x14ac:dyDescent="0.25">
      <c r="A6640" s="5">
        <v>44812.583333333336</v>
      </c>
      <c r="B6640" s="6">
        <v>289.77</v>
      </c>
      <c r="C6640" s="6">
        <v>246.19631000000001</v>
      </c>
      <c r="D6640" s="6">
        <v>0.176987583607568</v>
      </c>
      <c r="E6640" s="4">
        <f t="shared" si="25"/>
        <v>0.10559840298624334</v>
      </c>
      <c r="F6640" s="4"/>
    </row>
    <row r="6641" spans="1:6" ht="13.2" x14ac:dyDescent="0.25">
      <c r="A6641" s="5">
        <v>44812.625</v>
      </c>
      <c r="B6641" s="6">
        <v>273.64999999999998</v>
      </c>
      <c r="C6641" s="6">
        <v>216.54693</v>
      </c>
      <c r="D6641" s="6">
        <v>0.263698358595986</v>
      </c>
      <c r="E6641" s="4">
        <f t="shared" si="25"/>
        <v>0.11075989301824025</v>
      </c>
      <c r="F6641" s="4"/>
    </row>
    <row r="6642" spans="1:6" ht="13.2" x14ac:dyDescent="0.25">
      <c r="A6642" s="5">
        <v>44812.666666666664</v>
      </c>
      <c r="B6642" s="6">
        <v>236.1</v>
      </c>
      <c r="C6642" s="6">
        <v>185.53438</v>
      </c>
      <c r="D6642" s="6">
        <v>0.272540431590091</v>
      </c>
      <c r="E6642" s="4">
        <f t="shared" si="25"/>
        <v>0.11095671113272282</v>
      </c>
      <c r="F6642" s="4"/>
    </row>
    <row r="6643" spans="1:6" ht="13.2" x14ac:dyDescent="0.25">
      <c r="A6643" s="5">
        <v>44812.708333333336</v>
      </c>
      <c r="B6643" s="6">
        <v>225.57</v>
      </c>
      <c r="C6643" s="6">
        <v>165.17007000000001</v>
      </c>
      <c r="D6643" s="6">
        <v>0.36568326210674801</v>
      </c>
      <c r="E6643" s="4">
        <f t="shared" si="25"/>
        <v>0.11515901526867039</v>
      </c>
      <c r="F6643" s="4"/>
    </row>
    <row r="6644" spans="1:6" ht="13.2" x14ac:dyDescent="0.25">
      <c r="A6644" s="5">
        <v>44812.75</v>
      </c>
      <c r="B6644" s="6">
        <v>219.03</v>
      </c>
      <c r="C6644" s="6">
        <v>160.08018000000001</v>
      </c>
      <c r="D6644" s="6">
        <v>0.36825183479928603</v>
      </c>
      <c r="E6644" s="4">
        <f t="shared" si="25"/>
        <v>0.12143172653287182</v>
      </c>
      <c r="F6644" s="4"/>
    </row>
    <row r="6645" spans="1:6" ht="13.2" x14ac:dyDescent="0.25">
      <c r="A6645" s="5">
        <v>44812.791666666664</v>
      </c>
      <c r="B6645" s="6">
        <v>208.4</v>
      </c>
      <c r="C6645" s="6">
        <v>164.18476999999999</v>
      </c>
      <c r="D6645" s="6">
        <v>0.26930165325322197</v>
      </c>
      <c r="E6645" s="4">
        <f t="shared" si="25"/>
        <v>0.1278255004873238</v>
      </c>
      <c r="F6645" s="4"/>
    </row>
    <row r="6646" spans="1:6" ht="13.2" x14ac:dyDescent="0.25">
      <c r="A6646" s="5">
        <v>44812.833333333336</v>
      </c>
      <c r="B6646" s="6">
        <v>219.65</v>
      </c>
      <c r="C6646" s="6">
        <v>169.45849000000001</v>
      </c>
      <c r="D6646" s="6">
        <v>0.29618763863645797</v>
      </c>
      <c r="E6646" s="4">
        <f t="shared" si="25"/>
        <v>0.13972573375953878</v>
      </c>
      <c r="F6646" s="4"/>
    </row>
    <row r="6647" spans="1:6" ht="13.2" x14ac:dyDescent="0.25">
      <c r="A6647" s="5">
        <v>44812.875</v>
      </c>
      <c r="B6647" s="6">
        <v>224.63</v>
      </c>
      <c r="C6647" s="6">
        <v>175.83468999999999</v>
      </c>
      <c r="D6647" s="6">
        <v>0.27750673089593397</v>
      </c>
      <c r="E6647" s="4">
        <f t="shared" si="25"/>
        <v>0.15046746252065826</v>
      </c>
      <c r="F6647" s="4"/>
    </row>
    <row r="6648" spans="1:6" ht="13.2" x14ac:dyDescent="0.25">
      <c r="A6648" s="5">
        <v>44812.916666666664</v>
      </c>
      <c r="B6648" s="6">
        <v>237.2</v>
      </c>
      <c r="C6648" s="6">
        <v>186.57825</v>
      </c>
      <c r="D6648" s="6">
        <v>0.27131645837604301</v>
      </c>
      <c r="E6648" s="4">
        <f t="shared" si="25"/>
        <v>0.15925900012214916</v>
      </c>
      <c r="F6648" s="4"/>
    </row>
    <row r="6649" spans="1:6" ht="13.2" x14ac:dyDescent="0.25">
      <c r="A6649" s="5">
        <v>44812.958333333336</v>
      </c>
      <c r="B6649" s="6">
        <v>241.09</v>
      </c>
      <c r="C6649" s="6">
        <v>200.08168000000001</v>
      </c>
      <c r="D6649" s="6">
        <v>0.20495789519560201</v>
      </c>
      <c r="E6649" s="4">
        <f t="shared" si="25"/>
        <v>0.16369104875048876</v>
      </c>
      <c r="F6649" s="4"/>
    </row>
    <row r="6650" spans="1:6" ht="13.2" x14ac:dyDescent="0.25">
      <c r="A6650" s="5">
        <v>44813</v>
      </c>
      <c r="B6650" s="6">
        <v>243.3</v>
      </c>
      <c r="C6650" s="6">
        <v>218.5822</v>
      </c>
      <c r="D6650" s="6">
        <v>0.113082401037229</v>
      </c>
      <c r="E6650" s="4">
        <f t="shared" si="25"/>
        <v>0.16746115357974264</v>
      </c>
      <c r="F6650" s="4"/>
    </row>
    <row r="6651" spans="1:6" ht="13.2" x14ac:dyDescent="0.25">
      <c r="A6651" s="5">
        <v>44813.041666666664</v>
      </c>
      <c r="B6651" s="6">
        <v>265.52999999999997</v>
      </c>
      <c r="C6651" s="6">
        <v>238.33000999999999</v>
      </c>
      <c r="D6651" s="6">
        <v>0.114127423567011</v>
      </c>
      <c r="E6651" s="4">
        <f t="shared" si="25"/>
        <v>0.17194196942519582</v>
      </c>
      <c r="F6651" s="4"/>
    </row>
    <row r="6652" spans="1:6" ht="13.2" x14ac:dyDescent="0.25">
      <c r="A6652" s="5">
        <v>44813.083333333336</v>
      </c>
      <c r="B6652" s="6">
        <v>288.60000000000002</v>
      </c>
      <c r="C6652" s="6">
        <v>258.91849999999999</v>
      </c>
      <c r="D6652" s="6">
        <v>0.114636458962955</v>
      </c>
      <c r="E6652" s="4">
        <f t="shared" si="25"/>
        <v>0.17379043802576943</v>
      </c>
      <c r="F6652" s="4"/>
    </row>
    <row r="6653" spans="1:6" ht="13.2" x14ac:dyDescent="0.25">
      <c r="A6653" s="5">
        <v>44813.125</v>
      </c>
      <c r="B6653" s="6">
        <v>291.11</v>
      </c>
      <c r="C6653" s="6">
        <v>266.34010999999998</v>
      </c>
      <c r="D6653" s="6">
        <v>9.3000975331879301E-2</v>
      </c>
      <c r="E6653" s="4">
        <f t="shared" si="25"/>
        <v>0.17521513574003311</v>
      </c>
      <c r="F6653" s="4"/>
    </row>
    <row r="6654" spans="1:6" ht="13.2" x14ac:dyDescent="0.25">
      <c r="A6654" s="5">
        <v>44813.166666666664</v>
      </c>
      <c r="B6654" s="6">
        <v>279.61</v>
      </c>
      <c r="C6654" s="6">
        <v>259.65805999999998</v>
      </c>
      <c r="D6654" s="6">
        <v>7.6839286252081002E-2</v>
      </c>
      <c r="E6654" s="4">
        <f t="shared" si="25"/>
        <v>0.17640203515452921</v>
      </c>
      <c r="F6654" s="4"/>
    </row>
    <row r="6655" spans="1:6" ht="13.2" x14ac:dyDescent="0.25">
      <c r="A6655" s="5">
        <v>44813.208333333336</v>
      </c>
      <c r="B6655" s="6">
        <v>273.94</v>
      </c>
      <c r="C6655" s="6">
        <v>252.80330000000001</v>
      </c>
      <c r="D6655" s="6">
        <v>8.3609272505540802E-2</v>
      </c>
      <c r="E6655" s="4">
        <f t="shared" ref="E6655:E6909" si="26">AVERAGE(D6632:D6655)</f>
        <v>0.17568494620467712</v>
      </c>
      <c r="F6655" s="4"/>
    </row>
    <row r="6656" spans="1:6" ht="13.2" x14ac:dyDescent="0.25">
      <c r="A6656" s="5">
        <v>44813.25</v>
      </c>
      <c r="B6656" s="6">
        <v>281.75</v>
      </c>
      <c r="C6656" s="6">
        <v>250.74723</v>
      </c>
      <c r="D6656" s="6">
        <v>0.123641525371985</v>
      </c>
      <c r="E6656" s="4">
        <f t="shared" si="26"/>
        <v>0.17665499699400458</v>
      </c>
      <c r="F6656" s="4"/>
    </row>
    <row r="6657" spans="1:6" ht="13.2" x14ac:dyDescent="0.25">
      <c r="A6657" s="5">
        <v>44813.291666666664</v>
      </c>
      <c r="B6657" s="6">
        <v>265.32</v>
      </c>
      <c r="C6657" s="6">
        <v>249.74785</v>
      </c>
      <c r="D6657" s="6">
        <v>6.2351487710504701E-2</v>
      </c>
      <c r="E6657" s="4">
        <f t="shared" si="26"/>
        <v>0.17656727831809749</v>
      </c>
      <c r="F6657" s="4"/>
    </row>
    <row r="6658" spans="1:6" ht="13.2" x14ac:dyDescent="0.25">
      <c r="A6658" s="5">
        <v>44813.333333333336</v>
      </c>
      <c r="B6658" s="6">
        <v>267.54000000000002</v>
      </c>
      <c r="C6658" s="6">
        <v>249.26994999999999</v>
      </c>
      <c r="D6658" s="6">
        <v>7.3294233821605895E-2</v>
      </c>
      <c r="E6658" s="4">
        <f t="shared" si="26"/>
        <v>0.1771744971391854</v>
      </c>
      <c r="F6658" s="4"/>
    </row>
    <row r="6659" spans="1:6" ht="13.2" x14ac:dyDescent="0.25">
      <c r="A6659" s="5">
        <v>44813.375</v>
      </c>
      <c r="B6659" s="6">
        <v>275.74</v>
      </c>
      <c r="C6659" s="6">
        <v>245.49229</v>
      </c>
      <c r="D6659" s="6">
        <v>0.12321246422851</v>
      </c>
      <c r="E6659" s="4">
        <f t="shared" si="26"/>
        <v>0.17934812612760001</v>
      </c>
      <c r="F6659" s="4"/>
    </row>
    <row r="6660" spans="1:6" ht="13.2" x14ac:dyDescent="0.25">
      <c r="A6660" s="5">
        <v>44813.416666666664</v>
      </c>
      <c r="B6660" s="6">
        <v>275.22000000000003</v>
      </c>
      <c r="C6660" s="6">
        <v>240.08805000000001</v>
      </c>
      <c r="D6660" s="6">
        <v>0.14632944038655801</v>
      </c>
      <c r="E6660" s="4">
        <f t="shared" si="26"/>
        <v>0.17928029627858791</v>
      </c>
      <c r="F6660" s="4"/>
    </row>
    <row r="6661" spans="1:6" ht="13.2" x14ac:dyDescent="0.25">
      <c r="A6661" s="5">
        <v>44813.458333333336</v>
      </c>
      <c r="B6661" s="6">
        <v>282.52999999999997</v>
      </c>
      <c r="C6661" s="6">
        <v>240.75001</v>
      </c>
      <c r="D6661" s="6">
        <v>0.17354096890795501</v>
      </c>
      <c r="E6661" s="4">
        <f t="shared" si="26"/>
        <v>0.17986789342849449</v>
      </c>
      <c r="F6661" s="4"/>
    </row>
    <row r="6662" spans="1:6" ht="13.2" x14ac:dyDescent="0.25">
      <c r="A6662" s="5">
        <v>44813.5</v>
      </c>
      <c r="B6662" s="6">
        <v>277.98</v>
      </c>
      <c r="C6662" s="6">
        <v>246.77322000000001</v>
      </c>
      <c r="D6662" s="6">
        <v>0.12645934595334099</v>
      </c>
      <c r="E6662" s="4">
        <f t="shared" si="26"/>
        <v>0.17983150144194324</v>
      </c>
      <c r="F6662" s="4"/>
    </row>
    <row r="6663" spans="1:6" ht="13.2" x14ac:dyDescent="0.25">
      <c r="A6663" s="5">
        <v>44813.541666666664</v>
      </c>
      <c r="B6663" s="6">
        <v>279.56</v>
      </c>
      <c r="C6663" s="6">
        <v>246.67070000000001</v>
      </c>
      <c r="D6663" s="6">
        <v>0.13333281982821599</v>
      </c>
      <c r="E6663" s="4">
        <f t="shared" si="26"/>
        <v>0.18016208128842959</v>
      </c>
      <c r="F6663" s="4"/>
    </row>
    <row r="6664" spans="1:6" ht="13.2" x14ac:dyDescent="0.25">
      <c r="A6664" s="5">
        <v>44813.583333333336</v>
      </c>
      <c r="B6664" s="6">
        <v>285.17</v>
      </c>
      <c r="C6664" s="6">
        <v>233.73746</v>
      </c>
      <c r="D6664" s="6">
        <v>0.22004406140119701</v>
      </c>
      <c r="E6664" s="4">
        <f t="shared" si="26"/>
        <v>0.18195610119649744</v>
      </c>
      <c r="F6664" s="4"/>
    </row>
    <row r="6665" spans="1:6" ht="13.2" x14ac:dyDescent="0.25">
      <c r="A6665" s="5">
        <v>44813.625</v>
      </c>
      <c r="B6665" s="6">
        <v>267.58999999999997</v>
      </c>
      <c r="C6665" s="6">
        <v>208.09105</v>
      </c>
      <c r="D6665" s="6">
        <v>0.28592748222472703</v>
      </c>
      <c r="E6665" s="4">
        <f t="shared" si="26"/>
        <v>0.18288231468102834</v>
      </c>
      <c r="F6665" s="4"/>
    </row>
    <row r="6666" spans="1:6" ht="13.2" x14ac:dyDescent="0.25">
      <c r="A6666" s="5">
        <v>44813.666666666664</v>
      </c>
      <c r="B6666" s="6">
        <v>242.74</v>
      </c>
      <c r="C6666" s="6">
        <v>182.13861</v>
      </c>
      <c r="D6666" s="6">
        <v>0.33272127200267898</v>
      </c>
      <c r="E6666" s="4">
        <f t="shared" si="26"/>
        <v>0.18538984969821956</v>
      </c>
      <c r="F6666" s="4"/>
    </row>
    <row r="6667" spans="1:6" ht="13.2" x14ac:dyDescent="0.25">
      <c r="A6667" s="5">
        <v>44813.708333333336</v>
      </c>
      <c r="B6667" s="6">
        <v>221.23</v>
      </c>
      <c r="C6667" s="6">
        <v>164.73663999999999</v>
      </c>
      <c r="D6667" s="6">
        <v>0.34293136001802599</v>
      </c>
      <c r="E6667" s="4">
        <f t="shared" si="26"/>
        <v>0.18444185377785607</v>
      </c>
      <c r="F6667" s="4"/>
    </row>
    <row r="6668" spans="1:6" ht="13.2" x14ac:dyDescent="0.25">
      <c r="A6668" s="5">
        <v>44813.75</v>
      </c>
      <c r="B6668" s="6">
        <v>215.46</v>
      </c>
      <c r="C6668" s="6">
        <v>160.40969999999999</v>
      </c>
      <c r="D6668" s="6">
        <v>0.343185605359277</v>
      </c>
      <c r="E6668" s="4">
        <f t="shared" si="26"/>
        <v>0.18339742755118907</v>
      </c>
      <c r="F6668" s="4"/>
    </row>
    <row r="6669" spans="1:6" ht="13.2" x14ac:dyDescent="0.25">
      <c r="A6669" s="5">
        <v>44813.791666666664</v>
      </c>
      <c r="B6669" s="6">
        <v>218.1</v>
      </c>
      <c r="C6669" s="6">
        <v>165.01992000000001</v>
      </c>
      <c r="D6669" s="6">
        <v>0.321658621577322</v>
      </c>
      <c r="E6669" s="4">
        <f t="shared" si="26"/>
        <v>0.18557896789802655</v>
      </c>
      <c r="F6669" s="4"/>
    </row>
    <row r="6670" spans="1:6" ht="13.2" x14ac:dyDescent="0.25">
      <c r="A6670" s="5">
        <v>44813.833333333336</v>
      </c>
      <c r="B6670" s="6">
        <v>218.27</v>
      </c>
      <c r="C6670" s="6">
        <v>171.86828</v>
      </c>
      <c r="D6670" s="6">
        <v>0.26998419952768399</v>
      </c>
      <c r="E6670" s="4">
        <f t="shared" si="26"/>
        <v>0.18448715793516093</v>
      </c>
      <c r="F6670" s="4"/>
    </row>
    <row r="6671" spans="1:6" ht="13.2" x14ac:dyDescent="0.25">
      <c r="A6671" s="5">
        <v>44813.875</v>
      </c>
      <c r="B6671" s="6">
        <v>219.93</v>
      </c>
      <c r="C6671" s="6">
        <v>180.69601</v>
      </c>
      <c r="D6671" s="6">
        <v>0.21712704115602699</v>
      </c>
      <c r="E6671" s="4">
        <f t="shared" si="26"/>
        <v>0.18197133752933148</v>
      </c>
      <c r="F6671" s="4"/>
    </row>
    <row r="6672" spans="1:6" ht="13.2" x14ac:dyDescent="0.25">
      <c r="A6672" s="5">
        <v>44813.916666666664</v>
      </c>
      <c r="B6672" s="6">
        <v>222.97</v>
      </c>
      <c r="C6672" s="6">
        <v>192.90912</v>
      </c>
      <c r="D6672" s="6">
        <v>0.15582923192019099</v>
      </c>
      <c r="E6672" s="4">
        <f t="shared" si="26"/>
        <v>0.17715936976033766</v>
      </c>
      <c r="F6672" s="4"/>
    </row>
    <row r="6673" spans="1:6" ht="13.2" x14ac:dyDescent="0.25">
      <c r="A6673" s="5">
        <v>44813.958333333336</v>
      </c>
      <c r="B6673" s="6">
        <v>217.45</v>
      </c>
      <c r="C6673" s="6">
        <v>205.33691999999999</v>
      </c>
      <c r="D6673" s="6">
        <v>5.8991242295832601E-2</v>
      </c>
      <c r="E6673" s="4">
        <f t="shared" si="26"/>
        <v>0.17107742588951394</v>
      </c>
      <c r="F6673" s="4"/>
    </row>
    <row r="6674" spans="1:6" ht="13.2" x14ac:dyDescent="0.25">
      <c r="A6674" s="5">
        <v>44814</v>
      </c>
      <c r="B6674" s="6">
        <v>220.69</v>
      </c>
      <c r="C6674" s="6">
        <v>238.48346000000001</v>
      </c>
      <c r="D6674" s="6">
        <v>7.4610876578191196E-2</v>
      </c>
      <c r="E6674" s="4">
        <f t="shared" si="26"/>
        <v>0.16947444570372069</v>
      </c>
      <c r="F6674" s="4"/>
    </row>
    <row r="6675" spans="1:6" ht="13.2" x14ac:dyDescent="0.25">
      <c r="A6675" s="5">
        <v>44814.041666666664</v>
      </c>
      <c r="B6675" s="6">
        <v>237.78</v>
      </c>
      <c r="C6675" s="6">
        <v>250.71991</v>
      </c>
      <c r="D6675" s="6">
        <v>5.1611018845691102E-2</v>
      </c>
      <c r="E6675" s="4">
        <f t="shared" si="26"/>
        <v>0.16686959550699901</v>
      </c>
      <c r="F6675" s="4"/>
    </row>
    <row r="6676" spans="1:6" ht="13.2" x14ac:dyDescent="0.25">
      <c r="A6676" s="5">
        <v>44814.083333333336</v>
      </c>
      <c r="B6676" s="6">
        <v>262.19</v>
      </c>
      <c r="C6676" s="6">
        <v>259.92155000000002</v>
      </c>
      <c r="D6676" s="6">
        <v>8.7274410298029195E-3</v>
      </c>
      <c r="E6676" s="4">
        <f t="shared" si="26"/>
        <v>0.16245671975978435</v>
      </c>
      <c r="F6676" s="4"/>
    </row>
    <row r="6677" spans="1:6" ht="13.2" x14ac:dyDescent="0.25">
      <c r="A6677" s="5">
        <v>44814.125</v>
      </c>
      <c r="B6677" s="6">
        <v>274.19</v>
      </c>
      <c r="C6677" s="6">
        <v>261.25952000000001</v>
      </c>
      <c r="D6677" s="6">
        <v>4.9492856757908703E-2</v>
      </c>
      <c r="E6677" s="4">
        <f t="shared" si="26"/>
        <v>0.16064388148586889</v>
      </c>
      <c r="F6677" s="4"/>
    </row>
    <row r="6678" spans="1:6" ht="13.2" x14ac:dyDescent="0.25">
      <c r="A6678" s="5">
        <v>44814.166666666664</v>
      </c>
      <c r="B6678" s="6">
        <v>266.41000000000003</v>
      </c>
      <c r="C6678" s="6">
        <v>255.94206</v>
      </c>
      <c r="D6678" s="6">
        <v>4.0899647365501501E-2</v>
      </c>
      <c r="E6678" s="4">
        <f t="shared" si="26"/>
        <v>0.15914639653226142</v>
      </c>
      <c r="F6678" s="4"/>
    </row>
    <row r="6679" spans="1:6" ht="13.2" x14ac:dyDescent="0.25">
      <c r="A6679" s="5">
        <v>44814.208333333336</v>
      </c>
      <c r="B6679" s="6">
        <v>261.41000000000003</v>
      </c>
      <c r="C6679" s="6">
        <v>252.70563000000001</v>
      </c>
      <c r="D6679" s="6">
        <v>3.4444701528810399E-2</v>
      </c>
      <c r="E6679" s="4">
        <f t="shared" si="26"/>
        <v>0.15709787274156431</v>
      </c>
      <c r="F6679" s="4"/>
    </row>
    <row r="6680" spans="1:6" ht="13.2" x14ac:dyDescent="0.25">
      <c r="A6680" s="5">
        <v>44814.25</v>
      </c>
      <c r="B6680" s="6">
        <v>253.72</v>
      </c>
      <c r="C6680" s="6">
        <v>251.49546000000001</v>
      </c>
      <c r="D6680" s="6">
        <v>8.8452491349147594E-3</v>
      </c>
      <c r="E6680" s="4">
        <f t="shared" si="26"/>
        <v>0.15231469456501975</v>
      </c>
      <c r="F6680" s="4"/>
    </row>
    <row r="6681" spans="1:6" ht="13.2" x14ac:dyDescent="0.25">
      <c r="A6681" s="5">
        <v>44814.291666666664</v>
      </c>
      <c r="B6681" s="6">
        <v>243.83</v>
      </c>
      <c r="C6681" s="6">
        <v>248.98502999999999</v>
      </c>
      <c r="D6681" s="6">
        <v>2.0704176471974901E-2</v>
      </c>
      <c r="E6681" s="4">
        <f t="shared" si="26"/>
        <v>0.15057938993008099</v>
      </c>
      <c r="F6681" s="4"/>
    </row>
    <row r="6682" spans="1:6" ht="13.2" x14ac:dyDescent="0.25">
      <c r="A6682" s="5">
        <v>44814.333333333336</v>
      </c>
      <c r="B6682" s="6">
        <v>250.32</v>
      </c>
      <c r="C6682" s="6">
        <v>248.50244000000001</v>
      </c>
      <c r="D6682" s="6">
        <v>7.3140529324379503E-3</v>
      </c>
      <c r="E6682" s="4">
        <f t="shared" si="26"/>
        <v>0.14783021572636568</v>
      </c>
      <c r="F6682" s="4"/>
    </row>
    <row r="6683" spans="1:6" ht="13.2" x14ac:dyDescent="0.25">
      <c r="A6683" s="5">
        <v>44814.375</v>
      </c>
      <c r="B6683" s="6">
        <v>253.74</v>
      </c>
      <c r="C6683" s="6">
        <v>247.12402</v>
      </c>
      <c r="D6683" s="6">
        <v>2.6771901816747701E-2</v>
      </c>
      <c r="E6683" s="4">
        <f t="shared" si="26"/>
        <v>0.14381185895920889</v>
      </c>
      <c r="F6683" s="4"/>
    </row>
    <row r="6684" spans="1:6" ht="13.2" x14ac:dyDescent="0.25">
      <c r="A6684" s="5">
        <v>44814.416666666664</v>
      </c>
      <c r="B6684" s="6">
        <v>251.1</v>
      </c>
      <c r="C6684" s="6">
        <v>244.12361000000001</v>
      </c>
      <c r="D6684" s="6">
        <v>2.85772850893036E-2</v>
      </c>
      <c r="E6684" s="4">
        <f t="shared" si="26"/>
        <v>0.13890551915515664</v>
      </c>
      <c r="F6684" s="4"/>
    </row>
    <row r="6685" spans="1:6" ht="13.2" x14ac:dyDescent="0.25">
      <c r="A6685" s="5">
        <v>44814.458333333336</v>
      </c>
      <c r="B6685" s="6">
        <v>256.54000000000002</v>
      </c>
      <c r="C6685" s="6">
        <v>244.93558999999999</v>
      </c>
      <c r="D6685" s="6">
        <v>4.7377394195755797E-2</v>
      </c>
      <c r="E6685" s="4">
        <f t="shared" si="26"/>
        <v>0.13364870354214833</v>
      </c>
      <c r="F6685" s="4"/>
    </row>
    <row r="6686" spans="1:6" ht="13.2" x14ac:dyDescent="0.25">
      <c r="A6686" s="5">
        <v>44814.5</v>
      </c>
      <c r="B6686" s="6">
        <v>268.75</v>
      </c>
      <c r="C6686" s="6">
        <v>249.33269999999999</v>
      </c>
      <c r="D6686" s="6">
        <v>7.78770694738396E-2</v>
      </c>
      <c r="E6686" s="4">
        <f t="shared" si="26"/>
        <v>0.13162444202216911</v>
      </c>
      <c r="F6686" s="4"/>
    </row>
    <row r="6687" spans="1:6" ht="13.2" x14ac:dyDescent="0.25">
      <c r="A6687" s="5">
        <v>44814.541666666664</v>
      </c>
      <c r="B6687" s="6">
        <v>275.01</v>
      </c>
      <c r="C6687" s="6">
        <v>248.14492999999999</v>
      </c>
      <c r="D6687" s="6">
        <v>0.108263626421865</v>
      </c>
      <c r="E6687" s="4">
        <f t="shared" si="26"/>
        <v>0.13057989229690448</v>
      </c>
      <c r="F6687" s="4"/>
    </row>
    <row r="6688" spans="1:6" ht="13.2" x14ac:dyDescent="0.25">
      <c r="A6688" s="5">
        <v>44814.583333333336</v>
      </c>
      <c r="B6688" s="6">
        <v>268.75</v>
      </c>
      <c r="C6688" s="6">
        <v>236.90203</v>
      </c>
      <c r="D6688" s="6">
        <v>0.134435192471757</v>
      </c>
      <c r="E6688" s="4">
        <f t="shared" si="26"/>
        <v>0.12701285609151114</v>
      </c>
      <c r="F6688" s="4"/>
    </row>
    <row r="6689" spans="1:6" ht="13.2" x14ac:dyDescent="0.25">
      <c r="A6689" s="5">
        <v>44814.625</v>
      </c>
      <c r="B6689" s="6">
        <v>251.89</v>
      </c>
      <c r="C6689" s="6">
        <v>216.00655</v>
      </c>
      <c r="D6689" s="6">
        <v>0.16612204583610901</v>
      </c>
      <c r="E6689" s="4">
        <f t="shared" si="26"/>
        <v>0.12202096290865209</v>
      </c>
      <c r="F6689" s="4"/>
    </row>
    <row r="6690" spans="1:6" ht="13.2" x14ac:dyDescent="0.25">
      <c r="A6690" s="5">
        <v>44814.666666666664</v>
      </c>
      <c r="B6690" s="6">
        <v>253.19</v>
      </c>
      <c r="C6690" s="6">
        <v>194.73026999999999</v>
      </c>
      <c r="D6690" s="6">
        <v>0.30020874515297402</v>
      </c>
      <c r="E6690" s="4">
        <f t="shared" si="26"/>
        <v>0.12066627428991433</v>
      </c>
      <c r="F6690" s="4"/>
    </row>
    <row r="6691" spans="1:6" ht="13.2" x14ac:dyDescent="0.25">
      <c r="A6691" s="5">
        <v>44814.708333333336</v>
      </c>
      <c r="B6691" s="6">
        <v>232.62</v>
      </c>
      <c r="C6691" s="6">
        <v>178.80715000000001</v>
      </c>
      <c r="D6691" s="6">
        <v>0.30095468777395001</v>
      </c>
      <c r="E6691" s="4">
        <f t="shared" si="26"/>
        <v>0.11891724627974454</v>
      </c>
      <c r="F6691" s="4"/>
    </row>
    <row r="6692" spans="1:6" ht="13.2" x14ac:dyDescent="0.25">
      <c r="A6692" s="5">
        <v>44814.75</v>
      </c>
      <c r="B6692" s="6">
        <v>216.34</v>
      </c>
      <c r="C6692" s="6">
        <v>172.78130999999999</v>
      </c>
      <c r="D6692" s="6">
        <v>0.25210301970739701</v>
      </c>
      <c r="E6692" s="4">
        <f t="shared" si="26"/>
        <v>0.11512213854424952</v>
      </c>
      <c r="F6692" s="4"/>
    </row>
    <row r="6693" spans="1:6" ht="13.2" x14ac:dyDescent="0.25">
      <c r="A6693" s="5">
        <v>44814.791666666664</v>
      </c>
      <c r="B6693" s="6">
        <v>202.39</v>
      </c>
      <c r="C6693" s="6">
        <v>176.43969999999999</v>
      </c>
      <c r="D6693" s="6">
        <v>0.147077443455186</v>
      </c>
      <c r="E6693" s="4">
        <f t="shared" si="26"/>
        <v>0.10784792278916054</v>
      </c>
      <c r="F6693" s="4"/>
    </row>
    <row r="6694" spans="1:6" ht="13.2" x14ac:dyDescent="0.25">
      <c r="A6694" s="5">
        <v>44814.833333333336</v>
      </c>
      <c r="B6694" s="6">
        <v>187.97</v>
      </c>
      <c r="C6694" s="6">
        <v>183.90893</v>
      </c>
      <c r="D6694" s="6">
        <v>2.2081961979768999E-2</v>
      </c>
      <c r="E6694" s="4">
        <f t="shared" si="26"/>
        <v>9.7518662891330724E-2</v>
      </c>
      <c r="F6694" s="4"/>
    </row>
    <row r="6695" spans="1:6" ht="13.2" x14ac:dyDescent="0.25">
      <c r="A6695" s="5">
        <v>44814.875</v>
      </c>
      <c r="B6695" s="6">
        <v>196.66</v>
      </c>
      <c r="C6695" s="6">
        <v>194.77146999999999</v>
      </c>
      <c r="D6695" s="6">
        <v>9.6961326009399693E-3</v>
      </c>
      <c r="E6695" s="4">
        <f t="shared" si="26"/>
        <v>8.8875708368202119E-2</v>
      </c>
      <c r="F6695" s="4"/>
    </row>
    <row r="6696" spans="1:6" ht="13.2" x14ac:dyDescent="0.25">
      <c r="A6696" s="5">
        <v>44814.916666666664</v>
      </c>
      <c r="B6696" s="6">
        <v>200.77</v>
      </c>
      <c r="C6696" s="6">
        <v>210.50514999999999</v>
      </c>
      <c r="D6696" s="6">
        <v>4.6246612018755698E-2</v>
      </c>
      <c r="E6696" s="4">
        <f t="shared" si="26"/>
        <v>8.4309765872308984E-2</v>
      </c>
      <c r="F6696" s="4"/>
    </row>
    <row r="6697" spans="1:6" ht="13.2" x14ac:dyDescent="0.25">
      <c r="A6697" s="5">
        <v>44814.958333333336</v>
      </c>
      <c r="B6697" s="6">
        <v>204.13</v>
      </c>
      <c r="C6697" s="6">
        <v>226.36499000000001</v>
      </c>
      <c r="D6697" s="6">
        <v>9.8226276068573995E-2</v>
      </c>
      <c r="E6697" s="4">
        <f t="shared" si="26"/>
        <v>8.59445589461732E-2</v>
      </c>
      <c r="F6697" s="4"/>
    </row>
    <row r="6698" spans="1:6" ht="13.2" x14ac:dyDescent="0.25">
      <c r="A6698" s="5">
        <v>44815</v>
      </c>
      <c r="B6698" s="6">
        <v>214.13</v>
      </c>
      <c r="C6698" s="6">
        <v>215.87235000000001</v>
      </c>
      <c r="D6698" s="6">
        <v>8.0712050431656305E-3</v>
      </c>
      <c r="E6698" s="4">
        <f t="shared" si="26"/>
        <v>8.3172072632213809E-2</v>
      </c>
      <c r="F6698" s="4"/>
    </row>
    <row r="6699" spans="1:6" ht="13.2" x14ac:dyDescent="0.25">
      <c r="A6699" s="5">
        <v>44815.041666666664</v>
      </c>
      <c r="B6699" s="6">
        <v>234.43</v>
      </c>
      <c r="C6699" s="6">
        <v>233.20492999999999</v>
      </c>
      <c r="D6699" s="6">
        <v>5.2531908309143196E-3</v>
      </c>
      <c r="E6699" s="4">
        <f t="shared" si="26"/>
        <v>8.1240496464931436E-2</v>
      </c>
      <c r="F6699" s="4"/>
    </row>
    <row r="6700" spans="1:6" ht="13.2" x14ac:dyDescent="0.25">
      <c r="A6700" s="5">
        <v>44815.083333333336</v>
      </c>
      <c r="B6700" s="6">
        <v>248.18</v>
      </c>
      <c r="C6700" s="6">
        <v>251.13657000000001</v>
      </c>
      <c r="D6700" s="6">
        <v>1.1772757746910299E-2</v>
      </c>
      <c r="E6700" s="4">
        <f t="shared" si="26"/>
        <v>8.1367384661477568E-2</v>
      </c>
      <c r="F6700" s="4"/>
    </row>
    <row r="6701" spans="1:6" ht="13.2" x14ac:dyDescent="0.25">
      <c r="A6701" s="5">
        <v>44815.125</v>
      </c>
      <c r="B6701" s="6">
        <v>266.89999999999998</v>
      </c>
      <c r="C6701" s="6">
        <v>256.16645999999997</v>
      </c>
      <c r="D6701" s="6">
        <v>4.1900645385035899E-2</v>
      </c>
      <c r="E6701" s="4">
        <f t="shared" si="26"/>
        <v>8.1051042520941211E-2</v>
      </c>
      <c r="F6701" s="4"/>
    </row>
    <row r="6702" spans="1:6" ht="13.2" x14ac:dyDescent="0.25">
      <c r="A6702" s="5">
        <v>44815.166666666664</v>
      </c>
      <c r="B6702" s="6">
        <v>268.26</v>
      </c>
      <c r="C6702" s="6">
        <v>248.72990999999999</v>
      </c>
      <c r="D6702" s="6">
        <v>7.8519266138921504E-2</v>
      </c>
      <c r="E6702" s="4">
        <f t="shared" si="26"/>
        <v>8.2618526636500378E-2</v>
      </c>
      <c r="F6702" s="4"/>
    </row>
    <row r="6703" spans="1:6" ht="13.2" x14ac:dyDescent="0.25">
      <c r="A6703" s="5">
        <v>44815.208333333336</v>
      </c>
      <c r="B6703" s="6">
        <v>270.02</v>
      </c>
      <c r="C6703" s="6">
        <v>242.37824000000001</v>
      </c>
      <c r="D6703" s="6">
        <v>0.114043900970648</v>
      </c>
      <c r="E6703" s="4">
        <f t="shared" si="26"/>
        <v>8.5935159946576953E-2</v>
      </c>
      <c r="F6703" s="4"/>
    </row>
    <row r="6704" spans="1:6" ht="13.2" x14ac:dyDescent="0.25">
      <c r="A6704" s="5">
        <v>44815.25</v>
      </c>
      <c r="B6704" s="6">
        <v>272.41000000000003</v>
      </c>
      <c r="C6704" s="6">
        <v>238.83001999999999</v>
      </c>
      <c r="D6704" s="6">
        <v>0.140602006397688</v>
      </c>
      <c r="E6704" s="4">
        <f t="shared" si="26"/>
        <v>9.1425024832525834E-2</v>
      </c>
      <c r="F6704" s="4"/>
    </row>
    <row r="6705" spans="1:6" ht="13.2" x14ac:dyDescent="0.25">
      <c r="A6705" s="5">
        <v>44815.291666666664</v>
      </c>
      <c r="B6705" s="6">
        <v>270.87</v>
      </c>
      <c r="C6705" s="6">
        <v>233.76839000000001</v>
      </c>
      <c r="D6705" s="6">
        <v>0.15871097884534299</v>
      </c>
      <c r="E6705" s="4">
        <f t="shared" si="26"/>
        <v>9.7175308264749516E-2</v>
      </c>
      <c r="F6705" s="4"/>
    </row>
    <row r="6706" spans="1:6" ht="13.2" x14ac:dyDescent="0.25">
      <c r="A6706" s="5">
        <v>44815.333333333336</v>
      </c>
      <c r="B6706" s="6">
        <v>279.39</v>
      </c>
      <c r="C6706" s="6">
        <v>230.30724000000001</v>
      </c>
      <c r="D6706" s="6">
        <v>0.213118614942369</v>
      </c>
      <c r="E6706" s="4">
        <f t="shared" si="26"/>
        <v>0.10575049834849665</v>
      </c>
      <c r="F6706" s="4"/>
    </row>
    <row r="6707" spans="1:6" ht="13.2" x14ac:dyDescent="0.25">
      <c r="A6707" s="5">
        <v>44815.375</v>
      </c>
      <c r="B6707" s="6">
        <v>278.06</v>
      </c>
      <c r="C6707" s="6">
        <v>226.88151999999999</v>
      </c>
      <c r="D6707" s="6">
        <v>0.22557359453515599</v>
      </c>
      <c r="E6707" s="4">
        <f t="shared" si="26"/>
        <v>0.11403390221176364</v>
      </c>
      <c r="F6707" s="4"/>
    </row>
    <row r="6708" spans="1:6" ht="13.2" x14ac:dyDescent="0.25">
      <c r="A6708" s="5">
        <v>44815.416666666664</v>
      </c>
      <c r="B6708" s="6">
        <v>280.70999999999998</v>
      </c>
      <c r="C6708" s="6">
        <v>223.69698</v>
      </c>
      <c r="D6708" s="6">
        <v>0.25486718685249998</v>
      </c>
      <c r="E6708" s="4">
        <f t="shared" si="26"/>
        <v>0.1234626481185635</v>
      </c>
      <c r="F6708" s="4"/>
    </row>
    <row r="6709" spans="1:6" ht="13.2" x14ac:dyDescent="0.25">
      <c r="A6709" s="5">
        <v>44815.458333333336</v>
      </c>
      <c r="B6709" s="6">
        <v>282.70999999999998</v>
      </c>
      <c r="C6709" s="6">
        <v>227.32302999999999</v>
      </c>
      <c r="D6709" s="6">
        <v>0.243648740736915</v>
      </c>
      <c r="E6709" s="4">
        <f t="shared" si="26"/>
        <v>0.13164062089111181</v>
      </c>
      <c r="F6709" s="4"/>
    </row>
    <row r="6710" spans="1:6" ht="13.2" x14ac:dyDescent="0.25">
      <c r="A6710" s="5">
        <v>44815.5</v>
      </c>
      <c r="B6710" s="6">
        <v>280.26</v>
      </c>
      <c r="C6710" s="6">
        <v>234.4341</v>
      </c>
      <c r="D6710" s="6">
        <v>0.195474549137689</v>
      </c>
      <c r="E6710" s="4">
        <f t="shared" si="26"/>
        <v>0.13654051587710556</v>
      </c>
      <c r="F6710" s="4"/>
    </row>
    <row r="6711" spans="1:6" ht="13.2" x14ac:dyDescent="0.25">
      <c r="A6711" s="5">
        <v>44815.541666666664</v>
      </c>
      <c r="B6711" s="6">
        <v>277.99</v>
      </c>
      <c r="C6711" s="6">
        <v>233.28491</v>
      </c>
      <c r="D6711" s="6">
        <v>0.191633012182399</v>
      </c>
      <c r="E6711" s="4">
        <f t="shared" si="26"/>
        <v>0.14001424028379444</v>
      </c>
      <c r="F6711" s="4"/>
    </row>
    <row r="6712" spans="1:6" ht="13.2" x14ac:dyDescent="0.25">
      <c r="A6712" s="5">
        <v>44815.583333333336</v>
      </c>
      <c r="B6712" s="6">
        <v>279.7</v>
      </c>
      <c r="C6712" s="6">
        <v>221.40047000000001</v>
      </c>
      <c r="D6712" s="6">
        <v>0.26332161806160498</v>
      </c>
      <c r="E6712" s="4">
        <f t="shared" si="26"/>
        <v>0.14538450801670474</v>
      </c>
      <c r="F6712" s="4"/>
    </row>
    <row r="6713" spans="1:6" ht="13.2" x14ac:dyDescent="0.25">
      <c r="A6713" s="5">
        <v>44815.625</v>
      </c>
      <c r="B6713" s="6">
        <v>254.61</v>
      </c>
      <c r="C6713" s="6">
        <v>202.30325999999999</v>
      </c>
      <c r="D6713" s="6">
        <v>0.25855609049503198</v>
      </c>
      <c r="E6713" s="4">
        <f t="shared" si="26"/>
        <v>0.14923592654415987</v>
      </c>
      <c r="F6713" s="4"/>
    </row>
    <row r="6714" spans="1:6" ht="13.2" x14ac:dyDescent="0.25">
      <c r="A6714" s="5">
        <v>44815.666666666664</v>
      </c>
      <c r="B6714" s="6">
        <v>216.19</v>
      </c>
      <c r="C6714" s="6">
        <v>184.20991000000001</v>
      </c>
      <c r="D6714" s="6">
        <v>0.17360678369583901</v>
      </c>
      <c r="E6714" s="4">
        <f t="shared" si="26"/>
        <v>0.14396084481677923</v>
      </c>
      <c r="F6714" s="4"/>
    </row>
    <row r="6715" spans="1:6" ht="13.2" x14ac:dyDescent="0.25">
      <c r="A6715" s="5">
        <v>44815.708333333336</v>
      </c>
      <c r="B6715" s="6">
        <v>190.44</v>
      </c>
      <c r="C6715" s="6">
        <v>169.50209000000001</v>
      </c>
      <c r="D6715" s="6">
        <v>0.123525969502794</v>
      </c>
      <c r="E6715" s="4">
        <f t="shared" si="26"/>
        <v>0.13656798155548108</v>
      </c>
      <c r="F6715" s="4"/>
    </row>
    <row r="6716" spans="1:6" ht="13.2" x14ac:dyDescent="0.25">
      <c r="A6716" s="5">
        <v>44815.75</v>
      </c>
      <c r="B6716" s="6">
        <v>177.17</v>
      </c>
      <c r="C6716" s="6">
        <v>163.59209000000001</v>
      </c>
      <c r="D6716" s="6">
        <v>8.2998572852758107E-2</v>
      </c>
      <c r="E6716" s="4">
        <f t="shared" si="26"/>
        <v>0.12952196293653778</v>
      </c>
      <c r="F6716" s="4"/>
    </row>
    <row r="6717" spans="1:6" ht="13.2" x14ac:dyDescent="0.25">
      <c r="A6717" s="5">
        <v>44815.791666666664</v>
      </c>
      <c r="B6717" s="6">
        <v>178.85</v>
      </c>
      <c r="C6717" s="6">
        <v>166.83581000000001</v>
      </c>
      <c r="D6717" s="6">
        <v>7.2012057842977303E-2</v>
      </c>
      <c r="E6717" s="4">
        <f t="shared" si="26"/>
        <v>0.1263942385360291</v>
      </c>
      <c r="F6717" s="4"/>
    </row>
    <row r="6718" spans="1:6" ht="13.2" x14ac:dyDescent="0.25">
      <c r="A6718" s="5">
        <v>44815.833333333336</v>
      </c>
      <c r="B6718" s="6">
        <v>181.63</v>
      </c>
      <c r="C6718" s="6">
        <v>173.33177000000001</v>
      </c>
      <c r="D6718" s="6">
        <v>4.78748356403444E-2</v>
      </c>
      <c r="E6718" s="4">
        <f t="shared" si="26"/>
        <v>0.12746894160521974</v>
      </c>
      <c r="F6718" s="4"/>
    </row>
    <row r="6719" spans="1:6" ht="13.2" x14ac:dyDescent="0.25">
      <c r="A6719" s="5">
        <v>44815.875</v>
      </c>
      <c r="B6719" s="6">
        <v>183.41</v>
      </c>
      <c r="C6719" s="6">
        <v>181.21281999999999</v>
      </c>
      <c r="D6719" s="6">
        <v>1.21248595987855E-2</v>
      </c>
      <c r="E6719" s="4">
        <f t="shared" si="26"/>
        <v>0.1275701385634633</v>
      </c>
      <c r="F6719" s="4"/>
    </row>
    <row r="6720" spans="1:6" ht="13.2" x14ac:dyDescent="0.25">
      <c r="A6720" s="5">
        <v>44815.916666666664</v>
      </c>
      <c r="B6720" s="6">
        <v>186.93</v>
      </c>
      <c r="C6720" s="6">
        <v>192.18223</v>
      </c>
      <c r="D6720" s="6">
        <v>2.7329425826727E-2</v>
      </c>
      <c r="E6720" s="4">
        <f t="shared" si="26"/>
        <v>0.1267819224721288</v>
      </c>
      <c r="F6720" s="4"/>
    </row>
    <row r="6721" spans="1:6" ht="13.2" x14ac:dyDescent="0.25">
      <c r="A6721" s="5">
        <v>44815.958333333336</v>
      </c>
      <c r="B6721" s="6">
        <v>191.51</v>
      </c>
      <c r="C6721" s="6">
        <v>204.42254</v>
      </c>
      <c r="D6721" s="6">
        <v>6.31659307236863E-2</v>
      </c>
      <c r="E6721" s="4">
        <f t="shared" si="26"/>
        <v>0.12532107474942514</v>
      </c>
      <c r="F6721" s="4"/>
    </row>
    <row r="6722" spans="1:6" ht="13.2" x14ac:dyDescent="0.25">
      <c r="A6722" s="5">
        <v>44813</v>
      </c>
      <c r="B6722" s="6">
        <v>243.3</v>
      </c>
      <c r="C6722" s="6">
        <v>239.55698000000001</v>
      </c>
      <c r="D6722" s="6">
        <v>1.5624758669106601E-2</v>
      </c>
      <c r="E6722" s="4">
        <f t="shared" si="26"/>
        <v>0.12563580615050599</v>
      </c>
      <c r="F6722" s="4"/>
    </row>
    <row r="6723" spans="1:6" ht="13.2" x14ac:dyDescent="0.25">
      <c r="A6723" s="5">
        <v>44813.041666666664</v>
      </c>
      <c r="B6723" s="6">
        <v>265.52999999999997</v>
      </c>
      <c r="C6723" s="6">
        <v>257.33035999999998</v>
      </c>
      <c r="D6723" s="6">
        <v>3.1864254182833202E-2</v>
      </c>
      <c r="E6723" s="4">
        <f t="shared" si="26"/>
        <v>0.12674460045683594</v>
      </c>
      <c r="F6723" s="4"/>
    </row>
    <row r="6724" spans="1:6" ht="13.2" x14ac:dyDescent="0.25">
      <c r="A6724" s="5">
        <v>44813.083333333336</v>
      </c>
      <c r="B6724" s="6">
        <v>288.60000000000002</v>
      </c>
      <c r="C6724" s="6">
        <v>269.32175999999998</v>
      </c>
      <c r="D6724" s="6">
        <v>7.1580699606299994E-2</v>
      </c>
      <c r="E6724" s="4">
        <f t="shared" si="26"/>
        <v>0.12923659803431051</v>
      </c>
      <c r="F6724" s="4"/>
    </row>
    <row r="6725" spans="1:6" ht="13.2" x14ac:dyDescent="0.25">
      <c r="A6725" s="5">
        <v>44813.125</v>
      </c>
      <c r="B6725" s="6">
        <v>291.11</v>
      </c>
      <c r="C6725" s="6">
        <v>272.92860000000002</v>
      </c>
      <c r="D6725" s="6">
        <v>6.6615957433555806E-2</v>
      </c>
      <c r="E6725" s="4">
        <f t="shared" si="26"/>
        <v>0.13026640270299886</v>
      </c>
      <c r="F6725" s="4"/>
    </row>
    <row r="6726" spans="1:6" ht="13.2" x14ac:dyDescent="0.25">
      <c r="A6726" s="5">
        <v>44813.166666666664</v>
      </c>
      <c r="B6726" s="6">
        <v>279.61</v>
      </c>
      <c r="C6726" s="6">
        <v>268.75785999999999</v>
      </c>
      <c r="D6726" s="6">
        <v>4.0378874872720003E-2</v>
      </c>
      <c r="E6726" s="4">
        <f t="shared" si="26"/>
        <v>0.12867721973357379</v>
      </c>
      <c r="F6726" s="4"/>
    </row>
    <row r="6727" spans="1:6" ht="13.2" x14ac:dyDescent="0.25">
      <c r="A6727" s="5">
        <v>44813.208333333336</v>
      </c>
      <c r="B6727" s="6">
        <v>273.94</v>
      </c>
      <c r="C6727" s="6">
        <v>265.38420000000002</v>
      </c>
      <c r="D6727" s="6">
        <v>3.2239296838319498E-2</v>
      </c>
      <c r="E6727" s="4">
        <f t="shared" si="26"/>
        <v>0.12526869456139342</v>
      </c>
      <c r="F6727" s="4"/>
    </row>
    <row r="6728" spans="1:6" ht="13.2" x14ac:dyDescent="0.25">
      <c r="A6728" s="5">
        <v>44813.25</v>
      </c>
      <c r="B6728" s="6">
        <v>281.75</v>
      </c>
      <c r="C6728" s="6">
        <v>264.13387999999998</v>
      </c>
      <c r="D6728" s="6">
        <v>6.6693905378590601E-2</v>
      </c>
      <c r="E6728" s="4">
        <f t="shared" si="26"/>
        <v>0.12218919035226437</v>
      </c>
      <c r="F6728" s="4"/>
    </row>
    <row r="6729" spans="1:6" ht="13.2" x14ac:dyDescent="0.25">
      <c r="A6729" s="5">
        <v>44813.291666666664</v>
      </c>
      <c r="B6729" s="6">
        <v>265.32</v>
      </c>
      <c r="C6729" s="6">
        <v>261.08217000000002</v>
      </c>
      <c r="D6729" s="6">
        <v>1.6231786337611499E-2</v>
      </c>
      <c r="E6729" s="4">
        <f t="shared" si="26"/>
        <v>0.11625255733110888</v>
      </c>
      <c r="F6729" s="4"/>
    </row>
    <row r="6730" spans="1:6" ht="13.2" x14ac:dyDescent="0.25">
      <c r="A6730" s="5">
        <v>44813.333333333336</v>
      </c>
      <c r="B6730" s="6">
        <v>267.54000000000002</v>
      </c>
      <c r="C6730" s="6">
        <v>260.44679000000002</v>
      </c>
      <c r="D6730" s="6">
        <v>2.7234776055408399E-2</v>
      </c>
      <c r="E6730" s="4">
        <f t="shared" si="26"/>
        <v>0.10850739737748553</v>
      </c>
      <c r="F6730" s="4"/>
    </row>
    <row r="6731" spans="1:6" ht="13.2" x14ac:dyDescent="0.25">
      <c r="A6731" s="5">
        <v>44813.375</v>
      </c>
      <c r="B6731" s="6">
        <v>275.74</v>
      </c>
      <c r="C6731" s="6">
        <v>260.63099</v>
      </c>
      <c r="D6731" s="6">
        <v>5.7970888266203502E-2</v>
      </c>
      <c r="E6731" s="4">
        <f t="shared" si="26"/>
        <v>0.10152395128294583</v>
      </c>
      <c r="F6731" s="4"/>
    </row>
    <row r="6732" spans="1:6" ht="13.2" x14ac:dyDescent="0.25">
      <c r="A6732" s="5">
        <v>44813.416666666664</v>
      </c>
      <c r="B6732" s="6">
        <v>275.22000000000003</v>
      </c>
      <c r="C6732" s="6">
        <v>258.58098999999999</v>
      </c>
      <c r="D6732" s="6">
        <v>6.4347382999809993E-2</v>
      </c>
      <c r="E6732" s="4">
        <f t="shared" si="26"/>
        <v>9.3585626122417068E-2</v>
      </c>
      <c r="F6732" s="4"/>
    </row>
    <row r="6733" spans="1:6" ht="13.2" x14ac:dyDescent="0.25">
      <c r="A6733" s="5">
        <v>44813.458333333336</v>
      </c>
      <c r="B6733" s="6">
        <v>282.52999999999997</v>
      </c>
      <c r="C6733" s="6">
        <v>256.92995000000002</v>
      </c>
      <c r="D6733" s="6">
        <v>9.9638247701367394E-2</v>
      </c>
      <c r="E6733" s="4">
        <f t="shared" si="26"/>
        <v>8.7585188912602627E-2</v>
      </c>
      <c r="F6733" s="4"/>
    </row>
    <row r="6734" spans="1:6" ht="13.2" x14ac:dyDescent="0.25">
      <c r="A6734" s="5">
        <v>44813.5</v>
      </c>
      <c r="B6734" s="6">
        <v>277.98</v>
      </c>
      <c r="C6734" s="6">
        <v>260.07317999999998</v>
      </c>
      <c r="D6734" s="6">
        <v>6.8853005142629597E-2</v>
      </c>
      <c r="E6734" s="4">
        <f t="shared" si="26"/>
        <v>8.2309291246141822E-2</v>
      </c>
      <c r="F6734" s="4"/>
    </row>
    <row r="6735" spans="1:6" ht="13.2" x14ac:dyDescent="0.25">
      <c r="A6735" s="5">
        <v>44813.541666666664</v>
      </c>
      <c r="B6735" s="6">
        <v>279.56</v>
      </c>
      <c r="C6735" s="6">
        <v>261.06304999999998</v>
      </c>
      <c r="D6735" s="6">
        <v>7.0852424347298507E-2</v>
      </c>
      <c r="E6735" s="4">
        <f t="shared" si="26"/>
        <v>7.7276766753012635E-2</v>
      </c>
      <c r="F6735" s="4"/>
    </row>
    <row r="6736" spans="1:6" ht="13.2" x14ac:dyDescent="0.25">
      <c r="A6736" s="5">
        <v>44813.583333333336</v>
      </c>
      <c r="B6736" s="6">
        <v>285.17</v>
      </c>
      <c r="C6736" s="6">
        <v>251.81310999999999</v>
      </c>
      <c r="D6736" s="6">
        <v>0.132466852103133</v>
      </c>
      <c r="E6736" s="4">
        <f t="shared" si="26"/>
        <v>7.1824484838076311E-2</v>
      </c>
      <c r="F6736" s="4"/>
    </row>
    <row r="6737" spans="1:6" ht="13.2" x14ac:dyDescent="0.25">
      <c r="A6737" s="5">
        <v>44813.625</v>
      </c>
      <c r="B6737" s="6">
        <v>267.58999999999997</v>
      </c>
      <c r="C6737" s="6">
        <v>229.05275</v>
      </c>
      <c r="D6737" s="6">
        <v>0.168246179100665</v>
      </c>
      <c r="E6737" s="4">
        <f t="shared" si="26"/>
        <v>6.8061571863311007E-2</v>
      </c>
      <c r="F6737" s="4"/>
    </row>
    <row r="6738" spans="1:6" ht="13.2" x14ac:dyDescent="0.25">
      <c r="A6738" s="5">
        <v>44813.666666666664</v>
      </c>
      <c r="B6738" s="6">
        <v>242.74</v>
      </c>
      <c r="C6738" s="6">
        <v>202.68342999999999</v>
      </c>
      <c r="D6738" s="6">
        <v>0.19763120251122601</v>
      </c>
      <c r="E6738" s="4">
        <f t="shared" si="26"/>
        <v>6.9062589313952136E-2</v>
      </c>
      <c r="F6738" s="4"/>
    </row>
    <row r="6739" spans="1:6" ht="13.2" x14ac:dyDescent="0.25">
      <c r="A6739" s="5">
        <v>44813.708333333336</v>
      </c>
      <c r="B6739" s="6">
        <v>221.23</v>
      </c>
      <c r="C6739" s="6">
        <v>181.64454000000001</v>
      </c>
      <c r="D6739" s="6">
        <v>0.21792815792866599</v>
      </c>
      <c r="E6739" s="4">
        <f t="shared" si="26"/>
        <v>7.2996013831696807E-2</v>
      </c>
      <c r="F6739" s="4"/>
    </row>
    <row r="6740" spans="1:6" ht="13.2" x14ac:dyDescent="0.25">
      <c r="A6740" s="5">
        <v>44813.75</v>
      </c>
      <c r="B6740" s="6">
        <v>215.46</v>
      </c>
      <c r="C6740" s="6">
        <v>172.05553</v>
      </c>
      <c r="D6740" s="6">
        <v>0.25227012465103499</v>
      </c>
      <c r="E6740" s="4">
        <f t="shared" si="26"/>
        <v>8.0048995156625016E-2</v>
      </c>
      <c r="F6740" s="4"/>
    </row>
    <row r="6741" spans="1:6" ht="13.2" x14ac:dyDescent="0.25">
      <c r="A6741" s="5">
        <v>44813.791666666664</v>
      </c>
      <c r="B6741" s="6">
        <v>218.1</v>
      </c>
      <c r="C6741" s="6">
        <v>174.7208</v>
      </c>
      <c r="D6741" s="6">
        <v>0.24827725147778601</v>
      </c>
      <c r="E6741" s="4">
        <f t="shared" si="26"/>
        <v>8.7393378224742024E-2</v>
      </c>
      <c r="F6741" s="4"/>
    </row>
    <row r="6742" spans="1:6" ht="13.2" x14ac:dyDescent="0.25">
      <c r="A6742" s="5">
        <v>44813.833333333336</v>
      </c>
      <c r="B6742" s="6">
        <v>218.27</v>
      </c>
      <c r="C6742" s="6">
        <v>182.69454999999999</v>
      </c>
      <c r="D6742" s="6">
        <v>0.19472638893716299</v>
      </c>
      <c r="E6742" s="4">
        <f t="shared" si="26"/>
        <v>9.3512192945442829E-2</v>
      </c>
      <c r="F6742" s="4"/>
    </row>
    <row r="6743" spans="1:6" ht="13.2" x14ac:dyDescent="0.25">
      <c r="A6743" s="5">
        <v>44813.875</v>
      </c>
      <c r="B6743" s="6">
        <v>219.93</v>
      </c>
      <c r="C6743" s="6">
        <v>191.76179999999999</v>
      </c>
      <c r="D6743" s="6">
        <v>0.146891612406642</v>
      </c>
      <c r="E6743" s="4">
        <f t="shared" si="26"/>
        <v>9.9127474312436833E-2</v>
      </c>
      <c r="F6743" s="4"/>
    </row>
    <row r="6744" spans="1:6" ht="13.2" x14ac:dyDescent="0.25">
      <c r="A6744" s="5">
        <v>44813.916666666664</v>
      </c>
      <c r="B6744" s="6">
        <v>222.97</v>
      </c>
      <c r="C6744" s="6">
        <v>203.95998</v>
      </c>
      <c r="D6744" s="6">
        <v>9.3204657109693695E-2</v>
      </c>
      <c r="E6744" s="4">
        <f t="shared" si="26"/>
        <v>0.10187227561589379</v>
      </c>
      <c r="F6744" s="4"/>
    </row>
    <row r="6745" spans="1:6" ht="13.2" x14ac:dyDescent="0.25">
      <c r="A6745" s="5">
        <v>44813.958333333336</v>
      </c>
      <c r="B6745" s="6">
        <v>217.45</v>
      </c>
      <c r="C6745" s="6">
        <v>219.41528</v>
      </c>
      <c r="D6745" s="6">
        <v>8.95689671202482E-3</v>
      </c>
      <c r="E6745" s="4">
        <f t="shared" si="26"/>
        <v>9.9613565865407885E-2</v>
      </c>
      <c r="F6745" s="4"/>
    </row>
    <row r="6746" spans="1:6" ht="13.2" x14ac:dyDescent="0.25">
      <c r="A6746" s="5">
        <v>44814</v>
      </c>
      <c r="B6746" s="6">
        <v>220.69</v>
      </c>
      <c r="C6746" s="6">
        <v>232.48971</v>
      </c>
      <c r="D6746" s="6">
        <v>5.0753687120174001E-2</v>
      </c>
      <c r="E6746" s="4">
        <f t="shared" si="26"/>
        <v>0.10107727121753568</v>
      </c>
      <c r="F6746" s="4"/>
    </row>
    <row r="6747" spans="1:6" ht="13.2" x14ac:dyDescent="0.25">
      <c r="A6747" s="5">
        <v>44814.041666666664</v>
      </c>
      <c r="B6747" s="6">
        <v>237.78</v>
      </c>
      <c r="C6747" s="6">
        <v>250.31403</v>
      </c>
      <c r="D6747" s="6">
        <v>5.0073222024350703E-2</v>
      </c>
      <c r="E6747" s="4">
        <f t="shared" si="26"/>
        <v>0.10183597821093227</v>
      </c>
      <c r="F6747" s="4"/>
    </row>
    <row r="6748" spans="1:6" ht="13.2" x14ac:dyDescent="0.25">
      <c r="A6748" s="5">
        <v>44814.083333333336</v>
      </c>
      <c r="B6748" s="6">
        <v>262.19</v>
      </c>
      <c r="C6748" s="6">
        <v>266.93131</v>
      </c>
      <c r="D6748" s="6">
        <v>1.77622849863509E-2</v>
      </c>
      <c r="E6748" s="4">
        <f t="shared" si="26"/>
        <v>9.9593544268434378E-2</v>
      </c>
      <c r="F6748" s="4"/>
    </row>
    <row r="6749" spans="1:6" ht="13.2" x14ac:dyDescent="0.25">
      <c r="A6749" s="5">
        <v>44814.125</v>
      </c>
      <c r="B6749" s="6">
        <v>274.19</v>
      </c>
      <c r="C6749" s="6">
        <v>272.57346000000001</v>
      </c>
      <c r="D6749" s="6">
        <v>5.9306581058918397E-3</v>
      </c>
      <c r="E6749" s="4">
        <f t="shared" si="26"/>
        <v>9.7064990129781703E-2</v>
      </c>
      <c r="F6749" s="4"/>
    </row>
    <row r="6750" spans="1:6" ht="13.2" x14ac:dyDescent="0.25">
      <c r="A6750" s="5">
        <v>44814.166666666664</v>
      </c>
      <c r="B6750" s="6">
        <v>266.41000000000003</v>
      </c>
      <c r="C6750" s="6">
        <v>266.79996999999997</v>
      </c>
      <c r="D6750" s="6">
        <v>1.46165683601819E-3</v>
      </c>
      <c r="E6750" s="4">
        <f t="shared" si="26"/>
        <v>9.544343937825249E-2</v>
      </c>
      <c r="F6750" s="4"/>
    </row>
    <row r="6751" spans="1:6" ht="13.2" x14ac:dyDescent="0.25">
      <c r="A6751" s="5">
        <v>44814.208333333336</v>
      </c>
      <c r="B6751" s="6">
        <v>261.41000000000003</v>
      </c>
      <c r="C6751" s="6">
        <v>261.62198000000001</v>
      </c>
      <c r="D6751" s="6">
        <v>8.1025302231862398E-4</v>
      </c>
      <c r="E6751" s="4">
        <f t="shared" si="26"/>
        <v>9.4133895885919097E-2</v>
      </c>
      <c r="F6751" s="4"/>
    </row>
    <row r="6752" spans="1:6" ht="13.2" x14ac:dyDescent="0.25">
      <c r="A6752" s="5">
        <v>44814.25</v>
      </c>
      <c r="B6752" s="6">
        <v>253.72</v>
      </c>
      <c r="C6752" s="6">
        <v>259.93644</v>
      </c>
      <c r="D6752" s="6">
        <v>2.39152309695401E-2</v>
      </c>
      <c r="E6752" s="4">
        <f t="shared" si="26"/>
        <v>9.2351451118875327E-2</v>
      </c>
      <c r="F6752" s="4"/>
    </row>
    <row r="6753" spans="1:6" ht="13.2" x14ac:dyDescent="0.25">
      <c r="A6753" s="5">
        <v>44814.291666666664</v>
      </c>
      <c r="B6753" s="6">
        <v>243.83</v>
      </c>
      <c r="C6753" s="6">
        <v>257.73442</v>
      </c>
      <c r="D6753" s="6">
        <v>5.3948634412120701E-2</v>
      </c>
      <c r="E6753" s="4">
        <f t="shared" si="26"/>
        <v>9.3922986455313218E-2</v>
      </c>
      <c r="F6753" s="4"/>
    </row>
    <row r="6754" spans="1:6" ht="13.2" x14ac:dyDescent="0.25">
      <c r="A6754" s="5">
        <v>44814.333333333336</v>
      </c>
      <c r="B6754" s="6">
        <v>250.32</v>
      </c>
      <c r="C6754" s="6">
        <v>257.19628</v>
      </c>
      <c r="D6754" s="6">
        <v>2.6735534433079699E-2</v>
      </c>
      <c r="E6754" s="4">
        <f t="shared" si="26"/>
        <v>9.3902184721049511E-2</v>
      </c>
      <c r="F6754" s="4"/>
    </row>
    <row r="6755" spans="1:6" ht="13.2" x14ac:dyDescent="0.25">
      <c r="A6755" s="5">
        <v>44814.375</v>
      </c>
      <c r="B6755" s="6">
        <v>253.74</v>
      </c>
      <c r="C6755" s="6">
        <v>255.34530000000001</v>
      </c>
      <c r="D6755" s="6">
        <v>6.2867810764482401E-3</v>
      </c>
      <c r="E6755" s="4">
        <f t="shared" si="26"/>
        <v>9.17486802548097E-2</v>
      </c>
      <c r="F6755" s="4"/>
    </row>
    <row r="6756" spans="1:6" ht="13.2" x14ac:dyDescent="0.25">
      <c r="A6756" s="5">
        <v>44814.416666666664</v>
      </c>
      <c r="B6756" s="6">
        <v>251.1</v>
      </c>
      <c r="C6756" s="6">
        <v>250.87334000000001</v>
      </c>
      <c r="D6756" s="6">
        <v>9.03483805812053E-4</v>
      </c>
      <c r="E6756" s="4">
        <f t="shared" si="26"/>
        <v>8.9105184455059772E-2</v>
      </c>
      <c r="F6756" s="4"/>
    </row>
    <row r="6757" spans="1:6" ht="13.2" x14ac:dyDescent="0.25">
      <c r="A6757" s="5">
        <v>44814.458333333336</v>
      </c>
      <c r="B6757" s="6">
        <v>256.54000000000002</v>
      </c>
      <c r="C6757" s="6">
        <v>250.0421</v>
      </c>
      <c r="D6757" s="6">
        <v>2.5987223751520301E-2</v>
      </c>
      <c r="E6757" s="4">
        <f t="shared" si="26"/>
        <v>8.603639179048278E-2</v>
      </c>
      <c r="F6757" s="4"/>
    </row>
    <row r="6758" spans="1:6" ht="13.2" x14ac:dyDescent="0.25">
      <c r="A6758" s="5">
        <v>44814.5</v>
      </c>
      <c r="B6758" s="6">
        <v>268.75</v>
      </c>
      <c r="C6758" s="6">
        <v>254.65781999999999</v>
      </c>
      <c r="D6758" s="6">
        <v>5.5337707673771802E-2</v>
      </c>
      <c r="E6758" s="4">
        <f t="shared" si="26"/>
        <v>8.5473254395947093E-2</v>
      </c>
      <c r="F6758" s="4"/>
    </row>
    <row r="6759" spans="1:6" ht="13.2" x14ac:dyDescent="0.25">
      <c r="A6759" s="5">
        <v>44814.541666666664</v>
      </c>
      <c r="B6759" s="6">
        <v>275.01</v>
      </c>
      <c r="C6759" s="6">
        <v>255.19146000000001</v>
      </c>
      <c r="D6759" s="6">
        <v>7.7661454658396398E-2</v>
      </c>
      <c r="E6759" s="4">
        <f t="shared" si="26"/>
        <v>8.5756963992242821E-2</v>
      </c>
      <c r="F6759" s="4"/>
    </row>
    <row r="6760" spans="1:6" ht="13.2" x14ac:dyDescent="0.25">
      <c r="A6760" s="5">
        <v>44814.583333333336</v>
      </c>
      <c r="B6760" s="6">
        <v>268.75</v>
      </c>
      <c r="C6760" s="6">
        <v>244.20699999999999</v>
      </c>
      <c r="D6760" s="6">
        <v>0.100500804645239</v>
      </c>
      <c r="E6760" s="4">
        <f t="shared" si="26"/>
        <v>8.4425045348163918E-2</v>
      </c>
      <c r="F6760" s="4"/>
    </row>
    <row r="6761" spans="1:6" ht="13.2" x14ac:dyDescent="0.25">
      <c r="A6761" s="5">
        <v>44814.625</v>
      </c>
      <c r="B6761" s="6">
        <v>251.89</v>
      </c>
      <c r="C6761" s="6">
        <v>220.22121999999999</v>
      </c>
      <c r="D6761" s="6">
        <v>0.14380439814110499</v>
      </c>
      <c r="E6761" s="4">
        <f t="shared" si="26"/>
        <v>8.3406637808182235E-2</v>
      </c>
      <c r="F6761" s="4"/>
    </row>
    <row r="6762" spans="1:6" ht="13.2" x14ac:dyDescent="0.25">
      <c r="A6762" s="5">
        <v>44814.666666666664</v>
      </c>
      <c r="B6762" s="6">
        <v>253.19</v>
      </c>
      <c r="C6762" s="6">
        <v>194.82726</v>
      </c>
      <c r="D6762" s="6">
        <v>0.29956146793831601</v>
      </c>
      <c r="E6762" s="4">
        <f t="shared" si="26"/>
        <v>8.7653732200977649E-2</v>
      </c>
      <c r="F6762" s="4"/>
    </row>
    <row r="6763" spans="1:6" ht="13.2" x14ac:dyDescent="0.25">
      <c r="A6763" s="5">
        <v>44814.708333333336</v>
      </c>
      <c r="B6763" s="6">
        <v>232.62</v>
      </c>
      <c r="C6763" s="6">
        <v>176.30692999999999</v>
      </c>
      <c r="D6763" s="6">
        <v>0.31940361051037502</v>
      </c>
      <c r="E6763" s="4">
        <f t="shared" si="26"/>
        <v>9.1881876058548875E-2</v>
      </c>
      <c r="F6763" s="4"/>
    </row>
    <row r="6764" spans="1:6" ht="13.2" x14ac:dyDescent="0.25">
      <c r="A6764" s="5">
        <v>44814.75</v>
      </c>
      <c r="B6764" s="6">
        <v>216.34</v>
      </c>
      <c r="C6764" s="6">
        <v>169.82101</v>
      </c>
      <c r="D6764" s="6">
        <v>0.27392953321853403</v>
      </c>
      <c r="E6764" s="4">
        <f t="shared" si="26"/>
        <v>9.2784351415528002E-2</v>
      </c>
      <c r="F6764" s="4"/>
    </row>
    <row r="6765" spans="1:6" ht="13.2" x14ac:dyDescent="0.25">
      <c r="A6765" s="5">
        <v>44814.791666666664</v>
      </c>
      <c r="B6765" s="6">
        <v>202.39</v>
      </c>
      <c r="C6765" s="6">
        <v>173.80110999999999</v>
      </c>
      <c r="D6765" s="6">
        <v>0.164491987421714</v>
      </c>
      <c r="E6765" s="4">
        <f t="shared" si="26"/>
        <v>8.9293298746525016E-2</v>
      </c>
      <c r="F6765" s="4"/>
    </row>
    <row r="6766" spans="1:6" ht="13.2" x14ac:dyDescent="0.25">
      <c r="A6766" s="5">
        <v>44814.833333333336</v>
      </c>
      <c r="B6766" s="6">
        <v>187.97</v>
      </c>
      <c r="C6766" s="6">
        <v>181.20704000000001</v>
      </c>
      <c r="D6766" s="6">
        <v>3.7321728780515297E-2</v>
      </c>
      <c r="E6766" s="4">
        <f t="shared" si="26"/>
        <v>8.273477123999802E-2</v>
      </c>
      <c r="F6766" s="4"/>
    </row>
    <row r="6767" spans="1:6" ht="13.2" x14ac:dyDescent="0.25">
      <c r="A6767" s="5">
        <v>44814.875</v>
      </c>
      <c r="B6767" s="6">
        <v>196.66</v>
      </c>
      <c r="C6767" s="6">
        <v>190.35926000000001</v>
      </c>
      <c r="D6767" s="6">
        <v>3.3099204104911802E-2</v>
      </c>
      <c r="E6767" s="4">
        <f t="shared" si="26"/>
        <v>7.7993420894092599E-2</v>
      </c>
      <c r="F6767" s="4"/>
    </row>
    <row r="6768" spans="1:6" ht="13.2" x14ac:dyDescent="0.25">
      <c r="A6768" s="5">
        <v>44814.916666666664</v>
      </c>
      <c r="B6768" s="6">
        <v>200.77</v>
      </c>
      <c r="C6768" s="6">
        <v>203.55736999999999</v>
      </c>
      <c r="D6768" s="6">
        <v>1.3693289513418101E-2</v>
      </c>
      <c r="E6768" s="4">
        <f t="shared" si="26"/>
        <v>7.4680447244247772E-2</v>
      </c>
      <c r="F6768" s="4"/>
    </row>
    <row r="6769" spans="1:6" ht="13.2" x14ac:dyDescent="0.25">
      <c r="A6769" s="5">
        <v>44814.958333333336</v>
      </c>
      <c r="B6769" s="6">
        <v>204.13</v>
      </c>
      <c r="C6769" s="6">
        <v>217.84568999999999</v>
      </c>
      <c r="D6769" s="6">
        <v>6.2960575442185598E-2</v>
      </c>
      <c r="E6769" s="4">
        <f t="shared" si="26"/>
        <v>7.6930600524671142E-2</v>
      </c>
      <c r="F6769" s="4"/>
    </row>
    <row r="6770" spans="1:6" ht="13.2" x14ac:dyDescent="0.25">
      <c r="A6770" s="5">
        <v>44815</v>
      </c>
      <c r="B6770" s="6">
        <v>214.13</v>
      </c>
      <c r="C6770" s="6">
        <v>211.73482000000001</v>
      </c>
      <c r="D6770" s="6">
        <v>1.13121686834502E-2</v>
      </c>
      <c r="E6770" s="4">
        <f t="shared" si="26"/>
        <v>7.5287203923140991E-2</v>
      </c>
      <c r="F6770" s="4"/>
    </row>
    <row r="6771" spans="1:6" ht="13.2" x14ac:dyDescent="0.25">
      <c r="A6771" s="5">
        <v>44815.041666666664</v>
      </c>
      <c r="B6771" s="6">
        <v>234.43</v>
      </c>
      <c r="C6771" s="6">
        <v>232.30289999999999</v>
      </c>
      <c r="D6771" s="6">
        <v>9.1565796208312993E-3</v>
      </c>
      <c r="E6771" s="4">
        <f t="shared" si="26"/>
        <v>7.3582343822994348E-2</v>
      </c>
      <c r="F6771" s="4"/>
    </row>
    <row r="6772" spans="1:6" ht="13.2" x14ac:dyDescent="0.25">
      <c r="A6772" s="5">
        <v>44815.083333333336</v>
      </c>
      <c r="B6772" s="6">
        <v>248.18</v>
      </c>
      <c r="C6772" s="6">
        <v>253.83446000000001</v>
      </c>
      <c r="D6772" s="6">
        <v>2.22761716435191E-2</v>
      </c>
      <c r="E6772" s="4">
        <f t="shared" si="26"/>
        <v>7.3770422433709681E-2</v>
      </c>
      <c r="F6772" s="4"/>
    </row>
    <row r="6773" spans="1:6" ht="13.2" x14ac:dyDescent="0.25">
      <c r="A6773" s="5">
        <v>44815.125</v>
      </c>
      <c r="B6773" s="6">
        <v>266.89999999999998</v>
      </c>
      <c r="C6773" s="6">
        <v>261.62765000000002</v>
      </c>
      <c r="D6773" s="6">
        <v>2.01521131271865E-2</v>
      </c>
      <c r="E6773" s="4">
        <f t="shared" si="26"/>
        <v>7.436298305959696E-2</v>
      </c>
      <c r="F6773" s="4"/>
    </row>
    <row r="6774" spans="1:6" ht="13.2" x14ac:dyDescent="0.25">
      <c r="A6774" s="5">
        <v>44815.166666666664</v>
      </c>
      <c r="B6774" s="6">
        <v>268.26</v>
      </c>
      <c r="C6774" s="6">
        <v>255.52413999999999</v>
      </c>
      <c r="D6774" s="6">
        <v>4.98421010241928E-2</v>
      </c>
      <c r="E6774" s="4">
        <f t="shared" si="26"/>
        <v>7.6378834900770909E-2</v>
      </c>
      <c r="F6774" s="4"/>
    </row>
    <row r="6775" spans="1:6" ht="13.2" x14ac:dyDescent="0.25">
      <c r="A6775" s="5">
        <v>44815.208333333336</v>
      </c>
      <c r="B6775" s="6">
        <v>270.02</v>
      </c>
      <c r="C6775" s="6">
        <v>249.32334</v>
      </c>
      <c r="D6775" s="6">
        <v>8.3011321763938994E-2</v>
      </c>
      <c r="E6775" s="4">
        <f t="shared" si="26"/>
        <v>7.9803879431671762E-2</v>
      </c>
      <c r="F6775" s="4"/>
    </row>
    <row r="6776" spans="1:6" ht="13.2" x14ac:dyDescent="0.25">
      <c r="A6776" s="5">
        <v>44815.25</v>
      </c>
      <c r="B6776" s="6">
        <v>272.41000000000003</v>
      </c>
      <c r="C6776" s="6">
        <v>246.57588000000001</v>
      </c>
      <c r="D6776" s="6">
        <v>0.104771480487061</v>
      </c>
      <c r="E6776" s="4">
        <f t="shared" si="26"/>
        <v>8.3172889828235133E-2</v>
      </c>
      <c r="F6776" s="4"/>
    </row>
    <row r="6777" spans="1:6" ht="13.2" x14ac:dyDescent="0.25">
      <c r="A6777" s="5">
        <v>44815.291666666664</v>
      </c>
      <c r="B6777" s="6">
        <v>270.87</v>
      </c>
      <c r="C6777" s="6">
        <v>243.52463</v>
      </c>
      <c r="D6777" s="6">
        <v>0.112289956050852</v>
      </c>
      <c r="E6777" s="4">
        <f t="shared" si="26"/>
        <v>8.5603778229848937E-2</v>
      </c>
      <c r="F6777" s="4"/>
    </row>
    <row r="6778" spans="1:6" ht="13.2" x14ac:dyDescent="0.25">
      <c r="A6778" s="5">
        <v>44815.333333333336</v>
      </c>
      <c r="B6778" s="6">
        <v>279.39</v>
      </c>
      <c r="C6778" s="6">
        <v>241.56281000000001</v>
      </c>
      <c r="D6778" s="6">
        <v>0.15659359981778601</v>
      </c>
      <c r="E6778" s="4">
        <f t="shared" si="26"/>
        <v>9.1014530954211692E-2</v>
      </c>
      <c r="F6778" s="4"/>
    </row>
    <row r="6779" spans="1:6" ht="13.2" x14ac:dyDescent="0.25">
      <c r="A6779" s="5">
        <v>44815.375</v>
      </c>
      <c r="B6779" s="6">
        <v>278.06</v>
      </c>
      <c r="C6779" s="6">
        <v>238.6728</v>
      </c>
      <c r="D6779" s="6">
        <v>0.16502592670802799</v>
      </c>
      <c r="E6779" s="4">
        <f t="shared" si="26"/>
        <v>9.7628662022194182E-2</v>
      </c>
      <c r="F6779" s="4"/>
    </row>
    <row r="6780" spans="1:6" ht="13.2" x14ac:dyDescent="0.25">
      <c r="A6780" s="5">
        <v>44815.416666666664</v>
      </c>
      <c r="B6780" s="6">
        <v>280.70999999999998</v>
      </c>
      <c r="C6780" s="6">
        <v>235.08170000000001</v>
      </c>
      <c r="D6780" s="6">
        <v>0.194095499564619</v>
      </c>
      <c r="E6780" s="4">
        <f t="shared" si="26"/>
        <v>0.10567832934547781</v>
      </c>
      <c r="F6780" s="4"/>
    </row>
    <row r="6781" spans="1:6" ht="13.2" x14ac:dyDescent="0.25">
      <c r="A6781" s="5">
        <v>44815.458333333336</v>
      </c>
      <c r="B6781" s="6">
        <v>282.70999999999998</v>
      </c>
      <c r="C6781" s="6">
        <v>237.51958999999999</v>
      </c>
      <c r="D6781" s="6">
        <v>0.190259717103755</v>
      </c>
      <c r="E6781" s="4">
        <f t="shared" si="26"/>
        <v>0.11252301656848758</v>
      </c>
      <c r="F6781" s="4"/>
    </row>
    <row r="6782" spans="1:6" ht="13.2" x14ac:dyDescent="0.25">
      <c r="A6782" s="5">
        <v>44815.5</v>
      </c>
      <c r="B6782" s="6">
        <v>280.26</v>
      </c>
      <c r="C6782" s="6">
        <v>244.05732</v>
      </c>
      <c r="D6782" s="6">
        <v>0.14833679235681099</v>
      </c>
      <c r="E6782" s="4">
        <f t="shared" si="26"/>
        <v>0.11639797843028088</v>
      </c>
      <c r="F6782" s="4"/>
    </row>
    <row r="6783" spans="1:6" ht="13.2" x14ac:dyDescent="0.25">
      <c r="A6783" s="5">
        <v>44815.541666666664</v>
      </c>
      <c r="B6783" s="6">
        <v>277.99</v>
      </c>
      <c r="C6783" s="6">
        <v>243.03122999999999</v>
      </c>
      <c r="D6783" s="6">
        <v>0.14384476431279999</v>
      </c>
      <c r="E6783" s="4">
        <f t="shared" si="26"/>
        <v>0.11915561633254766</v>
      </c>
      <c r="F6783" s="4"/>
    </row>
    <row r="6784" spans="1:6" ht="13.2" x14ac:dyDescent="0.25">
      <c r="A6784" s="5">
        <v>44815.583333333336</v>
      </c>
      <c r="B6784" s="6">
        <v>279.7</v>
      </c>
      <c r="C6784" s="6">
        <v>230.26972000000001</v>
      </c>
      <c r="D6784" s="6">
        <v>0.21466252705739999</v>
      </c>
      <c r="E6784" s="4">
        <f t="shared" si="26"/>
        <v>0.12391235476638772</v>
      </c>
      <c r="F6784" s="4"/>
    </row>
    <row r="6785" spans="1:6" ht="13.2" x14ac:dyDescent="0.25">
      <c r="A6785" s="5">
        <v>44815.625</v>
      </c>
      <c r="B6785" s="6">
        <v>254.61</v>
      </c>
      <c r="C6785" s="6">
        <v>206.78364999999999</v>
      </c>
      <c r="D6785" s="6">
        <v>0.231286903002244</v>
      </c>
      <c r="E6785" s="4">
        <f t="shared" si="26"/>
        <v>0.12755745913560187</v>
      </c>
      <c r="F6785" s="4"/>
    </row>
    <row r="6786" spans="1:6" ht="13.2" x14ac:dyDescent="0.25">
      <c r="A6786" s="5">
        <v>44815.666666666664</v>
      </c>
      <c r="B6786" s="6">
        <v>216.19</v>
      </c>
      <c r="C6786" s="6">
        <v>182.87603999999999</v>
      </c>
      <c r="D6786" s="6">
        <v>0.182166892940157</v>
      </c>
      <c r="E6786" s="4">
        <f t="shared" si="26"/>
        <v>0.12266601851067856</v>
      </c>
      <c r="F6786" s="4"/>
    </row>
    <row r="6787" spans="1:6" ht="13.2" x14ac:dyDescent="0.25">
      <c r="A6787" s="5">
        <v>44815.708333333336</v>
      </c>
      <c r="B6787" s="6">
        <v>190.44</v>
      </c>
      <c r="C6787" s="6">
        <v>165.08135999999999</v>
      </c>
      <c r="D6787" s="6">
        <v>0.153612982107731</v>
      </c>
      <c r="E6787" s="4">
        <f t="shared" si="26"/>
        <v>0.11575807566056841</v>
      </c>
      <c r="F6787" s="4"/>
    </row>
    <row r="6788" spans="1:6" ht="13.2" x14ac:dyDescent="0.25">
      <c r="A6788" s="5">
        <v>44815.75</v>
      </c>
      <c r="B6788" s="6">
        <v>177.17</v>
      </c>
      <c r="C6788" s="6">
        <v>159.3683</v>
      </c>
      <c r="D6788" s="6">
        <v>0.11170163702568101</v>
      </c>
      <c r="E6788" s="4">
        <f t="shared" si="26"/>
        <v>0.10899857998586621</v>
      </c>
      <c r="F6788" s="4"/>
    </row>
    <row r="6789" spans="1:6" ht="13.2" x14ac:dyDescent="0.25">
      <c r="A6789" s="5">
        <v>44815.791666666664</v>
      </c>
      <c r="B6789" s="6">
        <v>178.85</v>
      </c>
      <c r="C6789" s="6">
        <v>163.28783999999999</v>
      </c>
      <c r="D6789" s="6">
        <v>9.5305075993411398E-2</v>
      </c>
      <c r="E6789" s="4">
        <f t="shared" si="26"/>
        <v>0.10611579200968692</v>
      </c>
      <c r="F6789" s="4"/>
    </row>
    <row r="6790" spans="1:6" ht="13.2" x14ac:dyDescent="0.25">
      <c r="A6790" s="5">
        <v>44815.833333333336</v>
      </c>
      <c r="B6790" s="6">
        <v>181.63</v>
      </c>
      <c r="C6790" s="6">
        <v>169.42949999999999</v>
      </c>
      <c r="D6790" s="6">
        <v>7.2009301803995202E-2</v>
      </c>
      <c r="E6790" s="4">
        <f t="shared" si="26"/>
        <v>0.10756110755233193</v>
      </c>
      <c r="F6790" s="4"/>
    </row>
    <row r="6791" spans="1:6" ht="13.2" x14ac:dyDescent="0.25">
      <c r="A6791" s="5">
        <v>44815.875</v>
      </c>
      <c r="B6791" s="6">
        <v>183.41</v>
      </c>
      <c r="C6791" s="6">
        <v>176.19041000000001</v>
      </c>
      <c r="D6791" s="6">
        <v>4.0976066745062802E-2</v>
      </c>
      <c r="E6791" s="4">
        <f t="shared" si="26"/>
        <v>0.10788931016233821</v>
      </c>
      <c r="F6791" s="4"/>
    </row>
    <row r="6792" spans="1:6" ht="13.2" x14ac:dyDescent="0.25">
      <c r="A6792" s="5">
        <v>44815.916666666664</v>
      </c>
      <c r="B6792" s="6">
        <v>186.93</v>
      </c>
      <c r="C6792" s="6">
        <v>185.95612</v>
      </c>
      <c r="D6792" s="6">
        <v>5.23714949526806E-3</v>
      </c>
      <c r="E6792" s="4">
        <f t="shared" si="26"/>
        <v>0.10753697099491528</v>
      </c>
      <c r="F6792" s="4"/>
    </row>
    <row r="6793" spans="1:6" ht="13.2" x14ac:dyDescent="0.25">
      <c r="A6793" s="5">
        <v>44815.958333333336</v>
      </c>
      <c r="B6793" s="6">
        <v>191.51</v>
      </c>
      <c r="C6793" s="6">
        <v>197.72627</v>
      </c>
      <c r="D6793" s="6">
        <v>3.1438766330847197E-2</v>
      </c>
      <c r="E6793" s="4">
        <f t="shared" si="26"/>
        <v>0.10622356228194287</v>
      </c>
      <c r="F6793" s="4"/>
    </row>
    <row r="6794" spans="1:6" ht="13.2" x14ac:dyDescent="0.25">
      <c r="A6794" s="5">
        <v>44816</v>
      </c>
      <c r="B6794" s="6">
        <v>208.48</v>
      </c>
      <c r="C6794" s="6">
        <v>193.22368</v>
      </c>
      <c r="D6794" s="6">
        <v>7.8956782108693793E-2</v>
      </c>
      <c r="E6794" s="4">
        <f t="shared" si="26"/>
        <v>0.109042087841328</v>
      </c>
      <c r="F6794" s="4"/>
    </row>
    <row r="6795" spans="1:6" ht="13.2" x14ac:dyDescent="0.25">
      <c r="A6795" s="5">
        <v>44816.041666666664</v>
      </c>
      <c r="B6795" s="6">
        <v>233.93</v>
      </c>
      <c r="C6795" s="6">
        <v>217.20733000000001</v>
      </c>
      <c r="D6795" s="6">
        <v>7.6989436774532294E-2</v>
      </c>
      <c r="E6795" s="4">
        <f t="shared" si="26"/>
        <v>0.11186845688939888</v>
      </c>
      <c r="F6795" s="4"/>
    </row>
    <row r="6796" spans="1:6" ht="13.2" x14ac:dyDescent="0.25">
      <c r="A6796" s="5">
        <v>44816.083333333336</v>
      </c>
      <c r="B6796" s="6">
        <v>267.33999999999997</v>
      </c>
      <c r="C6796" s="6">
        <v>242.09738999999999</v>
      </c>
      <c r="D6796" s="6">
        <v>0.104266345044033</v>
      </c>
      <c r="E6796" s="4">
        <f t="shared" si="26"/>
        <v>0.11528471411442028</v>
      </c>
      <c r="F6796" s="4"/>
    </row>
    <row r="6797" spans="1:6" ht="13.2" x14ac:dyDescent="0.25">
      <c r="A6797" s="5">
        <v>44816.125</v>
      </c>
      <c r="B6797" s="6">
        <v>278.29000000000002</v>
      </c>
      <c r="C6797" s="6">
        <v>251.95976999999999</v>
      </c>
      <c r="D6797" s="6">
        <v>0.104501722636117</v>
      </c>
      <c r="E6797" s="4">
        <f t="shared" si="26"/>
        <v>0.1187992811772924</v>
      </c>
      <c r="F6797" s="4"/>
    </row>
    <row r="6798" spans="1:6" ht="13.2" x14ac:dyDescent="0.25">
      <c r="A6798" s="5">
        <v>44816.166666666664</v>
      </c>
      <c r="B6798" s="6">
        <v>278.49</v>
      </c>
      <c r="C6798" s="6">
        <v>246.50801000000001</v>
      </c>
      <c r="D6798" s="6">
        <v>0.12974016544127701</v>
      </c>
      <c r="E6798" s="4">
        <f t="shared" si="26"/>
        <v>0.12212836719467091</v>
      </c>
      <c r="F6798" s="4"/>
    </row>
    <row r="6799" spans="1:6" ht="13.2" x14ac:dyDescent="0.25">
      <c r="A6799" s="5">
        <v>44816.208333333336</v>
      </c>
      <c r="B6799" s="6">
        <v>263.18</v>
      </c>
      <c r="C6799" s="6">
        <v>239.58246</v>
      </c>
      <c r="D6799" s="6">
        <v>9.8494439033642106E-2</v>
      </c>
      <c r="E6799" s="4">
        <f t="shared" si="26"/>
        <v>0.12277349708090853</v>
      </c>
      <c r="F6799" s="4"/>
    </row>
    <row r="6800" spans="1:6" ht="13.2" x14ac:dyDescent="0.25">
      <c r="A6800" s="5">
        <v>44816.25</v>
      </c>
      <c r="B6800" s="6">
        <v>261.39999999999998</v>
      </c>
      <c r="C6800" s="6">
        <v>236.48078000000001</v>
      </c>
      <c r="D6800" s="6">
        <v>0.10537524444904101</v>
      </c>
      <c r="E6800" s="4">
        <f t="shared" si="26"/>
        <v>0.12279865391265769</v>
      </c>
      <c r="F6800" s="4"/>
    </row>
    <row r="6801" spans="1:6" ht="13.2" x14ac:dyDescent="0.25">
      <c r="A6801" s="5">
        <v>44816.291666666664</v>
      </c>
      <c r="B6801" s="6">
        <v>265.91000000000003</v>
      </c>
      <c r="C6801" s="6">
        <v>234.64158</v>
      </c>
      <c r="D6801" s="6">
        <v>0.13326035394067801</v>
      </c>
      <c r="E6801" s="4">
        <f t="shared" si="26"/>
        <v>0.12367242049140044</v>
      </c>
      <c r="F6801" s="4"/>
    </row>
    <row r="6802" spans="1:6" ht="13.2" x14ac:dyDescent="0.25">
      <c r="A6802" s="5">
        <v>44816.333333333336</v>
      </c>
      <c r="B6802" s="6">
        <v>262.20999999999998</v>
      </c>
      <c r="C6802" s="6">
        <v>232.86662999999999</v>
      </c>
      <c r="D6802" s="6">
        <v>0.12600933847842399</v>
      </c>
      <c r="E6802" s="4">
        <f t="shared" si="26"/>
        <v>0.12239807626892703</v>
      </c>
      <c r="F6802" s="4"/>
    </row>
    <row r="6803" spans="1:6" ht="13.2" x14ac:dyDescent="0.25">
      <c r="A6803" s="5">
        <v>44816.375</v>
      </c>
      <c r="B6803" s="6">
        <v>266.52</v>
      </c>
      <c r="C6803" s="6">
        <v>228.44164000000001</v>
      </c>
      <c r="D6803" s="6">
        <v>0.166687474315102</v>
      </c>
      <c r="E6803" s="4">
        <f t="shared" si="26"/>
        <v>0.12246730741922179</v>
      </c>
      <c r="F6803" s="4"/>
    </row>
    <row r="6804" spans="1:6" ht="13.2" x14ac:dyDescent="0.25">
      <c r="A6804" s="5">
        <v>44816.416666666664</v>
      </c>
      <c r="B6804" s="6">
        <v>260.79000000000002</v>
      </c>
      <c r="C6804" s="6">
        <v>224.89598000000001</v>
      </c>
      <c r="D6804" s="6">
        <v>0.15960276390889599</v>
      </c>
      <c r="E6804" s="4">
        <f t="shared" si="26"/>
        <v>0.1210301101002333</v>
      </c>
      <c r="F6804" s="4"/>
    </row>
    <row r="6805" spans="1:6" ht="13.2" x14ac:dyDescent="0.25">
      <c r="A6805" s="5">
        <v>44816.458333333336</v>
      </c>
      <c r="B6805" s="6">
        <v>257.52999999999997</v>
      </c>
      <c r="C6805" s="6">
        <v>229.72776999999999</v>
      </c>
      <c r="D6805" s="6">
        <v>0.121022504157855</v>
      </c>
      <c r="E6805" s="4">
        <f t="shared" si="26"/>
        <v>0.11814522622748751</v>
      </c>
      <c r="F6805" s="4"/>
    </row>
    <row r="6806" spans="1:6" ht="13.2" x14ac:dyDescent="0.25">
      <c r="A6806" s="5">
        <v>44816.5</v>
      </c>
      <c r="B6806" s="6">
        <v>260.89</v>
      </c>
      <c r="C6806" s="6">
        <v>237.92811</v>
      </c>
      <c r="D6806" s="6">
        <v>9.6507680408170204E-2</v>
      </c>
      <c r="E6806" s="4">
        <f t="shared" si="26"/>
        <v>0.11598567989629414</v>
      </c>
      <c r="F6806" s="4"/>
    </row>
    <row r="6807" spans="1:6" ht="13.2" x14ac:dyDescent="0.25">
      <c r="A6807" s="5">
        <v>44816.541666666664</v>
      </c>
      <c r="B6807" s="6">
        <v>262.73</v>
      </c>
      <c r="C6807" s="6">
        <v>235.02334999999999</v>
      </c>
      <c r="D6807" s="6">
        <v>0.117888924653656</v>
      </c>
      <c r="E6807" s="4">
        <f t="shared" si="26"/>
        <v>0.11490418657716313</v>
      </c>
      <c r="F6807" s="4"/>
    </row>
    <row r="6808" spans="1:6" ht="13.2" x14ac:dyDescent="0.25">
      <c r="A6808" s="5">
        <v>44816.583333333336</v>
      </c>
      <c r="B6808" s="6">
        <v>276.27</v>
      </c>
      <c r="C6808" s="6">
        <v>218.34980999999999</v>
      </c>
      <c r="D6808" s="6">
        <v>0.26526329471044602</v>
      </c>
      <c r="E6808" s="4">
        <f t="shared" si="26"/>
        <v>0.11701255189604005</v>
      </c>
      <c r="F6808" s="4"/>
    </row>
    <row r="6809" spans="1:6" ht="13.2" x14ac:dyDescent="0.25">
      <c r="A6809" s="5">
        <v>44816.625</v>
      </c>
      <c r="B6809" s="6">
        <v>240.93</v>
      </c>
      <c r="C6809" s="6">
        <v>192.95977999999999</v>
      </c>
      <c r="D6809" s="6">
        <v>0.24860216984078201</v>
      </c>
      <c r="E6809" s="4">
        <f t="shared" si="26"/>
        <v>0.11773402134764581</v>
      </c>
      <c r="F6809" s="4"/>
    </row>
    <row r="6810" spans="1:6" ht="13.2" x14ac:dyDescent="0.25">
      <c r="A6810" s="5">
        <v>44816.666666666664</v>
      </c>
      <c r="B6810" s="6">
        <v>210.69</v>
      </c>
      <c r="C6810" s="6">
        <v>169.95903000000001</v>
      </c>
      <c r="D6810" s="6">
        <v>0.239651697235504</v>
      </c>
      <c r="E6810" s="4">
        <f t="shared" si="26"/>
        <v>0.12012922152661859</v>
      </c>
      <c r="F6810" s="4"/>
    </row>
    <row r="6811" spans="1:6" ht="13.2" x14ac:dyDescent="0.25">
      <c r="A6811" s="5">
        <v>44816.708333333336</v>
      </c>
      <c r="B6811" s="6">
        <v>194.25</v>
      </c>
      <c r="C6811" s="6">
        <v>154.23776000000001</v>
      </c>
      <c r="D6811" s="6">
        <v>0.25941922393063699</v>
      </c>
      <c r="E6811" s="4">
        <f t="shared" si="26"/>
        <v>0.12453781493590632</v>
      </c>
      <c r="F6811" s="4"/>
    </row>
    <row r="6812" spans="1:6" ht="13.2" x14ac:dyDescent="0.25">
      <c r="A6812" s="5">
        <v>44816.75</v>
      </c>
      <c r="B6812" s="6">
        <v>182.99</v>
      </c>
      <c r="C6812" s="6">
        <v>148.92027999999999</v>
      </c>
      <c r="D6812" s="6">
        <v>0.228778242963282</v>
      </c>
      <c r="E6812" s="4">
        <f t="shared" si="26"/>
        <v>0.12941600684997304</v>
      </c>
      <c r="F6812" s="4"/>
    </row>
    <row r="6813" spans="1:6" ht="13.2" x14ac:dyDescent="0.25">
      <c r="A6813" s="5">
        <v>44816.791666666664</v>
      </c>
      <c r="B6813" s="6">
        <v>184.7</v>
      </c>
      <c r="C6813" s="6">
        <v>150.35825</v>
      </c>
      <c r="D6813" s="6">
        <v>0.22839950584686899</v>
      </c>
      <c r="E6813" s="4">
        <f t="shared" si="26"/>
        <v>0.13496160809386709</v>
      </c>
      <c r="F6813" s="4"/>
    </row>
    <row r="6814" spans="1:6" ht="13.2" x14ac:dyDescent="0.25">
      <c r="A6814" s="5">
        <v>44816.833333333336</v>
      </c>
      <c r="B6814" s="6">
        <v>197.36</v>
      </c>
      <c r="C6814" s="6">
        <v>153.72006999999999</v>
      </c>
      <c r="D6814" s="6">
        <v>0.28389220743914501</v>
      </c>
      <c r="E6814" s="4">
        <f t="shared" si="26"/>
        <v>0.14379006249533166</v>
      </c>
      <c r="F6814" s="4"/>
    </row>
    <row r="6815" spans="1:6" ht="13.2" x14ac:dyDescent="0.25">
      <c r="A6815" s="5">
        <v>44816.875</v>
      </c>
      <c r="B6815" s="6">
        <v>209.66</v>
      </c>
      <c r="C6815" s="6">
        <v>159.1942</v>
      </c>
      <c r="D6815" s="6">
        <v>0.31700778043421102</v>
      </c>
      <c r="E6815" s="4">
        <f t="shared" si="26"/>
        <v>0.15529138389904618</v>
      </c>
      <c r="F6815" s="4"/>
    </row>
    <row r="6816" spans="1:6" ht="13.2" x14ac:dyDescent="0.25">
      <c r="A6816" s="5">
        <v>44816.916666666664</v>
      </c>
      <c r="B6816" s="6">
        <v>205</v>
      </c>
      <c r="C6816" s="6">
        <v>167.39474000000001</v>
      </c>
      <c r="D6816" s="6">
        <v>0.22465018912780599</v>
      </c>
      <c r="E6816" s="4">
        <f t="shared" si="26"/>
        <v>0.16443359388373527</v>
      </c>
      <c r="F6816" s="4"/>
    </row>
    <row r="6817" spans="1:6" ht="13.2" x14ac:dyDescent="0.25">
      <c r="A6817" s="5">
        <v>44816.958333333336</v>
      </c>
      <c r="B6817" s="6">
        <v>195.58</v>
      </c>
      <c r="C6817" s="6">
        <v>177.79191</v>
      </c>
      <c r="D6817" s="6">
        <v>0.10005005289610699</v>
      </c>
      <c r="E6817" s="4">
        <f t="shared" si="26"/>
        <v>0.16729239749062108</v>
      </c>
      <c r="F6817" s="4"/>
    </row>
    <row r="6818" spans="1:6" ht="13.2" x14ac:dyDescent="0.25">
      <c r="A6818" s="5">
        <v>44814</v>
      </c>
      <c r="B6818" s="6">
        <v>220.69</v>
      </c>
      <c r="C6818" s="6">
        <v>234.36528000000001</v>
      </c>
      <c r="D6818" s="6">
        <v>5.8350281236196802E-2</v>
      </c>
      <c r="E6818" s="4">
        <f t="shared" si="26"/>
        <v>0.16643379328760036</v>
      </c>
      <c r="F6818" s="4"/>
    </row>
    <row r="6819" spans="1:6" ht="13.2" x14ac:dyDescent="0.25">
      <c r="A6819" s="5">
        <v>44814.041666666664</v>
      </c>
      <c r="B6819" s="6">
        <v>237.78</v>
      </c>
      <c r="C6819" s="6">
        <v>255.85049000000001</v>
      </c>
      <c r="D6819" s="6">
        <v>7.0629100612627296E-2</v>
      </c>
      <c r="E6819" s="4">
        <f t="shared" si="26"/>
        <v>0.16616877928085436</v>
      </c>
      <c r="F6819" s="4"/>
    </row>
    <row r="6820" spans="1:6" ht="13.2" x14ac:dyDescent="0.25">
      <c r="A6820" s="5">
        <v>44814.083333333336</v>
      </c>
      <c r="B6820" s="6">
        <v>262.19</v>
      </c>
      <c r="C6820" s="6">
        <v>271.90082000000001</v>
      </c>
      <c r="D6820" s="6">
        <v>3.5714566804175098E-2</v>
      </c>
      <c r="E6820" s="4">
        <f t="shared" si="26"/>
        <v>0.16331245518752693</v>
      </c>
      <c r="F6820" s="4"/>
    </row>
    <row r="6821" spans="1:6" ht="13.2" x14ac:dyDescent="0.25">
      <c r="A6821" s="5">
        <v>44814.125</v>
      </c>
      <c r="B6821" s="6">
        <v>274.19</v>
      </c>
      <c r="C6821" s="6">
        <v>277.77875</v>
      </c>
      <c r="D6821" s="6">
        <v>1.29194547819082E-2</v>
      </c>
      <c r="E6821" s="4">
        <f t="shared" si="26"/>
        <v>0.15949652736026823</v>
      </c>
      <c r="F6821" s="4"/>
    </row>
    <row r="6822" spans="1:6" ht="13.2" x14ac:dyDescent="0.25">
      <c r="A6822" s="5">
        <v>44814.166666666664</v>
      </c>
      <c r="B6822" s="6">
        <v>266.41000000000003</v>
      </c>
      <c r="C6822" s="6">
        <v>274.81180000000001</v>
      </c>
      <c r="D6822" s="6">
        <v>3.0572922996756201E-2</v>
      </c>
      <c r="E6822" s="4">
        <f t="shared" si="26"/>
        <v>0.15536455892507989</v>
      </c>
      <c r="F6822" s="4"/>
    </row>
    <row r="6823" spans="1:6" ht="13.2" x14ac:dyDescent="0.25">
      <c r="A6823" s="5">
        <v>44814.208333333336</v>
      </c>
      <c r="B6823" s="6">
        <v>261.41000000000003</v>
      </c>
      <c r="C6823" s="6">
        <v>272.08503000000002</v>
      </c>
      <c r="D6823" s="6">
        <v>3.9234168818475502E-2</v>
      </c>
      <c r="E6823" s="4">
        <f t="shared" si="26"/>
        <v>0.15289538099944797</v>
      </c>
      <c r="F6823" s="4"/>
    </row>
    <row r="6824" spans="1:6" ht="13.2" x14ac:dyDescent="0.25">
      <c r="A6824" s="5">
        <v>44814.25</v>
      </c>
      <c r="B6824" s="6">
        <v>253.72</v>
      </c>
      <c r="C6824" s="6">
        <v>271.03379999999999</v>
      </c>
      <c r="D6824" s="6">
        <v>6.38805934905535E-2</v>
      </c>
      <c r="E6824" s="4">
        <f t="shared" si="26"/>
        <v>0.15116643720951092</v>
      </c>
      <c r="F6824" s="4"/>
    </row>
    <row r="6825" spans="1:6" ht="13.2" x14ac:dyDescent="0.25">
      <c r="A6825" s="5">
        <v>44814.291666666664</v>
      </c>
      <c r="B6825" s="6">
        <v>243.83</v>
      </c>
      <c r="C6825" s="6">
        <v>268.18459000000001</v>
      </c>
      <c r="D6825" s="6">
        <v>9.0812786819705005E-2</v>
      </c>
      <c r="E6825" s="4">
        <f t="shared" si="26"/>
        <v>0.14939778857947042</v>
      </c>
      <c r="F6825" s="4"/>
    </row>
    <row r="6826" spans="1:6" ht="13.2" x14ac:dyDescent="0.25">
      <c r="A6826" s="5">
        <v>44814.333333333336</v>
      </c>
      <c r="B6826" s="6">
        <v>250.32</v>
      </c>
      <c r="C6826" s="6">
        <v>267.67173000000003</v>
      </c>
      <c r="D6826" s="6">
        <v>6.4824664151122799E-2</v>
      </c>
      <c r="E6826" s="4">
        <f t="shared" si="26"/>
        <v>0.14684842714916621</v>
      </c>
      <c r="F6826" s="4"/>
    </row>
    <row r="6827" spans="1:6" ht="13.2" x14ac:dyDescent="0.25">
      <c r="A6827" s="5">
        <v>44814.375</v>
      </c>
      <c r="B6827" s="6">
        <v>253.74</v>
      </c>
      <c r="C6827" s="6">
        <v>268.22107</v>
      </c>
      <c r="D6827" s="6">
        <v>5.3989308147939202E-2</v>
      </c>
      <c r="E6827" s="4">
        <f t="shared" si="26"/>
        <v>0.14215267022553443</v>
      </c>
      <c r="F6827" s="4"/>
    </row>
    <row r="6828" spans="1:6" ht="13.2" x14ac:dyDescent="0.25">
      <c r="A6828" s="5">
        <v>44814.416666666664</v>
      </c>
      <c r="B6828" s="6">
        <v>251.1</v>
      </c>
      <c r="C6828" s="6">
        <v>266.69792999999999</v>
      </c>
      <c r="D6828" s="6">
        <v>5.8485380820166001E-2</v>
      </c>
      <c r="E6828" s="4">
        <f t="shared" si="26"/>
        <v>0.13793944593017068</v>
      </c>
      <c r="F6828" s="4"/>
    </row>
    <row r="6829" spans="1:6" ht="13.2" x14ac:dyDescent="0.25">
      <c r="A6829" s="5">
        <v>44814.458333333336</v>
      </c>
      <c r="B6829" s="6">
        <v>256.54000000000002</v>
      </c>
      <c r="C6829" s="6">
        <v>265.08154000000002</v>
      </c>
      <c r="D6829" s="6">
        <v>3.2222311670590101E-2</v>
      </c>
      <c r="E6829" s="4">
        <f t="shared" si="26"/>
        <v>0.13423943790986798</v>
      </c>
      <c r="F6829" s="4"/>
    </row>
    <row r="6830" spans="1:6" ht="13.2" x14ac:dyDescent="0.25">
      <c r="A6830" s="5">
        <v>44814.5</v>
      </c>
      <c r="B6830" s="6">
        <v>268.75</v>
      </c>
      <c r="C6830" s="6">
        <v>266.87909999999999</v>
      </c>
      <c r="D6830" s="6">
        <v>7.0102904273882998E-3</v>
      </c>
      <c r="E6830" s="4">
        <f t="shared" si="26"/>
        <v>0.13051037999400206</v>
      </c>
      <c r="F6830" s="4"/>
    </row>
    <row r="6831" spans="1:6" ht="13.2" x14ac:dyDescent="0.25">
      <c r="A6831" s="5">
        <v>44814.541666666664</v>
      </c>
      <c r="B6831" s="6">
        <v>275.01</v>
      </c>
      <c r="C6831" s="6">
        <v>267.20907999999997</v>
      </c>
      <c r="D6831" s="6">
        <v>2.9194067806378499E-2</v>
      </c>
      <c r="E6831" s="4">
        <f t="shared" si="26"/>
        <v>0.12681476095869884</v>
      </c>
      <c r="F6831" s="4"/>
    </row>
    <row r="6832" spans="1:6" ht="13.2" x14ac:dyDescent="0.25">
      <c r="A6832" s="5">
        <v>44814.583333333336</v>
      </c>
      <c r="B6832" s="6">
        <v>268.75</v>
      </c>
      <c r="C6832" s="6">
        <v>259.02294999999998</v>
      </c>
      <c r="D6832" s="6">
        <v>3.7552850046685099E-2</v>
      </c>
      <c r="E6832" s="4">
        <f t="shared" si="26"/>
        <v>0.11732682576437548</v>
      </c>
      <c r="F6832" s="4"/>
    </row>
    <row r="6833" spans="1:6" ht="13.2" x14ac:dyDescent="0.25">
      <c r="A6833" s="5">
        <v>44814.625</v>
      </c>
      <c r="B6833" s="6">
        <v>251.89</v>
      </c>
      <c r="C6833" s="6">
        <v>236.19925000000001</v>
      </c>
      <c r="D6833" s="6">
        <v>6.6430143194781396E-2</v>
      </c>
      <c r="E6833" s="4">
        <f t="shared" si="26"/>
        <v>0.10973632465412546</v>
      </c>
      <c r="F6833" s="4"/>
    </row>
    <row r="6834" spans="1:6" ht="13.2" x14ac:dyDescent="0.25">
      <c r="A6834" s="5">
        <v>44814.666666666664</v>
      </c>
      <c r="B6834" s="6">
        <v>253.19</v>
      </c>
      <c r="C6834" s="6">
        <v>207.17554000000001</v>
      </c>
      <c r="D6834" s="6">
        <v>0.222103729040599</v>
      </c>
      <c r="E6834" s="4">
        <f t="shared" si="26"/>
        <v>0.10900515931267107</v>
      </c>
      <c r="F6834" s="4"/>
    </row>
    <row r="6835" spans="1:6" ht="13.2" x14ac:dyDescent="0.25">
      <c r="A6835" s="5">
        <v>44814.708333333336</v>
      </c>
      <c r="B6835" s="6">
        <v>232.62</v>
      </c>
      <c r="C6835" s="6">
        <v>181.89027999999999</v>
      </c>
      <c r="D6835" s="6">
        <v>0.27890286385836499</v>
      </c>
      <c r="E6835" s="4">
        <f t="shared" si="26"/>
        <v>0.10981697764299307</v>
      </c>
      <c r="F6835" s="4"/>
    </row>
    <row r="6836" spans="1:6" ht="13.2" x14ac:dyDescent="0.25">
      <c r="A6836" s="5">
        <v>44814.75</v>
      </c>
      <c r="B6836" s="6">
        <v>216.34</v>
      </c>
      <c r="C6836" s="6">
        <v>169.90281999999999</v>
      </c>
      <c r="D6836" s="6">
        <v>0.273316122710617</v>
      </c>
      <c r="E6836" s="4">
        <f t="shared" si="26"/>
        <v>0.11167272263246535</v>
      </c>
      <c r="F6836" s="4"/>
    </row>
    <row r="6837" spans="1:6" ht="13.2" x14ac:dyDescent="0.25">
      <c r="A6837" s="5">
        <v>44814.791666666664</v>
      </c>
      <c r="B6837" s="6">
        <v>202.39</v>
      </c>
      <c r="C6837" s="6">
        <v>172.42988</v>
      </c>
      <c r="D6837" s="6">
        <v>0.17375248419821401</v>
      </c>
      <c r="E6837" s="4">
        <f t="shared" si="26"/>
        <v>0.10939576339710472</v>
      </c>
      <c r="F6837" s="4"/>
    </row>
    <row r="6838" spans="1:6" ht="13.2" x14ac:dyDescent="0.25">
      <c r="A6838" s="5">
        <v>44814.833333333336</v>
      </c>
      <c r="B6838" s="6">
        <v>187.97</v>
      </c>
      <c r="C6838" s="6">
        <v>180.46126000000001</v>
      </c>
      <c r="D6838" s="6">
        <v>4.1608597878569499E-2</v>
      </c>
      <c r="E6838" s="4">
        <f t="shared" si="26"/>
        <v>9.9300612998747373E-2</v>
      </c>
      <c r="F6838" s="4"/>
    </row>
    <row r="6839" spans="1:6" ht="13.2" x14ac:dyDescent="0.25">
      <c r="A6839" s="5">
        <v>44814.875</v>
      </c>
      <c r="B6839" s="6">
        <v>196.66</v>
      </c>
      <c r="C6839" s="6">
        <v>187.93620999999999</v>
      </c>
      <c r="D6839" s="6">
        <v>4.6418888621836102E-2</v>
      </c>
      <c r="E6839" s="4">
        <f t="shared" si="26"/>
        <v>8.8026075839898424E-2</v>
      </c>
      <c r="F6839" s="4"/>
    </row>
    <row r="6840" spans="1:6" ht="13.2" x14ac:dyDescent="0.25">
      <c r="A6840" s="5">
        <v>44814.916666666664</v>
      </c>
      <c r="B6840" s="6">
        <v>200.77</v>
      </c>
      <c r="C6840" s="6">
        <v>197.52673999999999</v>
      </c>
      <c r="D6840" s="6">
        <v>1.6419346565432199E-2</v>
      </c>
      <c r="E6840" s="4">
        <f t="shared" si="26"/>
        <v>7.9349790733132863E-2</v>
      </c>
      <c r="F6840" s="4"/>
    </row>
    <row r="6841" spans="1:6" ht="13.2" x14ac:dyDescent="0.25">
      <c r="A6841" s="5">
        <v>44814.958333333336</v>
      </c>
      <c r="B6841" s="6">
        <v>204.13</v>
      </c>
      <c r="C6841" s="6">
        <v>212.10990000000001</v>
      </c>
      <c r="D6841" s="6">
        <v>3.7621534874138399E-2</v>
      </c>
      <c r="E6841" s="4">
        <f t="shared" si="26"/>
        <v>7.6748602482217501E-2</v>
      </c>
      <c r="F6841" s="4"/>
    </row>
    <row r="6842" spans="1:6" ht="13.2" x14ac:dyDescent="0.25">
      <c r="A6842" s="5">
        <v>44815</v>
      </c>
      <c r="B6842" s="6">
        <v>214.13</v>
      </c>
      <c r="C6842" s="6">
        <v>205.32400000000001</v>
      </c>
      <c r="D6842" s="6">
        <v>4.2888313105140997E-2</v>
      </c>
      <c r="E6842" s="4">
        <f t="shared" si="26"/>
        <v>7.6104353810090175E-2</v>
      </c>
      <c r="F6842" s="4"/>
    </row>
    <row r="6843" spans="1:6" ht="13.2" x14ac:dyDescent="0.25">
      <c r="A6843" s="5">
        <v>44815.041666666664</v>
      </c>
      <c r="B6843" s="6">
        <v>234.43</v>
      </c>
      <c r="C6843" s="6">
        <v>229.90772000000001</v>
      </c>
      <c r="D6843" s="6">
        <v>1.96699788941406E-2</v>
      </c>
      <c r="E6843" s="4">
        <f t="shared" si="26"/>
        <v>7.3981057071819914E-2</v>
      </c>
      <c r="F6843" s="4"/>
    </row>
    <row r="6844" spans="1:6" ht="13.2" x14ac:dyDescent="0.25">
      <c r="A6844" s="5">
        <v>44815.083333333336</v>
      </c>
      <c r="B6844" s="6">
        <v>248.18</v>
      </c>
      <c r="C6844" s="6">
        <v>254.85287</v>
      </c>
      <c r="D6844" s="6">
        <v>2.6183224854403199E-2</v>
      </c>
      <c r="E6844" s="4">
        <f t="shared" si="26"/>
        <v>7.3583917823912742E-2</v>
      </c>
      <c r="F6844" s="4"/>
    </row>
    <row r="6845" spans="1:6" ht="13.2" x14ac:dyDescent="0.25">
      <c r="A6845" s="5">
        <v>44815.125</v>
      </c>
      <c r="B6845" s="6">
        <v>266.89999999999998</v>
      </c>
      <c r="C6845" s="6">
        <v>264.72212999999999</v>
      </c>
      <c r="D6845" s="6">
        <v>8.2270039153884995E-3</v>
      </c>
      <c r="E6845" s="4">
        <f t="shared" si="26"/>
        <v>7.338839903780775E-2</v>
      </c>
      <c r="F6845" s="4"/>
    </row>
    <row r="6846" spans="1:6" ht="13.2" x14ac:dyDescent="0.25">
      <c r="A6846" s="5">
        <v>44815.166666666664</v>
      </c>
      <c r="B6846" s="6">
        <v>268.26</v>
      </c>
      <c r="C6846" s="6">
        <v>260.56815</v>
      </c>
      <c r="D6846" s="6">
        <v>2.9519532605961098E-2</v>
      </c>
      <c r="E6846" s="4">
        <f t="shared" si="26"/>
        <v>7.3344507771524625E-2</v>
      </c>
      <c r="F6846" s="4"/>
    </row>
    <row r="6847" spans="1:6" ht="13.2" x14ac:dyDescent="0.25">
      <c r="A6847" s="5">
        <v>44815.208333333336</v>
      </c>
      <c r="B6847" s="6">
        <v>270.02</v>
      </c>
      <c r="C6847" s="6">
        <v>255.8134</v>
      </c>
      <c r="D6847" s="6">
        <v>5.55350110666602E-2</v>
      </c>
      <c r="E6847" s="4">
        <f t="shared" si="26"/>
        <v>7.4023709531865642E-2</v>
      </c>
      <c r="F6847" s="4"/>
    </row>
    <row r="6848" spans="1:6" ht="13.2" x14ac:dyDescent="0.25">
      <c r="A6848" s="5">
        <v>44815.25</v>
      </c>
      <c r="B6848" s="6">
        <v>272.41000000000003</v>
      </c>
      <c r="C6848" s="6">
        <v>254.74619999999999</v>
      </c>
      <c r="D6848" s="6">
        <v>6.9338816437693795E-2</v>
      </c>
      <c r="E6848" s="4">
        <f t="shared" si="26"/>
        <v>7.42511354879965E-2</v>
      </c>
      <c r="F6848" s="4"/>
    </row>
    <row r="6849" spans="1:6" ht="13.2" x14ac:dyDescent="0.25">
      <c r="A6849" s="5">
        <v>44815.291666666664</v>
      </c>
      <c r="B6849" s="6">
        <v>270.87</v>
      </c>
      <c r="C6849" s="6">
        <v>255.19412</v>
      </c>
      <c r="D6849" s="6">
        <v>6.1427277399651703E-2</v>
      </c>
      <c r="E6849" s="4">
        <f t="shared" si="26"/>
        <v>7.3026739262160953E-2</v>
      </c>
      <c r="F6849" s="4"/>
    </row>
    <row r="6850" spans="1:6" ht="13.2" x14ac:dyDescent="0.25">
      <c r="A6850" s="5">
        <v>44815.333333333336</v>
      </c>
      <c r="B6850" s="6">
        <v>279.39</v>
      </c>
      <c r="C6850" s="6">
        <v>256.03532999999999</v>
      </c>
      <c r="D6850" s="6">
        <v>9.12165910853006E-2</v>
      </c>
      <c r="E6850" s="4">
        <f t="shared" si="26"/>
        <v>7.4126402884418366E-2</v>
      </c>
      <c r="F6850" s="4"/>
    </row>
    <row r="6851" spans="1:6" ht="13.2" x14ac:dyDescent="0.25">
      <c r="A6851" s="5">
        <v>44815.375</v>
      </c>
      <c r="B6851" s="6">
        <v>278.06</v>
      </c>
      <c r="C6851" s="6">
        <v>253.4819</v>
      </c>
      <c r="D6851" s="6">
        <v>9.6961952707471405E-2</v>
      </c>
      <c r="E6851" s="4">
        <f t="shared" si="26"/>
        <v>7.5916929741065536E-2</v>
      </c>
      <c r="F6851" s="4"/>
    </row>
    <row r="6852" spans="1:6" ht="13.2" x14ac:dyDescent="0.25">
      <c r="A6852" s="5">
        <v>44815.416666666664</v>
      </c>
      <c r="B6852" s="6">
        <v>280.70999999999998</v>
      </c>
      <c r="C6852" s="6">
        <v>249.72395</v>
      </c>
      <c r="D6852" s="6">
        <v>0.124081210472603</v>
      </c>
      <c r="E6852" s="4">
        <f t="shared" si="26"/>
        <v>7.8650089309917071E-2</v>
      </c>
      <c r="F6852" s="4"/>
    </row>
    <row r="6853" spans="1:6" ht="13.2" x14ac:dyDescent="0.25">
      <c r="A6853" s="5">
        <v>44815.458333333336</v>
      </c>
      <c r="B6853" s="6">
        <v>282.70999999999998</v>
      </c>
      <c r="C6853" s="6">
        <v>250.72236000000001</v>
      </c>
      <c r="D6853" s="6">
        <v>0.12758191969794699</v>
      </c>
      <c r="E6853" s="4">
        <f t="shared" si="26"/>
        <v>8.2623406311056941E-2</v>
      </c>
      <c r="F6853" s="4"/>
    </row>
    <row r="6854" spans="1:6" ht="13.2" x14ac:dyDescent="0.25">
      <c r="A6854" s="5">
        <v>44815.5</v>
      </c>
      <c r="B6854" s="6">
        <v>280.26</v>
      </c>
      <c r="C6854" s="6">
        <v>254.19918999999999</v>
      </c>
      <c r="D6854" s="6">
        <v>0.10252121574423501</v>
      </c>
      <c r="E6854" s="4">
        <f t="shared" si="26"/>
        <v>8.66030281992589E-2</v>
      </c>
      <c r="F6854" s="4"/>
    </row>
    <row r="6855" spans="1:6" ht="13.2" x14ac:dyDescent="0.25">
      <c r="A6855" s="5">
        <v>44815.541666666664</v>
      </c>
      <c r="B6855" s="6">
        <v>277.99</v>
      </c>
      <c r="C6855" s="6">
        <v>251.76509999999999</v>
      </c>
      <c r="D6855" s="6">
        <v>0.104164159369189</v>
      </c>
      <c r="E6855" s="4">
        <f t="shared" si="26"/>
        <v>8.9726782014375991E-2</v>
      </c>
      <c r="F6855" s="4"/>
    </row>
    <row r="6856" spans="1:6" ht="13.2" x14ac:dyDescent="0.25">
      <c r="A6856" s="5">
        <v>44815.583333333336</v>
      </c>
      <c r="B6856" s="6">
        <v>279.7</v>
      </c>
      <c r="C6856" s="6">
        <v>240.42232000000001</v>
      </c>
      <c r="D6856" s="6">
        <v>0.16336952409410199</v>
      </c>
      <c r="E6856" s="4">
        <f t="shared" si="26"/>
        <v>9.4969143433018363E-2</v>
      </c>
      <c r="F6856" s="4"/>
    </row>
    <row r="6857" spans="1:6" ht="13.2" x14ac:dyDescent="0.25">
      <c r="A6857" s="5">
        <v>44815.625</v>
      </c>
      <c r="B6857" s="6">
        <v>254.61</v>
      </c>
      <c r="C6857" s="6">
        <v>215.95643999999999</v>
      </c>
      <c r="D6857" s="6">
        <v>0.17898776253210999</v>
      </c>
      <c r="E6857" s="4">
        <f t="shared" si="26"/>
        <v>9.9659044238740377E-2</v>
      </c>
      <c r="F6857" s="4"/>
    </row>
    <row r="6858" spans="1:6" ht="13.2" x14ac:dyDescent="0.25">
      <c r="A6858" s="5">
        <v>44815.666666666664</v>
      </c>
      <c r="B6858" s="6">
        <v>216.19</v>
      </c>
      <c r="C6858" s="6">
        <v>186.24236999999999</v>
      </c>
      <c r="D6858" s="6">
        <v>0.16079923166785301</v>
      </c>
      <c r="E6858" s="4">
        <f t="shared" si="26"/>
        <v>9.7104690181542649E-2</v>
      </c>
      <c r="F6858" s="4"/>
    </row>
    <row r="6859" spans="1:6" ht="13.2" x14ac:dyDescent="0.25">
      <c r="A6859" s="5">
        <v>44815.708333333336</v>
      </c>
      <c r="B6859" s="6">
        <v>190.44</v>
      </c>
      <c r="C6859" s="6">
        <v>162.29023000000001</v>
      </c>
      <c r="D6859" s="6">
        <v>0.17345326332952901</v>
      </c>
      <c r="E6859" s="4">
        <f t="shared" si="26"/>
        <v>9.2710956826174473E-2</v>
      </c>
      <c r="F6859" s="4"/>
    </row>
    <row r="6860" spans="1:6" ht="13.2" x14ac:dyDescent="0.25">
      <c r="A6860" s="5">
        <v>44815.75</v>
      </c>
      <c r="B6860" s="6">
        <v>177.17</v>
      </c>
      <c r="C6860" s="6">
        <v>153.4682</v>
      </c>
      <c r="D6860" s="6">
        <v>0.15444111548841999</v>
      </c>
      <c r="E6860" s="4">
        <f t="shared" si="26"/>
        <v>8.7757831525249588E-2</v>
      </c>
      <c r="F6860" s="4"/>
    </row>
    <row r="6861" spans="1:6" ht="13.2" x14ac:dyDescent="0.25">
      <c r="A6861" s="5">
        <v>44815.791666666664</v>
      </c>
      <c r="B6861" s="6">
        <v>178.85</v>
      </c>
      <c r="C6861" s="6">
        <v>156.17829</v>
      </c>
      <c r="D6861" s="6">
        <v>0.145165566865919</v>
      </c>
      <c r="E6861" s="4">
        <f t="shared" si="26"/>
        <v>8.6566709969737296E-2</v>
      </c>
      <c r="F6861" s="4"/>
    </row>
    <row r="6862" spans="1:6" ht="13.2" x14ac:dyDescent="0.25">
      <c r="A6862" s="5">
        <v>44815.833333333336</v>
      </c>
      <c r="B6862" s="6">
        <v>181.63</v>
      </c>
      <c r="C6862" s="6">
        <v>161.47215</v>
      </c>
      <c r="D6862" s="6">
        <v>0.124837936449102</v>
      </c>
      <c r="E6862" s="4">
        <f t="shared" si="26"/>
        <v>9.0034599076842817E-2</v>
      </c>
      <c r="F6862" s="4"/>
    </row>
    <row r="6863" spans="1:6" ht="13.2" x14ac:dyDescent="0.25">
      <c r="A6863" s="5">
        <v>44815.875</v>
      </c>
      <c r="B6863" s="6">
        <v>183.41</v>
      </c>
      <c r="C6863" s="6">
        <v>167.77376000000001</v>
      </c>
      <c r="D6863" s="6">
        <v>9.3198364273411896E-2</v>
      </c>
      <c r="E6863" s="4">
        <f t="shared" si="26"/>
        <v>9.1983743895658485E-2</v>
      </c>
      <c r="F6863" s="4"/>
    </row>
    <row r="6864" spans="1:6" ht="13.2" x14ac:dyDescent="0.25">
      <c r="A6864" s="5">
        <v>44815.916666666664</v>
      </c>
      <c r="B6864" s="6">
        <v>186.93</v>
      </c>
      <c r="C6864" s="6">
        <v>176.89939000000001</v>
      </c>
      <c r="D6864" s="6">
        <v>5.6702343631597499E-2</v>
      </c>
      <c r="E6864" s="4">
        <f t="shared" si="26"/>
        <v>9.3662202106748693E-2</v>
      </c>
      <c r="F6864" s="4"/>
    </row>
    <row r="6865" spans="1:6" ht="13.2" x14ac:dyDescent="0.25">
      <c r="A6865" s="5">
        <v>44815.958333333336</v>
      </c>
      <c r="B6865" s="6">
        <v>191.51</v>
      </c>
      <c r="C6865" s="6">
        <v>188.42335</v>
      </c>
      <c r="D6865" s="6">
        <v>1.6381462276304801E-2</v>
      </c>
      <c r="E6865" s="4">
        <f t="shared" si="26"/>
        <v>9.2777199081838957E-2</v>
      </c>
      <c r="F6865" s="4"/>
    </row>
    <row r="6866" spans="1:6" ht="13.2" x14ac:dyDescent="0.25">
      <c r="A6866" s="5">
        <v>44816</v>
      </c>
      <c r="B6866" s="6">
        <v>208.48</v>
      </c>
      <c r="C6866" s="6">
        <v>183.8879</v>
      </c>
      <c r="D6866" s="6">
        <v>0.133734193495058</v>
      </c>
      <c r="E6866" s="4">
        <f t="shared" si="26"/>
        <v>9.6562444098085495E-2</v>
      </c>
      <c r="F6866" s="4"/>
    </row>
    <row r="6867" spans="1:6" ht="13.2" x14ac:dyDescent="0.25">
      <c r="A6867" s="5">
        <v>44816.041666666664</v>
      </c>
      <c r="B6867" s="6">
        <v>233.93</v>
      </c>
      <c r="C6867" s="6">
        <v>212.53501</v>
      </c>
      <c r="D6867" s="6">
        <v>0.100665720908757</v>
      </c>
      <c r="E6867" s="4">
        <f t="shared" si="26"/>
        <v>9.9937266682027848E-2</v>
      </c>
      <c r="F6867" s="4"/>
    </row>
    <row r="6868" spans="1:6" ht="13.2" x14ac:dyDescent="0.25">
      <c r="A6868" s="5">
        <v>44816.083333333336</v>
      </c>
      <c r="B6868" s="6">
        <v>267.33999999999997</v>
      </c>
      <c r="C6868" s="6">
        <v>239.30026000000001</v>
      </c>
      <c r="D6868" s="6">
        <v>0.117173880212248</v>
      </c>
      <c r="E6868" s="4">
        <f t="shared" si="26"/>
        <v>0.10372854398860472</v>
      </c>
      <c r="F6868" s="4"/>
    </row>
    <row r="6869" spans="1:6" ht="13.2" x14ac:dyDescent="0.25">
      <c r="A6869" s="5">
        <v>44816.125</v>
      </c>
      <c r="B6869" s="6">
        <v>278.29000000000002</v>
      </c>
      <c r="C6869" s="6">
        <v>249.33430999999999</v>
      </c>
      <c r="D6869" s="6">
        <v>0.116131991622011</v>
      </c>
      <c r="E6869" s="4">
        <f t="shared" si="26"/>
        <v>0.10822458514304732</v>
      </c>
      <c r="F6869" s="4"/>
    </row>
    <row r="6870" spans="1:6" ht="13.2" x14ac:dyDescent="0.25">
      <c r="A6870" s="5">
        <v>44816.166666666664</v>
      </c>
      <c r="B6870" s="6">
        <v>278.49</v>
      </c>
      <c r="C6870" s="6">
        <v>245.28994</v>
      </c>
      <c r="D6870" s="6">
        <v>0.135350271601028</v>
      </c>
      <c r="E6870" s="4">
        <f t="shared" si="26"/>
        <v>0.11263419926784179</v>
      </c>
      <c r="F6870" s="4"/>
    </row>
    <row r="6871" spans="1:6" ht="13.2" x14ac:dyDescent="0.25">
      <c r="A6871" s="5">
        <v>44816.208333333336</v>
      </c>
      <c r="B6871" s="6">
        <v>263.18</v>
      </c>
      <c r="C6871" s="6">
        <v>239.93854999999999</v>
      </c>
      <c r="D6871" s="6">
        <v>9.6864176265131205E-2</v>
      </c>
      <c r="E6871" s="4">
        <f t="shared" si="26"/>
        <v>0.11435624781777808</v>
      </c>
      <c r="F6871" s="4"/>
    </row>
    <row r="6872" spans="1:6" ht="13.2" x14ac:dyDescent="0.25">
      <c r="A6872" s="5">
        <v>44816.25</v>
      </c>
      <c r="B6872" s="6">
        <v>261.39999999999998</v>
      </c>
      <c r="C6872" s="6">
        <v>237.84719000000001</v>
      </c>
      <c r="D6872" s="6">
        <v>9.9024966408053694E-2</v>
      </c>
      <c r="E6872" s="4">
        <f t="shared" si="26"/>
        <v>0.11559317073320974</v>
      </c>
      <c r="F6872" s="4"/>
    </row>
    <row r="6873" spans="1:6" ht="13.2" x14ac:dyDescent="0.25">
      <c r="A6873" s="5">
        <v>44816.291666666664</v>
      </c>
      <c r="B6873" s="6">
        <v>265.91000000000003</v>
      </c>
      <c r="C6873" s="6">
        <v>238.05831000000001</v>
      </c>
      <c r="D6873" s="6">
        <v>0.11699524372831099</v>
      </c>
      <c r="E6873" s="4">
        <f t="shared" si="26"/>
        <v>0.11790850266357054</v>
      </c>
      <c r="F6873" s="4"/>
    </row>
    <row r="6874" spans="1:6" ht="13.2" x14ac:dyDescent="0.25">
      <c r="A6874" s="5">
        <v>44816.333333333336</v>
      </c>
      <c r="B6874" s="6">
        <v>262.20999999999998</v>
      </c>
      <c r="C6874" s="6">
        <v>237.69641999999999</v>
      </c>
      <c r="D6874" s="6">
        <v>0.103129782097685</v>
      </c>
      <c r="E6874" s="4">
        <f t="shared" si="26"/>
        <v>0.11840488562241989</v>
      </c>
      <c r="F6874" s="4"/>
    </row>
    <row r="6875" spans="1:6" ht="13.2" x14ac:dyDescent="0.25">
      <c r="A6875" s="5">
        <v>44816.375</v>
      </c>
      <c r="B6875" s="6">
        <v>266.52</v>
      </c>
      <c r="C6875" s="6">
        <v>232.83850000000001</v>
      </c>
      <c r="D6875" s="6">
        <v>0.144656059887003</v>
      </c>
      <c r="E6875" s="4">
        <f t="shared" si="26"/>
        <v>0.12039214008823369</v>
      </c>
      <c r="F6875" s="4"/>
    </row>
    <row r="6876" spans="1:6" ht="13.2" x14ac:dyDescent="0.25">
      <c r="A6876" s="5">
        <v>44816.416666666664</v>
      </c>
      <c r="B6876" s="6">
        <v>260.79000000000002</v>
      </c>
      <c r="C6876" s="6">
        <v>228.68319</v>
      </c>
      <c r="D6876" s="6">
        <v>0.14039864495505699</v>
      </c>
      <c r="E6876" s="4">
        <f t="shared" si="26"/>
        <v>0.12107203319166927</v>
      </c>
      <c r="F6876" s="4"/>
    </row>
    <row r="6877" spans="1:6" ht="13.2" x14ac:dyDescent="0.25">
      <c r="A6877" s="5">
        <v>44816.458333333336</v>
      </c>
      <c r="B6877" s="6">
        <v>257.52999999999997</v>
      </c>
      <c r="C6877" s="6">
        <v>232.42303999999999</v>
      </c>
      <c r="D6877" s="6">
        <v>0.10802268140026</v>
      </c>
      <c r="E6877" s="4">
        <f t="shared" si="26"/>
        <v>0.12025706492926563</v>
      </c>
      <c r="F6877" s="4"/>
    </row>
    <row r="6878" spans="1:6" ht="13.2" x14ac:dyDescent="0.25">
      <c r="A6878" s="5">
        <v>44816.5</v>
      </c>
      <c r="B6878" s="6">
        <v>260.89</v>
      </c>
      <c r="C6878" s="6">
        <v>238.56440000000001</v>
      </c>
      <c r="D6878" s="6">
        <v>9.3583116340912403E-2</v>
      </c>
      <c r="E6878" s="4">
        <f t="shared" si="26"/>
        <v>0.11988464412079386</v>
      </c>
      <c r="F6878" s="4"/>
    </row>
    <row r="6879" spans="1:6" ht="13.2" x14ac:dyDescent="0.25">
      <c r="A6879" s="5">
        <v>44816.541666666664</v>
      </c>
      <c r="B6879" s="6">
        <v>262.73</v>
      </c>
      <c r="C6879" s="6">
        <v>234.47281000000001</v>
      </c>
      <c r="D6879" s="6">
        <v>0.12051371756068401</v>
      </c>
      <c r="E6879" s="4">
        <f t="shared" si="26"/>
        <v>0.12056587571210615</v>
      </c>
      <c r="F6879" s="4"/>
    </row>
    <row r="6880" spans="1:6" ht="13.2" x14ac:dyDescent="0.25">
      <c r="A6880" s="5">
        <v>44816.583333333336</v>
      </c>
      <c r="B6880" s="6">
        <v>276.27</v>
      </c>
      <c r="C6880" s="6">
        <v>218.4828</v>
      </c>
      <c r="D6880" s="6">
        <v>0.264493131724785</v>
      </c>
      <c r="E6880" s="4">
        <f t="shared" si="26"/>
        <v>0.12477935936338462</v>
      </c>
      <c r="F6880" s="4"/>
    </row>
    <row r="6881" spans="1:6" ht="13.2" x14ac:dyDescent="0.25">
      <c r="A6881" s="5">
        <v>44816.625</v>
      </c>
      <c r="B6881" s="6">
        <v>240.93</v>
      </c>
      <c r="C6881" s="6">
        <v>192.27361999999999</v>
      </c>
      <c r="D6881" s="6">
        <v>0.253058011806299</v>
      </c>
      <c r="E6881" s="4">
        <f t="shared" si="26"/>
        <v>0.12786561974980917</v>
      </c>
      <c r="F6881" s="4"/>
    </row>
    <row r="6882" spans="1:6" ht="13.2" x14ac:dyDescent="0.25">
      <c r="A6882" s="5">
        <v>44816.666666666664</v>
      </c>
      <c r="B6882" s="6">
        <v>210.69</v>
      </c>
      <c r="C6882" s="6">
        <v>164.71158</v>
      </c>
      <c r="D6882" s="6">
        <v>0.279145036432775</v>
      </c>
      <c r="E6882" s="4">
        <f t="shared" si="26"/>
        <v>0.13279669494834759</v>
      </c>
      <c r="F6882" s="4"/>
    </row>
    <row r="6883" spans="1:6" ht="13.2" x14ac:dyDescent="0.25">
      <c r="A6883" s="5">
        <v>44816.708333333336</v>
      </c>
      <c r="B6883" s="6">
        <v>194.25</v>
      </c>
      <c r="C6883" s="6">
        <v>144.02742000000001</v>
      </c>
      <c r="D6883" s="6">
        <v>0.34870151808593097</v>
      </c>
      <c r="E6883" s="4">
        <f t="shared" si="26"/>
        <v>0.14009870556319767</v>
      </c>
      <c r="F6883" s="4"/>
    </row>
    <row r="6884" spans="1:6" ht="13.2" x14ac:dyDescent="0.25">
      <c r="A6884" s="5">
        <v>44816.75</v>
      </c>
      <c r="B6884" s="6">
        <v>182.99</v>
      </c>
      <c r="C6884" s="6">
        <v>136.29374000000001</v>
      </c>
      <c r="D6884" s="6">
        <v>0.34261485523839902</v>
      </c>
      <c r="E6884" s="4">
        <f t="shared" si="26"/>
        <v>0.14793927805278015</v>
      </c>
      <c r="F6884" s="4"/>
    </row>
    <row r="6885" spans="1:6" ht="13.2" x14ac:dyDescent="0.25">
      <c r="A6885" s="5">
        <v>44816.791666666664</v>
      </c>
      <c r="B6885" s="6">
        <v>184.7</v>
      </c>
      <c r="C6885" s="6">
        <v>136.57777999999999</v>
      </c>
      <c r="D6885" s="6">
        <v>0.35234296530518999</v>
      </c>
      <c r="E6885" s="4">
        <f t="shared" si="26"/>
        <v>0.15657166965441646</v>
      </c>
      <c r="F6885" s="4"/>
    </row>
    <row r="6886" spans="1:6" ht="13.2" x14ac:dyDescent="0.25">
      <c r="A6886" s="5">
        <v>44816.833333333336</v>
      </c>
      <c r="B6886" s="6">
        <v>197.36</v>
      </c>
      <c r="C6886" s="6">
        <v>138.92862</v>
      </c>
      <c r="D6886" s="6">
        <v>0.420585621594744</v>
      </c>
      <c r="E6886" s="4">
        <f t="shared" si="26"/>
        <v>0.16889448986881817</v>
      </c>
      <c r="F6886" s="4"/>
    </row>
    <row r="6887" spans="1:6" ht="13.2" x14ac:dyDescent="0.25">
      <c r="A6887" s="5">
        <v>44816.875</v>
      </c>
      <c r="B6887" s="6">
        <v>209.66</v>
      </c>
      <c r="C6887" s="6">
        <v>144.04071999999999</v>
      </c>
      <c r="D6887" s="6">
        <v>0.45556062202410502</v>
      </c>
      <c r="E6887" s="4">
        <f t="shared" si="26"/>
        <v>0.18399291727509706</v>
      </c>
      <c r="F6887" s="4"/>
    </row>
    <row r="6888" spans="1:6" ht="13.2" x14ac:dyDescent="0.25">
      <c r="A6888" s="5">
        <v>44816.916666666664</v>
      </c>
      <c r="B6888" s="6">
        <v>205</v>
      </c>
      <c r="C6888" s="6">
        <v>151.78222</v>
      </c>
      <c r="D6888" s="6">
        <v>0.35061932814001501</v>
      </c>
      <c r="E6888" s="4">
        <f t="shared" si="26"/>
        <v>0.19623945829628112</v>
      </c>
      <c r="F6888" s="4"/>
    </row>
    <row r="6889" spans="1:6" ht="13.2" x14ac:dyDescent="0.25">
      <c r="A6889" s="5">
        <v>44816.958333333336</v>
      </c>
      <c r="B6889" s="6">
        <v>195.58</v>
      </c>
      <c r="C6889" s="6">
        <v>163.21772999999999</v>
      </c>
      <c r="D6889" s="6">
        <v>0.198276682318765</v>
      </c>
      <c r="E6889" s="4">
        <f t="shared" si="26"/>
        <v>0.20381842579805029</v>
      </c>
      <c r="F6889" s="4"/>
    </row>
    <row r="6890" spans="1:6" ht="13.2" x14ac:dyDescent="0.25">
      <c r="A6890" s="5">
        <v>44817</v>
      </c>
      <c r="B6890" s="6">
        <v>202.14</v>
      </c>
      <c r="C6890" s="6">
        <v>189.17278999999999</v>
      </c>
      <c r="D6890" s="6">
        <v>6.8546908886843505E-2</v>
      </c>
      <c r="E6890" s="4">
        <f t="shared" si="26"/>
        <v>0.20110228893937468</v>
      </c>
      <c r="F6890" s="4"/>
    </row>
    <row r="6891" spans="1:6" ht="13.2" x14ac:dyDescent="0.25">
      <c r="A6891" s="5">
        <v>44817.041666666664</v>
      </c>
      <c r="B6891" s="6">
        <v>238.05</v>
      </c>
      <c r="C6891" s="6">
        <v>216.03312</v>
      </c>
      <c r="D6891" s="6">
        <v>0.10191437312945301</v>
      </c>
      <c r="E6891" s="4">
        <f t="shared" si="26"/>
        <v>0.20115431611523704</v>
      </c>
      <c r="F6891" s="4"/>
    </row>
    <row r="6892" spans="1:6" ht="13.2" x14ac:dyDescent="0.25">
      <c r="A6892" s="5">
        <v>44817.083333333336</v>
      </c>
      <c r="B6892" s="6">
        <v>273.20999999999998</v>
      </c>
      <c r="C6892" s="6">
        <v>239.93227999999999</v>
      </c>
      <c r="D6892" s="6">
        <v>0.13869630213992001</v>
      </c>
      <c r="E6892" s="4">
        <f t="shared" si="26"/>
        <v>0.20205108369555669</v>
      </c>
      <c r="F6892" s="4"/>
    </row>
    <row r="6893" spans="1:6" ht="13.2" x14ac:dyDescent="0.25">
      <c r="A6893" s="5">
        <v>44817.125</v>
      </c>
      <c r="B6893" s="6">
        <v>285.49</v>
      </c>
      <c r="C6893" s="6">
        <v>247.94058999999999</v>
      </c>
      <c r="D6893" s="6">
        <v>0.151445190962883</v>
      </c>
      <c r="E6893" s="4">
        <f t="shared" si="26"/>
        <v>0.20352246700142637</v>
      </c>
      <c r="F6893" s="4"/>
    </row>
    <row r="6894" spans="1:6" ht="13.2" x14ac:dyDescent="0.25">
      <c r="A6894" s="5">
        <v>44817.166666666664</v>
      </c>
      <c r="B6894" s="6">
        <v>283.83</v>
      </c>
      <c r="C6894" s="6">
        <v>241.21025</v>
      </c>
      <c r="D6894" s="6">
        <v>0.176691289031042</v>
      </c>
      <c r="E6894" s="4">
        <f t="shared" si="26"/>
        <v>0.20524500939434362</v>
      </c>
      <c r="F6894" s="4"/>
    </row>
    <row r="6895" spans="1:6" ht="13.2" x14ac:dyDescent="0.25">
      <c r="A6895" s="5">
        <v>44817.208333333336</v>
      </c>
      <c r="B6895" s="6">
        <v>273.95999999999998</v>
      </c>
      <c r="C6895" s="6">
        <v>232.87715</v>
      </c>
      <c r="D6895" s="6">
        <v>0.176414259621435</v>
      </c>
      <c r="E6895" s="4">
        <f t="shared" si="26"/>
        <v>0.20855959620085629</v>
      </c>
      <c r="F6895" s="4"/>
    </row>
    <row r="6896" spans="1:6" ht="13.2" x14ac:dyDescent="0.25">
      <c r="A6896" s="5">
        <v>44817.25</v>
      </c>
      <c r="B6896" s="6">
        <v>267.70999999999998</v>
      </c>
      <c r="C6896" s="6">
        <v>227.27566999999999</v>
      </c>
      <c r="D6896" s="6">
        <v>0.17790874843752499</v>
      </c>
      <c r="E6896" s="4">
        <f t="shared" si="26"/>
        <v>0.21184642045208424</v>
      </c>
      <c r="F6896" s="4"/>
    </row>
    <row r="6897" spans="1:6" ht="13.2" x14ac:dyDescent="0.25">
      <c r="A6897" s="5">
        <v>44817.291666666664</v>
      </c>
      <c r="B6897" s="6">
        <v>257.45</v>
      </c>
      <c r="C6897" s="6">
        <v>221.67954</v>
      </c>
      <c r="D6897" s="6">
        <v>0.161361125162926</v>
      </c>
      <c r="E6897" s="4">
        <f t="shared" si="26"/>
        <v>0.21369499884519316</v>
      </c>
      <c r="F6897" s="4"/>
    </row>
    <row r="6898" spans="1:6" ht="13.2" x14ac:dyDescent="0.25">
      <c r="A6898" s="5">
        <v>44817.333333333336</v>
      </c>
      <c r="B6898" s="6">
        <v>248.09</v>
      </c>
      <c r="C6898" s="6">
        <v>216.88012000000001</v>
      </c>
      <c r="D6898" s="6">
        <v>0.14390383037412499</v>
      </c>
      <c r="E6898" s="4">
        <f t="shared" si="26"/>
        <v>0.21539391752337814</v>
      </c>
      <c r="F6898" s="4"/>
    </row>
    <row r="6899" spans="1:6" ht="13.2" x14ac:dyDescent="0.25">
      <c r="A6899" s="5">
        <v>44817.375</v>
      </c>
      <c r="B6899" s="6">
        <v>248.98</v>
      </c>
      <c r="C6899" s="6">
        <v>211.31584000000001</v>
      </c>
      <c r="D6899" s="6">
        <v>0.17823633098209701</v>
      </c>
      <c r="E6899" s="4">
        <f t="shared" si="26"/>
        <v>0.21679309548567371</v>
      </c>
      <c r="F6899" s="4"/>
    </row>
    <row r="6900" spans="1:6" ht="13.2" x14ac:dyDescent="0.25">
      <c r="A6900" s="5">
        <v>44817.416666666664</v>
      </c>
      <c r="B6900" s="6">
        <v>245.34</v>
      </c>
      <c r="C6900" s="6">
        <v>207.13307</v>
      </c>
      <c r="D6900" s="6">
        <v>0.18445596350210999</v>
      </c>
      <c r="E6900" s="4">
        <f t="shared" si="26"/>
        <v>0.21862881709180093</v>
      </c>
      <c r="F6900" s="4"/>
    </row>
    <row r="6901" spans="1:6" ht="13.2" x14ac:dyDescent="0.25">
      <c r="A6901" s="5">
        <v>44817.458333333336</v>
      </c>
      <c r="B6901" s="6">
        <v>244.47</v>
      </c>
      <c r="C6901" s="6">
        <v>210.77853999999999</v>
      </c>
      <c r="D6901" s="6">
        <v>0.159842932776742</v>
      </c>
      <c r="E6901" s="4">
        <f t="shared" si="26"/>
        <v>0.22078799423248774</v>
      </c>
      <c r="F6901" s="4"/>
    </row>
    <row r="6902" spans="1:6" ht="13.2" x14ac:dyDescent="0.25">
      <c r="A6902" s="5">
        <v>44817.5</v>
      </c>
      <c r="B6902" s="6">
        <v>239.97</v>
      </c>
      <c r="C6902" s="6">
        <v>217.94443000000001</v>
      </c>
      <c r="D6902" s="6">
        <v>0.101060485922948</v>
      </c>
      <c r="E6902" s="4">
        <f t="shared" si="26"/>
        <v>0.22109955129840586</v>
      </c>
      <c r="F6902" s="4"/>
    </row>
    <row r="6903" spans="1:6" ht="13.2" x14ac:dyDescent="0.25">
      <c r="A6903" s="5">
        <v>44817.541666666664</v>
      </c>
      <c r="B6903" s="6">
        <v>240.97</v>
      </c>
      <c r="C6903" s="6">
        <v>212.67580000000001</v>
      </c>
      <c r="D6903" s="6">
        <v>0.13303911399416299</v>
      </c>
      <c r="E6903" s="4">
        <f t="shared" si="26"/>
        <v>0.22162144281646748</v>
      </c>
      <c r="F6903" s="4"/>
    </row>
    <row r="6904" spans="1:6" ht="13.2" x14ac:dyDescent="0.25">
      <c r="A6904" s="5">
        <v>44817.583333333336</v>
      </c>
      <c r="B6904" s="6">
        <v>245.32</v>
      </c>
      <c r="C6904" s="6">
        <v>190.56244000000001</v>
      </c>
      <c r="D6904" s="6">
        <v>0.28734707637034801</v>
      </c>
      <c r="E6904" s="4">
        <f t="shared" si="26"/>
        <v>0.22257369051003262</v>
      </c>
      <c r="F6904" s="4"/>
    </row>
    <row r="6905" spans="1:6" ht="13.2" x14ac:dyDescent="0.25">
      <c r="A6905" s="5">
        <v>44817.625</v>
      </c>
      <c r="B6905" s="6">
        <v>221.73</v>
      </c>
      <c r="C6905" s="6">
        <v>162.34884</v>
      </c>
      <c r="D6905" s="6">
        <v>0.365762761224533</v>
      </c>
      <c r="E6905" s="4">
        <f t="shared" si="26"/>
        <v>0.22726972173579238</v>
      </c>
      <c r="F6905" s="4"/>
    </row>
    <row r="6906" spans="1:6" ht="13.2" x14ac:dyDescent="0.25">
      <c r="A6906" s="5">
        <v>44817.666666666664</v>
      </c>
      <c r="B6906" s="6">
        <v>188.36</v>
      </c>
      <c r="C6906" s="6">
        <v>142.86866000000001</v>
      </c>
      <c r="D6906" s="6">
        <v>0.31841370948674103</v>
      </c>
      <c r="E6906" s="4">
        <f t="shared" si="26"/>
        <v>0.22890591644637429</v>
      </c>
      <c r="F6906" s="4"/>
    </row>
    <row r="6907" spans="1:6" ht="13.2" x14ac:dyDescent="0.25">
      <c r="A6907" s="5">
        <v>44817.708333333336</v>
      </c>
      <c r="B6907" s="6">
        <v>169.92</v>
      </c>
      <c r="C6907" s="6">
        <v>133.25075000000001</v>
      </c>
      <c r="D6907" s="6">
        <v>0.27518982069519199</v>
      </c>
      <c r="E6907" s="4">
        <f t="shared" si="26"/>
        <v>0.22584292905509351</v>
      </c>
      <c r="F6907" s="4"/>
    </row>
    <row r="6908" spans="1:6" ht="13.2" x14ac:dyDescent="0.25">
      <c r="A6908" s="5">
        <v>44817.75</v>
      </c>
      <c r="B6908" s="6">
        <v>156.84</v>
      </c>
      <c r="C6908" s="6">
        <v>132.11324999999999</v>
      </c>
      <c r="D6908" s="6">
        <v>0.187163286044359</v>
      </c>
      <c r="E6908" s="4">
        <f t="shared" si="26"/>
        <v>0.21936578033867518</v>
      </c>
      <c r="F6908" s="4"/>
    </row>
    <row r="6909" spans="1:6" ht="13.2" x14ac:dyDescent="0.25">
      <c r="A6909" s="5">
        <v>44817.791666666664</v>
      </c>
      <c r="B6909" s="6">
        <v>152.88999999999999</v>
      </c>
      <c r="C6909" s="6">
        <v>134.58753999999999</v>
      </c>
      <c r="D6909" s="6">
        <v>0.13598926022423699</v>
      </c>
      <c r="E6909" s="4">
        <f t="shared" si="26"/>
        <v>0.2103510426269688</v>
      </c>
      <c r="F6909" s="4"/>
    </row>
    <row r="6910" spans="1:6" ht="13.2" x14ac:dyDescent="0.25">
      <c r="A6910" s="5">
        <v>44817.833333333336</v>
      </c>
      <c r="B6910" s="6">
        <v>149.1</v>
      </c>
      <c r="C6910" s="6">
        <v>137.52196000000001</v>
      </c>
      <c r="D6910" s="6">
        <v>8.4190481287497496E-2</v>
      </c>
      <c r="E6910" s="4">
        <f t="shared" ref="E6910:E7164" si="27">AVERAGE(D6887:D6910)</f>
        <v>0.19633457844750021</v>
      </c>
      <c r="F6910" s="4"/>
    </row>
    <row r="6911" spans="1:6" ht="13.2" x14ac:dyDescent="0.25">
      <c r="A6911" s="5">
        <v>44817.875</v>
      </c>
      <c r="B6911" s="6">
        <v>141.22999999999999</v>
      </c>
      <c r="C6911" s="6">
        <v>142.14968999999999</v>
      </c>
      <c r="D6911" s="6">
        <v>6.4698698956009099E-3</v>
      </c>
      <c r="E6911" s="4">
        <f t="shared" si="27"/>
        <v>0.17762246377547919</v>
      </c>
      <c r="F6911" s="4"/>
    </row>
    <row r="6912" spans="1:6" ht="13.2" x14ac:dyDescent="0.25">
      <c r="A6912" s="5">
        <v>44817.916666666664</v>
      </c>
      <c r="B6912" s="6">
        <v>139.84</v>
      </c>
      <c r="C6912" s="6">
        <v>150.66944000000001</v>
      </c>
      <c r="D6912" s="6">
        <v>7.1875491141402001E-2</v>
      </c>
      <c r="E6912" s="4">
        <f t="shared" si="27"/>
        <v>0.16600813723387031</v>
      </c>
      <c r="F6912" s="4"/>
    </row>
    <row r="6913" spans="1:6" ht="13.2" x14ac:dyDescent="0.25">
      <c r="A6913" s="5">
        <v>44817.958333333336</v>
      </c>
      <c r="B6913" s="6">
        <v>140.16999999999999</v>
      </c>
      <c r="C6913" s="6">
        <v>166.03138999999999</v>
      </c>
      <c r="D6913" s="6">
        <v>0.15576205198306101</v>
      </c>
      <c r="E6913" s="4">
        <f t="shared" si="27"/>
        <v>0.164236694303216</v>
      </c>
      <c r="F6913" s="4"/>
    </row>
    <row r="6914" spans="1:6" ht="13.2" x14ac:dyDescent="0.25">
      <c r="A6914" s="5">
        <v>44815</v>
      </c>
      <c r="B6914" s="6">
        <v>214.13</v>
      </c>
      <c r="C6914" s="6">
        <v>199.14613</v>
      </c>
      <c r="D6914" s="6">
        <v>7.5240578363235E-2</v>
      </c>
      <c r="E6914" s="4">
        <f t="shared" si="27"/>
        <v>0.16451559719806563</v>
      </c>
      <c r="F6914" s="4"/>
    </row>
    <row r="6915" spans="1:6" ht="13.2" x14ac:dyDescent="0.25">
      <c r="A6915" s="5">
        <v>44815.041666666664</v>
      </c>
      <c r="B6915" s="6">
        <v>234.43</v>
      </c>
      <c r="C6915" s="6">
        <v>223.94444999999999</v>
      </c>
      <c r="D6915" s="6">
        <v>4.6822102534802797E-2</v>
      </c>
      <c r="E6915" s="4">
        <f t="shared" si="27"/>
        <v>0.16222008592328854</v>
      </c>
      <c r="F6915" s="4"/>
    </row>
    <row r="6916" spans="1:6" ht="13.2" x14ac:dyDescent="0.25">
      <c r="A6916" s="5">
        <v>44815.083333333336</v>
      </c>
      <c r="B6916" s="6">
        <v>248.18</v>
      </c>
      <c r="C6916" s="6">
        <v>250.08725000000001</v>
      </c>
      <c r="D6916" s="6">
        <v>7.6263384078956598E-3</v>
      </c>
      <c r="E6916" s="4">
        <f t="shared" si="27"/>
        <v>0.15675883743445421</v>
      </c>
      <c r="F6916" s="4"/>
    </row>
    <row r="6917" spans="1:6" ht="13.2" x14ac:dyDescent="0.25">
      <c r="A6917" s="5">
        <v>44815.125</v>
      </c>
      <c r="B6917" s="6">
        <v>266.89999999999998</v>
      </c>
      <c r="C6917" s="6">
        <v>263.24847999999997</v>
      </c>
      <c r="D6917" s="6">
        <v>1.3871001268459301E-2</v>
      </c>
      <c r="E6917" s="4">
        <f t="shared" si="27"/>
        <v>0.15102657953051987</v>
      </c>
      <c r="F6917" s="4"/>
    </row>
    <row r="6918" spans="1:6" ht="13.2" x14ac:dyDescent="0.25">
      <c r="A6918" s="5">
        <v>44815.166666666664</v>
      </c>
      <c r="B6918" s="6">
        <v>268.26</v>
      </c>
      <c r="C6918" s="6">
        <v>260.88902999999999</v>
      </c>
      <c r="D6918" s="6">
        <v>2.82532768817454E-2</v>
      </c>
      <c r="E6918" s="4">
        <f t="shared" si="27"/>
        <v>0.14484166235763252</v>
      </c>
      <c r="F6918" s="4"/>
    </row>
    <row r="6919" spans="1:6" ht="13.2" x14ac:dyDescent="0.25">
      <c r="A6919" s="5">
        <v>44815.208333333336</v>
      </c>
      <c r="B6919" s="6">
        <v>270.02</v>
      </c>
      <c r="C6919" s="6">
        <v>255.73330999999999</v>
      </c>
      <c r="D6919" s="6">
        <v>5.5865581218183802E-2</v>
      </c>
      <c r="E6919" s="4">
        <f t="shared" si="27"/>
        <v>0.13981880075749706</v>
      </c>
      <c r="F6919" s="4"/>
    </row>
    <row r="6920" spans="1:6" ht="13.2" x14ac:dyDescent="0.25">
      <c r="A6920" s="5">
        <v>44815.25</v>
      </c>
      <c r="B6920" s="6">
        <v>272.41000000000003</v>
      </c>
      <c r="C6920" s="6">
        <v>256.23858000000001</v>
      </c>
      <c r="D6920" s="6">
        <v>6.3110793074173305E-2</v>
      </c>
      <c r="E6920" s="4">
        <f t="shared" si="27"/>
        <v>0.13503555261735742</v>
      </c>
      <c r="F6920" s="4"/>
    </row>
    <row r="6921" spans="1:6" ht="13.2" x14ac:dyDescent="0.25">
      <c r="A6921" s="5">
        <v>44815.291666666664</v>
      </c>
      <c r="B6921" s="6">
        <v>270.87</v>
      </c>
      <c r="C6921" s="6">
        <v>260.14481000000001</v>
      </c>
      <c r="D6921" s="6">
        <v>4.1227768487866398E-2</v>
      </c>
      <c r="E6921" s="4">
        <f t="shared" si="27"/>
        <v>0.13002999608922991</v>
      </c>
      <c r="F6921" s="4"/>
    </row>
    <row r="6922" spans="1:6" ht="13.2" x14ac:dyDescent="0.25">
      <c r="A6922" s="5">
        <v>44815.333333333336</v>
      </c>
      <c r="B6922" s="6">
        <v>279.39</v>
      </c>
      <c r="C6922" s="6">
        <v>262.70639</v>
      </c>
      <c r="D6922" s="6">
        <v>6.3506677549792306E-2</v>
      </c>
      <c r="E6922" s="4">
        <f t="shared" si="27"/>
        <v>0.12668011472154939</v>
      </c>
      <c r="F6922" s="4"/>
    </row>
    <row r="6923" spans="1:6" ht="13.2" x14ac:dyDescent="0.25">
      <c r="A6923" s="5">
        <v>44815.375</v>
      </c>
      <c r="B6923" s="6">
        <v>278.06</v>
      </c>
      <c r="C6923" s="6">
        <v>260.15987000000001</v>
      </c>
      <c r="D6923" s="6">
        <v>6.8804347111643196E-2</v>
      </c>
      <c r="E6923" s="4">
        <f t="shared" si="27"/>
        <v>0.12212044872694715</v>
      </c>
      <c r="F6923" s="4"/>
    </row>
    <row r="6924" spans="1:6" ht="13.2" x14ac:dyDescent="0.25">
      <c r="A6924" s="5">
        <v>44815.416666666664</v>
      </c>
      <c r="B6924" s="6">
        <v>280.70999999999998</v>
      </c>
      <c r="C6924" s="6">
        <v>256.91280999999998</v>
      </c>
      <c r="D6924" s="6">
        <v>9.2627494907708094E-2</v>
      </c>
      <c r="E6924" s="4">
        <f t="shared" si="27"/>
        <v>0.11829426253551373</v>
      </c>
      <c r="F6924" s="4"/>
    </row>
    <row r="6925" spans="1:6" ht="13.2" x14ac:dyDescent="0.25">
      <c r="A6925" s="5">
        <v>44815.458333333336</v>
      </c>
      <c r="B6925" s="6">
        <v>282.70999999999998</v>
      </c>
      <c r="C6925" s="6">
        <v>260.32835999999998</v>
      </c>
      <c r="D6925" s="6">
        <v>8.5974651397949894E-2</v>
      </c>
      <c r="E6925" s="4">
        <f t="shared" si="27"/>
        <v>0.11521641747806405</v>
      </c>
      <c r="F6925" s="4"/>
    </row>
    <row r="6926" spans="1:6" ht="13.2" x14ac:dyDescent="0.25">
      <c r="A6926" s="5">
        <v>44815.5</v>
      </c>
      <c r="B6926" s="6">
        <v>280.26</v>
      </c>
      <c r="C6926" s="6">
        <v>267.85268000000002</v>
      </c>
      <c r="D6926" s="6">
        <v>4.6321433110170701E-2</v>
      </c>
      <c r="E6926" s="4">
        <f t="shared" si="27"/>
        <v>0.112935623610865</v>
      </c>
      <c r="F6926" s="4"/>
    </row>
    <row r="6927" spans="1:6" ht="13.2" x14ac:dyDescent="0.25">
      <c r="A6927" s="5">
        <v>44815.541666666664</v>
      </c>
      <c r="B6927" s="6">
        <v>277.99</v>
      </c>
      <c r="C6927" s="6">
        <v>268.22886</v>
      </c>
      <c r="D6927" s="6">
        <v>3.6391087819558299E-2</v>
      </c>
      <c r="E6927" s="4">
        <f t="shared" si="27"/>
        <v>0.10890862252025645</v>
      </c>
      <c r="F6927" s="4"/>
    </row>
    <row r="6928" spans="1:6" ht="13.2" x14ac:dyDescent="0.25">
      <c r="A6928" s="5">
        <v>44815.583333333336</v>
      </c>
      <c r="B6928" s="6">
        <v>279.7</v>
      </c>
      <c r="C6928" s="6">
        <v>258.91935000000001</v>
      </c>
      <c r="D6928" s="6">
        <v>8.0259161781458102E-2</v>
      </c>
      <c r="E6928" s="4">
        <f t="shared" si="27"/>
        <v>0.10027995941238606</v>
      </c>
      <c r="F6928" s="4"/>
    </row>
    <row r="6929" spans="1:6" ht="13.2" x14ac:dyDescent="0.25">
      <c r="A6929" s="5">
        <v>44815.625</v>
      </c>
      <c r="B6929" s="6">
        <v>254.61</v>
      </c>
      <c r="C6929" s="6">
        <v>238.85624999999999</v>
      </c>
      <c r="D6929" s="6">
        <v>6.5954941518172605E-2</v>
      </c>
      <c r="E6929" s="4">
        <f t="shared" si="27"/>
        <v>8.7787966924621055E-2</v>
      </c>
      <c r="F6929" s="4"/>
    </row>
    <row r="6930" spans="1:6" ht="13.2" x14ac:dyDescent="0.25">
      <c r="A6930" s="5">
        <v>44815.666666666664</v>
      </c>
      <c r="B6930" s="6">
        <v>216.19</v>
      </c>
      <c r="C6930" s="6">
        <v>214.46333999999999</v>
      </c>
      <c r="D6930" s="6">
        <v>8.0510729712593692E-3</v>
      </c>
      <c r="E6930" s="4">
        <f t="shared" si="27"/>
        <v>7.4856190403142647E-2</v>
      </c>
      <c r="F6930" s="4"/>
    </row>
    <row r="6931" spans="1:6" ht="13.2" x14ac:dyDescent="0.25">
      <c r="A6931" s="5">
        <v>44815.708333333336</v>
      </c>
      <c r="B6931" s="6">
        <v>190.44</v>
      </c>
      <c r="C6931" s="6">
        <v>190.87047000000001</v>
      </c>
      <c r="D6931" s="6">
        <v>2.25529910415169E-3</v>
      </c>
      <c r="E6931" s="4">
        <f t="shared" si="27"/>
        <v>6.3483918670182646E-2</v>
      </c>
      <c r="F6931" s="4"/>
    </row>
    <row r="6932" spans="1:6" ht="13.2" x14ac:dyDescent="0.25">
      <c r="A6932" s="5">
        <v>44815.75</v>
      </c>
      <c r="B6932" s="6">
        <v>177.17</v>
      </c>
      <c r="C6932" s="6">
        <v>176.16807</v>
      </c>
      <c r="D6932" s="6">
        <v>5.6873529919467597E-3</v>
      </c>
      <c r="E6932" s="4">
        <f t="shared" si="27"/>
        <v>5.5922421459665465E-2</v>
      </c>
      <c r="F6932" s="4"/>
    </row>
    <row r="6933" spans="1:6" ht="13.2" x14ac:dyDescent="0.25">
      <c r="A6933" s="5">
        <v>44815.791666666664</v>
      </c>
      <c r="B6933" s="6">
        <v>178.85</v>
      </c>
      <c r="C6933" s="6">
        <v>171.37467000000001</v>
      </c>
      <c r="D6933" s="6">
        <v>4.3619806824427301E-2</v>
      </c>
      <c r="E6933" s="4">
        <f t="shared" si="27"/>
        <v>5.2073694234673396E-2</v>
      </c>
      <c r="F6933" s="4"/>
    </row>
    <row r="6934" spans="1:6" ht="13.2" x14ac:dyDescent="0.25">
      <c r="A6934" s="5">
        <v>44815.833333333336</v>
      </c>
      <c r="B6934" s="6">
        <v>181.63</v>
      </c>
      <c r="C6934" s="6">
        <v>171.35408000000001</v>
      </c>
      <c r="D6934" s="6">
        <v>5.9968925163614302E-2</v>
      </c>
      <c r="E6934" s="4">
        <f t="shared" si="27"/>
        <v>5.1064462729511595E-2</v>
      </c>
      <c r="F6934" s="4"/>
    </row>
    <row r="6935" spans="1:6" ht="13.2" x14ac:dyDescent="0.25">
      <c r="A6935" s="5">
        <v>44815.875</v>
      </c>
      <c r="B6935" s="6">
        <v>183.41</v>
      </c>
      <c r="C6935" s="6">
        <v>173.59258</v>
      </c>
      <c r="D6935" s="6">
        <v>5.6554375768826E-2</v>
      </c>
      <c r="E6935" s="4">
        <f t="shared" si="27"/>
        <v>5.3151317140895972E-2</v>
      </c>
      <c r="F6935" s="4"/>
    </row>
    <row r="6936" spans="1:6" ht="13.2" x14ac:dyDescent="0.25">
      <c r="A6936" s="5">
        <v>44815.916666666664</v>
      </c>
      <c r="B6936" s="6">
        <v>186.93</v>
      </c>
      <c r="C6936" s="6">
        <v>177.65013999999999</v>
      </c>
      <c r="D6936" s="6">
        <v>5.22367165035727E-2</v>
      </c>
      <c r="E6936" s="4">
        <f t="shared" si="27"/>
        <v>5.2333034864319755E-2</v>
      </c>
      <c r="F6936" s="4"/>
    </row>
    <row r="6937" spans="1:6" ht="13.2" x14ac:dyDescent="0.25">
      <c r="A6937" s="5">
        <v>44815.958333333336</v>
      </c>
      <c r="B6937" s="6">
        <v>191.51</v>
      </c>
      <c r="C6937" s="6">
        <v>183.88894999999999</v>
      </c>
      <c r="D6937" s="6">
        <v>4.1443762662193601E-2</v>
      </c>
      <c r="E6937" s="4">
        <f t="shared" si="27"/>
        <v>4.7569772809283595E-2</v>
      </c>
      <c r="F6937" s="4"/>
    </row>
    <row r="6938" spans="1:6" ht="13.2" x14ac:dyDescent="0.25">
      <c r="A6938" s="5">
        <v>44816</v>
      </c>
      <c r="B6938" s="6">
        <v>208.48</v>
      </c>
      <c r="C6938" s="6">
        <v>183.14585</v>
      </c>
      <c r="D6938" s="6">
        <v>0.13832773169580401</v>
      </c>
      <c r="E6938" s="4">
        <f t="shared" si="27"/>
        <v>5.0198404198140652E-2</v>
      </c>
      <c r="F6938" s="4"/>
    </row>
    <row r="6939" spans="1:6" ht="13.2" x14ac:dyDescent="0.25">
      <c r="A6939" s="5">
        <v>44816.041666666664</v>
      </c>
      <c r="B6939" s="6">
        <v>233.93</v>
      </c>
      <c r="C6939" s="6">
        <v>209.08061000000001</v>
      </c>
      <c r="D6939" s="6">
        <v>0.118850762870837</v>
      </c>
      <c r="E6939" s="4">
        <f t="shared" si="27"/>
        <v>5.3199598378808749E-2</v>
      </c>
      <c r="F6939" s="4"/>
    </row>
    <row r="6940" spans="1:6" ht="13.2" x14ac:dyDescent="0.25">
      <c r="A6940" s="5">
        <v>44816.083333333336</v>
      </c>
      <c r="B6940" s="6">
        <v>267.33999999999997</v>
      </c>
      <c r="C6940" s="6">
        <v>236.49904000000001</v>
      </c>
      <c r="D6940" s="6">
        <v>0.130406279873271</v>
      </c>
      <c r="E6940" s="4">
        <f t="shared" si="27"/>
        <v>5.8315429273199382E-2</v>
      </c>
      <c r="F6940" s="4"/>
    </row>
    <row r="6941" spans="1:6" ht="13.2" x14ac:dyDescent="0.25">
      <c r="A6941" s="5">
        <v>44816.125</v>
      </c>
      <c r="B6941" s="6">
        <v>278.29000000000002</v>
      </c>
      <c r="C6941" s="6">
        <v>248.41058000000001</v>
      </c>
      <c r="D6941" s="6">
        <v>0.12028239698969299</v>
      </c>
      <c r="E6941" s="4">
        <f t="shared" si="27"/>
        <v>6.2749237428250795E-2</v>
      </c>
      <c r="F6941" s="4"/>
    </row>
    <row r="6942" spans="1:6" ht="13.2" x14ac:dyDescent="0.25">
      <c r="A6942" s="5">
        <v>44816.166666666664</v>
      </c>
      <c r="B6942" s="6">
        <v>278.49</v>
      </c>
      <c r="C6942" s="6">
        <v>245.41408000000001</v>
      </c>
      <c r="D6942" s="6">
        <v>0.13477596721426899</v>
      </c>
      <c r="E6942" s="4">
        <f t="shared" si="27"/>
        <v>6.7187682858772607E-2</v>
      </c>
      <c r="F6942" s="4"/>
    </row>
    <row r="6943" spans="1:6" ht="13.2" x14ac:dyDescent="0.25">
      <c r="A6943" s="5">
        <v>44816.208333333336</v>
      </c>
      <c r="B6943" s="6">
        <v>263.18</v>
      </c>
      <c r="C6943" s="6">
        <v>240.46377000000001</v>
      </c>
      <c r="D6943" s="6">
        <v>9.4468409939676104E-2</v>
      </c>
      <c r="E6943" s="4">
        <f t="shared" si="27"/>
        <v>6.8796134055501459E-2</v>
      </c>
      <c r="F6943" s="4"/>
    </row>
    <row r="6944" spans="1:6" ht="13.2" x14ac:dyDescent="0.25">
      <c r="A6944" s="5">
        <v>44816.25</v>
      </c>
      <c r="B6944" s="6">
        <v>261.39999999999998</v>
      </c>
      <c r="C6944" s="6">
        <v>240.02557999999999</v>
      </c>
      <c r="D6944" s="6">
        <v>8.9050592024399994E-2</v>
      </c>
      <c r="E6944" s="4">
        <f t="shared" si="27"/>
        <v>6.98769590117609E-2</v>
      </c>
      <c r="F6944" s="4"/>
    </row>
    <row r="6945" spans="1:6" ht="13.2" x14ac:dyDescent="0.25">
      <c r="A6945" s="5">
        <v>44816.291666666664</v>
      </c>
      <c r="B6945" s="6">
        <v>265.91000000000003</v>
      </c>
      <c r="C6945" s="6">
        <v>243.45375000000001</v>
      </c>
      <c r="D6945" s="6">
        <v>9.22403125850393E-2</v>
      </c>
      <c r="E6945" s="4">
        <f t="shared" si="27"/>
        <v>7.2002481682476444E-2</v>
      </c>
      <c r="F6945" s="4"/>
    </row>
    <row r="6946" spans="1:6" ht="13.2" x14ac:dyDescent="0.25">
      <c r="A6946" s="5">
        <v>44816.333333333336</v>
      </c>
      <c r="B6946" s="6">
        <v>262.20999999999998</v>
      </c>
      <c r="C6946" s="6">
        <v>245.75864000000001</v>
      </c>
      <c r="D6946" s="6">
        <v>6.6941125650760297E-2</v>
      </c>
      <c r="E6946" s="4">
        <f t="shared" si="27"/>
        <v>7.2145583686683432E-2</v>
      </c>
      <c r="F6946" s="4"/>
    </row>
    <row r="6947" spans="1:6" ht="13.2" x14ac:dyDescent="0.25">
      <c r="A6947" s="5">
        <v>44816.375</v>
      </c>
      <c r="B6947" s="6">
        <v>266.52</v>
      </c>
      <c r="C6947" s="6">
        <v>241.60005000000001</v>
      </c>
      <c r="D6947" s="6">
        <v>0.103145467064265</v>
      </c>
      <c r="E6947" s="4">
        <f t="shared" si="27"/>
        <v>7.357646368470934E-2</v>
      </c>
      <c r="F6947" s="4"/>
    </row>
    <row r="6948" spans="1:6" ht="13.2" x14ac:dyDescent="0.25">
      <c r="A6948" s="5">
        <v>44816.416666666664</v>
      </c>
      <c r="B6948" s="6">
        <v>260.79000000000002</v>
      </c>
      <c r="C6948" s="6">
        <v>237.56720000000001</v>
      </c>
      <c r="D6948" s="6">
        <v>9.7752551699056098E-2</v>
      </c>
      <c r="E6948" s="4">
        <f t="shared" si="27"/>
        <v>7.3790007717682168E-2</v>
      </c>
      <c r="F6948" s="4"/>
    </row>
    <row r="6949" spans="1:6" ht="13.2" x14ac:dyDescent="0.25">
      <c r="A6949" s="5">
        <v>44816.458333333336</v>
      </c>
      <c r="B6949" s="6">
        <v>257.52999999999997</v>
      </c>
      <c r="C6949" s="6">
        <v>241.85954000000001</v>
      </c>
      <c r="D6949" s="6">
        <v>6.4791572827765903E-2</v>
      </c>
      <c r="E6949" s="4">
        <f t="shared" si="27"/>
        <v>7.2907379443924517E-2</v>
      </c>
      <c r="F6949" s="4"/>
    </row>
    <row r="6950" spans="1:6" ht="13.2" x14ac:dyDescent="0.25">
      <c r="A6950" s="5">
        <v>44816.5</v>
      </c>
      <c r="B6950" s="6">
        <v>260.89</v>
      </c>
      <c r="C6950" s="6">
        <v>248.52635000000001</v>
      </c>
      <c r="D6950" s="6">
        <v>4.9747843639114997E-2</v>
      </c>
      <c r="E6950" s="4">
        <f t="shared" si="27"/>
        <v>7.3050146549297187E-2</v>
      </c>
      <c r="F6950" s="4"/>
    </row>
    <row r="6951" spans="1:6" ht="13.2" x14ac:dyDescent="0.25">
      <c r="A6951" s="5">
        <v>44816.541666666664</v>
      </c>
      <c r="B6951" s="6">
        <v>262.73</v>
      </c>
      <c r="C6951" s="6">
        <v>245.63112000000001</v>
      </c>
      <c r="D6951" s="6">
        <v>6.9612026358875007E-2</v>
      </c>
      <c r="E6951" s="4">
        <f t="shared" si="27"/>
        <v>7.4434352321768718E-2</v>
      </c>
      <c r="F6951" s="4"/>
    </row>
    <row r="6952" spans="1:6" ht="13.2" x14ac:dyDescent="0.25">
      <c r="A6952" s="5">
        <v>44816.583333333336</v>
      </c>
      <c r="B6952" s="6">
        <v>276.27</v>
      </c>
      <c r="C6952" s="6">
        <v>232.44322</v>
      </c>
      <c r="D6952" s="6">
        <v>0.18854832590944101</v>
      </c>
      <c r="E6952" s="4">
        <f t="shared" si="27"/>
        <v>7.8946400827101346E-2</v>
      </c>
      <c r="F6952" s="4"/>
    </row>
    <row r="6953" spans="1:6" ht="13.2" x14ac:dyDescent="0.25">
      <c r="A6953" s="5">
        <v>44816.625</v>
      </c>
      <c r="B6953" s="6">
        <v>240.93</v>
      </c>
      <c r="C6953" s="6">
        <v>207.70496</v>
      </c>
      <c r="D6953" s="6">
        <v>0.15996267012593199</v>
      </c>
      <c r="E6953" s="4">
        <f t="shared" si="27"/>
        <v>8.2863389519091321E-2</v>
      </c>
      <c r="F6953" s="4"/>
    </row>
    <row r="6954" spans="1:6" ht="13.2" x14ac:dyDescent="0.25">
      <c r="A6954" s="5">
        <v>44816.666666666664</v>
      </c>
      <c r="B6954" s="6">
        <v>210.69</v>
      </c>
      <c r="C6954" s="6">
        <v>178.06193999999999</v>
      </c>
      <c r="D6954" s="6">
        <v>0.18323994448224001</v>
      </c>
      <c r="E6954" s="4">
        <f t="shared" si="27"/>
        <v>9.0162925832048837E-2</v>
      </c>
      <c r="F6954" s="4"/>
    </row>
    <row r="6955" spans="1:6" ht="13.2" x14ac:dyDescent="0.25">
      <c r="A6955" s="5">
        <v>44816.708333333336</v>
      </c>
      <c r="B6955" s="6">
        <v>194.25</v>
      </c>
      <c r="C6955" s="6">
        <v>153.50165000000001</v>
      </c>
      <c r="D6955" s="6">
        <v>0.26545871005295302</v>
      </c>
      <c r="E6955" s="4">
        <f t="shared" si="27"/>
        <v>0.10112973462158224</v>
      </c>
      <c r="F6955" s="4"/>
    </row>
    <row r="6956" spans="1:6" ht="13.2" x14ac:dyDescent="0.25">
      <c r="A6956" s="5">
        <v>44816.75</v>
      </c>
      <c r="B6956" s="6">
        <v>182.99</v>
      </c>
      <c r="C6956" s="6">
        <v>142.77874</v>
      </c>
      <c r="D6956" s="6">
        <v>0.28163338603492299</v>
      </c>
      <c r="E6956" s="4">
        <f t="shared" si="27"/>
        <v>0.11262748599837291</v>
      </c>
      <c r="F6956" s="4"/>
    </row>
    <row r="6957" spans="1:6" ht="13.2" x14ac:dyDescent="0.25">
      <c r="A6957" s="5">
        <v>44816.791666666664</v>
      </c>
      <c r="B6957" s="6">
        <v>184.7</v>
      </c>
      <c r="C6957" s="6">
        <v>142.11024</v>
      </c>
      <c r="D6957" s="6">
        <v>0.29969522252583602</v>
      </c>
      <c r="E6957" s="4">
        <f t="shared" si="27"/>
        <v>0.1232972949859316</v>
      </c>
      <c r="F6957" s="4"/>
    </row>
    <row r="6958" spans="1:6" ht="13.2" x14ac:dyDescent="0.25">
      <c r="A6958" s="5">
        <v>44816.833333333336</v>
      </c>
      <c r="B6958" s="6">
        <v>197.36</v>
      </c>
      <c r="C6958" s="6">
        <v>145.08212</v>
      </c>
      <c r="D6958" s="6">
        <v>0.36033303070013001</v>
      </c>
      <c r="E6958" s="4">
        <f t="shared" si="27"/>
        <v>0.13581246604995312</v>
      </c>
      <c r="F6958" s="4"/>
    </row>
    <row r="6959" spans="1:6" ht="13.2" x14ac:dyDescent="0.25">
      <c r="A6959" s="5">
        <v>44816.875</v>
      </c>
      <c r="B6959" s="6">
        <v>209.66</v>
      </c>
      <c r="C6959" s="6">
        <v>151.59810999999999</v>
      </c>
      <c r="D6959" s="6">
        <v>0.382998772214244</v>
      </c>
      <c r="E6959" s="4">
        <f t="shared" si="27"/>
        <v>0.14941431590184553</v>
      </c>
      <c r="F6959" s="4"/>
    </row>
    <row r="6960" spans="1:6" ht="13.2" x14ac:dyDescent="0.25">
      <c r="A6960" s="5">
        <v>44816.916666666664</v>
      </c>
      <c r="B6960" s="6">
        <v>205</v>
      </c>
      <c r="C6960" s="6">
        <v>159.89735999999999</v>
      </c>
      <c r="D6960" s="6">
        <v>0.28207244947633903</v>
      </c>
      <c r="E6960" s="4">
        <f t="shared" si="27"/>
        <v>0.15899080477571079</v>
      </c>
      <c r="F6960" s="4"/>
    </row>
    <row r="6961" spans="1:6" ht="13.2" x14ac:dyDescent="0.25">
      <c r="A6961" s="5">
        <v>44816.958333333336</v>
      </c>
      <c r="B6961" s="6">
        <v>195.58</v>
      </c>
      <c r="C6961" s="6">
        <v>168.45498000000001</v>
      </c>
      <c r="D6961" s="6">
        <v>0.161022369300094</v>
      </c>
      <c r="E6961" s="4">
        <f t="shared" si="27"/>
        <v>0.16397324671895663</v>
      </c>
      <c r="F6961" s="4"/>
    </row>
    <row r="6962" spans="1:6" ht="13.2" x14ac:dyDescent="0.25">
      <c r="A6962" s="5">
        <v>44817</v>
      </c>
      <c r="B6962" s="6">
        <v>202.14</v>
      </c>
      <c r="C6962" s="6">
        <v>187.80203</v>
      </c>
      <c r="D6962" s="6">
        <v>7.6346192849992001E-2</v>
      </c>
      <c r="E6962" s="4">
        <f t="shared" si="27"/>
        <v>0.16139068260038114</v>
      </c>
      <c r="F6962" s="4"/>
    </row>
    <row r="6963" spans="1:6" ht="13.2" x14ac:dyDescent="0.25">
      <c r="A6963" s="5">
        <v>44817.041666666664</v>
      </c>
      <c r="B6963" s="6">
        <v>238.05</v>
      </c>
      <c r="C6963" s="6">
        <v>214.92986999999999</v>
      </c>
      <c r="D6963" s="6">
        <v>0.107570576393127</v>
      </c>
      <c r="E6963" s="4">
        <f t="shared" si="27"/>
        <v>0.16092067483047653</v>
      </c>
      <c r="F6963" s="4"/>
    </row>
    <row r="6964" spans="1:6" ht="13.2" x14ac:dyDescent="0.25">
      <c r="A6964" s="5">
        <v>44817.083333333336</v>
      </c>
      <c r="B6964" s="6">
        <v>273.20999999999998</v>
      </c>
      <c r="C6964" s="6">
        <v>240.40658999999999</v>
      </c>
      <c r="D6964" s="6">
        <v>0.136449712131435</v>
      </c>
      <c r="E6964" s="4">
        <f t="shared" si="27"/>
        <v>0.16117248450790003</v>
      </c>
      <c r="F6964" s="4"/>
    </row>
    <row r="6965" spans="1:6" ht="13.2" x14ac:dyDescent="0.25">
      <c r="A6965" s="5">
        <v>44817.125</v>
      </c>
      <c r="B6965" s="6">
        <v>285.49</v>
      </c>
      <c r="C6965" s="6">
        <v>249.67871</v>
      </c>
      <c r="D6965" s="6">
        <v>0.143429489843166</v>
      </c>
      <c r="E6965" s="4">
        <f t="shared" si="27"/>
        <v>0.16213694671012804</v>
      </c>
      <c r="F6965" s="4"/>
    </row>
    <row r="6966" spans="1:6" ht="13.2" x14ac:dyDescent="0.25">
      <c r="A6966" s="5">
        <v>44817.166666666664</v>
      </c>
      <c r="B6966" s="6">
        <v>283.83</v>
      </c>
      <c r="C6966" s="6">
        <v>243.61985999999999</v>
      </c>
      <c r="D6966" s="6">
        <v>0.16505279988257099</v>
      </c>
      <c r="E6966" s="4">
        <f t="shared" si="27"/>
        <v>0.16339848140464064</v>
      </c>
      <c r="F6966" s="4"/>
    </row>
    <row r="6967" spans="1:6" ht="13.2" x14ac:dyDescent="0.25">
      <c r="A6967" s="5">
        <v>44817.208333333336</v>
      </c>
      <c r="B6967" s="6">
        <v>273.95999999999998</v>
      </c>
      <c r="C6967" s="6">
        <v>235.93425999999999</v>
      </c>
      <c r="D6967" s="6">
        <v>0.1611709126093</v>
      </c>
      <c r="E6967" s="4">
        <f t="shared" si="27"/>
        <v>0.16617775234920831</v>
      </c>
      <c r="F6967" s="4"/>
    </row>
    <row r="6968" spans="1:6" ht="13.2" x14ac:dyDescent="0.25">
      <c r="A6968" s="5">
        <v>44817.25</v>
      </c>
      <c r="B6968" s="6">
        <v>267.70999999999998</v>
      </c>
      <c r="C6968" s="6">
        <v>231.92706999999999</v>
      </c>
      <c r="D6968" s="6">
        <v>0.154285267347188</v>
      </c>
      <c r="E6968" s="4">
        <f t="shared" si="27"/>
        <v>0.16889586382099117</v>
      </c>
      <c r="F6968" s="4"/>
    </row>
    <row r="6969" spans="1:6" ht="13.2" x14ac:dyDescent="0.25">
      <c r="A6969" s="5">
        <v>44817.291666666664</v>
      </c>
      <c r="B6969" s="6">
        <v>257.45</v>
      </c>
      <c r="C6969" s="6">
        <v>229.26168000000001</v>
      </c>
      <c r="D6969" s="6">
        <v>0.1229526015861</v>
      </c>
      <c r="E6969" s="4">
        <f t="shared" si="27"/>
        <v>0.1701755425293687</v>
      </c>
      <c r="F6969" s="4"/>
    </row>
    <row r="6970" spans="1:6" ht="13.2" x14ac:dyDescent="0.25">
      <c r="A6970" s="5">
        <v>44817.333333333336</v>
      </c>
      <c r="B6970" s="6">
        <v>248.09</v>
      </c>
      <c r="C6970" s="6">
        <v>226.36304000000001</v>
      </c>
      <c r="D6970" s="6">
        <v>9.5982807087234695E-2</v>
      </c>
      <c r="E6970" s="4">
        <f t="shared" si="27"/>
        <v>0.17138561258922178</v>
      </c>
      <c r="F6970" s="4"/>
    </row>
    <row r="6971" spans="1:6" ht="13.2" x14ac:dyDescent="0.25">
      <c r="A6971" s="5">
        <v>44817.375</v>
      </c>
      <c r="B6971" s="6">
        <v>248.98</v>
      </c>
      <c r="C6971" s="6">
        <v>220.76972000000001</v>
      </c>
      <c r="D6971" s="6">
        <v>0.12778147293025499</v>
      </c>
      <c r="E6971" s="4">
        <f t="shared" si="27"/>
        <v>0.172412112833638</v>
      </c>
      <c r="F6971" s="4"/>
    </row>
    <row r="6972" spans="1:6" ht="13.2" x14ac:dyDescent="0.25">
      <c r="A6972" s="5">
        <v>44817.416666666664</v>
      </c>
      <c r="B6972" s="6">
        <v>245.34</v>
      </c>
      <c r="C6972" s="6">
        <v>217.09551999999999</v>
      </c>
      <c r="D6972" s="6">
        <v>0.130101625312212</v>
      </c>
      <c r="E6972" s="4">
        <f t="shared" si="27"/>
        <v>0.17375999090085281</v>
      </c>
      <c r="F6972" s="4"/>
    </row>
    <row r="6973" spans="1:6" ht="13.2" x14ac:dyDescent="0.25">
      <c r="A6973" s="5">
        <v>44817.458333333336</v>
      </c>
      <c r="B6973" s="6">
        <v>244.47</v>
      </c>
      <c r="C6973" s="6">
        <v>221.37101999999999</v>
      </c>
      <c r="D6973" s="6">
        <v>0.104345094493398</v>
      </c>
      <c r="E6973" s="4">
        <f t="shared" si="27"/>
        <v>0.17540805430358755</v>
      </c>
      <c r="F6973" s="4"/>
    </row>
    <row r="6974" spans="1:6" ht="13.2" x14ac:dyDescent="0.25">
      <c r="A6974" s="5">
        <v>44817.5</v>
      </c>
      <c r="B6974" s="6">
        <v>239.97</v>
      </c>
      <c r="C6974" s="6">
        <v>228.20984000000001</v>
      </c>
      <c r="D6974" s="6">
        <v>5.1532221397639903E-2</v>
      </c>
      <c r="E6974" s="4">
        <f t="shared" si="27"/>
        <v>0.17548240337685941</v>
      </c>
      <c r="F6974" s="4"/>
    </row>
    <row r="6975" spans="1:6" ht="13.2" x14ac:dyDescent="0.25">
      <c r="A6975" s="5">
        <v>44817.541666666664</v>
      </c>
      <c r="B6975" s="6">
        <v>240.97</v>
      </c>
      <c r="C6975" s="6">
        <v>225.01651000000001</v>
      </c>
      <c r="D6975" s="6">
        <v>7.0899197574435704E-2</v>
      </c>
      <c r="E6975" s="4">
        <f t="shared" si="27"/>
        <v>0.1755360355108411</v>
      </c>
      <c r="F6975" s="4"/>
    </row>
    <row r="6976" spans="1:6" ht="13.2" x14ac:dyDescent="0.25">
      <c r="A6976" s="5">
        <v>44817.583333333336</v>
      </c>
      <c r="B6976" s="6">
        <v>245.32</v>
      </c>
      <c r="C6976" s="6">
        <v>209.63831999999999</v>
      </c>
      <c r="D6976" s="6">
        <v>0.170205905103608</v>
      </c>
      <c r="E6976" s="4">
        <f t="shared" si="27"/>
        <v>0.17477176797726471</v>
      </c>
      <c r="F6976" s="4"/>
    </row>
    <row r="6977" spans="1:6" ht="13.2" x14ac:dyDescent="0.25">
      <c r="A6977" s="5">
        <v>44817.625</v>
      </c>
      <c r="B6977" s="6">
        <v>221.73</v>
      </c>
      <c r="C6977" s="6">
        <v>186.54848999999999</v>
      </c>
      <c r="D6977" s="6">
        <v>0.188591770429232</v>
      </c>
      <c r="E6977" s="4">
        <f t="shared" si="27"/>
        <v>0.1759646471565689</v>
      </c>
      <c r="F6977" s="4"/>
    </row>
    <row r="6978" spans="1:6" ht="13.2" x14ac:dyDescent="0.25">
      <c r="A6978" s="5">
        <v>44817.666666666664</v>
      </c>
      <c r="B6978" s="6">
        <v>188.36</v>
      </c>
      <c r="C6978" s="6">
        <v>164.82866000000001</v>
      </c>
      <c r="D6978" s="6">
        <v>0.14276242978617901</v>
      </c>
      <c r="E6978" s="4">
        <f t="shared" si="27"/>
        <v>0.17427808404423303</v>
      </c>
      <c r="F6978" s="4"/>
    </row>
    <row r="6979" spans="1:6" ht="13.2" x14ac:dyDescent="0.25">
      <c r="A6979" s="5">
        <v>44817.708333333336</v>
      </c>
      <c r="B6979" s="6">
        <v>169.92</v>
      </c>
      <c r="C6979" s="6">
        <v>148.23696000000001</v>
      </c>
      <c r="D6979" s="6">
        <v>0.146272832362455</v>
      </c>
      <c r="E6979" s="4">
        <f t="shared" si="27"/>
        <v>0.16931200580712891</v>
      </c>
      <c r="F6979" s="4"/>
    </row>
    <row r="6980" spans="1:6" ht="13.2" x14ac:dyDescent="0.25">
      <c r="A6980" s="5">
        <v>44817.75</v>
      </c>
      <c r="B6980" s="6">
        <v>156.84</v>
      </c>
      <c r="C6980" s="6">
        <v>140.42219</v>
      </c>
      <c r="D6980" s="6">
        <v>0.11691749003487199</v>
      </c>
      <c r="E6980" s="4">
        <f t="shared" si="27"/>
        <v>0.16244884347379346</v>
      </c>
      <c r="F6980" s="4"/>
    </row>
    <row r="6981" spans="1:6" ht="13.2" x14ac:dyDescent="0.25">
      <c r="A6981" s="5">
        <v>44817.791666666664</v>
      </c>
      <c r="B6981" s="6">
        <v>152.88999999999999</v>
      </c>
      <c r="C6981" s="6">
        <v>139.21499</v>
      </c>
      <c r="D6981" s="6">
        <v>9.8229436355955504E-2</v>
      </c>
      <c r="E6981" s="4">
        <f t="shared" si="27"/>
        <v>0.15405443571671512</v>
      </c>
      <c r="F6981" s="4"/>
    </row>
    <row r="6982" spans="1:6" ht="13.2" x14ac:dyDescent="0.25">
      <c r="A6982" s="5">
        <v>44817.833333333336</v>
      </c>
      <c r="B6982" s="6">
        <v>149.1</v>
      </c>
      <c r="C6982" s="6">
        <v>141.71306000000001</v>
      </c>
      <c r="D6982" s="6">
        <v>5.2126035525589302E-2</v>
      </c>
      <c r="E6982" s="4">
        <f t="shared" si="27"/>
        <v>0.14121247758444258</v>
      </c>
      <c r="F6982" s="4"/>
    </row>
    <row r="6983" spans="1:6" ht="13.2" x14ac:dyDescent="0.25">
      <c r="A6983" s="5">
        <v>44817.875</v>
      </c>
      <c r="B6983" s="6">
        <v>141.22999999999999</v>
      </c>
      <c r="C6983" s="6">
        <v>147.69864999999999</v>
      </c>
      <c r="D6983" s="6">
        <v>4.3796270311204498E-2</v>
      </c>
      <c r="E6983" s="4">
        <f t="shared" si="27"/>
        <v>0.1270790400051493</v>
      </c>
      <c r="F6983" s="4"/>
    </row>
    <row r="6984" spans="1:6" ht="13.2" x14ac:dyDescent="0.25">
      <c r="A6984" s="5">
        <v>44817.916666666664</v>
      </c>
      <c r="B6984" s="6">
        <v>139.84</v>
      </c>
      <c r="C6984" s="6">
        <v>156.08787000000001</v>
      </c>
      <c r="D6984" s="6">
        <v>0.104094379659354</v>
      </c>
      <c r="E6984" s="4">
        <f t="shared" si="27"/>
        <v>0.11966328709610825</v>
      </c>
      <c r="F6984" s="4"/>
    </row>
    <row r="6985" spans="1:6" ht="13.2" x14ac:dyDescent="0.25">
      <c r="A6985" s="5">
        <v>44817.958333333336</v>
      </c>
      <c r="B6985" s="6">
        <v>140.16999999999999</v>
      </c>
      <c r="C6985" s="6">
        <v>168.14093</v>
      </c>
      <c r="D6985" s="6">
        <v>0.16635408166232901</v>
      </c>
      <c r="E6985" s="4">
        <f t="shared" si="27"/>
        <v>0.11988544177786804</v>
      </c>
      <c r="F6985" s="4"/>
    </row>
    <row r="6986" spans="1:6" ht="13.2" x14ac:dyDescent="0.25">
      <c r="A6986" s="5">
        <v>44818</v>
      </c>
      <c r="B6986" s="6">
        <v>143.66999999999999</v>
      </c>
      <c r="C6986" s="6">
        <v>184.87759</v>
      </c>
      <c r="D6986" s="6">
        <v>0.22289121142265</v>
      </c>
      <c r="E6986" s="4">
        <f t="shared" si="27"/>
        <v>0.12599148421839546</v>
      </c>
      <c r="F6986" s="4"/>
    </row>
    <row r="6987" spans="1:6" ht="13.2" x14ac:dyDescent="0.25">
      <c r="A6987" s="5">
        <v>44818.041666666664</v>
      </c>
      <c r="B6987" s="6">
        <v>166.93</v>
      </c>
      <c r="C6987" s="6">
        <v>213.21537000000001</v>
      </c>
      <c r="D6987" s="6">
        <v>0.21708270843701299</v>
      </c>
      <c r="E6987" s="4">
        <f t="shared" si="27"/>
        <v>0.13055448972022404</v>
      </c>
      <c r="F6987" s="4"/>
    </row>
    <row r="6988" spans="1:6" ht="13.2" x14ac:dyDescent="0.25">
      <c r="A6988" s="5">
        <v>44818.083333333336</v>
      </c>
      <c r="B6988" s="6">
        <v>221.53</v>
      </c>
      <c r="C6988" s="6">
        <v>238.32250999999999</v>
      </c>
      <c r="D6988" s="6">
        <v>7.0461283745291106E-2</v>
      </c>
      <c r="E6988" s="4">
        <f t="shared" si="27"/>
        <v>0.12780497187080136</v>
      </c>
      <c r="F6988" s="4"/>
    </row>
    <row r="6989" spans="1:6" ht="13.2" x14ac:dyDescent="0.25">
      <c r="A6989" s="5">
        <v>44818.125</v>
      </c>
      <c r="B6989" s="6">
        <v>242.68</v>
      </c>
      <c r="C6989" s="6">
        <v>246.49442999999999</v>
      </c>
      <c r="D6989" s="6">
        <v>1.54747107267291E-2</v>
      </c>
      <c r="E6989" s="4">
        <f t="shared" si="27"/>
        <v>0.12247352274094982</v>
      </c>
      <c r="F6989" s="4"/>
    </row>
    <row r="6990" spans="1:6" ht="13.2" x14ac:dyDescent="0.25">
      <c r="A6990" s="5">
        <v>44818.166666666664</v>
      </c>
      <c r="B6990" s="6">
        <v>247</v>
      </c>
      <c r="C6990" s="6">
        <v>238.96986999999999</v>
      </c>
      <c r="D6990" s="6">
        <v>3.3603106533890703E-2</v>
      </c>
      <c r="E6990" s="4">
        <f t="shared" si="27"/>
        <v>0.11699645218475481</v>
      </c>
      <c r="F6990" s="4"/>
    </row>
    <row r="6991" spans="1:6" ht="13.2" x14ac:dyDescent="0.25">
      <c r="A6991" s="5">
        <v>44818.208333333336</v>
      </c>
      <c r="B6991" s="6">
        <v>236.1</v>
      </c>
      <c r="C6991" s="6">
        <v>229.89377999999999</v>
      </c>
      <c r="D6991" s="6">
        <v>2.6996032689531602E-2</v>
      </c>
      <c r="E6991" s="4">
        <f t="shared" si="27"/>
        <v>0.11140583218809778</v>
      </c>
      <c r="F6991" s="4"/>
    </row>
    <row r="6992" spans="1:6" ht="13.2" x14ac:dyDescent="0.25">
      <c r="A6992" s="5">
        <v>44818.25</v>
      </c>
      <c r="B6992" s="6">
        <v>231.54</v>
      </c>
      <c r="C6992" s="6">
        <v>223.73971</v>
      </c>
      <c r="D6992" s="6">
        <v>3.4863234604174599E-2</v>
      </c>
      <c r="E6992" s="4">
        <f t="shared" si="27"/>
        <v>0.10642991415713891</v>
      </c>
      <c r="F6992" s="4"/>
    </row>
    <row r="6993" spans="1:6" ht="13.2" x14ac:dyDescent="0.25">
      <c r="A6993" s="5">
        <v>44818.291666666664</v>
      </c>
      <c r="B6993" s="6">
        <v>227.29</v>
      </c>
      <c r="C6993" s="6">
        <v>216.94347999999999</v>
      </c>
      <c r="D6993" s="6">
        <v>4.7692237627975698E-2</v>
      </c>
      <c r="E6993" s="4">
        <f t="shared" si="27"/>
        <v>0.10329406565888372</v>
      </c>
      <c r="F6993" s="4"/>
    </row>
    <row r="6994" spans="1:6" ht="13.2" x14ac:dyDescent="0.25">
      <c r="A6994" s="5">
        <v>44818.333333333336</v>
      </c>
      <c r="B6994" s="6">
        <v>226.39</v>
      </c>
      <c r="C6994" s="6">
        <v>210.73891</v>
      </c>
      <c r="D6994" s="6">
        <v>7.42676803253845E-2</v>
      </c>
      <c r="E6994" s="4">
        <f t="shared" si="27"/>
        <v>0.10238926871047328</v>
      </c>
      <c r="F6994" s="4"/>
    </row>
    <row r="6995" spans="1:6" ht="13.2" x14ac:dyDescent="0.25">
      <c r="A6995" s="5">
        <v>44818.375</v>
      </c>
      <c r="B6995" s="6">
        <v>222.92</v>
      </c>
      <c r="C6995" s="6">
        <v>204.64473000000001</v>
      </c>
      <c r="D6995" s="6">
        <v>8.9302421811692706E-2</v>
      </c>
      <c r="E6995" s="4">
        <f t="shared" si="27"/>
        <v>0.10078597491386652</v>
      </c>
      <c r="F6995" s="4"/>
    </row>
    <row r="6996" spans="1:6" ht="13.2" x14ac:dyDescent="0.25">
      <c r="A6996" s="5">
        <v>44818.416666666664</v>
      </c>
      <c r="B6996" s="6">
        <v>223.22</v>
      </c>
      <c r="C6996" s="6">
        <v>200.41633999999999</v>
      </c>
      <c r="D6996" s="6">
        <v>0.113781441173908</v>
      </c>
      <c r="E6996" s="4">
        <f t="shared" si="27"/>
        <v>0.10010596724143718</v>
      </c>
      <c r="F6996" s="4"/>
    </row>
    <row r="6997" spans="1:6" ht="13.2" x14ac:dyDescent="0.25">
      <c r="A6997" s="5">
        <v>44818.458333333336</v>
      </c>
      <c r="B6997" s="6">
        <v>234.09</v>
      </c>
      <c r="C6997" s="6">
        <v>204.4324</v>
      </c>
      <c r="D6997" s="6">
        <v>0.145072894511828</v>
      </c>
      <c r="E6997" s="4">
        <f t="shared" si="27"/>
        <v>0.10180295890887177</v>
      </c>
      <c r="F6997" s="4"/>
    </row>
    <row r="6998" spans="1:6" ht="13.2" x14ac:dyDescent="0.25">
      <c r="A6998" s="5">
        <v>44818.5</v>
      </c>
      <c r="B6998" s="6">
        <v>244.53</v>
      </c>
      <c r="C6998" s="6">
        <v>212.17528999999999</v>
      </c>
      <c r="D6998" s="6">
        <v>0.15249047143991101</v>
      </c>
      <c r="E6998" s="4">
        <f t="shared" si="27"/>
        <v>0.10600955266063307</v>
      </c>
      <c r="F6998" s="4"/>
    </row>
    <row r="6999" spans="1:6" ht="13.2" x14ac:dyDescent="0.25">
      <c r="A6999" s="5">
        <v>44818.541666666664</v>
      </c>
      <c r="B6999" s="6">
        <v>243.31</v>
      </c>
      <c r="C6999" s="6">
        <v>206.19666000000001</v>
      </c>
      <c r="D6999" s="6">
        <v>0.17999001535718301</v>
      </c>
      <c r="E6999" s="4">
        <f t="shared" si="27"/>
        <v>0.11055500340158091</v>
      </c>
      <c r="F6999" s="4"/>
    </row>
    <row r="7000" spans="1:6" ht="13.2" x14ac:dyDescent="0.25">
      <c r="A7000" s="5">
        <v>44818.583333333336</v>
      </c>
      <c r="B7000" s="6">
        <v>250.46</v>
      </c>
      <c r="C7000" s="6">
        <v>181.03847999999999</v>
      </c>
      <c r="D7000" s="6">
        <v>0.38346278647500798</v>
      </c>
      <c r="E7000" s="4">
        <f t="shared" si="27"/>
        <v>0.11944070679205589</v>
      </c>
      <c r="F7000" s="4"/>
    </row>
    <row r="7001" spans="1:6" ht="13.2" x14ac:dyDescent="0.25">
      <c r="A7001" s="5">
        <v>44818.625</v>
      </c>
      <c r="B7001" s="6">
        <v>209.49</v>
      </c>
      <c r="C7001" s="6">
        <v>150.16283000000001</v>
      </c>
      <c r="D7001" s="6">
        <v>0.39508558809127298</v>
      </c>
      <c r="E7001" s="4">
        <f t="shared" si="27"/>
        <v>0.12804461586130761</v>
      </c>
      <c r="F7001" s="4"/>
    </row>
    <row r="7002" spans="1:6" ht="13.2" x14ac:dyDescent="0.25">
      <c r="A7002" s="5">
        <v>44818.666666666664</v>
      </c>
      <c r="B7002" s="6">
        <v>160.32</v>
      </c>
      <c r="C7002" s="6">
        <v>130.88347999999999</v>
      </c>
      <c r="D7002" s="6">
        <v>0.22490630597535999</v>
      </c>
      <c r="E7002" s="4">
        <f t="shared" si="27"/>
        <v>0.13146727736919014</v>
      </c>
      <c r="F7002" s="4"/>
    </row>
    <row r="7003" spans="1:6" ht="13.2" x14ac:dyDescent="0.25">
      <c r="A7003" s="5">
        <v>44818.708333333336</v>
      </c>
      <c r="B7003" s="6">
        <v>148.99</v>
      </c>
      <c r="C7003" s="6">
        <v>123.42392</v>
      </c>
      <c r="D7003" s="6">
        <v>0.20714039871687701</v>
      </c>
      <c r="E7003" s="4">
        <f t="shared" si="27"/>
        <v>0.13400342596729106</v>
      </c>
      <c r="F7003" s="4"/>
    </row>
    <row r="7004" spans="1:6" ht="13.2" x14ac:dyDescent="0.25">
      <c r="A7004" s="5">
        <v>44818.75</v>
      </c>
      <c r="B7004" s="6">
        <v>142.47999999999999</v>
      </c>
      <c r="C7004" s="6">
        <v>124.95813</v>
      </c>
      <c r="D7004" s="6">
        <v>0.14022192873724901</v>
      </c>
      <c r="E7004" s="4">
        <f t="shared" si="27"/>
        <v>0.13497444424655677</v>
      </c>
      <c r="F7004" s="4"/>
    </row>
    <row r="7005" spans="1:6" ht="13.2" x14ac:dyDescent="0.25">
      <c r="A7005" s="5">
        <v>44818.791666666664</v>
      </c>
      <c r="B7005" s="6">
        <v>136.38999999999999</v>
      </c>
      <c r="C7005" s="6">
        <v>129.92776000000001</v>
      </c>
      <c r="D7005" s="6">
        <v>4.9737177028219198E-2</v>
      </c>
      <c r="E7005" s="4">
        <f t="shared" si="27"/>
        <v>0.13295393344123443</v>
      </c>
      <c r="F7005" s="4"/>
    </row>
    <row r="7006" spans="1:6" ht="13.2" x14ac:dyDescent="0.25">
      <c r="A7006" s="5">
        <v>44818.833333333336</v>
      </c>
      <c r="B7006" s="6">
        <v>137.47</v>
      </c>
      <c r="C7006" s="6">
        <v>134.82377</v>
      </c>
      <c r="D7006" s="6">
        <v>1.9627325359615699E-2</v>
      </c>
      <c r="E7006" s="4">
        <f t="shared" si="27"/>
        <v>0.13159982051765215</v>
      </c>
      <c r="F7006" s="4"/>
    </row>
    <row r="7007" spans="1:6" ht="13.2" x14ac:dyDescent="0.25">
      <c r="A7007" s="5">
        <v>44818.875</v>
      </c>
      <c r="B7007" s="6">
        <v>132.38999999999999</v>
      </c>
      <c r="C7007" s="6">
        <v>139.48778999999999</v>
      </c>
      <c r="D7007" s="6">
        <v>5.0884668830153502E-2</v>
      </c>
      <c r="E7007" s="4">
        <f t="shared" si="27"/>
        <v>0.13189517045594171</v>
      </c>
      <c r="F7007" s="4"/>
    </row>
    <row r="7008" spans="1:6" ht="13.2" x14ac:dyDescent="0.25">
      <c r="A7008" s="5">
        <v>44818.916666666664</v>
      </c>
      <c r="B7008" s="6">
        <v>130.72999999999999</v>
      </c>
      <c r="C7008" s="6">
        <v>146.07435000000001</v>
      </c>
      <c r="D7008" s="6">
        <v>0.105044793969646</v>
      </c>
      <c r="E7008" s="4">
        <f t="shared" si="27"/>
        <v>0.13193477105220389</v>
      </c>
      <c r="F7008" s="4"/>
    </row>
    <row r="7009" spans="1:6" ht="13.2" x14ac:dyDescent="0.25">
      <c r="A7009" s="5">
        <v>44818.958333333336</v>
      </c>
      <c r="B7009" s="6">
        <v>130.31</v>
      </c>
      <c r="C7009" s="6">
        <v>160.14830000000001</v>
      </c>
      <c r="D7009" s="6">
        <v>0.18631668272469901</v>
      </c>
      <c r="E7009" s="4">
        <f t="shared" si="27"/>
        <v>0.13276654609646929</v>
      </c>
      <c r="F7009" s="4"/>
    </row>
    <row r="7010" spans="1:6" ht="13.2" x14ac:dyDescent="0.25">
      <c r="A7010" s="5">
        <v>44816</v>
      </c>
      <c r="B7010" s="6">
        <v>208.48</v>
      </c>
      <c r="C7010" s="6">
        <v>184.61090999999999</v>
      </c>
      <c r="D7010" s="6">
        <v>0.12929403793091099</v>
      </c>
      <c r="E7010" s="4">
        <f t="shared" si="27"/>
        <v>0.12886666386764686</v>
      </c>
      <c r="F7010" s="4"/>
    </row>
    <row r="7011" spans="1:6" ht="13.2" x14ac:dyDescent="0.25">
      <c r="A7011" s="5">
        <v>44816.041666666664</v>
      </c>
      <c r="B7011" s="6">
        <v>233.93</v>
      </c>
      <c r="C7011" s="6">
        <v>214.66692</v>
      </c>
      <c r="D7011" s="6">
        <v>8.9734738822357898E-2</v>
      </c>
      <c r="E7011" s="4">
        <f t="shared" si="27"/>
        <v>0.12356049846703621</v>
      </c>
      <c r="F7011" s="4"/>
    </row>
    <row r="7012" spans="1:6" ht="13.2" x14ac:dyDescent="0.25">
      <c r="A7012" s="5">
        <v>44816.083333333336</v>
      </c>
      <c r="B7012" s="6">
        <v>267.33999999999997</v>
      </c>
      <c r="C7012" s="6">
        <v>245.07647</v>
      </c>
      <c r="D7012" s="6">
        <v>9.0843196819343594E-2</v>
      </c>
      <c r="E7012" s="4">
        <f t="shared" si="27"/>
        <v>0.12440974484512173</v>
      </c>
      <c r="F7012" s="4"/>
    </row>
    <row r="7013" spans="1:6" ht="13.2" x14ac:dyDescent="0.25">
      <c r="A7013" s="5">
        <v>44816.125</v>
      </c>
      <c r="B7013" s="6">
        <v>278.29000000000002</v>
      </c>
      <c r="C7013" s="6">
        <v>258.41985</v>
      </c>
      <c r="D7013" s="6">
        <v>7.6890958647333099E-2</v>
      </c>
      <c r="E7013" s="4">
        <f t="shared" si="27"/>
        <v>0.12696875517514689</v>
      </c>
      <c r="F7013" s="4"/>
    </row>
    <row r="7014" spans="1:6" ht="13.2" x14ac:dyDescent="0.25">
      <c r="A7014" s="5">
        <v>44816.166666666664</v>
      </c>
      <c r="B7014" s="6">
        <v>278.49</v>
      </c>
      <c r="C7014" s="6">
        <v>256.10953999999998</v>
      </c>
      <c r="D7014" s="6">
        <v>8.73862801049895E-2</v>
      </c>
      <c r="E7014" s="4">
        <f t="shared" si="27"/>
        <v>0.12920972074060935</v>
      </c>
      <c r="F7014" s="4"/>
    </row>
    <row r="7015" spans="1:6" ht="13.2" x14ac:dyDescent="0.25">
      <c r="A7015" s="5">
        <v>44816.208333333336</v>
      </c>
      <c r="B7015" s="6">
        <v>263.18</v>
      </c>
      <c r="C7015" s="6">
        <v>251.56881999999999</v>
      </c>
      <c r="D7015" s="6">
        <v>4.61550839249475E-2</v>
      </c>
      <c r="E7015" s="4">
        <f t="shared" si="27"/>
        <v>0.13000801454208502</v>
      </c>
      <c r="F7015" s="4"/>
    </row>
    <row r="7016" spans="1:6" ht="13.2" x14ac:dyDescent="0.25">
      <c r="A7016" s="5">
        <v>44816.25</v>
      </c>
      <c r="B7016" s="6">
        <v>261.39999999999998</v>
      </c>
      <c r="C7016" s="6">
        <v>250.84765999999999</v>
      </c>
      <c r="D7016" s="6">
        <v>4.2066726873194599E-2</v>
      </c>
      <c r="E7016" s="4">
        <f t="shared" si="27"/>
        <v>0.13030816005329418</v>
      </c>
      <c r="F7016" s="4"/>
    </row>
    <row r="7017" spans="1:6" ht="13.2" x14ac:dyDescent="0.25">
      <c r="A7017" s="5">
        <v>44816.291666666664</v>
      </c>
      <c r="B7017" s="6">
        <v>265.91000000000003</v>
      </c>
      <c r="C7017" s="6">
        <v>253.58848</v>
      </c>
      <c r="D7017" s="6">
        <v>4.85886425124675E-2</v>
      </c>
      <c r="E7017" s="4">
        <f t="shared" si="27"/>
        <v>0.13034551025681465</v>
      </c>
      <c r="F7017" s="4"/>
    </row>
    <row r="7018" spans="1:6" ht="13.2" x14ac:dyDescent="0.25">
      <c r="A7018" s="5">
        <v>44816.333333333336</v>
      </c>
      <c r="B7018" s="6">
        <v>262.20999999999998</v>
      </c>
      <c r="C7018" s="6">
        <v>256.14272999999997</v>
      </c>
      <c r="D7018" s="6">
        <v>2.3687066972386799E-2</v>
      </c>
      <c r="E7018" s="4">
        <f t="shared" si="27"/>
        <v>0.12823798470043976</v>
      </c>
      <c r="F7018" s="4"/>
    </row>
    <row r="7019" spans="1:6" ht="13.2" x14ac:dyDescent="0.25">
      <c r="A7019" s="5">
        <v>44816.375</v>
      </c>
      <c r="B7019" s="6">
        <v>266.52</v>
      </c>
      <c r="C7019" s="6">
        <v>252.06186</v>
      </c>
      <c r="D7019" s="6">
        <v>5.7359491039223401E-2</v>
      </c>
      <c r="E7019" s="4">
        <f t="shared" si="27"/>
        <v>0.12690702925158689</v>
      </c>
      <c r="F7019" s="4"/>
    </row>
    <row r="7020" spans="1:6" ht="13.2" x14ac:dyDescent="0.25">
      <c r="A7020" s="5">
        <v>44816.416666666664</v>
      </c>
      <c r="B7020" s="6">
        <v>260.79000000000002</v>
      </c>
      <c r="C7020" s="6">
        <v>246.09952000000001</v>
      </c>
      <c r="D7020" s="6">
        <v>5.9693249300120502E-2</v>
      </c>
      <c r="E7020" s="4">
        <f t="shared" si="27"/>
        <v>0.12465335459017908</v>
      </c>
      <c r="F7020" s="4"/>
    </row>
    <row r="7021" spans="1:6" ht="13.2" x14ac:dyDescent="0.25">
      <c r="A7021" s="5">
        <v>44816.458333333336</v>
      </c>
      <c r="B7021" s="6">
        <v>257.52999999999997</v>
      </c>
      <c r="C7021" s="6">
        <v>247.60604000000001</v>
      </c>
      <c r="D7021" s="6">
        <v>4.0079636183349802E-2</v>
      </c>
      <c r="E7021" s="4">
        <f t="shared" si="27"/>
        <v>0.12027863549315915</v>
      </c>
      <c r="F7021" s="4"/>
    </row>
    <row r="7022" spans="1:6" ht="13.2" x14ac:dyDescent="0.25">
      <c r="A7022" s="5">
        <v>44816.5</v>
      </c>
      <c r="B7022" s="6">
        <v>260.89</v>
      </c>
      <c r="C7022" s="6">
        <v>253.49854999999999</v>
      </c>
      <c r="D7022" s="6">
        <v>2.9157760468452299E-2</v>
      </c>
      <c r="E7022" s="4">
        <f t="shared" si="27"/>
        <v>0.11513977253601503</v>
      </c>
      <c r="F7022" s="4"/>
    </row>
    <row r="7023" spans="1:6" ht="13.2" x14ac:dyDescent="0.25">
      <c r="A7023" s="5">
        <v>44816.541666666664</v>
      </c>
      <c r="B7023" s="6">
        <v>262.73</v>
      </c>
      <c r="C7023" s="6">
        <v>252.03513000000001</v>
      </c>
      <c r="D7023" s="6">
        <v>4.2434044809547003E-2</v>
      </c>
      <c r="E7023" s="4">
        <f t="shared" si="27"/>
        <v>0.10940827376319685</v>
      </c>
      <c r="F7023" s="4"/>
    </row>
    <row r="7024" spans="1:6" ht="13.2" x14ac:dyDescent="0.25">
      <c r="A7024" s="5">
        <v>44816.583333333336</v>
      </c>
      <c r="B7024" s="6">
        <v>276.27</v>
      </c>
      <c r="C7024" s="6">
        <v>239.24951999999999</v>
      </c>
      <c r="D7024" s="6">
        <v>0.15473585903119</v>
      </c>
      <c r="E7024" s="4">
        <f t="shared" si="27"/>
        <v>9.9877985119704429E-2</v>
      </c>
      <c r="F7024" s="4"/>
    </row>
    <row r="7025" spans="1:6" ht="13.2" x14ac:dyDescent="0.25">
      <c r="A7025" s="5">
        <v>44816.625</v>
      </c>
      <c r="B7025" s="6">
        <v>240.93</v>
      </c>
      <c r="C7025" s="6">
        <v>210.99977999999999</v>
      </c>
      <c r="D7025" s="6">
        <v>0.14184953178624099</v>
      </c>
      <c r="E7025" s="4">
        <f t="shared" si="27"/>
        <v>8.9326482773661467E-2</v>
      </c>
      <c r="F7025" s="4"/>
    </row>
    <row r="7026" spans="1:6" ht="13.2" x14ac:dyDescent="0.25">
      <c r="A7026" s="5">
        <v>44816.666666666664</v>
      </c>
      <c r="B7026" s="6">
        <v>210.69</v>
      </c>
      <c r="C7026" s="6">
        <v>175.64657</v>
      </c>
      <c r="D7026" s="6">
        <v>0.19951104083615101</v>
      </c>
      <c r="E7026" s="4">
        <f t="shared" si="27"/>
        <v>8.8268346726194435E-2</v>
      </c>
      <c r="F7026" s="4"/>
    </row>
    <row r="7027" spans="1:6" ht="13.2" x14ac:dyDescent="0.25">
      <c r="A7027" s="5">
        <v>44816.708333333336</v>
      </c>
      <c r="B7027" s="6">
        <v>194.25</v>
      </c>
      <c r="C7027" s="6">
        <v>147.32437999999999</v>
      </c>
      <c r="D7027" s="6">
        <v>0.31851903941492898</v>
      </c>
      <c r="E7027" s="4">
        <f t="shared" si="27"/>
        <v>9.2909123421946585E-2</v>
      </c>
      <c r="F7027" s="4"/>
    </row>
    <row r="7028" spans="1:6" ht="13.2" x14ac:dyDescent="0.25">
      <c r="A7028" s="5">
        <v>44816.75</v>
      </c>
      <c r="B7028" s="6">
        <v>182.99</v>
      </c>
      <c r="C7028" s="6">
        <v>136.41033999999999</v>
      </c>
      <c r="D7028" s="6">
        <v>0.34146722308587402</v>
      </c>
      <c r="E7028" s="4">
        <f t="shared" si="27"/>
        <v>0.10129434401980596</v>
      </c>
      <c r="F7028" s="4"/>
    </row>
    <row r="7029" spans="1:6" ht="13.2" x14ac:dyDescent="0.25">
      <c r="A7029" s="5">
        <v>44816.791666666664</v>
      </c>
      <c r="B7029" s="6">
        <v>184.7</v>
      </c>
      <c r="C7029" s="6">
        <v>136.54319000000001</v>
      </c>
      <c r="D7029" s="6">
        <v>0.352685549531983</v>
      </c>
      <c r="E7029" s="4">
        <f t="shared" si="27"/>
        <v>0.11391719287412944</v>
      </c>
      <c r="F7029" s="4"/>
    </row>
    <row r="7030" spans="1:6" ht="13.2" x14ac:dyDescent="0.25">
      <c r="A7030" s="5">
        <v>44816.833333333336</v>
      </c>
      <c r="B7030" s="6">
        <v>197.36</v>
      </c>
      <c r="C7030" s="6">
        <v>139.30266</v>
      </c>
      <c r="D7030" s="6">
        <v>0.41677122317692999</v>
      </c>
      <c r="E7030" s="4">
        <f t="shared" si="27"/>
        <v>0.13046485528318422</v>
      </c>
      <c r="F7030" s="4"/>
    </row>
    <row r="7031" spans="1:6" ht="13.2" x14ac:dyDescent="0.25">
      <c r="A7031" s="5">
        <v>44816.875</v>
      </c>
      <c r="B7031" s="6">
        <v>209.66</v>
      </c>
      <c r="C7031" s="6">
        <v>145.73657</v>
      </c>
      <c r="D7031" s="6">
        <v>0.43862312664556302</v>
      </c>
      <c r="E7031" s="4">
        <f t="shared" si="27"/>
        <v>0.14662062435882628</v>
      </c>
      <c r="F7031" s="4"/>
    </row>
    <row r="7032" spans="1:6" ht="13.2" x14ac:dyDescent="0.25">
      <c r="A7032" s="5">
        <v>44816.916666666664</v>
      </c>
      <c r="B7032" s="6">
        <v>205</v>
      </c>
      <c r="C7032" s="6">
        <v>155.01184000000001</v>
      </c>
      <c r="D7032" s="6">
        <v>0.32247962478220998</v>
      </c>
      <c r="E7032" s="4">
        <f t="shared" si="27"/>
        <v>0.15568040897601645</v>
      </c>
      <c r="F7032" s="4"/>
    </row>
    <row r="7033" spans="1:6" ht="13.2" x14ac:dyDescent="0.25">
      <c r="A7033" s="5">
        <v>44816.958333333336</v>
      </c>
      <c r="B7033" s="6">
        <v>195.58</v>
      </c>
      <c r="C7033" s="6">
        <v>165.40468000000001</v>
      </c>
      <c r="D7033" s="6">
        <v>0.182433290279331</v>
      </c>
      <c r="E7033" s="4">
        <f t="shared" si="27"/>
        <v>0.15551860095745942</v>
      </c>
      <c r="F7033" s="4"/>
    </row>
    <row r="7034" spans="1:6" ht="13.2" x14ac:dyDescent="0.25">
      <c r="A7034" s="5">
        <v>44817</v>
      </c>
      <c r="B7034" s="6">
        <v>202.14</v>
      </c>
      <c r="C7034" s="6">
        <v>186.60787999999999</v>
      </c>
      <c r="D7034" s="6">
        <v>8.3233998478520796E-2</v>
      </c>
      <c r="E7034" s="4">
        <f t="shared" si="27"/>
        <v>0.15359943264694317</v>
      </c>
      <c r="F7034" s="4"/>
    </row>
    <row r="7035" spans="1:6" ht="13.2" x14ac:dyDescent="0.25">
      <c r="A7035" s="5">
        <v>44817.041666666664</v>
      </c>
      <c r="B7035" s="6">
        <v>238.05</v>
      </c>
      <c r="C7035" s="6">
        <v>216.91291000000001</v>
      </c>
      <c r="D7035" s="6">
        <v>9.7445052947747496E-2</v>
      </c>
      <c r="E7035" s="4">
        <f t="shared" si="27"/>
        <v>0.15392069573550107</v>
      </c>
      <c r="F7035" s="4"/>
    </row>
    <row r="7036" spans="1:6" ht="13.2" x14ac:dyDescent="0.25">
      <c r="A7036" s="5">
        <v>44817.083333333336</v>
      </c>
      <c r="B7036" s="6">
        <v>273.20999999999998</v>
      </c>
      <c r="C7036" s="6">
        <v>246.48374999999999</v>
      </c>
      <c r="D7036" s="6">
        <v>0.10843006891935</v>
      </c>
      <c r="E7036" s="4">
        <f t="shared" si="27"/>
        <v>0.15465348207300134</v>
      </c>
      <c r="F7036" s="4"/>
    </row>
    <row r="7037" spans="1:6" ht="13.2" x14ac:dyDescent="0.25">
      <c r="A7037" s="5">
        <v>44817.125</v>
      </c>
      <c r="B7037" s="6">
        <v>285.49</v>
      </c>
      <c r="C7037" s="6">
        <v>257.93704000000002</v>
      </c>
      <c r="D7037" s="6">
        <v>0.106820486115526</v>
      </c>
      <c r="E7037" s="4">
        <f t="shared" si="27"/>
        <v>0.15590054571750936</v>
      </c>
      <c r="F7037" s="4"/>
    </row>
    <row r="7038" spans="1:6" ht="13.2" x14ac:dyDescent="0.25">
      <c r="A7038" s="5">
        <v>44817.166666666664</v>
      </c>
      <c r="B7038" s="6">
        <v>283.83</v>
      </c>
      <c r="C7038" s="6">
        <v>251.70594</v>
      </c>
      <c r="D7038" s="6">
        <v>0.127625355206158</v>
      </c>
      <c r="E7038" s="4">
        <f t="shared" si="27"/>
        <v>0.15757717384672473</v>
      </c>
      <c r="F7038" s="4"/>
    </row>
    <row r="7039" spans="1:6" ht="13.2" x14ac:dyDescent="0.25">
      <c r="A7039" s="5">
        <v>44817.208333333336</v>
      </c>
      <c r="B7039" s="6">
        <v>273.95999999999998</v>
      </c>
      <c r="C7039" s="6">
        <v>243.43617</v>
      </c>
      <c r="D7039" s="6">
        <v>0.125387406481132</v>
      </c>
      <c r="E7039" s="4">
        <f t="shared" si="27"/>
        <v>0.16087852061989907</v>
      </c>
      <c r="F7039" s="4"/>
    </row>
    <row r="7040" spans="1:6" ht="13.2" x14ac:dyDescent="0.25">
      <c r="A7040" s="5">
        <v>44817.25</v>
      </c>
      <c r="B7040" s="6">
        <v>267.70999999999998</v>
      </c>
      <c r="C7040" s="6">
        <v>239.12637000000001</v>
      </c>
      <c r="D7040" s="6">
        <v>0.119533575489813</v>
      </c>
      <c r="E7040" s="4">
        <f t="shared" si="27"/>
        <v>0.16410630597892484</v>
      </c>
      <c r="F7040" s="4"/>
    </row>
    <row r="7041" spans="1:6" ht="13.2" x14ac:dyDescent="0.25">
      <c r="A7041" s="5">
        <v>44817.291666666664</v>
      </c>
      <c r="B7041" s="6">
        <v>257.45</v>
      </c>
      <c r="C7041" s="6">
        <v>235.74606</v>
      </c>
      <c r="D7041" s="6">
        <v>9.2064910862136903E-2</v>
      </c>
      <c r="E7041" s="4">
        <f t="shared" si="27"/>
        <v>0.16591781716016105</v>
      </c>
      <c r="F7041" s="4"/>
    </row>
    <row r="7042" spans="1:6" ht="13.2" x14ac:dyDescent="0.25">
      <c r="A7042" s="5">
        <v>44817.333333333336</v>
      </c>
      <c r="B7042" s="6">
        <v>248.09</v>
      </c>
      <c r="C7042" s="6">
        <v>232.24006</v>
      </c>
      <c r="D7042" s="6">
        <v>6.8248087776070998E-2</v>
      </c>
      <c r="E7042" s="4">
        <f t="shared" si="27"/>
        <v>0.16777452636031456</v>
      </c>
      <c r="F7042" s="4"/>
    </row>
    <row r="7043" spans="1:6" ht="13.2" x14ac:dyDescent="0.25">
      <c r="A7043" s="5">
        <v>44817.375</v>
      </c>
      <c r="B7043" s="6">
        <v>248.98</v>
      </c>
      <c r="C7043" s="6">
        <v>226.14666</v>
      </c>
      <c r="D7043" s="6">
        <v>0.10096695657587799</v>
      </c>
      <c r="E7043" s="4">
        <f t="shared" si="27"/>
        <v>0.16959150409100851</v>
      </c>
      <c r="F7043" s="4"/>
    </row>
    <row r="7044" spans="1:6" ht="13.2" x14ac:dyDescent="0.25">
      <c r="A7044" s="5">
        <v>44817.416666666664</v>
      </c>
      <c r="B7044" s="6">
        <v>245.34</v>
      </c>
      <c r="C7044" s="6">
        <v>221.41099</v>
      </c>
      <c r="D7044" s="6">
        <v>0.108075077935381</v>
      </c>
      <c r="E7044" s="4">
        <f t="shared" si="27"/>
        <v>0.17160741361747769</v>
      </c>
      <c r="F7044" s="4"/>
    </row>
    <row r="7045" spans="1:6" ht="13.2" x14ac:dyDescent="0.25">
      <c r="A7045" s="5">
        <v>44817.458333333336</v>
      </c>
      <c r="B7045" s="6">
        <v>244.47</v>
      </c>
      <c r="C7045" s="6">
        <v>224.72127</v>
      </c>
      <c r="D7045" s="6">
        <v>8.7881000316525404E-2</v>
      </c>
      <c r="E7045" s="4">
        <f t="shared" si="27"/>
        <v>0.17359913712302669</v>
      </c>
      <c r="F7045" s="4"/>
    </row>
    <row r="7046" spans="1:6" ht="13.2" x14ac:dyDescent="0.25">
      <c r="A7046" s="5">
        <v>44817.5</v>
      </c>
      <c r="B7046" s="6">
        <v>239.97</v>
      </c>
      <c r="C7046" s="6">
        <v>231.78736000000001</v>
      </c>
      <c r="D7046" s="6">
        <v>3.5302356435657198E-2</v>
      </c>
      <c r="E7046" s="4">
        <f t="shared" si="27"/>
        <v>0.17385516195499359</v>
      </c>
      <c r="F7046" s="4"/>
    </row>
    <row r="7047" spans="1:6" ht="13.2" x14ac:dyDescent="0.25">
      <c r="A7047" s="5">
        <v>44817.541666666664</v>
      </c>
      <c r="B7047" s="6">
        <v>240.97</v>
      </c>
      <c r="C7047" s="6">
        <v>230.70348999999999</v>
      </c>
      <c r="D7047" s="6">
        <v>4.4500887264427601E-2</v>
      </c>
      <c r="E7047" s="4">
        <f t="shared" si="27"/>
        <v>0.1739412803906136</v>
      </c>
      <c r="F7047" s="4"/>
    </row>
    <row r="7048" spans="1:6" ht="13.2" x14ac:dyDescent="0.25">
      <c r="A7048" s="5">
        <v>44817.583333333336</v>
      </c>
      <c r="B7048" s="6">
        <v>245.32</v>
      </c>
      <c r="C7048" s="6">
        <v>217.26928000000001</v>
      </c>
      <c r="D7048" s="6">
        <v>0.12910578062393299</v>
      </c>
      <c r="E7048" s="4">
        <f t="shared" si="27"/>
        <v>0.17287336045697788</v>
      </c>
      <c r="F7048" s="4"/>
    </row>
    <row r="7049" spans="1:6" ht="13.2" x14ac:dyDescent="0.25">
      <c r="A7049" s="5">
        <v>44817.625</v>
      </c>
      <c r="B7049" s="6">
        <v>221.73</v>
      </c>
      <c r="C7049" s="6">
        <v>192.32411999999999</v>
      </c>
      <c r="D7049" s="6">
        <v>0.15289751488268799</v>
      </c>
      <c r="E7049" s="4">
        <f t="shared" si="27"/>
        <v>0.17333369308599647</v>
      </c>
      <c r="F7049" s="4"/>
    </row>
    <row r="7050" spans="1:6" ht="13.2" x14ac:dyDescent="0.25">
      <c r="A7050" s="5">
        <v>44817.666666666664</v>
      </c>
      <c r="B7050" s="6">
        <v>188.36</v>
      </c>
      <c r="C7050" s="6">
        <v>165.86198999999999</v>
      </c>
      <c r="D7050" s="6">
        <v>0.135642952312341</v>
      </c>
      <c r="E7050" s="4">
        <f t="shared" si="27"/>
        <v>0.17067252273083774</v>
      </c>
      <c r="F7050" s="4"/>
    </row>
    <row r="7051" spans="1:6" ht="13.2" x14ac:dyDescent="0.25">
      <c r="A7051" s="5">
        <v>44817.708333333336</v>
      </c>
      <c r="B7051" s="6">
        <v>169.92</v>
      </c>
      <c r="C7051" s="6">
        <v>145.99169000000001</v>
      </c>
      <c r="D7051" s="6">
        <v>0.16390186318139</v>
      </c>
      <c r="E7051" s="4">
        <f t="shared" si="27"/>
        <v>0.16423014038777359</v>
      </c>
      <c r="F7051" s="4"/>
    </row>
    <row r="7052" spans="1:6" ht="13.2" x14ac:dyDescent="0.25">
      <c r="A7052" s="5">
        <v>44817.75</v>
      </c>
      <c r="B7052" s="6">
        <v>156.84</v>
      </c>
      <c r="C7052" s="6">
        <v>138.22693000000001</v>
      </c>
      <c r="D7052" s="6">
        <v>0.13465588796625899</v>
      </c>
      <c r="E7052" s="4">
        <f t="shared" si="27"/>
        <v>0.15561300142445636</v>
      </c>
      <c r="F7052" s="4"/>
    </row>
    <row r="7053" spans="1:6" ht="13.2" x14ac:dyDescent="0.25">
      <c r="A7053" s="5">
        <v>44817.791666666664</v>
      </c>
      <c r="B7053" s="6">
        <v>152.88999999999999</v>
      </c>
      <c r="C7053" s="6">
        <v>138.21567999999999</v>
      </c>
      <c r="D7053" s="6">
        <v>0.10616971967290501</v>
      </c>
      <c r="E7053" s="4">
        <f t="shared" si="27"/>
        <v>0.14534150851366143</v>
      </c>
      <c r="F7053" s="4"/>
    </row>
    <row r="7054" spans="1:6" ht="13.2" x14ac:dyDescent="0.25">
      <c r="A7054" s="5">
        <v>44817.833333333336</v>
      </c>
      <c r="B7054" s="6">
        <v>149.1</v>
      </c>
      <c r="C7054" s="6">
        <v>141.37182999999999</v>
      </c>
      <c r="D7054" s="6">
        <v>5.4665558195009602E-2</v>
      </c>
      <c r="E7054" s="4">
        <f t="shared" si="27"/>
        <v>0.13025377247274808</v>
      </c>
      <c r="F7054" s="4"/>
    </row>
    <row r="7055" spans="1:6" ht="13.2" x14ac:dyDescent="0.25">
      <c r="A7055" s="5">
        <v>44817.875</v>
      </c>
      <c r="B7055" s="6">
        <v>141.22999999999999</v>
      </c>
      <c r="C7055" s="6">
        <v>147.42759000000001</v>
      </c>
      <c r="D7055" s="6">
        <v>4.2038196513963302E-2</v>
      </c>
      <c r="E7055" s="4">
        <f t="shared" si="27"/>
        <v>0.11372940038393144</v>
      </c>
      <c r="F7055" s="4"/>
    </row>
    <row r="7056" spans="1:6" ht="13.2" x14ac:dyDescent="0.25">
      <c r="A7056" s="5">
        <v>44817.916666666664</v>
      </c>
      <c r="B7056" s="6">
        <v>139.84</v>
      </c>
      <c r="C7056" s="6">
        <v>155.39682999999999</v>
      </c>
      <c r="D7056" s="6">
        <v>0.10011034330623</v>
      </c>
      <c r="E7056" s="4">
        <f t="shared" si="27"/>
        <v>0.10446401365576559</v>
      </c>
      <c r="F7056" s="4"/>
    </row>
    <row r="7057" spans="1:6" ht="13.2" x14ac:dyDescent="0.25">
      <c r="A7057" s="5">
        <v>44817.958333333336</v>
      </c>
      <c r="B7057" s="6">
        <v>140.16999999999999</v>
      </c>
      <c r="C7057" s="6">
        <v>166.30947</v>
      </c>
      <c r="D7057" s="6">
        <v>0.15717367146921901</v>
      </c>
      <c r="E7057" s="4">
        <f t="shared" si="27"/>
        <v>0.1034115295386776</v>
      </c>
      <c r="F7057" s="4"/>
    </row>
    <row r="7058" spans="1:6" ht="13.2" x14ac:dyDescent="0.25">
      <c r="A7058" s="5">
        <v>44818</v>
      </c>
      <c r="B7058" s="6">
        <v>143.66999999999999</v>
      </c>
      <c r="C7058" s="6">
        <v>185.37487999999999</v>
      </c>
      <c r="D7058" s="6">
        <v>0.22497589748945401</v>
      </c>
      <c r="E7058" s="4">
        <f t="shared" si="27"/>
        <v>0.10931744199746647</v>
      </c>
      <c r="F7058" s="4"/>
    </row>
    <row r="7059" spans="1:6" ht="13.2" x14ac:dyDescent="0.25">
      <c r="A7059" s="5">
        <v>44818.041666666664</v>
      </c>
      <c r="B7059" s="6">
        <v>166.93</v>
      </c>
      <c r="C7059" s="6">
        <v>217.37481</v>
      </c>
      <c r="D7059" s="6">
        <v>0.23206373360372301</v>
      </c>
      <c r="E7059" s="4">
        <f t="shared" si="27"/>
        <v>0.11492655369146547</v>
      </c>
      <c r="F7059" s="4"/>
    </row>
    <row r="7060" spans="1:6" ht="13.2" x14ac:dyDescent="0.25">
      <c r="A7060" s="5">
        <v>44818.083333333336</v>
      </c>
      <c r="B7060" s="6">
        <v>221.53</v>
      </c>
      <c r="C7060" s="6">
        <v>245.56724</v>
      </c>
      <c r="D7060" s="6">
        <v>9.7884554959366696E-2</v>
      </c>
      <c r="E7060" s="4">
        <f t="shared" si="27"/>
        <v>0.11448715727646613</v>
      </c>
      <c r="F7060" s="4"/>
    </row>
    <row r="7061" spans="1:6" ht="13.2" x14ac:dyDescent="0.25">
      <c r="A7061" s="5">
        <v>44818.125</v>
      </c>
      <c r="B7061" s="6">
        <v>242.68</v>
      </c>
      <c r="C7061" s="6">
        <v>254.68037000000001</v>
      </c>
      <c r="D7061" s="6">
        <v>4.7119336288069601E-2</v>
      </c>
      <c r="E7061" s="4">
        <f t="shared" si="27"/>
        <v>0.11199960936698881</v>
      </c>
      <c r="F7061" s="4"/>
    </row>
    <row r="7062" spans="1:6" ht="13.2" x14ac:dyDescent="0.25">
      <c r="A7062" s="5">
        <v>44818.166666666664</v>
      </c>
      <c r="B7062" s="6">
        <v>247</v>
      </c>
      <c r="C7062" s="6">
        <v>247.10496000000001</v>
      </c>
      <c r="D7062" s="6">
        <v>4.2475877457095698E-4</v>
      </c>
      <c r="E7062" s="4">
        <f t="shared" si="27"/>
        <v>0.10669958451567264</v>
      </c>
      <c r="F7062" s="4"/>
    </row>
    <row r="7063" spans="1:6" ht="13.2" x14ac:dyDescent="0.25">
      <c r="A7063" s="5">
        <v>44818.208333333336</v>
      </c>
      <c r="B7063" s="6">
        <v>236.1</v>
      </c>
      <c r="C7063" s="6">
        <v>238.48076</v>
      </c>
      <c r="D7063" s="6">
        <v>9.9830275616364494E-3</v>
      </c>
      <c r="E7063" s="4">
        <f t="shared" si="27"/>
        <v>0.10189106872736037</v>
      </c>
      <c r="F7063" s="4"/>
    </row>
    <row r="7064" spans="1:6" ht="13.2" x14ac:dyDescent="0.25">
      <c r="A7064" s="5">
        <v>44818.25</v>
      </c>
      <c r="B7064" s="6">
        <v>231.54</v>
      </c>
      <c r="C7064" s="6">
        <v>231.65774999999999</v>
      </c>
      <c r="D7064" s="6">
        <v>5.08292945088178E-4</v>
      </c>
      <c r="E7064" s="4">
        <f t="shared" si="27"/>
        <v>9.6931681954663507E-2</v>
      </c>
      <c r="F7064" s="4"/>
    </row>
    <row r="7065" spans="1:6" ht="13.2" x14ac:dyDescent="0.25">
      <c r="A7065" s="5">
        <v>44818.291666666664</v>
      </c>
      <c r="B7065" s="6">
        <v>227.29</v>
      </c>
      <c r="C7065" s="6">
        <v>222.23813999999999</v>
      </c>
      <c r="D7065" s="6">
        <v>2.2731741725340201E-2</v>
      </c>
      <c r="E7065" s="4">
        <f t="shared" si="27"/>
        <v>9.4042799907296956E-2</v>
      </c>
      <c r="F7065" s="4"/>
    </row>
    <row r="7066" spans="1:6" ht="13.2" x14ac:dyDescent="0.25">
      <c r="A7066" s="5">
        <v>44818.333333333336</v>
      </c>
      <c r="B7066" s="6">
        <v>226.39</v>
      </c>
      <c r="C7066" s="6">
        <v>213.71141</v>
      </c>
      <c r="D7066" s="6">
        <v>5.9325751488888599E-2</v>
      </c>
      <c r="E7066" s="4">
        <f t="shared" si="27"/>
        <v>9.3671035895331045E-2</v>
      </c>
      <c r="F7066" s="4"/>
    </row>
    <row r="7067" spans="1:6" ht="13.2" x14ac:dyDescent="0.25">
      <c r="A7067" s="5">
        <v>44818.375</v>
      </c>
      <c r="B7067" s="6">
        <v>222.92</v>
      </c>
      <c r="C7067" s="6">
        <v>207.37189000000001</v>
      </c>
      <c r="D7067" s="6">
        <v>7.4976941185229906E-2</v>
      </c>
      <c r="E7067" s="4">
        <f t="shared" si="27"/>
        <v>9.25881185873874E-2</v>
      </c>
      <c r="F7067" s="4"/>
    </row>
    <row r="7068" spans="1:6" ht="13.2" x14ac:dyDescent="0.25">
      <c r="A7068" s="5">
        <v>44818.416666666664</v>
      </c>
      <c r="B7068" s="6">
        <v>223.22</v>
      </c>
      <c r="C7068" s="6">
        <v>204.51165</v>
      </c>
      <c r="D7068" s="6">
        <v>9.1478162735472504E-2</v>
      </c>
      <c r="E7068" s="4">
        <f t="shared" si="27"/>
        <v>9.1896580454057838E-2</v>
      </c>
      <c r="F7068" s="4"/>
    </row>
    <row r="7069" spans="1:6" ht="13.2" x14ac:dyDescent="0.25">
      <c r="A7069" s="5">
        <v>44818.458333333336</v>
      </c>
      <c r="B7069" s="6">
        <v>234.09</v>
      </c>
      <c r="C7069" s="6">
        <v>209.36590000000001</v>
      </c>
      <c r="D7069" s="6">
        <v>0.118090386256787</v>
      </c>
      <c r="E7069" s="4">
        <f t="shared" si="27"/>
        <v>9.3155304868235408E-2</v>
      </c>
      <c r="F7069" s="4"/>
    </row>
    <row r="7070" spans="1:6" ht="13.2" x14ac:dyDescent="0.25">
      <c r="A7070" s="5">
        <v>44818.5</v>
      </c>
      <c r="B7070" s="6">
        <v>244.53</v>
      </c>
      <c r="C7070" s="6">
        <v>217.03009</v>
      </c>
      <c r="D7070" s="6">
        <v>0.12671012577103899</v>
      </c>
      <c r="E7070" s="4">
        <f t="shared" si="27"/>
        <v>9.696396192387631E-2</v>
      </c>
      <c r="F7070" s="4"/>
    </row>
    <row r="7071" spans="1:6" ht="13.2" x14ac:dyDescent="0.25">
      <c r="A7071" s="5">
        <v>44818.541666666664</v>
      </c>
      <c r="B7071" s="6">
        <v>243.31</v>
      </c>
      <c r="C7071" s="6">
        <v>214.15430000000001</v>
      </c>
      <c r="D7071" s="6">
        <v>0.13614342555811301</v>
      </c>
      <c r="E7071" s="4">
        <f t="shared" si="27"/>
        <v>0.10078240101944652</v>
      </c>
      <c r="F7071" s="4"/>
    </row>
    <row r="7072" spans="1:6" ht="13.2" x14ac:dyDescent="0.25">
      <c r="A7072" s="5">
        <v>44818.583333333336</v>
      </c>
      <c r="B7072" s="6">
        <v>250.46</v>
      </c>
      <c r="C7072" s="6">
        <v>196.73177000000001</v>
      </c>
      <c r="D7072" s="6">
        <v>0.27310398315432199</v>
      </c>
      <c r="E7072" s="4">
        <f t="shared" si="27"/>
        <v>0.10678232612487941</v>
      </c>
      <c r="F7072" s="4"/>
    </row>
    <row r="7073" spans="1:6" ht="13.2" x14ac:dyDescent="0.25">
      <c r="A7073" s="5">
        <v>44818.625</v>
      </c>
      <c r="B7073" s="6">
        <v>209.49</v>
      </c>
      <c r="C7073" s="6">
        <v>170.87071</v>
      </c>
      <c r="D7073" s="6">
        <v>0.22601468677691999</v>
      </c>
      <c r="E7073" s="4">
        <f t="shared" si="27"/>
        <v>0.10982887495380572</v>
      </c>
      <c r="F7073" s="4"/>
    </row>
    <row r="7074" spans="1:6" ht="13.2" x14ac:dyDescent="0.25">
      <c r="A7074" s="5">
        <v>44818.666666666664</v>
      </c>
      <c r="B7074" s="6">
        <v>160.32</v>
      </c>
      <c r="C7074" s="6">
        <v>148.75612000000001</v>
      </c>
      <c r="D7074" s="6">
        <v>7.7737171418560597E-2</v>
      </c>
      <c r="E7074" s="4">
        <f t="shared" si="27"/>
        <v>0.10741613408323154</v>
      </c>
      <c r="F7074" s="4"/>
    </row>
    <row r="7075" spans="1:6" ht="13.2" x14ac:dyDescent="0.25">
      <c r="A7075" s="5">
        <v>44818.708333333336</v>
      </c>
      <c r="B7075" s="6">
        <v>148.99</v>
      </c>
      <c r="C7075" s="6">
        <v>134.39599999999999</v>
      </c>
      <c r="D7075" s="6">
        <v>0.108589541355397</v>
      </c>
      <c r="E7075" s="4">
        <f t="shared" si="27"/>
        <v>0.10511145400714854</v>
      </c>
      <c r="F7075" s="4"/>
    </row>
    <row r="7076" spans="1:6" ht="13.2" x14ac:dyDescent="0.25">
      <c r="A7076" s="5">
        <v>44818.75</v>
      </c>
      <c r="B7076" s="6">
        <v>142.47999999999999</v>
      </c>
      <c r="C7076" s="6">
        <v>129.90176</v>
      </c>
      <c r="D7076" s="6">
        <v>9.6828865136238298E-2</v>
      </c>
      <c r="E7076" s="4">
        <f t="shared" si="27"/>
        <v>0.10353532805589766</v>
      </c>
      <c r="F7076" s="4"/>
    </row>
    <row r="7077" spans="1:6" ht="13.2" x14ac:dyDescent="0.25">
      <c r="A7077" s="5">
        <v>44818.791666666664</v>
      </c>
      <c r="B7077" s="6">
        <v>136.38999999999999</v>
      </c>
      <c r="C7077" s="6">
        <v>131.51831999999999</v>
      </c>
      <c r="D7077" s="6">
        <v>3.7041835692548299E-2</v>
      </c>
      <c r="E7077" s="4">
        <f t="shared" si="27"/>
        <v>0.10065499955671614</v>
      </c>
      <c r="F7077" s="4"/>
    </row>
    <row r="7078" spans="1:6" ht="13.2" x14ac:dyDescent="0.25">
      <c r="A7078" s="5">
        <v>44818.833333333336</v>
      </c>
      <c r="B7078" s="6">
        <v>137.47</v>
      </c>
      <c r="C7078" s="6">
        <v>135.56507999999999</v>
      </c>
      <c r="D7078" s="6">
        <v>1.40517012198126E-2</v>
      </c>
      <c r="E7078" s="4">
        <f t="shared" si="27"/>
        <v>9.8962755516082954E-2</v>
      </c>
      <c r="F7078" s="4"/>
    </row>
    <row r="7079" spans="1:6" ht="13.2" x14ac:dyDescent="0.25">
      <c r="A7079" s="5">
        <v>44818.875</v>
      </c>
      <c r="B7079" s="6">
        <v>132.38999999999999</v>
      </c>
      <c r="C7079" s="6">
        <v>140.59362999999999</v>
      </c>
      <c r="D7079" s="6">
        <v>5.8349940889925102E-2</v>
      </c>
      <c r="E7079" s="4">
        <f t="shared" si="27"/>
        <v>9.9642411531748007E-2</v>
      </c>
      <c r="F7079" s="4"/>
    </row>
    <row r="7080" spans="1:6" ht="13.2" x14ac:dyDescent="0.25">
      <c r="A7080" s="5">
        <v>44818.916666666664</v>
      </c>
      <c r="B7080" s="6">
        <v>130.72999999999999</v>
      </c>
      <c r="C7080" s="6">
        <v>146.92658</v>
      </c>
      <c r="D7080" s="6">
        <v>0.11023587427135299</v>
      </c>
      <c r="E7080" s="4">
        <f t="shared" si="27"/>
        <v>0.10006430865529481</v>
      </c>
      <c r="F7080" s="4"/>
    </row>
    <row r="7081" spans="1:6" ht="13.2" x14ac:dyDescent="0.25">
      <c r="A7081" s="5">
        <v>44818.958333333336</v>
      </c>
      <c r="B7081" s="6">
        <v>130.31</v>
      </c>
      <c r="C7081" s="6">
        <v>159.63773</v>
      </c>
      <c r="D7081" s="6">
        <v>0.18371427606744301</v>
      </c>
      <c r="E7081" s="4">
        <f t="shared" si="27"/>
        <v>0.1011701671802208</v>
      </c>
      <c r="F7081" s="4"/>
    </row>
    <row r="7082" spans="1:6" ht="13.2" x14ac:dyDescent="0.25">
      <c r="A7082" s="5">
        <v>44819</v>
      </c>
      <c r="B7082" s="6">
        <v>142.86000000000001</v>
      </c>
      <c r="C7082" s="6">
        <v>179.16192000000001</v>
      </c>
      <c r="D7082" s="6">
        <v>0.202620735477717</v>
      </c>
      <c r="E7082" s="4">
        <f t="shared" si="27"/>
        <v>0.10023870209639842</v>
      </c>
      <c r="F7082" s="4"/>
    </row>
    <row r="7083" spans="1:6" ht="13.2" x14ac:dyDescent="0.25">
      <c r="A7083" s="5">
        <v>44819.041666666664</v>
      </c>
      <c r="B7083" s="6">
        <v>163.79</v>
      </c>
      <c r="C7083" s="6">
        <v>210.87715</v>
      </c>
      <c r="D7083" s="6">
        <v>0.223291854997091</v>
      </c>
      <c r="E7083" s="4">
        <f t="shared" si="27"/>
        <v>9.9873207154455426E-2</v>
      </c>
      <c r="F7083" s="4"/>
    </row>
    <row r="7084" spans="1:6" ht="13.2" x14ac:dyDescent="0.25">
      <c r="A7084" s="5">
        <v>44819.083333333336</v>
      </c>
      <c r="B7084" s="6">
        <v>225.13</v>
      </c>
      <c r="C7084" s="6">
        <v>238.03104999999999</v>
      </c>
      <c r="D7084" s="6">
        <v>5.4199021514210001E-2</v>
      </c>
      <c r="E7084" s="4">
        <f t="shared" si="27"/>
        <v>9.805297659424056E-2</v>
      </c>
      <c r="F7084" s="4"/>
    </row>
    <row r="7085" spans="1:6" ht="13.2" x14ac:dyDescent="0.25">
      <c r="A7085" s="5">
        <v>44819.125</v>
      </c>
      <c r="B7085" s="6">
        <v>245.43</v>
      </c>
      <c r="C7085" s="6">
        <v>246.96242000000001</v>
      </c>
      <c r="D7085" s="6">
        <v>6.2050736302308703E-3</v>
      </c>
      <c r="E7085" s="4">
        <f t="shared" si="27"/>
        <v>9.6348215650163951E-2</v>
      </c>
      <c r="F7085" s="4"/>
    </row>
    <row r="7086" spans="1:6" ht="13.2" x14ac:dyDescent="0.25">
      <c r="A7086" s="5">
        <v>44819.166666666664</v>
      </c>
      <c r="B7086" s="6">
        <v>243.36</v>
      </c>
      <c r="C7086" s="6">
        <v>239.01077000000001</v>
      </c>
      <c r="D7086" s="6">
        <v>1.8196795064925299E-2</v>
      </c>
      <c r="E7086" s="4">
        <f t="shared" si="27"/>
        <v>9.7088717162262042E-2</v>
      </c>
      <c r="F7086" s="4"/>
    </row>
    <row r="7087" spans="1:6" ht="13.2" x14ac:dyDescent="0.25">
      <c r="A7087" s="5">
        <v>44819.208333333336</v>
      </c>
      <c r="B7087" s="6">
        <v>233.88</v>
      </c>
      <c r="C7087" s="6">
        <v>228.86458999999999</v>
      </c>
      <c r="D7087" s="6">
        <v>2.1914311864495901E-2</v>
      </c>
      <c r="E7087" s="4">
        <f t="shared" si="27"/>
        <v>9.7585854008214512E-2</v>
      </c>
      <c r="F7087" s="4"/>
    </row>
    <row r="7088" spans="1:6" ht="13.2" x14ac:dyDescent="0.25">
      <c r="A7088" s="5">
        <v>44819.25</v>
      </c>
      <c r="B7088" s="6">
        <v>228.5</v>
      </c>
      <c r="C7088" s="6">
        <v>219.89118999999999</v>
      </c>
      <c r="D7088" s="6">
        <v>3.9150317936794098E-2</v>
      </c>
      <c r="E7088" s="4">
        <f t="shared" si="27"/>
        <v>9.9195938382868928E-2</v>
      </c>
      <c r="F7088" s="4"/>
    </row>
    <row r="7089" spans="1:6" ht="13.2" x14ac:dyDescent="0.25">
      <c r="A7089" s="5">
        <v>44819.291666666664</v>
      </c>
      <c r="B7089" s="6">
        <v>220.58</v>
      </c>
      <c r="C7089" s="6">
        <v>207.60556</v>
      </c>
      <c r="D7089" s="6">
        <v>6.2495628729789303E-2</v>
      </c>
      <c r="E7089" s="4">
        <f t="shared" si="27"/>
        <v>0.10085276700805429</v>
      </c>
      <c r="F7089" s="4"/>
    </row>
    <row r="7090" spans="1:6" ht="13.2" x14ac:dyDescent="0.25">
      <c r="A7090" s="5">
        <v>44819.333333333336</v>
      </c>
      <c r="B7090" s="6">
        <v>213.88</v>
      </c>
      <c r="C7090" s="6">
        <v>196.89906999999999</v>
      </c>
      <c r="D7090" s="6">
        <v>8.6241798907430098E-2</v>
      </c>
      <c r="E7090" s="4">
        <f t="shared" si="27"/>
        <v>0.10197426898382687</v>
      </c>
      <c r="F7090" s="4"/>
    </row>
    <row r="7091" spans="1:6" ht="13.2" x14ac:dyDescent="0.25">
      <c r="A7091" s="5">
        <v>44819.375</v>
      </c>
      <c r="B7091" s="6">
        <v>206.9</v>
      </c>
      <c r="C7091" s="6">
        <v>190.31711000000001</v>
      </c>
      <c r="D7091" s="6">
        <v>8.71329435382871E-2</v>
      </c>
      <c r="E7091" s="4">
        <f t="shared" si="27"/>
        <v>0.10248076908187091</v>
      </c>
      <c r="F7091" s="4"/>
    </row>
    <row r="7092" spans="1:6" ht="13.2" x14ac:dyDescent="0.25">
      <c r="A7092" s="5">
        <v>44819.416666666664</v>
      </c>
      <c r="B7092" s="6">
        <v>207.66</v>
      </c>
      <c r="C7092" s="6">
        <v>186.37860000000001</v>
      </c>
      <c r="D7092" s="6">
        <v>0.114183709932363</v>
      </c>
      <c r="E7092" s="4">
        <f t="shared" si="27"/>
        <v>0.103426833548408</v>
      </c>
      <c r="F7092" s="4"/>
    </row>
    <row r="7093" spans="1:6" ht="13.2" x14ac:dyDescent="0.25">
      <c r="A7093" s="5">
        <v>44819.458333333336</v>
      </c>
      <c r="B7093" s="6">
        <v>203.29</v>
      </c>
      <c r="C7093" s="6">
        <v>189.82221000000001</v>
      </c>
      <c r="D7093" s="6">
        <v>7.0949495319857295E-2</v>
      </c>
      <c r="E7093" s="4">
        <f t="shared" si="27"/>
        <v>0.1014626297593693</v>
      </c>
      <c r="F7093" s="4"/>
    </row>
    <row r="7094" spans="1:6" ht="13.2" x14ac:dyDescent="0.25">
      <c r="A7094" s="5">
        <v>44819.5</v>
      </c>
      <c r="B7094" s="6">
        <v>206.85</v>
      </c>
      <c r="C7094" s="6">
        <v>197.18088</v>
      </c>
      <c r="D7094" s="6">
        <v>4.9036803162659501E-2</v>
      </c>
      <c r="E7094" s="4">
        <f t="shared" si="27"/>
        <v>9.8226241317353469E-2</v>
      </c>
      <c r="F7094" s="4"/>
    </row>
    <row r="7095" spans="1:6" ht="13.2" x14ac:dyDescent="0.25">
      <c r="A7095" s="5">
        <v>44819.541666666664</v>
      </c>
      <c r="B7095" s="6">
        <v>204.49</v>
      </c>
      <c r="C7095" s="6">
        <v>190.17549</v>
      </c>
      <c r="D7095" s="6">
        <v>7.5270004562627904E-2</v>
      </c>
      <c r="E7095" s="4">
        <f t="shared" si="27"/>
        <v>9.5689848775874928E-2</v>
      </c>
      <c r="F7095" s="4"/>
    </row>
    <row r="7096" spans="1:6" ht="13.2" x14ac:dyDescent="0.25">
      <c r="A7096" s="5">
        <v>44819.583333333336</v>
      </c>
      <c r="B7096" s="6">
        <v>207.21</v>
      </c>
      <c r="C7096" s="6">
        <v>161.51297</v>
      </c>
      <c r="D7096" s="6">
        <v>0.28293102405336201</v>
      </c>
      <c r="E7096" s="4">
        <f t="shared" si="27"/>
        <v>9.6099308813334935E-2</v>
      </c>
      <c r="F7096" s="4"/>
    </row>
    <row r="7097" spans="1:6" ht="13.2" x14ac:dyDescent="0.25">
      <c r="A7097" s="5">
        <v>44819.625</v>
      </c>
      <c r="B7097" s="6">
        <v>168.77</v>
      </c>
      <c r="C7097" s="6">
        <v>126.88206</v>
      </c>
      <c r="D7097" s="6">
        <v>0.33013288088166298</v>
      </c>
      <c r="E7097" s="4">
        <f t="shared" si="27"/>
        <v>0.10043756690103256</v>
      </c>
      <c r="F7097" s="4"/>
    </row>
    <row r="7098" spans="1:6" ht="13.2" x14ac:dyDescent="0.25">
      <c r="A7098" s="5">
        <v>44819.666666666664</v>
      </c>
      <c r="B7098" s="6">
        <v>119.66</v>
      </c>
      <c r="C7098" s="6">
        <v>106.70318</v>
      </c>
      <c r="D7098" s="6">
        <v>0.121428620965185</v>
      </c>
      <c r="E7098" s="4">
        <f t="shared" si="27"/>
        <v>0.10225804396547523</v>
      </c>
      <c r="F7098" s="4"/>
    </row>
    <row r="7099" spans="1:6" ht="13.2" x14ac:dyDescent="0.25">
      <c r="A7099" s="5">
        <v>44819.708333333336</v>
      </c>
      <c r="B7099" s="6">
        <v>114.87</v>
      </c>
      <c r="C7099" s="6">
        <v>101.08347999999999</v>
      </c>
      <c r="D7099" s="6">
        <v>0.136387469050333</v>
      </c>
      <c r="E7099" s="4">
        <f t="shared" si="27"/>
        <v>0.10341629095276422</v>
      </c>
      <c r="F7099" s="4"/>
    </row>
    <row r="7100" spans="1:6" ht="13.2" x14ac:dyDescent="0.25">
      <c r="A7100" s="5">
        <v>44819.75</v>
      </c>
      <c r="B7100" s="6">
        <v>118.67</v>
      </c>
      <c r="C7100" s="6">
        <v>106.12541</v>
      </c>
      <c r="D7100" s="6">
        <v>0.118205338382202</v>
      </c>
      <c r="E7100" s="4">
        <f t="shared" si="27"/>
        <v>0.10430697733801271</v>
      </c>
      <c r="F7100" s="4"/>
    </row>
    <row r="7101" spans="1:6" ht="13.2" x14ac:dyDescent="0.25">
      <c r="A7101" s="5">
        <v>44819.791666666664</v>
      </c>
      <c r="B7101" s="6">
        <v>120.96</v>
      </c>
      <c r="C7101" s="6">
        <v>114.99845999999999</v>
      </c>
      <c r="D7101" s="6">
        <v>5.1840172468396499E-2</v>
      </c>
      <c r="E7101" s="4">
        <f t="shared" si="27"/>
        <v>0.10492357470367304</v>
      </c>
      <c r="F7101" s="4"/>
    </row>
    <row r="7102" spans="1:6" ht="13.2" x14ac:dyDescent="0.25">
      <c r="A7102" s="5">
        <v>44819.833333333336</v>
      </c>
      <c r="B7102" s="6">
        <v>118.43</v>
      </c>
      <c r="C7102" s="6">
        <v>123.64776999999999</v>
      </c>
      <c r="D7102" s="6">
        <v>4.2198658334072499E-2</v>
      </c>
      <c r="E7102" s="4">
        <f t="shared" si="27"/>
        <v>0.10609636458343387</v>
      </c>
      <c r="F7102" s="4"/>
    </row>
    <row r="7103" spans="1:6" ht="13.2" x14ac:dyDescent="0.25">
      <c r="A7103" s="5">
        <v>44819.875</v>
      </c>
      <c r="B7103" s="6">
        <v>110.39</v>
      </c>
      <c r="C7103" s="6">
        <v>129.94791000000001</v>
      </c>
      <c r="D7103" s="6">
        <v>0.15050576804197899</v>
      </c>
      <c r="E7103" s="4">
        <f t="shared" si="27"/>
        <v>0.10993619071476946</v>
      </c>
      <c r="F7103" s="4"/>
    </row>
    <row r="7104" spans="1:6" ht="13.2" x14ac:dyDescent="0.25">
      <c r="A7104" s="5">
        <v>44819.916666666664</v>
      </c>
      <c r="B7104" s="6">
        <v>107.6</v>
      </c>
      <c r="C7104" s="6">
        <v>135.39185000000001</v>
      </c>
      <c r="D7104" s="6">
        <v>0.20526974112548099</v>
      </c>
      <c r="E7104" s="4">
        <f t="shared" si="27"/>
        <v>0.11389593516702479</v>
      </c>
      <c r="F7104" s="4"/>
    </row>
    <row r="7105" spans="1:6" ht="13.2" x14ac:dyDescent="0.25">
      <c r="A7105" s="5">
        <v>44819.958333333336</v>
      </c>
      <c r="B7105" s="6">
        <v>108.59</v>
      </c>
      <c r="C7105" s="6">
        <v>149.42168000000001</v>
      </c>
      <c r="D7105" s="6">
        <v>0.27326476318563597</v>
      </c>
      <c r="E7105" s="4">
        <f t="shared" si="27"/>
        <v>0.1176272054636162</v>
      </c>
      <c r="F7105" s="4"/>
    </row>
    <row r="7106" spans="1:6" ht="13.2" x14ac:dyDescent="0.25">
      <c r="A7106" s="5">
        <v>44817</v>
      </c>
      <c r="B7106" s="6">
        <v>202.14</v>
      </c>
      <c r="C7106" s="6">
        <v>209.81504000000001</v>
      </c>
      <c r="D7106" s="6">
        <v>3.6580027818787497E-2</v>
      </c>
      <c r="E7106" s="4">
        <f t="shared" si="27"/>
        <v>0.11070884264449411</v>
      </c>
      <c r="F7106" s="4"/>
    </row>
    <row r="7107" spans="1:6" ht="13.2" x14ac:dyDescent="0.25">
      <c r="A7107" s="5">
        <v>44817.041666666664</v>
      </c>
      <c r="B7107" s="6">
        <v>238.05</v>
      </c>
      <c r="C7107" s="6">
        <v>234.53797</v>
      </c>
      <c r="D7107" s="6">
        <v>1.49742491588888E-2</v>
      </c>
      <c r="E7107" s="4">
        <f t="shared" si="27"/>
        <v>0.10202894240123571</v>
      </c>
      <c r="F7107" s="4"/>
    </row>
    <row r="7108" spans="1:6" ht="13.2" x14ac:dyDescent="0.25">
      <c r="A7108" s="5">
        <v>44817.083333333336</v>
      </c>
      <c r="B7108" s="6">
        <v>273.20999999999998</v>
      </c>
      <c r="C7108" s="6">
        <v>258.05595</v>
      </c>
      <c r="D7108" s="6">
        <v>5.8723893016223702E-2</v>
      </c>
      <c r="E7108" s="4">
        <f t="shared" si="27"/>
        <v>0.10221747871381959</v>
      </c>
      <c r="F7108" s="4"/>
    </row>
    <row r="7109" spans="1:6" ht="13.2" x14ac:dyDescent="0.25">
      <c r="A7109" s="5">
        <v>44817.125</v>
      </c>
      <c r="B7109" s="6">
        <v>285.49</v>
      </c>
      <c r="C7109" s="6">
        <v>266.38970999999998</v>
      </c>
      <c r="D7109" s="6">
        <v>7.1700554799958405E-2</v>
      </c>
      <c r="E7109" s="4">
        <f t="shared" si="27"/>
        <v>0.10494645709589158</v>
      </c>
      <c r="F7109" s="4"/>
    </row>
    <row r="7110" spans="1:6" ht="13.2" x14ac:dyDescent="0.25">
      <c r="A7110" s="5">
        <v>44817.166666666664</v>
      </c>
      <c r="B7110" s="6">
        <v>283.83</v>
      </c>
      <c r="C7110" s="6">
        <v>259.74714999999998</v>
      </c>
      <c r="D7110" s="6">
        <v>9.2716512962702405E-2</v>
      </c>
      <c r="E7110" s="4">
        <f t="shared" si="27"/>
        <v>0.10805144534163229</v>
      </c>
      <c r="F7110" s="4"/>
    </row>
    <row r="7111" spans="1:6" ht="13.2" x14ac:dyDescent="0.25">
      <c r="A7111" s="5">
        <v>44817.208333333336</v>
      </c>
      <c r="B7111" s="6">
        <v>273.95999999999998</v>
      </c>
      <c r="C7111" s="6">
        <v>252.83081999999999</v>
      </c>
      <c r="D7111" s="6">
        <v>8.3570428636825095E-2</v>
      </c>
      <c r="E7111" s="4">
        <f t="shared" si="27"/>
        <v>0.110620450207146</v>
      </c>
      <c r="F7111" s="4"/>
    </row>
    <row r="7112" spans="1:6" ht="13.2" x14ac:dyDescent="0.25">
      <c r="A7112" s="5">
        <v>44817.25</v>
      </c>
      <c r="B7112" s="6">
        <v>267.70999999999998</v>
      </c>
      <c r="C7112" s="6">
        <v>251.50445999999999</v>
      </c>
      <c r="D7112" s="6">
        <v>6.4434404065836295E-2</v>
      </c>
      <c r="E7112" s="4">
        <f t="shared" si="27"/>
        <v>0.11167395379585608</v>
      </c>
      <c r="F7112" s="4"/>
    </row>
    <row r="7113" spans="1:6" ht="13.2" x14ac:dyDescent="0.25">
      <c r="A7113" s="5">
        <v>44817.291666666664</v>
      </c>
      <c r="B7113" s="6">
        <v>257.45</v>
      </c>
      <c r="C7113" s="6">
        <v>251.51202000000001</v>
      </c>
      <c r="D7113" s="6">
        <v>2.3609130092470201E-2</v>
      </c>
      <c r="E7113" s="4">
        <f t="shared" si="27"/>
        <v>0.11005368301930112</v>
      </c>
      <c r="F7113" s="4"/>
    </row>
    <row r="7114" spans="1:6" ht="13.2" x14ac:dyDescent="0.25">
      <c r="A7114" s="5">
        <v>44817.333333333336</v>
      </c>
      <c r="B7114" s="6">
        <v>248.09</v>
      </c>
      <c r="C7114" s="6">
        <v>251.35612</v>
      </c>
      <c r="D7114" s="6">
        <v>1.2993994337595601E-2</v>
      </c>
      <c r="E7114" s="4">
        <f t="shared" si="27"/>
        <v>0.10700169116222467</v>
      </c>
      <c r="F7114" s="4"/>
    </row>
    <row r="7115" spans="1:6" ht="13.2" x14ac:dyDescent="0.25">
      <c r="A7115" s="5">
        <v>44817.375</v>
      </c>
      <c r="B7115" s="6">
        <v>248.98</v>
      </c>
      <c r="C7115" s="6">
        <v>247.71897999999999</v>
      </c>
      <c r="D7115" s="6">
        <v>5.0905263698405399E-3</v>
      </c>
      <c r="E7115" s="4">
        <f t="shared" si="27"/>
        <v>0.1035832571135394</v>
      </c>
      <c r="F7115" s="4"/>
    </row>
    <row r="7116" spans="1:6" ht="13.2" x14ac:dyDescent="0.25">
      <c r="A7116" s="5">
        <v>44817.416666666664</v>
      </c>
      <c r="B7116" s="6">
        <v>245.34</v>
      </c>
      <c r="C7116" s="6">
        <v>242.50036</v>
      </c>
      <c r="D7116" s="6">
        <v>1.17098382864256E-2</v>
      </c>
      <c r="E7116" s="4">
        <f t="shared" si="27"/>
        <v>9.9313512461625356E-2</v>
      </c>
      <c r="F7116" s="4"/>
    </row>
    <row r="7117" spans="1:6" ht="13.2" x14ac:dyDescent="0.25">
      <c r="A7117" s="5">
        <v>44817.458333333336</v>
      </c>
      <c r="B7117" s="6">
        <v>244.47</v>
      </c>
      <c r="C7117" s="6">
        <v>243.23062999999999</v>
      </c>
      <c r="D7117" s="6">
        <v>5.0954519996104404E-3</v>
      </c>
      <c r="E7117" s="4">
        <f t="shared" si="27"/>
        <v>9.6569593989948424E-2</v>
      </c>
      <c r="F7117" s="4"/>
    </row>
    <row r="7118" spans="1:6" ht="13.2" x14ac:dyDescent="0.25">
      <c r="A7118" s="5">
        <v>44817.5</v>
      </c>
      <c r="B7118" s="6">
        <v>239.97</v>
      </c>
      <c r="C7118" s="6">
        <v>250.51428999999999</v>
      </c>
      <c r="D7118" s="6">
        <v>4.2090572956935801E-2</v>
      </c>
      <c r="E7118" s="4">
        <f t="shared" si="27"/>
        <v>9.6280167731376598E-2</v>
      </c>
      <c r="F7118" s="4"/>
    </row>
    <row r="7119" spans="1:6" ht="13.2" x14ac:dyDescent="0.25">
      <c r="A7119" s="5">
        <v>44817.541666666664</v>
      </c>
      <c r="B7119" s="6">
        <v>240.97</v>
      </c>
      <c r="C7119" s="6">
        <v>253.64439999999999</v>
      </c>
      <c r="D7119" s="6">
        <v>4.9969169435635001E-2</v>
      </c>
      <c r="E7119" s="4">
        <f t="shared" si="27"/>
        <v>9.5225966267751885E-2</v>
      </c>
      <c r="F7119" s="4"/>
    </row>
    <row r="7120" spans="1:6" ht="13.2" x14ac:dyDescent="0.25">
      <c r="A7120" s="5">
        <v>44817.583333333336</v>
      </c>
      <c r="B7120" s="6">
        <v>245.32</v>
      </c>
      <c r="C7120" s="6">
        <v>244.60677000000001</v>
      </c>
      <c r="D7120" s="6">
        <v>2.91582281226305E-3</v>
      </c>
      <c r="E7120" s="4">
        <f t="shared" si="27"/>
        <v>8.3558666216039426E-2</v>
      </c>
      <c r="F7120" s="4"/>
    </row>
    <row r="7121" spans="1:6" ht="13.2" x14ac:dyDescent="0.25">
      <c r="A7121" s="5">
        <v>44817.625</v>
      </c>
      <c r="B7121" s="6">
        <v>221.73</v>
      </c>
      <c r="C7121" s="6">
        <v>218.75156999999999</v>
      </c>
      <c r="D7121" s="6">
        <v>1.3615582279020899E-2</v>
      </c>
      <c r="E7121" s="4">
        <f t="shared" si="27"/>
        <v>7.0370445440929352E-2</v>
      </c>
      <c r="F7121" s="4"/>
    </row>
    <row r="7122" spans="1:6" ht="13.2" x14ac:dyDescent="0.25">
      <c r="A7122" s="5">
        <v>44817.666666666664</v>
      </c>
      <c r="B7122" s="6">
        <v>188.36</v>
      </c>
      <c r="C7122" s="6">
        <v>186.97017</v>
      </c>
      <c r="D7122" s="6">
        <v>7.4334317607991501E-3</v>
      </c>
      <c r="E7122" s="4">
        <f t="shared" si="27"/>
        <v>6.5620645890746607E-2</v>
      </c>
      <c r="F7122" s="4"/>
    </row>
    <row r="7123" spans="1:6" ht="13.2" x14ac:dyDescent="0.25">
      <c r="A7123" s="5">
        <v>44817.708333333336</v>
      </c>
      <c r="B7123" s="6">
        <v>169.92</v>
      </c>
      <c r="C7123" s="6">
        <v>162.56708</v>
      </c>
      <c r="D7123" s="6">
        <v>4.5230067489678602E-2</v>
      </c>
      <c r="E7123" s="4">
        <f t="shared" si="27"/>
        <v>6.1822420825719336E-2</v>
      </c>
      <c r="F7123" s="4"/>
    </row>
    <row r="7124" spans="1:6" ht="13.2" x14ac:dyDescent="0.25">
      <c r="A7124" s="5">
        <v>44817.75</v>
      </c>
      <c r="B7124" s="6">
        <v>156.84</v>
      </c>
      <c r="C7124" s="6">
        <v>154.17801</v>
      </c>
      <c r="D7124" s="6">
        <v>1.7265691780559301E-2</v>
      </c>
      <c r="E7124" s="4">
        <f t="shared" si="27"/>
        <v>5.761660221731757E-2</v>
      </c>
      <c r="F7124" s="4"/>
    </row>
    <row r="7125" spans="1:6" ht="13.2" x14ac:dyDescent="0.25">
      <c r="A7125" s="5">
        <v>44817.791666666664</v>
      </c>
      <c r="B7125" s="6">
        <v>152.88999999999999</v>
      </c>
      <c r="C7125" s="6">
        <v>156.93030999999999</v>
      </c>
      <c r="D7125" s="6">
        <v>2.5745886820716799E-2</v>
      </c>
      <c r="E7125" s="4">
        <f t="shared" si="27"/>
        <v>5.6529340315330912E-2</v>
      </c>
      <c r="F7125" s="4"/>
    </row>
    <row r="7126" spans="1:6" ht="13.2" x14ac:dyDescent="0.25">
      <c r="A7126" s="5">
        <v>44817.833333333336</v>
      </c>
      <c r="B7126" s="6">
        <v>149.1</v>
      </c>
      <c r="C7126" s="6">
        <v>162.53148999999999</v>
      </c>
      <c r="D7126" s="6">
        <v>8.2639308850241802E-2</v>
      </c>
      <c r="E7126" s="4">
        <f t="shared" si="27"/>
        <v>5.8214367420171297E-2</v>
      </c>
      <c r="F7126" s="4"/>
    </row>
    <row r="7127" spans="1:6" ht="13.2" x14ac:dyDescent="0.25">
      <c r="A7127" s="5">
        <v>44817.875</v>
      </c>
      <c r="B7127" s="6">
        <v>141.22999999999999</v>
      </c>
      <c r="C7127" s="6">
        <v>169.78890999999999</v>
      </c>
      <c r="D7127" s="6">
        <v>0.16820244620216901</v>
      </c>
      <c r="E7127" s="4">
        <f t="shared" si="27"/>
        <v>5.8951729010179206E-2</v>
      </c>
      <c r="F7127" s="4"/>
    </row>
    <row r="7128" spans="1:6" ht="13.2" x14ac:dyDescent="0.25">
      <c r="A7128" s="5">
        <v>44817.916666666664</v>
      </c>
      <c r="B7128" s="6">
        <v>139.84</v>
      </c>
      <c r="C7128" s="6">
        <v>179.92491000000001</v>
      </c>
      <c r="D7128" s="6">
        <v>0.22278688370609701</v>
      </c>
      <c r="E7128" s="4">
        <f t="shared" si="27"/>
        <v>5.9681609951038196E-2</v>
      </c>
      <c r="F7128" s="4"/>
    </row>
    <row r="7129" spans="1:6" ht="13.2" x14ac:dyDescent="0.25">
      <c r="A7129" s="5">
        <v>44817.958333333336</v>
      </c>
      <c r="B7129" s="6">
        <v>140.16999999999999</v>
      </c>
      <c r="C7129" s="6">
        <v>191.95928000000001</v>
      </c>
      <c r="D7129" s="6">
        <v>0.26979305194309899</v>
      </c>
      <c r="E7129" s="4">
        <f t="shared" si="27"/>
        <v>5.9536955315932505E-2</v>
      </c>
      <c r="F7129" s="4"/>
    </row>
    <row r="7130" spans="1:6" ht="13.2" x14ac:dyDescent="0.25">
      <c r="A7130" s="5">
        <v>44818</v>
      </c>
      <c r="B7130" s="6">
        <v>143.66999999999999</v>
      </c>
      <c r="C7130" s="6">
        <v>202.29225</v>
      </c>
      <c r="D7130" s="6">
        <v>0.28978989555951801</v>
      </c>
      <c r="E7130" s="4">
        <f t="shared" si="27"/>
        <v>7.0087366471796267E-2</v>
      </c>
      <c r="F7130" s="4"/>
    </row>
    <row r="7131" spans="1:6" ht="13.2" x14ac:dyDescent="0.25">
      <c r="A7131" s="5">
        <v>44818.041666666664</v>
      </c>
      <c r="B7131" s="6">
        <v>166.93</v>
      </c>
      <c r="C7131" s="6">
        <v>232.43792999999999</v>
      </c>
      <c r="D7131" s="6">
        <v>0.28182977709360901</v>
      </c>
      <c r="E7131" s="4">
        <f t="shared" si="27"/>
        <v>8.1206346802409624E-2</v>
      </c>
      <c r="F7131" s="4"/>
    </row>
    <row r="7132" spans="1:6" ht="13.2" x14ac:dyDescent="0.25">
      <c r="A7132" s="5">
        <v>44818.083333333336</v>
      </c>
      <c r="B7132" s="6">
        <v>221.53</v>
      </c>
      <c r="C7132" s="6">
        <v>258.45310000000001</v>
      </c>
      <c r="D7132" s="6">
        <v>0.14286189641370101</v>
      </c>
      <c r="E7132" s="4">
        <f t="shared" si="27"/>
        <v>8.471209694397118E-2</v>
      </c>
      <c r="F7132" s="4"/>
    </row>
    <row r="7133" spans="1:6" ht="13.2" x14ac:dyDescent="0.25">
      <c r="A7133" s="5">
        <v>44818.125</v>
      </c>
      <c r="B7133" s="6">
        <v>242.68</v>
      </c>
      <c r="C7133" s="6">
        <v>265.67495000000002</v>
      </c>
      <c r="D7133" s="6">
        <v>8.6552947502201494E-2</v>
      </c>
      <c r="E7133" s="4">
        <f t="shared" si="27"/>
        <v>8.5330946639897945E-2</v>
      </c>
      <c r="F7133" s="4"/>
    </row>
    <row r="7134" spans="1:6" ht="13.2" x14ac:dyDescent="0.25">
      <c r="A7134" s="5">
        <v>44818.166666666664</v>
      </c>
      <c r="B7134" s="6">
        <v>247</v>
      </c>
      <c r="C7134" s="6">
        <v>256.98777000000001</v>
      </c>
      <c r="D7134" s="6">
        <v>3.8864767766964202E-2</v>
      </c>
      <c r="E7134" s="4">
        <f t="shared" si="27"/>
        <v>8.3087123923408876E-2</v>
      </c>
      <c r="F7134" s="4"/>
    </row>
    <row r="7135" spans="1:6" ht="13.2" x14ac:dyDescent="0.25">
      <c r="A7135" s="5">
        <v>44818.208333333336</v>
      </c>
      <c r="B7135" s="6">
        <v>236.1</v>
      </c>
      <c r="C7135" s="6">
        <v>248.85636</v>
      </c>
      <c r="D7135" s="6">
        <v>5.1259931632850302E-2</v>
      </c>
      <c r="E7135" s="4">
        <f t="shared" si="27"/>
        <v>8.1740853214909925E-2</v>
      </c>
      <c r="F7135" s="4"/>
    </row>
    <row r="7136" spans="1:6" ht="13.2" x14ac:dyDescent="0.25">
      <c r="A7136" s="5">
        <v>44818.25</v>
      </c>
      <c r="B7136" s="6">
        <v>231.54</v>
      </c>
      <c r="C7136" s="6">
        <v>245.55332999999999</v>
      </c>
      <c r="D7136" s="6">
        <v>5.70683769590907E-2</v>
      </c>
      <c r="E7136" s="4">
        <f t="shared" si="27"/>
        <v>8.1433935418795525E-2</v>
      </c>
      <c r="F7136" s="4"/>
    </row>
    <row r="7137" spans="1:6" ht="13.2" x14ac:dyDescent="0.25">
      <c r="A7137" s="5">
        <v>44818.291666666664</v>
      </c>
      <c r="B7137" s="6">
        <v>227.29</v>
      </c>
      <c r="C7137" s="6">
        <v>242.12261000000001</v>
      </c>
      <c r="D7137" s="6">
        <v>6.12607389289253E-2</v>
      </c>
      <c r="E7137" s="4">
        <f t="shared" si="27"/>
        <v>8.3002752453647827E-2</v>
      </c>
      <c r="F7137" s="4"/>
    </row>
    <row r="7138" spans="1:6" ht="13.2" x14ac:dyDescent="0.25">
      <c r="A7138" s="5">
        <v>44818.333333333336</v>
      </c>
      <c r="B7138" s="6">
        <v>226.39</v>
      </c>
      <c r="C7138" s="6">
        <v>238.68878000000001</v>
      </c>
      <c r="D7138" s="6">
        <v>5.1526427006749198E-2</v>
      </c>
      <c r="E7138" s="4">
        <f t="shared" si="27"/>
        <v>8.4608270481529232E-2</v>
      </c>
      <c r="F7138" s="4"/>
    </row>
    <row r="7139" spans="1:6" ht="13.2" x14ac:dyDescent="0.25">
      <c r="A7139" s="5">
        <v>44818.375</v>
      </c>
      <c r="B7139" s="6">
        <v>222.92</v>
      </c>
      <c r="C7139" s="6">
        <v>233.64957000000001</v>
      </c>
      <c r="D7139" s="6">
        <v>4.5921633838230502E-2</v>
      </c>
      <c r="E7139" s="4">
        <f t="shared" si="27"/>
        <v>8.6309566626045484E-2</v>
      </c>
      <c r="F7139" s="4"/>
    </row>
    <row r="7140" spans="1:6" ht="13.2" x14ac:dyDescent="0.25">
      <c r="A7140" s="5">
        <v>44818.416666666664</v>
      </c>
      <c r="B7140" s="6">
        <v>223.22</v>
      </c>
      <c r="C7140" s="6">
        <v>229.1395</v>
      </c>
      <c r="D7140" s="6">
        <v>2.5833607911337798E-2</v>
      </c>
      <c r="E7140" s="4">
        <f t="shared" si="27"/>
        <v>8.6898057027083475E-2</v>
      </c>
      <c r="F7140" s="4"/>
    </row>
    <row r="7141" spans="1:6" ht="13.2" x14ac:dyDescent="0.25">
      <c r="A7141" s="5">
        <v>44818.458333333336</v>
      </c>
      <c r="B7141" s="6">
        <v>234.09</v>
      </c>
      <c r="C7141" s="6">
        <v>231.17724999999999</v>
      </c>
      <c r="D7141" s="6">
        <v>1.25996394541418E-2</v>
      </c>
      <c r="E7141" s="4">
        <f t="shared" si="27"/>
        <v>8.721073150435564E-2</v>
      </c>
      <c r="F7141" s="4"/>
    </row>
    <row r="7142" spans="1:6" ht="13.2" x14ac:dyDescent="0.25">
      <c r="A7142" s="5">
        <v>44818.5</v>
      </c>
      <c r="B7142" s="6">
        <v>244.53</v>
      </c>
      <c r="C7142" s="6">
        <v>238.15899999999999</v>
      </c>
      <c r="D7142" s="6">
        <v>2.6751036072539799E-2</v>
      </c>
      <c r="E7142" s="4">
        <f t="shared" si="27"/>
        <v>8.6571584134172444E-2</v>
      </c>
      <c r="F7142" s="4"/>
    </row>
    <row r="7143" spans="1:6" ht="13.2" x14ac:dyDescent="0.25">
      <c r="A7143" s="5">
        <v>44818.541666666664</v>
      </c>
      <c r="B7143" s="6">
        <v>243.31</v>
      </c>
      <c r="C7143" s="6">
        <v>238.67186000000001</v>
      </c>
      <c r="D7143" s="6">
        <v>1.9433124625584199E-2</v>
      </c>
      <c r="E7143" s="4">
        <f t="shared" si="27"/>
        <v>8.5299248933753666E-2</v>
      </c>
      <c r="F7143" s="4"/>
    </row>
    <row r="7144" spans="1:6" ht="13.2" x14ac:dyDescent="0.25">
      <c r="A7144" s="5">
        <v>44818.583333333336</v>
      </c>
      <c r="B7144" s="6">
        <v>250.46</v>
      </c>
      <c r="C7144" s="6">
        <v>226.05384000000001</v>
      </c>
      <c r="D7144" s="6">
        <v>0.10796613762455801</v>
      </c>
      <c r="E7144" s="4">
        <f t="shared" si="27"/>
        <v>8.9676345384265985E-2</v>
      </c>
      <c r="F7144" s="4"/>
    </row>
    <row r="7145" spans="1:6" ht="13.2" x14ac:dyDescent="0.25">
      <c r="A7145" s="5">
        <v>44818.625</v>
      </c>
      <c r="B7145" s="6">
        <v>209.49</v>
      </c>
      <c r="C7145" s="6">
        <v>199.40532999999999</v>
      </c>
      <c r="D7145" s="6">
        <v>5.0573723380413202E-2</v>
      </c>
      <c r="E7145" s="4">
        <f t="shared" si="27"/>
        <v>9.1216267930157316E-2</v>
      </c>
      <c r="F7145" s="4"/>
    </row>
    <row r="7146" spans="1:6" ht="13.2" x14ac:dyDescent="0.25">
      <c r="A7146" s="5">
        <v>44818.666666666664</v>
      </c>
      <c r="B7146" s="6">
        <v>160.32</v>
      </c>
      <c r="C7146" s="6">
        <v>170.39207999999999</v>
      </c>
      <c r="D7146" s="6">
        <v>5.9111198126110001E-2</v>
      </c>
      <c r="E7146" s="4">
        <f t="shared" si="27"/>
        <v>9.3369508195378606E-2</v>
      </c>
      <c r="F7146" s="4"/>
    </row>
    <row r="7147" spans="1:6" ht="13.2" x14ac:dyDescent="0.25">
      <c r="A7147" s="5">
        <v>44818.708333333336</v>
      </c>
      <c r="B7147" s="6">
        <v>148.99</v>
      </c>
      <c r="C7147" s="6">
        <v>149.60920999999999</v>
      </c>
      <c r="D7147" s="6">
        <v>4.1388494732375099E-3</v>
      </c>
      <c r="E7147" s="4">
        <f t="shared" si="27"/>
        <v>9.1657374111360213E-2</v>
      </c>
      <c r="F7147" s="4"/>
    </row>
    <row r="7148" spans="1:6" ht="13.2" x14ac:dyDescent="0.25">
      <c r="A7148" s="5">
        <v>44818.75</v>
      </c>
      <c r="B7148" s="6">
        <v>142.47999999999999</v>
      </c>
      <c r="C7148" s="6">
        <v>143.27234000000001</v>
      </c>
      <c r="D7148" s="6">
        <v>5.5303068268447598E-3</v>
      </c>
      <c r="E7148" s="4">
        <f t="shared" si="27"/>
        <v>9.1168399738288775E-2</v>
      </c>
      <c r="F7148" s="4"/>
    </row>
    <row r="7149" spans="1:6" ht="13.2" x14ac:dyDescent="0.25">
      <c r="A7149" s="5">
        <v>44818.791666666664</v>
      </c>
      <c r="B7149" s="6">
        <v>136.38999999999999</v>
      </c>
      <c r="C7149" s="6">
        <v>145.96957</v>
      </c>
      <c r="D7149" s="6">
        <v>6.5627171471423898E-2</v>
      </c>
      <c r="E7149" s="4">
        <f t="shared" si="27"/>
        <v>9.2830119932068231E-2</v>
      </c>
      <c r="F7149" s="4"/>
    </row>
    <row r="7150" spans="1:6" ht="13.2" x14ac:dyDescent="0.25">
      <c r="A7150" s="5">
        <v>44818.833333333336</v>
      </c>
      <c r="B7150" s="6">
        <v>137.47</v>
      </c>
      <c r="C7150" s="6">
        <v>150.75816</v>
      </c>
      <c r="D7150" s="6">
        <v>8.8142227259871003E-2</v>
      </c>
      <c r="E7150" s="4">
        <f t="shared" si="27"/>
        <v>9.3059408199136107E-2</v>
      </c>
      <c r="F7150" s="4"/>
    </row>
    <row r="7151" spans="1:6" ht="13.2" x14ac:dyDescent="0.25">
      <c r="A7151" s="5">
        <v>44818.875</v>
      </c>
      <c r="B7151" s="6">
        <v>132.38999999999999</v>
      </c>
      <c r="C7151" s="6">
        <v>156.83975000000001</v>
      </c>
      <c r="D7151" s="6">
        <v>0.15589000875097</v>
      </c>
      <c r="E7151" s="4">
        <f t="shared" si="27"/>
        <v>9.2546389972002818E-2</v>
      </c>
      <c r="F7151" s="4"/>
    </row>
    <row r="7152" spans="1:6" ht="13.2" x14ac:dyDescent="0.25">
      <c r="A7152" s="5">
        <v>44818.916666666664</v>
      </c>
      <c r="B7152" s="6">
        <v>130.72999999999999</v>
      </c>
      <c r="C7152" s="6">
        <v>165.35013000000001</v>
      </c>
      <c r="D7152" s="6">
        <v>0.20937467663315401</v>
      </c>
      <c r="E7152" s="4">
        <f t="shared" si="27"/>
        <v>9.1987548010630207E-2</v>
      </c>
      <c r="F7152" s="4"/>
    </row>
    <row r="7153" spans="1:6" ht="13.2" x14ac:dyDescent="0.25">
      <c r="A7153" s="5">
        <v>44818.958333333336</v>
      </c>
      <c r="B7153" s="6">
        <v>130.31</v>
      </c>
      <c r="C7153" s="6">
        <v>178.46055999999999</v>
      </c>
      <c r="D7153" s="6">
        <v>0.26981065172046897</v>
      </c>
      <c r="E7153" s="4">
        <f t="shared" si="27"/>
        <v>9.1988281334687283E-2</v>
      </c>
      <c r="F7153" s="4"/>
    </row>
    <row r="7154" spans="1:6" ht="13.2" x14ac:dyDescent="0.25">
      <c r="A7154" s="5">
        <v>44819</v>
      </c>
      <c r="B7154" s="6">
        <v>142.86000000000001</v>
      </c>
      <c r="C7154" s="6">
        <v>188.26456999999999</v>
      </c>
      <c r="D7154" s="6">
        <v>0.24117426874318401</v>
      </c>
      <c r="E7154" s="4">
        <f t="shared" si="27"/>
        <v>8.9962630217340037E-2</v>
      </c>
      <c r="F7154" s="4"/>
    </row>
    <row r="7155" spans="1:6" ht="13.2" x14ac:dyDescent="0.25">
      <c r="A7155" s="5">
        <v>44819.041666666664</v>
      </c>
      <c r="B7155" s="6">
        <v>163.79</v>
      </c>
      <c r="C7155" s="6">
        <v>221.05435</v>
      </c>
      <c r="D7155" s="6">
        <v>0.259050998091645</v>
      </c>
      <c r="E7155" s="4">
        <f t="shared" si="27"/>
        <v>8.9013514425591536E-2</v>
      </c>
      <c r="F7155" s="4"/>
    </row>
    <row r="7156" spans="1:6" ht="13.2" x14ac:dyDescent="0.25">
      <c r="A7156" s="5">
        <v>44819.083333333336</v>
      </c>
      <c r="B7156" s="6">
        <v>225.13</v>
      </c>
      <c r="C7156" s="6">
        <v>249.3997</v>
      </c>
      <c r="D7156" s="6">
        <v>9.7312466695028105E-2</v>
      </c>
      <c r="E7156" s="4">
        <f t="shared" si="27"/>
        <v>8.7115621520646822E-2</v>
      </c>
      <c r="F7156" s="4"/>
    </row>
    <row r="7157" spans="1:6" ht="13.2" x14ac:dyDescent="0.25">
      <c r="A7157" s="5">
        <v>44819.125</v>
      </c>
      <c r="B7157" s="6">
        <v>245.43</v>
      </c>
      <c r="C7157" s="6">
        <v>258.57823999999999</v>
      </c>
      <c r="D7157" s="6">
        <v>5.0848207490313102E-2</v>
      </c>
      <c r="E7157" s="4">
        <f t="shared" si="27"/>
        <v>8.5627924020151472E-2</v>
      </c>
      <c r="F7157" s="4"/>
    </row>
    <row r="7158" spans="1:6" ht="13.2" x14ac:dyDescent="0.25">
      <c r="A7158" s="5">
        <v>44819.166666666664</v>
      </c>
      <c r="B7158" s="6">
        <v>243.36</v>
      </c>
      <c r="C7158" s="6">
        <v>251.19363999999999</v>
      </c>
      <c r="D7158" s="6">
        <v>3.1185662184758999E-2</v>
      </c>
      <c r="E7158" s="4">
        <f t="shared" si="27"/>
        <v>8.5307961287559589E-2</v>
      </c>
      <c r="F7158" s="4"/>
    </row>
    <row r="7159" spans="1:6" ht="13.2" x14ac:dyDescent="0.25">
      <c r="A7159" s="5">
        <v>44819.208333333336</v>
      </c>
      <c r="B7159" s="6">
        <v>233.88</v>
      </c>
      <c r="C7159" s="6">
        <v>242.80083999999999</v>
      </c>
      <c r="D7159" s="6">
        <v>3.6741388538853399E-2</v>
      </c>
      <c r="E7159" s="4">
        <f t="shared" si="27"/>
        <v>8.4703021991976393E-2</v>
      </c>
      <c r="F7159" s="4"/>
    </row>
    <row r="7160" spans="1:6" ht="13.2" x14ac:dyDescent="0.25">
      <c r="A7160" s="5">
        <v>44819.25</v>
      </c>
      <c r="B7160" s="6">
        <v>228.5</v>
      </c>
      <c r="C7160" s="6">
        <v>235.9228</v>
      </c>
      <c r="D7160" s="6">
        <v>3.1462834452626001E-2</v>
      </c>
      <c r="E7160" s="4">
        <f t="shared" si="27"/>
        <v>8.3636124387540353E-2</v>
      </c>
      <c r="F7160" s="4"/>
    </row>
    <row r="7161" spans="1:6" ht="13.2" x14ac:dyDescent="0.25">
      <c r="A7161" s="5">
        <v>44819.291666666664</v>
      </c>
      <c r="B7161" s="6">
        <v>220.58</v>
      </c>
      <c r="C7161" s="6">
        <v>226.04953</v>
      </c>
      <c r="D7161" s="6">
        <v>2.4196157364273101E-2</v>
      </c>
      <c r="E7161" s="4">
        <f t="shared" si="27"/>
        <v>8.2091766822346521E-2</v>
      </c>
      <c r="F7161" s="4"/>
    </row>
    <row r="7162" spans="1:6" ht="13.2" x14ac:dyDescent="0.25">
      <c r="A7162" s="5">
        <v>44819.333333333336</v>
      </c>
      <c r="B7162" s="6">
        <v>213.88</v>
      </c>
      <c r="C7162" s="6">
        <v>217.28277</v>
      </c>
      <c r="D7162" s="6">
        <v>1.5660560660194101E-2</v>
      </c>
      <c r="E7162" s="4">
        <f t="shared" si="27"/>
        <v>8.0597355724573369E-2</v>
      </c>
      <c r="F7162" s="4"/>
    </row>
    <row r="7163" spans="1:6" ht="13.2" x14ac:dyDescent="0.25">
      <c r="A7163" s="5">
        <v>44819.375</v>
      </c>
      <c r="B7163" s="6">
        <v>206.9</v>
      </c>
      <c r="C7163" s="6">
        <v>211.12848</v>
      </c>
      <c r="D7163" s="6">
        <v>2.0027994328382301E-2</v>
      </c>
      <c r="E7163" s="4">
        <f t="shared" si="27"/>
        <v>7.9518454078329706E-2</v>
      </c>
      <c r="F7163" s="4"/>
    </row>
    <row r="7164" spans="1:6" ht="13.2" x14ac:dyDescent="0.25">
      <c r="A7164" s="5">
        <v>44819.416666666664</v>
      </c>
      <c r="B7164" s="6">
        <v>207.66</v>
      </c>
      <c r="C7164" s="6">
        <v>208.25502</v>
      </c>
      <c r="D7164" s="6">
        <v>2.8571700216398301E-3</v>
      </c>
      <c r="E7164" s="4">
        <f t="shared" si="27"/>
        <v>7.8561102499592292E-2</v>
      </c>
      <c r="F7164" s="4"/>
    </row>
    <row r="7165" spans="1:6" ht="13.2" x14ac:dyDescent="0.25">
      <c r="A7165" s="5">
        <v>44819.458333333336</v>
      </c>
      <c r="B7165" s="6">
        <v>203.29</v>
      </c>
      <c r="C7165" s="6">
        <v>212.78914</v>
      </c>
      <c r="D7165" s="6">
        <v>4.4641093995680399E-2</v>
      </c>
      <c r="E7165" s="4">
        <f t="shared" ref="E7165:E7419" si="28">AVERAGE(D7142:D7165)</f>
        <v>7.9896163105489734E-2</v>
      </c>
      <c r="F7165" s="4"/>
    </row>
    <row r="7166" spans="1:6" ht="13.2" x14ac:dyDescent="0.25">
      <c r="A7166" s="5">
        <v>44819.5</v>
      </c>
      <c r="B7166" s="6">
        <v>206.85</v>
      </c>
      <c r="C7166" s="6">
        <v>220.63273000000001</v>
      </c>
      <c r="D7166" s="6">
        <v>6.24691087310573E-2</v>
      </c>
      <c r="E7166" s="4">
        <f t="shared" si="28"/>
        <v>8.1384416132927961E-2</v>
      </c>
      <c r="F7166" s="4"/>
    </row>
    <row r="7167" spans="1:6" ht="13.2" x14ac:dyDescent="0.25">
      <c r="A7167" s="5">
        <v>44819.541666666664</v>
      </c>
      <c r="B7167" s="6">
        <v>204.49</v>
      </c>
      <c r="C7167" s="6">
        <v>218.75073</v>
      </c>
      <c r="D7167" s="6">
        <v>6.5191691017442502E-2</v>
      </c>
      <c r="E7167" s="4">
        <f t="shared" si="28"/>
        <v>8.3291023065922079E-2</v>
      </c>
      <c r="F7167" s="4"/>
    </row>
    <row r="7168" spans="1:6" ht="13.2" x14ac:dyDescent="0.25">
      <c r="A7168" s="5">
        <v>44819.583333333336</v>
      </c>
      <c r="B7168" s="6">
        <v>207.21</v>
      </c>
      <c r="C7168" s="6">
        <v>202.00799000000001</v>
      </c>
      <c r="D7168" s="6">
        <v>2.57515061656719E-2</v>
      </c>
      <c r="E7168" s="4">
        <f t="shared" si="28"/>
        <v>7.9865413421801812E-2</v>
      </c>
      <c r="F7168" s="4"/>
    </row>
    <row r="7169" spans="1:6" ht="13.2" x14ac:dyDescent="0.25">
      <c r="A7169" s="5">
        <v>44819.625</v>
      </c>
      <c r="B7169" s="6">
        <v>168.77</v>
      </c>
      <c r="C7169" s="6">
        <v>175.07453000000001</v>
      </c>
      <c r="D7169" s="6">
        <v>3.6010549335759999E-2</v>
      </c>
      <c r="E7169" s="4">
        <f t="shared" si="28"/>
        <v>7.9258614503274594E-2</v>
      </c>
      <c r="F7169" s="4"/>
    </row>
    <row r="7170" spans="1:6" ht="13.2" x14ac:dyDescent="0.25">
      <c r="A7170" s="5">
        <v>44819.666666666664</v>
      </c>
      <c r="B7170" s="6">
        <v>119.66</v>
      </c>
      <c r="C7170" s="6">
        <v>150.90403000000001</v>
      </c>
      <c r="D7170" s="6">
        <v>0.20704569652646099</v>
      </c>
      <c r="E7170" s="4">
        <f t="shared" si="28"/>
        <v>8.5422551936622557E-2</v>
      </c>
      <c r="F7170" s="4"/>
    </row>
    <row r="7171" spans="1:6" ht="13.2" x14ac:dyDescent="0.25">
      <c r="A7171" s="5">
        <v>44819.708333333336</v>
      </c>
      <c r="B7171" s="6">
        <v>114.87</v>
      </c>
      <c r="C7171" s="6">
        <v>135.48750999999999</v>
      </c>
      <c r="D7171" s="6">
        <v>0.15217277223560999</v>
      </c>
      <c r="E7171" s="4">
        <f t="shared" si="28"/>
        <v>9.159063205172141E-2</v>
      </c>
      <c r="F7171" s="4"/>
    </row>
    <row r="7172" spans="1:6" ht="13.2" x14ac:dyDescent="0.25">
      <c r="A7172" s="5">
        <v>44819.75</v>
      </c>
      <c r="B7172" s="6">
        <v>118.67</v>
      </c>
      <c r="C7172" s="6">
        <v>131.39883</v>
      </c>
      <c r="D7172" s="6">
        <v>9.6871714915574197E-2</v>
      </c>
      <c r="E7172" s="4">
        <f t="shared" si="28"/>
        <v>9.5396524055418444E-2</v>
      </c>
      <c r="F7172" s="4"/>
    </row>
    <row r="7173" spans="1:6" ht="13.2" x14ac:dyDescent="0.25">
      <c r="A7173" s="5">
        <v>44819.791666666664</v>
      </c>
      <c r="B7173" s="6">
        <v>120.96</v>
      </c>
      <c r="C7173" s="6">
        <v>133.71889999999999</v>
      </c>
      <c r="D7173" s="6">
        <v>9.5415831269925103E-2</v>
      </c>
      <c r="E7173" s="4">
        <f t="shared" si="28"/>
        <v>9.6637718213689341E-2</v>
      </c>
      <c r="F7173" s="4"/>
    </row>
    <row r="7174" spans="1:6" ht="13.2" x14ac:dyDescent="0.25">
      <c r="A7174" s="5">
        <v>44819.833333333336</v>
      </c>
      <c r="B7174" s="6">
        <v>118.43</v>
      </c>
      <c r="C7174" s="6">
        <v>137.79899</v>
      </c>
      <c r="D7174" s="6">
        <v>0.14055973850025999</v>
      </c>
      <c r="E7174" s="4">
        <f t="shared" si="28"/>
        <v>9.8821781182038881E-2</v>
      </c>
      <c r="F7174" s="4"/>
    </row>
    <row r="7175" spans="1:6" ht="13.2" x14ac:dyDescent="0.25">
      <c r="A7175" s="5">
        <v>44819.875</v>
      </c>
      <c r="B7175" s="6">
        <v>110.39</v>
      </c>
      <c r="C7175" s="6">
        <v>142.38692</v>
      </c>
      <c r="D7175" s="6">
        <v>0.22471811315252799</v>
      </c>
      <c r="E7175" s="4">
        <f t="shared" si="28"/>
        <v>0.10168961886543715</v>
      </c>
      <c r="F7175" s="4"/>
    </row>
    <row r="7176" spans="1:6" ht="13.2" x14ac:dyDescent="0.25">
      <c r="A7176" s="5">
        <v>44819.916666666664</v>
      </c>
      <c r="B7176" s="6">
        <v>107.6</v>
      </c>
      <c r="C7176" s="6">
        <v>148.45896999999999</v>
      </c>
      <c r="D7176" s="6">
        <v>0.27522062156298099</v>
      </c>
      <c r="E7176" s="4">
        <f t="shared" si="28"/>
        <v>0.10443319990417994</v>
      </c>
      <c r="F7176" s="4"/>
    </row>
    <row r="7177" spans="1:6" ht="13.2" x14ac:dyDescent="0.25">
      <c r="A7177" s="5">
        <v>44819.958333333336</v>
      </c>
      <c r="B7177" s="6">
        <v>108.59</v>
      </c>
      <c r="C7177" s="6">
        <v>161.36559</v>
      </c>
      <c r="D7177" s="6">
        <v>0.32705603468496502</v>
      </c>
      <c r="E7177" s="4">
        <f t="shared" si="28"/>
        <v>0.10681842419436725</v>
      </c>
      <c r="F7177" s="4"/>
    </row>
    <row r="7178" spans="1:6" ht="13.2" x14ac:dyDescent="0.25">
      <c r="A7178" s="5">
        <v>44820</v>
      </c>
      <c r="B7178" s="6">
        <v>121.24</v>
      </c>
      <c r="C7178" s="6">
        <v>180.32483999999999</v>
      </c>
      <c r="D7178" s="6">
        <v>0.32765779800497802</v>
      </c>
      <c r="E7178" s="4">
        <f t="shared" si="28"/>
        <v>0.11042190458027533</v>
      </c>
      <c r="F7178" s="4"/>
    </row>
    <row r="7179" spans="1:6" ht="13.2" x14ac:dyDescent="0.25">
      <c r="A7179" s="5">
        <v>44820.041666666664</v>
      </c>
      <c r="B7179" s="6">
        <v>154.76</v>
      </c>
      <c r="C7179" s="6">
        <v>212.37472</v>
      </c>
      <c r="D7179" s="6">
        <v>0.27128803277527502</v>
      </c>
      <c r="E7179" s="4">
        <f t="shared" si="28"/>
        <v>0.1109317810254266</v>
      </c>
      <c r="F7179" s="4"/>
    </row>
    <row r="7180" spans="1:6" ht="13.2" x14ac:dyDescent="0.25">
      <c r="A7180" s="5">
        <v>44820.083333333336</v>
      </c>
      <c r="B7180" s="6">
        <v>206.7</v>
      </c>
      <c r="C7180" s="6">
        <v>239.22727</v>
      </c>
      <c r="D7180" s="6">
        <v>0.13596806919211099</v>
      </c>
      <c r="E7180" s="4">
        <f t="shared" si="28"/>
        <v>0.11254243112947171</v>
      </c>
      <c r="F7180" s="4"/>
    </row>
    <row r="7181" spans="1:6" ht="13.2" x14ac:dyDescent="0.25">
      <c r="A7181" s="5">
        <v>44820.125</v>
      </c>
      <c r="B7181" s="6">
        <v>224.12</v>
      </c>
      <c r="C7181" s="6">
        <v>247.99475000000001</v>
      </c>
      <c r="D7181" s="6">
        <v>9.6271191224814201E-2</v>
      </c>
      <c r="E7181" s="4">
        <f t="shared" si="28"/>
        <v>0.1144350554517426</v>
      </c>
      <c r="F7181" s="4"/>
    </row>
    <row r="7182" spans="1:6" ht="13.2" x14ac:dyDescent="0.25">
      <c r="A7182" s="5">
        <v>44820.166666666664</v>
      </c>
      <c r="B7182" s="6">
        <v>223.82</v>
      </c>
      <c r="C7182" s="6">
        <v>240.23205999999999</v>
      </c>
      <c r="D7182" s="6">
        <v>6.8317525978838903E-2</v>
      </c>
      <c r="E7182" s="4">
        <f t="shared" si="28"/>
        <v>0.11598221644316259</v>
      </c>
      <c r="F7182" s="4"/>
    </row>
    <row r="7183" spans="1:6" ht="13.2" x14ac:dyDescent="0.25">
      <c r="A7183" s="5">
        <v>44820.208333333336</v>
      </c>
      <c r="B7183" s="6">
        <v>215.69</v>
      </c>
      <c r="C7183" s="6">
        <v>230.02083999999999</v>
      </c>
      <c r="D7183" s="6">
        <v>6.2302354864889602E-2</v>
      </c>
      <c r="E7183" s="4">
        <f t="shared" si="28"/>
        <v>0.11704725670674743</v>
      </c>
      <c r="F7183" s="4"/>
    </row>
    <row r="7184" spans="1:6" ht="13.2" x14ac:dyDescent="0.25">
      <c r="A7184" s="5">
        <v>44820.25</v>
      </c>
      <c r="B7184" s="6">
        <v>204.23</v>
      </c>
      <c r="C7184" s="6">
        <v>220.91276999999999</v>
      </c>
      <c r="D7184" s="6">
        <v>7.5517454242233203E-2</v>
      </c>
      <c r="E7184" s="4">
        <f t="shared" si="28"/>
        <v>0.11888286586464775</v>
      </c>
      <c r="F7184" s="4"/>
    </row>
    <row r="7185" spans="1:6" ht="13.2" x14ac:dyDescent="0.25">
      <c r="A7185" s="5">
        <v>44820.291666666664</v>
      </c>
      <c r="B7185" s="6">
        <v>197.02</v>
      </c>
      <c r="C7185" s="6">
        <v>209.06943000000001</v>
      </c>
      <c r="D7185" s="6">
        <v>5.7633629172854202E-2</v>
      </c>
      <c r="E7185" s="4">
        <f t="shared" si="28"/>
        <v>0.12027609385667194</v>
      </c>
      <c r="F7185" s="4"/>
    </row>
    <row r="7186" spans="1:6" ht="13.2" x14ac:dyDescent="0.25">
      <c r="A7186" s="5">
        <v>44820.333333333336</v>
      </c>
      <c r="B7186" s="6">
        <v>190.22</v>
      </c>
      <c r="C7186" s="6">
        <v>199.18298999999999</v>
      </c>
      <c r="D7186" s="6">
        <v>4.4998772234516503E-2</v>
      </c>
      <c r="E7186" s="4">
        <f t="shared" si="28"/>
        <v>0.12149851933893541</v>
      </c>
      <c r="F7186" s="4"/>
    </row>
    <row r="7187" spans="1:6" ht="13.2" x14ac:dyDescent="0.25">
      <c r="A7187" s="5">
        <v>44820.375</v>
      </c>
      <c r="B7187" s="6">
        <v>185.24</v>
      </c>
      <c r="C7187" s="6">
        <v>193.0333</v>
      </c>
      <c r="D7187" s="6">
        <v>4.0372826864587499E-2</v>
      </c>
      <c r="E7187" s="4">
        <f t="shared" si="28"/>
        <v>0.1223462206946106</v>
      </c>
      <c r="F7187" s="4"/>
    </row>
    <row r="7188" spans="1:6" ht="13.2" x14ac:dyDescent="0.25">
      <c r="A7188" s="5">
        <v>44820.416666666664</v>
      </c>
      <c r="B7188" s="6">
        <v>179.11</v>
      </c>
      <c r="C7188" s="6">
        <v>189.36696000000001</v>
      </c>
      <c r="D7188" s="6">
        <v>5.4164464592978502E-2</v>
      </c>
      <c r="E7188" s="4">
        <f t="shared" si="28"/>
        <v>0.12448402463508307</v>
      </c>
      <c r="F7188" s="4"/>
    </row>
    <row r="7189" spans="1:6" ht="13.2" x14ac:dyDescent="0.25">
      <c r="A7189" s="5">
        <v>44820.458333333336</v>
      </c>
      <c r="B7189" s="6">
        <v>178.32</v>
      </c>
      <c r="C7189" s="6">
        <v>193.59378000000001</v>
      </c>
      <c r="D7189" s="6">
        <v>7.8896026514901504E-2</v>
      </c>
      <c r="E7189" s="4">
        <f t="shared" si="28"/>
        <v>0.12591131349005061</v>
      </c>
      <c r="F7189" s="4"/>
    </row>
    <row r="7190" spans="1:6" ht="13.2" x14ac:dyDescent="0.25">
      <c r="A7190" s="5">
        <v>44820.5</v>
      </c>
      <c r="B7190" s="6">
        <v>176.91</v>
      </c>
      <c r="C7190" s="6">
        <v>201.62638999999999</v>
      </c>
      <c r="D7190" s="6">
        <v>0.12258509414367801</v>
      </c>
      <c r="E7190" s="4">
        <f t="shared" si="28"/>
        <v>0.12841614621557648</v>
      </c>
      <c r="F7190" s="4"/>
    </row>
    <row r="7191" spans="1:6" ht="13.2" x14ac:dyDescent="0.25">
      <c r="A7191" s="5">
        <v>44820.541666666664</v>
      </c>
      <c r="B7191" s="6">
        <v>189.94</v>
      </c>
      <c r="C7191" s="6">
        <v>194.68604999999999</v>
      </c>
      <c r="D7191" s="6">
        <v>2.4377966474742201E-2</v>
      </c>
      <c r="E7191" s="4">
        <f t="shared" si="28"/>
        <v>0.12671557435963063</v>
      </c>
      <c r="F7191" s="4"/>
    </row>
    <row r="7192" spans="1:6" ht="13.2" x14ac:dyDescent="0.25">
      <c r="A7192" s="5">
        <v>44820.583333333336</v>
      </c>
      <c r="B7192" s="6">
        <v>212.61</v>
      </c>
      <c r="C7192" s="6">
        <v>165.31206</v>
      </c>
      <c r="D7192" s="6">
        <v>0.28611306398335301</v>
      </c>
      <c r="E7192" s="4">
        <f t="shared" si="28"/>
        <v>0.13756397260203401</v>
      </c>
      <c r="F7192" s="4"/>
    </row>
    <row r="7193" spans="1:6" ht="13.2" x14ac:dyDescent="0.25">
      <c r="A7193" s="5">
        <v>44820.625</v>
      </c>
      <c r="B7193" s="6">
        <v>159.07</v>
      </c>
      <c r="C7193" s="6">
        <v>129.26209</v>
      </c>
      <c r="D7193" s="6">
        <v>0.23060055736372501</v>
      </c>
      <c r="E7193" s="4">
        <f t="shared" si="28"/>
        <v>0.14567188960319921</v>
      </c>
      <c r="F7193" s="4"/>
    </row>
    <row r="7194" spans="1:6" ht="13.2" x14ac:dyDescent="0.25">
      <c r="A7194" s="5">
        <v>44820.666666666664</v>
      </c>
      <c r="B7194" s="6">
        <v>98.54</v>
      </c>
      <c r="C7194" s="6">
        <v>107.48741</v>
      </c>
      <c r="D7194" s="6">
        <v>8.3241469861446898E-2</v>
      </c>
      <c r="E7194" s="4">
        <f t="shared" si="28"/>
        <v>0.14051338015882364</v>
      </c>
      <c r="F7194" s="4"/>
    </row>
    <row r="7195" spans="1:6" ht="13.2" x14ac:dyDescent="0.25">
      <c r="A7195" s="5">
        <v>44820.708333333336</v>
      </c>
      <c r="B7195" s="6">
        <v>103.45</v>
      </c>
      <c r="C7195" s="6">
        <v>100.67117</v>
      </c>
      <c r="D7195" s="6">
        <v>2.7603036698589999E-2</v>
      </c>
      <c r="E7195" s="4">
        <f t="shared" si="28"/>
        <v>0.13532297451144779</v>
      </c>
      <c r="F7195" s="4"/>
    </row>
    <row r="7196" spans="1:6" ht="13.2" x14ac:dyDescent="0.25">
      <c r="A7196" s="5">
        <v>44820.75</v>
      </c>
      <c r="B7196" s="6">
        <v>99.08</v>
      </c>
      <c r="C7196" s="6">
        <v>104.96605</v>
      </c>
      <c r="D7196" s="6">
        <v>5.6075750206852501E-2</v>
      </c>
      <c r="E7196" s="4">
        <f t="shared" si="28"/>
        <v>0.13362314264858438</v>
      </c>
      <c r="F7196" s="4"/>
    </row>
    <row r="7197" spans="1:6" ht="13.2" x14ac:dyDescent="0.25">
      <c r="A7197" s="5">
        <v>44820.791666666664</v>
      </c>
      <c r="B7197" s="6">
        <v>96.87</v>
      </c>
      <c r="C7197" s="6">
        <v>113.21482</v>
      </c>
      <c r="D7197" s="6">
        <v>0.144369968525322</v>
      </c>
      <c r="E7197" s="4">
        <f t="shared" si="28"/>
        <v>0.13566289836755926</v>
      </c>
      <c r="F7197" s="4"/>
    </row>
    <row r="7198" spans="1:6" ht="13.2" x14ac:dyDescent="0.25">
      <c r="A7198" s="5">
        <v>44820.833333333336</v>
      </c>
      <c r="B7198" s="6">
        <v>89.72</v>
      </c>
      <c r="C7198" s="6">
        <v>121.39305</v>
      </c>
      <c r="D7198" s="6">
        <v>0.26091320713994698</v>
      </c>
      <c r="E7198" s="4">
        <f t="shared" si="28"/>
        <v>0.1406776262275462</v>
      </c>
      <c r="F7198" s="4"/>
    </row>
    <row r="7199" spans="1:6" ht="13.2" x14ac:dyDescent="0.25">
      <c r="A7199" s="5">
        <v>44820.875</v>
      </c>
      <c r="B7199" s="6">
        <v>90.14</v>
      </c>
      <c r="C7199" s="6">
        <v>127.73632000000001</v>
      </c>
      <c r="D7199" s="6">
        <v>0.29432756478345301</v>
      </c>
      <c r="E7199" s="4">
        <f t="shared" si="28"/>
        <v>0.14357802004550138</v>
      </c>
      <c r="F7199" s="4"/>
    </row>
    <row r="7200" spans="1:6" ht="13.2" x14ac:dyDescent="0.25">
      <c r="A7200" s="5">
        <v>44820.916666666664</v>
      </c>
      <c r="B7200" s="6">
        <v>89.93</v>
      </c>
      <c r="C7200" s="6">
        <v>133.89792</v>
      </c>
      <c r="D7200" s="6">
        <v>0.328368954499069</v>
      </c>
      <c r="E7200" s="4">
        <f t="shared" si="28"/>
        <v>0.14579253391783836</v>
      </c>
      <c r="F7200" s="4"/>
    </row>
    <row r="7201" spans="1:6" ht="13.2" x14ac:dyDescent="0.25">
      <c r="A7201" s="5">
        <v>44820.958333333336</v>
      </c>
      <c r="B7201" s="6">
        <v>93.78</v>
      </c>
      <c r="C7201" s="6">
        <v>149.20505</v>
      </c>
      <c r="D7201" s="6">
        <v>0.37146899518481402</v>
      </c>
      <c r="E7201" s="4">
        <f t="shared" si="28"/>
        <v>0.14764307393866541</v>
      </c>
      <c r="F7201" s="4"/>
    </row>
    <row r="7202" spans="1:6" ht="13.2" x14ac:dyDescent="0.25">
      <c r="A7202" s="5">
        <v>44818</v>
      </c>
      <c r="B7202" s="6">
        <v>143.66999999999999</v>
      </c>
      <c r="C7202" s="6">
        <v>168.75756999999999</v>
      </c>
      <c r="D7202" s="6">
        <v>0.14866041268548699</v>
      </c>
      <c r="E7202" s="4">
        <f t="shared" si="28"/>
        <v>0.14018484955035329</v>
      </c>
      <c r="F7202" s="4"/>
    </row>
    <row r="7203" spans="1:6" ht="13.2" x14ac:dyDescent="0.25">
      <c r="A7203" s="5">
        <v>44818.041666666664</v>
      </c>
      <c r="B7203" s="6">
        <v>166.93</v>
      </c>
      <c r="C7203" s="6">
        <v>206.41107</v>
      </c>
      <c r="D7203" s="6">
        <v>0.19127399513989199</v>
      </c>
      <c r="E7203" s="4">
        <f t="shared" si="28"/>
        <v>0.13685093131554571</v>
      </c>
      <c r="F7203" s="4"/>
    </row>
    <row r="7204" spans="1:6" ht="13.2" x14ac:dyDescent="0.25">
      <c r="A7204" s="5">
        <v>44818.083333333336</v>
      </c>
      <c r="B7204" s="6">
        <v>221.53</v>
      </c>
      <c r="C7204" s="6">
        <v>239.13077000000001</v>
      </c>
      <c r="D7204" s="6">
        <v>7.36031168218126E-2</v>
      </c>
      <c r="E7204" s="4">
        <f t="shared" si="28"/>
        <v>0.13425239163344996</v>
      </c>
      <c r="F7204" s="4"/>
    </row>
    <row r="7205" spans="1:6" ht="13.2" x14ac:dyDescent="0.25">
      <c r="A7205" s="5">
        <v>44818.125</v>
      </c>
      <c r="B7205" s="6">
        <v>242.68</v>
      </c>
      <c r="C7205" s="6">
        <v>254.03242</v>
      </c>
      <c r="D7205" s="6">
        <v>4.4688862941194597E-2</v>
      </c>
      <c r="E7205" s="4">
        <f t="shared" si="28"/>
        <v>0.13210312795496579</v>
      </c>
      <c r="F7205" s="4"/>
    </row>
    <row r="7206" spans="1:6" ht="13.2" x14ac:dyDescent="0.25">
      <c r="A7206" s="5">
        <v>44818.166666666664</v>
      </c>
      <c r="B7206" s="6">
        <v>247</v>
      </c>
      <c r="C7206" s="6">
        <v>254.66013000000001</v>
      </c>
      <c r="D7206" s="6">
        <v>3.0079816577490901E-2</v>
      </c>
      <c r="E7206" s="4">
        <f t="shared" si="28"/>
        <v>0.13050989006324296</v>
      </c>
      <c r="F7206" s="4"/>
    </row>
    <row r="7207" spans="1:6" ht="13.2" x14ac:dyDescent="0.25">
      <c r="A7207" s="5">
        <v>44818.208333333336</v>
      </c>
      <c r="B7207" s="6">
        <v>236.1</v>
      </c>
      <c r="C7207" s="6">
        <v>251.50216</v>
      </c>
      <c r="D7207" s="6">
        <v>6.1240666879361999E-2</v>
      </c>
      <c r="E7207" s="4">
        <f t="shared" si="28"/>
        <v>0.13046565306384597</v>
      </c>
      <c r="F7207" s="4"/>
    </row>
    <row r="7208" spans="1:6" ht="13.2" x14ac:dyDescent="0.25">
      <c r="A7208" s="5">
        <v>44818.25</v>
      </c>
      <c r="B7208" s="6">
        <v>231.54</v>
      </c>
      <c r="C7208" s="6">
        <v>247.17705000000001</v>
      </c>
      <c r="D7208" s="6">
        <v>6.3262548039957595E-2</v>
      </c>
      <c r="E7208" s="4">
        <f t="shared" si="28"/>
        <v>0.12995503197208449</v>
      </c>
      <c r="F7208" s="4"/>
    </row>
    <row r="7209" spans="1:6" ht="13.2" x14ac:dyDescent="0.25">
      <c r="A7209" s="5">
        <v>44818.291666666664</v>
      </c>
      <c r="B7209" s="6">
        <v>227.29</v>
      </c>
      <c r="C7209" s="6">
        <v>241.92912999999999</v>
      </c>
      <c r="D7209" s="6">
        <v>6.0509993153780098E-2</v>
      </c>
      <c r="E7209" s="4">
        <f t="shared" si="28"/>
        <v>0.13007488047128976</v>
      </c>
      <c r="F7209" s="4"/>
    </row>
    <row r="7210" spans="1:6" ht="13.2" x14ac:dyDescent="0.25">
      <c r="A7210" s="5">
        <v>44818.333333333336</v>
      </c>
      <c r="B7210" s="6">
        <v>226.39</v>
      </c>
      <c r="C7210" s="6">
        <v>238.12727000000001</v>
      </c>
      <c r="D7210" s="6">
        <v>4.92899028322124E-2</v>
      </c>
      <c r="E7210" s="4">
        <f t="shared" si="28"/>
        <v>0.13025367757952708</v>
      </c>
      <c r="F7210" s="4"/>
    </row>
    <row r="7211" spans="1:6" ht="13.2" x14ac:dyDescent="0.25">
      <c r="A7211" s="5">
        <v>44818.375</v>
      </c>
      <c r="B7211" s="6">
        <v>222.92</v>
      </c>
      <c r="C7211" s="6">
        <v>232.63230999999999</v>
      </c>
      <c r="D7211" s="6">
        <v>4.1749617669187902E-2</v>
      </c>
      <c r="E7211" s="4">
        <f t="shared" si="28"/>
        <v>0.13031104386305212</v>
      </c>
      <c r="F7211" s="4"/>
    </row>
    <row r="7212" spans="1:6" ht="13.2" x14ac:dyDescent="0.25">
      <c r="A7212" s="5">
        <v>44818.416666666664</v>
      </c>
      <c r="B7212" s="6">
        <v>223.22</v>
      </c>
      <c r="C7212" s="6">
        <v>226.28171</v>
      </c>
      <c r="D7212" s="6">
        <v>1.35305235230898E-2</v>
      </c>
      <c r="E7212" s="4">
        <f t="shared" si="28"/>
        <v>0.12861796298514008</v>
      </c>
      <c r="F7212" s="4"/>
    </row>
    <row r="7213" spans="1:6" ht="13.2" x14ac:dyDescent="0.25">
      <c r="A7213" s="5">
        <v>44818.458333333336</v>
      </c>
      <c r="B7213" s="6">
        <v>234.09</v>
      </c>
      <c r="C7213" s="6">
        <v>225.83477999999999</v>
      </c>
      <c r="D7213" s="6">
        <v>3.6554245541807098E-2</v>
      </c>
      <c r="E7213" s="4">
        <f t="shared" si="28"/>
        <v>0.12685372211126114</v>
      </c>
      <c r="F7213" s="4"/>
    </row>
    <row r="7214" spans="1:6" ht="13.2" x14ac:dyDescent="0.25">
      <c r="A7214" s="5">
        <v>44818.5</v>
      </c>
      <c r="B7214" s="6">
        <v>244.53</v>
      </c>
      <c r="C7214" s="6">
        <v>231.22555</v>
      </c>
      <c r="D7214" s="6">
        <v>5.7538840322793001E-2</v>
      </c>
      <c r="E7214" s="4">
        <f t="shared" si="28"/>
        <v>0.12414346153539095</v>
      </c>
      <c r="F7214" s="4"/>
    </row>
    <row r="7215" spans="1:6" ht="13.2" x14ac:dyDescent="0.25">
      <c r="A7215" s="5">
        <v>44818.541666666664</v>
      </c>
      <c r="B7215" s="6">
        <v>243.31</v>
      </c>
      <c r="C7215" s="6">
        <v>233.65237999999999</v>
      </c>
      <c r="D7215" s="6">
        <v>4.1333283230412597E-2</v>
      </c>
      <c r="E7215" s="4">
        <f t="shared" si="28"/>
        <v>0.12484993306687721</v>
      </c>
      <c r="F7215" s="4"/>
    </row>
    <row r="7216" spans="1:6" ht="13.2" x14ac:dyDescent="0.25">
      <c r="A7216" s="5">
        <v>44818.583333333336</v>
      </c>
      <c r="B7216" s="6">
        <v>250.46</v>
      </c>
      <c r="C7216" s="6">
        <v>226.58204000000001</v>
      </c>
      <c r="D7216" s="6">
        <v>0.105383286336375</v>
      </c>
      <c r="E7216" s="4">
        <f t="shared" si="28"/>
        <v>0.11731952566491977</v>
      </c>
      <c r="F7216" s="4"/>
    </row>
    <row r="7217" spans="1:6" ht="13.2" x14ac:dyDescent="0.25">
      <c r="A7217" s="5">
        <v>44818.625</v>
      </c>
      <c r="B7217" s="6">
        <v>209.49</v>
      </c>
      <c r="C7217" s="6">
        <v>200.87712999999999</v>
      </c>
      <c r="D7217" s="6">
        <v>4.2876309513183497E-2</v>
      </c>
      <c r="E7217" s="4">
        <f t="shared" si="28"/>
        <v>0.10949768200448055</v>
      </c>
      <c r="F7217" s="4"/>
    </row>
    <row r="7218" spans="1:6" ht="13.2" x14ac:dyDescent="0.25">
      <c r="A7218" s="5">
        <v>44818.666666666664</v>
      </c>
      <c r="B7218" s="6">
        <v>160.32</v>
      </c>
      <c r="C7218" s="6">
        <v>163.78877</v>
      </c>
      <c r="D7218" s="6">
        <v>2.117831399552E-2</v>
      </c>
      <c r="E7218" s="4">
        <f t="shared" si="28"/>
        <v>0.1069117171767336</v>
      </c>
      <c r="F7218" s="4"/>
    </row>
    <row r="7219" spans="1:6" ht="13.2" x14ac:dyDescent="0.25">
      <c r="A7219" s="5">
        <v>44818.708333333336</v>
      </c>
      <c r="B7219" s="6">
        <v>148.99</v>
      </c>
      <c r="C7219" s="6">
        <v>134.30103</v>
      </c>
      <c r="D7219" s="6">
        <v>0.109373472414917</v>
      </c>
      <c r="E7219" s="4">
        <f t="shared" si="28"/>
        <v>0.1103188186649139</v>
      </c>
      <c r="F7219" s="4"/>
    </row>
    <row r="7220" spans="1:6" ht="13.2" x14ac:dyDescent="0.25">
      <c r="A7220" s="5">
        <v>44818.75</v>
      </c>
      <c r="B7220" s="6">
        <v>142.47999999999999</v>
      </c>
      <c r="C7220" s="6">
        <v>124.46348999999999</v>
      </c>
      <c r="D7220" s="6">
        <v>0.14475337305743199</v>
      </c>
      <c r="E7220" s="4">
        <f t="shared" si="28"/>
        <v>0.11401371961702138</v>
      </c>
      <c r="F7220" s="4"/>
    </row>
    <row r="7221" spans="1:6" ht="13.2" x14ac:dyDescent="0.25">
      <c r="A7221" s="5">
        <v>44818.791666666664</v>
      </c>
      <c r="B7221" s="6">
        <v>136.38999999999999</v>
      </c>
      <c r="C7221" s="6">
        <v>125.20715</v>
      </c>
      <c r="D7221" s="6">
        <v>8.9314787534098397E-2</v>
      </c>
      <c r="E7221" s="4">
        <f t="shared" si="28"/>
        <v>0.11171975374238703</v>
      </c>
      <c r="F7221" s="4"/>
    </row>
    <row r="7222" spans="1:6" ht="13.2" x14ac:dyDescent="0.25">
      <c r="A7222" s="5">
        <v>44818.833333333336</v>
      </c>
      <c r="B7222" s="6">
        <v>137.47</v>
      </c>
      <c r="C7222" s="6">
        <v>126.03919</v>
      </c>
      <c r="D7222" s="6">
        <v>9.0692506037209394E-2</v>
      </c>
      <c r="E7222" s="4">
        <f t="shared" si="28"/>
        <v>0.10462722452977295</v>
      </c>
      <c r="F7222" s="4"/>
    </row>
    <row r="7223" spans="1:6" ht="13.2" x14ac:dyDescent="0.25">
      <c r="A7223" s="5">
        <v>44818.875</v>
      </c>
      <c r="B7223" s="6">
        <v>132.38999999999999</v>
      </c>
      <c r="C7223" s="6">
        <v>127.0667</v>
      </c>
      <c r="D7223" s="6">
        <v>4.18937455682723E-2</v>
      </c>
      <c r="E7223" s="4">
        <f t="shared" si="28"/>
        <v>9.4109148729140404E-2</v>
      </c>
      <c r="F7223" s="4"/>
    </row>
    <row r="7224" spans="1:6" ht="13.2" x14ac:dyDescent="0.25">
      <c r="A7224" s="5">
        <v>44818.916666666664</v>
      </c>
      <c r="B7224" s="6">
        <v>130.72999999999999</v>
      </c>
      <c r="C7224" s="6">
        <v>130.24825000000001</v>
      </c>
      <c r="D7224" s="6">
        <v>3.6987061246502402E-3</v>
      </c>
      <c r="E7224" s="4">
        <f t="shared" si="28"/>
        <v>8.0581221713539639E-2</v>
      </c>
      <c r="F7224" s="4"/>
    </row>
    <row r="7225" spans="1:6" ht="13.2" x14ac:dyDescent="0.25">
      <c r="A7225" s="5">
        <v>44818.958333333336</v>
      </c>
      <c r="B7225" s="6">
        <v>130.31</v>
      </c>
      <c r="C7225" s="6">
        <v>140.60219000000001</v>
      </c>
      <c r="D7225" s="6">
        <v>7.3200780158545198E-2</v>
      </c>
      <c r="E7225" s="4">
        <f t="shared" si="28"/>
        <v>6.815337942077844E-2</v>
      </c>
      <c r="F7225" s="4"/>
    </row>
    <row r="7226" spans="1:6" ht="13.2" x14ac:dyDescent="0.25">
      <c r="A7226" s="5">
        <v>44819</v>
      </c>
      <c r="B7226" s="6">
        <v>142.86000000000001</v>
      </c>
      <c r="C7226" s="6">
        <v>148.78201000000001</v>
      </c>
      <c r="D7226" s="6">
        <v>3.9803266537399198E-2</v>
      </c>
      <c r="E7226" s="4">
        <f t="shared" si="28"/>
        <v>6.3617664997941456E-2</v>
      </c>
      <c r="F7226" s="4"/>
    </row>
    <row r="7227" spans="1:6" ht="13.2" x14ac:dyDescent="0.25">
      <c r="A7227" s="5">
        <v>44819.041666666664</v>
      </c>
      <c r="B7227" s="6">
        <v>163.79</v>
      </c>
      <c r="C7227" s="6">
        <v>185.95006000000001</v>
      </c>
      <c r="D7227" s="6">
        <v>0.119172104596255</v>
      </c>
      <c r="E7227" s="4">
        <f t="shared" si="28"/>
        <v>6.061341955862326E-2</v>
      </c>
      <c r="F7227" s="4"/>
    </row>
    <row r="7228" spans="1:6" ht="13.2" x14ac:dyDescent="0.25">
      <c r="A7228" s="5">
        <v>44819.083333333336</v>
      </c>
      <c r="B7228" s="6">
        <v>225.13</v>
      </c>
      <c r="C7228" s="6">
        <v>225.03997000000001</v>
      </c>
      <c r="D7228" s="6">
        <v>4.0006226449454499E-4</v>
      </c>
      <c r="E7228" s="4">
        <f t="shared" si="28"/>
        <v>5.7563292285401663E-2</v>
      </c>
      <c r="F7228" s="4"/>
    </row>
    <row r="7229" spans="1:6" ht="13.2" x14ac:dyDescent="0.25">
      <c r="A7229" s="5">
        <v>44819.125</v>
      </c>
      <c r="B7229" s="6">
        <v>245.43</v>
      </c>
      <c r="C7229" s="6">
        <v>246.08051</v>
      </c>
      <c r="D7229" s="6">
        <v>2.6434844433636598E-3</v>
      </c>
      <c r="E7229" s="4">
        <f t="shared" si="28"/>
        <v>5.5811401514658715E-2</v>
      </c>
      <c r="F7229" s="4"/>
    </row>
    <row r="7230" spans="1:6" ht="13.2" x14ac:dyDescent="0.25">
      <c r="A7230" s="5">
        <v>44819.166666666664</v>
      </c>
      <c r="B7230" s="6">
        <v>243.36</v>
      </c>
      <c r="C7230" s="6">
        <v>248.62765999999999</v>
      </c>
      <c r="D7230" s="6">
        <v>2.1186942756087401E-2</v>
      </c>
      <c r="E7230" s="4">
        <f t="shared" si="28"/>
        <v>5.5440865105433557E-2</v>
      </c>
      <c r="F7230" s="4"/>
    </row>
    <row r="7231" spans="1:6" ht="13.2" x14ac:dyDescent="0.25">
      <c r="A7231" s="5">
        <v>44819.208333333336</v>
      </c>
      <c r="B7231" s="6">
        <v>233.88</v>
      </c>
      <c r="C7231" s="6">
        <v>244.45446000000001</v>
      </c>
      <c r="D7231" s="6">
        <v>4.3257382172532298E-2</v>
      </c>
      <c r="E7231" s="4">
        <f t="shared" si="28"/>
        <v>5.4691561575982324E-2</v>
      </c>
      <c r="F7231" s="4"/>
    </row>
    <row r="7232" spans="1:6" ht="13.2" x14ac:dyDescent="0.25">
      <c r="A7232" s="5">
        <v>44819.25</v>
      </c>
      <c r="B7232" s="6">
        <v>228.5</v>
      </c>
      <c r="C7232" s="6">
        <v>237.81253000000001</v>
      </c>
      <c r="D7232" s="6">
        <v>3.9159122523947702E-2</v>
      </c>
      <c r="E7232" s="4">
        <f t="shared" si="28"/>
        <v>5.3687252179481899E-2</v>
      </c>
      <c r="F7232" s="4"/>
    </row>
    <row r="7233" spans="1:6" ht="13.2" x14ac:dyDescent="0.25">
      <c r="A7233" s="5">
        <v>44819.291666666664</v>
      </c>
      <c r="B7233" s="6">
        <v>220.58</v>
      </c>
      <c r="C7233" s="6">
        <v>230.56904</v>
      </c>
      <c r="D7233" s="6">
        <v>4.3323422780439103E-2</v>
      </c>
      <c r="E7233" s="4">
        <f t="shared" si="28"/>
        <v>5.2971145080592696E-2</v>
      </c>
      <c r="F7233" s="4"/>
    </row>
    <row r="7234" spans="1:6" ht="13.2" x14ac:dyDescent="0.25">
      <c r="A7234" s="5">
        <v>44819.333333333336</v>
      </c>
      <c r="B7234" s="6">
        <v>213.88</v>
      </c>
      <c r="C7234" s="6">
        <v>226.01525000000001</v>
      </c>
      <c r="D7234" s="6">
        <v>5.3692173426350701E-2</v>
      </c>
      <c r="E7234" s="4">
        <f t="shared" si="28"/>
        <v>5.3154573022015122E-2</v>
      </c>
      <c r="F7234" s="4"/>
    </row>
    <row r="7235" spans="1:6" ht="13.2" x14ac:dyDescent="0.25">
      <c r="A7235" s="5">
        <v>44819.375</v>
      </c>
      <c r="B7235" s="6">
        <v>206.9</v>
      </c>
      <c r="C7235" s="6">
        <v>220.06188</v>
      </c>
      <c r="D7235" s="6">
        <v>5.9809904377804902E-2</v>
      </c>
      <c r="E7235" s="4">
        <f t="shared" si="28"/>
        <v>5.3907084968207487E-2</v>
      </c>
      <c r="F7235" s="4"/>
    </row>
    <row r="7236" spans="1:6" ht="13.2" x14ac:dyDescent="0.25">
      <c r="A7236" s="5">
        <v>44819.416666666664</v>
      </c>
      <c r="B7236" s="6">
        <v>207.66</v>
      </c>
      <c r="C7236" s="6">
        <v>213.55261999999999</v>
      </c>
      <c r="D7236" s="6">
        <v>2.75932929317373E-2</v>
      </c>
      <c r="E7236" s="4">
        <f t="shared" si="28"/>
        <v>5.4493033693567811E-2</v>
      </c>
      <c r="F7236" s="4"/>
    </row>
    <row r="7237" spans="1:6" ht="13.2" x14ac:dyDescent="0.25">
      <c r="A7237" s="5">
        <v>44819.458333333336</v>
      </c>
      <c r="B7237" s="6">
        <v>203.29</v>
      </c>
      <c r="C7237" s="6">
        <v>214.56908000000001</v>
      </c>
      <c r="D7237" s="6">
        <v>5.2566194532781801E-2</v>
      </c>
      <c r="E7237" s="4">
        <f t="shared" si="28"/>
        <v>5.5160198234858425E-2</v>
      </c>
      <c r="F7237" s="4"/>
    </row>
    <row r="7238" spans="1:6" ht="13.2" x14ac:dyDescent="0.25">
      <c r="A7238" s="5">
        <v>44819.5</v>
      </c>
      <c r="B7238" s="6">
        <v>206.85</v>
      </c>
      <c r="C7238" s="6">
        <v>219.98375999999999</v>
      </c>
      <c r="D7238" s="6">
        <v>5.9703316281165403E-2</v>
      </c>
      <c r="E7238" s="4">
        <f t="shared" si="28"/>
        <v>5.5250384733123936E-2</v>
      </c>
      <c r="F7238" s="4"/>
    </row>
    <row r="7239" spans="1:6" ht="13.2" x14ac:dyDescent="0.25">
      <c r="A7239" s="5">
        <v>44819.541666666664</v>
      </c>
      <c r="B7239" s="6">
        <v>204.49</v>
      </c>
      <c r="C7239" s="6">
        <v>219.13301999999999</v>
      </c>
      <c r="D7239" s="6">
        <v>6.6822517208953602E-2</v>
      </c>
      <c r="E7239" s="4">
        <f t="shared" si="28"/>
        <v>5.6312436148896479E-2</v>
      </c>
      <c r="F7239" s="4"/>
    </row>
    <row r="7240" spans="1:6" ht="13.2" x14ac:dyDescent="0.25">
      <c r="A7240" s="5">
        <v>44819.583333333336</v>
      </c>
      <c r="B7240" s="6">
        <v>207.21</v>
      </c>
      <c r="C7240" s="6">
        <v>207.48076</v>
      </c>
      <c r="D7240" s="6">
        <v>1.30498847218409E-3</v>
      </c>
      <c r="E7240" s="4">
        <f t="shared" si="28"/>
        <v>5.1975840404555197E-2</v>
      </c>
      <c r="F7240" s="4"/>
    </row>
    <row r="7241" spans="1:6" ht="13.2" x14ac:dyDescent="0.25">
      <c r="A7241" s="5">
        <v>44819.625</v>
      </c>
      <c r="B7241" s="6">
        <v>168.77</v>
      </c>
      <c r="C7241" s="6">
        <v>181.18557999999999</v>
      </c>
      <c r="D7241" s="6">
        <v>6.8524106609366905E-2</v>
      </c>
      <c r="E7241" s="4">
        <f t="shared" si="28"/>
        <v>5.3044498616896169E-2</v>
      </c>
      <c r="F7241" s="4"/>
    </row>
    <row r="7242" spans="1:6" ht="13.2" x14ac:dyDescent="0.25">
      <c r="A7242" s="5">
        <v>44819.666666666664</v>
      </c>
      <c r="B7242" s="6">
        <v>119.66</v>
      </c>
      <c r="C7242" s="6">
        <v>148.25448</v>
      </c>
      <c r="D7242" s="6">
        <v>0.19287430639532699</v>
      </c>
      <c r="E7242" s="4">
        <f t="shared" si="28"/>
        <v>6.0198498300221469E-2</v>
      </c>
      <c r="F7242" s="4"/>
    </row>
    <row r="7243" spans="1:6" ht="13.2" x14ac:dyDescent="0.25">
      <c r="A7243" s="5">
        <v>44819.708333333336</v>
      </c>
      <c r="B7243" s="6">
        <v>114.87</v>
      </c>
      <c r="C7243" s="6">
        <v>122.8621</v>
      </c>
      <c r="D7243" s="6">
        <v>6.5049352078468403E-2</v>
      </c>
      <c r="E7243" s="4">
        <f t="shared" si="28"/>
        <v>5.8351659952869429E-2</v>
      </c>
      <c r="F7243" s="4"/>
    </row>
    <row r="7244" spans="1:6" ht="13.2" x14ac:dyDescent="0.25">
      <c r="A7244" s="5">
        <v>44819.75</v>
      </c>
      <c r="B7244" s="6">
        <v>118.67</v>
      </c>
      <c r="C7244" s="6">
        <v>114.13958</v>
      </c>
      <c r="D7244" s="6">
        <v>3.9691928076132803E-2</v>
      </c>
      <c r="E7244" s="4">
        <f t="shared" si="28"/>
        <v>5.3974099745315307E-2</v>
      </c>
      <c r="F7244" s="4"/>
    </row>
    <row r="7245" spans="1:6" ht="13.2" x14ac:dyDescent="0.25">
      <c r="A7245" s="5">
        <v>44819.791666666664</v>
      </c>
      <c r="B7245" s="6">
        <v>120.96</v>
      </c>
      <c r="C7245" s="6">
        <v>113.81237</v>
      </c>
      <c r="D7245" s="6">
        <v>6.2801872942281997E-2</v>
      </c>
      <c r="E7245" s="4">
        <f t="shared" si="28"/>
        <v>5.2869394970656271E-2</v>
      </c>
      <c r="F7245" s="4"/>
    </row>
    <row r="7246" spans="1:6" ht="13.2" x14ac:dyDescent="0.25">
      <c r="A7246" s="5">
        <v>44819.833333333336</v>
      </c>
      <c r="B7246" s="6">
        <v>118.43</v>
      </c>
      <c r="C7246" s="6">
        <v>113.94786000000001</v>
      </c>
      <c r="D7246" s="6">
        <v>3.9335008134422103E-2</v>
      </c>
      <c r="E7246" s="4">
        <f t="shared" si="28"/>
        <v>5.0729499224706813E-2</v>
      </c>
      <c r="F7246" s="4"/>
    </row>
    <row r="7247" spans="1:6" ht="13.2" x14ac:dyDescent="0.25">
      <c r="A7247" s="5">
        <v>44819.875</v>
      </c>
      <c r="B7247" s="6">
        <v>110.39</v>
      </c>
      <c r="C7247" s="6">
        <v>115.77537</v>
      </c>
      <c r="D7247" s="6">
        <v>4.65156794575564E-2</v>
      </c>
      <c r="E7247" s="4">
        <f t="shared" si="28"/>
        <v>5.092207980342698E-2</v>
      </c>
      <c r="F7247" s="4"/>
    </row>
    <row r="7248" spans="1:6" ht="13.2" x14ac:dyDescent="0.25">
      <c r="A7248" s="5">
        <v>44819.916666666664</v>
      </c>
      <c r="B7248" s="6">
        <v>107.6</v>
      </c>
      <c r="C7248" s="6">
        <v>119.77748</v>
      </c>
      <c r="D7248" s="6">
        <v>0.101667525481417</v>
      </c>
      <c r="E7248" s="4">
        <f t="shared" si="28"/>
        <v>5.5004113943292264E-2</v>
      </c>
      <c r="F7248" s="4"/>
    </row>
    <row r="7249" spans="1:6" ht="13.2" x14ac:dyDescent="0.25">
      <c r="A7249" s="5">
        <v>44819.958333333336</v>
      </c>
      <c r="B7249" s="6">
        <v>108.59</v>
      </c>
      <c r="C7249" s="6">
        <v>127.93576</v>
      </c>
      <c r="D7249" s="6">
        <v>0.151214640847875</v>
      </c>
      <c r="E7249" s="4">
        <f t="shared" si="28"/>
        <v>5.8254691472014342E-2</v>
      </c>
      <c r="F7249" s="4"/>
    </row>
    <row r="7250" spans="1:6" ht="13.2" x14ac:dyDescent="0.25">
      <c r="A7250" s="5">
        <v>44820</v>
      </c>
      <c r="B7250" s="6">
        <v>121.24</v>
      </c>
      <c r="C7250" s="6">
        <v>125.46982</v>
      </c>
      <c r="D7250" s="6">
        <v>3.3711851981615998E-2</v>
      </c>
      <c r="E7250" s="4">
        <f t="shared" si="28"/>
        <v>5.8000882532190039E-2</v>
      </c>
      <c r="F7250" s="4"/>
    </row>
    <row r="7251" spans="1:6" ht="13.2" x14ac:dyDescent="0.25">
      <c r="A7251" s="5">
        <v>44820.041666666664</v>
      </c>
      <c r="B7251" s="6">
        <v>154.76</v>
      </c>
      <c r="C7251" s="6">
        <v>161.41283999999999</v>
      </c>
      <c r="D7251" s="6">
        <v>4.1216299768965001E-2</v>
      </c>
      <c r="E7251" s="4">
        <f t="shared" si="28"/>
        <v>5.4752723997719625E-2</v>
      </c>
      <c r="F7251" s="4"/>
    </row>
    <row r="7252" spans="1:6" ht="13.2" x14ac:dyDescent="0.25">
      <c r="A7252" s="5">
        <v>44820.083333333336</v>
      </c>
      <c r="B7252" s="6">
        <v>206.7</v>
      </c>
      <c r="C7252" s="6">
        <v>202.99063000000001</v>
      </c>
      <c r="D7252" s="6">
        <v>1.8273602086953299E-2</v>
      </c>
      <c r="E7252" s="4">
        <f t="shared" si="28"/>
        <v>5.5497454823655416E-2</v>
      </c>
      <c r="F7252" s="4"/>
    </row>
    <row r="7253" spans="1:6" ht="13.2" x14ac:dyDescent="0.25">
      <c r="A7253" s="5">
        <v>44820.125</v>
      </c>
      <c r="B7253" s="6">
        <v>224.12</v>
      </c>
      <c r="C7253" s="6">
        <v>229.65613999999999</v>
      </c>
      <c r="D7253" s="6">
        <v>2.4106213750696898E-2</v>
      </c>
      <c r="E7253" s="4">
        <f t="shared" si="28"/>
        <v>5.6391735211460965E-2</v>
      </c>
      <c r="F7253" s="4"/>
    </row>
    <row r="7254" spans="1:6" ht="13.2" x14ac:dyDescent="0.25">
      <c r="A7254" s="5">
        <v>44820.166666666664</v>
      </c>
      <c r="B7254" s="6">
        <v>223.82</v>
      </c>
      <c r="C7254" s="6">
        <v>236.65259</v>
      </c>
      <c r="D7254" s="6">
        <v>5.4225436535471697E-2</v>
      </c>
      <c r="E7254" s="4">
        <f t="shared" si="28"/>
        <v>5.7768339118935308E-2</v>
      </c>
      <c r="F7254" s="4"/>
    </row>
    <row r="7255" spans="1:6" ht="13.2" x14ac:dyDescent="0.25">
      <c r="A7255" s="5">
        <v>44820.208333333336</v>
      </c>
      <c r="B7255" s="6">
        <v>215.69</v>
      </c>
      <c r="C7255" s="6">
        <v>232.94875999999999</v>
      </c>
      <c r="D7255" s="6">
        <v>7.4088224380331497E-2</v>
      </c>
      <c r="E7255" s="4">
        <f t="shared" si="28"/>
        <v>5.9052957544260272E-2</v>
      </c>
      <c r="F7255" s="4"/>
    </row>
    <row r="7256" spans="1:6" ht="13.2" x14ac:dyDescent="0.25">
      <c r="A7256" s="5">
        <v>44820.25</v>
      </c>
      <c r="B7256" s="6">
        <v>204.23</v>
      </c>
      <c r="C7256" s="6">
        <v>223.41082</v>
      </c>
      <c r="D7256" s="6">
        <v>8.5854480996041302E-2</v>
      </c>
      <c r="E7256" s="4">
        <f t="shared" si="28"/>
        <v>6.0998597480597515E-2</v>
      </c>
      <c r="F7256" s="4"/>
    </row>
    <row r="7257" spans="1:6" ht="13.2" x14ac:dyDescent="0.25">
      <c r="A7257" s="5">
        <v>44820.291666666664</v>
      </c>
      <c r="B7257" s="6">
        <v>197.02</v>
      </c>
      <c r="C7257" s="6">
        <v>211.38258999999999</v>
      </c>
      <c r="D7257" s="6">
        <v>6.7945945784844294E-2</v>
      </c>
      <c r="E7257" s="4">
        <f t="shared" si="28"/>
        <v>6.2024535939114396E-2</v>
      </c>
      <c r="F7257" s="4"/>
    </row>
    <row r="7258" spans="1:6" ht="13.2" x14ac:dyDescent="0.25">
      <c r="A7258" s="5">
        <v>44820.333333333336</v>
      </c>
      <c r="B7258" s="6">
        <v>190.22</v>
      </c>
      <c r="C7258" s="6">
        <v>202.22740999999999</v>
      </c>
      <c r="D7258" s="6">
        <v>5.9375778980702898E-2</v>
      </c>
      <c r="E7258" s="4">
        <f t="shared" si="28"/>
        <v>6.2261352837212403E-2</v>
      </c>
      <c r="F7258" s="4"/>
    </row>
    <row r="7259" spans="1:6" ht="13.2" x14ac:dyDescent="0.25">
      <c r="A7259" s="5">
        <v>44820.375</v>
      </c>
      <c r="B7259" s="6">
        <v>185.24</v>
      </c>
      <c r="C7259" s="6">
        <v>194.30473000000001</v>
      </c>
      <c r="D7259" s="6">
        <v>4.6652132451947999E-2</v>
      </c>
      <c r="E7259" s="4">
        <f t="shared" si="28"/>
        <v>6.1713112340301711E-2</v>
      </c>
      <c r="F7259" s="4"/>
    </row>
    <row r="7260" spans="1:6" ht="13.2" x14ac:dyDescent="0.25">
      <c r="A7260" s="5">
        <v>44820.416666666664</v>
      </c>
      <c r="B7260" s="6">
        <v>179.11</v>
      </c>
      <c r="C7260" s="6">
        <v>187.81800999999999</v>
      </c>
      <c r="D7260" s="6">
        <v>4.6364084040715597E-2</v>
      </c>
      <c r="E7260" s="4">
        <f t="shared" si="28"/>
        <v>6.249522863650913E-2</v>
      </c>
      <c r="F7260" s="4"/>
    </row>
    <row r="7261" spans="1:6" ht="13.2" x14ac:dyDescent="0.25">
      <c r="A7261" s="5">
        <v>44820.458333333336</v>
      </c>
      <c r="B7261" s="6">
        <v>178.32</v>
      </c>
      <c r="C7261" s="6">
        <v>189.68970999999999</v>
      </c>
      <c r="D7261" s="6">
        <v>5.9938464769649299E-2</v>
      </c>
      <c r="E7261" s="4">
        <f t="shared" si="28"/>
        <v>6.2802406563045282E-2</v>
      </c>
      <c r="F7261" s="4"/>
    </row>
    <row r="7262" spans="1:6" ht="13.2" x14ac:dyDescent="0.25">
      <c r="A7262" s="5">
        <v>44820.5</v>
      </c>
      <c r="B7262" s="6">
        <v>176.91</v>
      </c>
      <c r="C7262" s="6">
        <v>194.87020999999999</v>
      </c>
      <c r="D7262" s="6">
        <v>9.2164985094437907E-2</v>
      </c>
      <c r="E7262" s="4">
        <f t="shared" si="28"/>
        <v>6.4154976096931632E-2</v>
      </c>
      <c r="F7262" s="4"/>
    </row>
    <row r="7263" spans="1:6" ht="13.2" x14ac:dyDescent="0.25">
      <c r="A7263" s="5">
        <v>44820.541666666664</v>
      </c>
      <c r="B7263" s="6">
        <v>189.94</v>
      </c>
      <c r="C7263" s="6">
        <v>190.54058000000001</v>
      </c>
      <c r="D7263" s="6">
        <v>3.1519794890936502E-3</v>
      </c>
      <c r="E7263" s="4">
        <f t="shared" si="28"/>
        <v>6.1502037025270802E-2</v>
      </c>
      <c r="F7263" s="4"/>
    </row>
    <row r="7264" spans="1:6" ht="13.2" x14ac:dyDescent="0.25">
      <c r="A7264" s="5">
        <v>44820.583333333336</v>
      </c>
      <c r="B7264" s="6">
        <v>212.61</v>
      </c>
      <c r="C7264" s="6">
        <v>172.90169</v>
      </c>
      <c r="D7264" s="6">
        <v>0.22965831045376101</v>
      </c>
      <c r="E7264" s="4">
        <f t="shared" si="28"/>
        <v>7.1016758774503169E-2</v>
      </c>
      <c r="F7264" s="4"/>
    </row>
    <row r="7265" spans="1:6" ht="13.2" x14ac:dyDescent="0.25">
      <c r="A7265" s="5">
        <v>44820.625</v>
      </c>
      <c r="B7265" s="6">
        <v>159.07</v>
      </c>
      <c r="C7265" s="6">
        <v>145.39516</v>
      </c>
      <c r="D7265" s="6">
        <v>9.4052924457732903E-2</v>
      </c>
      <c r="E7265" s="4">
        <f t="shared" si="28"/>
        <v>7.2080459518185078E-2</v>
      </c>
      <c r="F7265" s="4"/>
    </row>
    <row r="7266" spans="1:6" ht="13.2" x14ac:dyDescent="0.25">
      <c r="A7266" s="5">
        <v>44820.666666666664</v>
      </c>
      <c r="B7266" s="6">
        <v>98.54</v>
      </c>
      <c r="C7266" s="6">
        <v>118.11821</v>
      </c>
      <c r="D7266" s="6">
        <v>0.165750987929803</v>
      </c>
      <c r="E7266" s="4">
        <f t="shared" si="28"/>
        <v>7.0950321248788251E-2</v>
      </c>
      <c r="F7266" s="4"/>
    </row>
    <row r="7267" spans="1:6" ht="13.2" x14ac:dyDescent="0.25">
      <c r="A7267" s="5">
        <v>44820.708333333336</v>
      </c>
      <c r="B7267" s="6">
        <v>103.45</v>
      </c>
      <c r="C7267" s="6">
        <v>99.191940000000002</v>
      </c>
      <c r="D7267" s="6">
        <v>4.2927479793216997E-2</v>
      </c>
      <c r="E7267" s="4">
        <f t="shared" si="28"/>
        <v>7.0028576570236103E-2</v>
      </c>
      <c r="F7267" s="4"/>
    </row>
    <row r="7268" spans="1:6" ht="13.2" x14ac:dyDescent="0.25">
      <c r="A7268" s="5">
        <v>44820.75</v>
      </c>
      <c r="B7268" s="6">
        <v>99.08</v>
      </c>
      <c r="C7268" s="6">
        <v>93.74315</v>
      </c>
      <c r="D7268" s="6">
        <v>5.6930559726230602E-2</v>
      </c>
      <c r="E7268" s="4">
        <f t="shared" si="28"/>
        <v>7.0746852888990186E-2</v>
      </c>
      <c r="F7268" s="4"/>
    </row>
    <row r="7269" spans="1:6" ht="13.2" x14ac:dyDescent="0.25">
      <c r="A7269" s="5">
        <v>44820.791666666664</v>
      </c>
      <c r="B7269" s="6">
        <v>96.87</v>
      </c>
      <c r="C7269" s="6">
        <v>94.96002</v>
      </c>
      <c r="D7269" s="6">
        <v>2.01135172465212E-2</v>
      </c>
      <c r="E7269" s="4">
        <f t="shared" si="28"/>
        <v>6.896817140166682E-2</v>
      </c>
      <c r="F7269" s="4"/>
    </row>
    <row r="7270" spans="1:6" ht="13.2" x14ac:dyDescent="0.25">
      <c r="A7270" s="5">
        <v>44820.833333333336</v>
      </c>
      <c r="B7270" s="6">
        <v>89.72</v>
      </c>
      <c r="C7270" s="6">
        <v>97.264520000000005</v>
      </c>
      <c r="D7270" s="6">
        <v>7.7567030608900397E-2</v>
      </c>
      <c r="E7270" s="4">
        <f t="shared" si="28"/>
        <v>7.0561172338103412E-2</v>
      </c>
      <c r="F7270" s="4"/>
    </row>
    <row r="7271" spans="1:6" ht="13.2" x14ac:dyDescent="0.25">
      <c r="A7271" s="5">
        <v>44820.875</v>
      </c>
      <c r="B7271" s="6">
        <v>90.14</v>
      </c>
      <c r="C7271" s="6">
        <v>99.997979999999998</v>
      </c>
      <c r="D7271" s="6">
        <v>9.8581791352185297E-2</v>
      </c>
      <c r="E7271" s="4">
        <f t="shared" si="28"/>
        <v>7.2730593667046275E-2</v>
      </c>
      <c r="F7271" s="4"/>
    </row>
    <row r="7272" spans="1:6" ht="13.2" x14ac:dyDescent="0.25">
      <c r="A7272" s="5">
        <v>44820.916666666664</v>
      </c>
      <c r="B7272" s="6">
        <v>89.93</v>
      </c>
      <c r="C7272" s="6">
        <v>101.97949</v>
      </c>
      <c r="D7272" s="6">
        <v>0.118156013527818</v>
      </c>
      <c r="E7272" s="4">
        <f t="shared" si="28"/>
        <v>7.3417614002312989E-2</v>
      </c>
      <c r="F7272" s="4"/>
    </row>
    <row r="7273" spans="1:6" ht="13.2" x14ac:dyDescent="0.25">
      <c r="A7273" s="5">
        <v>44820.958333333336</v>
      </c>
      <c r="B7273" s="6">
        <v>93.78</v>
      </c>
      <c r="C7273" s="6">
        <v>107.73268</v>
      </c>
      <c r="D7273" s="6">
        <v>0.12951204778345801</v>
      </c>
      <c r="E7273" s="4">
        <f t="shared" si="28"/>
        <v>7.2513339291295609E-2</v>
      </c>
      <c r="F7273" s="4"/>
    </row>
    <row r="7274" spans="1:6" ht="13.2" x14ac:dyDescent="0.25">
      <c r="A7274" s="5">
        <v>44821</v>
      </c>
      <c r="B7274" s="6">
        <v>118.9</v>
      </c>
      <c r="C7274" s="6">
        <v>135.98086000000001</v>
      </c>
      <c r="D7274" s="6">
        <v>0.12561223689863399</v>
      </c>
      <c r="E7274" s="4">
        <f t="shared" si="28"/>
        <v>7.6342521996171364E-2</v>
      </c>
      <c r="F7274" s="4"/>
    </row>
    <row r="7275" spans="1:6" ht="13.2" x14ac:dyDescent="0.25">
      <c r="A7275" s="5">
        <v>44821.041666666664</v>
      </c>
      <c r="B7275" s="6">
        <v>153.61000000000001</v>
      </c>
      <c r="C7275" s="6">
        <v>167.18643</v>
      </c>
      <c r="D7275" s="6">
        <v>8.1205334667412796E-2</v>
      </c>
      <c r="E7275" s="4">
        <f t="shared" si="28"/>
        <v>7.8008731783606705E-2</v>
      </c>
      <c r="F7275" s="4"/>
    </row>
    <row r="7276" spans="1:6" ht="13.2" x14ac:dyDescent="0.25">
      <c r="A7276" s="5">
        <v>44821.083333333336</v>
      </c>
      <c r="B7276" s="6">
        <v>204</v>
      </c>
      <c r="C7276" s="6">
        <v>198.51668000000001</v>
      </c>
      <c r="D7276" s="6">
        <v>2.76214573002127E-2</v>
      </c>
      <c r="E7276" s="4">
        <f t="shared" si="28"/>
        <v>7.8398225750825848E-2</v>
      </c>
      <c r="F7276" s="4"/>
    </row>
    <row r="7277" spans="1:6" ht="13.2" x14ac:dyDescent="0.25">
      <c r="A7277" s="5">
        <v>44821.125</v>
      </c>
      <c r="B7277" s="6">
        <v>211.79</v>
      </c>
      <c r="C7277" s="6">
        <v>215.77211</v>
      </c>
      <c r="D7277" s="6">
        <v>1.8455165498451099E-2</v>
      </c>
      <c r="E7277" s="4">
        <f t="shared" si="28"/>
        <v>7.8162765406982262E-2</v>
      </c>
      <c r="F7277" s="4"/>
    </row>
    <row r="7278" spans="1:6" ht="13.2" x14ac:dyDescent="0.25">
      <c r="A7278" s="5">
        <v>44821.166666666664</v>
      </c>
      <c r="B7278" s="6">
        <v>206.78</v>
      </c>
      <c r="C7278" s="6">
        <v>218.16227000000001</v>
      </c>
      <c r="D7278" s="6">
        <v>5.2173412020327797E-2</v>
      </c>
      <c r="E7278" s="4">
        <f t="shared" si="28"/>
        <v>7.807726438551793E-2</v>
      </c>
      <c r="F7278" s="4"/>
    </row>
    <row r="7279" spans="1:6" ht="13.2" x14ac:dyDescent="0.25">
      <c r="A7279" s="5">
        <v>44821.208333333336</v>
      </c>
      <c r="B7279" s="6">
        <v>205.01</v>
      </c>
      <c r="C7279" s="6">
        <v>213.68256</v>
      </c>
      <c r="D7279" s="6">
        <v>4.0586185414476499E-2</v>
      </c>
      <c r="E7279" s="4">
        <f t="shared" si="28"/>
        <v>7.6681346095273981E-2</v>
      </c>
      <c r="F7279" s="4"/>
    </row>
    <row r="7280" spans="1:6" ht="13.2" x14ac:dyDescent="0.25">
      <c r="A7280" s="5">
        <v>44821.25</v>
      </c>
      <c r="B7280" s="6">
        <v>205.8</v>
      </c>
      <c r="C7280" s="6">
        <v>203.73305999999999</v>
      </c>
      <c r="D7280" s="6">
        <v>1.01453342918425E-2</v>
      </c>
      <c r="E7280" s="4">
        <f t="shared" si="28"/>
        <v>7.3526798315932354E-2</v>
      </c>
      <c r="F7280" s="4"/>
    </row>
    <row r="7281" spans="1:6" ht="13.2" x14ac:dyDescent="0.25">
      <c r="A7281" s="5">
        <v>44821.291666666664</v>
      </c>
      <c r="B7281" s="6">
        <v>201.83</v>
      </c>
      <c r="C7281" s="6">
        <v>189.96051</v>
      </c>
      <c r="D7281" s="6">
        <v>6.24839868033625E-2</v>
      </c>
      <c r="E7281" s="4">
        <f t="shared" si="28"/>
        <v>7.3299216691703944E-2</v>
      </c>
      <c r="F7281" s="4"/>
    </row>
    <row r="7282" spans="1:6" ht="13.2" x14ac:dyDescent="0.25">
      <c r="A7282" s="5">
        <v>44821.333333333336</v>
      </c>
      <c r="B7282" s="6">
        <v>194.66</v>
      </c>
      <c r="C7282" s="6">
        <v>181.08711</v>
      </c>
      <c r="D7282" s="6">
        <v>7.4952270208519994E-2</v>
      </c>
      <c r="E7282" s="4">
        <f t="shared" si="28"/>
        <v>7.3948237159529639E-2</v>
      </c>
      <c r="F7282" s="4"/>
    </row>
    <row r="7283" spans="1:6" ht="13.2" x14ac:dyDescent="0.25">
      <c r="A7283" s="5">
        <v>44821.375</v>
      </c>
      <c r="B7283" s="6">
        <v>185.33</v>
      </c>
      <c r="C7283" s="6">
        <v>174.54283000000001</v>
      </c>
      <c r="D7283" s="6">
        <v>6.1802424081241203E-2</v>
      </c>
      <c r="E7283" s="4">
        <f t="shared" si="28"/>
        <v>7.4579499310750183E-2</v>
      </c>
      <c r="F7283" s="4"/>
    </row>
    <row r="7284" spans="1:6" ht="13.2" x14ac:dyDescent="0.25">
      <c r="A7284" s="5">
        <v>44821.416666666664</v>
      </c>
      <c r="B7284" s="6">
        <v>174.41</v>
      </c>
      <c r="C7284" s="6">
        <v>168.34245999999999</v>
      </c>
      <c r="D7284" s="6">
        <v>3.6042837915045298E-2</v>
      </c>
      <c r="E7284" s="4">
        <f t="shared" si="28"/>
        <v>7.4149447388847267E-2</v>
      </c>
      <c r="F7284" s="4"/>
    </row>
    <row r="7285" spans="1:6" ht="13.2" x14ac:dyDescent="0.25">
      <c r="A7285" s="5">
        <v>44821.458333333336</v>
      </c>
      <c r="B7285" s="6">
        <v>167.77</v>
      </c>
      <c r="C7285" s="6">
        <v>170.40683000000001</v>
      </c>
      <c r="D7285" s="6">
        <v>1.54737342394081E-2</v>
      </c>
      <c r="E7285" s="4">
        <f t="shared" si="28"/>
        <v>7.2296750283420544E-2</v>
      </c>
      <c r="F7285" s="4"/>
    </row>
    <row r="7286" spans="1:6" ht="13.2" x14ac:dyDescent="0.25">
      <c r="A7286" s="5">
        <v>44821.5</v>
      </c>
      <c r="B7286" s="6">
        <v>176.91</v>
      </c>
      <c r="C7286" s="6">
        <v>175.92688000000001</v>
      </c>
      <c r="D7286" s="6">
        <v>5.5882307467738004E-3</v>
      </c>
      <c r="E7286" s="4">
        <f t="shared" si="28"/>
        <v>6.868938551893454E-2</v>
      </c>
      <c r="F7286" s="4"/>
    </row>
    <row r="7287" spans="1:6" ht="13.2" x14ac:dyDescent="0.25">
      <c r="A7287" s="5">
        <v>44821.541666666664</v>
      </c>
      <c r="B7287" s="6">
        <v>176.4</v>
      </c>
      <c r="C7287" s="6">
        <v>173.86896999999999</v>
      </c>
      <c r="D7287" s="6">
        <v>1.4557111599614401E-2</v>
      </c>
      <c r="E7287" s="4">
        <f t="shared" si="28"/>
        <v>6.91645993568729E-2</v>
      </c>
      <c r="F7287" s="4"/>
    </row>
    <row r="7288" spans="1:6" ht="13.2" x14ac:dyDescent="0.25">
      <c r="A7288" s="5">
        <v>44821.583333333336</v>
      </c>
      <c r="B7288" s="6">
        <v>174.37</v>
      </c>
      <c r="C7288" s="6">
        <v>157.48686000000001</v>
      </c>
      <c r="D7288" s="6">
        <v>0.10720348351602101</v>
      </c>
      <c r="E7288" s="4">
        <f t="shared" si="28"/>
        <v>6.4062314901133746E-2</v>
      </c>
      <c r="F7288" s="4"/>
    </row>
    <row r="7289" spans="1:6" ht="13.2" x14ac:dyDescent="0.25">
      <c r="A7289" s="5">
        <v>44821.625</v>
      </c>
      <c r="B7289" s="6">
        <v>129.94999999999999</v>
      </c>
      <c r="C7289" s="6">
        <v>128.77597</v>
      </c>
      <c r="D7289" s="6">
        <v>9.1168406652264895E-3</v>
      </c>
      <c r="E7289" s="4">
        <f t="shared" si="28"/>
        <v>6.0523311409779297E-2</v>
      </c>
      <c r="F7289" s="4"/>
    </row>
    <row r="7290" spans="1:6" ht="13.2" x14ac:dyDescent="0.25">
      <c r="A7290" s="5">
        <v>44821.666666666664</v>
      </c>
      <c r="B7290" s="6">
        <v>67.84</v>
      </c>
      <c r="C7290" s="6">
        <v>99.843450000000004</v>
      </c>
      <c r="D7290" s="6">
        <v>0.32053629957698698</v>
      </c>
      <c r="E7290" s="4">
        <f t="shared" si="28"/>
        <v>6.6972699395078633E-2</v>
      </c>
      <c r="F7290" s="4"/>
    </row>
    <row r="7291" spans="1:6" ht="13.2" x14ac:dyDescent="0.25">
      <c r="A7291" s="5">
        <v>44821.708333333336</v>
      </c>
      <c r="B7291" s="6">
        <v>76.3</v>
      </c>
      <c r="C7291" s="6">
        <v>81.289810000000003</v>
      </c>
      <c r="D7291" s="6">
        <v>6.13829703870633E-2</v>
      </c>
      <c r="E7291" s="4">
        <f t="shared" si="28"/>
        <v>6.7741678169822225E-2</v>
      </c>
      <c r="F7291" s="4"/>
    </row>
    <row r="7292" spans="1:6" ht="13.2" x14ac:dyDescent="0.25">
      <c r="A7292" s="5">
        <v>44821.75</v>
      </c>
      <c r="B7292" s="6">
        <v>72.650000000000006</v>
      </c>
      <c r="C7292" s="6">
        <v>79.344030000000004</v>
      </c>
      <c r="D7292" s="6">
        <v>8.4367154025324798E-2</v>
      </c>
      <c r="E7292" s="4">
        <f t="shared" si="28"/>
        <v>6.8884869598951154E-2</v>
      </c>
      <c r="F7292" s="4"/>
    </row>
    <row r="7293" spans="1:6" ht="13.2" x14ac:dyDescent="0.25">
      <c r="A7293" s="5">
        <v>44821.791666666664</v>
      </c>
      <c r="B7293" s="6">
        <v>77.819999999999993</v>
      </c>
      <c r="C7293" s="6">
        <v>84.221299999999999</v>
      </c>
      <c r="D7293" s="6">
        <v>7.6005713519026699E-2</v>
      </c>
      <c r="E7293" s="4">
        <f t="shared" si="28"/>
        <v>7.1213711110305541E-2</v>
      </c>
      <c r="F7293" s="4"/>
    </row>
    <row r="7294" spans="1:6" ht="13.2" x14ac:dyDescent="0.25">
      <c r="A7294" s="5">
        <v>44821.833333333336</v>
      </c>
      <c r="B7294" s="6">
        <v>75.17</v>
      </c>
      <c r="C7294" s="6">
        <v>88.112300000000005</v>
      </c>
      <c r="D7294" s="6">
        <v>0.14688414670823399</v>
      </c>
      <c r="E7294" s="4">
        <f t="shared" si="28"/>
        <v>7.410192428111112E-2</v>
      </c>
      <c r="F7294" s="4"/>
    </row>
    <row r="7295" spans="1:6" ht="13.2" x14ac:dyDescent="0.25">
      <c r="A7295" s="5">
        <v>44821.875</v>
      </c>
      <c r="B7295" s="6">
        <v>67.239999999999995</v>
      </c>
      <c r="C7295" s="6">
        <v>91.758250000000004</v>
      </c>
      <c r="D7295" s="6">
        <v>0.26720485623908402</v>
      </c>
      <c r="E7295" s="4">
        <f t="shared" si="28"/>
        <v>8.1127885318065238E-2</v>
      </c>
      <c r="F7295" s="4"/>
    </row>
    <row r="7296" spans="1:6" ht="13.2" x14ac:dyDescent="0.25">
      <c r="A7296" s="5">
        <v>44821.916666666664</v>
      </c>
      <c r="B7296" s="6">
        <v>64.040000000000006</v>
      </c>
      <c r="C7296" s="6">
        <v>98.56147</v>
      </c>
      <c r="D7296" s="6">
        <v>0.35025319731939802</v>
      </c>
      <c r="E7296" s="4">
        <f t="shared" si="28"/>
        <v>9.0798601309381069E-2</v>
      </c>
      <c r="F7296" s="4"/>
    </row>
    <row r="7297" spans="1:6" ht="13.2" x14ac:dyDescent="0.25">
      <c r="A7297" s="5">
        <v>44821.958333333336</v>
      </c>
      <c r="B7297" s="6">
        <v>71.45</v>
      </c>
      <c r="C7297" s="6">
        <v>113.51327000000001</v>
      </c>
      <c r="D7297" s="6">
        <v>0.37055817350693798</v>
      </c>
      <c r="E7297" s="4">
        <f t="shared" si="28"/>
        <v>0.10084218988119274</v>
      </c>
      <c r="F7297" s="4"/>
    </row>
    <row r="7298" spans="1:6" ht="13.2" x14ac:dyDescent="0.25">
      <c r="A7298" s="5">
        <v>44819</v>
      </c>
      <c r="B7298" s="6">
        <v>142.86000000000001</v>
      </c>
      <c r="C7298" s="6">
        <v>147.33965000000001</v>
      </c>
      <c r="D7298" s="6">
        <v>3.0403560752316101E-2</v>
      </c>
      <c r="E7298" s="4">
        <f t="shared" si="28"/>
        <v>9.6875161708429511E-2</v>
      </c>
      <c r="F7298" s="4"/>
    </row>
    <row r="7299" spans="1:6" ht="13.2" x14ac:dyDescent="0.25">
      <c r="A7299" s="5">
        <v>44819.041666666664</v>
      </c>
      <c r="B7299" s="6">
        <v>163.79</v>
      </c>
      <c r="C7299" s="6">
        <v>183.67017000000001</v>
      </c>
      <c r="D7299" s="6">
        <v>0.10823842543402599</v>
      </c>
      <c r="E7299" s="4">
        <f t="shared" si="28"/>
        <v>9.8001540490371727E-2</v>
      </c>
      <c r="F7299" s="4"/>
    </row>
    <row r="7300" spans="1:6" ht="13.2" x14ac:dyDescent="0.25">
      <c r="A7300" s="5">
        <v>44819.083333333336</v>
      </c>
      <c r="B7300" s="6">
        <v>225.13</v>
      </c>
      <c r="C7300" s="6">
        <v>217.80350999999999</v>
      </c>
      <c r="D7300" s="6">
        <v>3.3638071305646097E-2</v>
      </c>
      <c r="E7300" s="4">
        <f t="shared" si="28"/>
        <v>9.8252232740598119E-2</v>
      </c>
      <c r="F7300" s="4"/>
    </row>
    <row r="7301" spans="1:6" ht="13.2" x14ac:dyDescent="0.25">
      <c r="A7301" s="5">
        <v>44819.125</v>
      </c>
      <c r="B7301" s="6">
        <v>245.43</v>
      </c>
      <c r="C7301" s="6">
        <v>237.53103999999999</v>
      </c>
      <c r="D7301" s="6">
        <v>3.3254432768029002E-2</v>
      </c>
      <c r="E7301" s="4">
        <f t="shared" si="28"/>
        <v>9.8868868876830537E-2</v>
      </c>
      <c r="F7301" s="4"/>
    </row>
    <row r="7302" spans="1:6" ht="13.2" x14ac:dyDescent="0.25">
      <c r="A7302" s="5">
        <v>44819.166666666664</v>
      </c>
      <c r="B7302" s="6">
        <v>243.36</v>
      </c>
      <c r="C7302" s="6">
        <v>242.42527999999999</v>
      </c>
      <c r="D7302" s="6">
        <v>3.8557034975891399E-3</v>
      </c>
      <c r="E7302" s="4">
        <f t="shared" si="28"/>
        <v>9.6855631021716418E-2</v>
      </c>
      <c r="F7302" s="4"/>
    </row>
    <row r="7303" spans="1:6" ht="13.2" x14ac:dyDescent="0.25">
      <c r="A7303" s="5">
        <v>44819.208333333336</v>
      </c>
      <c r="B7303" s="6">
        <v>233.88</v>
      </c>
      <c r="C7303" s="6">
        <v>239.96614</v>
      </c>
      <c r="D7303" s="6">
        <v>2.5362494891987601E-2</v>
      </c>
      <c r="E7303" s="4">
        <f t="shared" si="28"/>
        <v>9.6221310583279387E-2</v>
      </c>
      <c r="F7303" s="4"/>
    </row>
    <row r="7304" spans="1:6" ht="13.2" x14ac:dyDescent="0.25">
      <c r="A7304" s="5">
        <v>44819.25</v>
      </c>
      <c r="B7304" s="6">
        <v>228.5</v>
      </c>
      <c r="C7304" s="6">
        <v>235.77690000000001</v>
      </c>
      <c r="D7304" s="6">
        <v>3.08634985021858E-2</v>
      </c>
      <c r="E7304" s="4">
        <f t="shared" si="28"/>
        <v>9.7084567425377022E-2</v>
      </c>
      <c r="F7304" s="4"/>
    </row>
    <row r="7305" spans="1:6" ht="13.2" x14ac:dyDescent="0.25">
      <c r="A7305" s="5">
        <v>44819.291666666664</v>
      </c>
      <c r="B7305" s="6">
        <v>220.58</v>
      </c>
      <c r="C7305" s="6">
        <v>232.42571000000001</v>
      </c>
      <c r="D7305" s="6">
        <v>5.0965575193897397E-2</v>
      </c>
      <c r="E7305" s="4">
        <f t="shared" si="28"/>
        <v>9.660463360831599E-2</v>
      </c>
      <c r="F7305" s="4"/>
    </row>
    <row r="7306" spans="1:6" ht="13.2" x14ac:dyDescent="0.25">
      <c r="A7306" s="5">
        <v>44819.333333333336</v>
      </c>
      <c r="B7306" s="6">
        <v>213.88</v>
      </c>
      <c r="C7306" s="6">
        <v>231.38650000000001</v>
      </c>
      <c r="D7306" s="6">
        <v>7.5659124451945198E-2</v>
      </c>
      <c r="E7306" s="4">
        <f t="shared" si="28"/>
        <v>9.6634085868458716E-2</v>
      </c>
      <c r="F7306" s="4"/>
    </row>
    <row r="7307" spans="1:6" ht="13.2" x14ac:dyDescent="0.25">
      <c r="A7307" s="5">
        <v>44819.375</v>
      </c>
      <c r="B7307" s="6">
        <v>206.9</v>
      </c>
      <c r="C7307" s="6">
        <v>227.70149000000001</v>
      </c>
      <c r="D7307" s="6">
        <v>9.1354211164801705E-2</v>
      </c>
      <c r="E7307" s="4">
        <f t="shared" si="28"/>
        <v>9.7865410330273725E-2</v>
      </c>
      <c r="F7307" s="4"/>
    </row>
    <row r="7308" spans="1:6" ht="13.2" x14ac:dyDescent="0.25">
      <c r="A7308" s="5">
        <v>44819.416666666664</v>
      </c>
      <c r="B7308" s="6">
        <v>207.66</v>
      </c>
      <c r="C7308" s="6">
        <v>222.12061</v>
      </c>
      <c r="D7308" s="6">
        <v>6.51025134497875E-2</v>
      </c>
      <c r="E7308" s="4">
        <f t="shared" si="28"/>
        <v>9.9076230144221303E-2</v>
      </c>
      <c r="F7308" s="4"/>
    </row>
    <row r="7309" spans="1:6" ht="13.2" x14ac:dyDescent="0.25">
      <c r="A7309" s="5">
        <v>44819.458333333336</v>
      </c>
      <c r="B7309" s="6">
        <v>203.29</v>
      </c>
      <c r="C7309" s="6">
        <v>222.80386999999999</v>
      </c>
      <c r="D7309" s="6">
        <v>8.7583173487964905E-2</v>
      </c>
      <c r="E7309" s="4">
        <f t="shared" si="28"/>
        <v>0.10208079011291117</v>
      </c>
      <c r="F7309" s="4"/>
    </row>
    <row r="7310" spans="1:6" ht="13.2" x14ac:dyDescent="0.25">
      <c r="A7310" s="5">
        <v>44819.5</v>
      </c>
      <c r="B7310" s="6">
        <v>206.85</v>
      </c>
      <c r="C7310" s="6">
        <v>229.45899</v>
      </c>
      <c r="D7310" s="6">
        <v>9.8531724557839304E-2</v>
      </c>
      <c r="E7310" s="4">
        <f t="shared" si="28"/>
        <v>0.10595343568837225</v>
      </c>
      <c r="F7310" s="4"/>
    </row>
    <row r="7311" spans="1:6" ht="13.2" x14ac:dyDescent="0.25">
      <c r="A7311" s="5">
        <v>44819.541666666664</v>
      </c>
      <c r="B7311" s="6">
        <v>204.49</v>
      </c>
      <c r="C7311" s="6">
        <v>229.95346000000001</v>
      </c>
      <c r="D7311" s="6">
        <v>0.110733102254691</v>
      </c>
      <c r="E7311" s="4">
        <f t="shared" si="28"/>
        <v>0.10996076863233377</v>
      </c>
      <c r="F7311" s="4"/>
    </row>
    <row r="7312" spans="1:6" ht="13.2" x14ac:dyDescent="0.25">
      <c r="A7312" s="5">
        <v>44819.583333333336</v>
      </c>
      <c r="B7312" s="6">
        <v>207.21</v>
      </c>
      <c r="C7312" s="6">
        <v>216.18737999999999</v>
      </c>
      <c r="D7312" s="6">
        <v>4.1525920708229899E-2</v>
      </c>
      <c r="E7312" s="4">
        <f t="shared" si="28"/>
        <v>0.10722420351534247</v>
      </c>
      <c r="F7312" s="4"/>
    </row>
    <row r="7313" spans="1:6" ht="13.2" x14ac:dyDescent="0.25">
      <c r="A7313" s="5">
        <v>44819.625</v>
      </c>
      <c r="B7313" s="6">
        <v>168.77</v>
      </c>
      <c r="C7313" s="6">
        <v>184.00939</v>
      </c>
      <c r="D7313" s="6">
        <v>8.2818545292715595E-2</v>
      </c>
      <c r="E7313" s="4">
        <f t="shared" si="28"/>
        <v>0.11029510787482118</v>
      </c>
      <c r="F7313" s="4"/>
    </row>
    <row r="7314" spans="1:6" ht="13.2" x14ac:dyDescent="0.25">
      <c r="A7314" s="5">
        <v>44819.666666666664</v>
      </c>
      <c r="B7314" s="6">
        <v>119.66</v>
      </c>
      <c r="C7314" s="6">
        <v>145.10740999999999</v>
      </c>
      <c r="D7314" s="6">
        <v>0.175369472861516</v>
      </c>
      <c r="E7314" s="4">
        <f t="shared" si="28"/>
        <v>0.10424649009500987</v>
      </c>
      <c r="F7314" s="4"/>
    </row>
    <row r="7315" spans="1:6" ht="13.2" x14ac:dyDescent="0.25">
      <c r="A7315" s="5">
        <v>44819.708333333336</v>
      </c>
      <c r="B7315" s="6">
        <v>114.87</v>
      </c>
      <c r="C7315" s="6">
        <v>118.35178999999999</v>
      </c>
      <c r="D7315" s="6">
        <v>2.9418988931219199E-2</v>
      </c>
      <c r="E7315" s="4">
        <f t="shared" si="28"/>
        <v>0.10291465753434971</v>
      </c>
      <c r="F7315" s="4"/>
    </row>
    <row r="7316" spans="1:6" ht="13.2" x14ac:dyDescent="0.25">
      <c r="A7316" s="5">
        <v>44819.75</v>
      </c>
      <c r="B7316" s="6">
        <v>118.67</v>
      </c>
      <c r="C7316" s="6">
        <v>111.89304</v>
      </c>
      <c r="D7316" s="6">
        <v>6.0566412352367899E-2</v>
      </c>
      <c r="E7316" s="4">
        <f t="shared" si="28"/>
        <v>0.10192295996464316</v>
      </c>
      <c r="F7316" s="4"/>
    </row>
    <row r="7317" spans="1:6" ht="13.2" x14ac:dyDescent="0.25">
      <c r="A7317" s="5">
        <v>44819.791666666664</v>
      </c>
      <c r="B7317" s="6">
        <v>120.96</v>
      </c>
      <c r="C7317" s="6">
        <v>113.6347</v>
      </c>
      <c r="D7317" s="6">
        <v>6.4463583746866004E-2</v>
      </c>
      <c r="E7317" s="4">
        <f t="shared" si="28"/>
        <v>0.10144203789080312</v>
      </c>
      <c r="F7317" s="4"/>
    </row>
    <row r="7318" spans="1:6" ht="13.2" x14ac:dyDescent="0.25">
      <c r="A7318" s="5">
        <v>44819.833333333336</v>
      </c>
      <c r="B7318" s="6">
        <v>118.43</v>
      </c>
      <c r="C7318" s="6">
        <v>112.59223</v>
      </c>
      <c r="D7318" s="6">
        <v>5.1848782105124003E-2</v>
      </c>
      <c r="E7318" s="4">
        <f t="shared" si="28"/>
        <v>9.7482231032340216E-2</v>
      </c>
      <c r="F7318" s="4"/>
    </row>
    <row r="7319" spans="1:6" ht="13.2" x14ac:dyDescent="0.25">
      <c r="A7319" s="5">
        <v>44819.875</v>
      </c>
      <c r="B7319" s="6">
        <v>110.39</v>
      </c>
      <c r="C7319" s="6">
        <v>110.99500999999999</v>
      </c>
      <c r="D7319" s="6">
        <v>5.4507855803607097E-3</v>
      </c>
      <c r="E7319" s="4">
        <f t="shared" si="28"/>
        <v>8.6575811421560067E-2</v>
      </c>
      <c r="F7319" s="4"/>
    </row>
    <row r="7320" spans="1:6" ht="13.2" x14ac:dyDescent="0.25">
      <c r="A7320" s="5">
        <v>44819.916666666664</v>
      </c>
      <c r="B7320" s="6">
        <v>107.6</v>
      </c>
      <c r="C7320" s="6">
        <v>112.95732</v>
      </c>
      <c r="D7320" s="6">
        <v>4.7427824951937599E-2</v>
      </c>
      <c r="E7320" s="4">
        <f t="shared" si="28"/>
        <v>7.3958087572915887E-2</v>
      </c>
      <c r="F7320" s="4"/>
    </row>
    <row r="7321" spans="1:6" ht="13.2" x14ac:dyDescent="0.25">
      <c r="A7321" s="5">
        <v>44819.958333333336</v>
      </c>
      <c r="B7321" s="6">
        <v>108.59</v>
      </c>
      <c r="C7321" s="6">
        <v>123.14597999999999</v>
      </c>
      <c r="D7321" s="6">
        <v>0.118201016387217</v>
      </c>
      <c r="E7321" s="4">
        <f t="shared" si="28"/>
        <v>6.3443206026260857E-2</v>
      </c>
      <c r="F7321" s="4"/>
    </row>
    <row r="7322" spans="1:6" ht="13.2" x14ac:dyDescent="0.25">
      <c r="A7322" s="5">
        <v>44820</v>
      </c>
      <c r="B7322" s="6">
        <v>121.24</v>
      </c>
      <c r="C7322" s="6">
        <v>124.34699999999999</v>
      </c>
      <c r="D7322" s="6">
        <v>2.4986529630791201E-2</v>
      </c>
      <c r="E7322" s="4">
        <f t="shared" si="28"/>
        <v>6.3217496396197309E-2</v>
      </c>
      <c r="F7322" s="4"/>
    </row>
    <row r="7323" spans="1:6" ht="13.2" x14ac:dyDescent="0.25">
      <c r="A7323" s="5">
        <v>44820.041666666664</v>
      </c>
      <c r="B7323" s="6">
        <v>154.76</v>
      </c>
      <c r="C7323" s="6">
        <v>158.13963000000001</v>
      </c>
      <c r="D7323" s="6">
        <v>2.1371176851748101E-2</v>
      </c>
      <c r="E7323" s="4">
        <f t="shared" si="28"/>
        <v>5.959802770526907E-2</v>
      </c>
      <c r="F7323" s="4"/>
    </row>
    <row r="7324" spans="1:6" ht="13.2" x14ac:dyDescent="0.25">
      <c r="A7324" s="5">
        <v>44820.083333333336</v>
      </c>
      <c r="B7324" s="6">
        <v>206.7</v>
      </c>
      <c r="C7324" s="6">
        <v>200.27184</v>
      </c>
      <c r="D7324" s="6">
        <v>3.2097173521749102E-2</v>
      </c>
      <c r="E7324" s="4">
        <f t="shared" si="28"/>
        <v>5.9533823630940029E-2</v>
      </c>
      <c r="F7324" s="4"/>
    </row>
    <row r="7325" spans="1:6" ht="13.2" x14ac:dyDescent="0.25">
      <c r="A7325" s="5">
        <v>44820.125</v>
      </c>
      <c r="B7325" s="6">
        <v>224.12</v>
      </c>
      <c r="C7325" s="6">
        <v>229.14733000000001</v>
      </c>
      <c r="D7325" s="6">
        <v>2.1939291197501602E-2</v>
      </c>
      <c r="E7325" s="4">
        <f t="shared" si="28"/>
        <v>5.9062359398834703E-2</v>
      </c>
      <c r="F7325" s="4"/>
    </row>
    <row r="7326" spans="1:6" ht="13.2" x14ac:dyDescent="0.25">
      <c r="A7326" s="5">
        <v>44820.166666666664</v>
      </c>
      <c r="B7326" s="6">
        <v>223.82</v>
      </c>
      <c r="C7326" s="6">
        <v>238.11009999999999</v>
      </c>
      <c r="D7326" s="6">
        <v>6.0014673884056097E-2</v>
      </c>
      <c r="E7326" s="4">
        <f t="shared" si="28"/>
        <v>6.1402316498270847E-2</v>
      </c>
      <c r="F7326" s="4"/>
    </row>
    <row r="7327" spans="1:6" ht="13.2" x14ac:dyDescent="0.25">
      <c r="A7327" s="5">
        <v>44820.208333333336</v>
      </c>
      <c r="B7327" s="6">
        <v>215.69</v>
      </c>
      <c r="C7327" s="6">
        <v>234.90939</v>
      </c>
      <c r="D7327" s="6">
        <v>8.1816184529703101E-2</v>
      </c>
      <c r="E7327" s="4">
        <f t="shared" si="28"/>
        <v>6.3754553566508984E-2</v>
      </c>
      <c r="F7327" s="4"/>
    </row>
    <row r="7328" spans="1:6" ht="13.2" x14ac:dyDescent="0.25">
      <c r="A7328" s="5">
        <v>44820.25</v>
      </c>
      <c r="B7328" s="6">
        <v>204.23</v>
      </c>
      <c r="C7328" s="6">
        <v>226.34948</v>
      </c>
      <c r="D7328" s="6">
        <v>9.7722689709735605E-2</v>
      </c>
      <c r="E7328" s="4">
        <f t="shared" si="28"/>
        <v>6.6540353200156901E-2</v>
      </c>
      <c r="F7328" s="4"/>
    </row>
    <row r="7329" spans="1:6" ht="13.2" x14ac:dyDescent="0.25">
      <c r="A7329" s="5">
        <v>44820.291666666664</v>
      </c>
      <c r="B7329" s="6">
        <v>197.02</v>
      </c>
      <c r="C7329" s="6">
        <v>217.84943000000001</v>
      </c>
      <c r="D7329" s="6">
        <v>9.5613883405616398E-2</v>
      </c>
      <c r="E7329" s="4">
        <f t="shared" si="28"/>
        <v>6.8400699375645205E-2</v>
      </c>
      <c r="F7329" s="4"/>
    </row>
    <row r="7330" spans="1:6" ht="13.2" x14ac:dyDescent="0.25">
      <c r="A7330" s="5">
        <v>44820.333333333336</v>
      </c>
      <c r="B7330" s="6">
        <v>190.22</v>
      </c>
      <c r="C7330" s="6">
        <v>213.33033</v>
      </c>
      <c r="D7330" s="6">
        <v>0.10833119697513199</v>
      </c>
      <c r="E7330" s="4">
        <f t="shared" si="28"/>
        <v>6.976203573077798E-2</v>
      </c>
      <c r="F7330" s="4"/>
    </row>
    <row r="7331" spans="1:6" ht="13.2" x14ac:dyDescent="0.25">
      <c r="A7331" s="5">
        <v>44820.375</v>
      </c>
      <c r="B7331" s="6">
        <v>185.24</v>
      </c>
      <c r="C7331" s="6">
        <v>207.80389</v>
      </c>
      <c r="D7331" s="6">
        <v>0.108582616042461</v>
      </c>
      <c r="E7331" s="4">
        <f t="shared" si="28"/>
        <v>7.0479885934013789E-2</v>
      </c>
      <c r="F7331" s="4"/>
    </row>
    <row r="7332" spans="1:6" ht="13.2" x14ac:dyDescent="0.25">
      <c r="A7332" s="5">
        <v>44820.416666666664</v>
      </c>
      <c r="B7332" s="6">
        <v>179.11</v>
      </c>
      <c r="C7332" s="6">
        <v>201.37106</v>
      </c>
      <c r="D7332" s="6">
        <v>0.11054746397024399</v>
      </c>
      <c r="E7332" s="4">
        <f t="shared" si="28"/>
        <v>7.237342553903281E-2</v>
      </c>
      <c r="F7332" s="4"/>
    </row>
    <row r="7333" spans="1:6" ht="13.2" x14ac:dyDescent="0.25">
      <c r="A7333" s="5">
        <v>44820.458333333336</v>
      </c>
      <c r="B7333" s="6">
        <v>178.32</v>
      </c>
      <c r="C7333" s="6">
        <v>202.93371999999999</v>
      </c>
      <c r="D7333" s="6">
        <v>0.12128945352206599</v>
      </c>
      <c r="E7333" s="4">
        <f t="shared" si="28"/>
        <v>7.3777853873787005E-2</v>
      </c>
      <c r="F7333" s="4"/>
    </row>
    <row r="7334" spans="1:6" ht="13.2" x14ac:dyDescent="0.25">
      <c r="A7334" s="5">
        <v>44820.5</v>
      </c>
      <c r="B7334" s="6">
        <v>176.91</v>
      </c>
      <c r="C7334" s="6">
        <v>208.81054</v>
      </c>
      <c r="D7334" s="6">
        <v>0.15277265218508601</v>
      </c>
      <c r="E7334" s="4">
        <f t="shared" si="28"/>
        <v>7.603789252492231E-2</v>
      </c>
      <c r="F7334" s="4"/>
    </row>
    <row r="7335" spans="1:6" ht="13.2" x14ac:dyDescent="0.25">
      <c r="A7335" s="5">
        <v>44820.541666666664</v>
      </c>
      <c r="B7335" s="6">
        <v>189.94</v>
      </c>
      <c r="C7335" s="6">
        <v>206.04644999999999</v>
      </c>
      <c r="D7335" s="6">
        <v>7.8169024508793997E-2</v>
      </c>
      <c r="E7335" s="4">
        <f t="shared" si="28"/>
        <v>7.4681055952176598E-2</v>
      </c>
      <c r="F7335" s="4"/>
    </row>
    <row r="7336" spans="1:6" ht="13.2" x14ac:dyDescent="0.25">
      <c r="A7336" s="5">
        <v>44820.583333333336</v>
      </c>
      <c r="B7336" s="6">
        <v>212.61</v>
      </c>
      <c r="C7336" s="6">
        <v>189.56317000000001</v>
      </c>
      <c r="D7336" s="6">
        <v>0.121578627325128</v>
      </c>
      <c r="E7336" s="4">
        <f t="shared" si="28"/>
        <v>7.8016585394547339E-2</v>
      </c>
      <c r="F7336" s="4"/>
    </row>
    <row r="7337" spans="1:6" ht="13.2" x14ac:dyDescent="0.25">
      <c r="A7337" s="5">
        <v>44820.625</v>
      </c>
      <c r="B7337" s="6">
        <v>159.07</v>
      </c>
      <c r="C7337" s="6">
        <v>160.59795</v>
      </c>
      <c r="D7337" s="6">
        <v>9.5141314070323005E-3</v>
      </c>
      <c r="E7337" s="4">
        <f t="shared" si="28"/>
        <v>7.4962234815977205E-2</v>
      </c>
      <c r="F7337" s="4"/>
    </row>
    <row r="7338" spans="1:6" ht="13.2" x14ac:dyDescent="0.25">
      <c r="A7338" s="5">
        <v>44820.666666666664</v>
      </c>
      <c r="B7338" s="6">
        <v>98.54</v>
      </c>
      <c r="C7338" s="6">
        <v>130.11700999999999</v>
      </c>
      <c r="D7338" s="6">
        <v>0.24268164477495999</v>
      </c>
      <c r="E7338" s="4">
        <f t="shared" si="28"/>
        <v>7.7766908645704041E-2</v>
      </c>
      <c r="F7338" s="4"/>
    </row>
    <row r="7339" spans="1:6" ht="13.2" x14ac:dyDescent="0.25">
      <c r="A7339" s="5">
        <v>44820.708333333336</v>
      </c>
      <c r="B7339" s="6">
        <v>103.45</v>
      </c>
      <c r="C7339" s="6">
        <v>109.66444</v>
      </c>
      <c r="D7339" s="6">
        <v>5.6667776719600202E-2</v>
      </c>
      <c r="E7339" s="4">
        <f t="shared" si="28"/>
        <v>7.8902274803553246E-2</v>
      </c>
      <c r="F7339" s="4"/>
    </row>
    <row r="7340" spans="1:6" ht="13.2" x14ac:dyDescent="0.25">
      <c r="A7340" s="5">
        <v>44820.75</v>
      </c>
      <c r="B7340" s="6">
        <v>99.08</v>
      </c>
      <c r="C7340" s="6">
        <v>104.12976</v>
      </c>
      <c r="D7340" s="6">
        <v>4.8494877929229803E-2</v>
      </c>
      <c r="E7340" s="4">
        <f t="shared" si="28"/>
        <v>7.8399294202589162E-2</v>
      </c>
      <c r="F7340" s="4"/>
    </row>
    <row r="7341" spans="1:6" ht="13.2" x14ac:dyDescent="0.25">
      <c r="A7341" s="5">
        <v>44820.791666666664</v>
      </c>
      <c r="B7341" s="6">
        <v>96.87</v>
      </c>
      <c r="C7341" s="6">
        <v>103.97843</v>
      </c>
      <c r="D7341" s="6">
        <v>6.8364467515041299E-2</v>
      </c>
      <c r="E7341" s="4">
        <f t="shared" si="28"/>
        <v>7.8561831026263129E-2</v>
      </c>
      <c r="F7341" s="4"/>
    </row>
    <row r="7342" spans="1:6" ht="13.2" x14ac:dyDescent="0.25">
      <c r="A7342" s="5">
        <v>44820.833333333336</v>
      </c>
      <c r="B7342" s="6">
        <v>89.72</v>
      </c>
      <c r="C7342" s="6">
        <v>102.83329999999999</v>
      </c>
      <c r="D7342" s="6">
        <v>0.12751997650566399</v>
      </c>
      <c r="E7342" s="4">
        <f t="shared" si="28"/>
        <v>8.1714797459618974E-2</v>
      </c>
      <c r="F7342" s="4"/>
    </row>
    <row r="7343" spans="1:6" ht="13.2" x14ac:dyDescent="0.25">
      <c r="A7343" s="5">
        <v>44820.875</v>
      </c>
      <c r="B7343" s="6">
        <v>90.14</v>
      </c>
      <c r="C7343" s="6">
        <v>102.90619</v>
      </c>
      <c r="D7343" s="6">
        <v>0.12405658007550301</v>
      </c>
      <c r="E7343" s="4">
        <f t="shared" si="28"/>
        <v>8.6656705563583236E-2</v>
      </c>
      <c r="F7343" s="4"/>
    </row>
    <row r="7344" spans="1:6" ht="13.2" x14ac:dyDescent="0.25">
      <c r="A7344" s="5">
        <v>44820.916666666664</v>
      </c>
      <c r="B7344" s="6">
        <v>89.93</v>
      </c>
      <c r="C7344" s="6">
        <v>105.08823</v>
      </c>
      <c r="D7344" s="6">
        <v>0.144242889998242</v>
      </c>
      <c r="E7344" s="4">
        <f t="shared" si="28"/>
        <v>9.0690666607179241E-2</v>
      </c>
      <c r="F7344" s="4"/>
    </row>
    <row r="7345" spans="1:6" ht="13.2" x14ac:dyDescent="0.25">
      <c r="A7345" s="5">
        <v>44820.958333333336</v>
      </c>
      <c r="B7345" s="6">
        <v>93.78</v>
      </c>
      <c r="C7345" s="6">
        <v>110.62197999999999</v>
      </c>
      <c r="D7345" s="6">
        <v>0.152248043291215</v>
      </c>
      <c r="E7345" s="4">
        <f t="shared" si="28"/>
        <v>9.2109292728179179E-2</v>
      </c>
      <c r="F7345" s="4"/>
    </row>
    <row r="7346" spans="1:6" ht="13.2" x14ac:dyDescent="0.25">
      <c r="A7346" s="5">
        <v>44821</v>
      </c>
      <c r="B7346" s="6">
        <v>118.9</v>
      </c>
      <c r="C7346" s="6">
        <v>127.65219999999999</v>
      </c>
      <c r="D7346" s="6">
        <v>6.8562860647916599E-2</v>
      </c>
      <c r="E7346" s="4">
        <f t="shared" si="28"/>
        <v>9.3924973187226035E-2</v>
      </c>
      <c r="F7346" s="4"/>
    </row>
    <row r="7347" spans="1:6" ht="13.2" x14ac:dyDescent="0.25">
      <c r="A7347" s="5">
        <v>44821.041666666664</v>
      </c>
      <c r="B7347" s="6">
        <v>153.61000000000001</v>
      </c>
      <c r="C7347" s="6">
        <v>162.10318000000001</v>
      </c>
      <c r="D7347" s="6">
        <v>5.2393666799133702E-2</v>
      </c>
      <c r="E7347" s="4">
        <f t="shared" si="28"/>
        <v>9.5217576935033785E-2</v>
      </c>
      <c r="F7347" s="4"/>
    </row>
    <row r="7348" spans="1:6" ht="13.2" x14ac:dyDescent="0.25">
      <c r="A7348" s="5">
        <v>44821.083333333336</v>
      </c>
      <c r="B7348" s="6">
        <v>204</v>
      </c>
      <c r="C7348" s="6">
        <v>202.88101</v>
      </c>
      <c r="D7348" s="6">
        <v>5.5154989616820003E-3</v>
      </c>
      <c r="E7348" s="4">
        <f t="shared" si="28"/>
        <v>9.4110007161697651E-2</v>
      </c>
      <c r="F7348" s="4"/>
    </row>
    <row r="7349" spans="1:6" ht="13.2" x14ac:dyDescent="0.25">
      <c r="A7349" s="5">
        <v>44821.125</v>
      </c>
      <c r="B7349" s="6">
        <v>211.79</v>
      </c>
      <c r="C7349" s="6">
        <v>229.36095</v>
      </c>
      <c r="D7349" s="6">
        <v>7.66082892488891E-2</v>
      </c>
      <c r="E7349" s="4">
        <f t="shared" si="28"/>
        <v>9.6387882080505471E-2</v>
      </c>
      <c r="F7349" s="4"/>
    </row>
    <row r="7350" spans="1:6" ht="13.2" x14ac:dyDescent="0.25">
      <c r="A7350" s="5">
        <v>44821.166666666664</v>
      </c>
      <c r="B7350" s="6">
        <v>206.78</v>
      </c>
      <c r="C7350" s="6">
        <v>235.20192</v>
      </c>
      <c r="D7350" s="6">
        <v>0.120840510145495</v>
      </c>
      <c r="E7350" s="4">
        <f t="shared" si="28"/>
        <v>9.8922291924732078E-2</v>
      </c>
      <c r="F7350" s="4"/>
    </row>
    <row r="7351" spans="1:6" ht="13.2" x14ac:dyDescent="0.25">
      <c r="A7351" s="5">
        <v>44821.208333333336</v>
      </c>
      <c r="B7351" s="6">
        <v>205.01</v>
      </c>
      <c r="C7351" s="6">
        <v>229.75720000000001</v>
      </c>
      <c r="D7351" s="6">
        <v>0.107710226273648</v>
      </c>
      <c r="E7351" s="4">
        <f t="shared" si="28"/>
        <v>0.10000121033072978</v>
      </c>
      <c r="F7351" s="4"/>
    </row>
    <row r="7352" spans="1:6" ht="13.2" x14ac:dyDescent="0.25">
      <c r="A7352" s="5">
        <v>44821.25</v>
      </c>
      <c r="B7352" s="6">
        <v>205.8</v>
      </c>
      <c r="C7352" s="6">
        <v>219.86957000000001</v>
      </c>
      <c r="D7352" s="6">
        <v>6.3990528566549701E-2</v>
      </c>
      <c r="E7352" s="4">
        <f t="shared" si="28"/>
        <v>9.8595703616430344E-2</v>
      </c>
      <c r="F7352" s="4"/>
    </row>
    <row r="7353" spans="1:6" ht="13.2" x14ac:dyDescent="0.25">
      <c r="A7353" s="5">
        <v>44821.291666666664</v>
      </c>
      <c r="B7353" s="6">
        <v>201.83</v>
      </c>
      <c r="C7353" s="6">
        <v>208.79873000000001</v>
      </c>
      <c r="D7353" s="6">
        <v>3.3375346679551103E-2</v>
      </c>
      <c r="E7353" s="4">
        <f t="shared" si="28"/>
        <v>9.60024312528443E-2</v>
      </c>
      <c r="F7353" s="4"/>
    </row>
    <row r="7354" spans="1:6" ht="13.2" x14ac:dyDescent="0.25">
      <c r="A7354" s="5">
        <v>44821.333333333336</v>
      </c>
      <c r="B7354" s="6">
        <v>194.66</v>
      </c>
      <c r="C7354" s="6">
        <v>200.94199</v>
      </c>
      <c r="D7354" s="6">
        <v>3.1262704226229697E-2</v>
      </c>
      <c r="E7354" s="4">
        <f t="shared" si="28"/>
        <v>9.2791244054973368E-2</v>
      </c>
      <c r="F7354" s="4"/>
    </row>
    <row r="7355" spans="1:6" ht="13.2" x14ac:dyDescent="0.25">
      <c r="A7355" s="5">
        <v>44821.375</v>
      </c>
      <c r="B7355" s="6">
        <v>185.33</v>
      </c>
      <c r="C7355" s="6">
        <v>193.64628999999999</v>
      </c>
      <c r="D7355" s="6">
        <v>4.29457750003885E-2</v>
      </c>
      <c r="E7355" s="4">
        <f t="shared" si="28"/>
        <v>9.0056375678220349E-2</v>
      </c>
      <c r="F7355" s="4"/>
    </row>
    <row r="7356" spans="1:6" ht="13.2" x14ac:dyDescent="0.25">
      <c r="A7356" s="5">
        <v>44821.416666666664</v>
      </c>
      <c r="B7356" s="6">
        <v>174.41</v>
      </c>
      <c r="C7356" s="6">
        <v>186.05901</v>
      </c>
      <c r="D7356" s="6">
        <v>6.2609222740677803E-2</v>
      </c>
      <c r="E7356" s="4">
        <f t="shared" si="28"/>
        <v>8.8058948960321751E-2</v>
      </c>
      <c r="F7356" s="4"/>
    </row>
    <row r="7357" spans="1:6" ht="13.2" x14ac:dyDescent="0.25">
      <c r="A7357" s="5">
        <v>44821.458333333336</v>
      </c>
      <c r="B7357" s="6">
        <v>167.77</v>
      </c>
      <c r="C7357" s="6">
        <v>186.52549999999999</v>
      </c>
      <c r="D7357" s="6">
        <v>0.100551935258181</v>
      </c>
      <c r="E7357" s="4">
        <f t="shared" si="28"/>
        <v>8.7194885699326555E-2</v>
      </c>
      <c r="F7357" s="4"/>
    </row>
    <row r="7358" spans="1:6" ht="13.2" x14ac:dyDescent="0.25">
      <c r="A7358" s="5">
        <v>44821.5</v>
      </c>
      <c r="B7358" s="6">
        <v>176.91</v>
      </c>
      <c r="C7358" s="6">
        <v>191.94931</v>
      </c>
      <c r="D7358" s="6">
        <v>7.8350424911660194E-2</v>
      </c>
      <c r="E7358" s="4">
        <f t="shared" si="28"/>
        <v>8.4093959562933807E-2</v>
      </c>
      <c r="F7358" s="4"/>
    </row>
    <row r="7359" spans="1:6" ht="13.2" x14ac:dyDescent="0.25">
      <c r="A7359" s="5">
        <v>44821.541666666664</v>
      </c>
      <c r="B7359" s="6">
        <v>176.4</v>
      </c>
      <c r="C7359" s="6">
        <v>187.79581999999999</v>
      </c>
      <c r="D7359" s="6">
        <v>6.0681968320700497E-2</v>
      </c>
      <c r="E7359" s="4">
        <f t="shared" si="28"/>
        <v>8.3365332221763275E-2</v>
      </c>
      <c r="F7359" s="4"/>
    </row>
    <row r="7360" spans="1:6" ht="13.2" x14ac:dyDescent="0.25">
      <c r="A7360" s="5">
        <v>44821.583333333336</v>
      </c>
      <c r="B7360" s="6">
        <v>174.37</v>
      </c>
      <c r="C7360" s="6">
        <v>166.67592999999999</v>
      </c>
      <c r="D7360" s="6">
        <v>4.6161854324136699E-2</v>
      </c>
      <c r="E7360" s="4">
        <f t="shared" si="28"/>
        <v>8.0222966680055283E-2</v>
      </c>
      <c r="F7360" s="4"/>
    </row>
    <row r="7361" spans="1:6" ht="13.2" x14ac:dyDescent="0.25">
      <c r="A7361" s="5">
        <v>44821.625</v>
      </c>
      <c r="B7361" s="6">
        <v>129.94999999999999</v>
      </c>
      <c r="C7361" s="6">
        <v>134.76685000000001</v>
      </c>
      <c r="D7361" s="6">
        <v>3.5742098297912403E-2</v>
      </c>
      <c r="E7361" s="4">
        <f t="shared" si="28"/>
        <v>8.131579863384196E-2</v>
      </c>
      <c r="F7361" s="4"/>
    </row>
    <row r="7362" spans="1:6" ht="13.2" x14ac:dyDescent="0.25">
      <c r="A7362" s="5">
        <v>44821.666666666664</v>
      </c>
      <c r="B7362" s="6">
        <v>67.84</v>
      </c>
      <c r="C7362" s="6">
        <v>106.39703</v>
      </c>
      <c r="D7362" s="6">
        <v>0.36238821703951601</v>
      </c>
      <c r="E7362" s="4">
        <f t="shared" si="28"/>
        <v>8.6303572478198462E-2</v>
      </c>
      <c r="F7362" s="4"/>
    </row>
    <row r="7363" spans="1:6" ht="13.2" x14ac:dyDescent="0.25">
      <c r="A7363" s="5">
        <v>44821.708333333336</v>
      </c>
      <c r="B7363" s="6">
        <v>76.3</v>
      </c>
      <c r="C7363" s="6">
        <v>88.571010000000001</v>
      </c>
      <c r="D7363" s="6">
        <v>0.13854431602394501</v>
      </c>
      <c r="E7363" s="4">
        <f t="shared" si="28"/>
        <v>8.9715094949212815E-2</v>
      </c>
      <c r="F7363" s="4"/>
    </row>
    <row r="7364" spans="1:6" ht="13.2" x14ac:dyDescent="0.25">
      <c r="A7364" s="5">
        <v>44821.75</v>
      </c>
      <c r="B7364" s="6">
        <v>72.650000000000006</v>
      </c>
      <c r="C7364" s="6">
        <v>84.955060000000003</v>
      </c>
      <c r="D7364" s="6">
        <v>0.14484199057713501</v>
      </c>
      <c r="E7364" s="4">
        <f t="shared" si="28"/>
        <v>9.3729557976208869E-2</v>
      </c>
      <c r="F7364" s="4"/>
    </row>
    <row r="7365" spans="1:6" ht="13.2" x14ac:dyDescent="0.25">
      <c r="A7365" s="5">
        <v>44821.791666666664</v>
      </c>
      <c r="B7365" s="6">
        <v>77.819999999999993</v>
      </c>
      <c r="C7365" s="6">
        <v>88.50197</v>
      </c>
      <c r="D7365" s="6">
        <v>0.12069753927511399</v>
      </c>
      <c r="E7365" s="4">
        <f t="shared" si="28"/>
        <v>9.5910102632878594E-2</v>
      </c>
      <c r="F7365" s="4"/>
    </row>
    <row r="7366" spans="1:6" ht="13.2" x14ac:dyDescent="0.25">
      <c r="A7366" s="5">
        <v>44821.833333333336</v>
      </c>
      <c r="B7366" s="6">
        <v>75.17</v>
      </c>
      <c r="C7366" s="6">
        <v>93.723370000000003</v>
      </c>
      <c r="D7366" s="6">
        <v>0.197958844202891</v>
      </c>
      <c r="E7366" s="4">
        <f t="shared" si="28"/>
        <v>9.8845055453596398E-2</v>
      </c>
      <c r="F7366" s="4"/>
    </row>
    <row r="7367" spans="1:6" ht="13.2" x14ac:dyDescent="0.25">
      <c r="A7367" s="5">
        <v>44821.875</v>
      </c>
      <c r="B7367" s="6">
        <v>67.239999999999995</v>
      </c>
      <c r="C7367" s="6">
        <v>98.669439999999994</v>
      </c>
      <c r="D7367" s="6">
        <v>0.31853266827094501</v>
      </c>
      <c r="E7367" s="4">
        <f t="shared" si="28"/>
        <v>0.10694822579507314</v>
      </c>
      <c r="F7367" s="4"/>
    </row>
    <row r="7368" spans="1:6" ht="13.2" x14ac:dyDescent="0.25">
      <c r="A7368" s="5">
        <v>44821.916666666664</v>
      </c>
      <c r="B7368" s="6">
        <v>64.040000000000006</v>
      </c>
      <c r="C7368" s="6">
        <v>102.05431</v>
      </c>
      <c r="D7368" s="6">
        <v>0.37249098053771501</v>
      </c>
      <c r="E7368" s="4">
        <f t="shared" si="28"/>
        <v>0.11645856290088451</v>
      </c>
      <c r="F7368" s="4"/>
    </row>
    <row r="7369" spans="1:6" ht="13.2" x14ac:dyDescent="0.25">
      <c r="A7369" s="5">
        <v>44821.958333333336</v>
      </c>
      <c r="B7369" s="6">
        <v>71.45</v>
      </c>
      <c r="C7369" s="6">
        <v>109.48886</v>
      </c>
      <c r="D7369" s="6">
        <v>0.34742219436753602</v>
      </c>
      <c r="E7369" s="4">
        <f t="shared" si="28"/>
        <v>0.12459081919573121</v>
      </c>
      <c r="F7369" s="4"/>
    </row>
    <row r="7370" spans="1:6" ht="13.2" x14ac:dyDescent="0.25">
      <c r="A7370" s="5">
        <v>44822</v>
      </c>
      <c r="B7370" s="6">
        <v>91.37</v>
      </c>
      <c r="C7370" s="6">
        <v>131.33868000000001</v>
      </c>
      <c r="D7370" s="6">
        <v>0.30431766178859099</v>
      </c>
      <c r="E7370" s="4">
        <f t="shared" si="28"/>
        <v>0.13441393590992598</v>
      </c>
      <c r="F7370" s="4"/>
    </row>
    <row r="7371" spans="1:6" ht="13.2" x14ac:dyDescent="0.25">
      <c r="A7371" s="5">
        <v>44822.041666666664</v>
      </c>
      <c r="B7371" s="6">
        <v>125.83</v>
      </c>
      <c r="C7371" s="6">
        <v>164.31898000000001</v>
      </c>
      <c r="D7371" s="6">
        <v>0.23423331863428001</v>
      </c>
      <c r="E7371" s="4">
        <f t="shared" si="28"/>
        <v>0.14199058806972373</v>
      </c>
      <c r="F7371" s="4"/>
    </row>
    <row r="7372" spans="1:6" ht="13.2" x14ac:dyDescent="0.25">
      <c r="A7372" s="5">
        <v>44822.083333333336</v>
      </c>
      <c r="B7372" s="6">
        <v>201.22</v>
      </c>
      <c r="C7372" s="6">
        <v>200.09748999999999</v>
      </c>
      <c r="D7372" s="6">
        <v>5.6098154954367704E-3</v>
      </c>
      <c r="E7372" s="4">
        <f t="shared" si="28"/>
        <v>0.14199451792529685</v>
      </c>
      <c r="F7372" s="4"/>
    </row>
    <row r="7373" spans="1:6" ht="13.2" x14ac:dyDescent="0.25">
      <c r="A7373" s="5">
        <v>44822.125</v>
      </c>
      <c r="B7373" s="6">
        <v>217.16</v>
      </c>
      <c r="C7373" s="6">
        <v>222.05026000000001</v>
      </c>
      <c r="D7373" s="6">
        <v>2.2023212222314001E-2</v>
      </c>
      <c r="E7373" s="4">
        <f t="shared" si="28"/>
        <v>0.13972013971585623</v>
      </c>
      <c r="F7373" s="4"/>
    </row>
    <row r="7374" spans="1:6" ht="13.2" x14ac:dyDescent="0.25">
      <c r="A7374" s="5">
        <v>44822.166666666664</v>
      </c>
      <c r="B7374" s="6">
        <v>210.7</v>
      </c>
      <c r="C7374" s="6">
        <v>225.63441</v>
      </c>
      <c r="D7374" s="6">
        <v>6.6188530375309307E-2</v>
      </c>
      <c r="E7374" s="4">
        <f t="shared" si="28"/>
        <v>0.1374429738920985</v>
      </c>
      <c r="F7374" s="4"/>
    </row>
    <row r="7375" spans="1:6" ht="13.2" x14ac:dyDescent="0.25">
      <c r="A7375" s="5">
        <v>44822.208333333336</v>
      </c>
      <c r="B7375" s="6">
        <v>207.8</v>
      </c>
      <c r="C7375" s="6">
        <v>219.50702999999999</v>
      </c>
      <c r="D7375" s="6">
        <v>5.3333280487645303E-2</v>
      </c>
      <c r="E7375" s="4">
        <f t="shared" si="28"/>
        <v>0.13517726781768172</v>
      </c>
      <c r="F7375" s="4"/>
    </row>
    <row r="7376" spans="1:6" ht="13.2" x14ac:dyDescent="0.25">
      <c r="A7376" s="5">
        <v>44822.25</v>
      </c>
      <c r="B7376" s="6">
        <v>217.93</v>
      </c>
      <c r="C7376" s="6">
        <v>209.12977000000001</v>
      </c>
      <c r="D7376" s="6">
        <v>4.2080235635509902E-2</v>
      </c>
      <c r="E7376" s="4">
        <f t="shared" si="28"/>
        <v>0.13426433894555506</v>
      </c>
      <c r="F7376" s="4"/>
    </row>
    <row r="7377" spans="1:6" ht="13.2" x14ac:dyDescent="0.25">
      <c r="A7377" s="5">
        <v>44822.291666666664</v>
      </c>
      <c r="B7377" s="6">
        <v>212.82</v>
      </c>
      <c r="C7377" s="6">
        <v>197.03767999999999</v>
      </c>
      <c r="D7377" s="6">
        <v>8.0097979229150407E-2</v>
      </c>
      <c r="E7377" s="4">
        <f t="shared" si="28"/>
        <v>0.13621111530178837</v>
      </c>
      <c r="F7377" s="4"/>
    </row>
    <row r="7378" spans="1:6" ht="13.2" x14ac:dyDescent="0.25">
      <c r="A7378" s="5">
        <v>44822.333333333336</v>
      </c>
      <c r="B7378" s="6">
        <v>210.58</v>
      </c>
      <c r="C7378" s="6">
        <v>188.14738</v>
      </c>
      <c r="D7378" s="6">
        <v>0.119228978899413</v>
      </c>
      <c r="E7378" s="4">
        <f t="shared" si="28"/>
        <v>0.13987637674650436</v>
      </c>
      <c r="F7378" s="4"/>
    </row>
    <row r="7379" spans="1:6" ht="13.2" x14ac:dyDescent="0.25">
      <c r="A7379" s="5">
        <v>44822.375</v>
      </c>
      <c r="B7379" s="6">
        <v>214.38</v>
      </c>
      <c r="C7379" s="6">
        <v>181.06335999999999</v>
      </c>
      <c r="D7379" s="6">
        <v>0.184005422190331</v>
      </c>
      <c r="E7379" s="4">
        <f t="shared" si="28"/>
        <v>0.14575386204608529</v>
      </c>
      <c r="F7379" s="4"/>
    </row>
    <row r="7380" spans="1:6" ht="13.2" x14ac:dyDescent="0.25">
      <c r="A7380" s="5">
        <v>44822.416666666664</v>
      </c>
      <c r="B7380" s="6">
        <v>211.45</v>
      </c>
      <c r="C7380" s="6">
        <v>176.21597</v>
      </c>
      <c r="D7380" s="6">
        <v>0.19994799563285801</v>
      </c>
      <c r="E7380" s="4">
        <f t="shared" si="28"/>
        <v>0.1514763109165928</v>
      </c>
      <c r="F7380" s="4"/>
    </row>
    <row r="7381" spans="1:6" ht="13.2" x14ac:dyDescent="0.25">
      <c r="A7381" s="5">
        <v>44822.458333333336</v>
      </c>
      <c r="B7381" s="6">
        <v>211.51</v>
      </c>
      <c r="C7381" s="6">
        <v>179.65491</v>
      </c>
      <c r="D7381" s="6">
        <v>0.17731266014382699</v>
      </c>
      <c r="E7381" s="4">
        <f t="shared" si="28"/>
        <v>0.1546746744534947</v>
      </c>
      <c r="F7381" s="4"/>
    </row>
    <row r="7382" spans="1:6" ht="13.2" x14ac:dyDescent="0.25">
      <c r="A7382" s="5">
        <v>44822.5</v>
      </c>
      <c r="B7382" s="6">
        <v>215.72</v>
      </c>
      <c r="C7382" s="6">
        <v>185.14134999999999</v>
      </c>
      <c r="D7382" s="6">
        <v>0.1651638059245</v>
      </c>
      <c r="E7382" s="4">
        <f t="shared" si="28"/>
        <v>0.15829189866236304</v>
      </c>
      <c r="F7382" s="4"/>
    </row>
    <row r="7383" spans="1:6" ht="13.2" x14ac:dyDescent="0.25">
      <c r="A7383" s="5">
        <v>44822.541666666664</v>
      </c>
      <c r="B7383" s="6">
        <v>203.84</v>
      </c>
      <c r="C7383" s="6">
        <v>180.49630999999999</v>
      </c>
      <c r="D7383" s="6">
        <v>0.12933056637002699</v>
      </c>
      <c r="E7383" s="4">
        <f t="shared" si="28"/>
        <v>0.16115225691441828</v>
      </c>
      <c r="F7383" s="4"/>
    </row>
    <row r="7384" spans="1:6" ht="13.2" x14ac:dyDescent="0.25">
      <c r="A7384" s="5">
        <v>44822.583333333336</v>
      </c>
      <c r="B7384" s="6">
        <v>208.23</v>
      </c>
      <c r="C7384" s="6">
        <v>160.20344</v>
      </c>
      <c r="D7384" s="6">
        <v>0.29978482359679598</v>
      </c>
      <c r="E7384" s="4">
        <f t="shared" si="28"/>
        <v>0.17171988063411245</v>
      </c>
      <c r="F7384" s="4"/>
    </row>
    <row r="7385" spans="1:6" ht="13.2" x14ac:dyDescent="0.25">
      <c r="A7385" s="5">
        <v>44822.625</v>
      </c>
      <c r="B7385" s="6">
        <v>165.91</v>
      </c>
      <c r="C7385" s="6">
        <v>129.66568000000001</v>
      </c>
      <c r="D7385" s="6">
        <v>0.27952130432663402</v>
      </c>
      <c r="E7385" s="4">
        <f t="shared" si="28"/>
        <v>0.18187734755197582</v>
      </c>
      <c r="F7385" s="4"/>
    </row>
    <row r="7386" spans="1:6" ht="13.2" x14ac:dyDescent="0.25">
      <c r="A7386" s="5">
        <v>44822.666666666664</v>
      </c>
      <c r="B7386" s="6">
        <v>102.52</v>
      </c>
      <c r="C7386" s="6">
        <v>101.58484</v>
      </c>
      <c r="D7386" s="6">
        <v>9.2057043157226601E-3</v>
      </c>
      <c r="E7386" s="4">
        <f t="shared" si="28"/>
        <v>0.16716140952181779</v>
      </c>
      <c r="F7386" s="4"/>
    </row>
    <row r="7387" spans="1:6" ht="13.2" x14ac:dyDescent="0.25">
      <c r="A7387" s="5">
        <v>44822.708333333336</v>
      </c>
      <c r="B7387" s="6">
        <v>83.36</v>
      </c>
      <c r="C7387" s="6">
        <v>83.418149999999997</v>
      </c>
      <c r="D7387" s="6">
        <v>6.9709050128776101E-4</v>
      </c>
      <c r="E7387" s="4">
        <f t="shared" si="28"/>
        <v>0.16141777512504041</v>
      </c>
      <c r="F7387" s="4"/>
    </row>
    <row r="7388" spans="1:6" ht="13.2" x14ac:dyDescent="0.25">
      <c r="A7388" s="5">
        <v>44822.75</v>
      </c>
      <c r="B7388" s="6">
        <v>72.27</v>
      </c>
      <c r="C7388" s="6">
        <v>78.826430000000002</v>
      </c>
      <c r="D7388" s="6">
        <v>8.3175528816921002E-2</v>
      </c>
      <c r="E7388" s="4">
        <f t="shared" si="28"/>
        <v>0.15884833921836483</v>
      </c>
      <c r="F7388" s="4"/>
    </row>
    <row r="7389" spans="1:6" ht="13.2" x14ac:dyDescent="0.25">
      <c r="A7389" s="5">
        <v>44822.791666666664</v>
      </c>
      <c r="B7389" s="6">
        <v>70.44</v>
      </c>
      <c r="C7389" s="6">
        <v>80.763760000000005</v>
      </c>
      <c r="D7389" s="6">
        <v>0.127826639076734</v>
      </c>
      <c r="E7389" s="4">
        <f t="shared" si="28"/>
        <v>0.15914538504343231</v>
      </c>
      <c r="F7389" s="4"/>
    </row>
    <row r="7390" spans="1:6" ht="13.2" x14ac:dyDescent="0.25">
      <c r="A7390" s="5">
        <v>44822.833333333336</v>
      </c>
      <c r="B7390" s="6">
        <v>66.12</v>
      </c>
      <c r="C7390" s="6">
        <v>85.364220000000003</v>
      </c>
      <c r="D7390" s="6">
        <v>0.22543660564109799</v>
      </c>
      <c r="E7390" s="4">
        <f t="shared" si="28"/>
        <v>0.16029029177002427</v>
      </c>
      <c r="F7390" s="4"/>
    </row>
    <row r="7391" spans="1:6" ht="13.2" x14ac:dyDescent="0.25">
      <c r="A7391" s="5">
        <v>44822.875</v>
      </c>
      <c r="B7391" s="6">
        <v>69</v>
      </c>
      <c r="C7391" s="6">
        <v>91.300610000000006</v>
      </c>
      <c r="D7391" s="6">
        <v>0.24425477551573799</v>
      </c>
      <c r="E7391" s="4">
        <f t="shared" si="28"/>
        <v>0.15719537957189064</v>
      </c>
      <c r="F7391" s="4"/>
    </row>
    <row r="7392" spans="1:6" ht="13.2" x14ac:dyDescent="0.25">
      <c r="A7392" s="5">
        <v>44822.916666666664</v>
      </c>
      <c r="B7392" s="6">
        <v>80.53</v>
      </c>
      <c r="C7392" s="6">
        <v>97.383690000000001</v>
      </c>
      <c r="D7392" s="6">
        <v>0.173064811982376</v>
      </c>
      <c r="E7392" s="4">
        <f t="shared" si="28"/>
        <v>0.14888595588208486</v>
      </c>
      <c r="F7392" s="4"/>
    </row>
    <row r="7393" spans="1:6" ht="13.2" x14ac:dyDescent="0.25">
      <c r="A7393" s="5">
        <v>44822.958333333336</v>
      </c>
      <c r="B7393" s="6">
        <v>92.94</v>
      </c>
      <c r="C7393" s="6">
        <v>109.13531</v>
      </c>
      <c r="D7393" s="6">
        <v>0.14839660967655599</v>
      </c>
      <c r="E7393" s="4">
        <f t="shared" si="28"/>
        <v>0.14059322318662734</v>
      </c>
      <c r="F7393" s="4"/>
    </row>
    <row r="7394" spans="1:6" ht="13.2" x14ac:dyDescent="0.25">
      <c r="A7394" s="5">
        <v>44820</v>
      </c>
      <c r="B7394" s="6">
        <v>121.24</v>
      </c>
      <c r="C7394" s="6">
        <v>133.58902</v>
      </c>
      <c r="D7394" s="6">
        <v>9.2440381702029104E-2</v>
      </c>
      <c r="E7394" s="4">
        <f t="shared" si="28"/>
        <v>0.13176500318302062</v>
      </c>
      <c r="F7394" s="4"/>
    </row>
    <row r="7395" spans="1:6" ht="13.2" x14ac:dyDescent="0.25">
      <c r="A7395" s="5">
        <v>44820.041666666664</v>
      </c>
      <c r="B7395" s="6">
        <v>154.76</v>
      </c>
      <c r="C7395" s="6">
        <v>167.85408000000001</v>
      </c>
      <c r="D7395" s="6">
        <v>7.8008708516349501E-2</v>
      </c>
      <c r="E7395" s="4">
        <f t="shared" si="28"/>
        <v>0.12525564442810683</v>
      </c>
      <c r="F7395" s="4"/>
    </row>
    <row r="7396" spans="1:6" ht="13.2" x14ac:dyDescent="0.25">
      <c r="A7396" s="5">
        <v>44820.083333333336</v>
      </c>
      <c r="B7396" s="6">
        <v>206.7</v>
      </c>
      <c r="C7396" s="6">
        <v>201.87633</v>
      </c>
      <c r="D7396" s="6">
        <v>2.3894183136774799E-2</v>
      </c>
      <c r="E7396" s="4">
        <f t="shared" si="28"/>
        <v>0.12601749307982926</v>
      </c>
      <c r="F7396" s="4"/>
    </row>
    <row r="7397" spans="1:6" ht="13.2" x14ac:dyDescent="0.25">
      <c r="A7397" s="5">
        <v>44820.125</v>
      </c>
      <c r="B7397" s="6">
        <v>224.12</v>
      </c>
      <c r="C7397" s="6">
        <v>224.48887999999999</v>
      </c>
      <c r="D7397" s="6">
        <v>1.6431994315263599E-3</v>
      </c>
      <c r="E7397" s="4">
        <f t="shared" si="28"/>
        <v>0.12516832588021309</v>
      </c>
      <c r="F7397" s="4"/>
    </row>
    <row r="7398" spans="1:6" ht="13.2" x14ac:dyDescent="0.25">
      <c r="A7398" s="5">
        <v>44820.166666666664</v>
      </c>
      <c r="B7398" s="6">
        <v>223.82</v>
      </c>
      <c r="C7398" s="6">
        <v>233.04373000000001</v>
      </c>
      <c r="D7398" s="6">
        <v>3.9579395678227498E-2</v>
      </c>
      <c r="E7398" s="4">
        <f t="shared" si="28"/>
        <v>0.12405961193450134</v>
      </c>
      <c r="F7398" s="4"/>
    </row>
    <row r="7399" spans="1:6" ht="13.2" x14ac:dyDescent="0.25">
      <c r="A7399" s="5">
        <v>44820.208333333336</v>
      </c>
      <c r="B7399" s="6">
        <v>215.69</v>
      </c>
      <c r="C7399" s="6">
        <v>231.43911</v>
      </c>
      <c r="D7399" s="6">
        <v>6.8048611144417195E-2</v>
      </c>
      <c r="E7399" s="4">
        <f t="shared" si="28"/>
        <v>0.12467275071186684</v>
      </c>
      <c r="F7399" s="4"/>
    </row>
    <row r="7400" spans="1:6" ht="13.2" x14ac:dyDescent="0.25">
      <c r="A7400" s="5">
        <v>44820.25</v>
      </c>
      <c r="B7400" s="6">
        <v>204.23</v>
      </c>
      <c r="C7400" s="6">
        <v>222.69707</v>
      </c>
      <c r="D7400" s="6">
        <v>8.2924620427201806E-2</v>
      </c>
      <c r="E7400" s="4">
        <f t="shared" si="28"/>
        <v>0.12637460007818735</v>
      </c>
      <c r="F7400" s="4"/>
    </row>
    <row r="7401" spans="1:6" ht="13.2" x14ac:dyDescent="0.25">
      <c r="A7401" s="5">
        <v>44820.291666666664</v>
      </c>
      <c r="B7401" s="6">
        <v>197.02</v>
      </c>
      <c r="C7401" s="6">
        <v>211.45670999999999</v>
      </c>
      <c r="D7401" s="6">
        <v>6.8272650227084203E-2</v>
      </c>
      <c r="E7401" s="4">
        <f t="shared" si="28"/>
        <v>0.12588187803643458</v>
      </c>
      <c r="F7401" s="4"/>
    </row>
    <row r="7402" spans="1:6" ht="13.2" x14ac:dyDescent="0.25">
      <c r="A7402" s="5">
        <v>44820.333333333336</v>
      </c>
      <c r="B7402" s="6">
        <v>190.22</v>
      </c>
      <c r="C7402" s="6">
        <v>204.58761999999999</v>
      </c>
      <c r="D7402" s="6">
        <v>7.0227220982383903E-2</v>
      </c>
      <c r="E7402" s="4">
        <f t="shared" si="28"/>
        <v>0.12384013812322503</v>
      </c>
      <c r="F7402" s="4"/>
    </row>
    <row r="7403" spans="1:6" ht="13.2" x14ac:dyDescent="0.25">
      <c r="A7403" s="5">
        <v>44820.375</v>
      </c>
      <c r="B7403" s="6">
        <v>185.24</v>
      </c>
      <c r="C7403" s="6">
        <v>199.37714</v>
      </c>
      <c r="D7403" s="6">
        <v>7.0906524188279502E-2</v>
      </c>
      <c r="E7403" s="4">
        <f t="shared" si="28"/>
        <v>0.11912768403980621</v>
      </c>
      <c r="F7403" s="4"/>
    </row>
    <row r="7404" spans="1:6" ht="13.2" x14ac:dyDescent="0.25">
      <c r="A7404" s="5">
        <v>44820.416666666664</v>
      </c>
      <c r="B7404" s="6">
        <v>179.11</v>
      </c>
      <c r="C7404" s="6">
        <v>193.46940000000001</v>
      </c>
      <c r="D7404" s="6">
        <v>7.4220522728658797E-2</v>
      </c>
      <c r="E7404" s="4">
        <f t="shared" si="28"/>
        <v>0.11388903933546458</v>
      </c>
      <c r="F7404" s="4"/>
    </row>
    <row r="7405" spans="1:6" ht="13.2" x14ac:dyDescent="0.25">
      <c r="A7405" s="5">
        <v>44820.458333333336</v>
      </c>
      <c r="B7405" s="6">
        <v>178.32</v>
      </c>
      <c r="C7405" s="6">
        <v>193.78285</v>
      </c>
      <c r="D7405" s="6">
        <v>7.9794728996915795E-2</v>
      </c>
      <c r="E7405" s="4">
        <f t="shared" si="28"/>
        <v>0.1098257922043433</v>
      </c>
      <c r="F7405" s="4"/>
    </row>
    <row r="7406" spans="1:6" ht="13.2" x14ac:dyDescent="0.25">
      <c r="A7406" s="5">
        <v>44820.5</v>
      </c>
      <c r="B7406" s="6">
        <v>176.91</v>
      </c>
      <c r="C7406" s="6">
        <v>199.03129000000001</v>
      </c>
      <c r="D7406" s="6">
        <v>0.11114478532496</v>
      </c>
      <c r="E7406" s="4">
        <f t="shared" si="28"/>
        <v>0.10757499967936246</v>
      </c>
      <c r="F7406" s="4"/>
    </row>
    <row r="7407" spans="1:6" ht="13.2" x14ac:dyDescent="0.25">
      <c r="A7407" s="5">
        <v>44820.541666666664</v>
      </c>
      <c r="B7407" s="6">
        <v>189.94</v>
      </c>
      <c r="C7407" s="6">
        <v>196.30338</v>
      </c>
      <c r="D7407" s="6">
        <v>3.2416049076689303E-2</v>
      </c>
      <c r="E7407" s="4">
        <f t="shared" si="28"/>
        <v>0.10353689479214007</v>
      </c>
      <c r="F7407" s="4"/>
    </row>
    <row r="7408" spans="1:6" ht="13.2" x14ac:dyDescent="0.25">
      <c r="A7408" s="5">
        <v>44820.583333333336</v>
      </c>
      <c r="B7408" s="6">
        <v>212.61</v>
      </c>
      <c r="C7408" s="6">
        <v>178.13541000000001</v>
      </c>
      <c r="D7408" s="6">
        <v>0.19353024757963599</v>
      </c>
      <c r="E7408" s="4">
        <f t="shared" si="28"/>
        <v>9.910962079142506E-2</v>
      </c>
      <c r="F7408" s="4"/>
    </row>
    <row r="7409" spans="1:6" ht="13.2" x14ac:dyDescent="0.25">
      <c r="A7409" s="5">
        <v>44820.625</v>
      </c>
      <c r="B7409" s="6">
        <v>159.07</v>
      </c>
      <c r="C7409" s="6">
        <v>147.09554</v>
      </c>
      <c r="D7409" s="6">
        <v>8.1406003200368907E-2</v>
      </c>
      <c r="E7409" s="4">
        <f t="shared" si="28"/>
        <v>9.0854816577830677E-2</v>
      </c>
      <c r="F7409" s="4"/>
    </row>
    <row r="7410" spans="1:6" ht="13.2" x14ac:dyDescent="0.25">
      <c r="A7410" s="5">
        <v>44820.666666666664</v>
      </c>
      <c r="B7410" s="6">
        <v>98.54</v>
      </c>
      <c r="C7410" s="6">
        <v>116.82446</v>
      </c>
      <c r="D7410" s="6">
        <v>0.15651225779258801</v>
      </c>
      <c r="E7410" s="4">
        <f t="shared" si="28"/>
        <v>9.6992589639366744E-2</v>
      </c>
      <c r="F7410" s="4"/>
    </row>
    <row r="7411" spans="1:6" ht="13.2" x14ac:dyDescent="0.25">
      <c r="A7411" s="5">
        <v>44820.708333333336</v>
      </c>
      <c r="B7411" s="6">
        <v>103.45</v>
      </c>
      <c r="C7411" s="6">
        <v>99.872479999999996</v>
      </c>
      <c r="D7411" s="6">
        <v>3.5820878784626198E-2</v>
      </c>
      <c r="E7411" s="4">
        <f t="shared" si="28"/>
        <v>9.8456080817839173E-2</v>
      </c>
      <c r="F7411" s="4"/>
    </row>
    <row r="7412" spans="1:6" ht="13.2" x14ac:dyDescent="0.25">
      <c r="A7412" s="5">
        <v>44820.75</v>
      </c>
      <c r="B7412" s="6">
        <v>99.08</v>
      </c>
      <c r="C7412" s="6">
        <v>98.559529999999995</v>
      </c>
      <c r="D7412" s="6">
        <v>5.2807678770383998E-3</v>
      </c>
      <c r="E7412" s="4">
        <f t="shared" si="28"/>
        <v>9.5210465778677381E-2</v>
      </c>
      <c r="F7412" s="4"/>
    </row>
    <row r="7413" spans="1:6" ht="13.2" x14ac:dyDescent="0.25">
      <c r="A7413" s="5">
        <v>44820.791666666664</v>
      </c>
      <c r="B7413" s="6">
        <v>96.87</v>
      </c>
      <c r="C7413" s="6">
        <v>100.25576</v>
      </c>
      <c r="D7413" s="6">
        <v>3.37712267105649E-2</v>
      </c>
      <c r="E7413" s="4">
        <f t="shared" si="28"/>
        <v>9.1291490263420358E-2</v>
      </c>
      <c r="F7413" s="4"/>
    </row>
    <row r="7414" spans="1:6" ht="13.2" x14ac:dyDescent="0.25">
      <c r="A7414" s="5">
        <v>44820.833333333336</v>
      </c>
      <c r="B7414" s="6">
        <v>89.72</v>
      </c>
      <c r="C7414" s="6">
        <v>97.731189999999998</v>
      </c>
      <c r="D7414" s="6">
        <v>8.1971681711846503E-2</v>
      </c>
      <c r="E7414" s="4">
        <f t="shared" si="28"/>
        <v>8.5313785099701542E-2</v>
      </c>
      <c r="F7414" s="4"/>
    </row>
    <row r="7415" spans="1:6" ht="13.2" x14ac:dyDescent="0.25">
      <c r="A7415" s="5">
        <v>44820.875</v>
      </c>
      <c r="B7415" s="6">
        <v>90.14</v>
      </c>
      <c r="C7415" s="6">
        <v>95.139049999999997</v>
      </c>
      <c r="D7415" s="6">
        <v>5.2544670143332202E-2</v>
      </c>
      <c r="E7415" s="4">
        <f t="shared" si="28"/>
        <v>7.7325864042517956E-2</v>
      </c>
      <c r="F7415" s="4"/>
    </row>
    <row r="7416" spans="1:6" ht="13.2" x14ac:dyDescent="0.25">
      <c r="A7416" s="5">
        <v>44820.916666666664</v>
      </c>
      <c r="B7416" s="6">
        <v>89.93</v>
      </c>
      <c r="C7416" s="6">
        <v>97.207800000000006</v>
      </c>
      <c r="D7416" s="6">
        <v>7.4868477632453301E-2</v>
      </c>
      <c r="E7416" s="4">
        <f t="shared" si="28"/>
        <v>7.3234350111271176E-2</v>
      </c>
      <c r="F7416" s="4"/>
    </row>
    <row r="7417" spans="1:6" ht="13.2" x14ac:dyDescent="0.25">
      <c r="A7417" s="5">
        <v>44820.958333333336</v>
      </c>
      <c r="B7417" s="6">
        <v>93.78</v>
      </c>
      <c r="C7417" s="6">
        <v>108.93281</v>
      </c>
      <c r="D7417" s="6">
        <v>0.139102351256705</v>
      </c>
      <c r="E7417" s="4">
        <f t="shared" si="28"/>
        <v>7.2847089343777371E-2</v>
      </c>
      <c r="F7417" s="4"/>
    </row>
    <row r="7418" spans="1:6" ht="13.2" x14ac:dyDescent="0.25">
      <c r="A7418" s="5">
        <v>44821</v>
      </c>
      <c r="B7418" s="6">
        <v>118.9</v>
      </c>
      <c r="C7418" s="6">
        <v>125.68503</v>
      </c>
      <c r="D7418" s="6">
        <v>5.3984392572448699E-2</v>
      </c>
      <c r="E7418" s="4">
        <f t="shared" si="28"/>
        <v>7.1244756463378203E-2</v>
      </c>
      <c r="F7418" s="4"/>
    </row>
    <row r="7419" spans="1:6" ht="13.2" x14ac:dyDescent="0.25">
      <c r="A7419" s="5">
        <v>44821.041666666664</v>
      </c>
      <c r="B7419" s="6">
        <v>153.61000000000001</v>
      </c>
      <c r="C7419" s="6">
        <v>160.70705000000001</v>
      </c>
      <c r="D7419" s="6">
        <v>4.41614104670578E-2</v>
      </c>
      <c r="E7419" s="4">
        <f t="shared" si="28"/>
        <v>6.983445237799106E-2</v>
      </c>
      <c r="F7419" s="4"/>
    </row>
    <row r="7420" spans="1:6" ht="13.2" x14ac:dyDescent="0.25">
      <c r="A7420" s="5">
        <v>44821.083333333336</v>
      </c>
      <c r="B7420" s="6">
        <v>204</v>
      </c>
      <c r="C7420" s="6">
        <v>201.88163</v>
      </c>
      <c r="D7420" s="6">
        <v>1.0493129067761099E-2</v>
      </c>
      <c r="E7420" s="4">
        <f t="shared" ref="E7420:E7674" si="29">AVERAGE(D7397:D7420)</f>
        <v>6.927607512511548E-2</v>
      </c>
      <c r="F7420" s="4"/>
    </row>
    <row r="7421" spans="1:6" ht="13.2" x14ac:dyDescent="0.25">
      <c r="A7421" s="5">
        <v>44821.125</v>
      </c>
      <c r="B7421" s="6">
        <v>211.79</v>
      </c>
      <c r="C7421" s="6">
        <v>230.34442000000001</v>
      </c>
      <c r="D7421" s="6">
        <v>8.0550768279952306E-2</v>
      </c>
      <c r="E7421" s="4">
        <f t="shared" si="29"/>
        <v>7.2563890493799882E-2</v>
      </c>
      <c r="F7421" s="4"/>
    </row>
    <row r="7422" spans="1:6" ht="13.2" x14ac:dyDescent="0.25">
      <c r="A7422" s="5">
        <v>44821.166666666664</v>
      </c>
      <c r="B7422" s="6">
        <v>206.78</v>
      </c>
      <c r="C7422" s="6">
        <v>239.23848000000001</v>
      </c>
      <c r="D7422" s="6">
        <v>0.135674160778817</v>
      </c>
      <c r="E7422" s="4">
        <f t="shared" si="29"/>
        <v>7.656783903965779E-2</v>
      </c>
      <c r="F7422" s="4"/>
    </row>
    <row r="7423" spans="1:6" ht="13.2" x14ac:dyDescent="0.25">
      <c r="A7423" s="5">
        <v>44821.208333333336</v>
      </c>
      <c r="B7423" s="6">
        <v>205.01</v>
      </c>
      <c r="C7423" s="6">
        <v>235.32853</v>
      </c>
      <c r="D7423" s="6">
        <v>0.12883491007231401</v>
      </c>
      <c r="E7423" s="4">
        <f t="shared" si="29"/>
        <v>7.9100601494986836E-2</v>
      </c>
      <c r="F7423" s="4"/>
    </row>
    <row r="7424" spans="1:6" ht="13.2" x14ac:dyDescent="0.25">
      <c r="A7424" s="5">
        <v>44821.25</v>
      </c>
      <c r="B7424" s="6">
        <v>205.8</v>
      </c>
      <c r="C7424" s="6">
        <v>223.70771999999999</v>
      </c>
      <c r="D7424" s="6">
        <v>8.0049629042752604E-2</v>
      </c>
      <c r="E7424" s="4">
        <f t="shared" si="29"/>
        <v>7.8980810187301451E-2</v>
      </c>
      <c r="F7424" s="4"/>
    </row>
    <row r="7425" spans="1:6" ht="13.2" x14ac:dyDescent="0.25">
      <c r="A7425" s="5">
        <v>44821.291666666664</v>
      </c>
      <c r="B7425" s="6">
        <v>201.83</v>
      </c>
      <c r="C7425" s="6">
        <v>208.33251000000001</v>
      </c>
      <c r="D7425" s="6">
        <v>3.1212171350501101E-2</v>
      </c>
      <c r="E7425" s="4">
        <f t="shared" si="29"/>
        <v>7.743662356744381E-2</v>
      </c>
      <c r="F7425" s="4"/>
    </row>
    <row r="7426" spans="1:6" ht="13.2" x14ac:dyDescent="0.25">
      <c r="A7426" s="5">
        <v>44821.333333333336</v>
      </c>
      <c r="B7426" s="6">
        <v>194.66</v>
      </c>
      <c r="C7426" s="6">
        <v>196.04248999999999</v>
      </c>
      <c r="D7426" s="6">
        <v>7.0519916371190204E-3</v>
      </c>
      <c r="E7426" s="4">
        <f t="shared" si="29"/>
        <v>7.4804322344724436E-2</v>
      </c>
      <c r="F7426" s="4"/>
    </row>
    <row r="7427" spans="1:6" ht="13.2" x14ac:dyDescent="0.25">
      <c r="A7427" s="5">
        <v>44821.375</v>
      </c>
      <c r="B7427" s="6">
        <v>185.33</v>
      </c>
      <c r="C7427" s="6">
        <v>187.00001</v>
      </c>
      <c r="D7427" s="6">
        <v>8.9305342817895608E-3</v>
      </c>
      <c r="E7427" s="4">
        <f t="shared" si="29"/>
        <v>7.2221989431954028E-2</v>
      </c>
      <c r="F7427" s="4"/>
    </row>
    <row r="7428" spans="1:6" ht="13.2" x14ac:dyDescent="0.25">
      <c r="A7428" s="5">
        <v>44821.416666666664</v>
      </c>
      <c r="B7428" s="6">
        <v>174.41</v>
      </c>
      <c r="C7428" s="6">
        <v>180.19729000000001</v>
      </c>
      <c r="D7428" s="6">
        <v>3.2116409741789198E-2</v>
      </c>
      <c r="E7428" s="4">
        <f t="shared" si="29"/>
        <v>7.0467651390834454E-2</v>
      </c>
      <c r="F7428" s="4"/>
    </row>
    <row r="7429" spans="1:6" ht="13.2" x14ac:dyDescent="0.25">
      <c r="A7429" s="5">
        <v>44821.458333333336</v>
      </c>
      <c r="B7429" s="6">
        <v>167.77</v>
      </c>
      <c r="C7429" s="6">
        <v>181.97721999999999</v>
      </c>
      <c r="D7429" s="6">
        <v>7.8071420148082105E-2</v>
      </c>
      <c r="E7429" s="4">
        <f t="shared" si="29"/>
        <v>7.0395846855466376E-2</v>
      </c>
      <c r="F7429" s="4"/>
    </row>
    <row r="7430" spans="1:6" ht="13.2" x14ac:dyDescent="0.25">
      <c r="A7430" s="5">
        <v>44821.5</v>
      </c>
      <c r="B7430" s="6">
        <v>176.91</v>
      </c>
      <c r="C7430" s="6">
        <v>187.78030999999999</v>
      </c>
      <c r="D7430" s="6">
        <v>5.7888444214411902E-2</v>
      </c>
      <c r="E7430" s="4">
        <f t="shared" si="29"/>
        <v>6.8176832642526886E-2</v>
      </c>
      <c r="F7430" s="4"/>
    </row>
    <row r="7431" spans="1:6" ht="13.2" x14ac:dyDescent="0.25">
      <c r="A7431" s="5">
        <v>44821.541666666664</v>
      </c>
      <c r="B7431" s="6">
        <v>176.4</v>
      </c>
      <c r="C7431" s="6">
        <v>183.62967</v>
      </c>
      <c r="D7431" s="6">
        <v>3.9370925188723503E-2</v>
      </c>
      <c r="E7431" s="4">
        <f t="shared" si="29"/>
        <v>6.8466619147194971E-2</v>
      </c>
      <c r="F7431" s="4"/>
    </row>
    <row r="7432" spans="1:6" ht="13.2" x14ac:dyDescent="0.25">
      <c r="A7432" s="5">
        <v>44821.583333333336</v>
      </c>
      <c r="B7432" s="6">
        <v>174.37</v>
      </c>
      <c r="C7432" s="6">
        <v>163.25587999999999</v>
      </c>
      <c r="D7432" s="6">
        <v>6.8077915478450199E-2</v>
      </c>
      <c r="E7432" s="4">
        <f t="shared" si="29"/>
        <v>6.3239438642978901E-2</v>
      </c>
      <c r="F7432" s="4"/>
    </row>
    <row r="7433" spans="1:6" ht="13.2" x14ac:dyDescent="0.25">
      <c r="A7433" s="5">
        <v>44821.625</v>
      </c>
      <c r="B7433" s="6">
        <v>129.94999999999999</v>
      </c>
      <c r="C7433" s="6">
        <v>130.95882</v>
      </c>
      <c r="D7433" s="6">
        <v>7.7033375835244503E-3</v>
      </c>
      <c r="E7433" s="4">
        <f t="shared" si="29"/>
        <v>6.0168494242277042E-2</v>
      </c>
      <c r="F7433" s="4"/>
    </row>
    <row r="7434" spans="1:6" ht="13.2" x14ac:dyDescent="0.25">
      <c r="A7434" s="5">
        <v>44821.666666666664</v>
      </c>
      <c r="B7434" s="6">
        <v>67.84</v>
      </c>
      <c r="C7434" s="6">
        <v>100.91266</v>
      </c>
      <c r="D7434" s="6">
        <v>0.32773548928350499</v>
      </c>
      <c r="E7434" s="4">
        <f t="shared" si="29"/>
        <v>6.7302795554398581E-2</v>
      </c>
      <c r="F7434" s="4"/>
    </row>
    <row r="7435" spans="1:6" ht="13.2" x14ac:dyDescent="0.25">
      <c r="A7435" s="5">
        <v>44821.708333333336</v>
      </c>
      <c r="B7435" s="6">
        <v>76.3</v>
      </c>
      <c r="C7435" s="6">
        <v>83.499619999999993</v>
      </c>
      <c r="D7435" s="6">
        <v>8.6223386405830299E-2</v>
      </c>
      <c r="E7435" s="4">
        <f t="shared" si="29"/>
        <v>6.940290003861542E-2</v>
      </c>
      <c r="F7435" s="4"/>
    </row>
    <row r="7436" spans="1:6" ht="13.2" x14ac:dyDescent="0.25">
      <c r="A7436" s="5">
        <v>44821.75</v>
      </c>
      <c r="B7436" s="6">
        <v>72.650000000000006</v>
      </c>
      <c r="C7436" s="6">
        <v>82.639110000000002</v>
      </c>
      <c r="D7436" s="6">
        <v>0.120876301789794</v>
      </c>
      <c r="E7436" s="4">
        <f t="shared" si="29"/>
        <v>7.4219380618313582E-2</v>
      </c>
      <c r="F7436" s="4"/>
    </row>
    <row r="7437" spans="1:6" ht="13.2" x14ac:dyDescent="0.25">
      <c r="A7437" s="5">
        <v>44821.791666666664</v>
      </c>
      <c r="B7437" s="6">
        <v>77.819999999999993</v>
      </c>
      <c r="C7437" s="6">
        <v>88.224509999999995</v>
      </c>
      <c r="D7437" s="6">
        <v>0.11793219367271</v>
      </c>
      <c r="E7437" s="4">
        <f t="shared" si="29"/>
        <v>7.7726087575069616E-2</v>
      </c>
      <c r="F7437" s="4"/>
    </row>
    <row r="7438" spans="1:6" ht="13.2" x14ac:dyDescent="0.25">
      <c r="A7438" s="5">
        <v>44821.833333333336</v>
      </c>
      <c r="B7438" s="6">
        <v>75.17</v>
      </c>
      <c r="C7438" s="6">
        <v>93.668899999999994</v>
      </c>
      <c r="D7438" s="6">
        <v>0.19749244413033501</v>
      </c>
      <c r="E7438" s="4">
        <f t="shared" si="29"/>
        <v>8.2539452675839967E-2</v>
      </c>
      <c r="F7438" s="4"/>
    </row>
    <row r="7439" spans="1:6" ht="13.2" x14ac:dyDescent="0.25">
      <c r="A7439" s="5">
        <v>44821.875</v>
      </c>
      <c r="B7439" s="6">
        <v>67.239999999999995</v>
      </c>
      <c r="C7439" s="6">
        <v>98.170199999999994</v>
      </c>
      <c r="D7439" s="6">
        <v>0.31506709775471498</v>
      </c>
      <c r="E7439" s="4">
        <f t="shared" si="29"/>
        <v>9.3477887159647596E-2</v>
      </c>
      <c r="F7439" s="4"/>
    </row>
    <row r="7440" spans="1:6" ht="13.2" x14ac:dyDescent="0.25">
      <c r="A7440" s="5">
        <v>44821.916666666664</v>
      </c>
      <c r="B7440" s="6">
        <v>64.040000000000006</v>
      </c>
      <c r="C7440" s="6">
        <v>100.60862</v>
      </c>
      <c r="D7440" s="6">
        <v>0.36347402439274001</v>
      </c>
      <c r="E7440" s="4">
        <f t="shared" si="29"/>
        <v>0.10550311827465954</v>
      </c>
      <c r="F7440" s="4"/>
    </row>
    <row r="7441" spans="1:6" ht="13.2" x14ac:dyDescent="0.25">
      <c r="A7441" s="5">
        <v>44821.958333333336</v>
      </c>
      <c r="B7441" s="6">
        <v>71.45</v>
      </c>
      <c r="C7441" s="6">
        <v>106.86033</v>
      </c>
      <c r="D7441" s="6">
        <v>0.33137021006766498</v>
      </c>
      <c r="E7441" s="4">
        <f t="shared" si="29"/>
        <v>0.11351427905844953</v>
      </c>
      <c r="F7441" s="4"/>
    </row>
    <row r="7442" spans="1:6" ht="13.2" x14ac:dyDescent="0.25">
      <c r="A7442" s="5">
        <v>44822</v>
      </c>
      <c r="B7442" s="6">
        <v>91.37</v>
      </c>
      <c r="C7442" s="6">
        <v>134.66528</v>
      </c>
      <c r="D7442" s="6">
        <v>0.32150291448545598</v>
      </c>
      <c r="E7442" s="4">
        <f t="shared" si="29"/>
        <v>0.12466088413815817</v>
      </c>
      <c r="F7442" s="4"/>
    </row>
    <row r="7443" spans="1:6" ht="13.2" x14ac:dyDescent="0.25">
      <c r="A7443" s="5">
        <v>44822.041666666664</v>
      </c>
      <c r="B7443" s="6">
        <v>125.83</v>
      </c>
      <c r="C7443" s="6">
        <v>169.71807999999999</v>
      </c>
      <c r="D7443" s="6">
        <v>0.25859401661861797</v>
      </c>
      <c r="E7443" s="4">
        <f t="shared" si="29"/>
        <v>0.13359557606113984</v>
      </c>
      <c r="F7443" s="4"/>
    </row>
    <row r="7444" spans="1:6" ht="13.2" x14ac:dyDescent="0.25">
      <c r="A7444" s="5">
        <v>44822.083333333336</v>
      </c>
      <c r="B7444" s="6">
        <v>201.22</v>
      </c>
      <c r="C7444" s="6">
        <v>209.84891999999999</v>
      </c>
      <c r="D7444" s="6">
        <v>4.1119677909231003E-2</v>
      </c>
      <c r="E7444" s="4">
        <f t="shared" si="29"/>
        <v>0.13487168226286775</v>
      </c>
      <c r="F7444" s="4"/>
    </row>
    <row r="7445" spans="1:6" ht="13.2" x14ac:dyDescent="0.25">
      <c r="A7445" s="5">
        <v>44822.125</v>
      </c>
      <c r="B7445" s="6">
        <v>217.16</v>
      </c>
      <c r="C7445" s="6">
        <v>235.51782</v>
      </c>
      <c r="D7445" s="6">
        <v>7.7946628412236499E-2</v>
      </c>
      <c r="E7445" s="4">
        <f t="shared" si="29"/>
        <v>0.13476317643504626</v>
      </c>
      <c r="F7445" s="4"/>
    </row>
    <row r="7446" spans="1:6" ht="13.2" x14ac:dyDescent="0.25">
      <c r="A7446" s="5">
        <v>44822.166666666664</v>
      </c>
      <c r="B7446" s="6">
        <v>210.7</v>
      </c>
      <c r="C7446" s="6">
        <v>241.06241</v>
      </c>
      <c r="D7446" s="6">
        <v>0.12595248674399301</v>
      </c>
      <c r="E7446" s="4">
        <f t="shared" si="29"/>
        <v>0.13435810668359527</v>
      </c>
      <c r="F7446" s="4"/>
    </row>
    <row r="7447" spans="1:6" ht="13.2" x14ac:dyDescent="0.25">
      <c r="A7447" s="5">
        <v>44822.208333333336</v>
      </c>
      <c r="B7447" s="6">
        <v>207.8</v>
      </c>
      <c r="C7447" s="6">
        <v>235.42408</v>
      </c>
      <c r="D7447" s="6">
        <v>0.117337529788796</v>
      </c>
      <c r="E7447" s="4">
        <f t="shared" si="29"/>
        <v>0.13387904917178198</v>
      </c>
      <c r="F7447" s="4"/>
    </row>
    <row r="7448" spans="1:6" ht="13.2" x14ac:dyDescent="0.25">
      <c r="A7448" s="5">
        <v>44822.25</v>
      </c>
      <c r="B7448" s="6">
        <v>217.93</v>
      </c>
      <c r="C7448" s="6">
        <v>223.75515999999999</v>
      </c>
      <c r="D7448" s="6">
        <v>2.6033634263451001E-2</v>
      </c>
      <c r="E7448" s="4">
        <f t="shared" si="29"/>
        <v>0.13162838272264446</v>
      </c>
      <c r="F7448" s="4"/>
    </row>
    <row r="7449" spans="1:6" ht="13.2" x14ac:dyDescent="0.25">
      <c r="A7449" s="5">
        <v>44822.291666666664</v>
      </c>
      <c r="B7449" s="6">
        <v>212.82</v>
      </c>
      <c r="C7449" s="6">
        <v>208.72175999999999</v>
      </c>
      <c r="D7449" s="6">
        <v>1.9634943668547001E-2</v>
      </c>
      <c r="E7449" s="4">
        <f t="shared" si="29"/>
        <v>0.13114599823589637</v>
      </c>
      <c r="F7449" s="4"/>
    </row>
    <row r="7450" spans="1:6" ht="13.2" x14ac:dyDescent="0.25">
      <c r="A7450" s="5">
        <v>44822.333333333336</v>
      </c>
      <c r="B7450" s="6">
        <v>210.58</v>
      </c>
      <c r="C7450" s="6">
        <v>196.30445</v>
      </c>
      <c r="D7450" s="6">
        <v>7.2721479314401705E-2</v>
      </c>
      <c r="E7450" s="4">
        <f t="shared" si="29"/>
        <v>0.13388222688911644</v>
      </c>
      <c r="F7450" s="4"/>
    </row>
    <row r="7451" spans="1:6" ht="13.2" x14ac:dyDescent="0.25">
      <c r="A7451" s="5">
        <v>44822.375</v>
      </c>
      <c r="B7451" s="6">
        <v>214.38</v>
      </c>
      <c r="C7451" s="6">
        <v>187.16422</v>
      </c>
      <c r="D7451" s="6">
        <v>0.14541123298031999</v>
      </c>
      <c r="E7451" s="4">
        <f t="shared" si="29"/>
        <v>0.13956892266822191</v>
      </c>
      <c r="F7451" s="4"/>
    </row>
    <row r="7452" spans="1:6" ht="13.2" x14ac:dyDescent="0.25">
      <c r="A7452" s="5">
        <v>44822.416666666664</v>
      </c>
      <c r="B7452" s="6">
        <v>211.45</v>
      </c>
      <c r="C7452" s="6">
        <v>181.30306999999999</v>
      </c>
      <c r="D7452" s="6">
        <v>0.166279203104503</v>
      </c>
      <c r="E7452" s="4">
        <f t="shared" si="29"/>
        <v>0.14515903905833497</v>
      </c>
      <c r="F7452" s="4"/>
    </row>
    <row r="7453" spans="1:6" ht="13.2" x14ac:dyDescent="0.25">
      <c r="A7453" s="5">
        <v>44822.458333333336</v>
      </c>
      <c r="B7453" s="6">
        <v>211.51</v>
      </c>
      <c r="C7453" s="6">
        <v>184.29866999999999</v>
      </c>
      <c r="D7453" s="6">
        <v>0.147647999847204</v>
      </c>
      <c r="E7453" s="4">
        <f t="shared" si="29"/>
        <v>0.14805806321246506</v>
      </c>
      <c r="F7453" s="4"/>
    </row>
    <row r="7454" spans="1:6" ht="13.2" x14ac:dyDescent="0.25">
      <c r="A7454" s="5">
        <v>44822.5</v>
      </c>
      <c r="B7454" s="6">
        <v>215.72</v>
      </c>
      <c r="C7454" s="6">
        <v>189.7139</v>
      </c>
      <c r="D7454" s="6">
        <v>0.13708062508862001</v>
      </c>
      <c r="E7454" s="4">
        <f t="shared" si="29"/>
        <v>0.15135773741555705</v>
      </c>
      <c r="F7454" s="4"/>
    </row>
    <row r="7455" spans="1:6" ht="13.2" x14ac:dyDescent="0.25">
      <c r="A7455" s="5">
        <v>44822.541666666664</v>
      </c>
      <c r="B7455" s="6">
        <v>203.84</v>
      </c>
      <c r="C7455" s="6">
        <v>184.86612</v>
      </c>
      <c r="D7455" s="6">
        <v>0.102635788537131</v>
      </c>
      <c r="E7455" s="4">
        <f t="shared" si="29"/>
        <v>0.15399377338840736</v>
      </c>
      <c r="F7455" s="4"/>
    </row>
    <row r="7456" spans="1:6" ht="13.2" x14ac:dyDescent="0.25">
      <c r="A7456" s="5">
        <v>44822.583333333336</v>
      </c>
      <c r="B7456" s="6">
        <v>208.23</v>
      </c>
      <c r="C7456" s="6">
        <v>165.68038000000001</v>
      </c>
      <c r="D7456" s="6">
        <v>0.25681749402071602</v>
      </c>
      <c r="E7456" s="4">
        <f t="shared" si="29"/>
        <v>0.16185792249433512</v>
      </c>
      <c r="F7456" s="4"/>
    </row>
    <row r="7457" spans="1:6" ht="13.2" x14ac:dyDescent="0.25">
      <c r="A7457" s="5">
        <v>44822.625</v>
      </c>
      <c r="B7457" s="6">
        <v>165.91</v>
      </c>
      <c r="C7457" s="6">
        <v>136.54352</v>
      </c>
      <c r="D7457" s="6">
        <v>0.21507047716361699</v>
      </c>
      <c r="E7457" s="4">
        <f t="shared" si="29"/>
        <v>0.170498219976839</v>
      </c>
      <c r="F7457" s="4"/>
    </row>
    <row r="7458" spans="1:6" ht="13.2" x14ac:dyDescent="0.25">
      <c r="A7458" s="5">
        <v>44822.666666666664</v>
      </c>
      <c r="B7458" s="6">
        <v>102.52</v>
      </c>
      <c r="C7458" s="6">
        <v>108.87147</v>
      </c>
      <c r="D7458" s="6">
        <v>5.8339159010161297E-2</v>
      </c>
      <c r="E7458" s="4">
        <f t="shared" si="29"/>
        <v>0.15927337288211629</v>
      </c>
      <c r="F7458" s="4"/>
    </row>
    <row r="7459" spans="1:6" ht="13.2" x14ac:dyDescent="0.25">
      <c r="A7459" s="5">
        <v>44822.708333333336</v>
      </c>
      <c r="B7459" s="6">
        <v>83.36</v>
      </c>
      <c r="C7459" s="6">
        <v>89.556070000000005</v>
      </c>
      <c r="D7459" s="6">
        <v>6.9186488420047904E-2</v>
      </c>
      <c r="E7459" s="4">
        <f t="shared" si="29"/>
        <v>0.15856350213270867</v>
      </c>
      <c r="F7459" s="4"/>
    </row>
    <row r="7460" spans="1:6" ht="13.2" x14ac:dyDescent="0.25">
      <c r="A7460" s="5">
        <v>44822.75</v>
      </c>
      <c r="B7460" s="6">
        <v>72.27</v>
      </c>
      <c r="C7460" s="6">
        <v>84.016109999999998</v>
      </c>
      <c r="D7460" s="6">
        <v>0.13980782971265801</v>
      </c>
      <c r="E7460" s="4">
        <f t="shared" si="29"/>
        <v>0.15935231579616135</v>
      </c>
      <c r="F7460" s="4"/>
    </row>
    <row r="7461" spans="1:6" ht="13.2" x14ac:dyDescent="0.25">
      <c r="A7461" s="5">
        <v>44822.791666666664</v>
      </c>
      <c r="B7461" s="6">
        <v>70.44</v>
      </c>
      <c r="C7461" s="6">
        <v>87.13167</v>
      </c>
      <c r="D7461" s="6">
        <v>0.191568347077474</v>
      </c>
      <c r="E7461" s="4">
        <f t="shared" si="29"/>
        <v>0.16242048885469321</v>
      </c>
      <c r="F7461" s="4"/>
    </row>
    <row r="7462" spans="1:6" ht="13.2" x14ac:dyDescent="0.25">
      <c r="A7462" s="5">
        <v>44822.833333333336</v>
      </c>
      <c r="B7462" s="6">
        <v>66.12</v>
      </c>
      <c r="C7462" s="6">
        <v>94.703649999999996</v>
      </c>
      <c r="D7462" s="6">
        <v>0.30182205226514403</v>
      </c>
      <c r="E7462" s="4">
        <f t="shared" si="29"/>
        <v>0.16676755586031025</v>
      </c>
      <c r="F7462" s="4"/>
    </row>
    <row r="7463" spans="1:6" ht="13.2" x14ac:dyDescent="0.25">
      <c r="A7463" s="5">
        <v>44822.875</v>
      </c>
      <c r="B7463" s="6">
        <v>69</v>
      </c>
      <c r="C7463" s="6">
        <v>102.78138</v>
      </c>
      <c r="D7463" s="6">
        <v>0.328672177781617</v>
      </c>
      <c r="E7463" s="4">
        <f t="shared" si="29"/>
        <v>0.16733443419476454</v>
      </c>
      <c r="F7463" s="4"/>
    </row>
    <row r="7464" spans="1:6" ht="13.2" x14ac:dyDescent="0.25">
      <c r="A7464" s="5">
        <v>44822.916666666664</v>
      </c>
      <c r="B7464" s="6">
        <v>80.53</v>
      </c>
      <c r="C7464" s="6">
        <v>107.05119000000001</v>
      </c>
      <c r="D7464" s="6">
        <v>0.247743065723977</v>
      </c>
      <c r="E7464" s="4">
        <f t="shared" si="29"/>
        <v>0.16251231091689941</v>
      </c>
      <c r="F7464" s="4"/>
    </row>
    <row r="7465" spans="1:6" ht="13.2" x14ac:dyDescent="0.25">
      <c r="A7465" s="5">
        <v>44822.958333333336</v>
      </c>
      <c r="B7465" s="6">
        <v>92.94</v>
      </c>
      <c r="C7465" s="6">
        <v>113.97413</v>
      </c>
      <c r="D7465" s="6">
        <v>0.184551792586615</v>
      </c>
      <c r="E7465" s="4">
        <f t="shared" si="29"/>
        <v>0.15639487685518896</v>
      </c>
      <c r="F7465" s="4"/>
    </row>
    <row r="7466" spans="1:6" ht="13.2" x14ac:dyDescent="0.25">
      <c r="A7466" s="5">
        <v>44823</v>
      </c>
      <c r="B7466" s="6">
        <v>116.5</v>
      </c>
      <c r="C7466" s="6">
        <v>147.36420000000001</v>
      </c>
      <c r="D7466" s="6">
        <v>0.20944164186417</v>
      </c>
      <c r="E7466" s="4">
        <f t="shared" si="29"/>
        <v>0.15172565716263539</v>
      </c>
      <c r="F7466" s="4"/>
    </row>
    <row r="7467" spans="1:6" ht="13.2" x14ac:dyDescent="0.25">
      <c r="A7467" s="5">
        <v>44823.041666666664</v>
      </c>
      <c r="B7467" s="6">
        <v>166.09</v>
      </c>
      <c r="C7467" s="6">
        <v>185.34164999999999</v>
      </c>
      <c r="D7467" s="6">
        <v>0.10387114822815</v>
      </c>
      <c r="E7467" s="4">
        <f t="shared" si="29"/>
        <v>0.14527887097969922</v>
      </c>
      <c r="F7467" s="4"/>
    </row>
    <row r="7468" spans="1:6" ht="13.2" x14ac:dyDescent="0.25">
      <c r="A7468" s="5">
        <v>44823.083333333336</v>
      </c>
      <c r="B7468" s="6">
        <v>238.33</v>
      </c>
      <c r="C7468" s="6">
        <v>220.51362</v>
      </c>
      <c r="D7468" s="6">
        <v>8.0794918699352902E-2</v>
      </c>
      <c r="E7468" s="4">
        <f t="shared" si="29"/>
        <v>0.14693200601262096</v>
      </c>
      <c r="F7468" s="4"/>
    </row>
    <row r="7469" spans="1:6" ht="13.2" x14ac:dyDescent="0.25">
      <c r="A7469" s="5">
        <v>44823.125</v>
      </c>
      <c r="B7469" s="6">
        <v>250.93</v>
      </c>
      <c r="C7469" s="6">
        <v>239.16749999999999</v>
      </c>
      <c r="D7469" s="6">
        <v>4.9181013306573901E-2</v>
      </c>
      <c r="E7469" s="4">
        <f t="shared" si="29"/>
        <v>0.14573343871655173</v>
      </c>
      <c r="F7469" s="4"/>
    </row>
    <row r="7470" spans="1:6" ht="13.2" x14ac:dyDescent="0.25">
      <c r="A7470" s="5">
        <v>44823.166666666664</v>
      </c>
      <c r="B7470" s="6">
        <v>244.19</v>
      </c>
      <c r="C7470" s="6">
        <v>240.66153</v>
      </c>
      <c r="D7470" s="6">
        <v>1.46615456155373E-2</v>
      </c>
      <c r="E7470" s="4">
        <f t="shared" si="29"/>
        <v>0.14109631616953272</v>
      </c>
      <c r="F7470" s="4"/>
    </row>
    <row r="7471" spans="1:6" ht="13.2" x14ac:dyDescent="0.25">
      <c r="A7471" s="5">
        <v>44823.208333333336</v>
      </c>
      <c r="B7471" s="6">
        <v>239.3</v>
      </c>
      <c r="C7471" s="6">
        <v>234.42567</v>
      </c>
      <c r="D7471" s="6">
        <v>2.0792646129581299E-2</v>
      </c>
      <c r="E7471" s="4">
        <f t="shared" si="29"/>
        <v>0.13707361268373211</v>
      </c>
      <c r="F7471" s="4"/>
    </row>
    <row r="7472" spans="1:6" ht="13.2" x14ac:dyDescent="0.25">
      <c r="A7472" s="5">
        <v>44823.25</v>
      </c>
      <c r="B7472" s="6">
        <v>217.79</v>
      </c>
      <c r="C7472" s="6">
        <v>223.29477</v>
      </c>
      <c r="D7472" s="6">
        <v>2.4652480664907599E-2</v>
      </c>
      <c r="E7472" s="4">
        <f t="shared" si="29"/>
        <v>0.13701606461712615</v>
      </c>
      <c r="F7472" s="4"/>
    </row>
    <row r="7473" spans="1:6" ht="13.2" x14ac:dyDescent="0.25">
      <c r="A7473" s="5">
        <v>44823.291666666664</v>
      </c>
      <c r="B7473" s="6">
        <v>219.49</v>
      </c>
      <c r="C7473" s="6">
        <v>208.54716999999999</v>
      </c>
      <c r="D7473" s="6">
        <v>5.2471726180700499E-2</v>
      </c>
      <c r="E7473" s="4">
        <f t="shared" si="29"/>
        <v>0.13838426388846586</v>
      </c>
      <c r="F7473" s="4"/>
    </row>
    <row r="7474" spans="1:6" ht="13.2" x14ac:dyDescent="0.25">
      <c r="A7474" s="5">
        <v>44823.333333333336</v>
      </c>
      <c r="B7474" s="6">
        <v>222.69</v>
      </c>
      <c r="C7474" s="6">
        <v>197.06380999999999</v>
      </c>
      <c r="D7474" s="6">
        <v>0.13004006164297699</v>
      </c>
      <c r="E7474" s="4">
        <f t="shared" si="29"/>
        <v>0.14077253815215648</v>
      </c>
      <c r="F7474" s="4"/>
    </row>
    <row r="7475" spans="1:6" ht="13.2" x14ac:dyDescent="0.25">
      <c r="A7475" s="5">
        <v>44823.375</v>
      </c>
      <c r="B7475" s="6">
        <v>228.12</v>
      </c>
      <c r="C7475" s="6">
        <v>189.02964</v>
      </c>
      <c r="D7475" s="6">
        <v>0.20679487089961099</v>
      </c>
      <c r="E7475" s="4">
        <f t="shared" si="29"/>
        <v>0.14333018973212697</v>
      </c>
      <c r="F7475" s="4"/>
    </row>
    <row r="7476" spans="1:6" ht="13.2" x14ac:dyDescent="0.25">
      <c r="A7476" s="5">
        <v>44823.416666666664</v>
      </c>
      <c r="B7476" s="6">
        <v>234.87</v>
      </c>
      <c r="C7476" s="6">
        <v>182.96109000000001</v>
      </c>
      <c r="D7476" s="6">
        <v>0.283715570343399</v>
      </c>
      <c r="E7476" s="4">
        <f t="shared" si="29"/>
        <v>0.1482233717004143</v>
      </c>
      <c r="F7476" s="4"/>
    </row>
    <row r="7477" spans="1:6" ht="13.2" x14ac:dyDescent="0.25">
      <c r="A7477" s="5">
        <v>44823.458333333336</v>
      </c>
      <c r="B7477" s="6">
        <v>237.35</v>
      </c>
      <c r="C7477" s="6">
        <v>184.32665</v>
      </c>
      <c r="D7477" s="6">
        <v>0.28765970628772303</v>
      </c>
      <c r="E7477" s="4">
        <f t="shared" si="29"/>
        <v>0.15405719280210259</v>
      </c>
      <c r="F7477" s="4"/>
    </row>
    <row r="7478" spans="1:6" ht="13.2" x14ac:dyDescent="0.25">
      <c r="A7478" s="5">
        <v>44823.5</v>
      </c>
      <c r="B7478" s="6">
        <v>229.34</v>
      </c>
      <c r="C7478" s="6">
        <v>188.94219000000001</v>
      </c>
      <c r="D7478" s="6">
        <v>0.21381042529463601</v>
      </c>
      <c r="E7478" s="4">
        <f t="shared" si="29"/>
        <v>0.1572542678106866</v>
      </c>
      <c r="F7478" s="4"/>
    </row>
    <row r="7479" spans="1:6" ht="13.2" x14ac:dyDescent="0.25">
      <c r="A7479" s="5">
        <v>44823.541666666664</v>
      </c>
      <c r="B7479" s="6">
        <v>227.65</v>
      </c>
      <c r="C7479" s="6">
        <v>185.18598</v>
      </c>
      <c r="D7479" s="6">
        <v>0.22930472382412501</v>
      </c>
      <c r="E7479" s="4">
        <f t="shared" si="29"/>
        <v>0.16253214011431136</v>
      </c>
      <c r="F7479" s="4"/>
    </row>
    <row r="7480" spans="1:6" ht="13.2" x14ac:dyDescent="0.25">
      <c r="A7480" s="5">
        <v>44823.583333333336</v>
      </c>
      <c r="B7480" s="6">
        <v>229.89</v>
      </c>
      <c r="C7480" s="6">
        <v>166.74365</v>
      </c>
      <c r="D7480" s="6">
        <v>0.37870317700254202</v>
      </c>
      <c r="E7480" s="4">
        <f t="shared" si="29"/>
        <v>0.16761071023855409</v>
      </c>
      <c r="F7480" s="4"/>
    </row>
    <row r="7481" spans="1:6" ht="13.2" x14ac:dyDescent="0.25">
      <c r="A7481" s="5">
        <v>44823.625</v>
      </c>
      <c r="B7481" s="6">
        <v>191.62</v>
      </c>
      <c r="C7481" s="6">
        <v>137.43926999999999</v>
      </c>
      <c r="D7481" s="6">
        <v>0.39421578708909</v>
      </c>
      <c r="E7481" s="4">
        <f t="shared" si="29"/>
        <v>0.17507509815211544</v>
      </c>
      <c r="F7481" s="4"/>
    </row>
    <row r="7482" spans="1:6" ht="13.2" x14ac:dyDescent="0.25">
      <c r="A7482" s="5">
        <v>44823.666666666664</v>
      </c>
      <c r="B7482" s="6">
        <v>133.69</v>
      </c>
      <c r="C7482" s="6">
        <v>108.71261</v>
      </c>
      <c r="D7482" s="6">
        <v>0.229756143284573</v>
      </c>
      <c r="E7482" s="4">
        <f t="shared" si="29"/>
        <v>0.18221747249688261</v>
      </c>
      <c r="F7482" s="4"/>
    </row>
    <row r="7483" spans="1:6" ht="13.2" x14ac:dyDescent="0.25">
      <c r="A7483" s="5">
        <v>44823.708333333336</v>
      </c>
      <c r="B7483" s="6">
        <v>109.88</v>
      </c>
      <c r="C7483" s="6">
        <v>87.609700000000004</v>
      </c>
      <c r="D7483" s="6">
        <v>0.254199021341244</v>
      </c>
      <c r="E7483" s="4">
        <f t="shared" si="29"/>
        <v>0.18992632803526577</v>
      </c>
      <c r="F7483" s="4"/>
    </row>
    <row r="7484" spans="1:6" ht="13.2" x14ac:dyDescent="0.25">
      <c r="A7484" s="5">
        <v>44823.75</v>
      </c>
      <c r="B7484" s="6">
        <v>105.85</v>
      </c>
      <c r="C7484" s="6">
        <v>80.868250000000003</v>
      </c>
      <c r="D7484" s="6">
        <v>0.30891913699133999</v>
      </c>
      <c r="E7484" s="4">
        <f t="shared" si="29"/>
        <v>0.19697263250521088</v>
      </c>
      <c r="F7484" s="4"/>
    </row>
    <row r="7485" spans="1:6" ht="13.2" x14ac:dyDescent="0.25">
      <c r="A7485" s="5">
        <v>44823.791666666664</v>
      </c>
      <c r="B7485" s="6">
        <v>105.5</v>
      </c>
      <c r="C7485" s="6">
        <v>84.441360000000003</v>
      </c>
      <c r="D7485" s="6">
        <v>0.24938774079432099</v>
      </c>
      <c r="E7485" s="4">
        <f t="shared" si="29"/>
        <v>0.19938177391007947</v>
      </c>
      <c r="F7485" s="4"/>
    </row>
    <row r="7486" spans="1:6" ht="13.2" x14ac:dyDescent="0.25">
      <c r="A7486" s="5">
        <v>44823.833333333336</v>
      </c>
      <c r="B7486" s="6">
        <v>111.4</v>
      </c>
      <c r="C7486" s="6">
        <v>93.03</v>
      </c>
      <c r="D7486" s="6">
        <v>0.19746318391916501</v>
      </c>
      <c r="E7486" s="4">
        <f t="shared" si="29"/>
        <v>0.19503348772899706</v>
      </c>
      <c r="F7486" s="4"/>
    </row>
    <row r="7487" spans="1:6" ht="13.2" x14ac:dyDescent="0.25">
      <c r="A7487" s="5">
        <v>44823.875</v>
      </c>
      <c r="B7487" s="6">
        <v>113.33</v>
      </c>
      <c r="C7487" s="6">
        <v>101.15582999999999</v>
      </c>
      <c r="D7487" s="6">
        <v>0.12035065106973999</v>
      </c>
      <c r="E7487" s="4">
        <f t="shared" si="29"/>
        <v>0.18635342411600217</v>
      </c>
      <c r="F7487" s="4"/>
    </row>
    <row r="7488" spans="1:6" ht="13.2" x14ac:dyDescent="0.25">
      <c r="A7488" s="5">
        <v>44823.916666666664</v>
      </c>
      <c r="B7488" s="6">
        <v>116.12</v>
      </c>
      <c r="C7488" s="6">
        <v>105.49083</v>
      </c>
      <c r="D7488" s="6">
        <v>0.10075918447129401</v>
      </c>
      <c r="E7488" s="4">
        <f t="shared" si="29"/>
        <v>0.18022909573047372</v>
      </c>
      <c r="F7488" s="4"/>
    </row>
    <row r="7489" spans="1:6" ht="13.2" x14ac:dyDescent="0.25">
      <c r="A7489" s="5">
        <v>44823.958333333336</v>
      </c>
      <c r="B7489" s="6">
        <v>133.34</v>
      </c>
      <c r="C7489" s="6">
        <v>116.84041999999999</v>
      </c>
      <c r="D7489" s="6">
        <v>0.14121465842043299</v>
      </c>
      <c r="E7489" s="4">
        <f t="shared" si="29"/>
        <v>0.17842338180688277</v>
      </c>
      <c r="F7489" s="4"/>
    </row>
    <row r="7490" spans="1:6" ht="13.2" x14ac:dyDescent="0.25">
      <c r="A7490" s="5">
        <v>44821</v>
      </c>
      <c r="B7490" s="6">
        <v>118.9</v>
      </c>
      <c r="C7490" s="6">
        <v>144.74875</v>
      </c>
      <c r="D7490" s="6">
        <v>0.17857667164655899</v>
      </c>
      <c r="E7490" s="4">
        <f t="shared" si="29"/>
        <v>0.177137341381149</v>
      </c>
      <c r="F7490" s="4"/>
    </row>
    <row r="7491" spans="1:6" ht="13.2" x14ac:dyDescent="0.25">
      <c r="A7491" s="5">
        <v>44821.041666666664</v>
      </c>
      <c r="B7491" s="6">
        <v>153.61000000000001</v>
      </c>
      <c r="C7491" s="6">
        <v>179.62925000000001</v>
      </c>
      <c r="D7491" s="6">
        <v>0.14484973911542801</v>
      </c>
      <c r="E7491" s="4">
        <f t="shared" si="29"/>
        <v>0.17884478266811896</v>
      </c>
      <c r="F7491" s="4"/>
    </row>
    <row r="7492" spans="1:6" ht="13.2" x14ac:dyDescent="0.25">
      <c r="A7492" s="5">
        <v>44821.083333333336</v>
      </c>
      <c r="B7492" s="6">
        <v>204</v>
      </c>
      <c r="C7492" s="6">
        <v>210.34648000000001</v>
      </c>
      <c r="D7492" s="6">
        <v>3.0171553144126801E-2</v>
      </c>
      <c r="E7492" s="4">
        <f t="shared" si="29"/>
        <v>0.17673547576998452</v>
      </c>
      <c r="F7492" s="4"/>
    </row>
    <row r="7493" spans="1:6" ht="13.2" x14ac:dyDescent="0.25">
      <c r="A7493" s="5">
        <v>44821.125</v>
      </c>
      <c r="B7493" s="6">
        <v>211.79</v>
      </c>
      <c r="C7493" s="6">
        <v>228.24042</v>
      </c>
      <c r="D7493" s="6">
        <v>7.2074963759705707E-2</v>
      </c>
      <c r="E7493" s="4">
        <f t="shared" si="29"/>
        <v>0.17768939037219833</v>
      </c>
      <c r="F7493" s="4"/>
    </row>
    <row r="7494" spans="1:6" ht="13.2" x14ac:dyDescent="0.25">
      <c r="A7494" s="5">
        <v>44821.166666666664</v>
      </c>
      <c r="B7494" s="6">
        <v>206.78</v>
      </c>
      <c r="C7494" s="6">
        <v>231.7884</v>
      </c>
      <c r="D7494" s="6">
        <v>0.107893233656214</v>
      </c>
      <c r="E7494" s="4">
        <f t="shared" si="29"/>
        <v>0.18157404404055988</v>
      </c>
      <c r="F7494" s="4"/>
    </row>
    <row r="7495" spans="1:6" ht="13.2" x14ac:dyDescent="0.25">
      <c r="A7495" s="5">
        <v>44821.208333333336</v>
      </c>
      <c r="B7495" s="6">
        <v>205.01</v>
      </c>
      <c r="C7495" s="6">
        <v>227.16025999999999</v>
      </c>
      <c r="D7495" s="6">
        <v>9.7509397110216306E-2</v>
      </c>
      <c r="E7495" s="4">
        <f t="shared" si="29"/>
        <v>0.18477057533141963</v>
      </c>
      <c r="F7495" s="4"/>
    </row>
    <row r="7496" spans="1:6" ht="13.2" x14ac:dyDescent="0.25">
      <c r="A7496" s="5">
        <v>44821.25</v>
      </c>
      <c r="B7496" s="6">
        <v>205.8</v>
      </c>
      <c r="C7496" s="6">
        <v>220.55600999999999</v>
      </c>
      <c r="D7496" s="6">
        <v>6.6903685825654702E-2</v>
      </c>
      <c r="E7496" s="4">
        <f t="shared" si="29"/>
        <v>0.18653104221311745</v>
      </c>
      <c r="F7496" s="4"/>
    </row>
    <row r="7497" spans="1:6" ht="13.2" x14ac:dyDescent="0.25">
      <c r="A7497" s="5">
        <v>44821.291666666664</v>
      </c>
      <c r="B7497" s="6">
        <v>201.83</v>
      </c>
      <c r="C7497" s="6">
        <v>214.89202</v>
      </c>
      <c r="D7497" s="6">
        <v>6.0784109153983398E-2</v>
      </c>
      <c r="E7497" s="4">
        <f t="shared" si="29"/>
        <v>0.18687739150367091</v>
      </c>
      <c r="F7497" s="4"/>
    </row>
    <row r="7498" spans="1:6" ht="13.2" x14ac:dyDescent="0.25">
      <c r="A7498" s="5">
        <v>44821.333333333336</v>
      </c>
      <c r="B7498" s="6">
        <v>194.66</v>
      </c>
      <c r="C7498" s="6">
        <v>212.94273000000001</v>
      </c>
      <c r="D7498" s="6">
        <v>8.5857497929138105E-2</v>
      </c>
      <c r="E7498" s="4">
        <f t="shared" si="29"/>
        <v>0.18503645134892763</v>
      </c>
      <c r="F7498" s="4"/>
    </row>
    <row r="7499" spans="1:6" ht="13.2" x14ac:dyDescent="0.25">
      <c r="A7499" s="5">
        <v>44821.375</v>
      </c>
      <c r="B7499" s="6">
        <v>185.33</v>
      </c>
      <c r="C7499" s="6">
        <v>208.88628</v>
      </c>
      <c r="D7499" s="6">
        <v>0.112770833967649</v>
      </c>
      <c r="E7499" s="4">
        <f t="shared" si="29"/>
        <v>0.18111878314342919</v>
      </c>
      <c r="F7499" s="4"/>
    </row>
    <row r="7500" spans="1:6" ht="13.2" x14ac:dyDescent="0.25">
      <c r="A7500" s="5">
        <v>44821.416666666664</v>
      </c>
      <c r="B7500" s="6">
        <v>174.41</v>
      </c>
      <c r="C7500" s="6">
        <v>201.06155999999999</v>
      </c>
      <c r="D7500" s="6">
        <v>0.13255422866509101</v>
      </c>
      <c r="E7500" s="4">
        <f t="shared" si="29"/>
        <v>0.17482039390683304</v>
      </c>
      <c r="F7500" s="4"/>
    </row>
    <row r="7501" spans="1:6" ht="13.2" x14ac:dyDescent="0.25">
      <c r="A7501" s="5">
        <v>44821.458333333336</v>
      </c>
      <c r="B7501" s="6">
        <v>167.77</v>
      </c>
      <c r="C7501" s="6">
        <v>198.71014</v>
      </c>
      <c r="D7501" s="6">
        <v>0.155704887531154</v>
      </c>
      <c r="E7501" s="4">
        <f t="shared" si="29"/>
        <v>0.16932227645864265</v>
      </c>
      <c r="F7501" s="4"/>
    </row>
    <row r="7502" spans="1:6" ht="13.2" x14ac:dyDescent="0.25">
      <c r="A7502" s="5">
        <v>44821.5</v>
      </c>
      <c r="B7502" s="6">
        <v>176.91</v>
      </c>
      <c r="C7502" s="6">
        <v>203.83797999999999</v>
      </c>
      <c r="D7502" s="6">
        <v>0.13210482168239601</v>
      </c>
      <c r="E7502" s="4">
        <f t="shared" si="29"/>
        <v>0.16591787630813265</v>
      </c>
      <c r="F7502" s="4"/>
    </row>
    <row r="7503" spans="1:6" ht="13.2" x14ac:dyDescent="0.25">
      <c r="A7503" s="5">
        <v>44821.541666666664</v>
      </c>
      <c r="B7503" s="6">
        <v>176.4</v>
      </c>
      <c r="C7503" s="6">
        <v>202.93239</v>
      </c>
      <c r="D7503" s="6">
        <v>0.130744973732384</v>
      </c>
      <c r="E7503" s="4">
        <f t="shared" si="29"/>
        <v>0.16181122005431012</v>
      </c>
      <c r="F7503" s="4"/>
    </row>
    <row r="7504" spans="1:6" ht="13.2" x14ac:dyDescent="0.25">
      <c r="A7504" s="5">
        <v>44821.583333333336</v>
      </c>
      <c r="B7504" s="6">
        <v>174.37</v>
      </c>
      <c r="C7504" s="6">
        <v>183.00275999999999</v>
      </c>
      <c r="D7504" s="6">
        <v>4.7172840453335099E-2</v>
      </c>
      <c r="E7504" s="4">
        <f t="shared" si="29"/>
        <v>0.1479974560314265</v>
      </c>
      <c r="F7504" s="4"/>
    </row>
    <row r="7505" spans="1:6" ht="13.2" x14ac:dyDescent="0.25">
      <c r="A7505" s="5">
        <v>44821.625</v>
      </c>
      <c r="B7505" s="6">
        <v>129.94999999999999</v>
      </c>
      <c r="C7505" s="6">
        <v>147.69685000000001</v>
      </c>
      <c r="D7505" s="6">
        <v>0.120157268079854</v>
      </c>
      <c r="E7505" s="4">
        <f t="shared" si="29"/>
        <v>0.13657835107270833</v>
      </c>
      <c r="F7505" s="4"/>
    </row>
    <row r="7506" spans="1:6" ht="13.2" x14ac:dyDescent="0.25">
      <c r="A7506" s="5">
        <v>44821.666666666664</v>
      </c>
      <c r="B7506" s="6">
        <v>67.84</v>
      </c>
      <c r="C7506" s="6">
        <v>114.52804</v>
      </c>
      <c r="D7506" s="6">
        <v>0.40765597664990999</v>
      </c>
      <c r="E7506" s="4">
        <f t="shared" si="29"/>
        <v>0.14399084412959737</v>
      </c>
      <c r="F7506" s="4"/>
    </row>
    <row r="7507" spans="1:6" ht="13.2" x14ac:dyDescent="0.25">
      <c r="A7507" s="5">
        <v>44821.708333333336</v>
      </c>
      <c r="B7507" s="6">
        <v>76.3</v>
      </c>
      <c r="C7507" s="6">
        <v>95.489599999999996</v>
      </c>
      <c r="D7507" s="6">
        <v>0.200960104555888</v>
      </c>
      <c r="E7507" s="4">
        <f t="shared" si="29"/>
        <v>0.14177255593020752</v>
      </c>
      <c r="F7507" s="4"/>
    </row>
    <row r="7508" spans="1:6" ht="13.2" x14ac:dyDescent="0.25">
      <c r="A7508" s="5">
        <v>44821.75</v>
      </c>
      <c r="B7508" s="6">
        <v>72.650000000000006</v>
      </c>
      <c r="C7508" s="6">
        <v>92.54513</v>
      </c>
      <c r="D7508" s="6">
        <v>0.214977600658186</v>
      </c>
      <c r="E7508" s="4">
        <f t="shared" si="29"/>
        <v>0.13785832524965944</v>
      </c>
      <c r="F7508" s="4"/>
    </row>
    <row r="7509" spans="1:6" ht="13.2" x14ac:dyDescent="0.25">
      <c r="A7509" s="5">
        <v>44821.791666666664</v>
      </c>
      <c r="B7509" s="6">
        <v>77.819999999999993</v>
      </c>
      <c r="C7509" s="6">
        <v>93.974310000000003</v>
      </c>
      <c r="D7509" s="6">
        <v>0.171901341973141</v>
      </c>
      <c r="E7509" s="4">
        <f t="shared" si="29"/>
        <v>0.13462972529877693</v>
      </c>
      <c r="F7509" s="4"/>
    </row>
    <row r="7510" spans="1:6" ht="13.2" x14ac:dyDescent="0.25">
      <c r="A7510" s="5">
        <v>44821.833333333336</v>
      </c>
      <c r="B7510" s="6">
        <v>75.17</v>
      </c>
      <c r="C7510" s="6">
        <v>93.279150000000001</v>
      </c>
      <c r="D7510" s="6">
        <v>0.194139311946989</v>
      </c>
      <c r="E7510" s="4">
        <f t="shared" si="29"/>
        <v>0.13449123063326959</v>
      </c>
      <c r="F7510" s="4"/>
    </row>
    <row r="7511" spans="1:6" ht="13.2" x14ac:dyDescent="0.25">
      <c r="A7511" s="5">
        <v>44821.875</v>
      </c>
      <c r="B7511" s="6">
        <v>67.239999999999995</v>
      </c>
      <c r="C7511" s="6">
        <v>93.134619999999998</v>
      </c>
      <c r="D7511" s="6">
        <v>0.27803431205281098</v>
      </c>
      <c r="E7511" s="4">
        <f t="shared" si="29"/>
        <v>0.14106138317423089</v>
      </c>
      <c r="F7511" s="4"/>
    </row>
    <row r="7512" spans="1:6" ht="13.2" x14ac:dyDescent="0.25">
      <c r="A7512" s="5">
        <v>44821.916666666664</v>
      </c>
      <c r="B7512" s="6">
        <v>64.040000000000006</v>
      </c>
      <c r="C7512" s="6">
        <v>97.925520000000006</v>
      </c>
      <c r="D7512" s="6">
        <v>0.34603359777921</v>
      </c>
      <c r="E7512" s="4">
        <f t="shared" si="29"/>
        <v>0.15128115039539405</v>
      </c>
      <c r="F7512" s="4"/>
    </row>
    <row r="7513" spans="1:6" ht="13.2" x14ac:dyDescent="0.25">
      <c r="A7513" s="5">
        <v>44821.958333333336</v>
      </c>
      <c r="B7513" s="6">
        <v>71.45</v>
      </c>
      <c r="C7513" s="6">
        <v>114.46322000000001</v>
      </c>
      <c r="D7513" s="6">
        <v>0.37578201976145698</v>
      </c>
      <c r="E7513" s="4">
        <f t="shared" si="29"/>
        <v>0.16105479045127005</v>
      </c>
      <c r="F7513" s="4"/>
    </row>
    <row r="7514" spans="1:6" ht="13.2" x14ac:dyDescent="0.25">
      <c r="A7514" s="5">
        <v>44822</v>
      </c>
      <c r="B7514" s="6">
        <v>91.37</v>
      </c>
      <c r="C7514" s="6">
        <v>151.56538</v>
      </c>
      <c r="D7514" s="6">
        <v>0.39715784699645701</v>
      </c>
      <c r="E7514" s="4">
        <f t="shared" si="29"/>
        <v>0.17016233942418246</v>
      </c>
      <c r="F7514" s="4"/>
    </row>
    <row r="7515" spans="1:6" ht="13.2" x14ac:dyDescent="0.25">
      <c r="A7515" s="5">
        <v>44822.041666666664</v>
      </c>
      <c r="B7515" s="6">
        <v>125.83</v>
      </c>
      <c r="C7515" s="6">
        <v>185.16376</v>
      </c>
      <c r="D7515" s="6">
        <v>0.32043937755422502</v>
      </c>
      <c r="E7515" s="4">
        <f t="shared" si="29"/>
        <v>0.17747857435913231</v>
      </c>
      <c r="F7515" s="4"/>
    </row>
    <row r="7516" spans="1:6" ht="13.2" x14ac:dyDescent="0.25">
      <c r="A7516" s="5">
        <v>44822.083333333336</v>
      </c>
      <c r="B7516" s="6">
        <v>201.22</v>
      </c>
      <c r="C7516" s="6">
        <v>223.92591999999999</v>
      </c>
      <c r="D7516" s="6">
        <v>0.101399248465742</v>
      </c>
      <c r="E7516" s="4">
        <f t="shared" si="29"/>
        <v>0.18044639499753298</v>
      </c>
      <c r="F7516" s="4"/>
    </row>
    <row r="7517" spans="1:6" ht="13.2" x14ac:dyDescent="0.25">
      <c r="A7517" s="5">
        <v>44822.125</v>
      </c>
      <c r="B7517" s="6">
        <v>217.16</v>
      </c>
      <c r="C7517" s="6">
        <v>244.46299999999999</v>
      </c>
      <c r="D7517" s="6">
        <v>0.111685612955743</v>
      </c>
      <c r="E7517" s="4">
        <f t="shared" si="29"/>
        <v>0.18209683871403448</v>
      </c>
      <c r="F7517" s="4"/>
    </row>
    <row r="7518" spans="1:6" ht="13.2" x14ac:dyDescent="0.25">
      <c r="A7518" s="5">
        <v>44822.166666666664</v>
      </c>
      <c r="B7518" s="6">
        <v>210.7</v>
      </c>
      <c r="C7518" s="6">
        <v>243.67168000000001</v>
      </c>
      <c r="D7518" s="6">
        <v>0.13531190822010999</v>
      </c>
      <c r="E7518" s="4">
        <f t="shared" si="29"/>
        <v>0.18323928348753019</v>
      </c>
      <c r="F7518" s="4"/>
    </row>
    <row r="7519" spans="1:6" ht="13.2" x14ac:dyDescent="0.25">
      <c r="A7519" s="5">
        <v>44822.208333333336</v>
      </c>
      <c r="B7519" s="6">
        <v>207.8</v>
      </c>
      <c r="C7519" s="6">
        <v>236.01204999999999</v>
      </c>
      <c r="D7519" s="6">
        <v>0.11953648129406901</v>
      </c>
      <c r="E7519" s="4">
        <f t="shared" si="29"/>
        <v>0.18415707866185738</v>
      </c>
      <c r="F7519" s="4"/>
    </row>
    <row r="7520" spans="1:6" ht="13.2" x14ac:dyDescent="0.25">
      <c r="A7520" s="5">
        <v>44822.25</v>
      </c>
      <c r="B7520" s="6">
        <v>217.93</v>
      </c>
      <c r="C7520" s="6">
        <v>228.31934999999999</v>
      </c>
      <c r="D7520" s="6">
        <v>4.5503589599392102E-2</v>
      </c>
      <c r="E7520" s="4">
        <f t="shared" si="29"/>
        <v>0.18326540798576316</v>
      </c>
      <c r="F7520" s="4"/>
    </row>
    <row r="7521" spans="1:6" ht="13.2" x14ac:dyDescent="0.25">
      <c r="A7521" s="5">
        <v>44822.291666666664</v>
      </c>
      <c r="B7521" s="6">
        <v>212.82</v>
      </c>
      <c r="C7521" s="6">
        <v>221.66713999999999</v>
      </c>
      <c r="D7521" s="6">
        <v>3.9911824549186597E-2</v>
      </c>
      <c r="E7521" s="4">
        <f t="shared" si="29"/>
        <v>0.18239572946056326</v>
      </c>
      <c r="F7521" s="4"/>
    </row>
    <row r="7522" spans="1:6" ht="13.2" x14ac:dyDescent="0.25">
      <c r="A7522" s="5">
        <v>44822.333333333336</v>
      </c>
      <c r="B7522" s="6">
        <v>210.58</v>
      </c>
      <c r="C7522" s="6">
        <v>217.13486</v>
      </c>
      <c r="D7522" s="6">
        <v>3.01879670542076E-2</v>
      </c>
      <c r="E7522" s="4">
        <f t="shared" si="29"/>
        <v>0.18007616567410781</v>
      </c>
      <c r="F7522" s="4"/>
    </row>
    <row r="7523" spans="1:6" ht="13.2" x14ac:dyDescent="0.25">
      <c r="A7523" s="5">
        <v>44822.375</v>
      </c>
      <c r="B7523" s="6">
        <v>214.38</v>
      </c>
      <c r="C7523" s="6">
        <v>210.59536</v>
      </c>
      <c r="D7523" s="6">
        <v>1.7971146182897801E-2</v>
      </c>
      <c r="E7523" s="4">
        <f t="shared" si="29"/>
        <v>0.17612617868307653</v>
      </c>
      <c r="F7523" s="4"/>
    </row>
    <row r="7524" spans="1:6" ht="13.2" x14ac:dyDescent="0.25">
      <c r="A7524" s="5">
        <v>44822.416666666664</v>
      </c>
      <c r="B7524" s="6">
        <v>211.45</v>
      </c>
      <c r="C7524" s="6">
        <v>204.12540000000001</v>
      </c>
      <c r="D7524" s="6">
        <v>3.58828445651544E-2</v>
      </c>
      <c r="E7524" s="4">
        <f t="shared" si="29"/>
        <v>0.17209820434557918</v>
      </c>
      <c r="F7524" s="4"/>
    </row>
    <row r="7525" spans="1:6" ht="13.2" x14ac:dyDescent="0.25">
      <c r="A7525" s="5">
        <v>44822.458333333336</v>
      </c>
      <c r="B7525" s="6">
        <v>211.51</v>
      </c>
      <c r="C7525" s="6">
        <v>207.40959000000001</v>
      </c>
      <c r="D7525" s="6">
        <v>1.9769625888561699E-2</v>
      </c>
      <c r="E7525" s="4">
        <f t="shared" si="29"/>
        <v>0.16643423511047115</v>
      </c>
      <c r="F7525" s="4"/>
    </row>
    <row r="7526" spans="1:6" ht="13.2" x14ac:dyDescent="0.25">
      <c r="A7526" s="5">
        <v>44822.5</v>
      </c>
      <c r="B7526" s="6">
        <v>215.72</v>
      </c>
      <c r="C7526" s="6">
        <v>214.89465000000001</v>
      </c>
      <c r="D7526" s="6">
        <v>3.8407191616914799E-3</v>
      </c>
      <c r="E7526" s="4">
        <f t="shared" si="29"/>
        <v>0.16108989750544178</v>
      </c>
      <c r="F7526" s="4"/>
    </row>
    <row r="7527" spans="1:6" ht="13.2" x14ac:dyDescent="0.25">
      <c r="A7527" s="5">
        <v>44822.541666666664</v>
      </c>
      <c r="B7527" s="6">
        <v>203.84</v>
      </c>
      <c r="C7527" s="6">
        <v>209.73353</v>
      </c>
      <c r="D7527" s="6">
        <v>2.8100084902971799E-2</v>
      </c>
      <c r="E7527" s="4">
        <f t="shared" si="29"/>
        <v>0.1568130271375496</v>
      </c>
      <c r="F7527" s="4"/>
    </row>
    <row r="7528" spans="1:6" ht="13.2" x14ac:dyDescent="0.25">
      <c r="A7528" s="5">
        <v>44822.583333333336</v>
      </c>
      <c r="B7528" s="6">
        <v>208.23</v>
      </c>
      <c r="C7528" s="6">
        <v>187.79451</v>
      </c>
      <c r="D7528" s="6">
        <v>0.108818356830559</v>
      </c>
      <c r="E7528" s="4">
        <f t="shared" si="29"/>
        <v>0.15938159031993396</v>
      </c>
      <c r="F7528" s="4"/>
    </row>
    <row r="7529" spans="1:6" ht="13.2" x14ac:dyDescent="0.25">
      <c r="A7529" s="5">
        <v>44822.625</v>
      </c>
      <c r="B7529" s="6">
        <v>165.91</v>
      </c>
      <c r="C7529" s="6">
        <v>157.67846</v>
      </c>
      <c r="D7529" s="6">
        <v>5.2204594083427702E-2</v>
      </c>
      <c r="E7529" s="4">
        <f t="shared" si="29"/>
        <v>0.15655022890341619</v>
      </c>
      <c r="F7529" s="4"/>
    </row>
    <row r="7530" spans="1:6" ht="13.2" x14ac:dyDescent="0.25">
      <c r="A7530" s="5">
        <v>44822.666666666664</v>
      </c>
      <c r="B7530" s="6">
        <v>102.52</v>
      </c>
      <c r="C7530" s="6">
        <v>132.71806000000001</v>
      </c>
      <c r="D7530" s="6">
        <v>0.22753542358892201</v>
      </c>
      <c r="E7530" s="4">
        <f t="shared" si="29"/>
        <v>0.14904520585920839</v>
      </c>
      <c r="F7530" s="4"/>
    </row>
    <row r="7531" spans="1:6" ht="13.2" x14ac:dyDescent="0.25">
      <c r="A7531" s="5">
        <v>44822.708333333336</v>
      </c>
      <c r="B7531" s="6">
        <v>83.36</v>
      </c>
      <c r="C7531" s="6">
        <v>117.19436</v>
      </c>
      <c r="D7531" s="6">
        <v>0.28870297171297299</v>
      </c>
      <c r="E7531" s="4">
        <f t="shared" si="29"/>
        <v>0.15270115865742023</v>
      </c>
      <c r="F7531" s="4"/>
    </row>
    <row r="7532" spans="1:6" ht="13.2" x14ac:dyDescent="0.25">
      <c r="A7532" s="5">
        <v>44822.75</v>
      </c>
      <c r="B7532" s="6">
        <v>72.27</v>
      </c>
      <c r="C7532" s="6">
        <v>112.6318</v>
      </c>
      <c r="D7532" s="6">
        <v>0.358351726599415</v>
      </c>
      <c r="E7532" s="4">
        <f t="shared" si="29"/>
        <v>0.15867508057163812</v>
      </c>
      <c r="F7532" s="4"/>
    </row>
    <row r="7533" spans="1:6" ht="13.2" x14ac:dyDescent="0.25">
      <c r="A7533" s="5">
        <v>44822.791666666664</v>
      </c>
      <c r="B7533" s="6">
        <v>70.44</v>
      </c>
      <c r="C7533" s="6">
        <v>113.09506</v>
      </c>
      <c r="D7533" s="6">
        <v>0.377161124455833</v>
      </c>
      <c r="E7533" s="4">
        <f t="shared" si="29"/>
        <v>0.16722757150841694</v>
      </c>
      <c r="F7533" s="4"/>
    </row>
    <row r="7534" spans="1:6" ht="13.2" x14ac:dyDescent="0.25">
      <c r="A7534" s="5">
        <v>44822.833333333336</v>
      </c>
      <c r="B7534" s="6">
        <v>66.12</v>
      </c>
      <c r="C7534" s="6">
        <v>114.97859</v>
      </c>
      <c r="D7534" s="6">
        <v>0.42493641642326602</v>
      </c>
      <c r="E7534" s="4">
        <f t="shared" si="29"/>
        <v>0.17684411752826182</v>
      </c>
      <c r="F7534" s="4"/>
    </row>
    <row r="7535" spans="1:6" ht="13.2" x14ac:dyDescent="0.25">
      <c r="A7535" s="5">
        <v>44822.875</v>
      </c>
      <c r="B7535" s="6">
        <v>69</v>
      </c>
      <c r="C7535" s="6">
        <v>119.41947999999999</v>
      </c>
      <c r="D7535" s="6">
        <v>0.422204819515208</v>
      </c>
      <c r="E7535" s="4">
        <f t="shared" si="29"/>
        <v>0.18285122200586168</v>
      </c>
      <c r="F7535" s="4"/>
    </row>
    <row r="7536" spans="1:6" ht="13.2" x14ac:dyDescent="0.25">
      <c r="A7536" s="5">
        <v>44822.916666666664</v>
      </c>
      <c r="B7536" s="6">
        <v>80.53</v>
      </c>
      <c r="C7536" s="6">
        <v>125.42695000000001</v>
      </c>
      <c r="D7536" s="6">
        <v>0.35795297581580299</v>
      </c>
      <c r="E7536" s="4">
        <f t="shared" si="29"/>
        <v>0.18334786275738638</v>
      </c>
      <c r="F7536" s="4"/>
    </row>
    <row r="7537" spans="1:6" ht="13.2" x14ac:dyDescent="0.25">
      <c r="A7537" s="5">
        <v>44822.958333333336</v>
      </c>
      <c r="B7537" s="6">
        <v>92.94</v>
      </c>
      <c r="C7537" s="6">
        <v>133.97561999999999</v>
      </c>
      <c r="D7537" s="6">
        <v>0.30629169695202701</v>
      </c>
      <c r="E7537" s="4">
        <f t="shared" si="29"/>
        <v>0.18045243264032676</v>
      </c>
      <c r="F7537" s="4"/>
    </row>
    <row r="7538" spans="1:6" ht="13.2" x14ac:dyDescent="0.25">
      <c r="A7538" s="5">
        <v>44823</v>
      </c>
      <c r="B7538" s="6">
        <v>116.5</v>
      </c>
      <c r="C7538" s="6">
        <v>171.59736000000001</v>
      </c>
      <c r="D7538" s="6">
        <v>0.32108512625135899</v>
      </c>
      <c r="E7538" s="4">
        <f t="shared" si="29"/>
        <v>0.17728273594261437</v>
      </c>
      <c r="F7538" s="4"/>
    </row>
    <row r="7539" spans="1:6" ht="13.2" x14ac:dyDescent="0.25">
      <c r="A7539" s="5">
        <v>44823.041666666664</v>
      </c>
      <c r="B7539" s="6">
        <v>166.09</v>
      </c>
      <c r="C7539" s="6">
        <v>205.91941</v>
      </c>
      <c r="D7539" s="6">
        <v>0.19342231992603301</v>
      </c>
      <c r="E7539" s="4">
        <f t="shared" si="29"/>
        <v>0.17199035854143971</v>
      </c>
      <c r="F7539" s="4"/>
    </row>
    <row r="7540" spans="1:6" ht="13.2" x14ac:dyDescent="0.25">
      <c r="A7540" s="5">
        <v>44823.083333333336</v>
      </c>
      <c r="B7540" s="6">
        <v>238.33</v>
      </c>
      <c r="C7540" s="6">
        <v>238.31554</v>
      </c>
      <c r="D7540" s="7">
        <v>6.0675858569751201E-5</v>
      </c>
      <c r="E7540" s="4">
        <f t="shared" si="29"/>
        <v>0.16776791801614085</v>
      </c>
      <c r="F7540" s="4"/>
    </row>
    <row r="7541" spans="1:6" ht="13.2" x14ac:dyDescent="0.25">
      <c r="A7541" s="5">
        <v>44823.125</v>
      </c>
      <c r="B7541" s="6">
        <v>250.93</v>
      </c>
      <c r="C7541" s="6">
        <v>252.52359999999999</v>
      </c>
      <c r="D7541" s="6">
        <v>6.3106972972030301E-3</v>
      </c>
      <c r="E7541" s="4">
        <f t="shared" si="29"/>
        <v>0.16337729653036839</v>
      </c>
      <c r="F7541" s="4"/>
    </row>
    <row r="7542" spans="1:6" ht="13.2" x14ac:dyDescent="0.25">
      <c r="A7542" s="5">
        <v>44823.166666666664</v>
      </c>
      <c r="B7542" s="6">
        <v>244.19</v>
      </c>
      <c r="C7542" s="6">
        <v>250.15475000000001</v>
      </c>
      <c r="D7542" s="6">
        <v>2.3844240415182998E-2</v>
      </c>
      <c r="E7542" s="4">
        <f t="shared" si="29"/>
        <v>0.15873281037182974</v>
      </c>
      <c r="F7542" s="4"/>
    </row>
    <row r="7543" spans="1:6" ht="13.2" x14ac:dyDescent="0.25">
      <c r="A7543" s="5">
        <v>44823.208333333336</v>
      </c>
      <c r="B7543" s="6">
        <v>239.3</v>
      </c>
      <c r="C7543" s="6">
        <v>244.19261</v>
      </c>
      <c r="D7543" s="6">
        <v>2.0035864312191801E-2</v>
      </c>
      <c r="E7543" s="4">
        <f t="shared" si="29"/>
        <v>0.15458695133091818</v>
      </c>
      <c r="F7543" s="4"/>
    </row>
    <row r="7544" spans="1:6" ht="13.2" x14ac:dyDescent="0.25">
      <c r="A7544" s="5">
        <v>44823.25</v>
      </c>
      <c r="B7544" s="6">
        <v>217.79</v>
      </c>
      <c r="C7544" s="6">
        <v>238.73465999999999</v>
      </c>
      <c r="D7544" s="6">
        <v>8.7731961500688599E-2</v>
      </c>
      <c r="E7544" s="4">
        <f t="shared" si="29"/>
        <v>0.15634646682680556</v>
      </c>
      <c r="F7544" s="4"/>
    </row>
    <row r="7545" spans="1:6" ht="13.2" x14ac:dyDescent="0.25">
      <c r="A7545" s="5">
        <v>44823.291666666664</v>
      </c>
      <c r="B7545" s="6">
        <v>219.49</v>
      </c>
      <c r="C7545" s="6">
        <v>233.07894999999999</v>
      </c>
      <c r="D7545" s="6">
        <v>5.8301918727538302E-2</v>
      </c>
      <c r="E7545" s="4">
        <f t="shared" si="29"/>
        <v>0.15711272075090357</v>
      </c>
      <c r="F7545" s="4"/>
    </row>
    <row r="7546" spans="1:6" ht="13.2" x14ac:dyDescent="0.25">
      <c r="A7546" s="5">
        <v>44823.333333333336</v>
      </c>
      <c r="B7546" s="6">
        <v>222.69</v>
      </c>
      <c r="C7546" s="6">
        <v>228.36420000000001</v>
      </c>
      <c r="D7546" s="6">
        <v>2.4847152049226599E-2</v>
      </c>
      <c r="E7546" s="4">
        <f t="shared" si="29"/>
        <v>0.15689018679236266</v>
      </c>
      <c r="F7546" s="4"/>
    </row>
    <row r="7547" spans="1:6" ht="13.2" x14ac:dyDescent="0.25">
      <c r="A7547" s="5">
        <v>44823.375</v>
      </c>
      <c r="B7547" s="6">
        <v>228.12</v>
      </c>
      <c r="C7547" s="6">
        <v>222.31686999999999</v>
      </c>
      <c r="D7547" s="6">
        <v>2.6102967354659098E-2</v>
      </c>
      <c r="E7547" s="4">
        <f t="shared" si="29"/>
        <v>0.15722901267451936</v>
      </c>
      <c r="F7547" s="4"/>
    </row>
    <row r="7548" spans="1:6" ht="13.2" x14ac:dyDescent="0.25">
      <c r="A7548" s="5">
        <v>44823.416666666664</v>
      </c>
      <c r="B7548" s="6">
        <v>234.87</v>
      </c>
      <c r="C7548" s="6">
        <v>217.08926</v>
      </c>
      <c r="D7548" s="6">
        <v>8.1905203417248704E-2</v>
      </c>
      <c r="E7548" s="4">
        <f t="shared" si="29"/>
        <v>0.15914661096002333</v>
      </c>
      <c r="F7548" s="4"/>
    </row>
    <row r="7549" spans="1:6" ht="13.2" x14ac:dyDescent="0.25">
      <c r="A7549" s="5">
        <v>44823.458333333336</v>
      </c>
      <c r="B7549" s="6">
        <v>237.35</v>
      </c>
      <c r="C7549" s="6">
        <v>219.54945000000001</v>
      </c>
      <c r="D7549" s="6">
        <v>8.1077634218623504E-2</v>
      </c>
      <c r="E7549" s="4">
        <f t="shared" si="29"/>
        <v>0.16170111130710921</v>
      </c>
      <c r="F7549" s="4"/>
    </row>
    <row r="7550" spans="1:6" ht="13.2" x14ac:dyDescent="0.25">
      <c r="A7550" s="5">
        <v>44823.5</v>
      </c>
      <c r="B7550" s="6">
        <v>229.34</v>
      </c>
      <c r="C7550" s="6">
        <v>226.35645</v>
      </c>
      <c r="D7550" s="6">
        <v>1.3180759814884899E-2</v>
      </c>
      <c r="E7550" s="4">
        <f t="shared" si="29"/>
        <v>0.16209027966765893</v>
      </c>
      <c r="F7550" s="4"/>
    </row>
    <row r="7551" spans="1:6" ht="13.2" x14ac:dyDescent="0.25">
      <c r="A7551" s="5">
        <v>44823.541666666664</v>
      </c>
      <c r="B7551" s="6">
        <v>227.65</v>
      </c>
      <c r="C7551" s="6">
        <v>225.77571</v>
      </c>
      <c r="D7551" s="6">
        <v>8.3015573287312499E-3</v>
      </c>
      <c r="E7551" s="4">
        <f t="shared" si="29"/>
        <v>0.16126534101873227</v>
      </c>
      <c r="F7551" s="4"/>
    </row>
    <row r="7552" spans="1:6" ht="13.2" x14ac:dyDescent="0.25">
      <c r="A7552" s="5">
        <v>44823.583333333336</v>
      </c>
      <c r="B7552" s="6">
        <v>229.89</v>
      </c>
      <c r="C7552" s="6">
        <v>213.18002999999999</v>
      </c>
      <c r="D7552" s="6">
        <v>7.8384312076511101E-2</v>
      </c>
      <c r="E7552" s="4">
        <f t="shared" si="29"/>
        <v>0.15999725582064692</v>
      </c>
      <c r="F7552" s="4"/>
    </row>
    <row r="7553" spans="1:6" ht="13.2" x14ac:dyDescent="0.25">
      <c r="A7553" s="5">
        <v>44823.625</v>
      </c>
      <c r="B7553" s="6">
        <v>191.62</v>
      </c>
      <c r="C7553" s="6">
        <v>187.32556</v>
      </c>
      <c r="D7553" s="6">
        <v>2.2925008204966801E-2</v>
      </c>
      <c r="E7553" s="4">
        <f t="shared" si="29"/>
        <v>0.15877727307571102</v>
      </c>
      <c r="F7553" s="4"/>
    </row>
    <row r="7554" spans="1:6" ht="13.2" x14ac:dyDescent="0.25">
      <c r="A7554" s="5">
        <v>44823.666666666664</v>
      </c>
      <c r="B7554" s="6">
        <v>133.69</v>
      </c>
      <c r="C7554" s="6">
        <v>157.62569999999999</v>
      </c>
      <c r="D7554" s="6">
        <v>0.15185150644850401</v>
      </c>
      <c r="E7554" s="4">
        <f t="shared" si="29"/>
        <v>0.15562377652819362</v>
      </c>
      <c r="F7554" s="4"/>
    </row>
    <row r="7555" spans="1:6" ht="13.2" x14ac:dyDescent="0.25">
      <c r="A7555" s="5">
        <v>44823.708333333336</v>
      </c>
      <c r="B7555" s="6">
        <v>109.88</v>
      </c>
      <c r="C7555" s="6">
        <v>135.26961</v>
      </c>
      <c r="D7555" s="6">
        <v>0.187696334749542</v>
      </c>
      <c r="E7555" s="4">
        <f t="shared" si="29"/>
        <v>0.15141516665471735</v>
      </c>
      <c r="F7555" s="4"/>
    </row>
    <row r="7556" spans="1:6" ht="13.2" x14ac:dyDescent="0.25">
      <c r="A7556" s="5">
        <v>44823.75</v>
      </c>
      <c r="B7556" s="6">
        <v>105.85</v>
      </c>
      <c r="C7556" s="6">
        <v>127.34429</v>
      </c>
      <c r="D7556" s="6">
        <v>0.16878880081705999</v>
      </c>
      <c r="E7556" s="4">
        <f t="shared" si="29"/>
        <v>0.14351671141378589</v>
      </c>
      <c r="F7556" s="4"/>
    </row>
    <row r="7557" spans="1:6" ht="13.2" x14ac:dyDescent="0.25">
      <c r="A7557" s="5">
        <v>44823.791666666664</v>
      </c>
      <c r="B7557" s="6">
        <v>105.5</v>
      </c>
      <c r="C7557" s="6">
        <v>127.26</v>
      </c>
      <c r="D7557" s="6">
        <v>0.17098852742417101</v>
      </c>
      <c r="E7557" s="4">
        <f t="shared" si="29"/>
        <v>0.13492618653746663</v>
      </c>
      <c r="F7557" s="4"/>
    </row>
    <row r="7558" spans="1:6" ht="13.2" x14ac:dyDescent="0.25">
      <c r="A7558" s="5">
        <v>44823.833333333336</v>
      </c>
      <c r="B7558" s="6">
        <v>111.4</v>
      </c>
      <c r="C7558" s="6">
        <v>128.79991999999999</v>
      </c>
      <c r="D7558" s="6">
        <v>0.13509263049231601</v>
      </c>
      <c r="E7558" s="4">
        <f t="shared" si="29"/>
        <v>0.12284936212367707</v>
      </c>
      <c r="F7558" s="4"/>
    </row>
    <row r="7559" spans="1:6" ht="13.2" x14ac:dyDescent="0.25">
      <c r="A7559" s="5">
        <v>44823.875</v>
      </c>
      <c r="B7559" s="6">
        <v>113.33</v>
      </c>
      <c r="C7559" s="6">
        <v>132.09528</v>
      </c>
      <c r="D7559" s="6">
        <v>0.14205867158917401</v>
      </c>
      <c r="E7559" s="4">
        <f t="shared" si="29"/>
        <v>0.11117660596009231</v>
      </c>
      <c r="F7559" s="4"/>
    </row>
    <row r="7560" spans="1:6" ht="13.2" x14ac:dyDescent="0.25">
      <c r="A7560" s="5">
        <v>44823.916666666664</v>
      </c>
      <c r="B7560" s="6">
        <v>116.12</v>
      </c>
      <c r="C7560" s="6">
        <v>137.06218999999999</v>
      </c>
      <c r="D7560" s="6">
        <v>0.15279334147513601</v>
      </c>
      <c r="E7560" s="4">
        <f t="shared" si="29"/>
        <v>0.10262828786256452</v>
      </c>
      <c r="F7560" s="4"/>
    </row>
    <row r="7561" spans="1:6" ht="13.2" x14ac:dyDescent="0.25">
      <c r="A7561" s="5">
        <v>44823.958333333336</v>
      </c>
      <c r="B7561" s="6">
        <v>133.34</v>
      </c>
      <c r="C7561" s="6">
        <v>147.11218</v>
      </c>
      <c r="D7561" s="6">
        <v>9.3616857557273503E-2</v>
      </c>
      <c r="E7561" s="4">
        <f t="shared" si="29"/>
        <v>9.3766836221116465E-2</v>
      </c>
      <c r="F7561" s="4"/>
    </row>
    <row r="7562" spans="1:6" ht="13.2" x14ac:dyDescent="0.25">
      <c r="A7562" s="5">
        <v>44824</v>
      </c>
      <c r="B7562" s="6">
        <v>156.65</v>
      </c>
      <c r="C7562" s="6">
        <v>206.52096</v>
      </c>
      <c r="D7562" s="6">
        <v>0.241481348914899</v>
      </c>
      <c r="E7562" s="4">
        <f t="shared" si="29"/>
        <v>9.0450012165430624E-2</v>
      </c>
      <c r="F7562" s="4"/>
    </row>
    <row r="7563" spans="1:6" ht="13.2" x14ac:dyDescent="0.25">
      <c r="A7563" s="5">
        <v>44824.041666666664</v>
      </c>
      <c r="B7563" s="6">
        <v>195.77</v>
      </c>
      <c r="C7563" s="6">
        <v>232.25066000000001</v>
      </c>
      <c r="D7563" s="6">
        <v>0.15707451595616501</v>
      </c>
      <c r="E7563" s="9">
        <f t="shared" si="29"/>
        <v>8.8935520333352794E-2</v>
      </c>
      <c r="F7563" s="4"/>
    </row>
    <row r="7564" spans="1:6" ht="13.2" x14ac:dyDescent="0.25">
      <c r="A7564" s="5">
        <v>44824.083333333336</v>
      </c>
      <c r="B7564" s="6">
        <v>261.45</v>
      </c>
      <c r="C7564" s="6">
        <v>255.08068</v>
      </c>
      <c r="D7564" s="6">
        <v>2.4969825233333898E-2</v>
      </c>
      <c r="E7564" s="4">
        <f t="shared" si="29"/>
        <v>8.9973401557301311E-2</v>
      </c>
      <c r="F7564" s="4"/>
    </row>
    <row r="7565" spans="1:6" ht="13.2" x14ac:dyDescent="0.25">
      <c r="A7565" s="5">
        <v>44824.125</v>
      </c>
      <c r="B7565" s="6">
        <v>263.42</v>
      </c>
      <c r="C7565" s="6">
        <v>262.50592999999998</v>
      </c>
      <c r="D7565" s="6">
        <v>3.4820927664378398E-3</v>
      </c>
      <c r="E7565" s="4">
        <f t="shared" si="29"/>
        <v>8.9855543035186072E-2</v>
      </c>
      <c r="F7565" s="4"/>
    </row>
    <row r="7566" spans="1:6" ht="13.2" x14ac:dyDescent="0.25">
      <c r="A7566" s="5">
        <v>44824.166666666664</v>
      </c>
      <c r="B7566" s="6">
        <v>247.45</v>
      </c>
      <c r="C7566" s="6">
        <v>254.54868999999999</v>
      </c>
      <c r="D7566" s="6">
        <v>2.78873562460683E-2</v>
      </c>
      <c r="E7566" s="4">
        <f t="shared" si="29"/>
        <v>9.0024006194806286E-2</v>
      </c>
      <c r="F7566" s="4"/>
    </row>
    <row r="7567" spans="1:6" ht="13.2" x14ac:dyDescent="0.25">
      <c r="A7567" s="5">
        <v>44824.208333333336</v>
      </c>
      <c r="B7567" s="6">
        <v>227.12</v>
      </c>
      <c r="C7567" s="6">
        <v>246.11962</v>
      </c>
      <c r="D7567" s="6">
        <v>7.7196689967260604E-2</v>
      </c>
      <c r="E7567" s="4">
        <f t="shared" si="29"/>
        <v>9.2405707263767498E-2</v>
      </c>
      <c r="F7567" s="4"/>
    </row>
    <row r="7568" spans="1:6" ht="13.2" x14ac:dyDescent="0.25">
      <c r="A7568" s="5">
        <v>44824.25</v>
      </c>
      <c r="B7568" s="6">
        <v>226.47</v>
      </c>
      <c r="C7568" s="6">
        <v>240.39250000000001</v>
      </c>
      <c r="D7568" s="6">
        <v>5.7915700365028001E-2</v>
      </c>
      <c r="E7568" s="4">
        <f t="shared" si="29"/>
        <v>9.1163363049781634E-2</v>
      </c>
      <c r="F7568" s="4"/>
    </row>
    <row r="7569" spans="1:6" ht="13.2" x14ac:dyDescent="0.25">
      <c r="A7569" s="5">
        <v>44824.291666666664</v>
      </c>
      <c r="B7569" s="6">
        <v>223.96</v>
      </c>
      <c r="C7569" s="6">
        <v>231.49162000000001</v>
      </c>
      <c r="D7569" s="6">
        <v>3.2535173411460797E-2</v>
      </c>
      <c r="E7569" s="4">
        <f t="shared" si="29"/>
        <v>9.0089748661611777E-2</v>
      </c>
      <c r="F7569" s="4"/>
    </row>
    <row r="7570" spans="1:6" ht="13.2" x14ac:dyDescent="0.25">
      <c r="A7570" s="5">
        <v>44824.333333333336</v>
      </c>
      <c r="B7570" s="6">
        <v>227.82</v>
      </c>
      <c r="C7570" s="6">
        <v>222.88042999999999</v>
      </c>
      <c r="D7570" s="6">
        <v>2.2162421348523E-2</v>
      </c>
      <c r="E7570" s="4">
        <f t="shared" si="29"/>
        <v>8.9977884882415773E-2</v>
      </c>
      <c r="F7570" s="4"/>
    </row>
    <row r="7571" spans="1:6" ht="13.2" x14ac:dyDescent="0.25">
      <c r="A7571" s="5">
        <v>44824.375</v>
      </c>
      <c r="B7571" s="6">
        <v>232.68</v>
      </c>
      <c r="C7571" s="6">
        <v>216.50013000000001</v>
      </c>
      <c r="D7571" s="6">
        <v>7.4733765748778005E-2</v>
      </c>
      <c r="E7571" s="4">
        <f t="shared" si="29"/>
        <v>9.2004168148837398E-2</v>
      </c>
      <c r="F7571" s="4"/>
    </row>
    <row r="7572" spans="1:6" ht="13.2" x14ac:dyDescent="0.25">
      <c r="A7572" s="5">
        <v>44824.416666666664</v>
      </c>
      <c r="B7572" s="6">
        <v>234.43</v>
      </c>
      <c r="C7572" s="6">
        <v>213.92284000000001</v>
      </c>
      <c r="D7572" s="6">
        <v>9.5862414691203601E-2</v>
      </c>
      <c r="E7572" s="4">
        <f t="shared" si="29"/>
        <v>9.25857186185855E-2</v>
      </c>
      <c r="F7572" s="4"/>
    </row>
    <row r="7573" spans="1:6" ht="13.2" x14ac:dyDescent="0.25">
      <c r="A7573" s="5">
        <v>44824.458333333336</v>
      </c>
      <c r="B7573" s="6">
        <v>233.12</v>
      </c>
      <c r="C7573" s="6">
        <v>217.98946000000001</v>
      </c>
      <c r="D7573" s="6">
        <v>6.9409502642925905E-2</v>
      </c>
      <c r="E7573" s="4">
        <f t="shared" si="29"/>
        <v>9.2099546469598101E-2</v>
      </c>
      <c r="F7573" s="4"/>
    </row>
    <row r="7574" spans="1:6" ht="13.2" x14ac:dyDescent="0.25">
      <c r="A7574" s="5">
        <v>44824.5</v>
      </c>
      <c r="B7574" s="6">
        <v>235.18</v>
      </c>
      <c r="C7574" s="6">
        <v>225.62298000000001</v>
      </c>
      <c r="D7574" s="6">
        <v>4.2358362610049702E-2</v>
      </c>
      <c r="E7574" s="4">
        <f t="shared" si="29"/>
        <v>9.3315279919396629E-2</v>
      </c>
      <c r="F7574" s="4"/>
    </row>
    <row r="7575" spans="1:6" ht="13.2" x14ac:dyDescent="0.25">
      <c r="A7575" s="5">
        <v>44824.541666666664</v>
      </c>
      <c r="B7575" s="6">
        <v>236.28</v>
      </c>
      <c r="C7575" s="6">
        <v>226.69030000000001</v>
      </c>
      <c r="D7575" s="6">
        <v>4.2303089280838098E-2</v>
      </c>
      <c r="E7575" s="4">
        <f t="shared" si="29"/>
        <v>9.4732010417401091E-2</v>
      </c>
      <c r="F7575" s="4"/>
    </row>
    <row r="7576" spans="1:6" ht="13.2" x14ac:dyDescent="0.25">
      <c r="A7576" s="5">
        <v>44824.583333333336</v>
      </c>
      <c r="B7576" s="6">
        <v>233.7</v>
      </c>
      <c r="C7576" s="6">
        <v>214.38184999999999</v>
      </c>
      <c r="D7576" s="6">
        <v>9.0110939895331602E-2</v>
      </c>
      <c r="E7576" s="4">
        <f t="shared" si="29"/>
        <v>9.5220619909851964E-2</v>
      </c>
      <c r="F7576" s="4"/>
    </row>
    <row r="7577" spans="1:6" ht="13.2" x14ac:dyDescent="0.25">
      <c r="A7577" s="5">
        <v>44824.625</v>
      </c>
      <c r="B7577" s="6">
        <v>192.31</v>
      </c>
      <c r="C7577" s="6">
        <v>189.85341</v>
      </c>
      <c r="D7577" s="6">
        <v>1.2939404143438899E-2</v>
      </c>
      <c r="E7577" s="4">
        <f t="shared" si="29"/>
        <v>9.4804553073954967E-2</v>
      </c>
      <c r="F7577" s="4"/>
    </row>
    <row r="7578" spans="1:6" ht="13.2" x14ac:dyDescent="0.25">
      <c r="A7578" s="5">
        <v>44824.666666666664</v>
      </c>
      <c r="B7578" s="6">
        <v>126.31</v>
      </c>
      <c r="C7578" s="6">
        <v>166.54956999999999</v>
      </c>
      <c r="D7578" s="6">
        <v>0.24160716836434901</v>
      </c>
      <c r="E7578" s="4">
        <f t="shared" si="29"/>
        <v>9.8544372320448478E-2</v>
      </c>
      <c r="F7578" s="4"/>
    </row>
    <row r="7579" spans="1:6" ht="13.2" x14ac:dyDescent="0.25">
      <c r="A7579" s="5">
        <v>44824.708333333336</v>
      </c>
      <c r="B7579" s="6">
        <v>115.04</v>
      </c>
      <c r="C7579" s="6">
        <v>153.03269</v>
      </c>
      <c r="D7579" s="6">
        <v>0.24826519092097199</v>
      </c>
      <c r="E7579" s="4">
        <f t="shared" si="29"/>
        <v>0.10106807466092475</v>
      </c>
      <c r="F7579" s="4"/>
    </row>
    <row r="7580" spans="1:6" ht="13.2" x14ac:dyDescent="0.25">
      <c r="A7580" s="5">
        <v>44824.75</v>
      </c>
      <c r="B7580" s="6">
        <v>115.99</v>
      </c>
      <c r="C7580" s="6">
        <v>152.10288</v>
      </c>
      <c r="D7580" s="6">
        <v>0.237424038256211</v>
      </c>
      <c r="E7580" s="4">
        <f t="shared" si="29"/>
        <v>0.10392787622088938</v>
      </c>
      <c r="F7580" s="4"/>
    </row>
    <row r="7581" spans="1:6" ht="13.2" x14ac:dyDescent="0.25">
      <c r="A7581" s="5">
        <v>44824.791666666664</v>
      </c>
      <c r="B7581" s="6">
        <v>109.05</v>
      </c>
      <c r="C7581" s="6">
        <v>157.82652999999999</v>
      </c>
      <c r="D7581" s="6">
        <v>0.309051526381527</v>
      </c>
      <c r="E7581" s="4">
        <f t="shared" si="29"/>
        <v>0.10968050117744586</v>
      </c>
      <c r="F7581" s="4"/>
    </row>
    <row r="7582" spans="1:6" ht="13.2" x14ac:dyDescent="0.25">
      <c r="A7582" s="5">
        <v>44824.833333333336</v>
      </c>
      <c r="B7582" s="6">
        <v>113.83</v>
      </c>
      <c r="C7582" s="6">
        <v>163.89036999999999</v>
      </c>
      <c r="D7582" s="6">
        <v>0.30545034464197002</v>
      </c>
      <c r="E7582" s="4">
        <f t="shared" si="29"/>
        <v>0.11677873926701481</v>
      </c>
      <c r="F7582" s="4"/>
    </row>
    <row r="7583" spans="1:6" ht="13.2" x14ac:dyDescent="0.25">
      <c r="A7583" s="5">
        <v>44824.875</v>
      </c>
      <c r="B7583" s="6">
        <v>114.28</v>
      </c>
      <c r="C7583" s="6">
        <v>168.83372</v>
      </c>
      <c r="D7583" s="6">
        <v>0.32312099739317401</v>
      </c>
      <c r="E7583" s="4">
        <f t="shared" si="29"/>
        <v>0.12432300284218147</v>
      </c>
      <c r="F7583" s="4"/>
    </row>
    <row r="7584" spans="1:6" ht="13.2" x14ac:dyDescent="0.25">
      <c r="A7584" s="5">
        <v>44824.916666666664</v>
      </c>
      <c r="B7584" s="6">
        <v>117.94</v>
      </c>
      <c r="C7584" s="6">
        <v>175.01397</v>
      </c>
      <c r="D7584" s="6">
        <v>0.32611093845822697</v>
      </c>
      <c r="E7584" s="4">
        <f t="shared" si="29"/>
        <v>0.1315445693831436</v>
      </c>
      <c r="F7584" s="4"/>
    </row>
    <row r="7585" spans="1:6" ht="13.2" x14ac:dyDescent="0.25">
      <c r="A7585" s="5">
        <v>44824.958333333336</v>
      </c>
      <c r="B7585" s="6">
        <v>135.21</v>
      </c>
      <c r="C7585" s="6">
        <v>186.16385</v>
      </c>
      <c r="D7585" s="6">
        <v>0.27370432014593499</v>
      </c>
      <c r="E7585" s="4">
        <f t="shared" si="29"/>
        <v>0.13904821365767114</v>
      </c>
      <c r="F7585" s="4"/>
    </row>
    <row r="7586" spans="1:6" ht="13.2" x14ac:dyDescent="0.25">
      <c r="A7586" s="5">
        <v>44822</v>
      </c>
      <c r="B7586" s="6">
        <v>91.37</v>
      </c>
      <c r="C7586" s="6">
        <v>121.1611</v>
      </c>
      <c r="D7586" s="6">
        <v>0.24588007206933499</v>
      </c>
      <c r="E7586" s="4">
        <f t="shared" si="29"/>
        <v>0.13923149378910596</v>
      </c>
      <c r="F7586" s="4"/>
    </row>
    <row r="7587" spans="1:6" ht="13.2" x14ac:dyDescent="0.25">
      <c r="A7587" s="5">
        <v>44822.041666666664</v>
      </c>
      <c r="B7587" s="6">
        <v>125.83</v>
      </c>
      <c r="C7587" s="6">
        <v>153.91648000000001</v>
      </c>
      <c r="D7587" s="6">
        <v>0.18247870533421701</v>
      </c>
      <c r="E7587" s="4">
        <f t="shared" si="29"/>
        <v>0.14029000167985814</v>
      </c>
      <c r="F7587" s="4"/>
    </row>
    <row r="7588" spans="1:6" ht="13.2" x14ac:dyDescent="0.25">
      <c r="A7588" s="5">
        <v>44822.083333333336</v>
      </c>
      <c r="B7588" s="6">
        <v>201.22</v>
      </c>
      <c r="C7588" s="6">
        <v>187.13927000000001</v>
      </c>
      <c r="D7588" s="6">
        <v>7.5241984218491306E-2</v>
      </c>
      <c r="E7588" s="4">
        <f t="shared" si="29"/>
        <v>0.14238467497090637</v>
      </c>
      <c r="F7588" s="4"/>
    </row>
    <row r="7589" spans="1:6" ht="13.2" x14ac:dyDescent="0.25">
      <c r="A7589" s="5">
        <v>44822.125</v>
      </c>
      <c r="B7589" s="6">
        <v>217.16</v>
      </c>
      <c r="C7589" s="6">
        <v>209.06707</v>
      </c>
      <c r="D7589" s="6">
        <v>3.8709730805525602E-2</v>
      </c>
      <c r="E7589" s="4">
        <f t="shared" si="29"/>
        <v>0.14385249322253504</v>
      </c>
      <c r="F7589" s="4"/>
    </row>
    <row r="7590" spans="1:6" ht="13.2" x14ac:dyDescent="0.25">
      <c r="A7590" s="5">
        <v>44822.166666666664</v>
      </c>
      <c r="B7590" s="6">
        <v>210.7</v>
      </c>
      <c r="C7590" s="6">
        <v>216.8528</v>
      </c>
      <c r="D7590" s="6">
        <v>2.8373163731342198E-2</v>
      </c>
      <c r="E7590" s="4">
        <f t="shared" si="29"/>
        <v>0.14387273520108809</v>
      </c>
      <c r="F7590" s="4"/>
    </row>
    <row r="7591" spans="1:6" ht="13.2" x14ac:dyDescent="0.25">
      <c r="A7591" s="5">
        <v>44822.208333333336</v>
      </c>
      <c r="B7591" s="6">
        <v>207.8</v>
      </c>
      <c r="C7591" s="6">
        <v>214.92624000000001</v>
      </c>
      <c r="D7591" s="6">
        <v>3.3156677379178899E-2</v>
      </c>
      <c r="E7591" s="4">
        <f t="shared" si="29"/>
        <v>0.1420377346765847</v>
      </c>
      <c r="F7591" s="4"/>
    </row>
    <row r="7592" spans="1:6" ht="13.2" x14ac:dyDescent="0.25">
      <c r="A7592" s="5">
        <v>44822.25</v>
      </c>
      <c r="B7592" s="6">
        <v>217.93</v>
      </c>
      <c r="C7592" s="6">
        <v>208.85085000000001</v>
      </c>
      <c r="D7592" s="6">
        <v>4.3471932242554898E-2</v>
      </c>
      <c r="E7592" s="4">
        <f t="shared" si="29"/>
        <v>0.14143591100481498</v>
      </c>
      <c r="F7592" s="4"/>
    </row>
    <row r="7593" spans="1:6" ht="13.2" x14ac:dyDescent="0.25">
      <c r="A7593" s="5">
        <v>44822.291666666664</v>
      </c>
      <c r="B7593" s="6">
        <v>212.82</v>
      </c>
      <c r="C7593" s="6">
        <v>204.10057</v>
      </c>
      <c r="D7593" s="6">
        <v>4.2721242767719797E-2</v>
      </c>
      <c r="E7593" s="4">
        <f t="shared" si="29"/>
        <v>0.14186033056132577</v>
      </c>
      <c r="F7593" s="4"/>
    </row>
    <row r="7594" spans="1:6" ht="13.2" x14ac:dyDescent="0.25">
      <c r="A7594" s="5">
        <v>44822.333333333336</v>
      </c>
      <c r="B7594" s="6">
        <v>210.58</v>
      </c>
      <c r="C7594" s="6">
        <v>204.60192000000001</v>
      </c>
      <c r="D7594" s="6">
        <v>2.9218103134125002E-2</v>
      </c>
      <c r="E7594" s="4">
        <f t="shared" si="29"/>
        <v>0.14215431730239253</v>
      </c>
      <c r="F7594" s="4"/>
    </row>
    <row r="7595" spans="1:6" ht="13.2" x14ac:dyDescent="0.25">
      <c r="A7595" s="5">
        <v>44822.375</v>
      </c>
      <c r="B7595" s="6">
        <v>214.38</v>
      </c>
      <c r="C7595" s="6">
        <v>202.94671</v>
      </c>
      <c r="D7595" s="6">
        <v>5.6336414618399E-2</v>
      </c>
      <c r="E7595" s="4">
        <f t="shared" si="29"/>
        <v>0.14138776100529341</v>
      </c>
      <c r="F7595" s="4"/>
    </row>
    <row r="7596" spans="1:6" ht="13.2" x14ac:dyDescent="0.25">
      <c r="A7596" s="5">
        <v>44822.416666666664</v>
      </c>
      <c r="B7596" s="6">
        <v>211.45</v>
      </c>
      <c r="C7596" s="6">
        <v>196.56646000000001</v>
      </c>
      <c r="D7596" s="6">
        <v>7.5717596989842401E-2</v>
      </c>
      <c r="E7596" s="4">
        <f t="shared" si="29"/>
        <v>0.14054839360107005</v>
      </c>
      <c r="F7596" s="4"/>
    </row>
    <row r="7597" spans="1:6" ht="13.2" x14ac:dyDescent="0.25">
      <c r="A7597" s="5">
        <v>44822.458333333336</v>
      </c>
      <c r="B7597" s="6">
        <v>211.51</v>
      </c>
      <c r="C7597" s="6">
        <v>194.17160000000001</v>
      </c>
      <c r="D7597" s="6">
        <v>8.9294211923885702E-2</v>
      </c>
      <c r="E7597" s="4">
        <f t="shared" si="29"/>
        <v>0.14137692315444336</v>
      </c>
      <c r="F7597" s="4"/>
    </row>
    <row r="7598" spans="1:6" ht="13.2" x14ac:dyDescent="0.25">
      <c r="A7598" s="5">
        <v>44822.5</v>
      </c>
      <c r="B7598" s="6">
        <v>215.72</v>
      </c>
      <c r="C7598" s="6">
        <v>197.72763</v>
      </c>
      <c r="D7598" s="6">
        <v>9.0995729833002997E-2</v>
      </c>
      <c r="E7598" s="4">
        <f t="shared" si="29"/>
        <v>0.14340348012206641</v>
      </c>
      <c r="F7598" s="4"/>
    </row>
    <row r="7599" spans="1:6" ht="13.2" x14ac:dyDescent="0.25">
      <c r="A7599" s="5">
        <v>44822.541666666664</v>
      </c>
      <c r="B7599" s="6">
        <v>203.84</v>
      </c>
      <c r="C7599" s="6">
        <v>195.93933999999999</v>
      </c>
      <c r="D7599" s="6">
        <v>4.0321969033885699E-2</v>
      </c>
      <c r="E7599" s="4">
        <f t="shared" si="29"/>
        <v>0.14332093344511007</v>
      </c>
      <c r="F7599" s="4"/>
    </row>
    <row r="7600" spans="1:6" ht="13.2" x14ac:dyDescent="0.25">
      <c r="A7600" s="5">
        <v>44822.583333333336</v>
      </c>
      <c r="B7600" s="6">
        <v>208.23</v>
      </c>
      <c r="C7600" s="6">
        <v>177.85759999999999</v>
      </c>
      <c r="D7600" s="6">
        <v>0.17076807513426401</v>
      </c>
      <c r="E7600" s="4">
        <f t="shared" si="29"/>
        <v>0.1466816474133989</v>
      </c>
      <c r="F7600" s="4"/>
    </row>
    <row r="7601" spans="1:6" ht="13.2" x14ac:dyDescent="0.25">
      <c r="A7601" s="5">
        <v>44822.625</v>
      </c>
      <c r="B7601" s="6">
        <v>165.91</v>
      </c>
      <c r="C7601" s="6">
        <v>144.76703000000001</v>
      </c>
      <c r="D7601" s="6">
        <v>0.14604824040390901</v>
      </c>
      <c r="E7601" s="4">
        <f t="shared" si="29"/>
        <v>0.15222784892425184</v>
      </c>
      <c r="F7601" s="4"/>
    </row>
    <row r="7602" spans="1:6" ht="13.2" x14ac:dyDescent="0.25">
      <c r="A7602" s="5">
        <v>44822.666666666664</v>
      </c>
      <c r="B7602" s="6">
        <v>102.52</v>
      </c>
      <c r="C7602" s="6">
        <v>111.03352</v>
      </c>
      <c r="D7602" s="6">
        <v>7.6675223842313497E-2</v>
      </c>
      <c r="E7602" s="4">
        <f t="shared" si="29"/>
        <v>0.145355684569167</v>
      </c>
      <c r="F7602" s="4"/>
    </row>
    <row r="7603" spans="1:6" ht="13.2" x14ac:dyDescent="0.25">
      <c r="A7603" s="5">
        <v>44822.708333333336</v>
      </c>
      <c r="B7603" s="6">
        <v>83.36</v>
      </c>
      <c r="C7603" s="6">
        <v>89.982590000000002</v>
      </c>
      <c r="D7603" s="6">
        <v>7.3598570567928706E-2</v>
      </c>
      <c r="E7603" s="4">
        <f t="shared" si="29"/>
        <v>0.13807790872112355</v>
      </c>
      <c r="F7603" s="4"/>
    </row>
    <row r="7604" spans="1:6" ht="13.2" x14ac:dyDescent="0.25">
      <c r="A7604" s="5">
        <v>44822.75</v>
      </c>
      <c r="B7604" s="6">
        <v>72.27</v>
      </c>
      <c r="C7604" s="6">
        <v>85.353870000000001</v>
      </c>
      <c r="D7604" s="6">
        <v>0.15328971023809401</v>
      </c>
      <c r="E7604" s="4">
        <f t="shared" si="29"/>
        <v>0.13457231172036868</v>
      </c>
      <c r="F7604" s="4"/>
    </row>
    <row r="7605" spans="1:6" ht="13.2" x14ac:dyDescent="0.25">
      <c r="A7605" s="5">
        <v>44822.791666666664</v>
      </c>
      <c r="B7605" s="6">
        <v>70.44</v>
      </c>
      <c r="C7605" s="6">
        <v>85.902969999999996</v>
      </c>
      <c r="D7605" s="6">
        <v>0.180005068509272</v>
      </c>
      <c r="E7605" s="4">
        <f t="shared" si="29"/>
        <v>0.12919537597569136</v>
      </c>
      <c r="F7605" s="4"/>
    </row>
    <row r="7606" spans="1:6" ht="13.2" x14ac:dyDescent="0.25">
      <c r="A7606" s="5">
        <v>44822.833333333336</v>
      </c>
      <c r="B7606" s="6">
        <v>66.12</v>
      </c>
      <c r="C7606" s="6">
        <v>83.775760000000005</v>
      </c>
      <c r="D7606" s="6">
        <v>0.210750221782529</v>
      </c>
      <c r="E7606" s="4">
        <f t="shared" si="29"/>
        <v>0.12524953752321466</v>
      </c>
      <c r="F7606" s="4"/>
    </row>
    <row r="7607" spans="1:6" ht="13.2" x14ac:dyDescent="0.25">
      <c r="A7607" s="5">
        <v>44822.875</v>
      </c>
      <c r="B7607" s="6">
        <v>69</v>
      </c>
      <c r="C7607" s="6">
        <v>81.59375</v>
      </c>
      <c r="D7607" s="6">
        <v>0.15434699348908401</v>
      </c>
      <c r="E7607" s="4">
        <f t="shared" si="29"/>
        <v>0.11821728736054422</v>
      </c>
      <c r="F7607" s="4"/>
    </row>
    <row r="7608" spans="1:6" ht="13.2" x14ac:dyDescent="0.25">
      <c r="A7608" s="5">
        <v>44822.916666666664</v>
      </c>
      <c r="B7608" s="6">
        <v>80.53</v>
      </c>
      <c r="C7608" s="6">
        <v>84.952960000000004</v>
      </c>
      <c r="D7608" s="6">
        <v>5.2063636158175101E-2</v>
      </c>
      <c r="E7608" s="4">
        <f t="shared" si="29"/>
        <v>0.10679864976470875</v>
      </c>
      <c r="F7608" s="4"/>
    </row>
    <row r="7609" spans="1:6" ht="13.2" x14ac:dyDescent="0.25">
      <c r="A7609" s="5">
        <v>44822.958333333336</v>
      </c>
      <c r="B7609" s="6">
        <v>92.94</v>
      </c>
      <c r="C7609" s="6">
        <v>99.050870000000003</v>
      </c>
      <c r="D7609" s="6">
        <v>6.1694258717768E-2</v>
      </c>
      <c r="E7609" s="4">
        <f t="shared" si="29"/>
        <v>9.7964897205201781E-2</v>
      </c>
      <c r="F7609" s="4"/>
    </row>
    <row r="7610" spans="1:6" ht="13.2" x14ac:dyDescent="0.25">
      <c r="A7610" s="5">
        <v>44823</v>
      </c>
      <c r="B7610" s="6">
        <v>116.5</v>
      </c>
      <c r="C7610" s="6">
        <v>135.68225000000001</v>
      </c>
      <c r="D7610" s="6">
        <v>0.141376266976704</v>
      </c>
      <c r="E7610" s="4">
        <f t="shared" si="29"/>
        <v>9.3610571993008804E-2</v>
      </c>
      <c r="F7610" s="4"/>
    </row>
    <row r="7611" spans="1:6" ht="13.2" x14ac:dyDescent="0.25">
      <c r="A7611" s="5">
        <v>44823.041666666664</v>
      </c>
      <c r="B7611" s="6">
        <v>166.09</v>
      </c>
      <c r="C7611" s="6">
        <v>169.97842</v>
      </c>
      <c r="D7611" s="6">
        <v>2.2875962725150599E-2</v>
      </c>
      <c r="E7611" s="4">
        <f t="shared" si="29"/>
        <v>8.6960457717631043E-2</v>
      </c>
      <c r="F7611" s="4"/>
    </row>
    <row r="7612" spans="1:6" ht="13.2" x14ac:dyDescent="0.25">
      <c r="A7612" s="5">
        <v>44823.083333333336</v>
      </c>
      <c r="B7612" s="6">
        <v>238.33</v>
      </c>
      <c r="C7612" s="6">
        <v>211.07216</v>
      </c>
      <c r="D7612" s="6">
        <v>0.12913991120382701</v>
      </c>
      <c r="E7612" s="4">
        <f t="shared" si="29"/>
        <v>8.9206204675353382E-2</v>
      </c>
      <c r="F7612" s="4"/>
    </row>
    <row r="7613" spans="1:6" ht="13.2" x14ac:dyDescent="0.25">
      <c r="A7613" s="5">
        <v>44823.125</v>
      </c>
      <c r="B7613" s="6">
        <v>250.93</v>
      </c>
      <c r="C7613" s="6">
        <v>237.69614000000001</v>
      </c>
      <c r="D7613" s="6">
        <v>5.5675536001552201E-2</v>
      </c>
      <c r="E7613" s="4">
        <f t="shared" si="29"/>
        <v>8.9913113225187843E-2</v>
      </c>
      <c r="F7613" s="4"/>
    </row>
    <row r="7614" spans="1:6" ht="13.2" x14ac:dyDescent="0.25">
      <c r="A7614" s="5">
        <v>44823.166666666664</v>
      </c>
      <c r="B7614" s="6">
        <v>244.19</v>
      </c>
      <c r="C7614" s="6">
        <v>244.29685000000001</v>
      </c>
      <c r="D7614" s="6">
        <v>4.3737772304476498E-4</v>
      </c>
      <c r="E7614" s="4">
        <f t="shared" si="29"/>
        <v>8.8749122141508763E-2</v>
      </c>
      <c r="F7614" s="4"/>
    </row>
    <row r="7615" spans="1:6" ht="13.2" x14ac:dyDescent="0.25">
      <c r="A7615" s="5">
        <v>44823.208333333336</v>
      </c>
      <c r="B7615" s="6">
        <v>239.3</v>
      </c>
      <c r="C7615" s="6">
        <v>239.83292</v>
      </c>
      <c r="D7615" s="6">
        <v>2.2220469149939401E-3</v>
      </c>
      <c r="E7615" s="4">
        <f t="shared" si="29"/>
        <v>8.7460179205501046E-2</v>
      </c>
      <c r="F7615" s="4"/>
    </row>
    <row r="7616" spans="1:6" ht="13.2" x14ac:dyDescent="0.25">
      <c r="A7616" s="5">
        <v>44823.25</v>
      </c>
      <c r="B7616" s="6">
        <v>217.79</v>
      </c>
      <c r="C7616" s="6">
        <v>230.04548</v>
      </c>
      <c r="D7616" s="6">
        <v>5.3274161265850502E-2</v>
      </c>
      <c r="E7616" s="4">
        <f t="shared" si="29"/>
        <v>8.7868605414805026E-2</v>
      </c>
      <c r="F7616" s="4"/>
    </row>
    <row r="7617" spans="1:6" ht="13.2" x14ac:dyDescent="0.25">
      <c r="A7617" s="5">
        <v>44823.291666666664</v>
      </c>
      <c r="B7617" s="6">
        <v>219.49</v>
      </c>
      <c r="C7617" s="6">
        <v>219.30248</v>
      </c>
      <c r="D7617" s="6">
        <v>8.55074689533863E-4</v>
      </c>
      <c r="E7617" s="4">
        <f t="shared" si="29"/>
        <v>8.612418174488061E-2</v>
      </c>
      <c r="F7617" s="4"/>
    </row>
    <row r="7618" spans="1:6" ht="13.2" x14ac:dyDescent="0.25">
      <c r="A7618" s="5">
        <v>44823.333333333336</v>
      </c>
      <c r="B7618" s="6">
        <v>222.69</v>
      </c>
      <c r="C7618" s="6">
        <v>212.20071999999999</v>
      </c>
      <c r="D7618" s="6">
        <v>4.9430935012850098E-2</v>
      </c>
      <c r="E7618" s="4">
        <f t="shared" si="29"/>
        <v>8.6966383073160833E-2</v>
      </c>
      <c r="F7618" s="4"/>
    </row>
    <row r="7619" spans="1:6" ht="13.2" x14ac:dyDescent="0.25">
      <c r="A7619" s="5">
        <v>44823.375</v>
      </c>
      <c r="B7619" s="6">
        <v>228.12</v>
      </c>
      <c r="C7619" s="6">
        <v>205.26397</v>
      </c>
      <c r="D7619" s="6">
        <v>0.111349449199486</v>
      </c>
      <c r="E7619" s="4">
        <f t="shared" si="29"/>
        <v>8.9258592847372809E-2</v>
      </c>
      <c r="F7619" s="4"/>
    </row>
    <row r="7620" spans="1:6" ht="13.2" x14ac:dyDescent="0.25">
      <c r="A7620" s="5">
        <v>44823.416666666664</v>
      </c>
      <c r="B7620" s="6">
        <v>234.87</v>
      </c>
      <c r="C7620" s="6">
        <v>198.96110999999999</v>
      </c>
      <c r="D7620" s="6">
        <v>0.180481954488492</v>
      </c>
      <c r="E7620" s="4">
        <f t="shared" si="29"/>
        <v>9.3623774409816549E-2</v>
      </c>
      <c r="F7620" s="4"/>
    </row>
    <row r="7621" spans="1:6" ht="13.2" x14ac:dyDescent="0.25">
      <c r="A7621" s="5">
        <v>44823.458333333336</v>
      </c>
      <c r="B7621" s="6">
        <v>237.35</v>
      </c>
      <c r="C7621" s="6">
        <v>201.16327999999999</v>
      </c>
      <c r="D7621" s="6">
        <v>0.17988730348799201</v>
      </c>
      <c r="E7621" s="4">
        <f t="shared" si="29"/>
        <v>9.7398486558320951E-2</v>
      </c>
      <c r="F7621" s="4"/>
    </row>
    <row r="7622" spans="1:6" ht="13.2" x14ac:dyDescent="0.25">
      <c r="A7622" s="5">
        <v>44823.5</v>
      </c>
      <c r="B7622" s="6">
        <v>229.34</v>
      </c>
      <c r="C7622" s="6">
        <v>206.95231999999999</v>
      </c>
      <c r="D7622" s="6">
        <v>0.10817796099120799</v>
      </c>
      <c r="E7622" s="4">
        <f t="shared" si="29"/>
        <v>9.81144128565795E-2</v>
      </c>
      <c r="F7622" s="4"/>
    </row>
    <row r="7623" spans="1:6" ht="13.2" x14ac:dyDescent="0.25">
      <c r="A7623" s="5">
        <v>44823.541666666664</v>
      </c>
      <c r="B7623" s="6">
        <v>227.65</v>
      </c>
      <c r="C7623" s="6">
        <v>204.04141000000001</v>
      </c>
      <c r="D7623" s="6">
        <v>0.115704895393537</v>
      </c>
      <c r="E7623" s="4">
        <f t="shared" si="29"/>
        <v>0.10125536812156498</v>
      </c>
      <c r="F7623" s="4"/>
    </row>
    <row r="7624" spans="1:6" ht="13.2" x14ac:dyDescent="0.25">
      <c r="A7624" s="5">
        <v>44823.583333333336</v>
      </c>
      <c r="B7624" s="6">
        <v>229.89</v>
      </c>
      <c r="C7624" s="6">
        <v>188.59834000000001</v>
      </c>
      <c r="D7624" s="6">
        <v>0.21893967889643101</v>
      </c>
      <c r="E7624" s="4">
        <f t="shared" si="29"/>
        <v>0.10326251827832193</v>
      </c>
      <c r="F7624" s="4"/>
    </row>
    <row r="7625" spans="1:6" ht="13.2" x14ac:dyDescent="0.25">
      <c r="A7625" s="5">
        <v>44823.625</v>
      </c>
      <c r="B7625" s="6">
        <v>191.62</v>
      </c>
      <c r="C7625" s="6">
        <v>161.57865000000001</v>
      </c>
      <c r="D7625" s="6">
        <v>0.18592400666796</v>
      </c>
      <c r="E7625" s="4">
        <f t="shared" si="29"/>
        <v>0.10492400853932404</v>
      </c>
      <c r="F7625" s="4"/>
    </row>
    <row r="7626" spans="1:6" ht="13.2" x14ac:dyDescent="0.25">
      <c r="A7626" s="5">
        <v>44823.666666666664</v>
      </c>
      <c r="B7626" s="6">
        <v>133.69</v>
      </c>
      <c r="C7626" s="6">
        <v>132.52395999999999</v>
      </c>
      <c r="D7626" s="6">
        <v>8.7987108142558498E-3</v>
      </c>
      <c r="E7626" s="4">
        <f t="shared" si="29"/>
        <v>0.10209582049648831</v>
      </c>
      <c r="F7626" s="4"/>
    </row>
    <row r="7627" spans="1:6" ht="13.2" x14ac:dyDescent="0.25">
      <c r="A7627" s="5">
        <v>44823.708333333336</v>
      </c>
      <c r="B7627" s="6">
        <v>109.88</v>
      </c>
      <c r="C7627" s="6">
        <v>111.38896</v>
      </c>
      <c r="D7627" s="6">
        <v>1.3546764419023199E-2</v>
      </c>
      <c r="E7627" s="4">
        <f t="shared" si="29"/>
        <v>9.959366190695057E-2</v>
      </c>
      <c r="F7627" s="4"/>
    </row>
    <row r="7628" spans="1:6" ht="13.2" x14ac:dyDescent="0.25">
      <c r="A7628" s="5">
        <v>44823.75</v>
      </c>
      <c r="B7628" s="6">
        <v>105.85</v>
      </c>
      <c r="C7628" s="6">
        <v>104.01942</v>
      </c>
      <c r="D7628" s="6">
        <v>1.7598444598133599E-2</v>
      </c>
      <c r="E7628" s="4">
        <f t="shared" si="29"/>
        <v>9.3939859171952203E-2</v>
      </c>
      <c r="F7628" s="4"/>
    </row>
    <row r="7629" spans="1:6" ht="13.2" x14ac:dyDescent="0.25">
      <c r="A7629" s="5">
        <v>44823.791666666664</v>
      </c>
      <c r="B7629" s="6">
        <v>105.5</v>
      </c>
      <c r="C7629" s="6">
        <v>103.02455999999999</v>
      </c>
      <c r="D7629" s="6">
        <v>2.4027668742288299E-2</v>
      </c>
      <c r="E7629" s="4">
        <f t="shared" si="29"/>
        <v>8.7440800848327907E-2</v>
      </c>
      <c r="F7629" s="4"/>
    </row>
    <row r="7630" spans="1:6" ht="13.2" x14ac:dyDescent="0.25">
      <c r="A7630" s="5">
        <v>44823.833333333336</v>
      </c>
      <c r="B7630" s="6">
        <v>111.4</v>
      </c>
      <c r="C7630" s="6">
        <v>103.54407999999999</v>
      </c>
      <c r="D7630" s="6">
        <v>7.5870296013060404E-2</v>
      </c>
      <c r="E7630" s="4">
        <f t="shared" si="29"/>
        <v>8.1820803941266715E-2</v>
      </c>
      <c r="F7630" s="4"/>
    </row>
    <row r="7631" spans="1:6" ht="13.2" x14ac:dyDescent="0.25">
      <c r="A7631" s="5">
        <v>44823.875</v>
      </c>
      <c r="B7631" s="6">
        <v>113.33</v>
      </c>
      <c r="C7631" s="6">
        <v>106.73096</v>
      </c>
      <c r="D7631" s="6">
        <v>6.1828732731346203E-2</v>
      </c>
      <c r="E7631" s="4">
        <f t="shared" si="29"/>
        <v>7.796587640969431E-2</v>
      </c>
      <c r="F7631" s="4"/>
    </row>
    <row r="7632" spans="1:6" ht="13.2" x14ac:dyDescent="0.25">
      <c r="A7632" s="5">
        <v>44823.916666666664</v>
      </c>
      <c r="B7632" s="6">
        <v>116.12</v>
      </c>
      <c r="C7632" s="6">
        <v>111.39973000000001</v>
      </c>
      <c r="D7632" s="6">
        <v>4.2372364816323997E-2</v>
      </c>
      <c r="E7632" s="4">
        <f t="shared" si="29"/>
        <v>7.7562073437117171E-2</v>
      </c>
      <c r="F7632" s="4"/>
    </row>
    <row r="7633" spans="1:6" ht="13.2" x14ac:dyDescent="0.25">
      <c r="A7633" s="5">
        <v>44823.958333333336</v>
      </c>
      <c r="B7633" s="6">
        <v>133.34</v>
      </c>
      <c r="C7633" s="6">
        <v>118.63758</v>
      </c>
      <c r="D7633" s="6">
        <v>0.12392717383479999</v>
      </c>
      <c r="E7633" s="4">
        <f t="shared" si="29"/>
        <v>8.0155111566993523E-2</v>
      </c>
      <c r="F7633" s="4"/>
    </row>
    <row r="7634" spans="1:6" ht="13.2" x14ac:dyDescent="0.25">
      <c r="A7634" s="5">
        <v>44824</v>
      </c>
      <c r="B7634" s="6">
        <v>156.65</v>
      </c>
      <c r="C7634" s="6">
        <v>154.53933000000001</v>
      </c>
      <c r="D7634" s="6">
        <v>1.36578177218705E-2</v>
      </c>
      <c r="E7634" s="4">
        <f t="shared" si="29"/>
        <v>7.4833509514708782E-2</v>
      </c>
      <c r="F7634" s="4"/>
    </row>
    <row r="7635" spans="1:6" ht="13.2" x14ac:dyDescent="0.25">
      <c r="A7635" s="5">
        <v>44824.041666666664</v>
      </c>
      <c r="B7635" s="6">
        <v>195.77</v>
      </c>
      <c r="C7635" s="6">
        <v>191.53505000000001</v>
      </c>
      <c r="D7635" s="6">
        <v>2.21105745397513E-2</v>
      </c>
      <c r="E7635" s="4">
        <f t="shared" si="29"/>
        <v>7.480161834031715E-2</v>
      </c>
      <c r="F7635" s="4"/>
    </row>
    <row r="7636" spans="1:6" ht="13.2" x14ac:dyDescent="0.25">
      <c r="A7636" s="5">
        <v>44824.083333333336</v>
      </c>
      <c r="B7636" s="6">
        <v>261.45</v>
      </c>
      <c r="C7636" s="6">
        <v>228.73125999999999</v>
      </c>
      <c r="D7636" s="6">
        <v>0.14304446187198</v>
      </c>
      <c r="E7636" s="4">
        <f t="shared" si="29"/>
        <v>7.5380974618156862E-2</v>
      </c>
      <c r="F7636" s="4"/>
    </row>
    <row r="7637" spans="1:6" ht="13.2" x14ac:dyDescent="0.25">
      <c r="A7637" s="5">
        <v>44824.125</v>
      </c>
      <c r="B7637" s="6">
        <v>263.42</v>
      </c>
      <c r="C7637" s="6">
        <v>249.82935000000001</v>
      </c>
      <c r="D7637" s="6">
        <v>5.4399733257921898E-2</v>
      </c>
      <c r="E7637" s="4">
        <f t="shared" si="29"/>
        <v>7.5327816170505588E-2</v>
      </c>
      <c r="F7637" s="4"/>
    </row>
    <row r="7638" spans="1:6" ht="13.2" x14ac:dyDescent="0.25">
      <c r="A7638" s="5">
        <v>44824.166666666664</v>
      </c>
      <c r="B7638" s="6">
        <v>247.45</v>
      </c>
      <c r="C7638" s="6">
        <v>253.41070999999999</v>
      </c>
      <c r="D7638" s="6">
        <v>2.3521934017705901E-2</v>
      </c>
      <c r="E7638" s="4">
        <f t="shared" si="29"/>
        <v>7.6289672682783138E-2</v>
      </c>
      <c r="F7638" s="4"/>
    </row>
    <row r="7639" spans="1:6" ht="13.2" x14ac:dyDescent="0.25">
      <c r="A7639" s="5">
        <v>44824.208333333336</v>
      </c>
      <c r="B7639" s="6">
        <v>227.12</v>
      </c>
      <c r="C7639" s="6">
        <v>248.82704000000001</v>
      </c>
      <c r="D7639" s="6">
        <v>8.7237464224145397E-2</v>
      </c>
      <c r="E7639" s="4">
        <f t="shared" si="29"/>
        <v>7.9831981737331123E-2</v>
      </c>
      <c r="F7639" s="4"/>
    </row>
    <row r="7640" spans="1:6" ht="13.2" x14ac:dyDescent="0.25">
      <c r="A7640" s="5">
        <v>44824.25</v>
      </c>
      <c r="B7640" s="6">
        <v>226.47</v>
      </c>
      <c r="C7640" s="6">
        <v>237.87708000000001</v>
      </c>
      <c r="D7640" s="6">
        <v>4.7953674225360399E-2</v>
      </c>
      <c r="E7640" s="4">
        <f t="shared" si="29"/>
        <v>7.96102947773107E-2</v>
      </c>
      <c r="F7640" s="4"/>
    </row>
    <row r="7641" spans="1:6" ht="13.2" x14ac:dyDescent="0.25">
      <c r="A7641" s="5">
        <v>44824.291666666664</v>
      </c>
      <c r="B7641" s="6">
        <v>223.96</v>
      </c>
      <c r="C7641" s="6">
        <v>221.57380000000001</v>
      </c>
      <c r="D7641" s="6">
        <v>1.0769323809945001E-2</v>
      </c>
      <c r="E7641" s="4">
        <f t="shared" si="29"/>
        <v>8.0023388490661165E-2</v>
      </c>
      <c r="F7641" s="4"/>
    </row>
    <row r="7642" spans="1:6" ht="13.2" x14ac:dyDescent="0.25">
      <c r="A7642" s="5">
        <v>44824.333333333336</v>
      </c>
      <c r="B7642" s="6">
        <v>227.82</v>
      </c>
      <c r="C7642" s="6">
        <v>207.52669</v>
      </c>
      <c r="D7642" s="6">
        <v>9.7786506400694695E-2</v>
      </c>
      <c r="E7642" s="4">
        <f t="shared" si="29"/>
        <v>8.2038203965154682E-2</v>
      </c>
      <c r="F7642" s="4"/>
    </row>
    <row r="7643" spans="1:6" ht="13.2" x14ac:dyDescent="0.25">
      <c r="A7643" s="5">
        <v>44824.375</v>
      </c>
      <c r="B7643" s="6">
        <v>232.68</v>
      </c>
      <c r="C7643" s="6">
        <v>197.68609000000001</v>
      </c>
      <c r="D7643" s="6">
        <v>0.17701756355239701</v>
      </c>
      <c r="E7643" s="4">
        <f t="shared" si="29"/>
        <v>8.4774375396525978E-2</v>
      </c>
      <c r="F7643" s="4"/>
    </row>
    <row r="7644" spans="1:6" ht="13.2" x14ac:dyDescent="0.25">
      <c r="A7644" s="5">
        <v>44824.416666666664</v>
      </c>
      <c r="B7644" s="6">
        <v>234.43</v>
      </c>
      <c r="C7644" s="6">
        <v>192.08523</v>
      </c>
      <c r="D7644" s="6">
        <v>0.22044781891871601</v>
      </c>
      <c r="E7644" s="4">
        <f t="shared" si="29"/>
        <v>8.6439619747785315E-2</v>
      </c>
      <c r="F7644" s="4"/>
    </row>
    <row r="7645" spans="1:6" ht="13.2" x14ac:dyDescent="0.25">
      <c r="A7645" s="5">
        <v>44824.458333333336</v>
      </c>
      <c r="B7645" s="6">
        <v>233.12</v>
      </c>
      <c r="C7645" s="6">
        <v>195.34442000000001</v>
      </c>
      <c r="D7645" s="6">
        <v>0.193379365532939</v>
      </c>
      <c r="E7645" s="4">
        <f t="shared" si="29"/>
        <v>8.7001788999658117E-2</v>
      </c>
      <c r="F7645" s="4"/>
    </row>
    <row r="7646" spans="1:6" ht="13.2" x14ac:dyDescent="0.25">
      <c r="A7646" s="5">
        <v>44824.5</v>
      </c>
      <c r="B7646" s="6">
        <v>235.18</v>
      </c>
      <c r="C7646" s="6">
        <v>201.16717</v>
      </c>
      <c r="D7646" s="6">
        <v>0.16907743942513001</v>
      </c>
      <c r="E7646" s="4">
        <f t="shared" si="29"/>
        <v>8.9539267267738198E-2</v>
      </c>
      <c r="F7646" s="4"/>
    </row>
    <row r="7647" spans="1:6" ht="13.2" x14ac:dyDescent="0.25">
      <c r="A7647" s="5">
        <v>44824.541666666664</v>
      </c>
      <c r="B7647" s="6">
        <v>236.28</v>
      </c>
      <c r="C7647" s="6">
        <v>199.12974</v>
      </c>
      <c r="D7647" s="6">
        <v>0.18656309198214099</v>
      </c>
      <c r="E7647" s="4">
        <f t="shared" si="29"/>
        <v>9.24916921255967E-2</v>
      </c>
      <c r="F7647" s="4"/>
    </row>
    <row r="7648" spans="1:6" ht="13.2" x14ac:dyDescent="0.25">
      <c r="A7648" s="5">
        <v>44824.583333333336</v>
      </c>
      <c r="B7648" s="6">
        <v>233.7</v>
      </c>
      <c r="C7648" s="6">
        <v>185.74688</v>
      </c>
      <c r="D7648" s="6">
        <v>0.25816379795988997</v>
      </c>
      <c r="E7648" s="4">
        <f t="shared" si="29"/>
        <v>9.4126030419907469E-2</v>
      </c>
      <c r="F7648" s="4"/>
    </row>
    <row r="7649" spans="1:6" ht="13.2" x14ac:dyDescent="0.25">
      <c r="A7649" s="5">
        <v>44824.625</v>
      </c>
      <c r="B7649" s="6">
        <v>192.31</v>
      </c>
      <c r="C7649" s="6">
        <v>160.21951999999999</v>
      </c>
      <c r="D7649" s="6">
        <v>0.20029070115801101</v>
      </c>
      <c r="E7649" s="4">
        <f t="shared" si="29"/>
        <v>9.472464269032628E-2</v>
      </c>
      <c r="F7649" s="4"/>
    </row>
    <row r="7650" spans="1:6" ht="13.2" x14ac:dyDescent="0.25">
      <c r="A7650" s="5">
        <v>44824.666666666664</v>
      </c>
      <c r="B7650" s="6">
        <v>126.31</v>
      </c>
      <c r="C7650" s="6">
        <v>131.32133999999999</v>
      </c>
      <c r="D7650" s="6">
        <v>3.8160896012788097E-2</v>
      </c>
      <c r="E7650" s="4">
        <f t="shared" si="29"/>
        <v>9.5948067073598445E-2</v>
      </c>
      <c r="F7650" s="4"/>
    </row>
    <row r="7651" spans="1:6" ht="13.2" x14ac:dyDescent="0.25">
      <c r="A7651" s="5">
        <v>44824.708333333336</v>
      </c>
      <c r="B7651" s="6">
        <v>115.04</v>
      </c>
      <c r="C7651" s="6">
        <v>108.92507999999999</v>
      </c>
      <c r="D7651" s="6">
        <v>5.6138769877424097E-2</v>
      </c>
      <c r="E7651" s="4">
        <f t="shared" si="29"/>
        <v>9.7722733967698483E-2</v>
      </c>
      <c r="F7651" s="4"/>
    </row>
    <row r="7652" spans="1:6" ht="13.2" x14ac:dyDescent="0.25">
      <c r="A7652" s="5">
        <v>44824.75</v>
      </c>
      <c r="B7652" s="6">
        <v>115.99</v>
      </c>
      <c r="C7652" s="6">
        <v>101.29328</v>
      </c>
      <c r="D7652" s="6">
        <v>0.145090770088598</v>
      </c>
      <c r="E7652" s="4">
        <f t="shared" si="29"/>
        <v>0.10303491419646783</v>
      </c>
      <c r="F7652" s="4"/>
    </row>
    <row r="7653" spans="1:6" ht="13.2" x14ac:dyDescent="0.25">
      <c r="A7653" s="5">
        <v>44824.791666666664</v>
      </c>
      <c r="B7653" s="6">
        <v>109.05</v>
      </c>
      <c r="C7653" s="6">
        <v>103.59796</v>
      </c>
      <c r="D7653" s="6">
        <v>5.2626905008554097E-2</v>
      </c>
      <c r="E7653" s="4">
        <f t="shared" si="29"/>
        <v>0.10422654904089557</v>
      </c>
      <c r="F7653" s="4"/>
    </row>
    <row r="7654" spans="1:6" ht="13.2" x14ac:dyDescent="0.25">
      <c r="A7654" s="5">
        <v>44824.833333333336</v>
      </c>
      <c r="B7654" s="6">
        <v>113.83</v>
      </c>
      <c r="C7654" s="6">
        <v>110.36369999999999</v>
      </c>
      <c r="D7654" s="6">
        <v>3.1407972005287998E-2</v>
      </c>
      <c r="E7654" s="4">
        <f t="shared" si="29"/>
        <v>0.1023739522072384</v>
      </c>
      <c r="F7654" s="4"/>
    </row>
    <row r="7655" spans="1:6" ht="13.2" x14ac:dyDescent="0.25">
      <c r="A7655" s="5">
        <v>44824.875</v>
      </c>
      <c r="B7655" s="6">
        <v>114.28</v>
      </c>
      <c r="C7655" s="6">
        <v>117.64381</v>
      </c>
      <c r="D7655" s="6">
        <v>2.8593174600516601E-2</v>
      </c>
      <c r="E7655" s="4">
        <f t="shared" si="29"/>
        <v>0.10098913728512049</v>
      </c>
      <c r="F7655" s="4"/>
    </row>
    <row r="7656" spans="1:6" ht="13.2" x14ac:dyDescent="0.25">
      <c r="A7656" s="5">
        <v>44824.916666666664</v>
      </c>
      <c r="B7656" s="6">
        <v>117.94</v>
      </c>
      <c r="C7656" s="6">
        <v>121.58831000000001</v>
      </c>
      <c r="D7656" s="6">
        <v>3.0005433910546199E-2</v>
      </c>
      <c r="E7656" s="4">
        <f t="shared" si="29"/>
        <v>0.10047384849737977</v>
      </c>
      <c r="F7656" s="4"/>
    </row>
    <row r="7657" spans="1:6" ht="13.2" x14ac:dyDescent="0.25">
      <c r="A7657" s="5">
        <v>44824.958333333336</v>
      </c>
      <c r="B7657" s="6">
        <v>135.21</v>
      </c>
      <c r="C7657" s="6">
        <v>129.23468</v>
      </c>
      <c r="D7657" s="6">
        <v>4.6236196042734101E-2</v>
      </c>
      <c r="E7657" s="4">
        <f t="shared" si="29"/>
        <v>9.7236724422710349E-2</v>
      </c>
      <c r="F7657" s="4"/>
    </row>
    <row r="7658" spans="1:6" ht="13.2" x14ac:dyDescent="0.25">
      <c r="A7658" s="5">
        <v>44825</v>
      </c>
      <c r="B7658" s="6">
        <v>144.69999999999999</v>
      </c>
      <c r="C7658" s="6">
        <v>159.2731</v>
      </c>
      <c r="D7658" s="6">
        <v>9.1497559851600796E-2</v>
      </c>
      <c r="E7658" s="4">
        <f t="shared" si="29"/>
        <v>0.10048004701144912</v>
      </c>
      <c r="F7658" s="4"/>
    </row>
    <row r="7659" spans="1:6" ht="13.2" x14ac:dyDescent="0.25">
      <c r="A7659" s="5">
        <v>44825.041666666664</v>
      </c>
      <c r="B7659" s="6">
        <v>197.17</v>
      </c>
      <c r="C7659" s="6">
        <v>196.29222999999999</v>
      </c>
      <c r="D7659" s="6">
        <v>4.4717511233124101E-3</v>
      </c>
      <c r="E7659" s="4">
        <f t="shared" si="29"/>
        <v>9.9745096035764161E-2</v>
      </c>
      <c r="F7659" s="4"/>
    </row>
    <row r="7660" spans="1:6" ht="13.2" x14ac:dyDescent="0.25">
      <c r="A7660" s="5">
        <v>44825.083333333336</v>
      </c>
      <c r="B7660" s="6">
        <v>261.85000000000002</v>
      </c>
      <c r="C7660" s="6">
        <v>229.78245000000001</v>
      </c>
      <c r="D7660" s="6">
        <v>0.13955613233299499</v>
      </c>
      <c r="E7660" s="4">
        <f t="shared" si="29"/>
        <v>9.959974897163977E-2</v>
      </c>
      <c r="F7660" s="4"/>
    </row>
    <row r="7661" spans="1:6" ht="13.2" x14ac:dyDescent="0.25">
      <c r="A7661" s="5">
        <v>44825.125</v>
      </c>
      <c r="B7661" s="6">
        <v>266.33999999999997</v>
      </c>
      <c r="C7661" s="6">
        <v>246.38104999999999</v>
      </c>
      <c r="D7661" s="6">
        <v>8.1008462298541098E-2</v>
      </c>
      <c r="E7661" s="4">
        <f t="shared" si="29"/>
        <v>0.10070844601499894</v>
      </c>
      <c r="F7661" s="4"/>
    </row>
    <row r="7662" spans="1:6" ht="13.2" x14ac:dyDescent="0.25">
      <c r="A7662" s="5">
        <v>44825.166666666664</v>
      </c>
      <c r="B7662" s="6">
        <v>258.31</v>
      </c>
      <c r="C7662" s="6">
        <v>246.01636999999999</v>
      </c>
      <c r="D7662" s="6">
        <v>4.9970780399694499E-2</v>
      </c>
      <c r="E7662" s="4">
        <f t="shared" si="29"/>
        <v>0.10181048128091512</v>
      </c>
      <c r="F7662" s="4"/>
    </row>
    <row r="7663" spans="1:6" ht="13.2" x14ac:dyDescent="0.25">
      <c r="A7663" s="5">
        <v>44825.208333333336</v>
      </c>
      <c r="B7663" s="6">
        <v>255.11</v>
      </c>
      <c r="C7663" s="6">
        <v>239.49552</v>
      </c>
      <c r="D7663" s="6">
        <v>6.5197378222356703E-2</v>
      </c>
      <c r="E7663" s="4">
        <f t="shared" si="29"/>
        <v>0.10089214436417392</v>
      </c>
      <c r="F7663" s="4"/>
    </row>
    <row r="7664" spans="1:6" ht="13.2" x14ac:dyDescent="0.25">
      <c r="A7664" s="5">
        <v>44825.25</v>
      </c>
      <c r="B7664" s="6">
        <v>252.32</v>
      </c>
      <c r="C7664" s="6">
        <v>228.29437999999999</v>
      </c>
      <c r="D7664" s="6">
        <v>0.105239647160828</v>
      </c>
      <c r="E7664" s="4">
        <f t="shared" si="29"/>
        <v>0.10327905990315173</v>
      </c>
      <c r="F7664" s="4"/>
    </row>
    <row r="7665" spans="1:6" ht="13.2" x14ac:dyDescent="0.25">
      <c r="A7665" s="5">
        <v>44825.291666666664</v>
      </c>
      <c r="B7665" s="6">
        <v>245.4</v>
      </c>
      <c r="C7665" s="6">
        <v>210.76795999999999</v>
      </c>
      <c r="D7665" s="6">
        <v>0.16431358921915801</v>
      </c>
      <c r="E7665" s="4">
        <f t="shared" si="29"/>
        <v>0.10967673762853559</v>
      </c>
      <c r="F7665" s="4"/>
    </row>
    <row r="7666" spans="1:6" ht="13.2" x14ac:dyDescent="0.25">
      <c r="A7666" s="5">
        <v>44825.333333333336</v>
      </c>
      <c r="B7666" s="6">
        <v>249.33</v>
      </c>
      <c r="C7666" s="6">
        <v>194.86573999999999</v>
      </c>
      <c r="D7666" s="6">
        <v>0.27949633424531101</v>
      </c>
      <c r="E7666" s="4">
        <f t="shared" si="29"/>
        <v>0.1172479804553946</v>
      </c>
      <c r="F7666" s="4"/>
    </row>
    <row r="7667" spans="1:6" ht="13.2" x14ac:dyDescent="0.25">
      <c r="A7667" s="5">
        <v>44825.375</v>
      </c>
      <c r="B7667" s="6">
        <v>245.69</v>
      </c>
      <c r="C7667" s="6">
        <v>184.96902</v>
      </c>
      <c r="D7667" s="6">
        <v>0.32827648651649799</v>
      </c>
      <c r="E7667" s="4">
        <f t="shared" si="29"/>
        <v>0.12355043557889882</v>
      </c>
      <c r="F7667" s="4"/>
    </row>
    <row r="7668" spans="1:6" ht="13.2" x14ac:dyDescent="0.25">
      <c r="A7668" s="5">
        <v>44825.416666666664</v>
      </c>
      <c r="B7668" s="6">
        <v>241.19</v>
      </c>
      <c r="C7668" s="6">
        <v>179.62343000000001</v>
      </c>
      <c r="D7668" s="6">
        <v>0.34275355948831299</v>
      </c>
      <c r="E7668" s="4">
        <f t="shared" si="29"/>
        <v>0.12864650810263203</v>
      </c>
      <c r="F7668" s="4"/>
    </row>
    <row r="7669" spans="1:6" ht="13.2" x14ac:dyDescent="0.25">
      <c r="A7669" s="5">
        <v>44825.458333333336</v>
      </c>
      <c r="B7669" s="6">
        <v>233.86</v>
      </c>
      <c r="C7669" s="6">
        <v>181.60541000000001</v>
      </c>
      <c r="D7669" s="6">
        <v>0.28773696774782198</v>
      </c>
      <c r="E7669" s="4">
        <f t="shared" si="29"/>
        <v>0.13257807486158549</v>
      </c>
      <c r="F7669" s="4"/>
    </row>
    <row r="7670" spans="1:6" ht="13.2" x14ac:dyDescent="0.25">
      <c r="A7670" s="5">
        <v>44825.5</v>
      </c>
      <c r="B7670" s="6">
        <v>241.35</v>
      </c>
      <c r="C7670" s="6">
        <v>186.52355</v>
      </c>
      <c r="D7670" s="6">
        <v>0.29393848658788602</v>
      </c>
      <c r="E7670" s="4">
        <f t="shared" si="29"/>
        <v>0.13778061849336698</v>
      </c>
      <c r="F7670" s="4"/>
    </row>
    <row r="7671" spans="1:6" ht="13.2" x14ac:dyDescent="0.25">
      <c r="A7671" s="5">
        <v>44825.541666666664</v>
      </c>
      <c r="B7671" s="6">
        <v>243.1</v>
      </c>
      <c r="C7671" s="6">
        <v>183.20009999999999</v>
      </c>
      <c r="D7671" s="6">
        <v>0.326964341176669</v>
      </c>
      <c r="E7671" s="4">
        <f t="shared" si="29"/>
        <v>0.14363067054313899</v>
      </c>
      <c r="F7671" s="4"/>
    </row>
    <row r="7672" spans="1:6" ht="13.2" x14ac:dyDescent="0.25">
      <c r="A7672" s="5">
        <v>44825.583333333336</v>
      </c>
      <c r="B7672" s="6">
        <v>238.92</v>
      </c>
      <c r="C7672" s="6">
        <v>165.22869</v>
      </c>
      <c r="D7672" s="6">
        <v>0.44599584975224299</v>
      </c>
      <c r="E7672" s="4">
        <f t="shared" si="29"/>
        <v>0.15145700603448706</v>
      </c>
      <c r="F7672" s="4"/>
    </row>
    <row r="7673" spans="1:6" ht="13.2" x14ac:dyDescent="0.25">
      <c r="A7673" s="5">
        <v>44825.625</v>
      </c>
      <c r="B7673" s="6">
        <v>199.46</v>
      </c>
      <c r="C7673" s="6">
        <v>136.43907999999999</v>
      </c>
      <c r="D7673" s="6">
        <v>0.46189786679886702</v>
      </c>
      <c r="E7673" s="4">
        <f t="shared" si="29"/>
        <v>0.16235730460285602</v>
      </c>
      <c r="F7673" s="4"/>
    </row>
    <row r="7674" spans="1:6" ht="13.2" x14ac:dyDescent="0.25">
      <c r="A7674" s="5">
        <v>44825.666666666664</v>
      </c>
      <c r="B7674" s="6">
        <v>158.97</v>
      </c>
      <c r="C7674" s="6">
        <v>109.46337</v>
      </c>
      <c r="D7674" s="6">
        <v>0.452266634948293</v>
      </c>
      <c r="E7674" s="4">
        <f t="shared" si="29"/>
        <v>0.17961171039183541</v>
      </c>
      <c r="F7674" s="4"/>
    </row>
    <row r="7675" spans="1:6" ht="13.2" x14ac:dyDescent="0.25">
      <c r="A7675" s="5">
        <v>44825.708333333336</v>
      </c>
      <c r="B7675" s="6">
        <v>138</v>
      </c>
      <c r="C7675" s="6">
        <v>91.29701</v>
      </c>
      <c r="D7675" s="6">
        <v>0.51155004966756301</v>
      </c>
      <c r="E7675" s="4">
        <f t="shared" ref="E7675:E7929" si="30">AVERAGE(D7652:D7675)</f>
        <v>0.1985871803830912</v>
      </c>
      <c r="F7675" s="4"/>
    </row>
    <row r="7676" spans="1:6" ht="13.2" x14ac:dyDescent="0.25">
      <c r="A7676" s="5">
        <v>44825.75</v>
      </c>
      <c r="B7676" s="6">
        <v>126.43</v>
      </c>
      <c r="C7676" s="6">
        <v>87.978149999999999</v>
      </c>
      <c r="D7676" s="6">
        <v>0.43706136125844802</v>
      </c>
      <c r="E7676" s="4">
        <f t="shared" si="30"/>
        <v>0.21075262168183495</v>
      </c>
      <c r="F7676" s="4"/>
    </row>
    <row r="7677" spans="1:6" ht="13.2" x14ac:dyDescent="0.25">
      <c r="A7677" s="5">
        <v>44825.791666666664</v>
      </c>
      <c r="B7677" s="6">
        <v>126.97</v>
      </c>
      <c r="C7677" s="6">
        <v>95.535830000000004</v>
      </c>
      <c r="D7677" s="6">
        <v>0.32903016595972401</v>
      </c>
      <c r="E7677" s="4">
        <f t="shared" si="30"/>
        <v>0.222269424221467</v>
      </c>
      <c r="F7677" s="4"/>
    </row>
    <row r="7678" spans="1:6" ht="13.2" x14ac:dyDescent="0.25">
      <c r="A7678" s="5">
        <v>44825.833333333336</v>
      </c>
      <c r="B7678" s="6">
        <v>125.27</v>
      </c>
      <c r="C7678" s="6">
        <v>108.06314</v>
      </c>
      <c r="D7678" s="6">
        <v>0.15922968738461599</v>
      </c>
      <c r="E7678" s="4">
        <f t="shared" si="30"/>
        <v>0.22759532902893898</v>
      </c>
      <c r="F7678" s="4"/>
    </row>
    <row r="7679" spans="1:6" ht="13.2" x14ac:dyDescent="0.25">
      <c r="A7679" s="5">
        <v>44825.875</v>
      </c>
      <c r="B7679" s="6">
        <v>117.91</v>
      </c>
      <c r="C7679" s="6">
        <v>117.87222</v>
      </c>
      <c r="D7679" s="6">
        <v>3.2051657294651702E-4</v>
      </c>
      <c r="E7679" s="4">
        <f t="shared" si="30"/>
        <v>0.22641730161112358</v>
      </c>
      <c r="F7679" s="4"/>
    </row>
    <row r="7680" spans="1:6" ht="13.2" x14ac:dyDescent="0.25">
      <c r="A7680" s="5">
        <v>44825.916666666664</v>
      </c>
      <c r="B7680" s="6">
        <v>116.07</v>
      </c>
      <c r="C7680" s="6">
        <v>120.81005</v>
      </c>
      <c r="D7680" s="6">
        <v>3.9235560286582198E-2</v>
      </c>
      <c r="E7680" s="4">
        <f t="shared" si="30"/>
        <v>0.22680189021012506</v>
      </c>
      <c r="F7680" s="4"/>
    </row>
    <row r="7681" spans="1:6" ht="13.2" x14ac:dyDescent="0.25">
      <c r="A7681" s="5">
        <v>44825.958333333336</v>
      </c>
      <c r="B7681" s="6">
        <v>120.03</v>
      </c>
      <c r="C7681" s="6">
        <v>129.63078999999999</v>
      </c>
      <c r="D7681" s="6">
        <v>7.4062574177014506E-2</v>
      </c>
      <c r="E7681" s="4">
        <f t="shared" si="30"/>
        <v>0.22796132263238678</v>
      </c>
      <c r="F7681" s="4"/>
    </row>
    <row r="7682" spans="1:6" ht="13.2" x14ac:dyDescent="0.25">
      <c r="A7682" s="5">
        <v>44823</v>
      </c>
      <c r="B7682" s="6">
        <v>116.5</v>
      </c>
      <c r="C7682" s="6">
        <v>124.25476</v>
      </c>
      <c r="D7682" s="6">
        <v>6.24101644073837E-2</v>
      </c>
      <c r="E7682" s="4">
        <f t="shared" si="30"/>
        <v>0.22674934782221104</v>
      </c>
      <c r="F7682" s="4"/>
    </row>
    <row r="7683" spans="1:6" ht="13.2" x14ac:dyDescent="0.25">
      <c r="A7683" s="5">
        <v>44823.041666666664</v>
      </c>
      <c r="B7683" s="6">
        <v>166.09</v>
      </c>
      <c r="C7683" s="6">
        <v>162.26993999999999</v>
      </c>
      <c r="D7683" s="6">
        <v>2.3541390352396802E-2</v>
      </c>
      <c r="E7683" s="4">
        <f t="shared" si="30"/>
        <v>0.22754391612342287</v>
      </c>
      <c r="F7683" s="4"/>
    </row>
    <row r="7684" spans="1:6" ht="13.2" x14ac:dyDescent="0.25">
      <c r="A7684" s="5">
        <v>44823.083333333336</v>
      </c>
      <c r="B7684" s="6">
        <v>238.33</v>
      </c>
      <c r="C7684" s="6">
        <v>202.11780999999999</v>
      </c>
      <c r="D7684" s="6">
        <v>0.17916377581965601</v>
      </c>
      <c r="E7684" s="4">
        <f t="shared" si="30"/>
        <v>0.22919423460203373</v>
      </c>
      <c r="F7684" s="4"/>
    </row>
    <row r="7685" spans="1:6" ht="13.2" x14ac:dyDescent="0.25">
      <c r="A7685" s="5">
        <v>44823.125</v>
      </c>
      <c r="B7685" s="6">
        <v>250.93</v>
      </c>
      <c r="C7685" s="6">
        <v>226.46735000000001</v>
      </c>
      <c r="D7685" s="6">
        <v>0.108018440627313</v>
      </c>
      <c r="E7685" s="4">
        <f t="shared" si="30"/>
        <v>0.23031965036573257</v>
      </c>
      <c r="F7685" s="4"/>
    </row>
    <row r="7686" spans="1:6" ht="13.2" x14ac:dyDescent="0.25">
      <c r="A7686" s="5">
        <v>44823.166666666664</v>
      </c>
      <c r="B7686" s="6">
        <v>244.19</v>
      </c>
      <c r="C7686" s="6">
        <v>234.21042</v>
      </c>
      <c r="D7686" s="6">
        <v>4.2609462038452402E-2</v>
      </c>
      <c r="E7686" s="4">
        <f t="shared" si="30"/>
        <v>0.23001292876734747</v>
      </c>
      <c r="F7686" s="4"/>
    </row>
    <row r="7687" spans="1:6" ht="13.2" x14ac:dyDescent="0.25">
      <c r="A7687" s="5">
        <v>44823.208333333336</v>
      </c>
      <c r="B7687" s="6">
        <v>239.3</v>
      </c>
      <c r="C7687" s="6">
        <v>233.27626000000001</v>
      </c>
      <c r="D7687" s="6">
        <v>2.5822344716946301E-2</v>
      </c>
      <c r="E7687" s="4">
        <f t="shared" si="30"/>
        <v>0.22837230237128872</v>
      </c>
      <c r="F7687" s="4"/>
    </row>
    <row r="7688" spans="1:6" ht="13.2" x14ac:dyDescent="0.25">
      <c r="A7688" s="5">
        <v>44823.25</v>
      </c>
      <c r="B7688" s="6">
        <v>217.79</v>
      </c>
      <c r="C7688" s="6">
        <v>228.03124</v>
      </c>
      <c r="D7688" s="6">
        <v>4.4911565625832602E-2</v>
      </c>
      <c r="E7688" s="4">
        <f t="shared" si="30"/>
        <v>0.22585863230733058</v>
      </c>
      <c r="F7688" s="4"/>
    </row>
    <row r="7689" spans="1:6" ht="13.2" x14ac:dyDescent="0.25">
      <c r="A7689" s="5">
        <v>44823.291666666664</v>
      </c>
      <c r="B7689" s="6">
        <v>219.49</v>
      </c>
      <c r="C7689" s="6">
        <v>222.49068</v>
      </c>
      <c r="D7689" s="6">
        <v>1.3486767176045199E-2</v>
      </c>
      <c r="E7689" s="4">
        <f t="shared" si="30"/>
        <v>0.21957418138886753</v>
      </c>
      <c r="F7689" s="4"/>
    </row>
    <row r="7690" spans="1:6" ht="13.2" x14ac:dyDescent="0.25">
      <c r="A7690" s="5">
        <v>44823.333333333336</v>
      </c>
      <c r="B7690" s="6">
        <v>222.69</v>
      </c>
      <c r="C7690" s="6">
        <v>221.30429000000001</v>
      </c>
      <c r="D7690" s="6">
        <v>6.2615595929025498E-3</v>
      </c>
      <c r="E7690" s="4">
        <f t="shared" si="30"/>
        <v>0.20818939911168385</v>
      </c>
      <c r="F7690" s="4"/>
    </row>
    <row r="7691" spans="1:6" ht="13.2" x14ac:dyDescent="0.25">
      <c r="A7691" s="5">
        <v>44823.375</v>
      </c>
      <c r="B7691" s="6">
        <v>228.12</v>
      </c>
      <c r="C7691" s="6">
        <v>217.97774999999999</v>
      </c>
      <c r="D7691" s="6">
        <v>4.6528831497710199E-2</v>
      </c>
      <c r="E7691" s="4">
        <f t="shared" si="30"/>
        <v>0.19644991348590105</v>
      </c>
      <c r="F7691" s="4"/>
    </row>
    <row r="7692" spans="1:6" ht="13.2" x14ac:dyDescent="0.25">
      <c r="A7692" s="5">
        <v>44823.416666666664</v>
      </c>
      <c r="B7692" s="6">
        <v>234.87</v>
      </c>
      <c r="C7692" s="6">
        <v>211.74574999999999</v>
      </c>
      <c r="D7692" s="6">
        <v>0.109207622821237</v>
      </c>
      <c r="E7692" s="4">
        <f t="shared" si="30"/>
        <v>0.18671883279143955</v>
      </c>
      <c r="F7692" s="4"/>
    </row>
    <row r="7693" spans="1:6" ht="13.2" x14ac:dyDescent="0.25">
      <c r="A7693" s="5">
        <v>44823.458333333336</v>
      </c>
      <c r="B7693" s="6">
        <v>237.35</v>
      </c>
      <c r="C7693" s="6">
        <v>211.19781</v>
      </c>
      <c r="D7693" s="6">
        <v>0.12382794120829101</v>
      </c>
      <c r="E7693" s="4">
        <f t="shared" si="30"/>
        <v>0.17988929001895912</v>
      </c>
      <c r="F7693" s="4"/>
    </row>
    <row r="7694" spans="1:6" ht="13.2" x14ac:dyDescent="0.25">
      <c r="A7694" s="5">
        <v>44823.5</v>
      </c>
      <c r="B7694" s="6">
        <v>229.34</v>
      </c>
      <c r="C7694" s="6">
        <v>216.30704</v>
      </c>
      <c r="D7694" s="6">
        <v>6.0252130490066301E-2</v>
      </c>
      <c r="E7694" s="4">
        <f t="shared" si="30"/>
        <v>0.17015235851488331</v>
      </c>
      <c r="F7694" s="4"/>
    </row>
    <row r="7695" spans="1:6" ht="13.2" x14ac:dyDescent="0.25">
      <c r="A7695" s="5">
        <v>44823.541666666664</v>
      </c>
      <c r="B7695" s="6">
        <v>227.65</v>
      </c>
      <c r="C7695" s="6">
        <v>215.81717</v>
      </c>
      <c r="D7695" s="6">
        <v>5.4828028743032803E-2</v>
      </c>
      <c r="E7695" s="4">
        <f t="shared" si="30"/>
        <v>0.15881334549681517</v>
      </c>
      <c r="F7695" s="4"/>
    </row>
    <row r="7696" spans="1:6" ht="13.2" x14ac:dyDescent="0.25">
      <c r="A7696" s="5">
        <v>44823.583333333336</v>
      </c>
      <c r="B7696" s="6">
        <v>229.89</v>
      </c>
      <c r="C7696" s="6">
        <v>201.08500000000001</v>
      </c>
      <c r="D7696" s="6">
        <v>0.14324788024964499</v>
      </c>
      <c r="E7696" s="4">
        <f t="shared" si="30"/>
        <v>0.14619884676754022</v>
      </c>
      <c r="F7696" s="4"/>
    </row>
    <row r="7697" spans="1:6" ht="13.2" x14ac:dyDescent="0.25">
      <c r="A7697" s="5">
        <v>44823.625</v>
      </c>
      <c r="B7697" s="6">
        <v>191.62</v>
      </c>
      <c r="C7697" s="6">
        <v>168.71723</v>
      </c>
      <c r="D7697" s="6">
        <v>0.13574647947930299</v>
      </c>
      <c r="E7697" s="4">
        <f t="shared" si="30"/>
        <v>0.13260920562922507</v>
      </c>
      <c r="F7697" s="4"/>
    </row>
    <row r="7698" spans="1:6" ht="13.2" x14ac:dyDescent="0.25">
      <c r="A7698" s="5">
        <v>44823.666666666664</v>
      </c>
      <c r="B7698" s="6">
        <v>133.69</v>
      </c>
      <c r="C7698" s="6">
        <v>129.76000999999999</v>
      </c>
      <c r="D7698" s="6">
        <v>3.0286603707875798E-2</v>
      </c>
      <c r="E7698" s="4">
        <f t="shared" si="30"/>
        <v>0.11502670432754103</v>
      </c>
      <c r="F7698" s="4"/>
    </row>
    <row r="7699" spans="1:6" ht="13.2" x14ac:dyDescent="0.25">
      <c r="A7699" s="5">
        <v>44823.708333333336</v>
      </c>
      <c r="B7699" s="6">
        <v>109.88</v>
      </c>
      <c r="C7699" s="6">
        <v>101.08973</v>
      </c>
      <c r="D7699" s="6">
        <v>8.6955123928019101E-2</v>
      </c>
      <c r="E7699" s="4">
        <f t="shared" si="30"/>
        <v>9.7335249088393347E-2</v>
      </c>
      <c r="F7699" s="4"/>
    </row>
    <row r="7700" spans="1:6" ht="13.2" x14ac:dyDescent="0.25">
      <c r="A7700" s="5">
        <v>44823.75</v>
      </c>
      <c r="B7700" s="6">
        <v>105.85</v>
      </c>
      <c r="C7700" s="6">
        <v>92.464470000000006</v>
      </c>
      <c r="D7700" s="6">
        <v>0.14476403747298799</v>
      </c>
      <c r="E7700" s="4">
        <f t="shared" si="30"/>
        <v>8.5156193930665827E-2</v>
      </c>
      <c r="F7700" s="4"/>
    </row>
    <row r="7701" spans="1:6" ht="13.2" x14ac:dyDescent="0.25">
      <c r="A7701" s="5">
        <v>44823.791666666664</v>
      </c>
      <c r="B7701" s="6">
        <v>105.5</v>
      </c>
      <c r="C7701" s="6">
        <v>94.011780000000002</v>
      </c>
      <c r="D7701" s="6">
        <v>0.12219979240899299</v>
      </c>
      <c r="E7701" s="4">
        <f t="shared" si="30"/>
        <v>7.6538261699385379E-2</v>
      </c>
      <c r="F7701" s="4"/>
    </row>
    <row r="7702" spans="1:6" ht="13.2" x14ac:dyDescent="0.25">
      <c r="A7702" s="5">
        <v>44823.833333333336</v>
      </c>
      <c r="B7702" s="6">
        <v>111.4</v>
      </c>
      <c r="C7702" s="6">
        <v>93.977739999999997</v>
      </c>
      <c r="D7702" s="6">
        <v>0.18538709273068199</v>
      </c>
      <c r="E7702" s="4">
        <f t="shared" si="30"/>
        <v>7.7628153588804802E-2</v>
      </c>
      <c r="F7702" s="4"/>
    </row>
    <row r="7703" spans="1:6" ht="13.2" x14ac:dyDescent="0.25">
      <c r="A7703" s="5">
        <v>44823.875</v>
      </c>
      <c r="B7703" s="6">
        <v>113.33</v>
      </c>
      <c r="C7703" s="6">
        <v>92.661659999999998</v>
      </c>
      <c r="D7703" s="6">
        <v>0.223051691497864</v>
      </c>
      <c r="E7703" s="4">
        <f t="shared" si="30"/>
        <v>8.6908619210676372E-2</v>
      </c>
      <c r="F7703" s="4"/>
    </row>
    <row r="7704" spans="1:6" ht="13.2" x14ac:dyDescent="0.25">
      <c r="A7704" s="5">
        <v>44823.916666666664</v>
      </c>
      <c r="B7704" s="6">
        <v>116.12</v>
      </c>
      <c r="C7704" s="6">
        <v>94.367350000000002</v>
      </c>
      <c r="D7704" s="6">
        <v>0.23051034070576301</v>
      </c>
      <c r="E7704" s="4">
        <f t="shared" si="30"/>
        <v>9.4878401728142228E-2</v>
      </c>
      <c r="F7704" s="4"/>
    </row>
    <row r="7705" spans="1:6" ht="13.2" x14ac:dyDescent="0.25">
      <c r="A7705" s="5">
        <v>44823.958333333336</v>
      </c>
      <c r="B7705" s="6">
        <v>133.34</v>
      </c>
      <c r="C7705" s="6">
        <v>103.99472</v>
      </c>
      <c r="D7705" s="6">
        <v>0.28218047993205803</v>
      </c>
      <c r="E7705" s="4">
        <f t="shared" si="30"/>
        <v>0.10354998113460236</v>
      </c>
      <c r="F7705" s="4"/>
    </row>
    <row r="7706" spans="1:6" ht="13.2" x14ac:dyDescent="0.25">
      <c r="A7706" s="5">
        <v>44824</v>
      </c>
      <c r="B7706" s="6">
        <v>156.65</v>
      </c>
      <c r="C7706" s="6">
        <v>139.07452000000001</v>
      </c>
      <c r="D7706" s="6">
        <v>0.12637455085230501</v>
      </c>
      <c r="E7706" s="4">
        <f t="shared" si="30"/>
        <v>0.10621516390314073</v>
      </c>
      <c r="F7706" s="4"/>
    </row>
    <row r="7707" spans="1:6" ht="13.2" x14ac:dyDescent="0.25">
      <c r="A7707" s="5">
        <v>44824.041666666664</v>
      </c>
      <c r="B7707" s="6">
        <v>195.77</v>
      </c>
      <c r="C7707" s="6">
        <v>171.6524</v>
      </c>
      <c r="D7707" s="6">
        <v>0.14050255050322599</v>
      </c>
      <c r="E7707" s="4">
        <f t="shared" si="30"/>
        <v>0.11108854557609195</v>
      </c>
      <c r="F7707" s="4"/>
    </row>
    <row r="7708" spans="1:6" ht="13.2" x14ac:dyDescent="0.25">
      <c r="A7708" s="5">
        <v>44824.083333333336</v>
      </c>
      <c r="B7708" s="6">
        <v>261.45</v>
      </c>
      <c r="C7708" s="6">
        <v>211.02222</v>
      </c>
      <c r="D7708" s="6">
        <v>0.238969052642892</v>
      </c>
      <c r="E7708" s="4">
        <f t="shared" si="30"/>
        <v>0.11358043211039344</v>
      </c>
      <c r="F7708" s="4"/>
    </row>
    <row r="7709" spans="1:6" ht="13.2" x14ac:dyDescent="0.25">
      <c r="A7709" s="5">
        <v>44824.125</v>
      </c>
      <c r="B7709" s="6">
        <v>263.42</v>
      </c>
      <c r="C7709" s="6">
        <v>238.09464</v>
      </c>
      <c r="D7709" s="6">
        <v>0.106366779193349</v>
      </c>
      <c r="E7709" s="4">
        <f t="shared" si="30"/>
        <v>0.11351161288397828</v>
      </c>
      <c r="F7709" s="4"/>
    </row>
    <row r="7710" spans="1:6" ht="13.2" x14ac:dyDescent="0.25">
      <c r="A7710" s="5">
        <v>44824.166666666664</v>
      </c>
      <c r="B7710" s="6">
        <v>247.45</v>
      </c>
      <c r="C7710" s="6">
        <v>246.17142000000001</v>
      </c>
      <c r="D7710" s="6">
        <v>5.1938604408260499E-3</v>
      </c>
      <c r="E7710" s="4">
        <f t="shared" si="30"/>
        <v>0.11195262948407718</v>
      </c>
      <c r="F7710" s="4"/>
    </row>
    <row r="7711" spans="1:6" ht="13.2" x14ac:dyDescent="0.25">
      <c r="A7711" s="5">
        <v>44824.208333333336</v>
      </c>
      <c r="B7711" s="6">
        <v>227.12</v>
      </c>
      <c r="C7711" s="6">
        <v>242.09326999999999</v>
      </c>
      <c r="D7711" s="6">
        <v>6.1849179037484103E-2</v>
      </c>
      <c r="E7711" s="4">
        <f t="shared" si="30"/>
        <v>0.11345374758076625</v>
      </c>
      <c r="F7711" s="4"/>
    </row>
    <row r="7712" spans="1:6" ht="13.2" x14ac:dyDescent="0.25">
      <c r="A7712" s="5">
        <v>44824.25</v>
      </c>
      <c r="B7712" s="6">
        <v>226.47</v>
      </c>
      <c r="C7712" s="6">
        <v>232.38338999999999</v>
      </c>
      <c r="D7712" s="6">
        <v>2.5446698234327301E-2</v>
      </c>
      <c r="E7712" s="4">
        <f t="shared" si="30"/>
        <v>0.11264271143945352</v>
      </c>
      <c r="F7712" s="4"/>
    </row>
    <row r="7713" spans="1:6" ht="13.2" x14ac:dyDescent="0.25">
      <c r="A7713" s="5">
        <v>44824.291666666664</v>
      </c>
      <c r="B7713" s="6">
        <v>223.96</v>
      </c>
      <c r="C7713" s="6">
        <v>222.50262000000001</v>
      </c>
      <c r="D7713" s="6">
        <v>6.5499453444638096E-3</v>
      </c>
      <c r="E7713" s="4">
        <f t="shared" si="30"/>
        <v>0.11235367719647095</v>
      </c>
      <c r="F7713" s="4"/>
    </row>
    <row r="7714" spans="1:6" ht="13.2" x14ac:dyDescent="0.25">
      <c r="A7714" s="5">
        <v>44824.333333333336</v>
      </c>
      <c r="B7714" s="6">
        <v>227.82</v>
      </c>
      <c r="C7714" s="6">
        <v>216.65672000000001</v>
      </c>
      <c r="D7714" s="6">
        <v>5.15251961720826E-2</v>
      </c>
      <c r="E7714" s="4">
        <f t="shared" si="30"/>
        <v>0.11423966205393678</v>
      </c>
      <c r="F7714" s="4"/>
    </row>
    <row r="7715" spans="1:6" ht="13.2" x14ac:dyDescent="0.25">
      <c r="A7715" s="5">
        <v>44824.375</v>
      </c>
      <c r="B7715" s="6">
        <v>232.68</v>
      </c>
      <c r="C7715" s="6">
        <v>210.26531</v>
      </c>
      <c r="D7715" s="6">
        <v>0.1066019401869</v>
      </c>
      <c r="E7715" s="4">
        <f t="shared" si="30"/>
        <v>0.11674270824931969</v>
      </c>
      <c r="F7715" s="4"/>
    </row>
    <row r="7716" spans="1:6" ht="13.2" x14ac:dyDescent="0.25">
      <c r="A7716" s="5">
        <v>44824.416666666664</v>
      </c>
      <c r="B7716" s="6">
        <v>234.43</v>
      </c>
      <c r="C7716" s="6">
        <v>203.70447999999999</v>
      </c>
      <c r="D7716" s="6">
        <v>0.150833796095206</v>
      </c>
      <c r="E7716" s="4">
        <f t="shared" si="30"/>
        <v>0.11847713213573507</v>
      </c>
      <c r="F7716" s="4"/>
    </row>
    <row r="7717" spans="1:6" ht="13.2" x14ac:dyDescent="0.25">
      <c r="A7717" s="5">
        <v>44824.458333333336</v>
      </c>
      <c r="B7717" s="6">
        <v>233.12</v>
      </c>
      <c r="C7717" s="6">
        <v>205.21117000000001</v>
      </c>
      <c r="D7717" s="6">
        <v>0.136000540321464</v>
      </c>
      <c r="E7717" s="4">
        <f t="shared" si="30"/>
        <v>0.11898432376545064</v>
      </c>
      <c r="F7717" s="4"/>
    </row>
    <row r="7718" spans="1:6" ht="13.2" x14ac:dyDescent="0.25">
      <c r="A7718" s="5">
        <v>44824.5</v>
      </c>
      <c r="B7718" s="6">
        <v>235.18</v>
      </c>
      <c r="C7718" s="6">
        <v>210.57244</v>
      </c>
      <c r="D7718" s="6">
        <v>0.116860307075322</v>
      </c>
      <c r="E7718" s="4">
        <f t="shared" si="30"/>
        <v>0.1213429977898363</v>
      </c>
      <c r="F7718" s="4"/>
    </row>
    <row r="7719" spans="1:6" ht="13.2" x14ac:dyDescent="0.25">
      <c r="A7719" s="5">
        <v>44824.541666666664</v>
      </c>
      <c r="B7719" s="6">
        <v>236.28</v>
      </c>
      <c r="C7719" s="6">
        <v>208.37174999999999</v>
      </c>
      <c r="D7719" s="6">
        <v>0.133934902403996</v>
      </c>
      <c r="E7719" s="4">
        <f t="shared" si="30"/>
        <v>0.12463911752570976</v>
      </c>
      <c r="F7719" s="4"/>
    </row>
    <row r="7720" spans="1:6" ht="13.2" x14ac:dyDescent="0.25">
      <c r="A7720" s="5">
        <v>44824.583333333336</v>
      </c>
      <c r="B7720" s="6">
        <v>233.7</v>
      </c>
      <c r="C7720" s="6">
        <v>193.60386</v>
      </c>
      <c r="D7720" s="6">
        <v>0.20710403191341301</v>
      </c>
      <c r="E7720" s="4">
        <f t="shared" si="30"/>
        <v>0.12729979051170009</v>
      </c>
      <c r="F7720" s="4"/>
    </row>
    <row r="7721" spans="1:6" ht="13.2" x14ac:dyDescent="0.25">
      <c r="A7721" s="5">
        <v>44824.625</v>
      </c>
      <c r="B7721" s="6">
        <v>192.31</v>
      </c>
      <c r="C7721" s="6">
        <v>166.20855</v>
      </c>
      <c r="D7721" s="6">
        <v>0.15704035682881501</v>
      </c>
      <c r="E7721" s="4">
        <f t="shared" si="30"/>
        <v>0.12818703540126311</v>
      </c>
      <c r="F7721" s="4"/>
    </row>
    <row r="7722" spans="1:6" ht="13.2" x14ac:dyDescent="0.25">
      <c r="A7722" s="5">
        <v>44824.666666666664</v>
      </c>
      <c r="B7722" s="6">
        <v>126.31</v>
      </c>
      <c r="C7722" s="6">
        <v>136.51267000000001</v>
      </c>
      <c r="D7722" s="6">
        <v>7.4737897954819901E-2</v>
      </c>
      <c r="E7722" s="4">
        <f t="shared" si="30"/>
        <v>0.13003917266155246</v>
      </c>
      <c r="F7722" s="4"/>
    </row>
    <row r="7723" spans="1:6" ht="13.2" x14ac:dyDescent="0.25">
      <c r="A7723" s="5">
        <v>44824.708333333336</v>
      </c>
      <c r="B7723" s="6">
        <v>115.04</v>
      </c>
      <c r="C7723" s="6">
        <v>115.17256</v>
      </c>
      <c r="D7723" s="6">
        <v>1.1509685987703799E-3</v>
      </c>
      <c r="E7723" s="4">
        <f t="shared" si="30"/>
        <v>0.1264639995228338</v>
      </c>
      <c r="F7723" s="4"/>
    </row>
    <row r="7724" spans="1:6" ht="13.2" x14ac:dyDescent="0.25">
      <c r="A7724" s="5">
        <v>44824.75</v>
      </c>
      <c r="B7724" s="6">
        <v>115.99</v>
      </c>
      <c r="C7724" s="6">
        <v>107.96378</v>
      </c>
      <c r="D7724" s="6">
        <v>7.4341783883446796E-2</v>
      </c>
      <c r="E7724" s="4">
        <f t="shared" si="30"/>
        <v>0.12352973895660291</v>
      </c>
      <c r="F7724" s="4"/>
    </row>
    <row r="7725" spans="1:6" ht="13.2" x14ac:dyDescent="0.25">
      <c r="A7725" s="5">
        <v>44824.791666666664</v>
      </c>
      <c r="B7725" s="6">
        <v>109.05</v>
      </c>
      <c r="C7725" s="6">
        <v>106.56129</v>
      </c>
      <c r="D7725" s="6">
        <v>2.3354728532284E-2</v>
      </c>
      <c r="E7725" s="4">
        <f t="shared" si="30"/>
        <v>0.11941119462840667</v>
      </c>
      <c r="F7725" s="4"/>
    </row>
    <row r="7726" spans="1:6" ht="13.2" x14ac:dyDescent="0.25">
      <c r="A7726" s="5">
        <v>44824.833333333336</v>
      </c>
      <c r="B7726" s="6">
        <v>113.83</v>
      </c>
      <c r="C7726" s="6">
        <v>106.27696</v>
      </c>
      <c r="D7726" s="6">
        <v>7.1069402060427694E-2</v>
      </c>
      <c r="E7726" s="4">
        <f t="shared" si="30"/>
        <v>0.11464795751714607</v>
      </c>
      <c r="F7726" s="4"/>
    </row>
    <row r="7727" spans="1:6" ht="13.2" x14ac:dyDescent="0.25">
      <c r="A7727" s="5">
        <v>44824.875</v>
      </c>
      <c r="B7727" s="6">
        <v>114.28</v>
      </c>
      <c r="C7727" s="6">
        <v>109.17108</v>
      </c>
      <c r="D7727" s="6">
        <v>4.6797375275576598E-2</v>
      </c>
      <c r="E7727" s="4">
        <f t="shared" si="30"/>
        <v>0.10730402767455076</v>
      </c>
      <c r="F7727" s="4"/>
    </row>
    <row r="7728" spans="1:6" ht="13.2" x14ac:dyDescent="0.25">
      <c r="A7728" s="5">
        <v>44824.916666666664</v>
      </c>
      <c r="B7728" s="6">
        <v>117.94</v>
      </c>
      <c r="C7728" s="6">
        <v>114.32075</v>
      </c>
      <c r="D7728" s="6">
        <v>3.1658732119934398E-2</v>
      </c>
      <c r="E7728" s="4">
        <f t="shared" si="30"/>
        <v>9.901854398347458E-2</v>
      </c>
      <c r="F7728" s="4"/>
    </row>
    <row r="7729" spans="1:6" ht="13.2" x14ac:dyDescent="0.25">
      <c r="A7729" s="5">
        <v>44824.958333333336</v>
      </c>
      <c r="B7729" s="6">
        <v>135.21</v>
      </c>
      <c r="C7729" s="6">
        <v>122.33249000000001</v>
      </c>
      <c r="D7729" s="6">
        <v>0.10526647499777</v>
      </c>
      <c r="E7729" s="4">
        <f t="shared" si="30"/>
        <v>9.1647127111212548E-2</v>
      </c>
      <c r="F7729" s="4"/>
    </row>
    <row r="7730" spans="1:6" ht="13.2" x14ac:dyDescent="0.25">
      <c r="A7730" s="5">
        <v>44825</v>
      </c>
      <c r="B7730" s="6">
        <v>144.69999999999999</v>
      </c>
      <c r="C7730" s="6">
        <v>158.71131</v>
      </c>
      <c r="D7730" s="6">
        <v>8.8281736191327495E-2</v>
      </c>
      <c r="E7730" s="4">
        <f t="shared" si="30"/>
        <v>9.0059926500338491E-2</v>
      </c>
      <c r="F7730" s="4"/>
    </row>
    <row r="7731" spans="1:6" ht="13.2" x14ac:dyDescent="0.25">
      <c r="A7731" s="5">
        <v>44825.041666666664</v>
      </c>
      <c r="B7731" s="6">
        <v>197.17</v>
      </c>
      <c r="C7731" s="6">
        <v>194.08991</v>
      </c>
      <c r="D7731" s="6">
        <v>1.5869397847626299E-2</v>
      </c>
      <c r="E7731" s="4">
        <f t="shared" si="30"/>
        <v>8.4866878473021837E-2</v>
      </c>
      <c r="F7731" s="4"/>
    </row>
    <row r="7732" spans="1:6" ht="13.2" x14ac:dyDescent="0.25">
      <c r="A7732" s="5">
        <v>44825.083333333336</v>
      </c>
      <c r="B7732" s="6">
        <v>261.85000000000002</v>
      </c>
      <c r="C7732" s="6">
        <v>230.09288000000001</v>
      </c>
      <c r="D7732" s="6">
        <v>0.138018699231371</v>
      </c>
      <c r="E7732" s="4">
        <f t="shared" si="30"/>
        <v>8.0660613747541812E-2</v>
      </c>
      <c r="F7732" s="4"/>
    </row>
    <row r="7733" spans="1:6" ht="13.2" x14ac:dyDescent="0.25">
      <c r="A7733" s="5">
        <v>44825.125</v>
      </c>
      <c r="B7733" s="6">
        <v>266.33999999999997</v>
      </c>
      <c r="C7733" s="6">
        <v>248.71860000000001</v>
      </c>
      <c r="D7733" s="6">
        <v>7.08487423136024E-2</v>
      </c>
      <c r="E7733" s="4">
        <f t="shared" si="30"/>
        <v>7.918069554421904E-2</v>
      </c>
      <c r="F7733" s="4"/>
    </row>
    <row r="7734" spans="1:6" ht="13.2" x14ac:dyDescent="0.25">
      <c r="A7734" s="5">
        <v>44825.166666666664</v>
      </c>
      <c r="B7734" s="6">
        <v>258.31</v>
      </c>
      <c r="C7734" s="6">
        <v>247.99341000000001</v>
      </c>
      <c r="D7734" s="6">
        <v>4.1600258652034303E-2</v>
      </c>
      <c r="E7734" s="4">
        <f t="shared" si="30"/>
        <v>8.0697628803019381E-2</v>
      </c>
      <c r="F7734" s="4"/>
    </row>
    <row r="7735" spans="1:6" ht="13.2" x14ac:dyDescent="0.25">
      <c r="A7735" s="5">
        <v>44825.208333333336</v>
      </c>
      <c r="B7735" s="6">
        <v>255.11</v>
      </c>
      <c r="C7735" s="6">
        <v>240.44826</v>
      </c>
      <c r="D7735" s="6">
        <v>6.0976694112903899E-2</v>
      </c>
      <c r="E7735" s="4">
        <f t="shared" si="30"/>
        <v>8.0661275264495208E-2</v>
      </c>
      <c r="F7735" s="4"/>
    </row>
    <row r="7736" spans="1:6" ht="13.2" x14ac:dyDescent="0.25">
      <c r="A7736" s="5">
        <v>44825.25</v>
      </c>
      <c r="B7736" s="6">
        <v>252.32</v>
      </c>
      <c r="C7736" s="6">
        <v>230.91639000000001</v>
      </c>
      <c r="D7736" s="6">
        <v>9.2689869263935604E-2</v>
      </c>
      <c r="E7736" s="4">
        <f t="shared" si="30"/>
        <v>8.3463074057395559E-2</v>
      </c>
      <c r="F7736" s="4"/>
    </row>
    <row r="7737" spans="1:6" ht="13.2" x14ac:dyDescent="0.25">
      <c r="A7737" s="5">
        <v>44825.291666666664</v>
      </c>
      <c r="B7737" s="6">
        <v>245.4</v>
      </c>
      <c r="C7737" s="6">
        <v>218.78294</v>
      </c>
      <c r="D7737" s="6">
        <v>0.12165966871091501</v>
      </c>
      <c r="E7737" s="4">
        <f t="shared" si="30"/>
        <v>8.8259312530997669E-2</v>
      </c>
      <c r="F7737" s="4"/>
    </row>
    <row r="7738" spans="1:6" ht="13.2" x14ac:dyDescent="0.25">
      <c r="A7738" s="5">
        <v>44825.333333333336</v>
      </c>
      <c r="B7738" s="6">
        <v>249.33</v>
      </c>
      <c r="C7738" s="6">
        <v>207.91442000000001</v>
      </c>
      <c r="D7738" s="6">
        <v>0.199195322767896</v>
      </c>
      <c r="E7738" s="4">
        <f t="shared" si="30"/>
        <v>9.4412234472489906E-2</v>
      </c>
      <c r="F7738" s="4"/>
    </row>
    <row r="7739" spans="1:6" ht="13.2" x14ac:dyDescent="0.25">
      <c r="A7739" s="5">
        <v>44825.375</v>
      </c>
      <c r="B7739" s="6">
        <v>245.69</v>
      </c>
      <c r="C7739" s="6">
        <v>198.97522000000001</v>
      </c>
      <c r="D7739" s="6">
        <v>0.23477687322069499</v>
      </c>
      <c r="E7739" s="4">
        <f t="shared" si="30"/>
        <v>9.9752856682231369E-2</v>
      </c>
      <c r="F7739" s="4"/>
    </row>
    <row r="7740" spans="1:6" ht="13.2" x14ac:dyDescent="0.25">
      <c r="A7740" s="5">
        <v>44825.416666666664</v>
      </c>
      <c r="B7740" s="6">
        <v>241.19</v>
      </c>
      <c r="C7740" s="6">
        <v>193.00980999999999</v>
      </c>
      <c r="D7740" s="6">
        <v>0.249625601931839</v>
      </c>
      <c r="E7740" s="4">
        <f t="shared" si="30"/>
        <v>0.10386918192542442</v>
      </c>
      <c r="F7740" s="4"/>
    </row>
    <row r="7741" spans="1:6" ht="13.2" x14ac:dyDescent="0.25">
      <c r="A7741" s="5">
        <v>44825.458333333336</v>
      </c>
      <c r="B7741" s="6">
        <v>233.86</v>
      </c>
      <c r="C7741" s="6">
        <v>196.13482999999999</v>
      </c>
      <c r="D7741" s="6">
        <v>0.19234304279357201</v>
      </c>
      <c r="E7741" s="4">
        <f t="shared" si="30"/>
        <v>0.10621678619509557</v>
      </c>
      <c r="F7741" s="4"/>
    </row>
    <row r="7742" spans="1:6" ht="13.2" x14ac:dyDescent="0.25">
      <c r="A7742" s="5">
        <v>44825.5</v>
      </c>
      <c r="B7742" s="6">
        <v>241.35</v>
      </c>
      <c r="C7742" s="6">
        <v>202.55262999999999</v>
      </c>
      <c r="D7742" s="6">
        <v>0.19154216857119999</v>
      </c>
      <c r="E7742" s="4">
        <f t="shared" si="30"/>
        <v>0.10932853042409048</v>
      </c>
      <c r="F7742" s="4"/>
    </row>
    <row r="7743" spans="1:6" ht="13.2" x14ac:dyDescent="0.25">
      <c r="A7743" s="5">
        <v>44825.541666666664</v>
      </c>
      <c r="B7743" s="6">
        <v>243.1</v>
      </c>
      <c r="C7743" s="6">
        <v>197.90573000000001</v>
      </c>
      <c r="D7743" s="6">
        <v>0.22836261486718901</v>
      </c>
      <c r="E7743" s="4">
        <f t="shared" si="30"/>
        <v>0.11326301844339019</v>
      </c>
      <c r="F7743" s="4"/>
    </row>
    <row r="7744" spans="1:6" ht="13.2" x14ac:dyDescent="0.25">
      <c r="A7744" s="5">
        <v>44825.583333333336</v>
      </c>
      <c r="B7744" s="6">
        <v>238.92</v>
      </c>
      <c r="C7744" s="6">
        <v>177.21482</v>
      </c>
      <c r="D7744" s="6">
        <v>0.34819424244541097</v>
      </c>
      <c r="E7744" s="4">
        <f t="shared" si="30"/>
        <v>0.11914177721555679</v>
      </c>
      <c r="F7744" s="4"/>
    </row>
    <row r="7745" spans="1:6" ht="13.2" x14ac:dyDescent="0.25">
      <c r="A7745" s="5">
        <v>44825.625</v>
      </c>
      <c r="B7745" s="6">
        <v>199.46</v>
      </c>
      <c r="C7745" s="6">
        <v>147.38507999999999</v>
      </c>
      <c r="D7745" s="6">
        <v>0.35332558763749999</v>
      </c>
      <c r="E7745" s="4">
        <f t="shared" si="30"/>
        <v>0.12732032849925196</v>
      </c>
      <c r="F7745" s="4"/>
    </row>
    <row r="7746" spans="1:6" ht="13.2" x14ac:dyDescent="0.25">
      <c r="A7746" s="5">
        <v>44825.666666666664</v>
      </c>
      <c r="B7746" s="6">
        <v>158.97</v>
      </c>
      <c r="C7746" s="6">
        <v>121.81883000000001</v>
      </c>
      <c r="D7746" s="6">
        <v>0.30497066832771202</v>
      </c>
      <c r="E7746" s="4">
        <f t="shared" si="30"/>
        <v>0.13691336059812245</v>
      </c>
      <c r="F7746" s="4"/>
    </row>
    <row r="7747" spans="1:6" ht="13.2" x14ac:dyDescent="0.25">
      <c r="A7747" s="5">
        <v>44825.708333333336</v>
      </c>
      <c r="B7747" s="6">
        <v>138</v>
      </c>
      <c r="C7747" s="6">
        <v>105.05203</v>
      </c>
      <c r="D7747" s="6">
        <v>0.313634776976703</v>
      </c>
      <c r="E7747" s="4">
        <f t="shared" si="30"/>
        <v>0.14993351928053633</v>
      </c>
      <c r="F7747" s="4"/>
    </row>
    <row r="7748" spans="1:6" ht="13.2" x14ac:dyDescent="0.25">
      <c r="A7748" s="5">
        <v>44825.75</v>
      </c>
      <c r="B7748" s="6">
        <v>126.43</v>
      </c>
      <c r="C7748" s="6">
        <v>100.7834</v>
      </c>
      <c r="D7748" s="6">
        <v>0.25447246272699597</v>
      </c>
      <c r="E7748" s="4">
        <f t="shared" si="30"/>
        <v>0.1574389642323509</v>
      </c>
      <c r="F7748" s="4"/>
    </row>
    <row r="7749" spans="1:6" ht="13.2" x14ac:dyDescent="0.25">
      <c r="A7749" s="5">
        <v>44825.791666666664</v>
      </c>
      <c r="B7749" s="6">
        <v>126.97</v>
      </c>
      <c r="C7749" s="6">
        <v>104.79235</v>
      </c>
      <c r="D7749" s="6">
        <v>0.211634246202132</v>
      </c>
      <c r="E7749" s="4">
        <f t="shared" si="30"/>
        <v>0.16528394413526123</v>
      </c>
      <c r="F7749" s="4"/>
    </row>
    <row r="7750" spans="1:6" ht="13.2" x14ac:dyDescent="0.25">
      <c r="A7750" s="5">
        <v>44825.833333333336</v>
      </c>
      <c r="B7750" s="6">
        <v>125.27</v>
      </c>
      <c r="C7750" s="6">
        <v>112.8246</v>
      </c>
      <c r="D7750" s="6">
        <v>0.110307503859973</v>
      </c>
      <c r="E7750" s="4">
        <f t="shared" si="30"/>
        <v>0.16691886504357559</v>
      </c>
      <c r="F7750" s="4"/>
    </row>
    <row r="7751" spans="1:6" ht="13.2" x14ac:dyDescent="0.25">
      <c r="A7751" s="5">
        <v>44825.875</v>
      </c>
      <c r="B7751" s="6">
        <v>117.91</v>
      </c>
      <c r="C7751" s="6">
        <v>120.7617</v>
      </c>
      <c r="D7751" s="6">
        <v>2.3614275055750301E-2</v>
      </c>
      <c r="E7751" s="4">
        <f t="shared" si="30"/>
        <v>0.16595290253441619</v>
      </c>
      <c r="F7751" s="4"/>
    </row>
    <row r="7752" spans="1:6" ht="13.2" x14ac:dyDescent="0.25">
      <c r="A7752" s="5">
        <v>44825.916666666664</v>
      </c>
      <c r="B7752" s="6">
        <v>116.07</v>
      </c>
      <c r="C7752" s="6">
        <v>125.30865</v>
      </c>
      <c r="D7752" s="6">
        <v>7.3727152914024693E-2</v>
      </c>
      <c r="E7752" s="4">
        <f t="shared" si="30"/>
        <v>0.1677057534008366</v>
      </c>
      <c r="F7752" s="4"/>
    </row>
    <row r="7753" spans="1:6" ht="13.2" x14ac:dyDescent="0.25">
      <c r="A7753" s="5">
        <v>44825.958333333336</v>
      </c>
      <c r="B7753" s="6">
        <v>120.03</v>
      </c>
      <c r="C7753" s="6">
        <v>134.0909</v>
      </c>
      <c r="D7753" s="6">
        <v>0.10486095626175899</v>
      </c>
      <c r="E7753" s="4">
        <f t="shared" si="30"/>
        <v>0.16768885678683618</v>
      </c>
      <c r="F7753" s="4"/>
    </row>
    <row r="7754" spans="1:6" ht="13.2" x14ac:dyDescent="0.25">
      <c r="A7754" s="5">
        <v>44826</v>
      </c>
      <c r="B7754" s="6">
        <v>144.65</v>
      </c>
      <c r="C7754" s="6">
        <v>180.02081000000001</v>
      </c>
      <c r="D7754" s="6">
        <v>0.196481784522578</v>
      </c>
      <c r="E7754" s="4">
        <f t="shared" si="30"/>
        <v>0.17219719213397164</v>
      </c>
      <c r="F7754" s="4"/>
    </row>
    <row r="7755" spans="1:6" ht="13.2" x14ac:dyDescent="0.25">
      <c r="A7755" s="5">
        <v>44826.041666666664</v>
      </c>
      <c r="B7755" s="6">
        <v>185.7</v>
      </c>
      <c r="C7755" s="6">
        <v>212.72515000000001</v>
      </c>
      <c r="D7755" s="6">
        <v>0.12704257112992901</v>
      </c>
      <c r="E7755" s="4">
        <f t="shared" si="30"/>
        <v>0.17682940768740094</v>
      </c>
      <c r="F7755" s="4"/>
    </row>
    <row r="7756" spans="1:6" ht="13.2" x14ac:dyDescent="0.25">
      <c r="A7756" s="5">
        <v>44826.083333333336</v>
      </c>
      <c r="B7756" s="6">
        <v>235.74</v>
      </c>
      <c r="C7756" s="6">
        <v>237.68958000000001</v>
      </c>
      <c r="D7756" s="6">
        <v>8.2022106311938296E-3</v>
      </c>
      <c r="E7756" s="4">
        <f t="shared" si="30"/>
        <v>0.17142038732906018</v>
      </c>
      <c r="F7756" s="4"/>
    </row>
    <row r="7757" spans="1:6" ht="13.2" x14ac:dyDescent="0.25">
      <c r="A7757" s="5">
        <v>44826.125</v>
      </c>
      <c r="B7757" s="6">
        <v>242.63</v>
      </c>
      <c r="C7757" s="6">
        <v>245.63695000000001</v>
      </c>
      <c r="D7757" s="6">
        <v>1.2241440060218999E-2</v>
      </c>
      <c r="E7757" s="4">
        <f t="shared" si="30"/>
        <v>0.16897841640183589</v>
      </c>
      <c r="F7757" s="4"/>
    </row>
    <row r="7758" spans="1:6" ht="13.2" x14ac:dyDescent="0.25">
      <c r="A7758" s="5">
        <v>44826.166666666664</v>
      </c>
      <c r="B7758" s="6">
        <v>234.68</v>
      </c>
      <c r="C7758" s="6">
        <v>239.40429</v>
      </c>
      <c r="D7758" s="6">
        <v>1.9733522736789699E-2</v>
      </c>
      <c r="E7758" s="4">
        <f t="shared" si="30"/>
        <v>0.16806730240536735</v>
      </c>
      <c r="F7758" s="4"/>
    </row>
    <row r="7759" spans="1:6" ht="13.2" x14ac:dyDescent="0.25">
      <c r="A7759" s="5">
        <v>44826.208333333336</v>
      </c>
      <c r="B7759" s="6">
        <v>233.51</v>
      </c>
      <c r="C7759" s="6">
        <v>230.41254000000001</v>
      </c>
      <c r="D7759" s="6">
        <v>1.34431051365519E-2</v>
      </c>
      <c r="E7759" s="4">
        <f t="shared" si="30"/>
        <v>0.16608673619801936</v>
      </c>
      <c r="F7759" s="4"/>
    </row>
    <row r="7760" spans="1:6" ht="13.2" x14ac:dyDescent="0.25">
      <c r="A7760" s="5">
        <v>44826.25</v>
      </c>
      <c r="B7760" s="6">
        <v>232.23</v>
      </c>
      <c r="C7760" s="6">
        <v>219.77834999999999</v>
      </c>
      <c r="D7760" s="6">
        <v>5.6655489496576901E-2</v>
      </c>
      <c r="E7760" s="4">
        <f t="shared" si="30"/>
        <v>0.16458530370771271</v>
      </c>
      <c r="F7760" s="4"/>
    </row>
    <row r="7761" spans="1:6" ht="13.2" x14ac:dyDescent="0.25">
      <c r="A7761" s="5">
        <v>44826.291666666664</v>
      </c>
      <c r="B7761" s="6">
        <v>226.71</v>
      </c>
      <c r="C7761" s="6">
        <v>205.05439999999999</v>
      </c>
      <c r="D7761" s="6">
        <v>0.105609048135519</v>
      </c>
      <c r="E7761" s="4">
        <f t="shared" si="30"/>
        <v>0.16391652785040459</v>
      </c>
      <c r="F7761" s="4"/>
    </row>
    <row r="7762" spans="1:6" ht="13.2" x14ac:dyDescent="0.25">
      <c r="A7762" s="5">
        <v>44826.333333333336</v>
      </c>
      <c r="B7762" s="6">
        <v>216.53</v>
      </c>
      <c r="C7762" s="6">
        <v>194.38750999999999</v>
      </c>
      <c r="D7762" s="6">
        <v>0.113909016067956</v>
      </c>
      <c r="E7762" s="4">
        <f t="shared" si="30"/>
        <v>0.16036293173790706</v>
      </c>
      <c r="F7762" s="4"/>
    </row>
    <row r="7763" spans="1:6" ht="13.2" x14ac:dyDescent="0.25">
      <c r="A7763" s="5">
        <v>44826.375</v>
      </c>
      <c r="B7763" s="6">
        <v>215.43</v>
      </c>
      <c r="C7763" s="6">
        <v>189.11372</v>
      </c>
      <c r="D7763" s="6">
        <v>0.13915584760322999</v>
      </c>
      <c r="E7763" s="4">
        <f t="shared" si="30"/>
        <v>0.15637872233717934</v>
      </c>
      <c r="F7763" s="4"/>
    </row>
    <row r="7764" spans="1:6" ht="13.2" x14ac:dyDescent="0.25">
      <c r="A7764" s="5">
        <v>44826.416666666664</v>
      </c>
      <c r="B7764" s="6">
        <v>215.03</v>
      </c>
      <c r="C7764" s="6">
        <v>185.23694</v>
      </c>
      <c r="D7764" s="6">
        <v>0.16083757375823601</v>
      </c>
      <c r="E7764" s="4">
        <f t="shared" si="30"/>
        <v>0.15267922116327923</v>
      </c>
      <c r="F7764" s="4"/>
    </row>
    <row r="7765" spans="1:6" ht="13.2" x14ac:dyDescent="0.25">
      <c r="A7765" s="5">
        <v>44826.458333333336</v>
      </c>
      <c r="B7765" s="6">
        <v>220.92</v>
      </c>
      <c r="C7765" s="6">
        <v>187.22913</v>
      </c>
      <c r="D7765" s="6">
        <v>0.17994459515995101</v>
      </c>
      <c r="E7765" s="4">
        <f t="shared" si="30"/>
        <v>0.15216261917854501</v>
      </c>
      <c r="F7765" s="4"/>
    </row>
    <row r="7766" spans="1:6" ht="13.2" x14ac:dyDescent="0.25">
      <c r="A7766" s="5">
        <v>44826.5</v>
      </c>
      <c r="B7766" s="6">
        <v>220.89</v>
      </c>
      <c r="C7766" s="6">
        <v>192.97188</v>
      </c>
      <c r="D7766" s="6">
        <v>0.14467455050963801</v>
      </c>
      <c r="E7766" s="4">
        <f t="shared" si="30"/>
        <v>0.15020980175931326</v>
      </c>
      <c r="F7766" s="4"/>
    </row>
    <row r="7767" spans="1:6" ht="13.2" x14ac:dyDescent="0.25">
      <c r="A7767" s="5">
        <v>44826.541666666664</v>
      </c>
      <c r="B7767" s="6">
        <v>228.86</v>
      </c>
      <c r="C7767" s="6">
        <v>188.77099999999999</v>
      </c>
      <c r="D7767" s="6">
        <v>0.21236842523480801</v>
      </c>
      <c r="E7767" s="4">
        <f t="shared" si="30"/>
        <v>0.14954337719129737</v>
      </c>
      <c r="F7767" s="4"/>
    </row>
    <row r="7768" spans="1:6" ht="13.2" x14ac:dyDescent="0.25">
      <c r="A7768" s="5">
        <v>44826.583333333336</v>
      </c>
      <c r="B7768" s="6">
        <v>236.08</v>
      </c>
      <c r="C7768" s="6">
        <v>165.68322000000001</v>
      </c>
      <c r="D7768" s="6">
        <v>0.42488780698491901</v>
      </c>
      <c r="E7768" s="4">
        <f t="shared" si="30"/>
        <v>0.15273894238044353</v>
      </c>
      <c r="F7768" s="4"/>
    </row>
    <row r="7769" spans="1:6" ht="13.2" x14ac:dyDescent="0.25">
      <c r="A7769" s="5">
        <v>44826.625</v>
      </c>
      <c r="B7769" s="6">
        <v>179.12</v>
      </c>
      <c r="C7769" s="6">
        <v>132.73724999999999</v>
      </c>
      <c r="D7769" s="6">
        <v>0.34943280804747701</v>
      </c>
      <c r="E7769" s="4">
        <f t="shared" si="30"/>
        <v>0.15257674323085926</v>
      </c>
      <c r="F7769" s="4"/>
    </row>
    <row r="7770" spans="1:6" ht="13.2" x14ac:dyDescent="0.25">
      <c r="A7770" s="5">
        <v>44826.666666666664</v>
      </c>
      <c r="B7770" s="6">
        <v>128.58000000000001</v>
      </c>
      <c r="C7770" s="6">
        <v>107.22389</v>
      </c>
      <c r="D7770" s="6">
        <v>0.199173057422184</v>
      </c>
      <c r="E7770" s="4">
        <f t="shared" si="30"/>
        <v>0.14816850944312893</v>
      </c>
      <c r="F7770" s="4"/>
    </row>
    <row r="7771" spans="1:6" ht="13.2" x14ac:dyDescent="0.25">
      <c r="A7771" s="5">
        <v>44826.708333333336</v>
      </c>
      <c r="B7771" s="6">
        <v>124.29</v>
      </c>
      <c r="C7771" s="6">
        <v>93.473960000000005</v>
      </c>
      <c r="D7771" s="6">
        <v>0.32967513091346501</v>
      </c>
      <c r="E7771" s="4">
        <f t="shared" si="30"/>
        <v>0.14883685752382733</v>
      </c>
      <c r="F7771" s="4"/>
    </row>
    <row r="7772" spans="1:6" ht="13.2" x14ac:dyDescent="0.25">
      <c r="A7772" s="5">
        <v>44826.75</v>
      </c>
      <c r="B7772" s="6">
        <v>124.69</v>
      </c>
      <c r="C7772" s="6">
        <v>93.992789999999999</v>
      </c>
      <c r="D7772" s="6">
        <v>0.32659111406310998</v>
      </c>
      <c r="E7772" s="4">
        <f t="shared" si="30"/>
        <v>0.15184180132949876</v>
      </c>
      <c r="F7772" s="4"/>
    </row>
    <row r="7773" spans="1:6" ht="13.2" x14ac:dyDescent="0.25">
      <c r="A7773" s="5">
        <v>44826.791666666664</v>
      </c>
      <c r="B7773" s="6">
        <v>122.13</v>
      </c>
      <c r="C7773" s="6">
        <v>103.23865000000001</v>
      </c>
      <c r="D7773" s="6">
        <v>0.18298718551627599</v>
      </c>
      <c r="E7773" s="4">
        <f t="shared" si="30"/>
        <v>0.15064817380092144</v>
      </c>
      <c r="F7773" s="4"/>
    </row>
    <row r="7774" spans="1:6" ht="13.2" x14ac:dyDescent="0.25">
      <c r="A7774" s="5">
        <v>44826.833333333336</v>
      </c>
      <c r="B7774" s="6">
        <v>118.28</v>
      </c>
      <c r="C7774" s="6">
        <v>114.52575</v>
      </c>
      <c r="D7774" s="6">
        <v>3.2780837497244003E-2</v>
      </c>
      <c r="E7774" s="4">
        <f t="shared" si="30"/>
        <v>0.14741789603580771</v>
      </c>
      <c r="F7774" s="4"/>
    </row>
    <row r="7775" spans="1:6" ht="13.2" x14ac:dyDescent="0.25">
      <c r="A7775" s="5">
        <v>44826.875</v>
      </c>
      <c r="B7775" s="6">
        <v>122.9</v>
      </c>
      <c r="C7775" s="6">
        <v>122.43451</v>
      </c>
      <c r="D7775" s="6">
        <v>3.8019509368723099E-3</v>
      </c>
      <c r="E7775" s="4">
        <f t="shared" si="30"/>
        <v>0.14659238253085446</v>
      </c>
      <c r="F7775" s="4"/>
    </row>
    <row r="7776" spans="1:6" ht="13.2" x14ac:dyDescent="0.25">
      <c r="A7776" s="5">
        <v>44826.916666666664</v>
      </c>
      <c r="B7776" s="6">
        <v>131.58000000000001</v>
      </c>
      <c r="C7776" s="6">
        <v>128.26606000000001</v>
      </c>
      <c r="D7776" s="6">
        <v>2.5836452760769301E-2</v>
      </c>
      <c r="E7776" s="4">
        <f t="shared" si="30"/>
        <v>0.14459693669113549</v>
      </c>
      <c r="F7776" s="4"/>
    </row>
    <row r="7777" spans="1:6" ht="13.2" x14ac:dyDescent="0.25">
      <c r="A7777" s="5">
        <v>44826.958333333336</v>
      </c>
      <c r="B7777" s="6">
        <v>145.91</v>
      </c>
      <c r="C7777" s="6">
        <v>145.00889000000001</v>
      </c>
      <c r="D7777" s="6">
        <v>6.2141707311875001E-3</v>
      </c>
      <c r="E7777" s="4">
        <f t="shared" si="30"/>
        <v>0.14048665396069501</v>
      </c>
      <c r="F7777" s="4"/>
    </row>
    <row r="7778" spans="1:6" ht="13.2" x14ac:dyDescent="0.25">
      <c r="A7778" s="5">
        <v>44824</v>
      </c>
      <c r="B7778" s="6">
        <v>156.65</v>
      </c>
      <c r="C7778" s="6">
        <v>186.34438</v>
      </c>
      <c r="D7778" s="6">
        <v>0.159352162914706</v>
      </c>
      <c r="E7778" s="4">
        <f t="shared" si="30"/>
        <v>0.13893958639370033</v>
      </c>
      <c r="F7778" s="4"/>
    </row>
    <row r="7779" spans="1:6" ht="13.2" x14ac:dyDescent="0.25">
      <c r="A7779" s="5">
        <v>44824.041666666664</v>
      </c>
      <c r="B7779" s="6">
        <v>195.77</v>
      </c>
      <c r="C7779" s="6">
        <v>220.64052000000001</v>
      </c>
      <c r="D7779" s="6">
        <v>0.11271964007336401</v>
      </c>
      <c r="E7779" s="4">
        <f t="shared" si="30"/>
        <v>0.1383427975996768</v>
      </c>
      <c r="F7779" s="4"/>
    </row>
    <row r="7780" spans="1:6" ht="13.2" x14ac:dyDescent="0.25">
      <c r="A7780" s="5">
        <v>44824.083333333336</v>
      </c>
      <c r="B7780" s="6">
        <v>261.45</v>
      </c>
      <c r="C7780" s="6">
        <v>247.94352000000001</v>
      </c>
      <c r="D7780" s="6">
        <v>5.4474018921728498E-2</v>
      </c>
      <c r="E7780" s="4">
        <f t="shared" si="30"/>
        <v>0.14027078961178241</v>
      </c>
      <c r="F7780" s="4"/>
    </row>
    <row r="7781" spans="1:6" ht="13.2" x14ac:dyDescent="0.25">
      <c r="A7781" s="5">
        <v>44824.125</v>
      </c>
      <c r="B7781" s="6">
        <v>263.42</v>
      </c>
      <c r="C7781" s="6">
        <v>258.81227000000001</v>
      </c>
      <c r="D7781" s="6">
        <v>1.7803367668773901E-2</v>
      </c>
      <c r="E7781" s="4">
        <f t="shared" si="30"/>
        <v>0.14050253659547221</v>
      </c>
      <c r="F7781" s="4"/>
    </row>
    <row r="7782" spans="1:6" ht="13.2" x14ac:dyDescent="0.25">
      <c r="A7782" s="5">
        <v>44824.166666666664</v>
      </c>
      <c r="B7782" s="6">
        <v>247.45</v>
      </c>
      <c r="C7782" s="6">
        <v>255.39912000000001</v>
      </c>
      <c r="D7782" s="6">
        <v>3.11243045786532E-2</v>
      </c>
      <c r="E7782" s="4">
        <f t="shared" si="30"/>
        <v>0.14097715250554985</v>
      </c>
      <c r="F7782" s="4"/>
    </row>
    <row r="7783" spans="1:6" ht="13.2" x14ac:dyDescent="0.25">
      <c r="A7783" s="5">
        <v>44824.208333333336</v>
      </c>
      <c r="B7783" s="6">
        <v>227.12</v>
      </c>
      <c r="C7783" s="6">
        <v>248.76488000000001</v>
      </c>
      <c r="D7783" s="6">
        <v>8.7009388141927393E-2</v>
      </c>
      <c r="E7783" s="4">
        <f t="shared" si="30"/>
        <v>0.1440424142974405</v>
      </c>
      <c r="F7783" s="4"/>
    </row>
    <row r="7784" spans="1:6" ht="13.2" x14ac:dyDescent="0.25">
      <c r="A7784" s="5">
        <v>44824.25</v>
      </c>
      <c r="B7784" s="6">
        <v>226.47</v>
      </c>
      <c r="C7784" s="6">
        <v>243.11949999999999</v>
      </c>
      <c r="D7784" s="6">
        <v>6.8482783158076502E-2</v>
      </c>
      <c r="E7784" s="4">
        <f t="shared" si="30"/>
        <v>0.14453521820000298</v>
      </c>
      <c r="F7784" s="4"/>
    </row>
    <row r="7785" spans="1:6" ht="13.2" x14ac:dyDescent="0.25">
      <c r="A7785" s="5">
        <v>44824.291666666664</v>
      </c>
      <c r="B7785" s="6">
        <v>223.96</v>
      </c>
      <c r="C7785" s="6">
        <v>236.90010000000001</v>
      </c>
      <c r="D7785" s="6">
        <v>5.4622602523173198E-2</v>
      </c>
      <c r="E7785" s="4">
        <f t="shared" si="30"/>
        <v>0.14241078296615525</v>
      </c>
      <c r="F7785" s="4"/>
    </row>
    <row r="7786" spans="1:6" ht="13.2" x14ac:dyDescent="0.25">
      <c r="A7786" s="5">
        <v>44824.333333333336</v>
      </c>
      <c r="B7786" s="6">
        <v>227.82</v>
      </c>
      <c r="C7786" s="6">
        <v>231.79901000000001</v>
      </c>
      <c r="D7786" s="6">
        <v>1.7165776506120601E-2</v>
      </c>
      <c r="E7786" s="4">
        <f t="shared" si="30"/>
        <v>0.13837981465107876</v>
      </c>
      <c r="F7786" s="4"/>
    </row>
    <row r="7787" spans="1:6" ht="13.2" x14ac:dyDescent="0.25">
      <c r="A7787" s="5">
        <v>44824.375</v>
      </c>
      <c r="B7787" s="6">
        <v>232.68</v>
      </c>
      <c r="C7787" s="6">
        <v>226.34155999999999</v>
      </c>
      <c r="D7787" s="6">
        <v>2.8003871670761699E-2</v>
      </c>
      <c r="E7787" s="4">
        <f t="shared" si="30"/>
        <v>0.13374848232055925</v>
      </c>
      <c r="F7787" s="4"/>
    </row>
    <row r="7788" spans="1:6" ht="13.2" x14ac:dyDescent="0.25">
      <c r="A7788" s="5">
        <v>44824.416666666664</v>
      </c>
      <c r="B7788" s="6">
        <v>234.43</v>
      </c>
      <c r="C7788" s="6">
        <v>221.52858000000001</v>
      </c>
      <c r="D7788" s="6">
        <v>5.8238174054110699E-2</v>
      </c>
      <c r="E7788" s="4">
        <f t="shared" si="30"/>
        <v>0.12947350733288737</v>
      </c>
      <c r="F7788" s="4"/>
    </row>
    <row r="7789" spans="1:6" ht="13.2" x14ac:dyDescent="0.25">
      <c r="A7789" s="5">
        <v>44824.458333333336</v>
      </c>
      <c r="B7789" s="6">
        <v>233.12</v>
      </c>
      <c r="C7789" s="6">
        <v>223.22203999999999</v>
      </c>
      <c r="D7789" s="6">
        <v>4.4341320418001699E-2</v>
      </c>
      <c r="E7789" s="4">
        <f t="shared" si="30"/>
        <v>0.12382337088530615</v>
      </c>
      <c r="F7789" s="4"/>
    </row>
    <row r="7790" spans="1:6" ht="13.2" x14ac:dyDescent="0.25">
      <c r="A7790" s="5">
        <v>44824.5</v>
      </c>
      <c r="B7790" s="6">
        <v>235.18</v>
      </c>
      <c r="C7790" s="6">
        <v>230.62123</v>
      </c>
      <c r="D7790" s="6">
        <v>1.9767347524770398E-2</v>
      </c>
      <c r="E7790" s="4">
        <f t="shared" si="30"/>
        <v>0.11861890409427002</v>
      </c>
      <c r="F7790" s="4"/>
    </row>
    <row r="7791" spans="1:6" ht="13.2" x14ac:dyDescent="0.25">
      <c r="A7791" s="5">
        <v>44824.541666666664</v>
      </c>
      <c r="B7791" s="6">
        <v>236.28</v>
      </c>
      <c r="C7791" s="6">
        <v>230.88576</v>
      </c>
      <c r="D7791" s="6">
        <v>2.3363242497068601E-2</v>
      </c>
      <c r="E7791" s="4">
        <f t="shared" si="30"/>
        <v>0.11074368814686419</v>
      </c>
      <c r="F7791" s="4"/>
    </row>
    <row r="7792" spans="1:6" ht="13.2" x14ac:dyDescent="0.25">
      <c r="A7792" s="5">
        <v>44824.583333333336</v>
      </c>
      <c r="B7792" s="6">
        <v>233.7</v>
      </c>
      <c r="C7792" s="6">
        <v>214.81470999999999</v>
      </c>
      <c r="D7792" s="6">
        <v>8.7914323930609703E-2</v>
      </c>
      <c r="E7792" s="4">
        <f t="shared" si="30"/>
        <v>9.6703126352934654E-2</v>
      </c>
      <c r="F7792" s="4"/>
    </row>
    <row r="7793" spans="1:6" ht="13.2" x14ac:dyDescent="0.25">
      <c r="A7793" s="5">
        <v>44824.625</v>
      </c>
      <c r="B7793" s="6">
        <v>192.31</v>
      </c>
      <c r="C7793" s="6">
        <v>182.76224999999999</v>
      </c>
      <c r="D7793" s="6">
        <v>5.22413682256593E-2</v>
      </c>
      <c r="E7793" s="4">
        <f t="shared" si="30"/>
        <v>8.432014969369224E-2</v>
      </c>
      <c r="F7793" s="4"/>
    </row>
    <row r="7794" spans="1:6" ht="13.2" x14ac:dyDescent="0.25">
      <c r="A7794" s="5">
        <v>44824.666666666664</v>
      </c>
      <c r="B7794" s="6">
        <v>126.31</v>
      </c>
      <c r="C7794" s="6">
        <v>150.06960000000001</v>
      </c>
      <c r="D7794" s="6">
        <v>0.158323871057162</v>
      </c>
      <c r="E7794" s="4">
        <f t="shared" si="30"/>
        <v>8.2618100261816332E-2</v>
      </c>
      <c r="F7794" s="4"/>
    </row>
    <row r="7795" spans="1:6" ht="13.2" x14ac:dyDescent="0.25">
      <c r="A7795" s="5">
        <v>44824.708333333336</v>
      </c>
      <c r="B7795" s="6">
        <v>115.04</v>
      </c>
      <c r="C7795" s="6">
        <v>129.55631</v>
      </c>
      <c r="D7795" s="6">
        <v>0.112046337225874</v>
      </c>
      <c r="E7795" s="4">
        <f t="shared" si="30"/>
        <v>7.3550233858166697E-2</v>
      </c>
      <c r="F7795" s="4"/>
    </row>
    <row r="7796" spans="1:6" ht="13.2" x14ac:dyDescent="0.25">
      <c r="A7796" s="5">
        <v>44824.75</v>
      </c>
      <c r="B7796" s="6">
        <v>115.99</v>
      </c>
      <c r="C7796" s="6">
        <v>125.19252</v>
      </c>
      <c r="D7796" s="6">
        <v>7.3506947539677306E-2</v>
      </c>
      <c r="E7796" s="4">
        <f t="shared" si="30"/>
        <v>6.3005060253023659E-2</v>
      </c>
      <c r="F7796" s="4"/>
    </row>
    <row r="7797" spans="1:6" ht="13.2" x14ac:dyDescent="0.25">
      <c r="A7797" s="5">
        <v>44824.791666666664</v>
      </c>
      <c r="B7797" s="6">
        <v>109.05</v>
      </c>
      <c r="C7797" s="6">
        <v>126.40846999999999</v>
      </c>
      <c r="D7797" s="6">
        <v>0.137320465946625</v>
      </c>
      <c r="E7797" s="4">
        <f t="shared" si="30"/>
        <v>6.1102280270954858E-2</v>
      </c>
      <c r="F7797" s="4"/>
    </row>
    <row r="7798" spans="1:6" ht="13.2" x14ac:dyDescent="0.25">
      <c r="A7798" s="5">
        <v>44824.833333333336</v>
      </c>
      <c r="B7798" s="6">
        <v>113.83</v>
      </c>
      <c r="C7798" s="6">
        <v>126.54407</v>
      </c>
      <c r="D7798" s="6">
        <v>0.100471480014828</v>
      </c>
      <c r="E7798" s="4">
        <f t="shared" si="30"/>
        <v>6.3922723709187529E-2</v>
      </c>
      <c r="F7798" s="4"/>
    </row>
    <row r="7799" spans="1:6" ht="13.2" x14ac:dyDescent="0.25">
      <c r="A7799" s="5">
        <v>44824.875</v>
      </c>
      <c r="B7799" s="6">
        <v>114.28</v>
      </c>
      <c r="C7799" s="6">
        <v>128.69461000000001</v>
      </c>
      <c r="D7799" s="6">
        <v>0.112006322564713</v>
      </c>
      <c r="E7799" s="4">
        <f t="shared" si="30"/>
        <v>6.8431239193680896E-2</v>
      </c>
      <c r="F7799" s="4"/>
    </row>
    <row r="7800" spans="1:6" ht="13.2" x14ac:dyDescent="0.25">
      <c r="A7800" s="5">
        <v>44824.916666666664</v>
      </c>
      <c r="B7800" s="6">
        <v>117.94</v>
      </c>
      <c r="C7800" s="6">
        <v>136.37505999999999</v>
      </c>
      <c r="D7800" s="6">
        <v>0.13517911559488899</v>
      </c>
      <c r="E7800" s="4">
        <f t="shared" si="30"/>
        <v>7.2987183478435871E-2</v>
      </c>
      <c r="F7800" s="4"/>
    </row>
    <row r="7801" spans="1:6" ht="13.2" x14ac:dyDescent="0.25">
      <c r="A7801" s="5">
        <v>44824.958333333336</v>
      </c>
      <c r="B7801" s="6">
        <v>135.21</v>
      </c>
      <c r="C7801" s="6">
        <v>153.84514999999999</v>
      </c>
      <c r="D7801" s="6">
        <v>0.121129265368456</v>
      </c>
      <c r="E7801" s="4">
        <f t="shared" si="30"/>
        <v>7.777531242165539E-2</v>
      </c>
      <c r="F7801" s="4"/>
    </row>
    <row r="7802" spans="1:6" ht="13.2" x14ac:dyDescent="0.25">
      <c r="A7802" s="5">
        <v>44825</v>
      </c>
      <c r="B7802" s="6">
        <v>144.69999999999999</v>
      </c>
      <c r="C7802" s="6">
        <v>189.97566</v>
      </c>
      <c r="D7802" s="6">
        <v>0.238323477860269</v>
      </c>
      <c r="E7802" s="4">
        <f t="shared" si="30"/>
        <v>8.1065783877720524E-2</v>
      </c>
      <c r="F7802" s="4"/>
    </row>
    <row r="7803" spans="1:6" ht="13.2" x14ac:dyDescent="0.25">
      <c r="A7803" s="5">
        <v>44825.041666666664</v>
      </c>
      <c r="B7803" s="6">
        <v>197.17</v>
      </c>
      <c r="C7803" s="6">
        <v>221.13915</v>
      </c>
      <c r="D7803" s="6">
        <v>0.108389446192589</v>
      </c>
      <c r="E7803" s="4">
        <f t="shared" si="30"/>
        <v>8.0885359132688225E-2</v>
      </c>
      <c r="F7803" s="4"/>
    </row>
    <row r="7804" spans="1:6" ht="13.2" x14ac:dyDescent="0.25">
      <c r="A7804" s="5">
        <v>44825.083333333336</v>
      </c>
      <c r="B7804" s="6">
        <v>261.85000000000002</v>
      </c>
      <c r="C7804" s="6">
        <v>247.67024000000001</v>
      </c>
      <c r="D7804" s="6">
        <v>5.7252579074498398E-2</v>
      </c>
      <c r="E7804" s="4">
        <f t="shared" si="30"/>
        <v>8.100113247238698E-2</v>
      </c>
      <c r="F7804" s="4"/>
    </row>
    <row r="7805" spans="1:6" ht="13.2" x14ac:dyDescent="0.25">
      <c r="A7805" s="5">
        <v>44825.125</v>
      </c>
      <c r="B7805" s="6">
        <v>266.33999999999997</v>
      </c>
      <c r="C7805" s="6">
        <v>256.99533000000002</v>
      </c>
      <c r="D7805" s="6">
        <v>3.6361244385257702E-2</v>
      </c>
      <c r="E7805" s="4">
        <f t="shared" si="30"/>
        <v>8.17743773355738E-2</v>
      </c>
      <c r="F7805" s="4"/>
    </row>
    <row r="7806" spans="1:6" ht="13.2" x14ac:dyDescent="0.25">
      <c r="A7806" s="5">
        <v>44825.166666666664</v>
      </c>
      <c r="B7806" s="6">
        <v>258.31</v>
      </c>
      <c r="C7806" s="6">
        <v>250.89228</v>
      </c>
      <c r="D7806" s="6">
        <v>2.9565357690559398E-2</v>
      </c>
      <c r="E7806" s="4">
        <f t="shared" si="30"/>
        <v>8.1709421215236569E-2</v>
      </c>
      <c r="F7806" s="4"/>
    </row>
    <row r="7807" spans="1:6" ht="13.2" x14ac:dyDescent="0.25">
      <c r="A7807" s="5">
        <v>44825.208333333336</v>
      </c>
      <c r="B7807" s="6">
        <v>255.11</v>
      </c>
      <c r="C7807" s="6">
        <v>243.02573000000001</v>
      </c>
      <c r="D7807" s="6">
        <v>4.9724241132821603E-2</v>
      </c>
      <c r="E7807" s="4">
        <f t="shared" si="30"/>
        <v>8.0155873423190485E-2</v>
      </c>
      <c r="F7807" s="4"/>
    </row>
    <row r="7808" spans="1:6" ht="13.2" x14ac:dyDescent="0.25">
      <c r="A7808" s="5">
        <v>44825.25</v>
      </c>
      <c r="B7808" s="6">
        <v>252.32</v>
      </c>
      <c r="C7808" s="6">
        <v>236.26274000000001</v>
      </c>
      <c r="D7808" s="6">
        <v>6.7963573096629495E-2</v>
      </c>
      <c r="E7808" s="4">
        <f t="shared" si="30"/>
        <v>8.01342396706302E-2</v>
      </c>
      <c r="F7808" s="4"/>
    </row>
    <row r="7809" spans="1:6" ht="13.2" x14ac:dyDescent="0.25">
      <c r="A7809" s="5">
        <v>44825.291666666664</v>
      </c>
      <c r="B7809" s="6">
        <v>245.4</v>
      </c>
      <c r="C7809" s="6">
        <v>226.81908999999999</v>
      </c>
      <c r="D7809" s="6">
        <v>8.1919515680977301E-2</v>
      </c>
      <c r="E7809" s="4">
        <f t="shared" si="30"/>
        <v>8.1271611052205373E-2</v>
      </c>
      <c r="F7809" s="4"/>
    </row>
    <row r="7810" spans="1:6" ht="13.2" x14ac:dyDescent="0.25">
      <c r="A7810" s="5">
        <v>44825.333333333336</v>
      </c>
      <c r="B7810" s="6">
        <v>249.33</v>
      </c>
      <c r="C7810" s="6">
        <v>218.48956999999999</v>
      </c>
      <c r="D7810" s="6">
        <v>0.141152870592404</v>
      </c>
      <c r="E7810" s="4">
        <f t="shared" si="30"/>
        <v>8.6437739972467176E-2</v>
      </c>
      <c r="F7810" s="4"/>
    </row>
    <row r="7811" spans="1:6" ht="13.2" x14ac:dyDescent="0.25">
      <c r="A7811" s="5">
        <v>44825.375</v>
      </c>
      <c r="B7811" s="6">
        <v>245.69</v>
      </c>
      <c r="C7811" s="6">
        <v>212.32390000000001</v>
      </c>
      <c r="D7811" s="6">
        <v>0.15714716996061201</v>
      </c>
      <c r="E7811" s="4">
        <f t="shared" si="30"/>
        <v>9.181871073454427E-2</v>
      </c>
      <c r="F7811" s="4"/>
    </row>
    <row r="7812" spans="1:6" ht="13.2" x14ac:dyDescent="0.25">
      <c r="A7812" s="5">
        <v>44825.416666666664</v>
      </c>
      <c r="B7812" s="6">
        <v>241.19</v>
      </c>
      <c r="C7812" s="6">
        <v>208.97298000000001</v>
      </c>
      <c r="D7812" s="6">
        <v>0.154168352291286</v>
      </c>
      <c r="E7812" s="4">
        <f t="shared" si="30"/>
        <v>9.5815801494426589E-2</v>
      </c>
      <c r="F7812" s="4"/>
    </row>
    <row r="7813" spans="1:6" ht="13.2" x14ac:dyDescent="0.25">
      <c r="A7813" s="5">
        <v>44825.458333333336</v>
      </c>
      <c r="B7813" s="6">
        <v>233.86</v>
      </c>
      <c r="C7813" s="6">
        <v>212.65907999999999</v>
      </c>
      <c r="D7813" s="6">
        <v>9.9694402891238001E-2</v>
      </c>
      <c r="E7813" s="4">
        <f t="shared" si="30"/>
        <v>9.8122179930811446E-2</v>
      </c>
      <c r="F7813" s="4"/>
    </row>
    <row r="7814" spans="1:6" ht="13.2" x14ac:dyDescent="0.25">
      <c r="A7814" s="5">
        <v>44825.5</v>
      </c>
      <c r="B7814" s="6">
        <v>241.35</v>
      </c>
      <c r="C7814" s="6">
        <v>220.17685</v>
      </c>
      <c r="D7814" s="6">
        <v>9.6164287934903198E-2</v>
      </c>
      <c r="E7814" s="4">
        <f t="shared" si="30"/>
        <v>0.10130538578123365</v>
      </c>
      <c r="F7814" s="4"/>
    </row>
    <row r="7815" spans="1:6" ht="13.2" x14ac:dyDescent="0.25">
      <c r="A7815" s="5">
        <v>44825.541666666664</v>
      </c>
      <c r="B7815" s="6">
        <v>243.1</v>
      </c>
      <c r="C7815" s="6">
        <v>219.18396000000001</v>
      </c>
      <c r="D7815" s="6">
        <v>0.109114006335135</v>
      </c>
      <c r="E7815" s="4">
        <f t="shared" si="30"/>
        <v>0.10487833427448641</v>
      </c>
      <c r="F7815" s="4"/>
    </row>
    <row r="7816" spans="1:6" ht="13.2" x14ac:dyDescent="0.25">
      <c r="A7816" s="5">
        <v>44825.583333333336</v>
      </c>
      <c r="B7816" s="6">
        <v>238.92</v>
      </c>
      <c r="C7816" s="6">
        <v>203.02516</v>
      </c>
      <c r="D7816" s="6">
        <v>0.17679995917747299</v>
      </c>
      <c r="E7816" s="4">
        <f t="shared" si="30"/>
        <v>0.10858190240977238</v>
      </c>
      <c r="F7816" s="4"/>
    </row>
    <row r="7817" spans="1:6" ht="13.2" x14ac:dyDescent="0.25">
      <c r="A7817" s="5">
        <v>44825.625</v>
      </c>
      <c r="B7817" s="6">
        <v>199.46</v>
      </c>
      <c r="C7817" s="6">
        <v>175.37102999999999</v>
      </c>
      <c r="D7817" s="6">
        <v>0.13736003033112101</v>
      </c>
      <c r="E7817" s="4">
        <f t="shared" si="30"/>
        <v>0.11212851333083328</v>
      </c>
      <c r="F7817" s="4"/>
    </row>
    <row r="7818" spans="1:6" ht="13.2" x14ac:dyDescent="0.25">
      <c r="A7818" s="5">
        <v>44825.666666666664</v>
      </c>
      <c r="B7818" s="6">
        <v>158.97</v>
      </c>
      <c r="C7818" s="6">
        <v>150.15093999999999</v>
      </c>
      <c r="D7818" s="6">
        <v>5.8734630632349002E-2</v>
      </c>
      <c r="E7818" s="4">
        <f t="shared" si="30"/>
        <v>0.10797896164646605</v>
      </c>
      <c r="F7818" s="4"/>
    </row>
    <row r="7819" spans="1:6" ht="13.2" x14ac:dyDescent="0.25">
      <c r="A7819" s="5">
        <v>44825.708333333336</v>
      </c>
      <c r="B7819" s="6">
        <v>138</v>
      </c>
      <c r="C7819" s="6">
        <v>134.60276999999999</v>
      </c>
      <c r="D7819" s="6">
        <v>2.5238930818437099E-2</v>
      </c>
      <c r="E7819" s="4">
        <f t="shared" si="30"/>
        <v>0.10436198637948951</v>
      </c>
      <c r="F7819" s="4"/>
    </row>
    <row r="7820" spans="1:6" ht="13.2" x14ac:dyDescent="0.25">
      <c r="A7820" s="5">
        <v>44825.75</v>
      </c>
      <c r="B7820" s="6">
        <v>126.43</v>
      </c>
      <c r="C7820" s="6">
        <v>131.13557</v>
      </c>
      <c r="D7820" s="6">
        <v>3.5883246627897998E-2</v>
      </c>
      <c r="E7820" s="4">
        <f t="shared" si="30"/>
        <v>0.10279433217483207</v>
      </c>
      <c r="F7820" s="4"/>
    </row>
    <row r="7821" spans="1:6" ht="13.2" x14ac:dyDescent="0.25">
      <c r="A7821" s="5">
        <v>44825.791666666664</v>
      </c>
      <c r="B7821" s="6">
        <v>126.97</v>
      </c>
      <c r="C7821" s="6">
        <v>133.67688999999999</v>
      </c>
      <c r="D7821" s="6">
        <v>5.0172397038859798E-2</v>
      </c>
      <c r="E7821" s="4">
        <f t="shared" si="30"/>
        <v>9.9163162637008515E-2</v>
      </c>
      <c r="F7821" s="4"/>
    </row>
    <row r="7822" spans="1:6" ht="13.2" x14ac:dyDescent="0.25">
      <c r="A7822" s="5">
        <v>44825.833333333336</v>
      </c>
      <c r="B7822" s="6">
        <v>125.27</v>
      </c>
      <c r="C7822" s="6">
        <v>137.41285999999999</v>
      </c>
      <c r="D7822" s="6">
        <v>8.8367711726544299E-2</v>
      </c>
      <c r="E7822" s="4">
        <f t="shared" si="30"/>
        <v>9.8658838958330011E-2</v>
      </c>
      <c r="F7822" s="4"/>
    </row>
    <row r="7823" spans="1:6" ht="13.2" x14ac:dyDescent="0.25">
      <c r="A7823" s="5">
        <v>44825.875</v>
      </c>
      <c r="B7823" s="6">
        <v>117.91</v>
      </c>
      <c r="C7823" s="6">
        <v>141.73356999999999</v>
      </c>
      <c r="D7823" s="6">
        <v>0.168086995903652</v>
      </c>
      <c r="E7823" s="4">
        <f t="shared" si="30"/>
        <v>0.10099553368078583</v>
      </c>
      <c r="F7823" s="4"/>
    </row>
    <row r="7824" spans="1:6" ht="13.2" x14ac:dyDescent="0.25">
      <c r="A7824" s="5">
        <v>44825.916666666664</v>
      </c>
      <c r="B7824" s="6">
        <v>116.07</v>
      </c>
      <c r="C7824" s="6">
        <v>148.46736999999999</v>
      </c>
      <c r="D7824" s="6">
        <v>0.21821205561868501</v>
      </c>
      <c r="E7824" s="4">
        <f t="shared" si="30"/>
        <v>0.10445523951511065</v>
      </c>
      <c r="F7824" s="4"/>
    </row>
    <row r="7825" spans="1:6" ht="13.2" x14ac:dyDescent="0.25">
      <c r="A7825" s="5">
        <v>44825.958333333336</v>
      </c>
      <c r="B7825" s="6">
        <v>120.03</v>
      </c>
      <c r="C7825" s="6">
        <v>162.82898</v>
      </c>
      <c r="D7825" s="6">
        <v>0.26284620833465799</v>
      </c>
      <c r="E7825" s="4">
        <f t="shared" si="30"/>
        <v>0.11036011213870241</v>
      </c>
      <c r="F7825" s="4"/>
    </row>
    <row r="7826" spans="1:6" ht="13.2" x14ac:dyDescent="0.25">
      <c r="A7826" s="5">
        <v>44826</v>
      </c>
      <c r="B7826" s="6">
        <v>144.65</v>
      </c>
      <c r="C7826" s="6">
        <v>190.60480000000001</v>
      </c>
      <c r="D7826" s="6">
        <v>0.241099909341212</v>
      </c>
      <c r="E7826" s="4">
        <f t="shared" si="30"/>
        <v>0.11047579678374168</v>
      </c>
      <c r="F7826" s="4"/>
    </row>
    <row r="7827" spans="1:6" ht="13.2" x14ac:dyDescent="0.25">
      <c r="A7827" s="5">
        <v>44826.041666666664</v>
      </c>
      <c r="B7827" s="6">
        <v>185.7</v>
      </c>
      <c r="C7827" s="6">
        <v>220.56075999999999</v>
      </c>
      <c r="D7827" s="6">
        <v>0.15805513183759401</v>
      </c>
      <c r="E7827" s="4">
        <f t="shared" si="30"/>
        <v>0.11254520035228355</v>
      </c>
      <c r="F7827" s="4"/>
    </row>
    <row r="7828" spans="1:6" ht="13.2" x14ac:dyDescent="0.25">
      <c r="A7828" s="5">
        <v>44826.083333333336</v>
      </c>
      <c r="B7828" s="6">
        <v>235.74</v>
      </c>
      <c r="C7828" s="6">
        <v>244.01962</v>
      </c>
      <c r="D7828" s="6">
        <v>3.3930140535420802E-2</v>
      </c>
      <c r="E7828" s="4">
        <f t="shared" si="30"/>
        <v>0.11157343207982197</v>
      </c>
      <c r="F7828" s="4"/>
    </row>
    <row r="7829" spans="1:6" ht="13.2" x14ac:dyDescent="0.25">
      <c r="A7829" s="5">
        <v>44826.125</v>
      </c>
      <c r="B7829" s="6">
        <v>242.63</v>
      </c>
      <c r="C7829" s="6">
        <v>250.17746</v>
      </c>
      <c r="D7829" s="6">
        <v>3.0168425245024E-2</v>
      </c>
      <c r="E7829" s="4">
        <f t="shared" si="30"/>
        <v>0.11131539794897892</v>
      </c>
      <c r="F7829" s="4"/>
    </row>
    <row r="7830" spans="1:6" ht="13.2" x14ac:dyDescent="0.25">
      <c r="A7830" s="5">
        <v>44826.166666666664</v>
      </c>
      <c r="B7830" s="6">
        <v>234.68</v>
      </c>
      <c r="C7830" s="6">
        <v>241.59210999999999</v>
      </c>
      <c r="D7830" s="6">
        <v>2.8610661167701099E-2</v>
      </c>
      <c r="E7830" s="4">
        <f t="shared" si="30"/>
        <v>0.11127561892719313</v>
      </c>
      <c r="F7830" s="4"/>
    </row>
    <row r="7831" spans="1:6" ht="13.2" x14ac:dyDescent="0.25">
      <c r="A7831" s="5">
        <v>44826.208333333336</v>
      </c>
      <c r="B7831" s="6">
        <v>233.51</v>
      </c>
      <c r="C7831" s="6">
        <v>232.02672000000001</v>
      </c>
      <c r="D7831" s="6">
        <v>6.3927120117888902E-3</v>
      </c>
      <c r="E7831" s="4">
        <f t="shared" si="30"/>
        <v>0.10947013854715011</v>
      </c>
      <c r="F7831" s="4"/>
    </row>
    <row r="7832" spans="1:6" ht="13.2" x14ac:dyDescent="0.25">
      <c r="A7832" s="5">
        <v>44826.25</v>
      </c>
      <c r="B7832" s="6">
        <v>232.23</v>
      </c>
      <c r="C7832" s="6">
        <v>223.65769</v>
      </c>
      <c r="D7832" s="6">
        <v>3.8327812470923699E-2</v>
      </c>
      <c r="E7832" s="4">
        <f t="shared" si="30"/>
        <v>0.10823531518774571</v>
      </c>
      <c r="F7832" s="4"/>
    </row>
    <row r="7833" spans="1:6" ht="13.2" x14ac:dyDescent="0.25">
      <c r="A7833" s="5">
        <v>44826.291666666664</v>
      </c>
      <c r="B7833" s="6">
        <v>226.71</v>
      </c>
      <c r="C7833" s="6">
        <v>211.86384000000001</v>
      </c>
      <c r="D7833" s="6">
        <v>7.0074062662132397E-2</v>
      </c>
      <c r="E7833" s="4">
        <f t="shared" si="30"/>
        <v>0.10774175464529384</v>
      </c>
      <c r="F7833" s="4"/>
    </row>
    <row r="7834" spans="1:6" ht="13.2" x14ac:dyDescent="0.25">
      <c r="A7834" s="5">
        <v>44826.333333333336</v>
      </c>
      <c r="B7834" s="6">
        <v>216.53</v>
      </c>
      <c r="C7834" s="6">
        <v>202.11609000000001</v>
      </c>
      <c r="D7834" s="6">
        <v>7.1315005153721203E-2</v>
      </c>
      <c r="E7834" s="4">
        <f t="shared" si="30"/>
        <v>0.10483184358534871</v>
      </c>
      <c r="F7834" s="4"/>
    </row>
    <row r="7835" spans="1:6" ht="13.2" x14ac:dyDescent="0.25">
      <c r="A7835" s="5">
        <v>44826.375</v>
      </c>
      <c r="B7835" s="6">
        <v>215.43</v>
      </c>
      <c r="C7835" s="6">
        <v>196.63461000000001</v>
      </c>
      <c r="D7835" s="6">
        <v>9.5585360074709094E-2</v>
      </c>
      <c r="E7835" s="4">
        <f t="shared" si="30"/>
        <v>0.10226676817343611</v>
      </c>
      <c r="F7835" s="4"/>
    </row>
    <row r="7836" spans="1:6" ht="13.2" x14ac:dyDescent="0.25">
      <c r="A7836" s="5">
        <v>44826.416666666664</v>
      </c>
      <c r="B7836" s="6">
        <v>215.03</v>
      </c>
      <c r="C7836" s="6">
        <v>194.28151</v>
      </c>
      <c r="D7836" s="6">
        <v>0.106796009563648</v>
      </c>
      <c r="E7836" s="4">
        <f t="shared" si="30"/>
        <v>0.10029292055978455</v>
      </c>
      <c r="F7836" s="4"/>
    </row>
    <row r="7837" spans="1:6" ht="13.2" x14ac:dyDescent="0.25">
      <c r="A7837" s="5">
        <v>44826.458333333336</v>
      </c>
      <c r="B7837" s="6">
        <v>220.92</v>
      </c>
      <c r="C7837" s="6">
        <v>198.5745</v>
      </c>
      <c r="D7837" s="6">
        <v>0.11252955439897799</v>
      </c>
      <c r="E7837" s="4">
        <f t="shared" si="30"/>
        <v>0.10082771853927371</v>
      </c>
      <c r="F7837" s="4"/>
    </row>
    <row r="7838" spans="1:6" ht="13.2" x14ac:dyDescent="0.25">
      <c r="A7838" s="5">
        <v>44826.5</v>
      </c>
      <c r="B7838" s="6">
        <v>220.89</v>
      </c>
      <c r="C7838" s="6">
        <v>206.30636999999999</v>
      </c>
      <c r="D7838" s="6">
        <v>7.0689189092901006E-2</v>
      </c>
      <c r="E7838" s="4">
        <f t="shared" si="30"/>
        <v>9.9766256087523611E-2</v>
      </c>
      <c r="F7838" s="4"/>
    </row>
    <row r="7839" spans="1:6" ht="13.2" x14ac:dyDescent="0.25">
      <c r="A7839" s="5">
        <v>44826.541666666664</v>
      </c>
      <c r="B7839" s="6">
        <v>228.86</v>
      </c>
      <c r="C7839" s="6">
        <v>202.91358</v>
      </c>
      <c r="D7839" s="6">
        <v>0.12786931264038601</v>
      </c>
      <c r="E7839" s="4">
        <f t="shared" si="30"/>
        <v>0.10054772718357574</v>
      </c>
      <c r="F7839" s="4"/>
    </row>
    <row r="7840" spans="1:6" ht="13.2" x14ac:dyDescent="0.25">
      <c r="A7840" s="5">
        <v>44826.583333333336</v>
      </c>
      <c r="B7840" s="6">
        <v>236.08</v>
      </c>
      <c r="C7840" s="6">
        <v>180.90649999999999</v>
      </c>
      <c r="D7840" s="6">
        <v>0.30498351358298298</v>
      </c>
      <c r="E7840" s="4">
        <f t="shared" si="30"/>
        <v>0.10588870861713866</v>
      </c>
      <c r="F7840" s="4"/>
    </row>
    <row r="7841" spans="1:6" ht="13.2" x14ac:dyDescent="0.25">
      <c r="A7841" s="5">
        <v>44826.625</v>
      </c>
      <c r="B7841" s="6">
        <v>179.12</v>
      </c>
      <c r="C7841" s="6">
        <v>149.77282</v>
      </c>
      <c r="D7841" s="6">
        <v>0.19594463134232201</v>
      </c>
      <c r="E7841" s="4">
        <f t="shared" si="30"/>
        <v>0.10832973365927201</v>
      </c>
      <c r="F7841" s="4"/>
    </row>
    <row r="7842" spans="1:6" ht="13.2" x14ac:dyDescent="0.25">
      <c r="A7842" s="5">
        <v>44826.666666666664</v>
      </c>
      <c r="B7842" s="6">
        <v>128.58000000000001</v>
      </c>
      <c r="C7842" s="6">
        <v>127.12523</v>
      </c>
      <c r="D7842" s="6">
        <v>1.14435977814947E-2</v>
      </c>
      <c r="E7842" s="4">
        <f t="shared" si="30"/>
        <v>0.10635927395715307</v>
      </c>
      <c r="F7842" s="4"/>
    </row>
    <row r="7843" spans="1:6" ht="13.2" x14ac:dyDescent="0.25">
      <c r="A7843" s="5">
        <v>44826.708333333336</v>
      </c>
      <c r="B7843" s="6">
        <v>124.29</v>
      </c>
      <c r="C7843" s="6">
        <v>117.40761999999999</v>
      </c>
      <c r="D7843" s="6">
        <v>5.86195342346605E-2</v>
      </c>
      <c r="E7843" s="4">
        <f t="shared" si="30"/>
        <v>0.10775013243282906</v>
      </c>
      <c r="F7843" s="4"/>
    </row>
    <row r="7844" spans="1:6" ht="13.2" x14ac:dyDescent="0.25">
      <c r="A7844" s="5">
        <v>44826.75</v>
      </c>
      <c r="B7844" s="6">
        <v>124.69</v>
      </c>
      <c r="C7844" s="6">
        <v>120.10093999999999</v>
      </c>
      <c r="D7844" s="6">
        <v>3.8210025666743301E-2</v>
      </c>
      <c r="E7844" s="4">
        <f t="shared" si="30"/>
        <v>0.10784708155944761</v>
      </c>
      <c r="F7844" s="4"/>
    </row>
    <row r="7845" spans="1:6" ht="13.2" x14ac:dyDescent="0.25">
      <c r="A7845" s="5">
        <v>44826.791666666664</v>
      </c>
      <c r="B7845" s="6">
        <v>122.13</v>
      </c>
      <c r="C7845" s="6">
        <v>128.25488999999999</v>
      </c>
      <c r="D7845" s="6">
        <v>4.7755606043558899E-2</v>
      </c>
      <c r="E7845" s="4">
        <f t="shared" si="30"/>
        <v>0.10774638193464342</v>
      </c>
      <c r="F7845" s="4"/>
    </row>
    <row r="7846" spans="1:6" ht="13.2" x14ac:dyDescent="0.25">
      <c r="A7846" s="5">
        <v>44826.833333333336</v>
      </c>
      <c r="B7846" s="6">
        <v>118.28</v>
      </c>
      <c r="C7846" s="6">
        <v>136.09639000000001</v>
      </c>
      <c r="D7846" s="6">
        <v>0.130910085124227</v>
      </c>
      <c r="E7846" s="4">
        <f t="shared" si="30"/>
        <v>0.10951898082621352</v>
      </c>
      <c r="F7846" s="4"/>
    </row>
    <row r="7847" spans="1:6" ht="13.2" x14ac:dyDescent="0.25">
      <c r="A7847" s="5">
        <v>44826.875</v>
      </c>
      <c r="B7847" s="6">
        <v>122.9</v>
      </c>
      <c r="C7847" s="6">
        <v>141.06040999999999</v>
      </c>
      <c r="D7847" s="6">
        <v>0.12874207582410899</v>
      </c>
      <c r="E7847" s="4">
        <f t="shared" si="30"/>
        <v>0.10787960915623258</v>
      </c>
      <c r="F7847" s="4"/>
    </row>
    <row r="7848" spans="1:6" ht="13.2" x14ac:dyDescent="0.25">
      <c r="A7848" s="5">
        <v>44826.916666666664</v>
      </c>
      <c r="B7848" s="6">
        <v>131.58000000000001</v>
      </c>
      <c r="C7848" s="6">
        <v>146.03131999999999</v>
      </c>
      <c r="D7848" s="6">
        <v>9.8960414793209994E-2</v>
      </c>
      <c r="E7848" s="4">
        <f t="shared" si="30"/>
        <v>0.10291079078850444</v>
      </c>
      <c r="F7848" s="4"/>
    </row>
    <row r="7849" spans="1:6" ht="13.2" x14ac:dyDescent="0.25">
      <c r="A7849" s="5">
        <v>44826.958333333336</v>
      </c>
      <c r="B7849" s="6">
        <v>145.91</v>
      </c>
      <c r="C7849" s="6">
        <v>160.66249999999999</v>
      </c>
      <c r="D7849" s="6">
        <v>9.1822920718898304E-2</v>
      </c>
      <c r="E7849" s="4">
        <f t="shared" si="30"/>
        <v>9.5784820471181129E-2</v>
      </c>
      <c r="F7849" s="4"/>
    </row>
    <row r="7850" spans="1:6" ht="13.2" x14ac:dyDescent="0.25">
      <c r="A7850" s="5">
        <v>44827</v>
      </c>
      <c r="B7850" s="6">
        <v>165.78</v>
      </c>
      <c r="C7850" s="6">
        <v>197.39071000000001</v>
      </c>
      <c r="D7850" s="6">
        <v>0.16014284562834799</v>
      </c>
      <c r="E7850" s="4">
        <f t="shared" si="30"/>
        <v>9.2411609483145099E-2</v>
      </c>
      <c r="F7850" s="4"/>
    </row>
    <row r="7851" spans="1:6" ht="13.2" x14ac:dyDescent="0.25">
      <c r="A7851" s="5">
        <v>44827.041666666664</v>
      </c>
      <c r="B7851" s="6">
        <v>200.55</v>
      </c>
      <c r="C7851" s="6">
        <v>225.25713999999999</v>
      </c>
      <c r="D7851" s="6">
        <v>0.109684159179149</v>
      </c>
      <c r="E7851" s="4">
        <f t="shared" si="30"/>
        <v>9.0396152289043241E-2</v>
      </c>
      <c r="F7851" s="4"/>
    </row>
    <row r="7852" spans="1:6" ht="13.2" x14ac:dyDescent="0.25">
      <c r="A7852" s="5">
        <v>44827.083333333336</v>
      </c>
      <c r="B7852" s="6">
        <v>262.87</v>
      </c>
      <c r="C7852" s="6">
        <v>246.42735999999999</v>
      </c>
      <c r="D7852" s="6">
        <v>6.6724084533470604E-2</v>
      </c>
      <c r="E7852" s="4">
        <f t="shared" si="30"/>
        <v>9.1762566622295316E-2</v>
      </c>
      <c r="F7852" s="4"/>
    </row>
    <row r="7853" spans="1:6" ht="13.2" x14ac:dyDescent="0.25">
      <c r="A7853" s="5">
        <v>44827.125</v>
      </c>
      <c r="B7853" s="6">
        <v>270.47000000000003</v>
      </c>
      <c r="C7853" s="6">
        <v>252.03699</v>
      </c>
      <c r="D7853" s="6">
        <v>7.3136129740321104E-2</v>
      </c>
      <c r="E7853" s="4">
        <f t="shared" si="30"/>
        <v>9.3552887642932694E-2</v>
      </c>
      <c r="F7853" s="4"/>
    </row>
    <row r="7854" spans="1:6" ht="13.2" x14ac:dyDescent="0.25">
      <c r="A7854" s="5">
        <v>44827.166666666664</v>
      </c>
      <c r="B7854" s="6">
        <v>269.33999999999997</v>
      </c>
      <c r="C7854" s="6">
        <v>243.76432</v>
      </c>
      <c r="D7854" s="6">
        <v>0.104919702768641</v>
      </c>
      <c r="E7854" s="4">
        <f t="shared" si="30"/>
        <v>9.6732431042971856E-2</v>
      </c>
      <c r="F7854" s="4"/>
    </row>
    <row r="7855" spans="1:6" ht="13.2" x14ac:dyDescent="0.25">
      <c r="A7855" s="5">
        <v>44827.208333333336</v>
      </c>
      <c r="B7855" s="6">
        <v>269.33</v>
      </c>
      <c r="C7855" s="6">
        <v>233.85400999999999</v>
      </c>
      <c r="D7855" s="6">
        <v>0.15170143971446101</v>
      </c>
      <c r="E7855" s="4">
        <f t="shared" si="30"/>
        <v>0.10278696136391652</v>
      </c>
      <c r="F7855" s="4"/>
    </row>
    <row r="7856" spans="1:6" ht="13.2" x14ac:dyDescent="0.25">
      <c r="A7856" s="5">
        <v>44827.25</v>
      </c>
      <c r="B7856" s="6">
        <v>273.26</v>
      </c>
      <c r="C7856" s="6">
        <v>224.11429999999999</v>
      </c>
      <c r="D7856" s="6">
        <v>0.21928855052979601</v>
      </c>
      <c r="E7856" s="4">
        <f t="shared" si="30"/>
        <v>0.11032699211636954</v>
      </c>
      <c r="F7856" s="4"/>
    </row>
    <row r="7857" spans="1:6" ht="13.2" x14ac:dyDescent="0.25">
      <c r="A7857" s="5">
        <v>44827.291666666664</v>
      </c>
      <c r="B7857" s="6">
        <v>272.52</v>
      </c>
      <c r="C7857" s="6">
        <v>210.61246</v>
      </c>
      <c r="D7857" s="6">
        <v>0.29394053894057298</v>
      </c>
      <c r="E7857" s="4">
        <f t="shared" si="30"/>
        <v>0.11965476196130458</v>
      </c>
      <c r="F7857" s="4"/>
    </row>
    <row r="7858" spans="1:6" ht="13.2" x14ac:dyDescent="0.25">
      <c r="A7858" s="5">
        <v>44827.333333333336</v>
      </c>
      <c r="B7858" s="6">
        <v>272.62</v>
      </c>
      <c r="C7858" s="6">
        <v>200.31951000000001</v>
      </c>
      <c r="D7858" s="6">
        <v>0.360925852903693</v>
      </c>
      <c r="E7858" s="4">
        <f t="shared" si="30"/>
        <v>0.13172188061755338</v>
      </c>
      <c r="F7858" s="4"/>
    </row>
    <row r="7859" spans="1:6" ht="13.2" x14ac:dyDescent="0.25">
      <c r="A7859" s="5">
        <v>44827.375</v>
      </c>
      <c r="B7859" s="6">
        <v>267.75</v>
      </c>
      <c r="C7859" s="6">
        <v>195.84417999999999</v>
      </c>
      <c r="D7859" s="6">
        <v>0.36715831943537902</v>
      </c>
      <c r="E7859" s="4">
        <f t="shared" si="30"/>
        <v>0.14303742059091465</v>
      </c>
      <c r="F7859" s="4"/>
    </row>
    <row r="7860" spans="1:6" ht="13.2" x14ac:dyDescent="0.25">
      <c r="A7860" s="5">
        <v>44827.416666666664</v>
      </c>
      <c r="B7860" s="6">
        <v>262.51</v>
      </c>
      <c r="C7860" s="6">
        <v>195.07165000000001</v>
      </c>
      <c r="D7860" s="6">
        <v>0.34571066579895099</v>
      </c>
      <c r="E7860" s="4">
        <f t="shared" si="30"/>
        <v>0.15299219793405228</v>
      </c>
      <c r="F7860" s="4"/>
    </row>
    <row r="7861" spans="1:6" ht="13.2" x14ac:dyDescent="0.25">
      <c r="A7861" s="5">
        <v>44827.458333333336</v>
      </c>
      <c r="B7861" s="6">
        <v>258.95999999999998</v>
      </c>
      <c r="C7861" s="6">
        <v>200.78877</v>
      </c>
      <c r="D7861" s="6">
        <v>0.289713563163915</v>
      </c>
      <c r="E7861" s="4">
        <f t="shared" si="30"/>
        <v>0.16037486496592465</v>
      </c>
      <c r="F7861" s="4"/>
    </row>
    <row r="7862" spans="1:6" ht="13.2" x14ac:dyDescent="0.25">
      <c r="A7862" s="5">
        <v>44827.5</v>
      </c>
      <c r="B7862" s="6">
        <v>260.14</v>
      </c>
      <c r="C7862" s="6">
        <v>208.99727999999999</v>
      </c>
      <c r="D7862" s="6">
        <v>0.244705194249417</v>
      </c>
      <c r="E7862" s="4">
        <f t="shared" si="30"/>
        <v>0.16762553184744614</v>
      </c>
      <c r="F7862" s="4"/>
    </row>
    <row r="7863" spans="1:6" ht="13.2" x14ac:dyDescent="0.25">
      <c r="A7863" s="5">
        <v>44827.541666666664</v>
      </c>
      <c r="B7863" s="6">
        <v>261.18</v>
      </c>
      <c r="C7863" s="6">
        <v>205.52923000000001</v>
      </c>
      <c r="D7863" s="6">
        <v>0.27076815302621399</v>
      </c>
      <c r="E7863" s="4">
        <f t="shared" si="30"/>
        <v>0.17357965019685564</v>
      </c>
      <c r="F7863" s="4"/>
    </row>
    <row r="7864" spans="1:6" ht="13.2" x14ac:dyDescent="0.25">
      <c r="A7864" s="5">
        <v>44827.583333333336</v>
      </c>
      <c r="B7864" s="6">
        <v>262.55</v>
      </c>
      <c r="C7864" s="6">
        <v>183.02339000000001</v>
      </c>
      <c r="D7864" s="6">
        <v>0.43451610201297203</v>
      </c>
      <c r="E7864" s="4">
        <f t="shared" si="30"/>
        <v>0.17897684138143852</v>
      </c>
      <c r="F7864" s="4"/>
    </row>
    <row r="7865" spans="1:6" ht="13.2" x14ac:dyDescent="0.25">
      <c r="A7865" s="5">
        <v>44827.625</v>
      </c>
      <c r="B7865" s="6">
        <v>211.31</v>
      </c>
      <c r="C7865" s="6">
        <v>150.58714000000001</v>
      </c>
      <c r="D7865" s="6">
        <v>0.40324067513334799</v>
      </c>
      <c r="E7865" s="4">
        <f t="shared" si="30"/>
        <v>0.18761417653939791</v>
      </c>
      <c r="F7865" s="4"/>
    </row>
    <row r="7866" spans="1:6" ht="13.2" x14ac:dyDescent="0.25">
      <c r="A7866" s="5">
        <v>44827.666666666664</v>
      </c>
      <c r="B7866" s="6">
        <v>143.72999999999999</v>
      </c>
      <c r="C7866" s="6">
        <v>126.55264</v>
      </c>
      <c r="D7866" s="6">
        <v>0.13573292505000201</v>
      </c>
      <c r="E7866" s="4">
        <f t="shared" si="30"/>
        <v>0.19279289850891904</v>
      </c>
      <c r="F7866" s="4"/>
    </row>
    <row r="7867" spans="1:6" ht="13.2" x14ac:dyDescent="0.25">
      <c r="A7867" s="5">
        <v>44827.708333333336</v>
      </c>
      <c r="B7867" s="6">
        <v>135.31</v>
      </c>
      <c r="C7867" s="6">
        <v>116.58602</v>
      </c>
      <c r="D7867" s="6">
        <v>0.160602274612342</v>
      </c>
      <c r="E7867" s="4">
        <f t="shared" si="30"/>
        <v>0.19704217935798909</v>
      </c>
      <c r="F7867" s="4"/>
    </row>
    <row r="7868" spans="1:6" ht="13.2" x14ac:dyDescent="0.25">
      <c r="A7868" s="5">
        <v>44827.75</v>
      </c>
      <c r="B7868" s="6">
        <v>131.25</v>
      </c>
      <c r="C7868" s="6">
        <v>120.48048</v>
      </c>
      <c r="D7868" s="6">
        <v>8.9388090087290401E-2</v>
      </c>
      <c r="E7868" s="4">
        <f t="shared" si="30"/>
        <v>0.19917459870884524</v>
      </c>
      <c r="F7868" s="4"/>
    </row>
    <row r="7869" spans="1:6" ht="13.2" x14ac:dyDescent="0.25">
      <c r="A7869" s="5">
        <v>44827.791666666664</v>
      </c>
      <c r="B7869" s="6">
        <v>124.95</v>
      </c>
      <c r="C7869" s="6">
        <v>130.57229000000001</v>
      </c>
      <c r="D7869" s="6">
        <v>4.3058829710346698E-2</v>
      </c>
      <c r="E7869" s="4">
        <f t="shared" si="30"/>
        <v>0.19897889969496141</v>
      </c>
      <c r="F7869" s="4"/>
    </row>
    <row r="7870" spans="1:6" ht="13.2" x14ac:dyDescent="0.25">
      <c r="A7870" s="5">
        <v>44827.833333333336</v>
      </c>
      <c r="B7870" s="6">
        <v>115.06</v>
      </c>
      <c r="C7870" s="6">
        <v>140.12299999999999</v>
      </c>
      <c r="D7870" s="6">
        <v>0.178864283522333</v>
      </c>
      <c r="E7870" s="4">
        <f t="shared" si="30"/>
        <v>0.20097699129488247</v>
      </c>
      <c r="F7870" s="4"/>
    </row>
    <row r="7871" spans="1:6" ht="13.2" x14ac:dyDescent="0.25">
      <c r="A7871" s="5">
        <v>44827.875</v>
      </c>
      <c r="B7871" s="6">
        <v>128.75</v>
      </c>
      <c r="C7871" s="6">
        <v>146.20524</v>
      </c>
      <c r="D7871" s="6">
        <v>0.119388607412429</v>
      </c>
      <c r="E7871" s="4">
        <f t="shared" si="30"/>
        <v>0.20058726344439579</v>
      </c>
      <c r="F7871" s="4"/>
    </row>
    <row r="7872" spans="1:6" ht="13.2" x14ac:dyDescent="0.25">
      <c r="A7872" s="5">
        <v>44827.916666666664</v>
      </c>
      <c r="B7872" s="6">
        <v>150.63999999999999</v>
      </c>
      <c r="C7872" s="6">
        <v>152.06328999999999</v>
      </c>
      <c r="D7872" s="6">
        <v>9.3598527297417307E-3</v>
      </c>
      <c r="E7872" s="4">
        <f t="shared" si="30"/>
        <v>0.19685390669175129</v>
      </c>
      <c r="F7872" s="4"/>
    </row>
    <row r="7873" spans="1:6" ht="13.2" x14ac:dyDescent="0.25">
      <c r="A7873" s="5">
        <v>44827.958333333336</v>
      </c>
      <c r="B7873" s="6">
        <v>171.52</v>
      </c>
      <c r="C7873" s="6">
        <v>167.60972000000001</v>
      </c>
      <c r="D7873" s="6">
        <v>2.3329673243294002E-2</v>
      </c>
      <c r="E7873" s="4">
        <f t="shared" si="30"/>
        <v>0.19400002138026781</v>
      </c>
      <c r="F7873" s="4"/>
    </row>
    <row r="7874" spans="1:6" ht="13.2" x14ac:dyDescent="0.25">
      <c r="A7874" s="5">
        <v>44825</v>
      </c>
      <c r="B7874" s="6">
        <v>144.69999999999999</v>
      </c>
      <c r="C7874" s="6">
        <v>187.25060999999999</v>
      </c>
      <c r="D7874" s="6">
        <v>0.22723883249298801</v>
      </c>
      <c r="E7874" s="4">
        <f t="shared" si="30"/>
        <v>0.19679568749962781</v>
      </c>
      <c r="F7874" s="4"/>
    </row>
    <row r="7875" spans="1:6" ht="13.2" x14ac:dyDescent="0.25">
      <c r="A7875" s="5">
        <v>44825.041666666664</v>
      </c>
      <c r="B7875" s="6">
        <v>197.17</v>
      </c>
      <c r="C7875" s="6">
        <v>221.51222999999999</v>
      </c>
      <c r="D7875" s="6">
        <v>0.10989113332478299</v>
      </c>
      <c r="E7875" s="4">
        <f t="shared" si="30"/>
        <v>0.19680431142236257</v>
      </c>
      <c r="F7875" s="4"/>
    </row>
    <row r="7876" spans="1:6" ht="13.2" x14ac:dyDescent="0.25">
      <c r="A7876" s="5">
        <v>44825.083333333336</v>
      </c>
      <c r="B7876" s="6">
        <v>261.85000000000002</v>
      </c>
      <c r="C7876" s="6">
        <v>246.18034</v>
      </c>
      <c r="D7876" s="6">
        <v>6.3651142897926005E-2</v>
      </c>
      <c r="E7876" s="4">
        <f t="shared" si="30"/>
        <v>0.19667627218754824</v>
      </c>
      <c r="F7876" s="4"/>
    </row>
    <row r="7877" spans="1:6" ht="13.2" x14ac:dyDescent="0.25">
      <c r="A7877" s="5">
        <v>44825.125</v>
      </c>
      <c r="B7877" s="6">
        <v>266.33999999999997</v>
      </c>
      <c r="C7877" s="6">
        <v>255.35012</v>
      </c>
      <c r="D7877" s="6">
        <v>4.3038475956071402E-2</v>
      </c>
      <c r="E7877" s="4">
        <f t="shared" si="30"/>
        <v>0.19542220327987114</v>
      </c>
      <c r="F7877" s="4"/>
    </row>
    <row r="7878" spans="1:6" ht="13.2" x14ac:dyDescent="0.25">
      <c r="A7878" s="5">
        <v>44825.166666666664</v>
      </c>
      <c r="B7878" s="6">
        <v>258.31</v>
      </c>
      <c r="C7878" s="6">
        <v>251.87037000000001</v>
      </c>
      <c r="D7878" s="6">
        <v>2.5567239211186199E-2</v>
      </c>
      <c r="E7878" s="4">
        <f t="shared" si="30"/>
        <v>0.19211585063164391</v>
      </c>
      <c r="F7878" s="4"/>
    </row>
    <row r="7879" spans="1:6" ht="13.2" x14ac:dyDescent="0.25">
      <c r="A7879" s="5">
        <v>44825.208333333336</v>
      </c>
      <c r="B7879" s="6">
        <v>255.11</v>
      </c>
      <c r="C7879" s="6">
        <v>245.15244999999999</v>
      </c>
      <c r="D7879" s="6">
        <v>4.0617787013754202E-2</v>
      </c>
      <c r="E7879" s="4">
        <f t="shared" si="30"/>
        <v>0.18748736510244776</v>
      </c>
      <c r="F7879" s="4"/>
    </row>
    <row r="7880" spans="1:6" ht="13.2" x14ac:dyDescent="0.25">
      <c r="A7880" s="5">
        <v>44825.25</v>
      </c>
      <c r="B7880" s="6">
        <v>252.32</v>
      </c>
      <c r="C7880" s="6">
        <v>239.26636999999999</v>
      </c>
      <c r="D7880" s="6">
        <v>5.45568940591191E-2</v>
      </c>
      <c r="E7880" s="4">
        <f t="shared" si="30"/>
        <v>0.18062354608283623</v>
      </c>
      <c r="F7880" s="4"/>
    </row>
    <row r="7881" spans="1:6" ht="13.2" x14ac:dyDescent="0.25">
      <c r="A7881" s="5">
        <v>44825.291666666664</v>
      </c>
      <c r="B7881" s="6">
        <v>245.4</v>
      </c>
      <c r="C7881" s="6">
        <v>232.77261999999999</v>
      </c>
      <c r="D7881" s="6">
        <v>5.4247703187771897E-2</v>
      </c>
      <c r="E7881" s="4">
        <f t="shared" si="30"/>
        <v>0.17063634459313623</v>
      </c>
      <c r="F7881" s="4"/>
    </row>
    <row r="7882" spans="1:6" ht="13.2" x14ac:dyDescent="0.25">
      <c r="A7882" s="5">
        <v>44825.333333333336</v>
      </c>
      <c r="B7882" s="6">
        <v>249.33</v>
      </c>
      <c r="C7882" s="6">
        <v>227.27063000000001</v>
      </c>
      <c r="D7882" s="6">
        <v>9.7062123689277399E-2</v>
      </c>
      <c r="E7882" s="4">
        <f t="shared" si="30"/>
        <v>0.15964202254253551</v>
      </c>
      <c r="F7882" s="4"/>
    </row>
    <row r="7883" spans="1:6" ht="13.2" x14ac:dyDescent="0.25">
      <c r="A7883" s="5">
        <v>44825.375</v>
      </c>
      <c r="B7883" s="6">
        <v>245.69</v>
      </c>
      <c r="C7883" s="6">
        <v>221.60463999999999</v>
      </c>
      <c r="D7883" s="6">
        <v>0.108686171914089</v>
      </c>
      <c r="E7883" s="4">
        <f t="shared" si="30"/>
        <v>0.14887234972914842</v>
      </c>
      <c r="F7883" s="4"/>
    </row>
    <row r="7884" spans="1:6" ht="13.2" x14ac:dyDescent="0.25">
      <c r="A7884" s="5">
        <v>44825.416666666664</v>
      </c>
      <c r="B7884" s="6">
        <v>241.19</v>
      </c>
      <c r="C7884" s="6">
        <v>216.70697000000001</v>
      </c>
      <c r="D7884" s="6">
        <v>0.112977584431179</v>
      </c>
      <c r="E7884" s="4">
        <f t="shared" si="30"/>
        <v>0.13917513800549125</v>
      </c>
      <c r="F7884" s="4"/>
    </row>
    <row r="7885" spans="1:6" ht="13.2" x14ac:dyDescent="0.25">
      <c r="A7885" s="5">
        <v>44825.458333333336</v>
      </c>
      <c r="B7885" s="6">
        <v>233.86</v>
      </c>
      <c r="C7885" s="6">
        <v>219.09055000000001</v>
      </c>
      <c r="D7885" s="6">
        <v>6.7412537875321393E-2</v>
      </c>
      <c r="E7885" s="4">
        <f t="shared" si="30"/>
        <v>0.12991259528513316</v>
      </c>
      <c r="F7885" s="4"/>
    </row>
    <row r="7886" spans="1:6" ht="13.2" x14ac:dyDescent="0.25">
      <c r="A7886" s="5">
        <v>44825.5</v>
      </c>
      <c r="B7886" s="6">
        <v>241.35</v>
      </c>
      <c r="C7886" s="6">
        <v>227.67803000000001</v>
      </c>
      <c r="D7886" s="6">
        <v>6.0049579663000299E-2</v>
      </c>
      <c r="E7886" s="4">
        <f t="shared" si="30"/>
        <v>0.12221861134403249</v>
      </c>
      <c r="F7886" s="4"/>
    </row>
    <row r="7887" spans="1:6" ht="13.2" x14ac:dyDescent="0.25">
      <c r="A7887" s="5">
        <v>44825.541666666664</v>
      </c>
      <c r="B7887" s="6">
        <v>243.1</v>
      </c>
      <c r="C7887" s="6">
        <v>226.58696</v>
      </c>
      <c r="D7887" s="6">
        <v>7.2877274137929104E-2</v>
      </c>
      <c r="E7887" s="4">
        <f t="shared" si="30"/>
        <v>0.11397315805702057</v>
      </c>
      <c r="F7887" s="4"/>
    </row>
    <row r="7888" spans="1:6" ht="13.2" x14ac:dyDescent="0.25">
      <c r="A7888" s="5">
        <v>44825.583333333336</v>
      </c>
      <c r="B7888" s="6">
        <v>238.92</v>
      </c>
      <c r="C7888" s="6">
        <v>205.94380000000001</v>
      </c>
      <c r="D7888" s="6">
        <v>0.16012232463419601</v>
      </c>
      <c r="E7888" s="4">
        <f t="shared" si="30"/>
        <v>0.10254008399957161</v>
      </c>
      <c r="F7888" s="4"/>
    </row>
    <row r="7889" spans="1:6" ht="13.2" x14ac:dyDescent="0.25">
      <c r="A7889" s="5">
        <v>44825.625</v>
      </c>
      <c r="B7889" s="6">
        <v>199.46</v>
      </c>
      <c r="C7889" s="6">
        <v>170.96394000000001</v>
      </c>
      <c r="D7889" s="6">
        <v>0.16667877448308599</v>
      </c>
      <c r="E7889" s="4">
        <f t="shared" si="30"/>
        <v>9.2683338139144048E-2</v>
      </c>
      <c r="F7889" s="4"/>
    </row>
    <row r="7890" spans="1:6" ht="13.2" x14ac:dyDescent="0.25">
      <c r="A7890" s="5">
        <v>44825.666666666664</v>
      </c>
      <c r="B7890" s="6">
        <v>158.97</v>
      </c>
      <c r="C7890" s="6">
        <v>139.76039</v>
      </c>
      <c r="D7890" s="6">
        <v>0.13744674009567301</v>
      </c>
      <c r="E7890" s="4">
        <f t="shared" si="30"/>
        <v>9.275474709938035E-2</v>
      </c>
      <c r="F7890" s="4"/>
    </row>
    <row r="7891" spans="1:6" ht="13.2" x14ac:dyDescent="0.25">
      <c r="A7891" s="5">
        <v>44825.708333333336</v>
      </c>
      <c r="B7891" s="6">
        <v>138</v>
      </c>
      <c r="C7891" s="6">
        <v>122.28841</v>
      </c>
      <c r="D7891" s="6">
        <v>0.12847979624561301</v>
      </c>
      <c r="E7891" s="4">
        <f t="shared" si="30"/>
        <v>9.1416310500766637E-2</v>
      </c>
      <c r="F7891" s="4"/>
    </row>
    <row r="7892" spans="1:6" ht="13.2" x14ac:dyDescent="0.25">
      <c r="A7892" s="5">
        <v>44825.75</v>
      </c>
      <c r="B7892" s="6">
        <v>126.43</v>
      </c>
      <c r="C7892" s="6">
        <v>119.702</v>
      </c>
      <c r="D7892" s="6">
        <v>5.6206245509682402E-2</v>
      </c>
      <c r="E7892" s="4">
        <f t="shared" si="30"/>
        <v>9.0033733643366268E-2</v>
      </c>
      <c r="F7892" s="4"/>
    </row>
    <row r="7893" spans="1:6" ht="13.2" x14ac:dyDescent="0.25">
      <c r="A7893" s="5">
        <v>44825.791666666664</v>
      </c>
      <c r="B7893" s="6">
        <v>126.97</v>
      </c>
      <c r="C7893" s="6">
        <v>121.03861000000001</v>
      </c>
      <c r="D7893" s="6">
        <v>4.90041152984158E-2</v>
      </c>
      <c r="E7893" s="4">
        <f t="shared" si="30"/>
        <v>9.0281453876202469E-2</v>
      </c>
      <c r="F7893" s="4"/>
    </row>
    <row r="7894" spans="1:6" ht="13.2" x14ac:dyDescent="0.25">
      <c r="A7894" s="5">
        <v>44825.833333333336</v>
      </c>
      <c r="B7894" s="6">
        <v>125.27</v>
      </c>
      <c r="C7894" s="6">
        <v>120.35897</v>
      </c>
      <c r="D7894" s="6">
        <v>4.0803190655420103E-2</v>
      </c>
      <c r="E7894" s="4">
        <f t="shared" si="30"/>
        <v>8.452890834008113E-2</v>
      </c>
      <c r="F7894" s="4"/>
    </row>
    <row r="7895" spans="1:6" ht="13.2" x14ac:dyDescent="0.25">
      <c r="A7895" s="5">
        <v>44825.875</v>
      </c>
      <c r="B7895" s="6">
        <v>117.91</v>
      </c>
      <c r="C7895" s="6">
        <v>121.60475</v>
      </c>
      <c r="D7895" s="6">
        <v>3.0383270390342401E-2</v>
      </c>
      <c r="E7895" s="4">
        <f t="shared" si="30"/>
        <v>8.0820352630827513E-2</v>
      </c>
      <c r="F7895" s="4"/>
    </row>
    <row r="7896" spans="1:6" ht="13.2" x14ac:dyDescent="0.25">
      <c r="A7896" s="5">
        <v>44825.916666666664</v>
      </c>
      <c r="B7896" s="6">
        <v>116.07</v>
      </c>
      <c r="C7896" s="6">
        <v>129.71163999999999</v>
      </c>
      <c r="D7896" s="6">
        <v>0.105168973270247</v>
      </c>
      <c r="E7896" s="4">
        <f t="shared" si="30"/>
        <v>8.4812399320015233E-2</v>
      </c>
      <c r="F7896" s="4"/>
    </row>
    <row r="7897" spans="1:6" ht="13.2" x14ac:dyDescent="0.25">
      <c r="A7897" s="5">
        <v>44825.958333333336</v>
      </c>
      <c r="B7897" s="6">
        <v>120.03</v>
      </c>
      <c r="C7897" s="6">
        <v>150.54093</v>
      </c>
      <c r="D7897" s="6">
        <v>0.20267531228882399</v>
      </c>
      <c r="E7897" s="4">
        <f t="shared" si="30"/>
        <v>9.2285134280245651E-2</v>
      </c>
      <c r="F7897" s="4"/>
    </row>
    <row r="7898" spans="1:6" ht="13.2" x14ac:dyDescent="0.25">
      <c r="A7898" s="5">
        <v>44826</v>
      </c>
      <c r="B7898" s="6">
        <v>144.65</v>
      </c>
      <c r="C7898" s="6">
        <v>178.59028000000001</v>
      </c>
      <c r="D7898" s="6">
        <v>0.19004550527609901</v>
      </c>
      <c r="E7898" s="4">
        <f t="shared" si="30"/>
        <v>9.0735412312875283E-2</v>
      </c>
      <c r="F7898" s="4"/>
    </row>
    <row r="7899" spans="1:6" ht="13.2" x14ac:dyDescent="0.25">
      <c r="A7899" s="5">
        <v>44826.041666666664</v>
      </c>
      <c r="B7899" s="6">
        <v>185.7</v>
      </c>
      <c r="C7899" s="6">
        <v>211.30672999999999</v>
      </c>
      <c r="D7899" s="6">
        <v>0.121182746995327</v>
      </c>
      <c r="E7899" s="4">
        <f t="shared" si="30"/>
        <v>9.1205896215814611E-2</v>
      </c>
      <c r="F7899" s="4"/>
    </row>
    <row r="7900" spans="1:6" ht="13.2" x14ac:dyDescent="0.25">
      <c r="A7900" s="5">
        <v>44826.083333333336</v>
      </c>
      <c r="B7900" s="6">
        <v>235.74</v>
      </c>
      <c r="C7900" s="6">
        <v>239.67018999999999</v>
      </c>
      <c r="D7900" s="6">
        <v>1.6398326383435399E-2</v>
      </c>
      <c r="E7900" s="4">
        <f t="shared" si="30"/>
        <v>8.9237028861044176E-2</v>
      </c>
      <c r="F7900" s="4"/>
    </row>
    <row r="7901" spans="1:6" ht="13.2" x14ac:dyDescent="0.25">
      <c r="A7901" s="5">
        <v>44826.125</v>
      </c>
      <c r="B7901" s="6">
        <v>242.63</v>
      </c>
      <c r="C7901" s="6">
        <v>251.04113000000001</v>
      </c>
      <c r="D7901" s="6">
        <v>3.3504987808173098E-2</v>
      </c>
      <c r="E7901" s="4">
        <f t="shared" si="30"/>
        <v>8.8839800188215079E-2</v>
      </c>
      <c r="F7901" s="4"/>
    </row>
    <row r="7902" spans="1:6" ht="13.2" x14ac:dyDescent="0.25">
      <c r="A7902" s="5">
        <v>44826.166666666664</v>
      </c>
      <c r="B7902" s="6">
        <v>234.68</v>
      </c>
      <c r="C7902" s="6">
        <v>245.99346</v>
      </c>
      <c r="D7902" s="6">
        <v>4.5990897481583401E-2</v>
      </c>
      <c r="E7902" s="4">
        <f t="shared" si="30"/>
        <v>8.9690785949481641E-2</v>
      </c>
      <c r="F7902" s="4"/>
    </row>
    <row r="7903" spans="1:6" ht="13.2" x14ac:dyDescent="0.25">
      <c r="A7903" s="5">
        <v>44826.208333333336</v>
      </c>
      <c r="B7903" s="6">
        <v>233.51</v>
      </c>
      <c r="C7903" s="6">
        <v>237.13593</v>
      </c>
      <c r="D7903" s="6">
        <v>1.52905129138381E-2</v>
      </c>
      <c r="E7903" s="4">
        <f t="shared" si="30"/>
        <v>8.8635482861985138E-2</v>
      </c>
      <c r="F7903" s="4"/>
    </row>
    <row r="7904" spans="1:6" ht="13.2" x14ac:dyDescent="0.25">
      <c r="A7904" s="5">
        <v>44826.25</v>
      </c>
      <c r="B7904" s="6">
        <v>232.23</v>
      </c>
      <c r="C7904" s="6">
        <v>227.98417000000001</v>
      </c>
      <c r="D7904" s="6">
        <v>1.8623354419738801E-2</v>
      </c>
      <c r="E7904" s="4">
        <f t="shared" si="30"/>
        <v>8.7138252043677603E-2</v>
      </c>
      <c r="F7904" s="4"/>
    </row>
    <row r="7905" spans="1:6" ht="13.2" x14ac:dyDescent="0.25">
      <c r="A7905" s="5">
        <v>44826.291666666664</v>
      </c>
      <c r="B7905" s="6">
        <v>226.71</v>
      </c>
      <c r="C7905" s="6">
        <v>215.7979</v>
      </c>
      <c r="D7905" s="6">
        <v>5.0566293740578597E-2</v>
      </c>
      <c r="E7905" s="4">
        <f t="shared" si="30"/>
        <v>8.6984859983377891E-2</v>
      </c>
      <c r="F7905" s="4"/>
    </row>
    <row r="7906" spans="1:6" ht="13.2" x14ac:dyDescent="0.25">
      <c r="A7906" s="5">
        <v>44826.333333333336</v>
      </c>
      <c r="B7906" s="6">
        <v>216.53</v>
      </c>
      <c r="C7906" s="6">
        <v>205.25802999999999</v>
      </c>
      <c r="D7906" s="6">
        <v>5.4916097557790998E-2</v>
      </c>
      <c r="E7906" s="4">
        <f t="shared" si="30"/>
        <v>8.5228775561232609E-2</v>
      </c>
      <c r="F7906" s="4"/>
    </row>
    <row r="7907" spans="1:6" ht="13.2" x14ac:dyDescent="0.25">
      <c r="A7907" s="5">
        <v>44826.375</v>
      </c>
      <c r="B7907" s="6">
        <v>215.43</v>
      </c>
      <c r="C7907" s="6">
        <v>198.14663999999999</v>
      </c>
      <c r="D7907" s="6">
        <v>8.7225097533826498E-2</v>
      </c>
      <c r="E7907" s="4">
        <f t="shared" si="30"/>
        <v>8.4334564128721687E-2</v>
      </c>
      <c r="F7907" s="4"/>
    </row>
    <row r="7908" spans="1:6" ht="13.2" x14ac:dyDescent="0.25">
      <c r="A7908" s="5">
        <v>44826.416666666664</v>
      </c>
      <c r="B7908" s="6">
        <v>215.03</v>
      </c>
      <c r="C7908" s="6">
        <v>194.04862</v>
      </c>
      <c r="D7908" s="6">
        <v>0.108124345331597</v>
      </c>
      <c r="E7908" s="4">
        <f t="shared" si="30"/>
        <v>8.4132345832905783E-2</v>
      </c>
      <c r="F7908" s="4"/>
    </row>
    <row r="7909" spans="1:6" ht="13.2" x14ac:dyDescent="0.25">
      <c r="A7909" s="5">
        <v>44826.458333333336</v>
      </c>
      <c r="B7909" s="6">
        <v>220.92</v>
      </c>
      <c r="C7909" s="6">
        <v>198.27543</v>
      </c>
      <c r="D7909" s="6">
        <v>0.11420764539509499</v>
      </c>
      <c r="E7909" s="4">
        <f t="shared" si="30"/>
        <v>8.6082141979562987E-2</v>
      </c>
      <c r="F7909" s="4"/>
    </row>
    <row r="7910" spans="1:6" ht="13.2" x14ac:dyDescent="0.25">
      <c r="A7910" s="5">
        <v>44826.5</v>
      </c>
      <c r="B7910" s="6">
        <v>220.89</v>
      </c>
      <c r="C7910" s="6">
        <v>206.53968</v>
      </c>
      <c r="D7910" s="6">
        <v>6.9479724186654906E-2</v>
      </c>
      <c r="E7910" s="4">
        <f t="shared" si="30"/>
        <v>8.6475064668048607E-2</v>
      </c>
      <c r="F7910" s="4"/>
    </row>
    <row r="7911" spans="1:6" ht="13.2" x14ac:dyDescent="0.25">
      <c r="A7911" s="5">
        <v>44826.541666666664</v>
      </c>
      <c r="B7911" s="6">
        <v>228.86</v>
      </c>
      <c r="C7911" s="6">
        <v>202.28966</v>
      </c>
      <c r="D7911" s="6">
        <v>0.131347988819596</v>
      </c>
      <c r="E7911" s="4">
        <f t="shared" si="30"/>
        <v>8.8911344446451379E-2</v>
      </c>
      <c r="F7911" s="4"/>
    </row>
    <row r="7912" spans="1:6" ht="13.2" x14ac:dyDescent="0.25">
      <c r="A7912" s="5">
        <v>44826.583333333336</v>
      </c>
      <c r="B7912" s="6">
        <v>236.08</v>
      </c>
      <c r="C7912" s="6">
        <v>177.73043999999999</v>
      </c>
      <c r="D7912" s="6">
        <v>0.32830369406613702</v>
      </c>
      <c r="E7912" s="4">
        <f t="shared" si="30"/>
        <v>9.5918901506115595E-2</v>
      </c>
      <c r="F7912" s="4"/>
    </row>
    <row r="7913" spans="1:6" ht="13.2" x14ac:dyDescent="0.25">
      <c r="A7913" s="5">
        <v>44826.625</v>
      </c>
      <c r="B7913" s="6">
        <v>179.12</v>
      </c>
      <c r="C7913" s="6">
        <v>143.50216</v>
      </c>
      <c r="D7913" s="6">
        <v>0.24820420821540201</v>
      </c>
      <c r="E7913" s="4">
        <f t="shared" si="30"/>
        <v>9.9315794578295438E-2</v>
      </c>
      <c r="F7913" s="4"/>
    </row>
    <row r="7914" spans="1:6" ht="13.2" x14ac:dyDescent="0.25">
      <c r="A7914" s="5">
        <v>44826.666666666664</v>
      </c>
      <c r="B7914" s="6">
        <v>128.58000000000001</v>
      </c>
      <c r="C7914" s="6">
        <v>118.44485</v>
      </c>
      <c r="D7914" s="6">
        <v>8.5568515642512194E-2</v>
      </c>
      <c r="E7914" s="4">
        <f t="shared" si="30"/>
        <v>9.715420189274708E-2</v>
      </c>
      <c r="F7914" s="4"/>
    </row>
    <row r="7915" spans="1:6" ht="13.2" x14ac:dyDescent="0.25">
      <c r="A7915" s="5">
        <v>44826.708333333336</v>
      </c>
      <c r="B7915" s="6">
        <v>124.29</v>
      </c>
      <c r="C7915" s="6">
        <v>107.16867000000001</v>
      </c>
      <c r="D7915" s="6">
        <v>0.15976059047854099</v>
      </c>
      <c r="E7915" s="4">
        <f t="shared" si="30"/>
        <v>9.8457568319119074E-2</v>
      </c>
      <c r="F7915" s="4"/>
    </row>
    <row r="7916" spans="1:6" ht="13.2" x14ac:dyDescent="0.25">
      <c r="A7916" s="5">
        <v>44826.75</v>
      </c>
      <c r="B7916" s="6">
        <v>124.69</v>
      </c>
      <c r="C7916" s="6">
        <v>108.97608</v>
      </c>
      <c r="D7916" s="6">
        <v>0.144196047426187</v>
      </c>
      <c r="E7916" s="4">
        <f t="shared" si="30"/>
        <v>0.1021238100656401</v>
      </c>
      <c r="F7916" s="4"/>
    </row>
    <row r="7917" spans="1:6" ht="13.2" x14ac:dyDescent="0.25">
      <c r="A7917" s="5">
        <v>44826.791666666664</v>
      </c>
      <c r="B7917" s="6">
        <v>122.13</v>
      </c>
      <c r="C7917" s="6">
        <v>116.38392</v>
      </c>
      <c r="D7917" s="6">
        <v>4.93717688835364E-2</v>
      </c>
      <c r="E7917" s="4">
        <f t="shared" si="30"/>
        <v>0.10213912896502013</v>
      </c>
      <c r="F7917" s="4"/>
    </row>
    <row r="7918" spans="1:6" ht="13.2" x14ac:dyDescent="0.25">
      <c r="A7918" s="5">
        <v>44826.833333333336</v>
      </c>
      <c r="B7918" s="6">
        <v>118.28</v>
      </c>
      <c r="C7918" s="6">
        <v>124.22953</v>
      </c>
      <c r="D7918" s="6">
        <v>4.7891431288518797E-2</v>
      </c>
      <c r="E7918" s="4">
        <f t="shared" si="30"/>
        <v>0.10243447232473257</v>
      </c>
      <c r="F7918" s="4"/>
    </row>
    <row r="7919" spans="1:6" ht="13.2" x14ac:dyDescent="0.25">
      <c r="A7919" s="5">
        <v>44826.875</v>
      </c>
      <c r="B7919" s="6">
        <v>122.9</v>
      </c>
      <c r="C7919" s="6">
        <v>130.14899</v>
      </c>
      <c r="D7919" s="6">
        <v>5.5697627772601101E-2</v>
      </c>
      <c r="E7919" s="4">
        <f t="shared" si="30"/>
        <v>0.10348923721566</v>
      </c>
      <c r="F7919" s="4"/>
    </row>
    <row r="7920" spans="1:6" ht="13.2" x14ac:dyDescent="0.25">
      <c r="A7920" s="5">
        <v>44826.916666666664</v>
      </c>
      <c r="B7920" s="6">
        <v>131.58000000000001</v>
      </c>
      <c r="C7920" s="6">
        <v>135.25766999999999</v>
      </c>
      <c r="D7920" s="6">
        <v>2.7190103156441901E-2</v>
      </c>
      <c r="E7920" s="4">
        <f t="shared" si="30"/>
        <v>0.10024011762758479</v>
      </c>
      <c r="F7920" s="4"/>
    </row>
    <row r="7921" spans="1:6" ht="13.2" x14ac:dyDescent="0.25">
      <c r="A7921" s="5">
        <v>44826.958333333336</v>
      </c>
      <c r="B7921" s="6">
        <v>145.91</v>
      </c>
      <c r="C7921" s="6">
        <v>148.87505999999999</v>
      </c>
      <c r="D7921" s="6">
        <v>1.9916431939641099E-2</v>
      </c>
      <c r="E7921" s="4">
        <f t="shared" si="30"/>
        <v>9.2625164279702174E-2</v>
      </c>
      <c r="F7921" s="4"/>
    </row>
    <row r="7922" spans="1:6" ht="13.2" x14ac:dyDescent="0.25">
      <c r="A7922" s="5">
        <v>44827</v>
      </c>
      <c r="B7922" s="6">
        <v>165.78</v>
      </c>
      <c r="C7922" s="6">
        <v>186.89424</v>
      </c>
      <c r="D7922" s="6">
        <v>0.11297426822784901</v>
      </c>
      <c r="E7922" s="4">
        <f t="shared" si="30"/>
        <v>8.9413862736025099E-2</v>
      </c>
      <c r="F7922" s="4"/>
    </row>
    <row r="7923" spans="1:6" ht="13.2" x14ac:dyDescent="0.25">
      <c r="A7923" s="5">
        <v>44827.041666666664</v>
      </c>
      <c r="B7923" s="6">
        <v>200.55</v>
      </c>
      <c r="C7923" s="6">
        <v>217.15368000000001</v>
      </c>
      <c r="D7923" s="6">
        <v>7.6460504836943097E-2</v>
      </c>
      <c r="E7923" s="4">
        <f t="shared" si="30"/>
        <v>8.7550435979425786E-2</v>
      </c>
      <c r="F7923" s="4"/>
    </row>
    <row r="7924" spans="1:6" ht="13.2" x14ac:dyDescent="0.25">
      <c r="A7924" s="5">
        <v>44827.083333333336</v>
      </c>
      <c r="B7924" s="6">
        <v>262.87</v>
      </c>
      <c r="C7924" s="6">
        <v>242.64941999999999</v>
      </c>
      <c r="D7924" s="6">
        <v>8.3332488493069595E-2</v>
      </c>
      <c r="E7924" s="4">
        <f t="shared" si="30"/>
        <v>9.0339359400660527E-2</v>
      </c>
      <c r="F7924" s="4"/>
    </row>
    <row r="7925" spans="1:6" ht="13.2" x14ac:dyDescent="0.25">
      <c r="A7925" s="5">
        <v>44827.125</v>
      </c>
      <c r="B7925" s="6">
        <v>270.47000000000003</v>
      </c>
      <c r="C7925" s="6">
        <v>251.52341999999999</v>
      </c>
      <c r="D7925" s="6">
        <v>7.5327299541331105E-2</v>
      </c>
      <c r="E7925" s="4">
        <f t="shared" si="30"/>
        <v>9.2081955722875433E-2</v>
      </c>
      <c r="F7925" s="4"/>
    </row>
    <row r="7926" spans="1:6" ht="13.2" x14ac:dyDescent="0.25">
      <c r="A7926" s="5">
        <v>44827.166666666664</v>
      </c>
      <c r="B7926" s="6">
        <v>269.33999999999997</v>
      </c>
      <c r="C7926" s="6">
        <v>244.64734000000001</v>
      </c>
      <c r="D7926" s="6">
        <v>0.10093165124950799</v>
      </c>
      <c r="E7926" s="4">
        <f t="shared" si="30"/>
        <v>9.4371153796538973E-2</v>
      </c>
      <c r="F7926" s="4"/>
    </row>
    <row r="7927" spans="1:6" ht="13.2" x14ac:dyDescent="0.25">
      <c r="A7927" s="5">
        <v>44827.208333333336</v>
      </c>
      <c r="B7927" s="6">
        <v>269.33</v>
      </c>
      <c r="C7927" s="6">
        <v>235.03296</v>
      </c>
      <c r="D7927" s="6">
        <v>0.14592438439272501</v>
      </c>
      <c r="E7927" s="4">
        <f t="shared" si="30"/>
        <v>9.9814231774825915E-2</v>
      </c>
      <c r="F7927" s="4"/>
    </row>
    <row r="7928" spans="1:6" ht="13.2" x14ac:dyDescent="0.25">
      <c r="A7928" s="5">
        <v>44827.25</v>
      </c>
      <c r="B7928" s="6">
        <v>273.26</v>
      </c>
      <c r="C7928" s="6">
        <v>225.32544999999999</v>
      </c>
      <c r="D7928" s="6">
        <v>0.212734735468186</v>
      </c>
      <c r="E7928" s="4">
        <f t="shared" si="30"/>
        <v>0.1079022059851779</v>
      </c>
      <c r="F7928" s="4"/>
    </row>
    <row r="7929" spans="1:6" ht="13.2" x14ac:dyDescent="0.25">
      <c r="A7929" s="5">
        <v>44827.291666666664</v>
      </c>
      <c r="B7929" s="6">
        <v>272.52</v>
      </c>
      <c r="C7929" s="6">
        <v>211.89722</v>
      </c>
      <c r="D7929" s="6">
        <v>0.28609521163137402</v>
      </c>
      <c r="E7929" s="4">
        <f t="shared" si="30"/>
        <v>0.11771591089729438</v>
      </c>
      <c r="F7929" s="4"/>
    </row>
    <row r="7930" spans="1:6" ht="13.2" x14ac:dyDescent="0.25">
      <c r="A7930" s="5">
        <v>44827.333333333336</v>
      </c>
      <c r="B7930" s="6">
        <v>272.62</v>
      </c>
      <c r="C7930" s="6">
        <v>200.79196999999999</v>
      </c>
      <c r="D7930" s="6">
        <v>0.35772361813074499</v>
      </c>
      <c r="E7930" s="4">
        <f t="shared" ref="E7930:E8184" si="31">AVERAGE(D7907:D7930)</f>
        <v>0.13033289092116745</v>
      </c>
      <c r="F7930" s="4"/>
    </row>
    <row r="7931" spans="1:6" ht="13.2" x14ac:dyDescent="0.25">
      <c r="A7931" s="5">
        <v>44827.375</v>
      </c>
      <c r="B7931" s="6">
        <v>267.75</v>
      </c>
      <c r="C7931" s="6">
        <v>194.60852</v>
      </c>
      <c r="D7931" s="6">
        <v>0.37583904342934199</v>
      </c>
      <c r="E7931" s="4">
        <f t="shared" si="31"/>
        <v>0.14235847200014726</v>
      </c>
      <c r="F7931" s="4"/>
    </row>
    <row r="7932" spans="1:6" ht="13.2" x14ac:dyDescent="0.25">
      <c r="A7932" s="5">
        <v>44827.416666666664</v>
      </c>
      <c r="B7932" s="6">
        <v>262.51</v>
      </c>
      <c r="C7932" s="6">
        <v>192.03819999999999</v>
      </c>
      <c r="D7932" s="6">
        <v>0.366967613735184</v>
      </c>
      <c r="E7932" s="4">
        <f t="shared" si="31"/>
        <v>0.15314360818363004</v>
      </c>
      <c r="F7932" s="4"/>
    </row>
    <row r="7933" spans="1:6" ht="13.2" x14ac:dyDescent="0.25">
      <c r="A7933" s="5">
        <v>44827.458333333336</v>
      </c>
      <c r="B7933" s="6">
        <v>258.95999999999998</v>
      </c>
      <c r="C7933" s="6">
        <v>196.83006</v>
      </c>
      <c r="D7933" s="6">
        <v>0.31565270060883899</v>
      </c>
      <c r="E7933" s="4">
        <f t="shared" si="31"/>
        <v>0.16153715215086936</v>
      </c>
      <c r="F7933" s="4"/>
    </row>
    <row r="7934" spans="1:6" ht="13.2" x14ac:dyDescent="0.25">
      <c r="A7934" s="5">
        <v>44827.5</v>
      </c>
      <c r="B7934" s="6">
        <v>260.14</v>
      </c>
      <c r="C7934" s="6">
        <v>204.76080999999999</v>
      </c>
      <c r="D7934" s="6">
        <v>0.27045795530892802</v>
      </c>
      <c r="E7934" s="4">
        <f t="shared" si="31"/>
        <v>0.16991124511429742</v>
      </c>
      <c r="F7934" s="4"/>
    </row>
    <row r="7935" spans="1:6" ht="13.2" x14ac:dyDescent="0.25">
      <c r="A7935" s="5">
        <v>44827.541666666664</v>
      </c>
      <c r="B7935" s="6">
        <v>261.18</v>
      </c>
      <c r="C7935" s="6">
        <v>201.17778999999999</v>
      </c>
      <c r="D7935" s="6">
        <v>0.29825464331823098</v>
      </c>
      <c r="E7935" s="4">
        <f t="shared" si="31"/>
        <v>0.17686568905174052</v>
      </c>
      <c r="F7935" s="4"/>
    </row>
    <row r="7936" spans="1:6" ht="13.2" x14ac:dyDescent="0.25">
      <c r="A7936" s="5">
        <v>44827.583333333336</v>
      </c>
      <c r="B7936" s="6">
        <v>262.55</v>
      </c>
      <c r="C7936" s="6">
        <v>178.32782</v>
      </c>
      <c r="D7936" s="6">
        <v>0.472288507760595</v>
      </c>
      <c r="E7936" s="4">
        <f t="shared" si="31"/>
        <v>0.18286505628900962</v>
      </c>
      <c r="F7936" s="4"/>
    </row>
    <row r="7937" spans="1:6" ht="13.2" x14ac:dyDescent="0.25">
      <c r="A7937" s="5">
        <v>44827.625</v>
      </c>
      <c r="B7937" s="6">
        <v>211.31</v>
      </c>
      <c r="C7937" s="6">
        <v>145.00191000000001</v>
      </c>
      <c r="D7937" s="6">
        <v>0.45729114878555699</v>
      </c>
      <c r="E7937" s="4">
        <f t="shared" si="31"/>
        <v>0.19157701214609943</v>
      </c>
      <c r="F7937" s="4"/>
    </row>
    <row r="7938" spans="1:6" ht="13.2" x14ac:dyDescent="0.25">
      <c r="A7938" s="5">
        <v>44827.666666666664</v>
      </c>
      <c r="B7938" s="6">
        <v>143.72999999999999</v>
      </c>
      <c r="C7938" s="6">
        <v>119.59374</v>
      </c>
      <c r="D7938" s="6">
        <v>0.201818757403188</v>
      </c>
      <c r="E7938" s="4">
        <f t="shared" si="31"/>
        <v>0.19642077221946094</v>
      </c>
      <c r="F7938" s="4"/>
    </row>
    <row r="7939" spans="1:6" ht="13.2" x14ac:dyDescent="0.25">
      <c r="A7939" s="5">
        <v>44827.708333333336</v>
      </c>
      <c r="B7939" s="6">
        <v>135.31</v>
      </c>
      <c r="C7939" s="6">
        <v>108.26756</v>
      </c>
      <c r="D7939" s="6">
        <v>0.249774170582582</v>
      </c>
      <c r="E7939" s="4">
        <f t="shared" si="31"/>
        <v>0.20017133805712931</v>
      </c>
      <c r="F7939" s="4"/>
    </row>
    <row r="7940" spans="1:6" ht="13.2" x14ac:dyDescent="0.25">
      <c r="A7940" s="5">
        <v>44827.75</v>
      </c>
      <c r="B7940" s="6">
        <v>131.25</v>
      </c>
      <c r="C7940" s="6">
        <v>111.77434</v>
      </c>
      <c r="D7940" s="6">
        <v>0.17424088569880999</v>
      </c>
      <c r="E7940" s="4">
        <f t="shared" si="31"/>
        <v>0.20142320631848862</v>
      </c>
      <c r="F7940" s="4"/>
    </row>
    <row r="7941" spans="1:6" ht="13.2" x14ac:dyDescent="0.25">
      <c r="A7941" s="5">
        <v>44827.791666666664</v>
      </c>
      <c r="B7941" s="6">
        <v>124.95</v>
      </c>
      <c r="C7941" s="6">
        <v>122.70591</v>
      </c>
      <c r="D7941" s="6">
        <v>1.82883611718457E-2</v>
      </c>
      <c r="E7941" s="4">
        <f t="shared" si="31"/>
        <v>0.20012806433050145</v>
      </c>
      <c r="F7941" s="4"/>
    </row>
    <row r="7942" spans="1:6" ht="13.2" x14ac:dyDescent="0.25">
      <c r="A7942" s="5">
        <v>44827.833333333336</v>
      </c>
      <c r="B7942" s="6">
        <v>115.06</v>
      </c>
      <c r="C7942" s="6">
        <v>133.91651999999999</v>
      </c>
      <c r="D7942" s="6">
        <v>0.14080801980218699</v>
      </c>
      <c r="E7942" s="4">
        <f t="shared" si="31"/>
        <v>0.20399958885190436</v>
      </c>
      <c r="F7942" s="4"/>
    </row>
    <row r="7943" spans="1:6" ht="13.2" x14ac:dyDescent="0.25">
      <c r="A7943" s="5">
        <v>44827.875</v>
      </c>
      <c r="B7943" s="6">
        <v>128.75</v>
      </c>
      <c r="C7943" s="6">
        <v>140.99655999999999</v>
      </c>
      <c r="D7943" s="6">
        <v>8.6857154529159999E-2</v>
      </c>
      <c r="E7943" s="4">
        <f t="shared" si="31"/>
        <v>0.20529790246676094</v>
      </c>
      <c r="F7943" s="4"/>
    </row>
    <row r="7944" spans="1:6" ht="13.2" x14ac:dyDescent="0.25">
      <c r="A7944" s="5">
        <v>44827.916666666664</v>
      </c>
      <c r="B7944" s="6">
        <v>150.63999999999999</v>
      </c>
      <c r="C7944" s="6">
        <v>145.6088</v>
      </c>
      <c r="D7944" s="6">
        <v>3.4552856695474303E-2</v>
      </c>
      <c r="E7944" s="4">
        <f t="shared" si="31"/>
        <v>0.20560468386422068</v>
      </c>
      <c r="F7944" s="4"/>
    </row>
    <row r="7945" spans="1:6" ht="13.2" x14ac:dyDescent="0.25">
      <c r="A7945" s="5">
        <v>44827.958333333336</v>
      </c>
      <c r="B7945" s="6">
        <v>171.52</v>
      </c>
      <c r="C7945" s="6">
        <v>158.54246000000001</v>
      </c>
      <c r="D7945" s="6">
        <v>8.1855296051291201E-2</v>
      </c>
      <c r="E7945" s="4">
        <f t="shared" si="31"/>
        <v>0.20818546986887274</v>
      </c>
      <c r="F7945" s="4"/>
    </row>
    <row r="7946" spans="1:6" ht="13.2" x14ac:dyDescent="0.25">
      <c r="A7946" s="5">
        <v>44828</v>
      </c>
      <c r="B7946" s="6">
        <v>189.33</v>
      </c>
      <c r="C7946" s="6">
        <v>195.86080999999999</v>
      </c>
      <c r="D7946" s="6">
        <v>3.3344138625792302E-2</v>
      </c>
      <c r="E7946" s="4">
        <f t="shared" si="31"/>
        <v>0.20486754780212033</v>
      </c>
      <c r="F7946" s="4"/>
    </row>
    <row r="7947" spans="1:6" ht="13.2" x14ac:dyDescent="0.25">
      <c r="A7947" s="5">
        <v>44828.041666666664</v>
      </c>
      <c r="B7947" s="6">
        <v>240.48</v>
      </c>
      <c r="C7947" s="6">
        <v>225.37747999999999</v>
      </c>
      <c r="D7947" s="6">
        <v>6.7009889364278902E-2</v>
      </c>
      <c r="E7947" s="4">
        <f t="shared" si="31"/>
        <v>0.20447377215742599</v>
      </c>
      <c r="F7947" s="4"/>
    </row>
    <row r="7948" spans="1:6" ht="13.2" x14ac:dyDescent="0.25">
      <c r="A7948" s="5">
        <v>44828.083333333336</v>
      </c>
      <c r="B7948" s="6">
        <v>283.48</v>
      </c>
      <c r="C7948" s="6">
        <v>248.27779000000001</v>
      </c>
      <c r="D7948" s="6">
        <v>0.141785578162267</v>
      </c>
      <c r="E7948" s="4">
        <f t="shared" si="31"/>
        <v>0.2069093175603092</v>
      </c>
      <c r="F7948" s="4"/>
    </row>
    <row r="7949" spans="1:6" ht="13.2" x14ac:dyDescent="0.25">
      <c r="A7949" s="5">
        <v>44828.125</v>
      </c>
      <c r="B7949" s="6">
        <v>283.93</v>
      </c>
      <c r="C7949" s="6">
        <v>254.80090999999999</v>
      </c>
      <c r="D7949" s="6">
        <v>0.11432098103574199</v>
      </c>
      <c r="E7949" s="4">
        <f t="shared" si="31"/>
        <v>0.20853405428924299</v>
      </c>
      <c r="F7949" s="4"/>
    </row>
    <row r="7950" spans="1:6" ht="13.2" x14ac:dyDescent="0.25">
      <c r="A7950" s="5">
        <v>44828.166666666664</v>
      </c>
      <c r="B7950" s="6">
        <v>284.23</v>
      </c>
      <c r="C7950" s="6">
        <v>247.12395000000001</v>
      </c>
      <c r="D7950" s="6">
        <v>0.15015157373455701</v>
      </c>
      <c r="E7950" s="4">
        <f t="shared" si="31"/>
        <v>0.21058488439278669</v>
      </c>
      <c r="F7950" s="4"/>
    </row>
    <row r="7951" spans="1:6" ht="13.2" x14ac:dyDescent="0.25">
      <c r="A7951" s="5">
        <v>44828.208333333336</v>
      </c>
      <c r="B7951" s="6">
        <v>279.95</v>
      </c>
      <c r="C7951" s="6">
        <v>238.34087</v>
      </c>
      <c r="D7951" s="6">
        <v>0.174578241658679</v>
      </c>
      <c r="E7951" s="4">
        <f t="shared" si="31"/>
        <v>0.21177879511220146</v>
      </c>
      <c r="F7951" s="4"/>
    </row>
    <row r="7952" spans="1:6" ht="13.2" x14ac:dyDescent="0.25">
      <c r="A7952" s="5">
        <v>44828.25</v>
      </c>
      <c r="B7952" s="6">
        <v>286.01</v>
      </c>
      <c r="C7952" s="6">
        <v>229.02597</v>
      </c>
      <c r="D7952" s="6">
        <v>0.24881034233803201</v>
      </c>
      <c r="E7952" s="4">
        <f t="shared" si="31"/>
        <v>0.21328194539844506</v>
      </c>
      <c r="F7952" s="4"/>
    </row>
    <row r="7953" spans="1:6" ht="13.2" x14ac:dyDescent="0.25">
      <c r="A7953" s="5">
        <v>44828.291666666664</v>
      </c>
      <c r="B7953" s="6">
        <v>288.20999999999998</v>
      </c>
      <c r="C7953" s="6">
        <v>214.27911</v>
      </c>
      <c r="D7953" s="6">
        <v>0.34502145356119801</v>
      </c>
      <c r="E7953" s="4">
        <f t="shared" si="31"/>
        <v>0.21573720547885436</v>
      </c>
      <c r="F7953" s="4"/>
    </row>
    <row r="7954" spans="1:6" ht="13.2" x14ac:dyDescent="0.25">
      <c r="A7954" s="5">
        <v>44828.333333333336</v>
      </c>
      <c r="B7954" s="6">
        <v>285.45</v>
      </c>
      <c r="C7954" s="6">
        <v>202.23688000000001</v>
      </c>
      <c r="D7954" s="6">
        <v>0.41146362621891602</v>
      </c>
      <c r="E7954" s="4">
        <f t="shared" si="31"/>
        <v>0.21797637248252821</v>
      </c>
      <c r="F7954" s="4"/>
    </row>
    <row r="7955" spans="1:6" ht="13.2" x14ac:dyDescent="0.25">
      <c r="A7955" s="5">
        <v>44828.375</v>
      </c>
      <c r="B7955" s="6">
        <v>270.97000000000003</v>
      </c>
      <c r="C7955" s="6">
        <v>197.01652999999999</v>
      </c>
      <c r="D7955" s="6">
        <v>0.37536682835699098</v>
      </c>
      <c r="E7955" s="4">
        <f t="shared" si="31"/>
        <v>0.21795669685451355</v>
      </c>
      <c r="F7955" s="4"/>
    </row>
    <row r="7956" spans="1:6" ht="13.2" x14ac:dyDescent="0.25">
      <c r="A7956" s="5">
        <v>44828.416666666664</v>
      </c>
      <c r="B7956" s="6">
        <v>270.56</v>
      </c>
      <c r="C7956" s="6">
        <v>196.33902</v>
      </c>
      <c r="D7956" s="6">
        <v>0.37802460254716502</v>
      </c>
      <c r="E7956" s="4">
        <f t="shared" si="31"/>
        <v>0.21841740472167945</v>
      </c>
      <c r="F7956" s="4"/>
    </row>
    <row r="7957" spans="1:6" ht="13.2" x14ac:dyDescent="0.25">
      <c r="A7957" s="5">
        <v>44828.458333333336</v>
      </c>
      <c r="B7957" s="6">
        <v>268.70999999999998</v>
      </c>
      <c r="C7957" s="6">
        <v>201.70840000000001</v>
      </c>
      <c r="D7957" s="6">
        <v>0.33217059874551502</v>
      </c>
      <c r="E7957" s="4">
        <f t="shared" si="31"/>
        <v>0.21910565047737421</v>
      </c>
      <c r="F7957" s="4"/>
    </row>
    <row r="7958" spans="1:6" ht="13.2" x14ac:dyDescent="0.25">
      <c r="A7958" s="5">
        <v>44828.5</v>
      </c>
      <c r="B7958" s="6">
        <v>271.72000000000003</v>
      </c>
      <c r="C7958" s="6">
        <v>209.95537999999999</v>
      </c>
      <c r="D7958" s="6">
        <v>0.29417974428661903</v>
      </c>
      <c r="E7958" s="4">
        <f t="shared" si="31"/>
        <v>0.22009405835144469</v>
      </c>
      <c r="F7958" s="4"/>
    </row>
    <row r="7959" spans="1:6" ht="13.2" x14ac:dyDescent="0.25">
      <c r="A7959" s="5">
        <v>44828.541666666664</v>
      </c>
      <c r="B7959" s="6">
        <v>269.14999999999998</v>
      </c>
      <c r="C7959" s="6">
        <v>208.3108</v>
      </c>
      <c r="D7959" s="6">
        <v>0.29205974918247102</v>
      </c>
      <c r="E7959" s="4">
        <f t="shared" si="31"/>
        <v>0.21983593776245472</v>
      </c>
      <c r="F7959" s="4"/>
    </row>
    <row r="7960" spans="1:6" ht="13.2" x14ac:dyDescent="0.25">
      <c r="A7960" s="5">
        <v>44828.583333333336</v>
      </c>
      <c r="B7960" s="6">
        <v>266.10000000000002</v>
      </c>
      <c r="C7960" s="6">
        <v>189.44497000000001</v>
      </c>
      <c r="D7960" s="6">
        <v>0.40462953437085097</v>
      </c>
      <c r="E7960" s="4">
        <f t="shared" si="31"/>
        <v>0.21701681387121538</v>
      </c>
      <c r="F7960" s="4"/>
    </row>
    <row r="7961" spans="1:6" ht="13.2" x14ac:dyDescent="0.25">
      <c r="A7961" s="5">
        <v>44828.625</v>
      </c>
      <c r="B7961" s="6">
        <v>212.07</v>
      </c>
      <c r="C7961" s="6">
        <v>159.71902</v>
      </c>
      <c r="D7961" s="6">
        <v>0.32776922873681502</v>
      </c>
      <c r="E7961" s="4">
        <f t="shared" si="31"/>
        <v>0.2116200672025178</v>
      </c>
      <c r="F7961" s="4"/>
    </row>
    <row r="7962" spans="1:6" ht="13.2" x14ac:dyDescent="0.25">
      <c r="A7962" s="5">
        <v>44828.666666666664</v>
      </c>
      <c r="B7962" s="6">
        <v>142.63999999999999</v>
      </c>
      <c r="C7962" s="6">
        <v>135.77847</v>
      </c>
      <c r="D7962" s="6">
        <v>5.0534742363792899E-2</v>
      </c>
      <c r="E7962" s="4">
        <f t="shared" si="31"/>
        <v>0.20531656657587635</v>
      </c>
      <c r="F7962" s="4"/>
    </row>
    <row r="7963" spans="1:6" ht="13.2" x14ac:dyDescent="0.25">
      <c r="A7963" s="5">
        <v>44828.708333333336</v>
      </c>
      <c r="B7963" s="6">
        <v>140.46</v>
      </c>
      <c r="C7963" s="6">
        <v>124.82628</v>
      </c>
      <c r="D7963" s="6">
        <v>0.125243818849684</v>
      </c>
      <c r="E7963" s="4">
        <f t="shared" si="31"/>
        <v>0.20012780192033894</v>
      </c>
      <c r="F7963" s="4"/>
    </row>
    <row r="7964" spans="1:6" ht="13.2" x14ac:dyDescent="0.25">
      <c r="A7964" s="5">
        <v>44828.75</v>
      </c>
      <c r="B7964" s="6">
        <v>132.01</v>
      </c>
      <c r="C7964" s="6">
        <v>127.68264000000001</v>
      </c>
      <c r="D7964" s="6">
        <v>3.38915298117268E-2</v>
      </c>
      <c r="E7964" s="4">
        <f t="shared" si="31"/>
        <v>0.19427991209171047</v>
      </c>
      <c r="F7964" s="4"/>
    </row>
    <row r="7965" spans="1:6" ht="13.2" x14ac:dyDescent="0.25">
      <c r="A7965" s="5">
        <v>44828.791666666664</v>
      </c>
      <c r="B7965" s="6">
        <v>124.84</v>
      </c>
      <c r="C7965" s="6">
        <v>136.95451</v>
      </c>
      <c r="D7965" s="6">
        <v>8.8456451707942904E-2</v>
      </c>
      <c r="E7965" s="4">
        <f t="shared" si="31"/>
        <v>0.19720358253071449</v>
      </c>
      <c r="F7965" s="4"/>
    </row>
    <row r="7966" spans="1:6" ht="13.2" x14ac:dyDescent="0.25">
      <c r="A7966" s="5">
        <v>44828.833333333336</v>
      </c>
      <c r="B7966" s="6">
        <v>124.02</v>
      </c>
      <c r="C7966" s="6">
        <v>145.56281999999999</v>
      </c>
      <c r="D7966" s="6">
        <v>0.14799672059114999</v>
      </c>
      <c r="E7966" s="4">
        <f t="shared" si="31"/>
        <v>0.19750311173025462</v>
      </c>
      <c r="F7966" s="4"/>
    </row>
    <row r="7967" spans="1:6" ht="13.2" x14ac:dyDescent="0.25">
      <c r="A7967" s="5">
        <v>44828.875</v>
      </c>
      <c r="B7967" s="6">
        <v>140.16999999999999</v>
      </c>
      <c r="C7967" s="6">
        <v>150.40833000000001</v>
      </c>
      <c r="D7967" s="6">
        <v>6.8070232546295906E-2</v>
      </c>
      <c r="E7967" s="4">
        <f t="shared" si="31"/>
        <v>0.19672032331430198</v>
      </c>
      <c r="F7967" s="4"/>
    </row>
    <row r="7968" spans="1:6" ht="13.2" x14ac:dyDescent="0.25">
      <c r="A7968" s="5">
        <v>44828.916666666664</v>
      </c>
      <c r="B7968" s="6">
        <v>159.02000000000001</v>
      </c>
      <c r="C7968" s="6">
        <v>154.46375</v>
      </c>
      <c r="D7968" s="6">
        <v>2.94972121290594E-2</v>
      </c>
      <c r="E7968" s="4">
        <f t="shared" si="31"/>
        <v>0.196509671457368</v>
      </c>
      <c r="F7968" s="4"/>
    </row>
    <row r="7969" spans="1:6" ht="13.2" x14ac:dyDescent="0.25">
      <c r="A7969" s="5">
        <v>44828.958333333336</v>
      </c>
      <c r="B7969" s="6">
        <v>176.91</v>
      </c>
      <c r="C7969" s="6">
        <v>167.43279999999999</v>
      </c>
      <c r="D7969" s="6">
        <v>5.6603007296061499E-2</v>
      </c>
      <c r="E7969" s="4">
        <f t="shared" si="31"/>
        <v>0.19545749275923344</v>
      </c>
      <c r="F7969" s="4"/>
    </row>
    <row r="7970" spans="1:6" ht="13.2" x14ac:dyDescent="0.25">
      <c r="A7970" s="5">
        <v>44826</v>
      </c>
      <c r="B7970" s="6">
        <v>144.65</v>
      </c>
      <c r="C7970" s="6">
        <v>153.99539999999999</v>
      </c>
      <c r="D7970" s="6">
        <v>6.0686228289935799E-2</v>
      </c>
      <c r="E7970" s="4">
        <f t="shared" si="31"/>
        <v>0.19659674649523939</v>
      </c>
      <c r="F7970" s="4"/>
    </row>
    <row r="7971" spans="1:6" ht="13.2" x14ac:dyDescent="0.25">
      <c r="A7971" s="5">
        <v>44826.041666666664</v>
      </c>
      <c r="B7971" s="6">
        <v>185.7</v>
      </c>
      <c r="C7971" s="6">
        <v>186.55090000000001</v>
      </c>
      <c r="D7971" s="6">
        <v>4.5612216290568603E-3</v>
      </c>
      <c r="E7971" s="4">
        <f t="shared" si="31"/>
        <v>0.19399471867293849</v>
      </c>
      <c r="F7971" s="4"/>
    </row>
    <row r="7972" spans="1:6" ht="13.2" x14ac:dyDescent="0.25">
      <c r="A7972" s="5">
        <v>44826.083333333336</v>
      </c>
      <c r="B7972" s="6">
        <v>235.74</v>
      </c>
      <c r="C7972" s="6">
        <v>215.80238</v>
      </c>
      <c r="D7972" s="6">
        <v>9.2388323057419494E-2</v>
      </c>
      <c r="E7972" s="4">
        <f t="shared" si="31"/>
        <v>0.19193649971023652</v>
      </c>
      <c r="F7972" s="4"/>
    </row>
    <row r="7973" spans="1:6" ht="13.2" x14ac:dyDescent="0.25">
      <c r="A7973" s="5">
        <v>44826.125</v>
      </c>
      <c r="B7973" s="6">
        <v>242.63</v>
      </c>
      <c r="C7973" s="6">
        <v>233.34789000000001</v>
      </c>
      <c r="D7973" s="6">
        <v>3.9777989850261701E-2</v>
      </c>
      <c r="E7973" s="4">
        <f t="shared" si="31"/>
        <v>0.18883054174417482</v>
      </c>
      <c r="F7973" s="4"/>
    </row>
    <row r="7974" spans="1:6" ht="13.2" x14ac:dyDescent="0.25">
      <c r="A7974" s="5">
        <v>44826.166666666664</v>
      </c>
      <c r="B7974" s="6">
        <v>234.68</v>
      </c>
      <c r="C7974" s="6">
        <v>238.79675</v>
      </c>
      <c r="D7974" s="6">
        <v>1.7239556233491399E-2</v>
      </c>
      <c r="E7974" s="4">
        <f t="shared" si="31"/>
        <v>0.18329254101496376</v>
      </c>
      <c r="F7974" s="4"/>
    </row>
    <row r="7975" spans="1:6" ht="13.2" x14ac:dyDescent="0.25">
      <c r="A7975" s="5">
        <v>44826.208333333336</v>
      </c>
      <c r="B7975" s="6">
        <v>233.51</v>
      </c>
      <c r="C7975" s="6">
        <v>236.87279000000001</v>
      </c>
      <c r="D7975" s="6">
        <v>1.4196607385761799E-2</v>
      </c>
      <c r="E7975" s="4">
        <f t="shared" si="31"/>
        <v>0.1766099729202589</v>
      </c>
      <c r="F7975" s="4"/>
    </row>
    <row r="7976" spans="1:6" ht="13.2" x14ac:dyDescent="0.25">
      <c r="A7976" s="5">
        <v>44826.25</v>
      </c>
      <c r="B7976" s="6">
        <v>232.23</v>
      </c>
      <c r="C7976" s="6">
        <v>233.25040999999999</v>
      </c>
      <c r="D7976" s="6">
        <v>4.3747404345398496E-3</v>
      </c>
      <c r="E7976" s="4">
        <f t="shared" si="31"/>
        <v>0.16642515617428003</v>
      </c>
      <c r="F7976" s="4"/>
    </row>
    <row r="7977" spans="1:6" ht="13.2" x14ac:dyDescent="0.25">
      <c r="A7977" s="5">
        <v>44826.291666666664</v>
      </c>
      <c r="B7977" s="6">
        <v>226.71</v>
      </c>
      <c r="C7977" s="6">
        <v>231.62025</v>
      </c>
      <c r="D7977" s="6">
        <v>2.1199571281008401E-2</v>
      </c>
      <c r="E7977" s="4">
        <f t="shared" si="31"/>
        <v>0.1529325777459388</v>
      </c>
      <c r="F7977" s="4"/>
    </row>
    <row r="7978" spans="1:6" ht="13.2" x14ac:dyDescent="0.25">
      <c r="A7978" s="5">
        <v>44826.333333333336</v>
      </c>
      <c r="B7978" s="6">
        <v>216.53</v>
      </c>
      <c r="C7978" s="6">
        <v>231.92436000000001</v>
      </c>
      <c r="D7978" s="6">
        <v>6.6376641073839698E-2</v>
      </c>
      <c r="E7978" s="4">
        <f t="shared" si="31"/>
        <v>0.13855395336489396</v>
      </c>
      <c r="F7978" s="4"/>
    </row>
    <row r="7979" spans="1:6" ht="13.2" x14ac:dyDescent="0.25">
      <c r="A7979" s="5">
        <v>44826.375</v>
      </c>
      <c r="B7979" s="6">
        <v>215.43</v>
      </c>
      <c r="C7979" s="6">
        <v>228.09632999999999</v>
      </c>
      <c r="D7979" s="6">
        <v>5.55306172615753E-2</v>
      </c>
      <c r="E7979" s="4">
        <f t="shared" si="31"/>
        <v>0.12522744456925164</v>
      </c>
      <c r="F7979" s="4"/>
    </row>
    <row r="7980" spans="1:6" ht="13.2" x14ac:dyDescent="0.25">
      <c r="A7980" s="5">
        <v>44826.416666666664</v>
      </c>
      <c r="B7980" s="6">
        <v>215.03</v>
      </c>
      <c r="C7980" s="6">
        <v>222.20348000000001</v>
      </c>
      <c r="D7980" s="6">
        <v>3.2283382780503703E-2</v>
      </c>
      <c r="E7980" s="4">
        <f t="shared" si="31"/>
        <v>0.11082156041230745</v>
      </c>
      <c r="F7980" s="4"/>
    </row>
    <row r="7981" spans="1:6" ht="13.2" x14ac:dyDescent="0.25">
      <c r="A7981" s="5">
        <v>44826.458333333336</v>
      </c>
      <c r="B7981" s="6">
        <v>220.92</v>
      </c>
      <c r="C7981" s="6">
        <v>222.60160999999999</v>
      </c>
      <c r="D7981" s="6">
        <v>7.5543478773581396E-3</v>
      </c>
      <c r="E7981" s="4">
        <f t="shared" si="31"/>
        <v>9.7295883292800922E-2</v>
      </c>
      <c r="F7981" s="4"/>
    </row>
    <row r="7982" spans="1:6" ht="13.2" x14ac:dyDescent="0.25">
      <c r="A7982" s="5">
        <v>44826.5</v>
      </c>
      <c r="B7982" s="6">
        <v>220.89</v>
      </c>
      <c r="C7982" s="6">
        <v>229.09746000000001</v>
      </c>
      <c r="D7982" s="6">
        <v>3.5825189855880603E-2</v>
      </c>
      <c r="E7982" s="4">
        <f t="shared" si="31"/>
        <v>8.6531110191520155E-2</v>
      </c>
      <c r="F7982" s="4"/>
    </row>
    <row r="7983" spans="1:6" ht="13.2" x14ac:dyDescent="0.25">
      <c r="A7983" s="5">
        <v>44826.541666666664</v>
      </c>
      <c r="B7983" s="6">
        <v>228.86</v>
      </c>
      <c r="C7983" s="6">
        <v>230.58857</v>
      </c>
      <c r="D7983" s="6">
        <v>7.4963386086309E-3</v>
      </c>
      <c r="E7983" s="4">
        <f t="shared" si="31"/>
        <v>7.4674301417610126E-2</v>
      </c>
      <c r="F7983" s="4"/>
    </row>
    <row r="7984" spans="1:6" ht="13.2" x14ac:dyDescent="0.25">
      <c r="A7984" s="5">
        <v>44826.583333333336</v>
      </c>
      <c r="B7984" s="6">
        <v>236.08</v>
      </c>
      <c r="C7984" s="6">
        <v>218.25116</v>
      </c>
      <c r="D7984" s="6">
        <v>8.1689554364796996E-2</v>
      </c>
      <c r="E7984" s="4">
        <f t="shared" si="31"/>
        <v>6.1218468917357882E-2</v>
      </c>
      <c r="F7984" s="4"/>
    </row>
    <row r="7985" spans="1:6" ht="13.2" x14ac:dyDescent="0.25">
      <c r="A7985" s="5">
        <v>44826.625</v>
      </c>
      <c r="B7985" s="6">
        <v>179.12</v>
      </c>
      <c r="C7985" s="6">
        <v>187.25230999999999</v>
      </c>
      <c r="D7985" s="6">
        <v>4.3429691201139202E-2</v>
      </c>
      <c r="E7985" s="4">
        <f t="shared" si="31"/>
        <v>4.9370988186704712E-2</v>
      </c>
      <c r="F7985" s="4"/>
    </row>
    <row r="7986" spans="1:6" ht="13.2" x14ac:dyDescent="0.25">
      <c r="A7986" s="5">
        <v>44826.666666666664</v>
      </c>
      <c r="B7986" s="6">
        <v>128.58000000000001</v>
      </c>
      <c r="C7986" s="6">
        <v>149.41310999999999</v>
      </c>
      <c r="D7986" s="6">
        <v>0.139432945341944</v>
      </c>
      <c r="E7986" s="4">
        <f t="shared" si="31"/>
        <v>5.3075079977461005E-2</v>
      </c>
      <c r="F7986" s="4"/>
    </row>
    <row r="7987" spans="1:6" ht="13.2" x14ac:dyDescent="0.25">
      <c r="A7987" s="5">
        <v>44826.708333333336</v>
      </c>
      <c r="B7987" s="6">
        <v>124.29</v>
      </c>
      <c r="C7987" s="6">
        <v>123.58253000000001</v>
      </c>
      <c r="D7987" s="6">
        <v>5.7246764571011804E-3</v>
      </c>
      <c r="E7987" s="4">
        <f t="shared" si="31"/>
        <v>4.8095115711103392E-2</v>
      </c>
      <c r="F7987" s="4"/>
    </row>
    <row r="7988" spans="1:6" ht="13.2" x14ac:dyDescent="0.25">
      <c r="A7988" s="5">
        <v>44826.75</v>
      </c>
      <c r="B7988" s="6">
        <v>124.69</v>
      </c>
      <c r="C7988" s="6">
        <v>117.59350999999999</v>
      </c>
      <c r="D7988" s="6">
        <v>6.03476331304338E-2</v>
      </c>
      <c r="E7988" s="4">
        <f t="shared" si="31"/>
        <v>4.9197453349382851E-2</v>
      </c>
      <c r="F7988" s="4"/>
    </row>
    <row r="7989" spans="1:6" ht="13.2" x14ac:dyDescent="0.25">
      <c r="A7989" s="5">
        <v>44826.791666666664</v>
      </c>
      <c r="B7989" s="6">
        <v>122.13</v>
      </c>
      <c r="C7989" s="6">
        <v>118.46912</v>
      </c>
      <c r="D7989" s="6">
        <v>3.0901554768027199E-2</v>
      </c>
      <c r="E7989" s="4">
        <f t="shared" si="31"/>
        <v>4.6799332643553022E-2</v>
      </c>
      <c r="F7989" s="4"/>
    </row>
    <row r="7990" spans="1:6" ht="13.2" x14ac:dyDescent="0.25">
      <c r="A7990" s="5">
        <v>44826.833333333336</v>
      </c>
      <c r="B7990" s="6">
        <v>118.28</v>
      </c>
      <c r="C7990" s="6">
        <v>115.96612</v>
      </c>
      <c r="D7990" s="6">
        <v>1.99530690515471E-2</v>
      </c>
      <c r="E7990" s="4">
        <f t="shared" si="31"/>
        <v>4.1464180496069571E-2</v>
      </c>
      <c r="F7990" s="4"/>
    </row>
    <row r="7991" spans="1:6" ht="13.2" x14ac:dyDescent="0.25">
      <c r="A7991" s="5">
        <v>44826.875</v>
      </c>
      <c r="B7991" s="6">
        <v>122.9</v>
      </c>
      <c r="C7991" s="6">
        <v>113.6596</v>
      </c>
      <c r="D7991" s="6">
        <v>8.1298896001745599E-2</v>
      </c>
      <c r="E7991" s="4">
        <f t="shared" si="31"/>
        <v>4.2015374806713322E-2</v>
      </c>
      <c r="F7991" s="4"/>
    </row>
    <row r="7992" spans="1:6" ht="13.2" x14ac:dyDescent="0.25">
      <c r="A7992" s="5">
        <v>44826.916666666664</v>
      </c>
      <c r="B7992" s="6">
        <v>131.58000000000001</v>
      </c>
      <c r="C7992" s="6">
        <v>116.58247</v>
      </c>
      <c r="D7992" s="6">
        <v>0.12864309702822399</v>
      </c>
      <c r="E7992" s="4">
        <f t="shared" si="31"/>
        <v>4.6146453344178502E-2</v>
      </c>
      <c r="F7992" s="4"/>
    </row>
    <row r="7993" spans="1:6" ht="13.2" x14ac:dyDescent="0.25">
      <c r="A7993" s="5">
        <v>44826.958333333336</v>
      </c>
      <c r="B7993" s="6">
        <v>145.91</v>
      </c>
      <c r="C7993" s="6">
        <v>129.12816000000001</v>
      </c>
      <c r="D7993" s="6">
        <v>0.12996266654771499</v>
      </c>
      <c r="E7993" s="4">
        <f t="shared" si="31"/>
        <v>4.9203105812997409E-2</v>
      </c>
      <c r="F7993" s="4"/>
    </row>
    <row r="7994" spans="1:6" ht="13.2" x14ac:dyDescent="0.25">
      <c r="A7994" s="5">
        <v>44827</v>
      </c>
      <c r="B7994" s="6">
        <v>165.78</v>
      </c>
      <c r="C7994" s="6">
        <v>154.82300000000001</v>
      </c>
      <c r="D7994" s="6">
        <v>7.0771138655109297E-2</v>
      </c>
      <c r="E7994" s="4">
        <f t="shared" si="31"/>
        <v>4.9623310411546301E-2</v>
      </c>
      <c r="F7994" s="4"/>
    </row>
    <row r="7995" spans="1:6" ht="13.2" x14ac:dyDescent="0.25">
      <c r="A7995" s="5">
        <v>44827.041666666664</v>
      </c>
      <c r="B7995" s="6">
        <v>200.55</v>
      </c>
      <c r="C7995" s="6">
        <v>186.50192000000001</v>
      </c>
      <c r="D7995" s="6">
        <v>7.5324050283235605E-2</v>
      </c>
      <c r="E7995" s="4">
        <f t="shared" si="31"/>
        <v>5.2571761605470418E-2</v>
      </c>
      <c r="F7995" s="4"/>
    </row>
    <row r="7996" spans="1:6" ht="13.2" x14ac:dyDescent="0.25">
      <c r="A7996" s="5">
        <v>44827.083333333336</v>
      </c>
      <c r="B7996" s="6">
        <v>262.87</v>
      </c>
      <c r="C7996" s="6">
        <v>223.70292000000001</v>
      </c>
      <c r="D7996" s="6">
        <v>0.175085242517174</v>
      </c>
      <c r="E7996" s="4">
        <f t="shared" si="31"/>
        <v>5.6017466582960189E-2</v>
      </c>
      <c r="F7996" s="4"/>
    </row>
    <row r="7997" spans="1:6" ht="13.2" x14ac:dyDescent="0.25">
      <c r="A7997" s="5">
        <v>44827.125</v>
      </c>
      <c r="B7997" s="6">
        <v>270.47000000000003</v>
      </c>
      <c r="C7997" s="6">
        <v>244.9211</v>
      </c>
      <c r="D7997" s="6">
        <v>0.104314818118978</v>
      </c>
      <c r="E7997" s="4">
        <f t="shared" si="31"/>
        <v>5.8706501094156698E-2</v>
      </c>
      <c r="F7997" s="4"/>
    </row>
    <row r="7998" spans="1:6" ht="13.2" x14ac:dyDescent="0.25">
      <c r="A7998" s="5">
        <v>44827.166666666664</v>
      </c>
      <c r="B7998" s="6">
        <v>269.33999999999997</v>
      </c>
      <c r="C7998" s="6">
        <v>246.82832999999999</v>
      </c>
      <c r="D7998" s="6">
        <v>9.1203752826913995E-2</v>
      </c>
      <c r="E7998" s="4">
        <f t="shared" si="31"/>
        <v>6.1788342618882636E-2</v>
      </c>
      <c r="F7998" s="4"/>
    </row>
    <row r="7999" spans="1:6" ht="13.2" x14ac:dyDescent="0.25">
      <c r="A7999" s="5">
        <v>44827.208333333336</v>
      </c>
      <c r="B7999" s="6">
        <v>269.33</v>
      </c>
      <c r="C7999" s="6">
        <v>241.27199999999999</v>
      </c>
      <c r="D7999" s="6">
        <v>0.11629198580854801</v>
      </c>
      <c r="E7999" s="4">
        <f t="shared" si="31"/>
        <v>6.6042316719832059E-2</v>
      </c>
      <c r="F7999" s="4"/>
    </row>
    <row r="8000" spans="1:6" ht="13.2" x14ac:dyDescent="0.25">
      <c r="A8000" s="5">
        <v>44827.25</v>
      </c>
      <c r="B8000" s="6">
        <v>273.26</v>
      </c>
      <c r="C8000" s="6">
        <v>236.73871</v>
      </c>
      <c r="D8000" s="6">
        <v>0.15426834926996</v>
      </c>
      <c r="E8000" s="4">
        <f t="shared" si="31"/>
        <v>7.2287883754641236E-2</v>
      </c>
      <c r="F8000" s="4"/>
    </row>
    <row r="8001" spans="1:6" ht="13.2" x14ac:dyDescent="0.25">
      <c r="A8001" s="5">
        <v>44827.291666666664</v>
      </c>
      <c r="B8001" s="6">
        <v>272.52</v>
      </c>
      <c r="C8001" s="6">
        <v>236.16408999999999</v>
      </c>
      <c r="D8001" s="6">
        <v>0.15394342975682701</v>
      </c>
      <c r="E8001" s="4">
        <f t="shared" si="31"/>
        <v>7.7818877857800339E-2</v>
      </c>
      <c r="F8001" s="4"/>
    </row>
    <row r="8002" spans="1:6" ht="13.2" x14ac:dyDescent="0.25">
      <c r="A8002" s="5">
        <v>44827.333333333336</v>
      </c>
      <c r="B8002" s="6">
        <v>272.62</v>
      </c>
      <c r="C8002" s="6">
        <v>237.76626999999999</v>
      </c>
      <c r="D8002" s="6">
        <v>0.146588201934614</v>
      </c>
      <c r="E8002" s="4">
        <f t="shared" si="31"/>
        <v>8.1161026226999264E-2</v>
      </c>
      <c r="F8002" s="4"/>
    </row>
    <row r="8003" spans="1:6" ht="13.2" x14ac:dyDescent="0.25">
      <c r="A8003" s="5">
        <v>44827.375</v>
      </c>
      <c r="B8003" s="6">
        <v>267.75</v>
      </c>
      <c r="C8003" s="6">
        <v>233.50051999999999</v>
      </c>
      <c r="D8003" s="6">
        <v>0.146678388553481</v>
      </c>
      <c r="E8003" s="4">
        <f t="shared" si="31"/>
        <v>8.4958850030828661E-2</v>
      </c>
      <c r="F8003" s="4"/>
    </row>
    <row r="8004" spans="1:6" ht="13.2" x14ac:dyDescent="0.25">
      <c r="A8004" s="5">
        <v>44827.416666666664</v>
      </c>
      <c r="B8004" s="6">
        <v>262.51</v>
      </c>
      <c r="C8004" s="6">
        <v>226.10812000000001</v>
      </c>
      <c r="D8004" s="6">
        <v>0.16099324517845601</v>
      </c>
      <c r="E8004" s="4">
        <f t="shared" si="31"/>
        <v>9.0321760964076694E-2</v>
      </c>
      <c r="F8004" s="4"/>
    </row>
    <row r="8005" spans="1:6" ht="13.2" x14ac:dyDescent="0.25">
      <c r="A8005" s="5">
        <v>44827.458333333336</v>
      </c>
      <c r="B8005" s="6">
        <v>258.95999999999998</v>
      </c>
      <c r="C8005" s="6">
        <v>227.3706</v>
      </c>
      <c r="D8005" s="6">
        <v>0.138933529664785</v>
      </c>
      <c r="E8005" s="4">
        <f t="shared" si="31"/>
        <v>9.579589353855282E-2</v>
      </c>
      <c r="F8005" s="4"/>
    </row>
    <row r="8006" spans="1:6" ht="13.2" x14ac:dyDescent="0.25">
      <c r="A8006" s="5">
        <v>44827.5</v>
      </c>
      <c r="B8006" s="6">
        <v>260.14</v>
      </c>
      <c r="C8006" s="6">
        <v>234.76119</v>
      </c>
      <c r="D8006" s="6">
        <v>0.10810479364157199</v>
      </c>
      <c r="E8006" s="4">
        <f t="shared" si="31"/>
        <v>9.8807543696289954E-2</v>
      </c>
      <c r="F8006" s="4"/>
    </row>
    <row r="8007" spans="1:6" ht="13.2" x14ac:dyDescent="0.25">
      <c r="A8007" s="5">
        <v>44827.541666666664</v>
      </c>
      <c r="B8007" s="6">
        <v>261.18</v>
      </c>
      <c r="C8007" s="6">
        <v>234.46379999999999</v>
      </c>
      <c r="D8007" s="6">
        <v>0.113945948159161</v>
      </c>
      <c r="E8007" s="4">
        <f t="shared" si="31"/>
        <v>0.10324294409422873</v>
      </c>
      <c r="F8007" s="4"/>
    </row>
    <row r="8008" spans="1:6" ht="13.2" x14ac:dyDescent="0.25">
      <c r="A8008" s="5">
        <v>44827.583333333336</v>
      </c>
      <c r="B8008" s="6">
        <v>262.55</v>
      </c>
      <c r="C8008" s="6">
        <v>220.15534</v>
      </c>
      <c r="D8008" s="6">
        <v>0.192567030170605</v>
      </c>
      <c r="E8008" s="4">
        <f t="shared" si="31"/>
        <v>0.10786283891947072</v>
      </c>
      <c r="F8008" s="4"/>
    </row>
    <row r="8009" spans="1:6" ht="13.2" x14ac:dyDescent="0.25">
      <c r="A8009" s="5">
        <v>44827.625</v>
      </c>
      <c r="B8009" s="6">
        <v>211.31</v>
      </c>
      <c r="C8009" s="6">
        <v>190.72728000000001</v>
      </c>
      <c r="D8009" s="6">
        <v>0.10791702162375499</v>
      </c>
      <c r="E8009" s="4">
        <f t="shared" si="31"/>
        <v>0.11054981102041302</v>
      </c>
      <c r="F8009" s="4"/>
    </row>
    <row r="8010" spans="1:6" ht="13.2" x14ac:dyDescent="0.25">
      <c r="A8010" s="5">
        <v>44827.666666666664</v>
      </c>
      <c r="B8010" s="6">
        <v>143.72999999999999</v>
      </c>
      <c r="C8010" s="6">
        <v>157.20156</v>
      </c>
      <c r="D8010" s="6">
        <v>8.5696096145610801E-2</v>
      </c>
      <c r="E8010" s="4">
        <f t="shared" si="31"/>
        <v>0.1083107756372325</v>
      </c>
      <c r="F8010" s="4"/>
    </row>
    <row r="8011" spans="1:6" ht="13.2" x14ac:dyDescent="0.25">
      <c r="A8011" s="5">
        <v>44827.708333333336</v>
      </c>
      <c r="B8011" s="6">
        <v>135.31</v>
      </c>
      <c r="C8011" s="6">
        <v>133.08238</v>
      </c>
      <c r="D8011" s="6">
        <v>1.6738654658866099E-2</v>
      </c>
      <c r="E8011" s="4">
        <f t="shared" si="31"/>
        <v>0.10876969139563934</v>
      </c>
      <c r="F8011" s="4"/>
    </row>
    <row r="8012" spans="1:6" ht="13.2" x14ac:dyDescent="0.25">
      <c r="A8012" s="5">
        <v>44827.75</v>
      </c>
      <c r="B8012" s="6">
        <v>131.25</v>
      </c>
      <c r="C8012" s="6">
        <v>125.94656000000001</v>
      </c>
      <c r="D8012" s="6">
        <v>4.2108653066824403E-2</v>
      </c>
      <c r="E8012" s="4">
        <f t="shared" si="31"/>
        <v>0.10800973389298896</v>
      </c>
      <c r="F8012" s="4"/>
    </row>
    <row r="8013" spans="1:6" ht="13.2" x14ac:dyDescent="0.25">
      <c r="A8013" s="5">
        <v>44827.791666666664</v>
      </c>
      <c r="B8013" s="6">
        <v>124.95</v>
      </c>
      <c r="C8013" s="6">
        <v>126.77898999999999</v>
      </c>
      <c r="D8013" s="6">
        <v>1.4426601757909399E-2</v>
      </c>
      <c r="E8013" s="4">
        <f t="shared" si="31"/>
        <v>0.10732327751756739</v>
      </c>
      <c r="F8013" s="4"/>
    </row>
    <row r="8014" spans="1:6" ht="13.2" x14ac:dyDescent="0.25">
      <c r="A8014" s="5">
        <v>44827.833333333336</v>
      </c>
      <c r="B8014" s="6">
        <v>115.06</v>
      </c>
      <c r="C8014" s="6">
        <v>127.63472</v>
      </c>
      <c r="D8014" s="6">
        <v>9.85211547453545E-2</v>
      </c>
      <c r="E8014" s="4">
        <f t="shared" si="31"/>
        <v>0.11059694775480938</v>
      </c>
      <c r="F8014" s="4"/>
    </row>
    <row r="8015" spans="1:6" ht="13.2" x14ac:dyDescent="0.25">
      <c r="A8015" s="5">
        <v>44827.875</v>
      </c>
      <c r="B8015" s="6">
        <v>128.75</v>
      </c>
      <c r="C8015" s="6">
        <v>130.07553999999999</v>
      </c>
      <c r="D8015" s="6">
        <v>1.0190540050804201E-2</v>
      </c>
      <c r="E8015" s="4">
        <f t="shared" si="31"/>
        <v>0.10763409959018681</v>
      </c>
      <c r="F8015" s="4"/>
    </row>
    <row r="8016" spans="1:6" ht="13.2" x14ac:dyDescent="0.25">
      <c r="A8016" s="5">
        <v>44827.916666666664</v>
      </c>
      <c r="B8016" s="6">
        <v>150.63999999999999</v>
      </c>
      <c r="C8016" s="6">
        <v>134.26971</v>
      </c>
      <c r="D8016" s="6">
        <v>0.121920945535668</v>
      </c>
      <c r="E8016" s="4">
        <f t="shared" si="31"/>
        <v>0.10735400994466364</v>
      </c>
      <c r="F8016" s="4"/>
    </row>
    <row r="8017" spans="1:6" ht="13.2" x14ac:dyDescent="0.25">
      <c r="A8017" s="5">
        <v>44827.958333333336</v>
      </c>
      <c r="B8017" s="6">
        <v>171.52</v>
      </c>
      <c r="C8017" s="6">
        <v>140.30154999999999</v>
      </c>
      <c r="D8017" s="6">
        <v>0.22250965866022099</v>
      </c>
      <c r="E8017" s="4">
        <f t="shared" si="31"/>
        <v>0.11121013461601807</v>
      </c>
      <c r="F8017" s="4"/>
    </row>
    <row r="8018" spans="1:6" ht="13.2" x14ac:dyDescent="0.25">
      <c r="A8018" s="5">
        <v>44828</v>
      </c>
      <c r="B8018" s="6">
        <v>189.33</v>
      </c>
      <c r="C8018" s="6">
        <v>180.49780999999999</v>
      </c>
      <c r="D8018" s="6">
        <v>4.8932394248994003E-2</v>
      </c>
      <c r="E8018" s="4">
        <f t="shared" si="31"/>
        <v>0.11030018693242993</v>
      </c>
      <c r="F8018" s="4"/>
    </row>
    <row r="8019" spans="1:6" ht="13.2" x14ac:dyDescent="0.25">
      <c r="A8019" s="5">
        <v>44828.041666666664</v>
      </c>
      <c r="B8019" s="6">
        <v>240.48</v>
      </c>
      <c r="C8019" s="6">
        <v>213.59472</v>
      </c>
      <c r="D8019" s="6">
        <v>0.125870527136625</v>
      </c>
      <c r="E8019" s="4">
        <f t="shared" si="31"/>
        <v>0.11240629013465447</v>
      </c>
      <c r="F8019" s="4"/>
    </row>
    <row r="8020" spans="1:6" ht="13.2" x14ac:dyDescent="0.25">
      <c r="A8020" s="5">
        <v>44828.083333333336</v>
      </c>
      <c r="B8020" s="6">
        <v>283.48</v>
      </c>
      <c r="C8020" s="6">
        <v>245.23435000000001</v>
      </c>
      <c r="D8020" s="6">
        <v>0.15595551765076901</v>
      </c>
      <c r="E8020" s="4">
        <f t="shared" si="31"/>
        <v>0.11160921826522092</v>
      </c>
      <c r="F8020" s="4"/>
    </row>
    <row r="8021" spans="1:6" ht="13.2" x14ac:dyDescent="0.25">
      <c r="A8021" s="5">
        <v>44828.125</v>
      </c>
      <c r="B8021" s="6">
        <v>283.93</v>
      </c>
      <c r="C8021" s="6">
        <v>257.30286000000001</v>
      </c>
      <c r="D8021" s="6">
        <v>0.103485596701101</v>
      </c>
      <c r="E8021" s="4">
        <f t="shared" si="31"/>
        <v>0.1115746673728094</v>
      </c>
      <c r="F8021" s="4"/>
    </row>
    <row r="8022" spans="1:6" ht="13.2" x14ac:dyDescent="0.25">
      <c r="A8022" s="5">
        <v>44828.166666666664</v>
      </c>
      <c r="B8022" s="6">
        <v>284.23</v>
      </c>
      <c r="C8022" s="6">
        <v>252.43472</v>
      </c>
      <c r="D8022" s="6">
        <v>0.12595446458395201</v>
      </c>
      <c r="E8022" s="4">
        <f t="shared" si="31"/>
        <v>0.11302261369601931</v>
      </c>
      <c r="F8022" s="4"/>
    </row>
    <row r="8023" spans="1:6" ht="13.2" x14ac:dyDescent="0.25">
      <c r="A8023" s="5">
        <v>44828.208333333336</v>
      </c>
      <c r="B8023" s="6">
        <v>279.95</v>
      </c>
      <c r="C8023" s="6">
        <v>245.95354</v>
      </c>
      <c r="D8023" s="6">
        <v>0.138223096931233</v>
      </c>
      <c r="E8023" s="4">
        <f t="shared" si="31"/>
        <v>0.11393640999279785</v>
      </c>
      <c r="F8023" s="4"/>
    </row>
    <row r="8024" spans="1:6" ht="13.2" x14ac:dyDescent="0.25">
      <c r="A8024" s="5">
        <v>44828.25</v>
      </c>
      <c r="B8024" s="6">
        <v>286.01</v>
      </c>
      <c r="C8024" s="6">
        <v>243.91963000000001</v>
      </c>
      <c r="D8024" s="6">
        <v>0.172558354569494</v>
      </c>
      <c r="E8024" s="4">
        <f t="shared" si="31"/>
        <v>0.1146984935469451</v>
      </c>
      <c r="F8024" s="4"/>
    </row>
    <row r="8025" spans="1:6" ht="13.2" x14ac:dyDescent="0.25">
      <c r="A8025" s="5">
        <v>44828.291666666664</v>
      </c>
      <c r="B8025" s="6">
        <v>288.20999999999998</v>
      </c>
      <c r="C8025" s="6">
        <v>244.86091999999999</v>
      </c>
      <c r="D8025" s="6">
        <v>0.17703551877531101</v>
      </c>
      <c r="E8025" s="4">
        <f t="shared" si="31"/>
        <v>0.11566066392271528</v>
      </c>
      <c r="F8025" s="4"/>
    </row>
    <row r="8026" spans="1:6" ht="13.2" x14ac:dyDescent="0.25">
      <c r="A8026" s="5">
        <v>44828.333333333336</v>
      </c>
      <c r="B8026" s="6">
        <v>285.45</v>
      </c>
      <c r="C8026" s="6">
        <v>245.68441999999999</v>
      </c>
      <c r="D8026" s="6">
        <v>0.16185633586370601</v>
      </c>
      <c r="E8026" s="4">
        <f t="shared" si="31"/>
        <v>0.11629683616976078</v>
      </c>
      <c r="F8026" s="4"/>
    </row>
    <row r="8027" spans="1:6" ht="13.2" x14ac:dyDescent="0.25">
      <c r="A8027" s="5">
        <v>44828.375</v>
      </c>
      <c r="B8027" s="6">
        <v>270.97000000000003</v>
      </c>
      <c r="C8027" s="6">
        <v>240.87115</v>
      </c>
      <c r="D8027" s="6">
        <v>0.12495830239528399</v>
      </c>
      <c r="E8027" s="4">
        <f t="shared" si="31"/>
        <v>0.11539183257983592</v>
      </c>
      <c r="F8027" s="4"/>
    </row>
    <row r="8028" spans="1:6" ht="13.2" x14ac:dyDescent="0.25">
      <c r="A8028" s="5">
        <v>44828.416666666664</v>
      </c>
      <c r="B8028" s="6">
        <v>270.56</v>
      </c>
      <c r="C8028" s="6">
        <v>234.88005000000001</v>
      </c>
      <c r="D8028" s="6">
        <v>0.15190711173639401</v>
      </c>
      <c r="E8028" s="4">
        <f t="shared" si="31"/>
        <v>0.11501324368641665</v>
      </c>
      <c r="F8028" s="4"/>
    </row>
    <row r="8029" spans="1:6" ht="13.2" x14ac:dyDescent="0.25">
      <c r="A8029" s="5">
        <v>44828.458333333336</v>
      </c>
      <c r="B8029" s="6">
        <v>268.70999999999998</v>
      </c>
      <c r="C8029" s="6">
        <v>236.59377000000001</v>
      </c>
      <c r="D8029" s="6">
        <v>0.13574419140453201</v>
      </c>
      <c r="E8029" s="4">
        <f t="shared" si="31"/>
        <v>0.11488035459223946</v>
      </c>
      <c r="F8029" s="4"/>
    </row>
    <row r="8030" spans="1:6" ht="13.2" x14ac:dyDescent="0.25">
      <c r="A8030" s="5">
        <v>44828.5</v>
      </c>
      <c r="B8030" s="6">
        <v>271.72000000000003</v>
      </c>
      <c r="C8030" s="6">
        <v>243.14274</v>
      </c>
      <c r="D8030" s="6">
        <v>0.11753285333545201</v>
      </c>
      <c r="E8030" s="4">
        <f t="shared" si="31"/>
        <v>0.11527319041281776</v>
      </c>
      <c r="F8030" s="4"/>
    </row>
    <row r="8031" spans="1:6" ht="13.2" x14ac:dyDescent="0.25">
      <c r="A8031" s="5">
        <v>44828.541666666664</v>
      </c>
      <c r="B8031" s="6">
        <v>269.14999999999998</v>
      </c>
      <c r="C8031" s="6">
        <v>242.95887999999999</v>
      </c>
      <c r="D8031" s="6">
        <v>0.107800628649588</v>
      </c>
      <c r="E8031" s="4">
        <f t="shared" si="31"/>
        <v>0.11501713543325222</v>
      </c>
      <c r="F8031" s="4"/>
    </row>
    <row r="8032" spans="1:6" ht="13.2" x14ac:dyDescent="0.25">
      <c r="A8032" s="5">
        <v>44828.583333333336</v>
      </c>
      <c r="B8032" s="6">
        <v>266.10000000000002</v>
      </c>
      <c r="C8032" s="6">
        <v>230.49355</v>
      </c>
      <c r="D8032" s="6">
        <v>0.15447916004591</v>
      </c>
      <c r="E8032" s="4">
        <f t="shared" si="31"/>
        <v>0.11343014084472326</v>
      </c>
      <c r="F8032" s="4"/>
    </row>
    <row r="8033" spans="1:6" ht="13.2" x14ac:dyDescent="0.25">
      <c r="A8033" s="5">
        <v>44828.625</v>
      </c>
      <c r="B8033" s="6">
        <v>212.07</v>
      </c>
      <c r="C8033" s="6">
        <v>201.98502999999999</v>
      </c>
      <c r="D8033" s="6">
        <v>4.9929294265025403E-2</v>
      </c>
      <c r="E8033" s="4">
        <f t="shared" si="31"/>
        <v>0.11101398553810954</v>
      </c>
      <c r="F8033" s="4"/>
    </row>
    <row r="8034" spans="1:6" ht="13.2" x14ac:dyDescent="0.25">
      <c r="A8034" s="5">
        <v>44828.666666666664</v>
      </c>
      <c r="B8034" s="6">
        <v>142.63999999999999</v>
      </c>
      <c r="C8034" s="6">
        <v>166.94614000000001</v>
      </c>
      <c r="D8034" s="6">
        <v>0.145592704329671</v>
      </c>
      <c r="E8034" s="4">
        <f t="shared" si="31"/>
        <v>0.11350967754577873</v>
      </c>
      <c r="F8034" s="4"/>
    </row>
    <row r="8035" spans="1:6" ht="13.2" x14ac:dyDescent="0.25">
      <c r="A8035" s="5">
        <v>44828.708333333336</v>
      </c>
      <c r="B8035" s="6">
        <v>140.46</v>
      </c>
      <c r="C8035" s="6">
        <v>139.84513999999999</v>
      </c>
      <c r="D8035" s="6">
        <v>4.3967205438817597E-3</v>
      </c>
      <c r="E8035" s="4">
        <f t="shared" si="31"/>
        <v>0.1129954302909877</v>
      </c>
      <c r="F8035" s="4"/>
    </row>
    <row r="8036" spans="1:6" ht="13.2" x14ac:dyDescent="0.25">
      <c r="A8036" s="5">
        <v>44828.75</v>
      </c>
      <c r="B8036" s="6">
        <v>132.01</v>
      </c>
      <c r="C8036" s="6">
        <v>130.84819999999999</v>
      </c>
      <c r="D8036" s="6">
        <v>8.8789910751542502E-3</v>
      </c>
      <c r="E8036" s="4">
        <f t="shared" si="31"/>
        <v>0.11161086104133477</v>
      </c>
      <c r="F8036" s="4"/>
    </row>
    <row r="8037" spans="1:6" ht="13.2" x14ac:dyDescent="0.25">
      <c r="A8037" s="5">
        <v>44828.791666666664</v>
      </c>
      <c r="B8037" s="6">
        <v>124.84</v>
      </c>
      <c r="C8037" s="6">
        <v>132.86149</v>
      </c>
      <c r="D8037" s="6">
        <v>6.0374830961176101E-2</v>
      </c>
      <c r="E8037" s="4">
        <f t="shared" si="31"/>
        <v>0.11352537059147089</v>
      </c>
      <c r="F8037" s="4"/>
    </row>
    <row r="8038" spans="1:6" ht="13.2" x14ac:dyDescent="0.25">
      <c r="A8038" s="5">
        <v>44828.833333333336</v>
      </c>
      <c r="B8038" s="6">
        <v>124.02</v>
      </c>
      <c r="C8038" s="6">
        <v>136.71865</v>
      </c>
      <c r="D8038" s="6">
        <v>9.2881622221986496E-2</v>
      </c>
      <c r="E8038" s="4">
        <f t="shared" si="31"/>
        <v>0.11329039006966389</v>
      </c>
      <c r="F8038" s="4"/>
    </row>
    <row r="8039" spans="1:6" ht="13.2" x14ac:dyDescent="0.25">
      <c r="A8039" s="5">
        <v>44828.875</v>
      </c>
      <c r="B8039" s="6">
        <v>140.16999999999999</v>
      </c>
      <c r="C8039" s="6">
        <v>141.94672</v>
      </c>
      <c r="D8039" s="6">
        <v>1.25168091238741E-2</v>
      </c>
      <c r="E8039" s="4">
        <f t="shared" si="31"/>
        <v>0.11338731794770847</v>
      </c>
      <c r="F8039" s="4"/>
    </row>
    <row r="8040" spans="1:6" ht="13.2" x14ac:dyDescent="0.25">
      <c r="A8040" s="5">
        <v>44828.916666666664</v>
      </c>
      <c r="B8040" s="6">
        <v>159.02000000000001</v>
      </c>
      <c r="C8040" s="6">
        <v>148.59184999999999</v>
      </c>
      <c r="D8040" s="6">
        <v>7.0179824801965995E-2</v>
      </c>
      <c r="E8040" s="4">
        <f t="shared" si="31"/>
        <v>0.11123143791713756</v>
      </c>
      <c r="F8040" s="4"/>
    </row>
    <row r="8041" spans="1:6" ht="13.2" x14ac:dyDescent="0.25">
      <c r="A8041" s="5">
        <v>44828.958333333336</v>
      </c>
      <c r="B8041" s="6">
        <v>176.91</v>
      </c>
      <c r="C8041" s="6">
        <v>158.7234</v>
      </c>
      <c r="D8041" s="6">
        <v>0.114580458835937</v>
      </c>
      <c r="E8041" s="4">
        <f t="shared" si="31"/>
        <v>0.10673438792445906</v>
      </c>
      <c r="F8041" s="4"/>
    </row>
    <row r="8042" spans="1:6" ht="13.2" x14ac:dyDescent="0.25">
      <c r="A8042" s="5">
        <v>44829</v>
      </c>
      <c r="B8042" s="6">
        <v>196.48</v>
      </c>
      <c r="C8042" s="6">
        <v>178.4564</v>
      </c>
      <c r="D8042" s="6">
        <v>0.100997218368183</v>
      </c>
      <c r="E8042" s="4">
        <f t="shared" si="31"/>
        <v>0.10890375559609194</v>
      </c>
      <c r="F8042" s="4"/>
    </row>
    <row r="8043" spans="1:6" ht="13.2" x14ac:dyDescent="0.25">
      <c r="A8043" s="5">
        <v>44829.041666666664</v>
      </c>
      <c r="B8043" s="6">
        <v>238.48</v>
      </c>
      <c r="C8043" s="6">
        <v>215.10306</v>
      </c>
      <c r="D8043" s="6">
        <v>0.108677858883086</v>
      </c>
      <c r="E8043" s="4">
        <f t="shared" si="31"/>
        <v>0.10818739441886116</v>
      </c>
      <c r="F8043" s="4"/>
    </row>
    <row r="8044" spans="1:6" ht="13.2" x14ac:dyDescent="0.25">
      <c r="A8044" s="5">
        <v>44829.083333333336</v>
      </c>
      <c r="B8044" s="6">
        <v>287.85000000000002</v>
      </c>
      <c r="C8044" s="6">
        <v>248.1756</v>
      </c>
      <c r="D8044" s="6">
        <v>0.159864225169597</v>
      </c>
      <c r="E8044" s="4">
        <f t="shared" si="31"/>
        <v>0.10835025723214564</v>
      </c>
      <c r="F8044" s="4"/>
    </row>
    <row r="8045" spans="1:6" ht="13.2" x14ac:dyDescent="0.25">
      <c r="A8045" s="5">
        <v>44829.125</v>
      </c>
      <c r="B8045" s="6">
        <v>286.72000000000003</v>
      </c>
      <c r="C8045" s="6">
        <v>259.66730999999999</v>
      </c>
      <c r="D8045" s="6">
        <v>0.104182116724666</v>
      </c>
      <c r="E8045" s="4">
        <f t="shared" si="31"/>
        <v>0.10837927889979419</v>
      </c>
      <c r="F8045" s="4"/>
    </row>
    <row r="8046" spans="1:6" ht="13.2" x14ac:dyDescent="0.25">
      <c r="A8046" s="5">
        <v>44829.166666666664</v>
      </c>
      <c r="B8046" s="6">
        <v>282.73</v>
      </c>
      <c r="C8046" s="6">
        <v>253.83678</v>
      </c>
      <c r="D8046" s="6">
        <v>0.113825979040547</v>
      </c>
      <c r="E8046" s="4">
        <f t="shared" si="31"/>
        <v>0.10787392533548566</v>
      </c>
      <c r="F8046" s="4"/>
    </row>
    <row r="8047" spans="1:6" ht="13.2" x14ac:dyDescent="0.25">
      <c r="A8047" s="5">
        <v>44829.208333333336</v>
      </c>
      <c r="B8047" s="6">
        <v>276.49</v>
      </c>
      <c r="C8047" s="6">
        <v>247.07688999999999</v>
      </c>
      <c r="D8047" s="6">
        <v>0.11904435902524101</v>
      </c>
      <c r="E8047" s="4">
        <f t="shared" si="31"/>
        <v>0.10707481125606931</v>
      </c>
      <c r="F8047" s="4"/>
    </row>
    <row r="8048" spans="1:6" ht="13.2" x14ac:dyDescent="0.25">
      <c r="A8048" s="5">
        <v>44829.25</v>
      </c>
      <c r="B8048" s="6">
        <v>279.39</v>
      </c>
      <c r="C8048" s="6">
        <v>244.42657</v>
      </c>
      <c r="D8048" s="6">
        <v>0.14304267330675199</v>
      </c>
      <c r="E8048" s="4">
        <f t="shared" si="31"/>
        <v>0.10584499120345504</v>
      </c>
      <c r="F8048" s="4"/>
    </row>
    <row r="8049" spans="1:6" ht="13.2" x14ac:dyDescent="0.25">
      <c r="A8049" s="5">
        <v>44829.291666666664</v>
      </c>
      <c r="B8049" s="6">
        <v>277.83</v>
      </c>
      <c r="C8049" s="6">
        <v>243.65881999999999</v>
      </c>
      <c r="D8049" s="6">
        <v>0.14024191695584801</v>
      </c>
      <c r="E8049" s="4">
        <f t="shared" si="31"/>
        <v>0.10431192446097742</v>
      </c>
      <c r="F8049" s="4"/>
    </row>
    <row r="8050" spans="1:6" ht="13.2" x14ac:dyDescent="0.25">
      <c r="A8050" s="5">
        <v>44829.333333333336</v>
      </c>
      <c r="B8050" s="6">
        <v>274.52</v>
      </c>
      <c r="C8050" s="6">
        <v>242.45298</v>
      </c>
      <c r="D8050" s="6">
        <v>0.13226077897660801</v>
      </c>
      <c r="E8050" s="4">
        <f t="shared" si="31"/>
        <v>0.10307877625734835</v>
      </c>
      <c r="F8050" s="4"/>
    </row>
    <row r="8051" spans="1:6" ht="13.2" x14ac:dyDescent="0.25">
      <c r="A8051" s="5">
        <v>44829.375</v>
      </c>
      <c r="B8051" s="6">
        <v>271.73</v>
      </c>
      <c r="C8051" s="6">
        <v>236.94655</v>
      </c>
      <c r="D8051" s="6">
        <v>0.14679871895159399</v>
      </c>
      <c r="E8051" s="4">
        <f t="shared" si="31"/>
        <v>0.10398879361386125</v>
      </c>
      <c r="F8051" s="4"/>
    </row>
    <row r="8052" spans="1:6" ht="13.2" x14ac:dyDescent="0.25">
      <c r="A8052" s="5">
        <v>44829.416666666664</v>
      </c>
      <c r="B8052" s="6">
        <v>265.73</v>
      </c>
      <c r="C8052" s="6">
        <v>231.29261</v>
      </c>
      <c r="D8052" s="6">
        <v>0.14889100866646801</v>
      </c>
      <c r="E8052" s="4">
        <f t="shared" si="31"/>
        <v>0.10386312265261433</v>
      </c>
      <c r="F8052" s="4"/>
    </row>
    <row r="8053" spans="1:6" ht="13.2" x14ac:dyDescent="0.25">
      <c r="A8053" s="5">
        <v>44829.458333333336</v>
      </c>
      <c r="B8053" s="6">
        <v>270.99</v>
      </c>
      <c r="C8053" s="6">
        <v>233.29097999999999</v>
      </c>
      <c r="D8053" s="6">
        <v>0.16159656065570899</v>
      </c>
      <c r="E8053" s="4">
        <f t="shared" si="31"/>
        <v>0.10494030470474669</v>
      </c>
      <c r="F8053" s="4"/>
    </row>
    <row r="8054" spans="1:6" ht="13.2" x14ac:dyDescent="0.25">
      <c r="A8054" s="5">
        <v>44829.5</v>
      </c>
      <c r="B8054" s="6">
        <v>275.69</v>
      </c>
      <c r="C8054" s="6">
        <v>240.0068</v>
      </c>
      <c r="D8054" s="6">
        <v>0.14867578751935301</v>
      </c>
      <c r="E8054" s="4">
        <f t="shared" si="31"/>
        <v>0.10623792696240923</v>
      </c>
      <c r="F8054" s="4"/>
    </row>
    <row r="8055" spans="1:6" ht="13.2" x14ac:dyDescent="0.25">
      <c r="A8055" s="5">
        <v>44829.541666666664</v>
      </c>
      <c r="B8055" s="6">
        <v>266.42</v>
      </c>
      <c r="C8055" s="6">
        <v>239.7347</v>
      </c>
      <c r="D8055" s="6">
        <v>0.11131179591440001</v>
      </c>
      <c r="E8055" s="4">
        <f t="shared" si="31"/>
        <v>0.10638422559844307</v>
      </c>
      <c r="F8055" s="4"/>
    </row>
    <row r="8056" spans="1:6" ht="13.2" x14ac:dyDescent="0.25">
      <c r="A8056" s="5">
        <v>44829.583333333336</v>
      </c>
      <c r="B8056" s="6">
        <v>262.31</v>
      </c>
      <c r="C8056" s="6">
        <v>227.70377999999999</v>
      </c>
      <c r="D8056" s="6">
        <v>0.15197911953855101</v>
      </c>
      <c r="E8056" s="4">
        <f t="shared" si="31"/>
        <v>0.10628005724396979</v>
      </c>
      <c r="F8056" s="4"/>
    </row>
    <row r="8057" spans="1:6" ht="13.2" x14ac:dyDescent="0.25">
      <c r="A8057" s="5">
        <v>44829.625</v>
      </c>
      <c r="B8057" s="6">
        <v>214.73</v>
      </c>
      <c r="C8057" s="6">
        <v>200.14193</v>
      </c>
      <c r="D8057" s="6">
        <v>7.2888624587561304E-2</v>
      </c>
      <c r="E8057" s="4">
        <f t="shared" si="31"/>
        <v>0.1072366960074088</v>
      </c>
      <c r="F8057" s="4"/>
    </row>
    <row r="8058" spans="1:6" ht="13.2" x14ac:dyDescent="0.25">
      <c r="A8058" s="5">
        <v>44829.666666666664</v>
      </c>
      <c r="B8058" s="6">
        <v>140.66999999999999</v>
      </c>
      <c r="C8058" s="6">
        <v>165.58530999999999</v>
      </c>
      <c r="D8058" s="6">
        <v>0.150468118216525</v>
      </c>
      <c r="E8058" s="4">
        <f t="shared" si="31"/>
        <v>0.10743983825269438</v>
      </c>
      <c r="F8058" s="4"/>
    </row>
    <row r="8059" spans="1:6" ht="13.2" x14ac:dyDescent="0.25">
      <c r="A8059" s="5">
        <v>44829.708333333336</v>
      </c>
      <c r="B8059" s="6">
        <v>129.38</v>
      </c>
      <c r="C8059" s="6">
        <v>138.06448</v>
      </c>
      <c r="D8059" s="6">
        <v>6.2901623936873596E-2</v>
      </c>
      <c r="E8059" s="4">
        <f t="shared" si="31"/>
        <v>0.10987754256073572</v>
      </c>
      <c r="F8059" s="4"/>
    </row>
    <row r="8060" spans="1:6" ht="13.2" x14ac:dyDescent="0.25">
      <c r="A8060" s="5">
        <v>44829.75</v>
      </c>
      <c r="B8060" s="6">
        <v>125.18</v>
      </c>
      <c r="C8060" s="6">
        <v>127.94826999999999</v>
      </c>
      <c r="D8060" s="6">
        <v>2.1635853302275802E-2</v>
      </c>
      <c r="E8060" s="4">
        <f t="shared" si="31"/>
        <v>0.11040907848686576</v>
      </c>
      <c r="F8060" s="4"/>
    </row>
    <row r="8061" spans="1:6" ht="13.2" x14ac:dyDescent="0.25">
      <c r="A8061" s="5">
        <v>44829.791666666664</v>
      </c>
      <c r="B8061" s="6">
        <v>123.23</v>
      </c>
      <c r="C8061" s="6">
        <v>128.69120000000001</v>
      </c>
      <c r="D8061" s="6">
        <v>4.2436468072409E-2</v>
      </c>
      <c r="E8061" s="4">
        <f t="shared" si="31"/>
        <v>0.10966164669983382</v>
      </c>
      <c r="F8061" s="4"/>
    </row>
    <row r="8062" spans="1:6" ht="13.2" x14ac:dyDescent="0.25">
      <c r="A8062" s="5">
        <v>44829.833333333336</v>
      </c>
      <c r="B8062" s="6">
        <v>121.14</v>
      </c>
      <c r="C8062" s="6">
        <v>131.67183</v>
      </c>
      <c r="D8062" s="6">
        <v>7.9985445634043306E-2</v>
      </c>
      <c r="E8062" s="4">
        <f t="shared" si="31"/>
        <v>0.10912430600866953</v>
      </c>
      <c r="F8062" s="4"/>
    </row>
    <row r="8063" spans="1:6" ht="13.2" x14ac:dyDescent="0.25">
      <c r="A8063" s="5">
        <v>44829.875</v>
      </c>
      <c r="B8063" s="6">
        <v>135.32</v>
      </c>
      <c r="C8063" s="6">
        <v>136.38126</v>
      </c>
      <c r="D8063" s="6">
        <v>7.78156764353111E-3</v>
      </c>
      <c r="E8063" s="4">
        <f t="shared" si="31"/>
        <v>0.10892700428032191</v>
      </c>
      <c r="F8063" s="4"/>
    </row>
    <row r="8064" spans="1:6" ht="13.2" x14ac:dyDescent="0.25">
      <c r="A8064" s="5">
        <v>44829.916666666664</v>
      </c>
      <c r="B8064" s="6">
        <v>155.59</v>
      </c>
      <c r="C8064" s="6">
        <v>142.34385</v>
      </c>
      <c r="D8064" s="6">
        <v>9.3057409926737195E-2</v>
      </c>
      <c r="E8064" s="4">
        <f t="shared" si="31"/>
        <v>0.10988023699385406</v>
      </c>
      <c r="F8064" s="4"/>
    </row>
    <row r="8065" spans="1:6" ht="13.2" x14ac:dyDescent="0.25">
      <c r="A8065" s="5">
        <v>44829.958333333336</v>
      </c>
      <c r="B8065" s="6">
        <v>175.23</v>
      </c>
      <c r="C8065" s="6">
        <v>152.66687999999999</v>
      </c>
      <c r="D8065" s="6">
        <v>0.147793155922227</v>
      </c>
      <c r="E8065" s="4">
        <f t="shared" si="31"/>
        <v>0.11126409937244947</v>
      </c>
      <c r="F8065" s="4"/>
    </row>
    <row r="8066" spans="1:6" ht="13.2" x14ac:dyDescent="0.25">
      <c r="A8066" s="5">
        <v>44827</v>
      </c>
      <c r="B8066" s="6">
        <v>165.78</v>
      </c>
      <c r="C8066" s="6">
        <v>183.02896000000001</v>
      </c>
      <c r="D8066" s="6">
        <v>9.4241698144381103E-2</v>
      </c>
      <c r="E8066" s="4">
        <f t="shared" si="31"/>
        <v>0.11098261936312437</v>
      </c>
      <c r="F8066" s="4"/>
    </row>
    <row r="8067" spans="1:6" ht="13.2" x14ac:dyDescent="0.25">
      <c r="A8067" s="5">
        <v>44827.041666666664</v>
      </c>
      <c r="B8067" s="6">
        <v>200.55</v>
      </c>
      <c r="C8067" s="6">
        <v>215.87381999999999</v>
      </c>
      <c r="D8067" s="6">
        <v>7.0985078227642301E-2</v>
      </c>
      <c r="E8067" s="4">
        <f t="shared" si="31"/>
        <v>0.10941208683581423</v>
      </c>
      <c r="F8067" s="4"/>
    </row>
    <row r="8068" spans="1:6" ht="13.2" x14ac:dyDescent="0.25">
      <c r="A8068" s="5">
        <v>44827.083333333336</v>
      </c>
      <c r="B8068" s="6">
        <v>262.87</v>
      </c>
      <c r="C8068" s="6">
        <v>244.25906000000001</v>
      </c>
      <c r="D8068" s="6">
        <v>7.6193448054700602E-2</v>
      </c>
      <c r="E8068" s="4">
        <f t="shared" si="31"/>
        <v>0.10592580445602688</v>
      </c>
      <c r="F8068" s="4"/>
    </row>
    <row r="8069" spans="1:6" ht="13.2" x14ac:dyDescent="0.25">
      <c r="A8069" s="5">
        <v>44827.125</v>
      </c>
      <c r="B8069" s="6">
        <v>270.47000000000003</v>
      </c>
      <c r="C8069" s="6">
        <v>257.72071999999997</v>
      </c>
      <c r="D8069" s="6">
        <v>4.9469363580856199E-2</v>
      </c>
      <c r="E8069" s="4">
        <f t="shared" si="31"/>
        <v>0.10364610640836812</v>
      </c>
      <c r="F8069" s="4"/>
    </row>
    <row r="8070" spans="1:6" ht="13.2" x14ac:dyDescent="0.25">
      <c r="A8070" s="5">
        <v>44827.166666666664</v>
      </c>
      <c r="B8070" s="6">
        <v>269.33999999999997</v>
      </c>
      <c r="C8070" s="6">
        <v>255.75209000000001</v>
      </c>
      <c r="D8070" s="6">
        <v>5.3129223694711403E-2</v>
      </c>
      <c r="E8070" s="4">
        <f t="shared" si="31"/>
        <v>0.10111707493562498</v>
      </c>
      <c r="F8070" s="4"/>
    </row>
    <row r="8071" spans="1:6" ht="13.2" x14ac:dyDescent="0.25">
      <c r="A8071" s="5">
        <v>44827.208333333336</v>
      </c>
      <c r="B8071" s="6">
        <v>269.33</v>
      </c>
      <c r="C8071" s="6">
        <v>248.69776999999999</v>
      </c>
      <c r="D8071" s="6">
        <v>8.2961057511693706E-2</v>
      </c>
      <c r="E8071" s="4">
        <f t="shared" si="31"/>
        <v>9.9613604039227144E-2</v>
      </c>
      <c r="F8071" s="4"/>
    </row>
    <row r="8072" spans="1:6" ht="13.2" x14ac:dyDescent="0.25">
      <c r="A8072" s="5">
        <v>44827.25</v>
      </c>
      <c r="B8072" s="6">
        <v>273.26</v>
      </c>
      <c r="C8072" s="6">
        <v>244.49954</v>
      </c>
      <c r="D8072" s="6">
        <v>0.117629914559348</v>
      </c>
      <c r="E8072" s="4">
        <f t="shared" si="31"/>
        <v>9.8554739091418639E-2</v>
      </c>
      <c r="F8072" s="4"/>
    </row>
    <row r="8073" spans="1:6" ht="13.2" x14ac:dyDescent="0.25">
      <c r="A8073" s="5">
        <v>44827.291666666664</v>
      </c>
      <c r="B8073" s="6">
        <v>272.52</v>
      </c>
      <c r="C8073" s="6">
        <v>242.88883999999999</v>
      </c>
      <c r="D8073" s="6">
        <v>0.12199473635758599</v>
      </c>
      <c r="E8073" s="4">
        <f t="shared" si="31"/>
        <v>9.7794439899824392E-2</v>
      </c>
      <c r="F8073" s="4"/>
    </row>
    <row r="8074" spans="1:6" ht="13.2" x14ac:dyDescent="0.25">
      <c r="A8074" s="5">
        <v>44827.333333333336</v>
      </c>
      <c r="B8074" s="6">
        <v>272.62</v>
      </c>
      <c r="C8074" s="6">
        <v>242.06622999999999</v>
      </c>
      <c r="D8074" s="6">
        <v>0.12622070414365499</v>
      </c>
      <c r="E8074" s="4">
        <f t="shared" si="31"/>
        <v>9.7542770115118013E-2</v>
      </c>
      <c r="F8074" s="4"/>
    </row>
    <row r="8075" spans="1:6" ht="13.2" x14ac:dyDescent="0.25">
      <c r="A8075" s="5">
        <v>44827.375</v>
      </c>
      <c r="B8075" s="6">
        <v>267.75</v>
      </c>
      <c r="C8075" s="6">
        <v>237.09361999999999</v>
      </c>
      <c r="D8075" s="6">
        <v>0.129300737826686</v>
      </c>
      <c r="E8075" s="4">
        <f t="shared" si="31"/>
        <v>9.6813687568246876E-2</v>
      </c>
      <c r="F8075" s="4"/>
    </row>
    <row r="8076" spans="1:6" ht="13.2" x14ac:dyDescent="0.25">
      <c r="A8076" s="5">
        <v>44827.416666666664</v>
      </c>
      <c r="B8076" s="6">
        <v>262.51</v>
      </c>
      <c r="C8076" s="6">
        <v>229.63799</v>
      </c>
      <c r="D8076" s="6">
        <v>0.14314708990441799</v>
      </c>
      <c r="E8076" s="4">
        <f t="shared" si="31"/>
        <v>9.6574357619828119E-2</v>
      </c>
      <c r="F8076" s="4"/>
    </row>
    <row r="8077" spans="1:6" ht="13.2" x14ac:dyDescent="0.25">
      <c r="A8077" s="5">
        <v>44827.458333333336</v>
      </c>
      <c r="B8077" s="6">
        <v>258.95999999999998</v>
      </c>
      <c r="C8077" s="6">
        <v>229.53709000000001</v>
      </c>
      <c r="D8077" s="6">
        <v>0.12818368482409501</v>
      </c>
      <c r="E8077" s="4">
        <f t="shared" si="31"/>
        <v>9.5182154460177526E-2</v>
      </c>
      <c r="F8077" s="4"/>
    </row>
    <row r="8078" spans="1:6" ht="13.2" x14ac:dyDescent="0.25">
      <c r="A8078" s="5">
        <v>44827.5</v>
      </c>
      <c r="B8078" s="6">
        <v>260.14</v>
      </c>
      <c r="C8078" s="6">
        <v>238.00783999999999</v>
      </c>
      <c r="D8078" s="6">
        <v>9.2989205733727001E-2</v>
      </c>
      <c r="E8078" s="4">
        <f t="shared" si="31"/>
        <v>9.286188021910978E-2</v>
      </c>
      <c r="F8078" s="4"/>
    </row>
    <row r="8079" spans="1:6" ht="13.2" x14ac:dyDescent="0.25">
      <c r="A8079" s="5">
        <v>44827.541666666664</v>
      </c>
      <c r="B8079" s="6">
        <v>261.18</v>
      </c>
      <c r="C8079" s="6">
        <v>239.90629999999999</v>
      </c>
      <c r="D8079" s="6">
        <v>8.8675036878981595E-2</v>
      </c>
      <c r="E8079" s="4">
        <f t="shared" si="31"/>
        <v>9.1918681925967347E-2</v>
      </c>
      <c r="F8079" s="4"/>
    </row>
    <row r="8080" spans="1:6" ht="13.2" x14ac:dyDescent="0.25">
      <c r="A8080" s="5">
        <v>44827.583333333336</v>
      </c>
      <c r="B8080" s="6">
        <v>262.55</v>
      </c>
      <c r="C8080" s="6">
        <v>223.35079999999999</v>
      </c>
      <c r="D8080" s="6">
        <v>0.175505079901213</v>
      </c>
      <c r="E8080" s="4">
        <f t="shared" si="31"/>
        <v>9.2898930274411581E-2</v>
      </c>
      <c r="F8080" s="4"/>
    </row>
    <row r="8081" spans="1:6" ht="13.2" x14ac:dyDescent="0.25">
      <c r="A8081" s="5">
        <v>44827.625</v>
      </c>
      <c r="B8081" s="6">
        <v>211.31</v>
      </c>
      <c r="C8081" s="6">
        <v>187.78012000000001</v>
      </c>
      <c r="D8081" s="6">
        <v>0.125305490272346</v>
      </c>
      <c r="E8081" s="4">
        <f t="shared" si="31"/>
        <v>9.5082966344610942E-2</v>
      </c>
      <c r="F8081" s="4"/>
    </row>
    <row r="8082" spans="1:6" ht="13.2" x14ac:dyDescent="0.25">
      <c r="A8082" s="5">
        <v>44827.666666666664</v>
      </c>
      <c r="B8082" s="6">
        <v>143.72999999999999</v>
      </c>
      <c r="C8082" s="6">
        <v>150.65687</v>
      </c>
      <c r="D8082" s="6">
        <v>4.5977790458543298E-2</v>
      </c>
      <c r="E8082" s="4">
        <f t="shared" si="31"/>
        <v>9.0729202688028365E-2</v>
      </c>
      <c r="F8082" s="4"/>
    </row>
    <row r="8083" spans="1:6" ht="13.2" x14ac:dyDescent="0.25">
      <c r="A8083" s="5">
        <v>44827.708333333336</v>
      </c>
      <c r="B8083" s="6">
        <v>135.31</v>
      </c>
      <c r="C8083" s="6">
        <v>128.06324000000001</v>
      </c>
      <c r="D8083" s="6">
        <v>5.6587354810014097E-2</v>
      </c>
      <c r="E8083" s="4">
        <f t="shared" si="31"/>
        <v>9.0466108141075904E-2</v>
      </c>
      <c r="F8083" s="4"/>
    </row>
    <row r="8084" spans="1:6" ht="13.2" x14ac:dyDescent="0.25">
      <c r="A8084" s="5">
        <v>44827.75</v>
      </c>
      <c r="B8084" s="6">
        <v>131.25</v>
      </c>
      <c r="C8084" s="6">
        <v>124.37078</v>
      </c>
      <c r="D8084" s="6">
        <v>5.5312188280880699E-2</v>
      </c>
      <c r="E8084" s="4">
        <f t="shared" si="31"/>
        <v>9.1869288765184451E-2</v>
      </c>
      <c r="F8084" s="4"/>
    </row>
    <row r="8085" spans="1:6" ht="13.2" x14ac:dyDescent="0.25">
      <c r="A8085" s="5">
        <v>44827.791666666664</v>
      </c>
      <c r="B8085" s="6">
        <v>124.95</v>
      </c>
      <c r="C8085" s="6">
        <v>126.95153000000001</v>
      </c>
      <c r="D8085" s="6">
        <v>1.5766095926531901E-2</v>
      </c>
      <c r="E8085" s="4">
        <f t="shared" si="31"/>
        <v>9.0758023259106216E-2</v>
      </c>
      <c r="F8085" s="4"/>
    </row>
    <row r="8086" spans="1:6" ht="13.2" x14ac:dyDescent="0.25">
      <c r="A8086" s="5">
        <v>44827.833333333336</v>
      </c>
      <c r="B8086" s="6">
        <v>115.06</v>
      </c>
      <c r="C8086" s="6">
        <v>127.79069</v>
      </c>
      <c r="D8086" s="6">
        <v>9.9621419995462798E-2</v>
      </c>
      <c r="E8086" s="4">
        <f t="shared" si="31"/>
        <v>9.15761888574987E-2</v>
      </c>
      <c r="F8086" s="4"/>
    </row>
    <row r="8087" spans="1:6" ht="13.2" x14ac:dyDescent="0.25">
      <c r="A8087" s="5">
        <v>44827.875</v>
      </c>
      <c r="B8087" s="6">
        <v>128.75</v>
      </c>
      <c r="C8087" s="6">
        <v>130.43293</v>
      </c>
      <c r="D8087" s="6">
        <v>1.29026465939237E-2</v>
      </c>
      <c r="E8087" s="4">
        <f t="shared" si="31"/>
        <v>9.1789567147098391E-2</v>
      </c>
      <c r="F8087" s="4"/>
    </row>
    <row r="8088" spans="1:6" ht="13.2" x14ac:dyDescent="0.25">
      <c r="A8088" s="5">
        <v>44827.916666666664</v>
      </c>
      <c r="B8088" s="6">
        <v>150.63999999999999</v>
      </c>
      <c r="C8088" s="6">
        <v>138.31746999999999</v>
      </c>
      <c r="D8088" s="6">
        <v>8.90887463456351E-2</v>
      </c>
      <c r="E8088" s="4">
        <f t="shared" si="31"/>
        <v>9.1624206164552469E-2</v>
      </c>
      <c r="F8088" s="4"/>
    </row>
    <row r="8089" spans="1:6" ht="13.2" x14ac:dyDescent="0.25">
      <c r="A8089" s="5">
        <v>44827.958333333336</v>
      </c>
      <c r="B8089" s="6">
        <v>171.52</v>
      </c>
      <c r="C8089" s="6">
        <v>154.15024</v>
      </c>
      <c r="D8089" s="6">
        <v>0.11268071979647901</v>
      </c>
      <c r="E8089" s="4">
        <f t="shared" si="31"/>
        <v>9.0161187992646316E-2</v>
      </c>
      <c r="F8089" s="4"/>
    </row>
    <row r="8090" spans="1:6" ht="13.2" x14ac:dyDescent="0.25">
      <c r="A8090" s="5">
        <v>44828</v>
      </c>
      <c r="B8090" s="6">
        <v>189.33</v>
      </c>
      <c r="C8090" s="6">
        <v>191.34888000000001</v>
      </c>
      <c r="D8090" s="6">
        <v>1.0550780333807E-2</v>
      </c>
      <c r="E8090" s="4">
        <f t="shared" si="31"/>
        <v>8.6674066417205722E-2</v>
      </c>
      <c r="F8090" s="4"/>
    </row>
    <row r="8091" spans="1:6" ht="13.2" x14ac:dyDescent="0.25">
      <c r="A8091" s="5">
        <v>44828.041666666664</v>
      </c>
      <c r="B8091" s="6">
        <v>240.48</v>
      </c>
      <c r="C8091" s="6">
        <v>222.67260999999999</v>
      </c>
      <c r="D8091" s="6">
        <v>7.9971173823309399E-2</v>
      </c>
      <c r="E8091" s="4">
        <f t="shared" si="31"/>
        <v>8.7048487067025213E-2</v>
      </c>
      <c r="F8091" s="4"/>
    </row>
    <row r="8092" spans="1:6" ht="13.2" x14ac:dyDescent="0.25">
      <c r="A8092" s="5">
        <v>44828.083333333336</v>
      </c>
      <c r="B8092" s="6">
        <v>283.48</v>
      </c>
      <c r="C8092" s="6">
        <v>250.70402999999999</v>
      </c>
      <c r="D8092" s="6">
        <v>0.13073571254518701</v>
      </c>
      <c r="E8092" s="4">
        <f t="shared" si="31"/>
        <v>8.9321081420795465E-2</v>
      </c>
      <c r="F8092" s="4"/>
    </row>
    <row r="8093" spans="1:6" ht="13.2" x14ac:dyDescent="0.25">
      <c r="A8093" s="5">
        <v>44828.125</v>
      </c>
      <c r="B8093" s="6">
        <v>283.93</v>
      </c>
      <c r="C8093" s="6">
        <v>260.74345</v>
      </c>
      <c r="D8093" s="6">
        <v>8.8924764936568895E-2</v>
      </c>
      <c r="E8093" s="4">
        <f t="shared" si="31"/>
        <v>9.0965056477283479E-2</v>
      </c>
      <c r="F8093" s="4"/>
    </row>
    <row r="8094" spans="1:6" ht="13.2" x14ac:dyDescent="0.25">
      <c r="A8094" s="5">
        <v>44828.166666666664</v>
      </c>
      <c r="B8094" s="6">
        <v>284.23</v>
      </c>
      <c r="C8094" s="6">
        <v>254.62795</v>
      </c>
      <c r="D8094" s="6">
        <v>0.116256090503811</v>
      </c>
      <c r="E8094" s="4">
        <f t="shared" si="31"/>
        <v>9.3595342594329292E-2</v>
      </c>
      <c r="F8094" s="4"/>
    </row>
    <row r="8095" spans="1:6" ht="13.2" x14ac:dyDescent="0.25">
      <c r="A8095" s="5">
        <v>44828.208333333336</v>
      </c>
      <c r="B8095" s="6">
        <v>279.95</v>
      </c>
      <c r="C8095" s="6">
        <v>247.09055000000001</v>
      </c>
      <c r="D8095" s="6">
        <v>0.13298545816503199</v>
      </c>
      <c r="E8095" s="4">
        <f t="shared" si="31"/>
        <v>9.5679692621551723E-2</v>
      </c>
      <c r="F8095" s="4"/>
    </row>
    <row r="8096" spans="1:6" ht="13.2" x14ac:dyDescent="0.25">
      <c r="A8096" s="5">
        <v>44828.25</v>
      </c>
      <c r="B8096" s="6">
        <v>286.01</v>
      </c>
      <c r="C8096" s="6">
        <v>243.53389999999999</v>
      </c>
      <c r="D8096" s="6">
        <v>0.17441555364571401</v>
      </c>
      <c r="E8096" s="4">
        <f t="shared" si="31"/>
        <v>9.8045760916816979E-2</v>
      </c>
      <c r="F8096" s="4"/>
    </row>
    <row r="8097" spans="1:6" ht="13.2" x14ac:dyDescent="0.25">
      <c r="A8097" s="5">
        <v>44828.291666666664</v>
      </c>
      <c r="B8097" s="6">
        <v>288.20999999999998</v>
      </c>
      <c r="C8097" s="6">
        <v>241.01653999999999</v>
      </c>
      <c r="D8097" s="6">
        <v>0.19581004689553599</v>
      </c>
      <c r="E8097" s="4">
        <f t="shared" si="31"/>
        <v>0.10112139885589823</v>
      </c>
      <c r="F8097" s="4"/>
    </row>
    <row r="8098" spans="1:6" ht="13.2" x14ac:dyDescent="0.25">
      <c r="A8098" s="5">
        <v>44828.333333333336</v>
      </c>
      <c r="B8098" s="6">
        <v>285.45</v>
      </c>
      <c r="C8098" s="6">
        <v>238.85273000000001</v>
      </c>
      <c r="D8098" s="6">
        <v>0.19508786857910301</v>
      </c>
      <c r="E8098" s="4">
        <f t="shared" si="31"/>
        <v>0.10399086404070856</v>
      </c>
      <c r="F8098" s="4"/>
    </row>
    <row r="8099" spans="1:6" ht="13.2" x14ac:dyDescent="0.25">
      <c r="A8099" s="5">
        <v>44828.375</v>
      </c>
      <c r="B8099" s="6">
        <v>270.97000000000003</v>
      </c>
      <c r="C8099" s="6">
        <v>233.88735</v>
      </c>
      <c r="D8099" s="6">
        <v>0.158549190454293</v>
      </c>
      <c r="E8099" s="4">
        <f t="shared" si="31"/>
        <v>0.10520954956685885</v>
      </c>
      <c r="F8099" s="4"/>
    </row>
    <row r="8100" spans="1:6" ht="13.2" x14ac:dyDescent="0.25">
      <c r="A8100" s="5">
        <v>44828.416666666664</v>
      </c>
      <c r="B8100" s="6">
        <v>270.56</v>
      </c>
      <c r="C8100" s="6">
        <v>228.29184000000001</v>
      </c>
      <c r="D8100" s="6">
        <v>0.18514967508256</v>
      </c>
      <c r="E8100" s="4">
        <f t="shared" si="31"/>
        <v>0.10695965728261479</v>
      </c>
      <c r="F8100" s="4"/>
    </row>
    <row r="8101" spans="1:6" ht="13.2" x14ac:dyDescent="0.25">
      <c r="A8101" s="5">
        <v>44828.458333333336</v>
      </c>
      <c r="B8101" s="6">
        <v>268.70999999999998</v>
      </c>
      <c r="C8101" s="6">
        <v>229.52623</v>
      </c>
      <c r="D8101" s="6">
        <v>0.170715869815837</v>
      </c>
      <c r="E8101" s="4">
        <f t="shared" si="31"/>
        <v>0.1087318316572707</v>
      </c>
      <c r="F8101" s="4"/>
    </row>
    <row r="8102" spans="1:6" ht="13.2" x14ac:dyDescent="0.25">
      <c r="A8102" s="5">
        <v>44828.5</v>
      </c>
      <c r="B8102" s="6">
        <v>271.72000000000003</v>
      </c>
      <c r="C8102" s="6">
        <v>236.79477</v>
      </c>
      <c r="D8102" s="6">
        <v>0.14749155988538101</v>
      </c>
      <c r="E8102" s="4">
        <f t="shared" si="31"/>
        <v>0.11100276308025629</v>
      </c>
      <c r="F8102" s="4"/>
    </row>
    <row r="8103" spans="1:6" ht="13.2" x14ac:dyDescent="0.25">
      <c r="A8103" s="5">
        <v>44828.541666666664</v>
      </c>
      <c r="B8103" s="6">
        <v>269.14999999999998</v>
      </c>
      <c r="C8103" s="6">
        <v>238.00376</v>
      </c>
      <c r="D8103" s="6">
        <v>0.13086448718289101</v>
      </c>
      <c r="E8103" s="4">
        <f t="shared" si="31"/>
        <v>0.11276065684291918</v>
      </c>
      <c r="F8103" s="4"/>
    </row>
    <row r="8104" spans="1:6" ht="13.2" x14ac:dyDescent="0.25">
      <c r="A8104" s="5">
        <v>44828.583333333336</v>
      </c>
      <c r="B8104" s="6">
        <v>266.10000000000002</v>
      </c>
      <c r="C8104" s="6">
        <v>224.91220000000001</v>
      </c>
      <c r="D8104" s="6">
        <v>0.183128349640437</v>
      </c>
      <c r="E8104" s="4">
        <f t="shared" si="31"/>
        <v>0.11307829308205351</v>
      </c>
      <c r="F8104" s="4"/>
    </row>
    <row r="8105" spans="1:6" ht="13.2" x14ac:dyDescent="0.25">
      <c r="A8105" s="5">
        <v>44828.625</v>
      </c>
      <c r="B8105" s="6">
        <v>212.07</v>
      </c>
      <c r="C8105" s="6">
        <v>195.92439999999999</v>
      </c>
      <c r="D8105" s="6">
        <v>8.24072958753478E-2</v>
      </c>
      <c r="E8105" s="4">
        <f t="shared" si="31"/>
        <v>0.1112908683155119</v>
      </c>
      <c r="F8105" s="4"/>
    </row>
    <row r="8106" spans="1:6" ht="13.2" x14ac:dyDescent="0.25">
      <c r="A8106" s="5">
        <v>44828.666666666664</v>
      </c>
      <c r="B8106" s="6">
        <v>142.63999999999999</v>
      </c>
      <c r="C8106" s="6">
        <v>163.85639</v>
      </c>
      <c r="D8106" s="6">
        <v>0.129481614967838</v>
      </c>
      <c r="E8106" s="4">
        <f t="shared" si="31"/>
        <v>0.11477019433673254</v>
      </c>
      <c r="F8106" s="4"/>
    </row>
    <row r="8107" spans="1:6" ht="13.2" x14ac:dyDescent="0.25">
      <c r="A8107" s="5">
        <v>44828.708333333336</v>
      </c>
      <c r="B8107" s="6">
        <v>140.46</v>
      </c>
      <c r="C8107" s="6">
        <v>141.67088000000001</v>
      </c>
      <c r="D8107" s="6">
        <v>8.5471340334725299E-3</v>
      </c>
      <c r="E8107" s="4">
        <f t="shared" si="31"/>
        <v>0.11276851847104329</v>
      </c>
      <c r="F8107" s="4"/>
    </row>
    <row r="8108" spans="1:6" ht="13.2" x14ac:dyDescent="0.25">
      <c r="A8108" s="5">
        <v>44828.75</v>
      </c>
      <c r="B8108" s="6">
        <v>132.01</v>
      </c>
      <c r="C8108" s="6">
        <v>135.86168000000001</v>
      </c>
      <c r="D8108" s="6">
        <v>2.8350010098506101E-2</v>
      </c>
      <c r="E8108" s="4">
        <f t="shared" si="31"/>
        <v>0.11164509438011101</v>
      </c>
      <c r="F8108" s="4"/>
    </row>
    <row r="8109" spans="1:6" ht="13.2" x14ac:dyDescent="0.25">
      <c r="A8109" s="5">
        <v>44828.791666666664</v>
      </c>
      <c r="B8109" s="6">
        <v>124.84</v>
      </c>
      <c r="C8109" s="6">
        <v>138.79294999999999</v>
      </c>
      <c r="D8109" s="6">
        <v>0.100530682574294</v>
      </c>
      <c r="E8109" s="4">
        <f t="shared" si="31"/>
        <v>0.11517695215710111</v>
      </c>
      <c r="F8109" s="4"/>
    </row>
    <row r="8110" spans="1:6" ht="13.2" x14ac:dyDescent="0.25">
      <c r="A8110" s="5">
        <v>44828.833333333336</v>
      </c>
      <c r="B8110" s="6">
        <v>124.02</v>
      </c>
      <c r="C8110" s="6">
        <v>142.68164999999999</v>
      </c>
      <c r="D8110" s="6">
        <v>0.13079222170475299</v>
      </c>
      <c r="E8110" s="4">
        <f t="shared" si="31"/>
        <v>0.11647573556165487</v>
      </c>
      <c r="F8110" s="4"/>
    </row>
    <row r="8111" spans="1:6" ht="13.2" x14ac:dyDescent="0.25">
      <c r="A8111" s="5">
        <v>44828.875</v>
      </c>
      <c r="B8111" s="6">
        <v>140.16999999999999</v>
      </c>
      <c r="C8111" s="6">
        <v>147.38632000000001</v>
      </c>
      <c r="D8111" s="6">
        <v>4.8961938937073797E-2</v>
      </c>
      <c r="E8111" s="4">
        <f t="shared" si="31"/>
        <v>0.11797820607595277</v>
      </c>
      <c r="F8111" s="4"/>
    </row>
    <row r="8112" spans="1:6" ht="13.2" x14ac:dyDescent="0.25">
      <c r="A8112" s="5">
        <v>44828.916666666664</v>
      </c>
      <c r="B8112" s="6">
        <v>159.02000000000001</v>
      </c>
      <c r="C8112" s="6">
        <v>154.54746</v>
      </c>
      <c r="D8112" s="6">
        <v>2.8939589172154601E-2</v>
      </c>
      <c r="E8112" s="4">
        <f t="shared" si="31"/>
        <v>0.11547199119372442</v>
      </c>
      <c r="F8112" s="4"/>
    </row>
    <row r="8113" spans="1:6" ht="13.2" x14ac:dyDescent="0.25">
      <c r="A8113" s="5">
        <v>44828.958333333336</v>
      </c>
      <c r="B8113" s="6">
        <v>176.91</v>
      </c>
      <c r="C8113" s="6">
        <v>167.07687000000001</v>
      </c>
      <c r="D8113" s="6">
        <v>5.8853927536468502E-2</v>
      </c>
      <c r="E8113" s="4">
        <f t="shared" si="31"/>
        <v>0.11322920818289066</v>
      </c>
      <c r="F8113" s="4"/>
    </row>
    <row r="8114" spans="1:6" ht="13.2" x14ac:dyDescent="0.25">
      <c r="A8114" s="5">
        <v>44829</v>
      </c>
      <c r="B8114" s="6">
        <v>196.48</v>
      </c>
      <c r="C8114" s="6">
        <v>184.47445999999999</v>
      </c>
      <c r="D8114" s="6">
        <v>6.5079686369592799E-2</v>
      </c>
      <c r="E8114" s="4">
        <f t="shared" si="31"/>
        <v>0.11550124593438171</v>
      </c>
      <c r="F8114" s="4"/>
    </row>
    <row r="8115" spans="1:6" ht="13.2" x14ac:dyDescent="0.25">
      <c r="A8115" s="5">
        <v>44829.041666666664</v>
      </c>
      <c r="B8115" s="6">
        <v>238.48</v>
      </c>
      <c r="C8115" s="6">
        <v>219.48191</v>
      </c>
      <c r="D8115" s="6">
        <v>8.6558796576902297E-2</v>
      </c>
      <c r="E8115" s="4">
        <f t="shared" si="31"/>
        <v>0.11577573021578141</v>
      </c>
      <c r="F8115" s="4"/>
    </row>
    <row r="8116" spans="1:6" ht="13.2" x14ac:dyDescent="0.25">
      <c r="A8116" s="5">
        <v>44829.083333333336</v>
      </c>
      <c r="B8116" s="6">
        <v>287.85000000000002</v>
      </c>
      <c r="C8116" s="6">
        <v>249.41659000000001</v>
      </c>
      <c r="D8116" s="6">
        <v>0.15409323814426301</v>
      </c>
      <c r="E8116" s="4">
        <f t="shared" si="31"/>
        <v>0.11674896044907625</v>
      </c>
      <c r="F8116" s="4"/>
    </row>
    <row r="8117" spans="1:6" ht="13.2" x14ac:dyDescent="0.25">
      <c r="A8117" s="5">
        <v>44829.125</v>
      </c>
      <c r="B8117" s="6">
        <v>286.72000000000003</v>
      </c>
      <c r="C8117" s="6">
        <v>258.49736999999999</v>
      </c>
      <c r="D8117" s="6">
        <v>0.109179563412966</v>
      </c>
      <c r="E8117" s="4">
        <f t="shared" si="31"/>
        <v>0.11759291038559279</v>
      </c>
      <c r="F8117" s="4"/>
    </row>
    <row r="8118" spans="1:6" ht="13.2" x14ac:dyDescent="0.25">
      <c r="A8118" s="5">
        <v>44829.166666666664</v>
      </c>
      <c r="B8118" s="6">
        <v>282.73</v>
      </c>
      <c r="C8118" s="6">
        <v>251.72919999999999</v>
      </c>
      <c r="D8118" s="6">
        <v>0.123151386489926</v>
      </c>
      <c r="E8118" s="4">
        <f t="shared" si="31"/>
        <v>0.11788021438501427</v>
      </c>
      <c r="F8118" s="4"/>
    </row>
    <row r="8119" spans="1:6" ht="13.2" x14ac:dyDescent="0.25">
      <c r="A8119" s="5">
        <v>44829.208333333336</v>
      </c>
      <c r="B8119" s="6">
        <v>276.49</v>
      </c>
      <c r="C8119" s="6">
        <v>245.01877999999999</v>
      </c>
      <c r="D8119" s="6">
        <v>0.12844411354917301</v>
      </c>
      <c r="E8119" s="4">
        <f t="shared" si="31"/>
        <v>0.11769099169268681</v>
      </c>
      <c r="F8119" s="4"/>
    </row>
    <row r="8120" spans="1:6" ht="13.2" x14ac:dyDescent="0.25">
      <c r="A8120" s="5">
        <v>44829.25</v>
      </c>
      <c r="B8120" s="6">
        <v>279.39</v>
      </c>
      <c r="C8120" s="6">
        <v>242.18743000000001</v>
      </c>
      <c r="D8120" s="6">
        <v>0.153610656011337</v>
      </c>
      <c r="E8120" s="4">
        <f t="shared" si="31"/>
        <v>0.11682412095792112</v>
      </c>
      <c r="F8120" s="4"/>
    </row>
    <row r="8121" spans="1:6" ht="13.2" x14ac:dyDescent="0.25">
      <c r="A8121" s="5">
        <v>44829.291666666664</v>
      </c>
      <c r="B8121" s="6">
        <v>277.83</v>
      </c>
      <c r="C8121" s="6">
        <v>240.18923000000001</v>
      </c>
      <c r="D8121" s="6">
        <v>0.156712980011634</v>
      </c>
      <c r="E8121" s="4">
        <f t="shared" si="31"/>
        <v>0.11519507650442522</v>
      </c>
      <c r="F8121" s="4"/>
    </row>
    <row r="8122" spans="1:6" ht="13.2" x14ac:dyDescent="0.25">
      <c r="A8122" s="5">
        <v>44829.333333333336</v>
      </c>
      <c r="B8122" s="6">
        <v>274.52</v>
      </c>
      <c r="C8122" s="6">
        <v>237.85400000000001</v>
      </c>
      <c r="D8122" s="6">
        <v>0.154153388212937</v>
      </c>
      <c r="E8122" s="4">
        <f t="shared" si="31"/>
        <v>0.11348947315583495</v>
      </c>
      <c r="F8122" s="4"/>
    </row>
    <row r="8123" spans="1:6" ht="13.2" x14ac:dyDescent="0.25">
      <c r="A8123" s="5">
        <v>44829.375</v>
      </c>
      <c r="B8123" s="6">
        <v>271.73</v>
      </c>
      <c r="C8123" s="6">
        <v>232.41229000000001</v>
      </c>
      <c r="D8123" s="6">
        <v>0.16917224988403101</v>
      </c>
      <c r="E8123" s="4">
        <f t="shared" si="31"/>
        <v>0.11393210063207403</v>
      </c>
      <c r="F8123" s="4"/>
    </row>
    <row r="8124" spans="1:6" ht="13.2" x14ac:dyDescent="0.25">
      <c r="A8124" s="5">
        <v>44829.416666666664</v>
      </c>
      <c r="B8124" s="6">
        <v>265.73</v>
      </c>
      <c r="C8124" s="6">
        <v>226.91808</v>
      </c>
      <c r="D8124" s="6">
        <v>0.171039346005395</v>
      </c>
      <c r="E8124" s="4">
        <f t="shared" si="31"/>
        <v>0.1133441702538588</v>
      </c>
      <c r="F8124" s="4"/>
    </row>
    <row r="8125" spans="1:6" ht="13.2" x14ac:dyDescent="0.25">
      <c r="A8125" s="5">
        <v>44829.458333333336</v>
      </c>
      <c r="B8125" s="6">
        <v>270.99</v>
      </c>
      <c r="C8125" s="6">
        <v>228.85399000000001</v>
      </c>
      <c r="D8125" s="6">
        <v>0.18411743662411101</v>
      </c>
      <c r="E8125" s="4">
        <f t="shared" si="31"/>
        <v>0.11390256887087023</v>
      </c>
      <c r="F8125" s="4"/>
    </row>
    <row r="8126" spans="1:6" ht="13.2" x14ac:dyDescent="0.25">
      <c r="A8126" s="5">
        <v>44829.5</v>
      </c>
      <c r="B8126" s="6">
        <v>275.69</v>
      </c>
      <c r="C8126" s="6">
        <v>235.86583999999999</v>
      </c>
      <c r="D8126" s="6">
        <v>0.168842423303009</v>
      </c>
      <c r="E8126" s="4">
        <f t="shared" si="31"/>
        <v>0.11479218817993807</v>
      </c>
      <c r="F8126" s="4"/>
    </row>
    <row r="8127" spans="1:6" ht="13.2" x14ac:dyDescent="0.25">
      <c r="A8127" s="5">
        <v>44829.541666666664</v>
      </c>
      <c r="B8127" s="6">
        <v>266.42</v>
      </c>
      <c r="C8127" s="6">
        <v>235.23372000000001</v>
      </c>
      <c r="D8127" s="6">
        <v>0.13257572086178801</v>
      </c>
      <c r="E8127" s="4">
        <f t="shared" si="31"/>
        <v>0.11486348958322544</v>
      </c>
      <c r="F8127" s="4"/>
    </row>
    <row r="8128" spans="1:6" ht="13.2" x14ac:dyDescent="0.25">
      <c r="A8128" s="5">
        <v>44829.583333333336</v>
      </c>
      <c r="B8128" s="6">
        <v>262.31</v>
      </c>
      <c r="C8128" s="6">
        <v>221.45501999999999</v>
      </c>
      <c r="D8128" s="6">
        <v>0.184484325530304</v>
      </c>
      <c r="E8128" s="4">
        <f t="shared" si="31"/>
        <v>0.11491998857863656</v>
      </c>
      <c r="F8128" s="4"/>
    </row>
    <row r="8129" spans="1:6" ht="13.2" x14ac:dyDescent="0.25">
      <c r="A8129" s="5">
        <v>44829.625</v>
      </c>
      <c r="B8129" s="6">
        <v>214.73</v>
      </c>
      <c r="C8129" s="6">
        <v>193.63882000000001</v>
      </c>
      <c r="D8129" s="6">
        <v>0.108920205153078</v>
      </c>
      <c r="E8129" s="4">
        <f t="shared" si="31"/>
        <v>0.11602469313187531</v>
      </c>
      <c r="F8129" s="4"/>
    </row>
    <row r="8130" spans="1:6" ht="13.2" x14ac:dyDescent="0.25">
      <c r="A8130" s="5">
        <v>44829.666666666664</v>
      </c>
      <c r="B8130" s="6">
        <v>140.66999999999999</v>
      </c>
      <c r="C8130" s="6">
        <v>162.11473000000001</v>
      </c>
      <c r="D8130" s="6">
        <v>0.13228119369535399</v>
      </c>
      <c r="E8130" s="4">
        <f t="shared" si="31"/>
        <v>0.11614134224552181</v>
      </c>
      <c r="F8130" s="4"/>
    </row>
    <row r="8131" spans="1:6" ht="13.2" x14ac:dyDescent="0.25">
      <c r="A8131" s="5">
        <v>44829.708333333336</v>
      </c>
      <c r="B8131" s="6">
        <v>129.38</v>
      </c>
      <c r="C8131" s="6">
        <v>138.46451999999999</v>
      </c>
      <c r="D8131" s="6">
        <v>6.5609009441552193E-2</v>
      </c>
      <c r="E8131" s="4">
        <f t="shared" si="31"/>
        <v>0.11851892038752514</v>
      </c>
      <c r="F8131" s="4"/>
    </row>
    <row r="8132" spans="1:6" ht="13.2" x14ac:dyDescent="0.25">
      <c r="A8132" s="5">
        <v>44829.75</v>
      </c>
      <c r="B8132" s="6">
        <v>125.18</v>
      </c>
      <c r="C8132" s="6">
        <v>130.59457</v>
      </c>
      <c r="D8132" s="6">
        <v>4.1460912195660102E-2</v>
      </c>
      <c r="E8132" s="4">
        <f t="shared" si="31"/>
        <v>0.11906520797490655</v>
      </c>
      <c r="F8132" s="4"/>
    </row>
    <row r="8133" spans="1:6" ht="13.2" x14ac:dyDescent="0.25">
      <c r="A8133" s="5">
        <v>44829.791666666664</v>
      </c>
      <c r="B8133" s="6">
        <v>123.23</v>
      </c>
      <c r="C8133" s="6">
        <v>132.18351000000001</v>
      </c>
      <c r="D8133" s="6">
        <v>6.7735453537283094E-2</v>
      </c>
      <c r="E8133" s="4">
        <f t="shared" si="31"/>
        <v>0.11769874009836444</v>
      </c>
      <c r="F8133" s="4"/>
    </row>
    <row r="8134" spans="1:6" ht="13.2" x14ac:dyDescent="0.25">
      <c r="A8134" s="5">
        <v>44829.833333333336</v>
      </c>
      <c r="B8134" s="6">
        <v>121.14</v>
      </c>
      <c r="C8134" s="6">
        <v>135.17165</v>
      </c>
      <c r="D8134" s="6">
        <v>0.103806160537361</v>
      </c>
      <c r="E8134" s="4">
        <f t="shared" si="31"/>
        <v>0.11657432088305641</v>
      </c>
      <c r="F8134" s="4"/>
    </row>
    <row r="8135" spans="1:6" ht="13.2" x14ac:dyDescent="0.25">
      <c r="A8135" s="5">
        <v>44829.875</v>
      </c>
      <c r="B8135" s="6">
        <v>135.32</v>
      </c>
      <c r="C8135" s="6">
        <v>139.08894000000001</v>
      </c>
      <c r="D8135" s="6">
        <v>2.70973378616589E-2</v>
      </c>
      <c r="E8135" s="4">
        <f t="shared" si="31"/>
        <v>0.11566329583824747</v>
      </c>
      <c r="F8135" s="4"/>
    </row>
    <row r="8136" spans="1:6" ht="13.2" x14ac:dyDescent="0.25">
      <c r="A8136" s="5">
        <v>44829.916666666664</v>
      </c>
      <c r="B8136" s="6">
        <v>155.59</v>
      </c>
      <c r="C8136" s="6">
        <v>145.02046000000001</v>
      </c>
      <c r="D8136" s="6">
        <v>7.2883095254283298E-2</v>
      </c>
      <c r="E8136" s="4">
        <f t="shared" si="31"/>
        <v>0.11749427525833617</v>
      </c>
      <c r="F8136" s="4"/>
    </row>
    <row r="8137" spans="1:6" ht="13.2" x14ac:dyDescent="0.25">
      <c r="A8137" s="5">
        <v>44829.958333333336</v>
      </c>
      <c r="B8137" s="6">
        <v>175.23</v>
      </c>
      <c r="C8137" s="6">
        <v>157.17528999999999</v>
      </c>
      <c r="D8137" s="6">
        <v>0.114869900987617</v>
      </c>
      <c r="E8137" s="4">
        <f t="shared" si="31"/>
        <v>0.11982827415213403</v>
      </c>
      <c r="F8137" s="4"/>
    </row>
    <row r="8138" spans="1:6" ht="13.2" x14ac:dyDescent="0.25">
      <c r="A8138" s="5">
        <v>44830</v>
      </c>
      <c r="B8138" s="6">
        <v>195.89</v>
      </c>
      <c r="C8138" s="6">
        <v>179.19979000000001</v>
      </c>
      <c r="D8138" s="6">
        <v>9.3137441734725102E-2</v>
      </c>
      <c r="E8138" s="4">
        <f t="shared" si="31"/>
        <v>0.12099734729234789</v>
      </c>
      <c r="F8138" s="4"/>
    </row>
    <row r="8139" spans="1:6" ht="13.2" x14ac:dyDescent="0.25">
      <c r="A8139" s="5">
        <v>44830.041666666664</v>
      </c>
      <c r="B8139" s="6">
        <v>246.17</v>
      </c>
      <c r="C8139" s="6">
        <v>216.49032</v>
      </c>
      <c r="D8139" s="6">
        <v>0.13709472090946101</v>
      </c>
      <c r="E8139" s="4">
        <f t="shared" si="31"/>
        <v>0.12310301080620449</v>
      </c>
      <c r="F8139" s="4"/>
    </row>
    <row r="8140" spans="1:6" ht="13.2" x14ac:dyDescent="0.25">
      <c r="A8140" s="5">
        <v>44830.083333333336</v>
      </c>
      <c r="B8140" s="6">
        <v>286.51</v>
      </c>
      <c r="C8140" s="6">
        <v>248.43057999999999</v>
      </c>
      <c r="D8140" s="6">
        <v>0.15327992230264001</v>
      </c>
      <c r="E8140" s="4">
        <f t="shared" si="31"/>
        <v>0.12306912264613686</v>
      </c>
      <c r="F8140" s="4"/>
    </row>
    <row r="8141" spans="1:6" ht="13.2" x14ac:dyDescent="0.25">
      <c r="A8141" s="5">
        <v>44830.125</v>
      </c>
      <c r="B8141" s="6">
        <v>280.14999999999998</v>
      </c>
      <c r="C8141" s="6">
        <v>258.25752</v>
      </c>
      <c r="D8141" s="6">
        <v>8.4769961393573207E-2</v>
      </c>
      <c r="E8141" s="4">
        <f t="shared" si="31"/>
        <v>0.12205205589532882</v>
      </c>
      <c r="F8141" s="4"/>
    </row>
    <row r="8142" spans="1:6" ht="13.2" x14ac:dyDescent="0.25">
      <c r="A8142" s="5">
        <v>44830.166666666664</v>
      </c>
      <c r="B8142" s="6">
        <v>265.52</v>
      </c>
      <c r="C8142" s="6">
        <v>251.15851000000001</v>
      </c>
      <c r="D8142" s="6">
        <v>5.7180981046590702E-2</v>
      </c>
      <c r="E8142" s="4">
        <f t="shared" si="31"/>
        <v>0.11930328900185654</v>
      </c>
      <c r="F8142" s="4"/>
    </row>
    <row r="8143" spans="1:6" ht="13.2" x14ac:dyDescent="0.25">
      <c r="A8143" s="5">
        <v>44830.208333333336</v>
      </c>
      <c r="B8143" s="6">
        <v>267.02999999999997</v>
      </c>
      <c r="C8143" s="6">
        <v>243.93048999999999</v>
      </c>
      <c r="D8143" s="6">
        <v>9.4697099981228106E-2</v>
      </c>
      <c r="E8143" s="4">
        <f t="shared" si="31"/>
        <v>0.11789716343652551</v>
      </c>
      <c r="F8143" s="4"/>
    </row>
    <row r="8144" spans="1:6" ht="13.2" x14ac:dyDescent="0.25">
      <c r="A8144" s="5">
        <v>44830.25</v>
      </c>
      <c r="B8144" s="6">
        <v>267.16000000000003</v>
      </c>
      <c r="C8144" s="6">
        <v>240.33194</v>
      </c>
      <c r="D8144" s="6">
        <v>0.111629190859941</v>
      </c>
      <c r="E8144" s="4">
        <f t="shared" si="31"/>
        <v>0.11614793572188399</v>
      </c>
      <c r="F8144" s="4"/>
    </row>
    <row r="8145" spans="1:6" ht="13.2" x14ac:dyDescent="0.25">
      <c r="A8145" s="5">
        <v>44830.291666666664</v>
      </c>
      <c r="B8145" s="6">
        <v>270.07</v>
      </c>
      <c r="C8145" s="6">
        <v>236.99478999999999</v>
      </c>
      <c r="D8145" s="6">
        <v>0.139560916085961</v>
      </c>
      <c r="E8145" s="4">
        <f t="shared" si="31"/>
        <v>0.11543326639164764</v>
      </c>
      <c r="F8145" s="4"/>
    </row>
    <row r="8146" spans="1:6" ht="13.2" x14ac:dyDescent="0.25">
      <c r="A8146" s="5">
        <v>44830.333333333336</v>
      </c>
      <c r="B8146" s="6">
        <v>259.38</v>
      </c>
      <c r="C8146" s="6">
        <v>233.20868999999999</v>
      </c>
      <c r="D8146" s="6">
        <v>0.11222270490863701</v>
      </c>
      <c r="E8146" s="4">
        <f t="shared" si="31"/>
        <v>0.11368615458730182</v>
      </c>
      <c r="F8146" s="4"/>
    </row>
    <row r="8147" spans="1:6" ht="13.2" x14ac:dyDescent="0.25">
      <c r="A8147" s="5">
        <v>44830.375</v>
      </c>
      <c r="B8147" s="6">
        <v>254.78</v>
      </c>
      <c r="C8147" s="6">
        <v>227.05241000000001</v>
      </c>
      <c r="D8147" s="6">
        <v>0.122119778424725</v>
      </c>
      <c r="E8147" s="4">
        <f t="shared" si="31"/>
        <v>0.11172563494316406</v>
      </c>
      <c r="F8147" s="4"/>
    </row>
    <row r="8148" spans="1:6" ht="13.2" x14ac:dyDescent="0.25">
      <c r="A8148" s="5">
        <v>44830.416666666664</v>
      </c>
      <c r="B8148" s="6">
        <v>256.44</v>
      </c>
      <c r="C8148" s="6">
        <v>222.00674000000001</v>
      </c>
      <c r="D8148" s="6">
        <v>0.15510006588088199</v>
      </c>
      <c r="E8148" s="4">
        <f t="shared" si="31"/>
        <v>0.11106149827130934</v>
      </c>
      <c r="F8148" s="4"/>
    </row>
    <row r="8149" spans="1:6" ht="13.2" x14ac:dyDescent="0.25">
      <c r="A8149" s="5">
        <v>44830.458333333336</v>
      </c>
      <c r="B8149" s="6">
        <v>259.70999999999998</v>
      </c>
      <c r="C8149" s="6">
        <v>224.72665000000001</v>
      </c>
      <c r="D8149" s="6">
        <v>0.15567067813274399</v>
      </c>
      <c r="E8149" s="4">
        <f t="shared" si="31"/>
        <v>0.10987621666750236</v>
      </c>
      <c r="F8149" s="4"/>
    </row>
    <row r="8150" spans="1:6" ht="13.2" x14ac:dyDescent="0.25">
      <c r="A8150" s="5">
        <v>44830.5</v>
      </c>
      <c r="B8150" s="6">
        <v>254.71</v>
      </c>
      <c r="C8150" s="6">
        <v>231.72319999999999</v>
      </c>
      <c r="D8150" s="6">
        <v>9.9199389616577094E-2</v>
      </c>
      <c r="E8150" s="4">
        <f t="shared" si="31"/>
        <v>0.10697442359723437</v>
      </c>
      <c r="F8150" s="4"/>
    </row>
    <row r="8151" spans="1:6" ht="13.2" x14ac:dyDescent="0.25">
      <c r="A8151" s="5">
        <v>44830.541666666664</v>
      </c>
      <c r="B8151" s="6">
        <v>254.94</v>
      </c>
      <c r="C8151" s="6">
        <v>230.92411000000001</v>
      </c>
      <c r="D8151" s="6">
        <v>0.103999058391953</v>
      </c>
      <c r="E8151" s="4">
        <f t="shared" si="31"/>
        <v>0.10578372932765794</v>
      </c>
      <c r="F8151" s="4"/>
    </row>
    <row r="8152" spans="1:6" ht="13.2" x14ac:dyDescent="0.25">
      <c r="A8152" s="5">
        <v>44830.583333333336</v>
      </c>
      <c r="B8152" s="6">
        <v>249.47</v>
      </c>
      <c r="C8152" s="6">
        <v>217.96738999999999</v>
      </c>
      <c r="D8152" s="6">
        <v>0.144529005003913</v>
      </c>
      <c r="E8152" s="4">
        <f t="shared" si="31"/>
        <v>0.10411892430572496</v>
      </c>
      <c r="F8152" s="4"/>
    </row>
    <row r="8153" spans="1:6" ht="13.2" x14ac:dyDescent="0.25">
      <c r="A8153" s="5">
        <v>44830.625</v>
      </c>
      <c r="B8153" s="6">
        <v>211.18</v>
      </c>
      <c r="C8153" s="6">
        <v>191.85972000000001</v>
      </c>
      <c r="D8153" s="6">
        <v>0.100700032294428</v>
      </c>
      <c r="E8153" s="4">
        <f t="shared" si="31"/>
        <v>0.10377641710328121</v>
      </c>
      <c r="F8153" s="4"/>
    </row>
    <row r="8154" spans="1:6" ht="13.2" x14ac:dyDescent="0.25">
      <c r="A8154" s="5">
        <v>44830.666666666664</v>
      </c>
      <c r="B8154" s="6">
        <v>165.13</v>
      </c>
      <c r="C8154" s="6">
        <v>161.46423999999999</v>
      </c>
      <c r="D8154" s="6">
        <v>2.2703231378043798E-2</v>
      </c>
      <c r="E8154" s="4">
        <f t="shared" si="31"/>
        <v>9.9210668673393274E-2</v>
      </c>
      <c r="F8154" s="4"/>
    </row>
    <row r="8155" spans="1:6" ht="13.2" x14ac:dyDescent="0.25">
      <c r="A8155" s="5">
        <v>44830.708333333336</v>
      </c>
      <c r="B8155" s="6">
        <v>161.19999999999999</v>
      </c>
      <c r="C8155" s="6">
        <v>137.47595000000001</v>
      </c>
      <c r="D8155" s="6">
        <v>0.17256872929410499</v>
      </c>
      <c r="E8155" s="4">
        <f t="shared" si="31"/>
        <v>0.10366732366724964</v>
      </c>
      <c r="F8155" s="4"/>
    </row>
    <row r="8156" spans="1:6" ht="13.2" x14ac:dyDescent="0.25">
      <c r="A8156" s="5">
        <v>44830.75</v>
      </c>
      <c r="B8156" s="6">
        <v>149.74</v>
      </c>
      <c r="C8156" s="6">
        <v>128.09132</v>
      </c>
      <c r="D8156" s="6">
        <v>0.169009734617458</v>
      </c>
      <c r="E8156" s="4">
        <f t="shared" si="31"/>
        <v>0.10898185793482455</v>
      </c>
      <c r="F8156" s="4"/>
    </row>
    <row r="8157" spans="1:6" ht="13.2" x14ac:dyDescent="0.25">
      <c r="A8157" s="5">
        <v>44830.791666666664</v>
      </c>
      <c r="B8157" s="6">
        <v>140.34</v>
      </c>
      <c r="C8157" s="6">
        <v>127.98909</v>
      </c>
      <c r="D8157" s="6">
        <v>9.6499709467424102E-2</v>
      </c>
      <c r="E8157" s="4">
        <f t="shared" si="31"/>
        <v>0.11018036859858042</v>
      </c>
      <c r="F8157" s="4"/>
    </row>
    <row r="8158" spans="1:6" ht="13.2" x14ac:dyDescent="0.25">
      <c r="A8158" s="5">
        <v>44830.833333333336</v>
      </c>
      <c r="B8158" s="6">
        <v>144.84</v>
      </c>
      <c r="C8158" s="6">
        <v>130.33375000000001</v>
      </c>
      <c r="D8158" s="6">
        <v>0.111300795074184</v>
      </c>
      <c r="E8158" s="4">
        <f t="shared" si="31"/>
        <v>0.11049264503761473</v>
      </c>
      <c r="F8158" s="4"/>
    </row>
    <row r="8159" spans="1:6" ht="13.2" x14ac:dyDescent="0.25">
      <c r="A8159" s="5">
        <v>44830.875</v>
      </c>
      <c r="B8159" s="6">
        <v>157.32</v>
      </c>
      <c r="C8159" s="6">
        <v>134.35445000000001</v>
      </c>
      <c r="D8159" s="6">
        <v>0.17093255936070501</v>
      </c>
      <c r="E8159" s="4">
        <f t="shared" si="31"/>
        <v>0.11648577926674164</v>
      </c>
      <c r="F8159" s="4"/>
    </row>
    <row r="8160" spans="1:6" ht="13.2" x14ac:dyDescent="0.25">
      <c r="A8160" s="5">
        <v>44830.916666666664</v>
      </c>
      <c r="B8160" s="6">
        <v>175.22</v>
      </c>
      <c r="C8160" s="6">
        <v>139.71241000000001</v>
      </c>
      <c r="D8160" s="6">
        <v>0.25414771672752601</v>
      </c>
      <c r="E8160" s="4">
        <f t="shared" si="31"/>
        <v>0.12403847182812677</v>
      </c>
      <c r="F8160" s="4"/>
    </row>
    <row r="8161" spans="1:6" ht="13.2" x14ac:dyDescent="0.25">
      <c r="A8161" s="5">
        <v>44830.958333333336</v>
      </c>
      <c r="B8161" s="6">
        <v>183.3</v>
      </c>
      <c r="C8161" s="6">
        <v>151.01141999999999</v>
      </c>
      <c r="D8161" s="6">
        <v>0.21381548494809199</v>
      </c>
      <c r="E8161" s="4">
        <f t="shared" si="31"/>
        <v>0.12816120449314652</v>
      </c>
      <c r="F8161" s="4"/>
    </row>
    <row r="8162" spans="1:6" ht="13.2" x14ac:dyDescent="0.25">
      <c r="A8162" s="5">
        <v>44828</v>
      </c>
      <c r="B8162" s="6">
        <v>189.33</v>
      </c>
      <c r="C8162" s="6">
        <v>208.3639</v>
      </c>
      <c r="D8162" s="6">
        <v>9.1349317228176199E-2</v>
      </c>
      <c r="E8162" s="4">
        <f t="shared" si="31"/>
        <v>0.12808669930537364</v>
      </c>
      <c r="F8162" s="4"/>
    </row>
    <row r="8163" spans="1:6" ht="13.2" x14ac:dyDescent="0.25">
      <c r="A8163" s="5">
        <v>44828.041666666664</v>
      </c>
      <c r="B8163" s="6">
        <v>240.48</v>
      </c>
      <c r="C8163" s="6">
        <v>237.92590000000001</v>
      </c>
      <c r="D8163" s="6">
        <v>1.0734854843461599E-2</v>
      </c>
      <c r="E8163" s="4">
        <f t="shared" si="31"/>
        <v>0.12282170488595702</v>
      </c>
      <c r="F8163" s="4"/>
    </row>
    <row r="8164" spans="1:6" ht="13.2" x14ac:dyDescent="0.25">
      <c r="A8164" s="5">
        <v>44828.083333333336</v>
      </c>
      <c r="B8164" s="6">
        <v>283.48</v>
      </c>
      <c r="C8164" s="6">
        <v>262.11401999999998</v>
      </c>
      <c r="D8164" s="6">
        <v>8.1514067809116103E-2</v>
      </c>
      <c r="E8164" s="4">
        <f t="shared" si="31"/>
        <v>0.11983146094872686</v>
      </c>
      <c r="F8164" s="4"/>
    </row>
    <row r="8165" spans="1:6" ht="13.2" x14ac:dyDescent="0.25">
      <c r="A8165" s="5">
        <v>44828.125</v>
      </c>
      <c r="B8165" s="6">
        <v>283.93</v>
      </c>
      <c r="C8165" s="6">
        <v>273.58751000000001</v>
      </c>
      <c r="D8165" s="6">
        <v>3.7803224277307097E-2</v>
      </c>
      <c r="E8165" s="4">
        <f t="shared" si="31"/>
        <v>0.11787451356888244</v>
      </c>
      <c r="F8165" s="4"/>
    </row>
    <row r="8166" spans="1:6" ht="13.2" x14ac:dyDescent="0.25">
      <c r="A8166" s="5">
        <v>44828.166666666664</v>
      </c>
      <c r="B8166" s="6">
        <v>284.23</v>
      </c>
      <c r="C8166" s="6">
        <v>271.51808999999997</v>
      </c>
      <c r="D8166" s="6">
        <v>4.6817911837844901E-2</v>
      </c>
      <c r="E8166" s="4">
        <f t="shared" si="31"/>
        <v>0.11744271901851805</v>
      </c>
      <c r="F8166" s="4"/>
    </row>
    <row r="8167" spans="1:6" ht="13.2" x14ac:dyDescent="0.25">
      <c r="A8167" s="5">
        <v>44828.208333333336</v>
      </c>
      <c r="B8167" s="6">
        <v>279.95</v>
      </c>
      <c r="C8167" s="6">
        <v>265.62007999999997</v>
      </c>
      <c r="D8167" s="6">
        <v>5.3948933378831901E-2</v>
      </c>
      <c r="E8167" s="4">
        <f t="shared" si="31"/>
        <v>0.1157448787434182</v>
      </c>
      <c r="F8167" s="4"/>
    </row>
    <row r="8168" spans="1:6" ht="13.2" x14ac:dyDescent="0.25">
      <c r="A8168" s="5">
        <v>44828.25</v>
      </c>
      <c r="B8168" s="6">
        <v>286.01</v>
      </c>
      <c r="C8168" s="6">
        <v>262.5052</v>
      </c>
      <c r="D8168" s="6">
        <v>8.9540321486964697E-2</v>
      </c>
      <c r="E8168" s="4">
        <f t="shared" si="31"/>
        <v>0.11482450918621084</v>
      </c>
      <c r="F8168" s="4"/>
    </row>
    <row r="8169" spans="1:6" ht="13.2" x14ac:dyDescent="0.25">
      <c r="A8169" s="5">
        <v>44828.291666666664</v>
      </c>
      <c r="B8169" s="6">
        <v>288.20999999999998</v>
      </c>
      <c r="C8169" s="6">
        <v>261.02175999999997</v>
      </c>
      <c r="D8169" s="6">
        <v>0.104160817856718</v>
      </c>
      <c r="E8169" s="4">
        <f t="shared" si="31"/>
        <v>0.11334950509332575</v>
      </c>
      <c r="F8169" s="4"/>
    </row>
    <row r="8170" spans="1:6" ht="13.2" x14ac:dyDescent="0.25">
      <c r="A8170" s="5">
        <v>44828.333333333336</v>
      </c>
      <c r="B8170" s="6">
        <v>285.45</v>
      </c>
      <c r="C8170" s="6">
        <v>261.00842999999998</v>
      </c>
      <c r="D8170" s="6">
        <v>9.3642837512949301E-2</v>
      </c>
      <c r="E8170" s="4">
        <f t="shared" si="31"/>
        <v>0.11257534395183875</v>
      </c>
      <c r="F8170" s="4"/>
    </row>
    <row r="8171" spans="1:6" ht="13.2" x14ac:dyDescent="0.25">
      <c r="A8171" s="5">
        <v>44828.375</v>
      </c>
      <c r="B8171" s="6">
        <v>270.97000000000003</v>
      </c>
      <c r="C8171" s="6">
        <v>257.72858000000002</v>
      </c>
      <c r="D8171" s="6">
        <v>5.1377383136941901E-2</v>
      </c>
      <c r="E8171" s="4">
        <f t="shared" si="31"/>
        <v>0.10962774414818111</v>
      </c>
      <c r="F8171" s="4"/>
    </row>
    <row r="8172" spans="1:6" ht="13.2" x14ac:dyDescent="0.25">
      <c r="A8172" s="5">
        <v>44828.416666666664</v>
      </c>
      <c r="B8172" s="6">
        <v>270.56</v>
      </c>
      <c r="C8172" s="6">
        <v>251.22521</v>
      </c>
      <c r="D8172" s="6">
        <v>7.6961981641890095E-2</v>
      </c>
      <c r="E8172" s="4">
        <f t="shared" si="31"/>
        <v>0.10637199063822313</v>
      </c>
      <c r="F8172" s="4"/>
    </row>
    <row r="8173" spans="1:6" ht="13.2" x14ac:dyDescent="0.25">
      <c r="A8173" s="5">
        <v>44828.458333333336</v>
      </c>
      <c r="B8173" s="6">
        <v>268.70999999999998</v>
      </c>
      <c r="C8173" s="6">
        <v>247.44767999999999</v>
      </c>
      <c r="D8173" s="6">
        <v>8.5926527983612402E-2</v>
      </c>
      <c r="E8173" s="4">
        <f t="shared" si="31"/>
        <v>0.10346598438200931</v>
      </c>
      <c r="F8173" s="4"/>
    </row>
    <row r="8174" spans="1:6" ht="13.2" x14ac:dyDescent="0.25">
      <c r="A8174" s="5">
        <v>44828.5</v>
      </c>
      <c r="B8174" s="6">
        <v>271.72000000000003</v>
      </c>
      <c r="C8174" s="6">
        <v>252.38329999999999</v>
      </c>
      <c r="D8174" s="6">
        <v>7.6616400530463105E-2</v>
      </c>
      <c r="E8174" s="4">
        <f t="shared" si="31"/>
        <v>0.10252502650342123</v>
      </c>
      <c r="F8174" s="4"/>
    </row>
    <row r="8175" spans="1:6" ht="13.2" x14ac:dyDescent="0.25">
      <c r="A8175" s="5">
        <v>44828.541666666664</v>
      </c>
      <c r="B8175" s="6">
        <v>269.14999999999998</v>
      </c>
      <c r="C8175" s="6">
        <v>257.31018999999998</v>
      </c>
      <c r="D8175" s="6">
        <v>4.6013762610800597E-2</v>
      </c>
      <c r="E8175" s="4">
        <f t="shared" si="31"/>
        <v>0.10010897251253988</v>
      </c>
      <c r="F8175" s="4"/>
    </row>
    <row r="8176" spans="1:6" ht="13.2" x14ac:dyDescent="0.25">
      <c r="A8176" s="5">
        <v>44828.583333333336</v>
      </c>
      <c r="B8176" s="6">
        <v>266.10000000000002</v>
      </c>
      <c r="C8176" s="6">
        <v>246.13592</v>
      </c>
      <c r="D8176" s="6">
        <v>8.1109981834427095E-2</v>
      </c>
      <c r="E8176" s="4">
        <f t="shared" si="31"/>
        <v>9.7466513213811293E-2</v>
      </c>
      <c r="F8176" s="4"/>
    </row>
    <row r="8177" spans="1:6" ht="13.2" x14ac:dyDescent="0.25">
      <c r="A8177" s="5">
        <v>44828.625</v>
      </c>
      <c r="B8177" s="6">
        <v>212.07</v>
      </c>
      <c r="C8177" s="6">
        <v>211.12735000000001</v>
      </c>
      <c r="D8177" s="6">
        <v>4.4648407702743602E-3</v>
      </c>
      <c r="E8177" s="4">
        <f t="shared" si="31"/>
        <v>9.345671356697155E-2</v>
      </c>
      <c r="F8177" s="4"/>
    </row>
    <row r="8178" spans="1:6" ht="13.2" x14ac:dyDescent="0.25">
      <c r="A8178" s="5">
        <v>44828.666666666664</v>
      </c>
      <c r="B8178" s="6">
        <v>142.63999999999999</v>
      </c>
      <c r="C8178" s="6">
        <v>169.77482000000001</v>
      </c>
      <c r="D8178" s="6">
        <v>0.15982829491440401</v>
      </c>
      <c r="E8178" s="4">
        <f t="shared" si="31"/>
        <v>9.9170257880986559E-2</v>
      </c>
      <c r="F8178" s="4"/>
    </row>
    <row r="8179" spans="1:6" ht="13.2" x14ac:dyDescent="0.25">
      <c r="A8179" s="5">
        <v>44828.708333333336</v>
      </c>
      <c r="B8179" s="6">
        <v>140.46</v>
      </c>
      <c r="C8179" s="6">
        <v>142.70661000000001</v>
      </c>
      <c r="D8179" s="6">
        <v>1.5742858722521701E-2</v>
      </c>
      <c r="E8179" s="4">
        <f t="shared" si="31"/>
        <v>9.2635846607170613E-2</v>
      </c>
      <c r="F8179" s="4"/>
    </row>
    <row r="8180" spans="1:6" ht="13.2" x14ac:dyDescent="0.25">
      <c r="A8180" s="5">
        <v>44828.75</v>
      </c>
      <c r="B8180" s="6">
        <v>132.01</v>
      </c>
      <c r="C8180" s="6">
        <v>136.70214000000001</v>
      </c>
      <c r="D8180" s="6">
        <v>3.4323822582441002E-2</v>
      </c>
      <c r="E8180" s="4">
        <f t="shared" si="31"/>
        <v>8.7023933605711548E-2</v>
      </c>
      <c r="F8180" s="4"/>
    </row>
    <row r="8181" spans="1:6" ht="13.2" x14ac:dyDescent="0.25">
      <c r="A8181" s="5">
        <v>44828.791666666664</v>
      </c>
      <c r="B8181" s="6">
        <v>124.84</v>
      </c>
      <c r="C8181" s="6">
        <v>139.90188000000001</v>
      </c>
      <c r="D8181" s="6">
        <v>0.107660311641273</v>
      </c>
      <c r="E8181" s="4">
        <f t="shared" si="31"/>
        <v>8.7488958696288588E-2</v>
      </c>
      <c r="F8181" s="4"/>
    </row>
    <row r="8182" spans="1:6" ht="13.2" x14ac:dyDescent="0.25">
      <c r="A8182" s="5">
        <v>44828.833333333336</v>
      </c>
      <c r="B8182" s="6">
        <v>124.02</v>
      </c>
      <c r="C8182" s="6">
        <v>143.49217999999999</v>
      </c>
      <c r="D8182" s="6">
        <v>0.13570202919768801</v>
      </c>
      <c r="E8182" s="4">
        <f t="shared" si="31"/>
        <v>8.8505676784767909E-2</v>
      </c>
      <c r="F8182" s="4"/>
    </row>
    <row r="8183" spans="1:6" ht="13.2" x14ac:dyDescent="0.25">
      <c r="A8183" s="5">
        <v>44828.875</v>
      </c>
      <c r="B8183" s="6">
        <v>140.16999999999999</v>
      </c>
      <c r="C8183" s="6">
        <v>149.40387000000001</v>
      </c>
      <c r="D8183" s="6">
        <v>6.1804757801789303E-2</v>
      </c>
      <c r="E8183" s="4">
        <f t="shared" si="31"/>
        <v>8.3958685053146423E-2</v>
      </c>
      <c r="F8183" s="4"/>
    </row>
    <row r="8184" spans="1:6" ht="13.2" x14ac:dyDescent="0.25">
      <c r="A8184" s="5">
        <v>44828.916666666664</v>
      </c>
      <c r="B8184" s="6">
        <v>159.02000000000001</v>
      </c>
      <c r="C8184" s="6">
        <v>160.77718999999999</v>
      </c>
      <c r="D8184" s="6">
        <v>1.09293488709435E-2</v>
      </c>
      <c r="E8184" s="4">
        <f t="shared" si="31"/>
        <v>7.3824586392455496E-2</v>
      </c>
      <c r="F8184" s="4"/>
    </row>
    <row r="8185" spans="1:6" ht="13.2" x14ac:dyDescent="0.25">
      <c r="A8185" s="5">
        <v>44828.958333333336</v>
      </c>
      <c r="B8185" s="6">
        <v>176.91</v>
      </c>
      <c r="C8185" s="6">
        <v>178.76136</v>
      </c>
      <c r="D8185" s="6">
        <v>1.0356600553945199E-2</v>
      </c>
      <c r="E8185" s="4">
        <f t="shared" ref="E8185:E8439" si="32">AVERAGE(D8162:D8185)</f>
        <v>6.5347132876032721E-2</v>
      </c>
      <c r="F8185" s="4"/>
    </row>
    <row r="8186" spans="1:6" ht="13.2" x14ac:dyDescent="0.25">
      <c r="A8186" s="5">
        <v>44829</v>
      </c>
      <c r="B8186" s="6">
        <v>196.48</v>
      </c>
      <c r="C8186" s="6">
        <v>189.83885000000001</v>
      </c>
      <c r="D8186" s="6">
        <v>3.49830922384958E-2</v>
      </c>
      <c r="E8186" s="4">
        <f t="shared" si="32"/>
        <v>6.2998540168129349E-2</v>
      </c>
      <c r="F8186" s="4"/>
    </row>
    <row r="8187" spans="1:6" ht="13.2" x14ac:dyDescent="0.25">
      <c r="A8187" s="5">
        <v>44829.041666666664</v>
      </c>
      <c r="B8187" s="6">
        <v>238.48</v>
      </c>
      <c r="C8187" s="6">
        <v>224.55713</v>
      </c>
      <c r="D8187" s="6">
        <v>6.2001460385604203E-2</v>
      </c>
      <c r="E8187" s="4">
        <f t="shared" si="32"/>
        <v>6.5134648732385295E-2</v>
      </c>
      <c r="F8187" s="4"/>
    </row>
    <row r="8188" spans="1:6" ht="13.2" x14ac:dyDescent="0.25">
      <c r="A8188" s="5">
        <v>44829.083333333336</v>
      </c>
      <c r="B8188" s="6">
        <v>287.85000000000002</v>
      </c>
      <c r="C8188" s="6">
        <v>255.49298999999999</v>
      </c>
      <c r="D8188" s="6">
        <v>0.12664539250176701</v>
      </c>
      <c r="E8188" s="4">
        <f t="shared" si="32"/>
        <v>6.7015120594579092E-2</v>
      </c>
      <c r="F8188" s="4"/>
    </row>
    <row r="8189" spans="1:6" ht="13.2" x14ac:dyDescent="0.25">
      <c r="A8189" s="5">
        <v>44829.125</v>
      </c>
      <c r="B8189" s="6">
        <v>286.72000000000003</v>
      </c>
      <c r="C8189" s="6">
        <v>266.37628999999998</v>
      </c>
      <c r="D8189" s="6">
        <v>7.6372075007126297E-2</v>
      </c>
      <c r="E8189" s="4">
        <f t="shared" si="32"/>
        <v>6.8622156041654905E-2</v>
      </c>
      <c r="F8189" s="4"/>
    </row>
    <row r="8190" spans="1:6" ht="13.2" x14ac:dyDescent="0.25">
      <c r="A8190" s="5">
        <v>44829.166666666664</v>
      </c>
      <c r="B8190" s="6">
        <v>282.73</v>
      </c>
      <c r="C8190" s="6">
        <v>260.75360000000001</v>
      </c>
      <c r="D8190" s="6">
        <v>8.4280332083622206E-2</v>
      </c>
      <c r="E8190" s="4">
        <f t="shared" si="32"/>
        <v>7.0183090218562297E-2</v>
      </c>
      <c r="F8190" s="4"/>
    </row>
    <row r="8191" spans="1:6" ht="13.2" x14ac:dyDescent="0.25">
      <c r="A8191" s="5">
        <v>44829.208333333336</v>
      </c>
      <c r="B8191" s="6">
        <v>276.49</v>
      </c>
      <c r="C8191" s="6">
        <v>254.31981999999999</v>
      </c>
      <c r="D8191" s="6">
        <v>8.7174408978427306E-2</v>
      </c>
      <c r="E8191" s="4">
        <f t="shared" si="32"/>
        <v>7.1567485035212097E-2</v>
      </c>
      <c r="F8191" s="4"/>
    </row>
    <row r="8192" spans="1:6" ht="13.2" x14ac:dyDescent="0.25">
      <c r="A8192" s="5">
        <v>44829.25</v>
      </c>
      <c r="B8192" s="6">
        <v>279.39</v>
      </c>
      <c r="C8192" s="6">
        <v>251.87611000000001</v>
      </c>
      <c r="D8192" s="6">
        <v>0.109235806444684</v>
      </c>
      <c r="E8192" s="4">
        <f t="shared" si="32"/>
        <v>7.2388130241783713E-2</v>
      </c>
      <c r="F8192" s="4"/>
    </row>
    <row r="8193" spans="1:6" ht="13.2" x14ac:dyDescent="0.25">
      <c r="A8193" s="5">
        <v>44829.291666666664</v>
      </c>
      <c r="B8193" s="6">
        <v>277.83</v>
      </c>
      <c r="C8193" s="6">
        <v>250.81795</v>
      </c>
      <c r="D8193" s="6">
        <v>0.107695840748239</v>
      </c>
      <c r="E8193" s="4">
        <f t="shared" si="32"/>
        <v>7.2535422862263763E-2</v>
      </c>
      <c r="F8193" s="4"/>
    </row>
    <row r="8194" spans="1:6" ht="13.2" x14ac:dyDescent="0.25">
      <c r="A8194" s="5">
        <v>44829.333333333336</v>
      </c>
      <c r="B8194" s="6">
        <v>274.52</v>
      </c>
      <c r="C8194" s="6">
        <v>249.97268</v>
      </c>
      <c r="D8194" s="6">
        <v>9.8200011297234505E-2</v>
      </c>
      <c r="E8194" s="4">
        <f t="shared" si="32"/>
        <v>7.2725305103275656E-2</v>
      </c>
      <c r="F8194" s="4"/>
    </row>
    <row r="8195" spans="1:6" ht="13.2" x14ac:dyDescent="0.25">
      <c r="A8195" s="5">
        <v>44829.375</v>
      </c>
      <c r="B8195" s="6">
        <v>271.73</v>
      </c>
      <c r="C8195" s="6">
        <v>245.20158000000001</v>
      </c>
      <c r="D8195" s="6">
        <v>0.108190249018786</v>
      </c>
      <c r="E8195" s="4">
        <f t="shared" si="32"/>
        <v>7.5092507848352488E-2</v>
      </c>
      <c r="F8195" s="4"/>
    </row>
    <row r="8196" spans="1:6" ht="13.2" x14ac:dyDescent="0.25">
      <c r="A8196" s="5">
        <v>44829.416666666664</v>
      </c>
      <c r="B8196" s="6">
        <v>265.73</v>
      </c>
      <c r="C8196" s="6">
        <v>238.37065999999999</v>
      </c>
      <c r="D8196" s="6">
        <v>0.11477645780734901</v>
      </c>
      <c r="E8196" s="4">
        <f t="shared" si="32"/>
        <v>7.6668111021913274E-2</v>
      </c>
      <c r="F8196" s="4"/>
    </row>
    <row r="8197" spans="1:6" ht="13.2" x14ac:dyDescent="0.25">
      <c r="A8197" s="5">
        <v>44829.458333333336</v>
      </c>
      <c r="B8197" s="6">
        <v>270.99</v>
      </c>
      <c r="C8197" s="6">
        <v>237.51274000000001</v>
      </c>
      <c r="D8197" s="6">
        <v>0.14094932339208399</v>
      </c>
      <c r="E8197" s="4">
        <f t="shared" si="32"/>
        <v>7.896072749726625E-2</v>
      </c>
      <c r="F8197" s="4"/>
    </row>
    <row r="8198" spans="1:6" ht="13.2" x14ac:dyDescent="0.25">
      <c r="A8198" s="5">
        <v>44829.5</v>
      </c>
      <c r="B8198" s="6">
        <v>275.69</v>
      </c>
      <c r="C8198" s="6">
        <v>243.31138000000001</v>
      </c>
      <c r="D8198" s="6">
        <v>0.133074827819397</v>
      </c>
      <c r="E8198" s="4">
        <f t="shared" si="32"/>
        <v>8.1313161967638478E-2</v>
      </c>
      <c r="F8198" s="4"/>
    </row>
    <row r="8199" spans="1:6" ht="13.2" x14ac:dyDescent="0.25">
      <c r="A8199" s="5">
        <v>44829.541666666664</v>
      </c>
      <c r="B8199" s="6">
        <v>266.42</v>
      </c>
      <c r="C8199" s="6">
        <v>244.69454999999999</v>
      </c>
      <c r="D8199" s="6">
        <v>8.87859987073681E-2</v>
      </c>
      <c r="E8199" s="4">
        <f t="shared" si="32"/>
        <v>8.3095338471662131E-2</v>
      </c>
      <c r="F8199" s="4"/>
    </row>
    <row r="8200" spans="1:6" ht="13.2" x14ac:dyDescent="0.25">
      <c r="A8200" s="5">
        <v>44829.583333333336</v>
      </c>
      <c r="B8200" s="6">
        <v>262.31</v>
      </c>
      <c r="C8200" s="6">
        <v>233.24928</v>
      </c>
      <c r="D8200" s="6">
        <v>0.124590824031696</v>
      </c>
      <c r="E8200" s="4">
        <f t="shared" si="32"/>
        <v>8.4907040229881672E-2</v>
      </c>
      <c r="F8200" s="4"/>
    </row>
    <row r="8201" spans="1:6" ht="13.2" x14ac:dyDescent="0.25">
      <c r="A8201" s="5">
        <v>44829.625</v>
      </c>
      <c r="B8201" s="6">
        <v>214.73</v>
      </c>
      <c r="C8201" s="6">
        <v>203.93540999999999</v>
      </c>
      <c r="D8201" s="6">
        <v>5.2931415883097403E-2</v>
      </c>
      <c r="E8201" s="4">
        <f t="shared" si="32"/>
        <v>8.6926480859582642E-2</v>
      </c>
      <c r="F8201" s="4"/>
    </row>
    <row r="8202" spans="1:6" ht="13.2" x14ac:dyDescent="0.25">
      <c r="A8202" s="5">
        <v>44829.666666666664</v>
      </c>
      <c r="B8202" s="6">
        <v>140.66999999999999</v>
      </c>
      <c r="C8202" s="6">
        <v>168.09259</v>
      </c>
      <c r="D8202" s="6">
        <v>0.163139790992571</v>
      </c>
      <c r="E8202" s="4">
        <f t="shared" si="32"/>
        <v>8.7064459862839602E-2</v>
      </c>
      <c r="F8202" s="4"/>
    </row>
    <row r="8203" spans="1:6" ht="13.2" x14ac:dyDescent="0.25">
      <c r="A8203" s="5">
        <v>44829.708333333336</v>
      </c>
      <c r="B8203" s="6">
        <v>129.38</v>
      </c>
      <c r="C8203" s="6">
        <v>141.48898</v>
      </c>
      <c r="D8203" s="6">
        <v>8.5582495541348794E-2</v>
      </c>
      <c r="E8203" s="4">
        <f t="shared" si="32"/>
        <v>8.9974444730290717E-2</v>
      </c>
      <c r="F8203" s="4"/>
    </row>
    <row r="8204" spans="1:6" ht="13.2" x14ac:dyDescent="0.25">
      <c r="A8204" s="5">
        <v>44829.75</v>
      </c>
      <c r="B8204" s="6">
        <v>125.18</v>
      </c>
      <c r="C8204" s="6">
        <v>133.43430000000001</v>
      </c>
      <c r="D8204" s="6">
        <v>6.1860406207399403E-2</v>
      </c>
      <c r="E8204" s="4">
        <f t="shared" si="32"/>
        <v>9.1121802381330663E-2</v>
      </c>
      <c r="F8204" s="4"/>
    </row>
    <row r="8205" spans="1:6" ht="13.2" x14ac:dyDescent="0.25">
      <c r="A8205" s="5">
        <v>44829.791666666664</v>
      </c>
      <c r="B8205" s="6">
        <v>123.23</v>
      </c>
      <c r="C8205" s="6">
        <v>135.90620000000001</v>
      </c>
      <c r="D8205" s="6">
        <v>9.3271682969577593E-2</v>
      </c>
      <c r="E8205" s="4">
        <f t="shared" si="32"/>
        <v>9.0522276186676673E-2</v>
      </c>
      <c r="F8205" s="4"/>
    </row>
    <row r="8206" spans="1:6" ht="13.2" x14ac:dyDescent="0.25">
      <c r="A8206" s="5">
        <v>44829.833333333336</v>
      </c>
      <c r="B8206" s="6">
        <v>121.14</v>
      </c>
      <c r="C8206" s="6">
        <v>139.29292000000001</v>
      </c>
      <c r="D8206" s="6">
        <v>0.130321914423216</v>
      </c>
      <c r="E8206" s="4">
        <f t="shared" si="32"/>
        <v>9.0298104737740359E-2</v>
      </c>
      <c r="F8206" s="4"/>
    </row>
    <row r="8207" spans="1:6" ht="13.2" x14ac:dyDescent="0.25">
      <c r="A8207" s="5">
        <v>44829.875</v>
      </c>
      <c r="B8207" s="6">
        <v>135.32</v>
      </c>
      <c r="C8207" s="6">
        <v>143.50047000000001</v>
      </c>
      <c r="D8207" s="6">
        <v>5.7006572870458197E-2</v>
      </c>
      <c r="E8207" s="4">
        <f t="shared" si="32"/>
        <v>9.0098180365601563E-2</v>
      </c>
      <c r="F8207" s="4"/>
    </row>
    <row r="8208" spans="1:6" ht="13.2" x14ac:dyDescent="0.25">
      <c r="A8208" s="5">
        <v>44829.916666666664</v>
      </c>
      <c r="B8208" s="6">
        <v>155.59</v>
      </c>
      <c r="C8208" s="6">
        <v>150.51544000000001</v>
      </c>
      <c r="D8208" s="6">
        <v>3.3714547823133503E-2</v>
      </c>
      <c r="E8208" s="4">
        <f t="shared" si="32"/>
        <v>9.1047563655276123E-2</v>
      </c>
      <c r="F8208" s="4"/>
    </row>
    <row r="8209" spans="1:6" ht="13.2" x14ac:dyDescent="0.25">
      <c r="A8209" s="5">
        <v>44829.958333333336</v>
      </c>
      <c r="B8209" s="6">
        <v>175.23</v>
      </c>
      <c r="C8209" s="6">
        <v>163.15844000000001</v>
      </c>
      <c r="D8209" s="6">
        <v>7.39867333862715E-2</v>
      </c>
      <c r="E8209" s="4">
        <f t="shared" si="32"/>
        <v>9.3698819189956387E-2</v>
      </c>
      <c r="F8209" s="4"/>
    </row>
    <row r="8210" spans="1:6" ht="13.2" x14ac:dyDescent="0.25">
      <c r="A8210" s="5">
        <v>44830</v>
      </c>
      <c r="B8210" s="6">
        <v>195.89</v>
      </c>
      <c r="C8210" s="6">
        <v>185.75958</v>
      </c>
      <c r="D8210" s="6">
        <v>5.4535114689643303E-2</v>
      </c>
      <c r="E8210" s="4">
        <f t="shared" si="32"/>
        <v>9.4513486792087528E-2</v>
      </c>
      <c r="F8210" s="4"/>
    </row>
    <row r="8211" spans="1:6" ht="13.2" x14ac:dyDescent="0.25">
      <c r="A8211" s="5">
        <v>44830.041666666664</v>
      </c>
      <c r="B8211" s="6">
        <v>246.17</v>
      </c>
      <c r="C8211" s="6">
        <v>222.82409000000001</v>
      </c>
      <c r="D8211" s="6">
        <v>0.10477282774945899</v>
      </c>
      <c r="E8211" s="4">
        <f t="shared" si="32"/>
        <v>9.6295627098914802E-2</v>
      </c>
      <c r="F8211" s="4"/>
    </row>
    <row r="8212" spans="1:6" ht="13.2" x14ac:dyDescent="0.25">
      <c r="A8212" s="5">
        <v>44830.083333333336</v>
      </c>
      <c r="B8212" s="6">
        <v>286.51</v>
      </c>
      <c r="C8212" s="6">
        <v>253.20833999999999</v>
      </c>
      <c r="D8212" s="6">
        <v>0.13151881174214</v>
      </c>
      <c r="E8212" s="4">
        <f t="shared" si="32"/>
        <v>9.6498686233930361E-2</v>
      </c>
      <c r="F8212" s="4"/>
    </row>
    <row r="8213" spans="1:6" ht="13.2" x14ac:dyDescent="0.25">
      <c r="A8213" s="5">
        <v>44830.125</v>
      </c>
      <c r="B8213" s="6">
        <v>280.14999999999998</v>
      </c>
      <c r="C8213" s="6">
        <v>261.76038999999997</v>
      </c>
      <c r="D8213" s="6">
        <v>7.0253601012743E-2</v>
      </c>
      <c r="E8213" s="4">
        <f t="shared" si="32"/>
        <v>9.6243749817497726E-2</v>
      </c>
      <c r="F8213" s="4"/>
    </row>
    <row r="8214" spans="1:6" ht="13.2" x14ac:dyDescent="0.25">
      <c r="A8214" s="5">
        <v>44830.166666666664</v>
      </c>
      <c r="B8214" s="6">
        <v>265.52</v>
      </c>
      <c r="C8214" s="6">
        <v>255.52776</v>
      </c>
      <c r="D8214" s="6">
        <v>3.9104322755382698E-2</v>
      </c>
      <c r="E8214" s="4">
        <f t="shared" si="32"/>
        <v>9.4361416095487774E-2</v>
      </c>
      <c r="F8214" s="4"/>
    </row>
    <row r="8215" spans="1:6" ht="13.2" x14ac:dyDescent="0.25">
      <c r="A8215" s="5">
        <v>44830.208333333336</v>
      </c>
      <c r="B8215" s="6">
        <v>267.02999999999997</v>
      </c>
      <c r="C8215" s="6">
        <v>250.10094000000001</v>
      </c>
      <c r="D8215" s="6">
        <v>6.7688909925728194E-2</v>
      </c>
      <c r="E8215" s="4">
        <f t="shared" si="32"/>
        <v>9.3549520301625319E-2</v>
      </c>
      <c r="F8215" s="4"/>
    </row>
    <row r="8216" spans="1:6" ht="13.2" x14ac:dyDescent="0.25">
      <c r="A8216" s="5">
        <v>44830.25</v>
      </c>
      <c r="B8216" s="6">
        <v>267.16000000000003</v>
      </c>
      <c r="C8216" s="6">
        <v>248.42697000000001</v>
      </c>
      <c r="D8216" s="6">
        <v>7.5406587296057301E-2</v>
      </c>
      <c r="E8216" s="4">
        <f t="shared" si="32"/>
        <v>9.2139969503765864E-2</v>
      </c>
      <c r="F8216" s="4"/>
    </row>
    <row r="8217" spans="1:6" ht="13.2" x14ac:dyDescent="0.25">
      <c r="A8217" s="5">
        <v>44830.291666666664</v>
      </c>
      <c r="B8217" s="6">
        <v>270.07</v>
      </c>
      <c r="C8217" s="6">
        <v>247.86617000000001</v>
      </c>
      <c r="D8217" s="6">
        <v>8.9579913224947003E-2</v>
      </c>
      <c r="E8217" s="4">
        <f t="shared" si="32"/>
        <v>9.1385139190295353E-2</v>
      </c>
      <c r="F8217" s="4"/>
    </row>
    <row r="8218" spans="1:6" ht="13.2" x14ac:dyDescent="0.25">
      <c r="A8218" s="5">
        <v>44830.333333333336</v>
      </c>
      <c r="B8218" s="6">
        <v>259.38</v>
      </c>
      <c r="C8218" s="6">
        <v>246.58811</v>
      </c>
      <c r="D8218" s="6">
        <v>5.1875534469200402E-2</v>
      </c>
      <c r="E8218" s="4">
        <f t="shared" si="32"/>
        <v>8.9454952655793937E-2</v>
      </c>
      <c r="F8218" s="4"/>
    </row>
    <row r="8219" spans="1:6" ht="13.2" x14ac:dyDescent="0.25">
      <c r="A8219" s="5">
        <v>44830.375</v>
      </c>
      <c r="B8219" s="6">
        <v>254.78</v>
      </c>
      <c r="C8219" s="6">
        <v>241.05964</v>
      </c>
      <c r="D8219" s="6">
        <v>5.6916869202990501E-2</v>
      </c>
      <c r="E8219" s="4">
        <f t="shared" si="32"/>
        <v>8.731856183013581E-2</v>
      </c>
      <c r="F8219" s="4"/>
    </row>
    <row r="8220" spans="1:6" ht="13.2" x14ac:dyDescent="0.25">
      <c r="A8220" s="5">
        <v>44830.416666666664</v>
      </c>
      <c r="B8220" s="6">
        <v>256.44</v>
      </c>
      <c r="C8220" s="6">
        <v>235.19234</v>
      </c>
      <c r="D8220" s="6">
        <v>9.0341632724943305E-2</v>
      </c>
      <c r="E8220" s="4">
        <f t="shared" si="32"/>
        <v>8.6300444118368888E-2</v>
      </c>
      <c r="F8220" s="4"/>
    </row>
    <row r="8221" spans="1:6" ht="13.2" x14ac:dyDescent="0.25">
      <c r="A8221" s="5">
        <v>44830.458333333336</v>
      </c>
      <c r="B8221" s="6">
        <v>259.70999999999998</v>
      </c>
      <c r="C8221" s="6">
        <v>235.75373999999999</v>
      </c>
      <c r="D8221" s="6">
        <v>0.10161560957633101</v>
      </c>
      <c r="E8221" s="4">
        <f t="shared" si="32"/>
        <v>8.4661539376045855E-2</v>
      </c>
      <c r="F8221" s="4"/>
    </row>
    <row r="8222" spans="1:6" ht="13.2" x14ac:dyDescent="0.25">
      <c r="A8222" s="5">
        <v>44830.5</v>
      </c>
      <c r="B8222" s="6">
        <v>254.71</v>
      </c>
      <c r="C8222" s="6">
        <v>240.63162</v>
      </c>
      <c r="D8222" s="6">
        <v>5.85059436494672E-2</v>
      </c>
      <c r="E8222" s="4">
        <f t="shared" si="32"/>
        <v>8.1554502535632109E-2</v>
      </c>
      <c r="F8222" s="4"/>
    </row>
    <row r="8223" spans="1:6" ht="13.2" x14ac:dyDescent="0.25">
      <c r="A8223" s="5">
        <v>44830.541666666664</v>
      </c>
      <c r="B8223" s="6">
        <v>254.94</v>
      </c>
      <c r="C8223" s="6">
        <v>240.00307000000001</v>
      </c>
      <c r="D8223" s="6">
        <v>6.2236412225893503E-2</v>
      </c>
      <c r="E8223" s="4">
        <f t="shared" si="32"/>
        <v>8.0448269765570665E-2</v>
      </c>
      <c r="F8223" s="4"/>
    </row>
    <row r="8224" spans="1:6" ht="13.2" x14ac:dyDescent="0.25">
      <c r="A8224" s="5">
        <v>44830.583333333336</v>
      </c>
      <c r="B8224" s="6">
        <v>249.47</v>
      </c>
      <c r="C8224" s="6">
        <v>228.73007999999999</v>
      </c>
      <c r="D8224" s="6">
        <v>9.0674213028736794E-2</v>
      </c>
      <c r="E8224" s="4">
        <f t="shared" si="32"/>
        <v>7.9035077640447371E-2</v>
      </c>
      <c r="F8224" s="4"/>
    </row>
    <row r="8225" spans="1:6" ht="13.2" x14ac:dyDescent="0.25">
      <c r="A8225" s="5">
        <v>44830.625</v>
      </c>
      <c r="B8225" s="6">
        <v>211.18</v>
      </c>
      <c r="C8225" s="6">
        <v>201.60032000000001</v>
      </c>
      <c r="D8225" s="6">
        <v>4.7518178542573702E-2</v>
      </c>
      <c r="E8225" s="4">
        <f t="shared" si="32"/>
        <v>7.8809526084592213E-2</v>
      </c>
      <c r="F8225" s="4"/>
    </row>
    <row r="8226" spans="1:6" ht="13.2" x14ac:dyDescent="0.25">
      <c r="A8226" s="5">
        <v>44830.666666666664</v>
      </c>
      <c r="B8226" s="6">
        <v>165.13</v>
      </c>
      <c r="C8226" s="6">
        <v>166.70860999999999</v>
      </c>
      <c r="D8226" s="6">
        <v>9.4692769617597903E-3</v>
      </c>
      <c r="E8226" s="4">
        <f t="shared" si="32"/>
        <v>7.2406587999975069E-2</v>
      </c>
      <c r="F8226" s="4"/>
    </row>
    <row r="8227" spans="1:6" ht="13.2" x14ac:dyDescent="0.25">
      <c r="A8227" s="5">
        <v>44830.708333333336</v>
      </c>
      <c r="B8227" s="6">
        <v>161.19999999999999</v>
      </c>
      <c r="C8227" s="6">
        <v>138.42927</v>
      </c>
      <c r="D8227" s="6">
        <v>0.16449360745743999</v>
      </c>
      <c r="E8227" s="4">
        <f t="shared" si="32"/>
        <v>7.5694550996478857E-2</v>
      </c>
      <c r="F8227" s="4"/>
    </row>
    <row r="8228" spans="1:6" ht="13.2" x14ac:dyDescent="0.25">
      <c r="A8228" s="5">
        <v>44830.75</v>
      </c>
      <c r="B8228" s="6">
        <v>149.74</v>
      </c>
      <c r="C8228" s="6">
        <v>128.05547999999999</v>
      </c>
      <c r="D8228" s="6">
        <v>0.16933691553067401</v>
      </c>
      <c r="E8228" s="4">
        <f t="shared" si="32"/>
        <v>8.0172738884948649E-2</v>
      </c>
      <c r="F8228" s="4"/>
    </row>
    <row r="8229" spans="1:6" ht="13.2" x14ac:dyDescent="0.25">
      <c r="A8229" s="5">
        <v>44830.791666666664</v>
      </c>
      <c r="B8229" s="6">
        <v>140.34</v>
      </c>
      <c r="C8229" s="6">
        <v>129.23158000000001</v>
      </c>
      <c r="D8229" s="6">
        <v>8.5957472623951398E-2</v>
      </c>
      <c r="E8229" s="4">
        <f t="shared" si="32"/>
        <v>7.9867980120547549E-2</v>
      </c>
      <c r="F8229" s="4"/>
    </row>
    <row r="8230" spans="1:6" ht="13.2" x14ac:dyDescent="0.25">
      <c r="A8230" s="5">
        <v>44830.833333333336</v>
      </c>
      <c r="B8230" s="6">
        <v>144.84</v>
      </c>
      <c r="C8230" s="6">
        <v>132.27001000000001</v>
      </c>
      <c r="D8230" s="6">
        <v>9.5032804488333997E-2</v>
      </c>
      <c r="E8230" s="4">
        <f t="shared" si="32"/>
        <v>7.8397600539927476E-2</v>
      </c>
      <c r="F8230" s="4"/>
    </row>
    <row r="8231" spans="1:6" ht="13.2" x14ac:dyDescent="0.25">
      <c r="A8231" s="5">
        <v>44830.875</v>
      </c>
      <c r="B8231" s="6">
        <v>157.32</v>
      </c>
      <c r="C8231" s="6">
        <v>136.25611000000001</v>
      </c>
      <c r="D8231" s="6">
        <v>0.15459042533945799</v>
      </c>
      <c r="E8231" s="4">
        <f t="shared" si="32"/>
        <v>8.2463594392802472E-2</v>
      </c>
      <c r="F8231" s="4"/>
    </row>
    <row r="8232" spans="1:6" ht="13.2" x14ac:dyDescent="0.25">
      <c r="A8232" s="5">
        <v>44830.916666666664</v>
      </c>
      <c r="B8232" s="6">
        <v>175.22</v>
      </c>
      <c r="C8232" s="6">
        <v>142.46615</v>
      </c>
      <c r="D8232" s="6">
        <v>0.229906191751514</v>
      </c>
      <c r="E8232" s="4">
        <f t="shared" si="32"/>
        <v>9.0638246223151656E-2</v>
      </c>
      <c r="F8232" s="4"/>
    </row>
    <row r="8233" spans="1:6" ht="13.2" x14ac:dyDescent="0.25">
      <c r="A8233" s="5">
        <v>44830.958333333336</v>
      </c>
      <c r="B8233" s="6">
        <v>183.3</v>
      </c>
      <c r="C8233" s="6">
        <v>155.86187000000001</v>
      </c>
      <c r="D8233" s="6">
        <v>0.17604132428284</v>
      </c>
      <c r="E8233" s="4">
        <f t="shared" si="32"/>
        <v>9.4890520843841988E-2</v>
      </c>
      <c r="F8233" s="4"/>
    </row>
    <row r="8234" spans="1:6" ht="13.2" x14ac:dyDescent="0.25">
      <c r="A8234" s="5">
        <v>44831</v>
      </c>
      <c r="B8234" s="6">
        <v>206.71</v>
      </c>
      <c r="C8234" s="6">
        <v>189.42652000000001</v>
      </c>
      <c r="D8234" s="6">
        <v>9.1241078598709294E-2</v>
      </c>
      <c r="E8234" s="4">
        <f t="shared" si="32"/>
        <v>9.6419936006719734E-2</v>
      </c>
      <c r="F8234" s="4"/>
    </row>
    <row r="8235" spans="1:6" ht="13.2" x14ac:dyDescent="0.25">
      <c r="A8235" s="5">
        <v>44831.041666666664</v>
      </c>
      <c r="B8235" s="6">
        <v>256.38</v>
      </c>
      <c r="C8235" s="6">
        <v>226.24109000000001</v>
      </c>
      <c r="D8235" s="6">
        <v>0.13321589813769</v>
      </c>
      <c r="E8235" s="4">
        <f t="shared" si="32"/>
        <v>9.7605063939562697E-2</v>
      </c>
      <c r="F8235" s="4"/>
    </row>
    <row r="8236" spans="1:6" ht="13.2" x14ac:dyDescent="0.25">
      <c r="A8236" s="5">
        <v>44831.083333333336</v>
      </c>
      <c r="B8236" s="6">
        <v>289.14</v>
      </c>
      <c r="C8236" s="6">
        <v>256.92227000000003</v>
      </c>
      <c r="D8236" s="6">
        <v>0.12539874414156399</v>
      </c>
      <c r="E8236" s="4">
        <f t="shared" si="32"/>
        <v>9.7350061122872034E-2</v>
      </c>
      <c r="F8236" s="4"/>
    </row>
    <row r="8237" spans="1:6" ht="13.2" x14ac:dyDescent="0.25">
      <c r="A8237" s="5">
        <v>44831.125</v>
      </c>
      <c r="B8237" s="6">
        <v>282.07</v>
      </c>
      <c r="C8237" s="6">
        <v>265.10946999999999</v>
      </c>
      <c r="D8237" s="6">
        <v>6.39755720533106E-2</v>
      </c>
      <c r="E8237" s="4">
        <f t="shared" si="32"/>
        <v>9.7088476582895669E-2</v>
      </c>
      <c r="F8237" s="4"/>
    </row>
    <row r="8238" spans="1:6" ht="13.2" x14ac:dyDescent="0.25">
      <c r="A8238" s="5">
        <v>44831.166666666664</v>
      </c>
      <c r="B8238" s="6">
        <v>274.52999999999997</v>
      </c>
      <c r="C8238" s="6">
        <v>256.58319</v>
      </c>
      <c r="D8238" s="6">
        <v>6.9945384964618898E-2</v>
      </c>
      <c r="E8238" s="4">
        <f t="shared" si="32"/>
        <v>9.8373520841613868E-2</v>
      </c>
      <c r="F8238" s="4"/>
    </row>
    <row r="8239" spans="1:6" ht="13.2" x14ac:dyDescent="0.25">
      <c r="A8239" s="5">
        <v>44831.208333333336</v>
      </c>
      <c r="B8239" s="6">
        <v>267.64</v>
      </c>
      <c r="C8239" s="6">
        <v>249.14915999999999</v>
      </c>
      <c r="D8239" s="6">
        <v>7.4215943573720994E-2</v>
      </c>
      <c r="E8239" s="4">
        <f t="shared" si="32"/>
        <v>9.8645480576946901E-2</v>
      </c>
      <c r="F8239" s="4"/>
    </row>
    <row r="8240" spans="1:6" ht="13.2" x14ac:dyDescent="0.25">
      <c r="A8240" s="5">
        <v>44831.25</v>
      </c>
      <c r="B8240" s="6">
        <v>266.68</v>
      </c>
      <c r="C8240" s="6">
        <v>245.91231999999999</v>
      </c>
      <c r="D8240" s="6">
        <v>8.4451563874473598E-2</v>
      </c>
      <c r="E8240" s="4">
        <f t="shared" si="32"/>
        <v>9.902235460104758E-2</v>
      </c>
      <c r="F8240" s="4"/>
    </row>
    <row r="8241" spans="1:6" ht="13.2" x14ac:dyDescent="0.25">
      <c r="A8241" s="5">
        <v>44831.291666666664</v>
      </c>
      <c r="B8241" s="6">
        <v>255.75</v>
      </c>
      <c r="C8241" s="6">
        <v>242.12169</v>
      </c>
      <c r="D8241" s="6">
        <v>5.6287026577420601E-2</v>
      </c>
      <c r="E8241" s="4">
        <f t="shared" si="32"/>
        <v>9.7635150990733957E-2</v>
      </c>
      <c r="F8241" s="4"/>
    </row>
    <row r="8242" spans="1:6" ht="13.2" x14ac:dyDescent="0.25">
      <c r="A8242" s="5">
        <v>44831.333333333336</v>
      </c>
      <c r="B8242" s="6">
        <v>258.41000000000003</v>
      </c>
      <c r="C8242" s="6">
        <v>237.91336999999999</v>
      </c>
      <c r="D8242" s="6">
        <v>8.6151652595228403E-2</v>
      </c>
      <c r="E8242" s="4">
        <f t="shared" si="32"/>
        <v>9.9063322579318477E-2</v>
      </c>
      <c r="F8242" s="4"/>
    </row>
    <row r="8243" spans="1:6" ht="13.2" x14ac:dyDescent="0.25">
      <c r="A8243" s="5">
        <v>44831.375</v>
      </c>
      <c r="B8243" s="6">
        <v>255.22</v>
      </c>
      <c r="C8243" s="6">
        <v>232.13417999999999</v>
      </c>
      <c r="D8243" s="6">
        <v>9.9450326530974506E-2</v>
      </c>
      <c r="E8243" s="4">
        <f t="shared" si="32"/>
        <v>0.10083554996798448</v>
      </c>
      <c r="F8243" s="4"/>
    </row>
    <row r="8244" spans="1:6" ht="13.2" x14ac:dyDescent="0.25">
      <c r="A8244" s="5">
        <v>44831.416666666664</v>
      </c>
      <c r="B8244" s="6">
        <v>252.03</v>
      </c>
      <c r="C8244" s="6">
        <v>227.77927</v>
      </c>
      <c r="D8244" s="6">
        <v>0.106465922030569</v>
      </c>
      <c r="E8244" s="4">
        <f t="shared" si="32"/>
        <v>0.10150739535571886</v>
      </c>
      <c r="F8244" s="4"/>
    </row>
    <row r="8245" spans="1:6" ht="13.2" x14ac:dyDescent="0.25">
      <c r="A8245" s="5">
        <v>44831.458333333336</v>
      </c>
      <c r="B8245" s="6">
        <v>246.54</v>
      </c>
      <c r="C8245" s="6">
        <v>229.69833</v>
      </c>
      <c r="D8245" s="6">
        <v>7.33208203995213E-2</v>
      </c>
      <c r="E8245" s="4">
        <f t="shared" si="32"/>
        <v>0.10032844580668515</v>
      </c>
      <c r="F8245" s="4"/>
    </row>
    <row r="8246" spans="1:6" ht="13.2" x14ac:dyDescent="0.25">
      <c r="A8246" s="5">
        <v>44831.5</v>
      </c>
      <c r="B8246" s="6">
        <v>248.01</v>
      </c>
      <c r="C8246" s="6">
        <v>235.54315</v>
      </c>
      <c r="D8246" s="6">
        <v>5.2928094066840799E-2</v>
      </c>
      <c r="E8246" s="4">
        <f t="shared" si="32"/>
        <v>0.10009603540740904</v>
      </c>
      <c r="F8246" s="4"/>
    </row>
    <row r="8247" spans="1:6" ht="13.2" x14ac:dyDescent="0.25">
      <c r="A8247" s="5">
        <v>44831.541666666664</v>
      </c>
      <c r="B8247" s="6">
        <v>260.35000000000002</v>
      </c>
      <c r="C8247" s="6">
        <v>236.17878999999999</v>
      </c>
      <c r="D8247" s="6">
        <v>0.102342847975468</v>
      </c>
      <c r="E8247" s="4">
        <f t="shared" si="32"/>
        <v>0.10176713689697466</v>
      </c>
      <c r="F8247" s="4"/>
    </row>
    <row r="8248" spans="1:6" ht="13.2" x14ac:dyDescent="0.25">
      <c r="A8248" s="5">
        <v>44831.583333333336</v>
      </c>
      <c r="B8248" s="6">
        <v>253.93</v>
      </c>
      <c r="C8248" s="6">
        <v>226.39518000000001</v>
      </c>
      <c r="D8248" s="6">
        <v>0.121622819001711</v>
      </c>
      <c r="E8248" s="4">
        <f t="shared" si="32"/>
        <v>0.10305666214584858</v>
      </c>
      <c r="F8248" s="4"/>
    </row>
    <row r="8249" spans="1:6" ht="13.2" x14ac:dyDescent="0.25">
      <c r="A8249" s="5">
        <v>44831.625</v>
      </c>
      <c r="B8249" s="6">
        <v>211.94</v>
      </c>
      <c r="C8249" s="6">
        <v>201.52346</v>
      </c>
      <c r="D8249" s="6">
        <v>5.16889696117762E-2</v>
      </c>
      <c r="E8249" s="4">
        <f t="shared" si="32"/>
        <v>0.10323044510706535</v>
      </c>
      <c r="F8249" s="4"/>
    </row>
    <row r="8250" spans="1:6" ht="13.2" x14ac:dyDescent="0.25">
      <c r="A8250" s="5">
        <v>44831.666666666664</v>
      </c>
      <c r="B8250" s="6">
        <v>161.44</v>
      </c>
      <c r="C8250" s="6">
        <v>169.61066</v>
      </c>
      <c r="D8250" s="6">
        <v>4.8173033463816399E-2</v>
      </c>
      <c r="E8250" s="4">
        <f t="shared" si="32"/>
        <v>0.10484310162798438</v>
      </c>
      <c r="F8250" s="4"/>
    </row>
    <row r="8251" spans="1:6" ht="13.2" x14ac:dyDescent="0.25">
      <c r="A8251" s="5">
        <v>44831.708333333336</v>
      </c>
      <c r="B8251" s="6">
        <v>153.71</v>
      </c>
      <c r="C8251" s="6">
        <v>143.45706999999999</v>
      </c>
      <c r="D8251" s="6">
        <v>7.1470370892142296E-2</v>
      </c>
      <c r="E8251" s="4">
        <f t="shared" si="32"/>
        <v>0.10096713343776365</v>
      </c>
      <c r="F8251" s="4"/>
    </row>
    <row r="8252" spans="1:6" ht="13.2" x14ac:dyDescent="0.25">
      <c r="A8252" s="5">
        <v>44831.75</v>
      </c>
      <c r="B8252" s="6">
        <v>147.69999999999999</v>
      </c>
      <c r="C8252" s="6">
        <v>133.10804999999999</v>
      </c>
      <c r="D8252" s="6">
        <v>0.10962484988699001</v>
      </c>
      <c r="E8252" s="4">
        <f t="shared" si="32"/>
        <v>9.8479130702610149E-2</v>
      </c>
      <c r="F8252" s="4"/>
    </row>
    <row r="8253" spans="1:6" ht="13.2" x14ac:dyDescent="0.25">
      <c r="A8253" s="5">
        <v>44831.791666666664</v>
      </c>
      <c r="B8253" s="6">
        <v>146.47999999999999</v>
      </c>
      <c r="C8253" s="6">
        <v>133.48305999999999</v>
      </c>
      <c r="D8253" s="6">
        <v>9.7367710929012197E-2</v>
      </c>
      <c r="E8253" s="4">
        <f t="shared" si="32"/>
        <v>9.8954557298654364E-2</v>
      </c>
      <c r="F8253" s="4"/>
    </row>
    <row r="8254" spans="1:6" ht="13.2" x14ac:dyDescent="0.25">
      <c r="A8254" s="5">
        <v>44831.833333333336</v>
      </c>
      <c r="B8254" s="6">
        <v>158.74</v>
      </c>
      <c r="C8254" s="6">
        <v>136.94544999999999</v>
      </c>
      <c r="D8254" s="6">
        <v>0.159147675223967</v>
      </c>
      <c r="E8254" s="4">
        <f t="shared" si="32"/>
        <v>0.10162601024597238</v>
      </c>
      <c r="F8254" s="4"/>
    </row>
    <row r="8255" spans="1:6" ht="13.2" x14ac:dyDescent="0.25">
      <c r="A8255" s="5">
        <v>44831.875</v>
      </c>
      <c r="B8255" s="6">
        <v>166.9</v>
      </c>
      <c r="C8255" s="6">
        <v>142.05063000000001</v>
      </c>
      <c r="D8255" s="6">
        <v>0.174933191074196</v>
      </c>
      <c r="E8255" s="4">
        <f t="shared" si="32"/>
        <v>0.10247362548491978</v>
      </c>
      <c r="F8255" s="4"/>
    </row>
    <row r="8256" spans="1:6" ht="13.2" x14ac:dyDescent="0.25">
      <c r="A8256" s="5">
        <v>44831.916666666664</v>
      </c>
      <c r="B8256" s="6">
        <v>175</v>
      </c>
      <c r="C8256" s="6">
        <v>148.64605</v>
      </c>
      <c r="D8256" s="6">
        <v>0.17729330850029301</v>
      </c>
      <c r="E8256" s="4">
        <f t="shared" si="32"/>
        <v>0.10028142201611891</v>
      </c>
      <c r="F8256" s="4"/>
    </row>
    <row r="8257" spans="1:6" ht="13.2" x14ac:dyDescent="0.25">
      <c r="A8257" s="5">
        <v>44831.958333333336</v>
      </c>
      <c r="B8257" s="6">
        <v>186.59</v>
      </c>
      <c r="C8257" s="6">
        <v>160.98044999999999</v>
      </c>
      <c r="D8257" s="6">
        <v>0.15908484539582299</v>
      </c>
      <c r="E8257" s="4">
        <f t="shared" si="32"/>
        <v>9.9574902062493212E-2</v>
      </c>
      <c r="F8257" s="4"/>
    </row>
    <row r="8258" spans="1:6" ht="13.2" x14ac:dyDescent="0.25">
      <c r="A8258" s="5">
        <v>44829</v>
      </c>
      <c r="B8258" s="6">
        <v>196.48</v>
      </c>
      <c r="C8258" s="6">
        <v>194.37703999999999</v>
      </c>
      <c r="D8258" s="6">
        <v>1.0818973269682401E-2</v>
      </c>
      <c r="E8258" s="4">
        <f t="shared" si="32"/>
        <v>9.6223981007117113E-2</v>
      </c>
      <c r="F8258" s="4"/>
    </row>
    <row r="8259" spans="1:6" ht="13.2" x14ac:dyDescent="0.25">
      <c r="A8259" s="5">
        <v>44829.041666666664</v>
      </c>
      <c r="B8259" s="6">
        <v>238.48</v>
      </c>
      <c r="C8259" s="6">
        <v>230.94067000000001</v>
      </c>
      <c r="D8259" s="6">
        <v>3.2646177046251598E-2</v>
      </c>
      <c r="E8259" s="4">
        <f t="shared" si="32"/>
        <v>9.203357596164051E-2</v>
      </c>
      <c r="F8259" s="4"/>
    </row>
    <row r="8260" spans="1:6" ht="13.2" x14ac:dyDescent="0.25">
      <c r="A8260" s="5">
        <v>44829.083333333336</v>
      </c>
      <c r="B8260" s="6">
        <v>287.85000000000002</v>
      </c>
      <c r="C8260" s="6">
        <v>260.76328000000001</v>
      </c>
      <c r="D8260" s="6">
        <v>0.103874748008998</v>
      </c>
      <c r="E8260" s="4">
        <f t="shared" si="32"/>
        <v>9.1136742789450262E-2</v>
      </c>
      <c r="F8260" s="4"/>
    </row>
    <row r="8261" spans="1:6" ht="13.2" x14ac:dyDescent="0.25">
      <c r="A8261" s="5">
        <v>44829.125</v>
      </c>
      <c r="B8261" s="6">
        <v>286.72000000000003</v>
      </c>
      <c r="C8261" s="6">
        <v>274.41392000000002</v>
      </c>
      <c r="D8261" s="6">
        <v>4.48449553871028E-2</v>
      </c>
      <c r="E8261" s="4">
        <f t="shared" si="32"/>
        <v>9.0339633761691573E-2</v>
      </c>
      <c r="F8261" s="4"/>
    </row>
    <row r="8262" spans="1:6" ht="13.2" x14ac:dyDescent="0.25">
      <c r="A8262" s="5">
        <v>44829.166666666664</v>
      </c>
      <c r="B8262" s="6">
        <v>282.73</v>
      </c>
      <c r="C8262" s="6">
        <v>272.79158999999999</v>
      </c>
      <c r="D8262" s="6">
        <v>3.6432244850363699E-2</v>
      </c>
      <c r="E8262" s="4">
        <f t="shared" si="32"/>
        <v>8.8943252923597602E-2</v>
      </c>
      <c r="F8262" s="4"/>
    </row>
    <row r="8263" spans="1:6" ht="13.2" x14ac:dyDescent="0.25">
      <c r="A8263" s="5">
        <v>44829.208333333336</v>
      </c>
      <c r="B8263" s="6">
        <v>276.49</v>
      </c>
      <c r="C8263" s="6">
        <v>267.06725</v>
      </c>
      <c r="D8263" s="6">
        <v>3.52823118521646E-2</v>
      </c>
      <c r="E8263" s="4">
        <f t="shared" si="32"/>
        <v>8.7321018268532766E-2</v>
      </c>
      <c r="F8263" s="4"/>
    </row>
    <row r="8264" spans="1:6" ht="13.2" x14ac:dyDescent="0.25">
      <c r="A8264" s="5">
        <v>44829.25</v>
      </c>
      <c r="B8264" s="6">
        <v>279.39</v>
      </c>
      <c r="C8264" s="6">
        <v>263.91649999999998</v>
      </c>
      <c r="D8264" s="6">
        <v>5.8630286473183697E-2</v>
      </c>
      <c r="E8264" s="4">
        <f t="shared" si="32"/>
        <v>8.6245131710145695E-2</v>
      </c>
      <c r="F8264" s="4"/>
    </row>
    <row r="8265" spans="1:6" ht="13.2" x14ac:dyDescent="0.25">
      <c r="A8265" s="5">
        <v>44829.291666666664</v>
      </c>
      <c r="B8265" s="6">
        <v>277.83</v>
      </c>
      <c r="C8265" s="6">
        <v>262.30703</v>
      </c>
      <c r="D8265" s="6">
        <v>5.91786274275607E-2</v>
      </c>
      <c r="E8265" s="4">
        <f t="shared" si="32"/>
        <v>8.6365615078901517E-2</v>
      </c>
      <c r="F8265" s="4"/>
    </row>
    <row r="8266" spans="1:6" ht="13.2" x14ac:dyDescent="0.25">
      <c r="A8266" s="5">
        <v>44829.333333333336</v>
      </c>
      <c r="B8266" s="6">
        <v>274.52</v>
      </c>
      <c r="C8266" s="6">
        <v>261.63848000000002</v>
      </c>
      <c r="D8266" s="6">
        <v>4.9234042331999302E-2</v>
      </c>
      <c r="E8266" s="4">
        <f t="shared" si="32"/>
        <v>8.4827381317933659E-2</v>
      </c>
      <c r="F8266" s="4"/>
    </row>
    <row r="8267" spans="1:6" ht="13.2" x14ac:dyDescent="0.25">
      <c r="A8267" s="5">
        <v>44829.375</v>
      </c>
      <c r="B8267" s="6">
        <v>271.73</v>
      </c>
      <c r="C8267" s="6">
        <v>257.32628999999997</v>
      </c>
      <c r="D8267" s="6">
        <v>5.5974498369366098E-2</v>
      </c>
      <c r="E8267" s="4">
        <f t="shared" si="32"/>
        <v>8.3015888477866645E-2</v>
      </c>
      <c r="F8267" s="4"/>
    </row>
    <row r="8268" spans="1:6" ht="13.2" x14ac:dyDescent="0.25">
      <c r="A8268" s="5">
        <v>44829.416666666664</v>
      </c>
      <c r="B8268" s="6">
        <v>265.73</v>
      </c>
      <c r="C8268" s="6">
        <v>249.30090999999999</v>
      </c>
      <c r="D8268" s="6">
        <v>6.5900641919036801E-2</v>
      </c>
      <c r="E8268" s="4">
        <f t="shared" si="32"/>
        <v>8.1325668473219467E-2</v>
      </c>
      <c r="F8268" s="4"/>
    </row>
    <row r="8269" spans="1:6" ht="13.2" x14ac:dyDescent="0.25">
      <c r="A8269" s="5">
        <v>44829.458333333336</v>
      </c>
      <c r="B8269" s="6">
        <v>270.99</v>
      </c>
      <c r="C8269" s="6">
        <v>244.85289</v>
      </c>
      <c r="D8269" s="6">
        <v>0.10674617726586701</v>
      </c>
      <c r="E8269" s="4">
        <f t="shared" si="32"/>
        <v>8.2718391675983882E-2</v>
      </c>
      <c r="F8269" s="4"/>
    </row>
    <row r="8270" spans="1:6" ht="13.2" x14ac:dyDescent="0.25">
      <c r="A8270" s="5">
        <v>44829.5</v>
      </c>
      <c r="B8270" s="6">
        <v>275.69</v>
      </c>
      <c r="C8270" s="6">
        <v>250.09737999999999</v>
      </c>
      <c r="D8270" s="6">
        <v>0.10233062017682799</v>
      </c>
      <c r="E8270" s="4">
        <f t="shared" si="32"/>
        <v>8.4776830263900024E-2</v>
      </c>
      <c r="F8270" s="4"/>
    </row>
    <row r="8271" spans="1:6" ht="13.2" x14ac:dyDescent="0.25">
      <c r="A8271" s="5">
        <v>44829.541666666664</v>
      </c>
      <c r="B8271" s="6">
        <v>266.42</v>
      </c>
      <c r="C8271" s="6">
        <v>253.86033</v>
      </c>
      <c r="D8271" s="6">
        <v>4.9474724940285097E-2</v>
      </c>
      <c r="E8271" s="4">
        <f t="shared" si="32"/>
        <v>8.257399180410073E-2</v>
      </c>
      <c r="F8271" s="4"/>
    </row>
    <row r="8272" spans="1:6" ht="13.2" x14ac:dyDescent="0.25">
      <c r="A8272" s="5">
        <v>44829.583333333336</v>
      </c>
      <c r="B8272" s="6">
        <v>262.31</v>
      </c>
      <c r="C8272" s="6">
        <v>240.36993000000001</v>
      </c>
      <c r="D8272" s="6">
        <v>9.1276267376705494E-2</v>
      </c>
      <c r="E8272" s="4">
        <f t="shared" si="32"/>
        <v>8.1309552153058837E-2</v>
      </c>
      <c r="F8272" s="4"/>
    </row>
    <row r="8273" spans="1:6" ht="13.2" x14ac:dyDescent="0.25">
      <c r="A8273" s="5">
        <v>44829.625</v>
      </c>
      <c r="B8273" s="6">
        <v>214.73</v>
      </c>
      <c r="C8273" s="6">
        <v>202.87478999999999</v>
      </c>
      <c r="D8273" s="6">
        <v>5.8436092527809798E-2</v>
      </c>
      <c r="E8273" s="4">
        <f t="shared" si="32"/>
        <v>8.1590682274560247E-2</v>
      </c>
      <c r="F8273" s="4"/>
    </row>
    <row r="8274" spans="1:6" ht="13.2" x14ac:dyDescent="0.25">
      <c r="A8274" s="5">
        <v>44829.666666666664</v>
      </c>
      <c r="B8274" s="6">
        <v>140.66999999999999</v>
      </c>
      <c r="C8274" s="6">
        <v>159.29049000000001</v>
      </c>
      <c r="D8274" s="6">
        <v>0.11689643242355501</v>
      </c>
      <c r="E8274" s="4">
        <f t="shared" si="32"/>
        <v>8.4454157231216007E-2</v>
      </c>
      <c r="F8274" s="4"/>
    </row>
    <row r="8275" spans="1:6" ht="13.2" x14ac:dyDescent="0.25">
      <c r="A8275" s="5">
        <v>44829.708333333336</v>
      </c>
      <c r="B8275" s="6">
        <v>129.38</v>
      </c>
      <c r="C8275" s="6">
        <v>131.48504</v>
      </c>
      <c r="D8275" s="6">
        <v>1.60097300803194E-2</v>
      </c>
      <c r="E8275" s="4">
        <f t="shared" si="32"/>
        <v>8.2143297197390067E-2</v>
      </c>
      <c r="F8275" s="4"/>
    </row>
    <row r="8276" spans="1:6" ht="13.2" x14ac:dyDescent="0.25">
      <c r="A8276" s="5">
        <v>44829.75</v>
      </c>
      <c r="B8276" s="6">
        <v>125.18</v>
      </c>
      <c r="C8276" s="6">
        <v>126.176</v>
      </c>
      <c r="D8276" s="6">
        <v>7.8937357342124901E-3</v>
      </c>
      <c r="E8276" s="4">
        <f t="shared" si="32"/>
        <v>7.7904500774357663E-2</v>
      </c>
      <c r="F8276" s="4"/>
    </row>
    <row r="8277" spans="1:6" ht="13.2" x14ac:dyDescent="0.25">
      <c r="A8277" s="5">
        <v>44829.791666666664</v>
      </c>
      <c r="B8277" s="6">
        <v>123.23</v>
      </c>
      <c r="C8277" s="6">
        <v>129.26727</v>
      </c>
      <c r="D8277" s="6">
        <v>4.67037789225377E-2</v>
      </c>
      <c r="E8277" s="4">
        <f t="shared" si="32"/>
        <v>7.5793503607421223E-2</v>
      </c>
      <c r="F8277" s="4"/>
    </row>
    <row r="8278" spans="1:6" ht="13.2" x14ac:dyDescent="0.25">
      <c r="A8278" s="5">
        <v>44829.833333333336</v>
      </c>
      <c r="B8278" s="6">
        <v>121.14</v>
      </c>
      <c r="C8278" s="6">
        <v>130.6019</v>
      </c>
      <c r="D8278" s="6">
        <v>7.2448410015474501E-2</v>
      </c>
      <c r="E8278" s="4">
        <f t="shared" si="32"/>
        <v>7.2181034223734022E-2</v>
      </c>
      <c r="F8278" s="4"/>
    </row>
    <row r="8279" spans="1:6" ht="13.2" x14ac:dyDescent="0.25">
      <c r="A8279" s="5">
        <v>44829.875</v>
      </c>
      <c r="B8279" s="6">
        <v>135.32</v>
      </c>
      <c r="C8279" s="6">
        <v>133.39912000000001</v>
      </c>
      <c r="D8279" s="6">
        <v>1.43994952890242E-2</v>
      </c>
      <c r="E8279" s="4">
        <f t="shared" si="32"/>
        <v>6.54921302326852E-2</v>
      </c>
      <c r="F8279" s="4"/>
    </row>
    <row r="8280" spans="1:6" ht="13.2" x14ac:dyDescent="0.25">
      <c r="A8280" s="5">
        <v>44829.916666666664</v>
      </c>
      <c r="B8280" s="6">
        <v>155.59</v>
      </c>
      <c r="C8280" s="6">
        <v>142.09198000000001</v>
      </c>
      <c r="D8280" s="6">
        <v>9.4994946231307303E-2</v>
      </c>
      <c r="E8280" s="4">
        <f t="shared" si="32"/>
        <v>6.2063031804810799E-2</v>
      </c>
      <c r="F8280" s="4"/>
    </row>
    <row r="8281" spans="1:6" ht="13.2" x14ac:dyDescent="0.25">
      <c r="A8281" s="5">
        <v>44829.958333333336</v>
      </c>
      <c r="B8281" s="6">
        <v>175.23</v>
      </c>
      <c r="C8281" s="6">
        <v>159.63179</v>
      </c>
      <c r="D8281" s="6">
        <v>9.7713682218309894E-2</v>
      </c>
      <c r="E8281" s="4">
        <f t="shared" si="32"/>
        <v>5.9505900005747736E-2</v>
      </c>
      <c r="F8281" s="4"/>
    </row>
    <row r="8282" spans="1:6" ht="13.2" x14ac:dyDescent="0.25">
      <c r="A8282" s="5">
        <v>44830</v>
      </c>
      <c r="B8282" s="6">
        <v>195.89</v>
      </c>
      <c r="C8282" s="6">
        <v>180.89089000000001</v>
      </c>
      <c r="D8282" s="6">
        <v>8.2917995483354406E-2</v>
      </c>
      <c r="E8282" s="4">
        <f t="shared" si="32"/>
        <v>6.2510025931317409E-2</v>
      </c>
      <c r="F8282" s="4"/>
    </row>
    <row r="8283" spans="1:6" ht="13.2" x14ac:dyDescent="0.25">
      <c r="A8283" s="5">
        <v>44830.041666666664</v>
      </c>
      <c r="B8283" s="6">
        <v>246.17</v>
      </c>
      <c r="C8283" s="6">
        <v>220.64984999999999</v>
      </c>
      <c r="D8283" s="6">
        <v>0.11565904078339501</v>
      </c>
      <c r="E8283" s="4">
        <f t="shared" si="32"/>
        <v>6.5968895253698381E-2</v>
      </c>
      <c r="F8283" s="4"/>
    </row>
    <row r="8284" spans="1:6" ht="13.2" x14ac:dyDescent="0.25">
      <c r="A8284" s="5">
        <v>44830.083333333336</v>
      </c>
      <c r="B8284" s="6">
        <v>286.51</v>
      </c>
      <c r="C8284" s="6">
        <v>254.76258000000001</v>
      </c>
      <c r="D8284" s="6">
        <v>0.12461571083162901</v>
      </c>
      <c r="E8284" s="4">
        <f t="shared" si="32"/>
        <v>6.683310203797467E-2</v>
      </c>
      <c r="F8284" s="4"/>
    </row>
    <row r="8285" spans="1:6" ht="13.2" x14ac:dyDescent="0.25">
      <c r="A8285" s="5">
        <v>44830.125</v>
      </c>
      <c r="B8285" s="6">
        <v>280.14999999999998</v>
      </c>
      <c r="C8285" s="6">
        <v>266.10854</v>
      </c>
      <c r="D8285" s="6">
        <v>5.2765912736208898E-2</v>
      </c>
      <c r="E8285" s="4">
        <f t="shared" si="32"/>
        <v>6.716314192752075E-2</v>
      </c>
      <c r="F8285" s="4"/>
    </row>
    <row r="8286" spans="1:6" ht="13.2" x14ac:dyDescent="0.25">
      <c r="A8286" s="5">
        <v>44830.166666666664</v>
      </c>
      <c r="B8286" s="6">
        <v>265.52</v>
      </c>
      <c r="C8286" s="6">
        <v>260.40616</v>
      </c>
      <c r="D8286" s="6">
        <v>1.9637937904387399E-2</v>
      </c>
      <c r="E8286" s="4">
        <f t="shared" si="32"/>
        <v>6.6463379138105072E-2</v>
      </c>
      <c r="F8286" s="4"/>
    </row>
    <row r="8287" spans="1:6" ht="13.2" x14ac:dyDescent="0.25">
      <c r="A8287" s="5">
        <v>44830.208333333336</v>
      </c>
      <c r="B8287" s="6">
        <v>267.02999999999997</v>
      </c>
      <c r="C8287" s="6">
        <v>254.02354</v>
      </c>
      <c r="D8287" s="6">
        <v>5.1201790196294297E-2</v>
      </c>
      <c r="E8287" s="4">
        <f t="shared" si="32"/>
        <v>6.7126690735777136E-2</v>
      </c>
      <c r="F8287" s="4"/>
    </row>
    <row r="8288" spans="1:6" ht="13.2" x14ac:dyDescent="0.25">
      <c r="A8288" s="5">
        <v>44830.25</v>
      </c>
      <c r="B8288" s="6">
        <v>267.16000000000003</v>
      </c>
      <c r="C8288" s="6">
        <v>251.36393000000001</v>
      </c>
      <c r="D8288" s="6">
        <v>6.2841434727727297E-2</v>
      </c>
      <c r="E8288" s="4">
        <f t="shared" si="32"/>
        <v>6.7302155246383125E-2</v>
      </c>
      <c r="F8288" s="4"/>
    </row>
    <row r="8289" spans="1:6" ht="13.2" x14ac:dyDescent="0.25">
      <c r="A8289" s="5">
        <v>44830.291666666664</v>
      </c>
      <c r="B8289" s="6">
        <v>270.07</v>
      </c>
      <c r="C8289" s="6">
        <v>250.27359000000001</v>
      </c>
      <c r="D8289" s="6">
        <v>7.9099077133947607E-2</v>
      </c>
      <c r="E8289" s="4">
        <f t="shared" si="32"/>
        <v>6.8132173984149239E-2</v>
      </c>
      <c r="F8289" s="4"/>
    </row>
    <row r="8290" spans="1:6" ht="13.2" x14ac:dyDescent="0.25">
      <c r="A8290" s="5">
        <v>44830.333333333336</v>
      </c>
      <c r="B8290" s="6">
        <v>259.38</v>
      </c>
      <c r="C8290" s="6">
        <v>248.95614</v>
      </c>
      <c r="D8290" s="6">
        <v>4.1870266786752E-2</v>
      </c>
      <c r="E8290" s="4">
        <f t="shared" si="32"/>
        <v>6.7825350003097293E-2</v>
      </c>
      <c r="F8290" s="4"/>
    </row>
    <row r="8291" spans="1:6" ht="13.2" x14ac:dyDescent="0.25">
      <c r="A8291" s="5">
        <v>44830.375</v>
      </c>
      <c r="B8291" s="6">
        <v>254.78</v>
      </c>
      <c r="C8291" s="6">
        <v>242.86566999999999</v>
      </c>
      <c r="D8291" s="6">
        <v>4.90572833945613E-2</v>
      </c>
      <c r="E8291" s="4">
        <f t="shared" si="32"/>
        <v>6.7537132712480422E-2</v>
      </c>
      <c r="F8291" s="4"/>
    </row>
    <row r="8292" spans="1:6" ht="13.2" x14ac:dyDescent="0.25">
      <c r="A8292" s="5">
        <v>44830.416666666664</v>
      </c>
      <c r="B8292" s="6">
        <v>256.44</v>
      </c>
      <c r="C8292" s="6">
        <v>235.00953000000001</v>
      </c>
      <c r="D8292" s="6">
        <v>9.1189791324632605E-2</v>
      </c>
      <c r="E8292" s="4">
        <f t="shared" si="32"/>
        <v>6.8590847271046917E-2</v>
      </c>
      <c r="F8292" s="4"/>
    </row>
    <row r="8293" spans="1:6" ht="13.2" x14ac:dyDescent="0.25">
      <c r="A8293" s="5">
        <v>44830.458333333336</v>
      </c>
      <c r="B8293" s="6">
        <v>259.70999999999998</v>
      </c>
      <c r="C8293" s="6">
        <v>233.9128</v>
      </c>
      <c r="D8293" s="6">
        <v>0.110285542304653</v>
      </c>
      <c r="E8293" s="4">
        <f t="shared" si="32"/>
        <v>6.8738320814329665E-2</v>
      </c>
      <c r="F8293" s="4"/>
    </row>
    <row r="8294" spans="1:6" ht="13.2" x14ac:dyDescent="0.25">
      <c r="A8294" s="5">
        <v>44830.5</v>
      </c>
      <c r="B8294" s="6">
        <v>254.71</v>
      </c>
      <c r="C8294" s="6">
        <v>239.15459999999999</v>
      </c>
      <c r="D8294" s="6">
        <v>6.5043281626194993E-2</v>
      </c>
      <c r="E8294" s="4">
        <f t="shared" si="32"/>
        <v>6.7184681708053293E-2</v>
      </c>
      <c r="F8294" s="4"/>
    </row>
    <row r="8295" spans="1:6" ht="13.2" x14ac:dyDescent="0.25">
      <c r="A8295" s="5">
        <v>44830.541666666664</v>
      </c>
      <c r="B8295" s="6">
        <v>254.94</v>
      </c>
      <c r="C8295" s="6">
        <v>239.30142000000001</v>
      </c>
      <c r="D8295" s="6">
        <v>6.5350970336908107E-2</v>
      </c>
      <c r="E8295" s="4">
        <f t="shared" si="32"/>
        <v>6.7846191932912581E-2</v>
      </c>
      <c r="F8295" s="4"/>
    </row>
    <row r="8296" spans="1:6" ht="13.2" x14ac:dyDescent="0.25">
      <c r="A8296" s="5">
        <v>44830.583333333336</v>
      </c>
      <c r="B8296" s="6">
        <v>249.47</v>
      </c>
      <c r="C8296" s="6">
        <v>226.5616</v>
      </c>
      <c r="D8296" s="6">
        <v>0.101113339595059</v>
      </c>
      <c r="E8296" s="4">
        <f t="shared" si="32"/>
        <v>6.8256069942010653E-2</v>
      </c>
      <c r="F8296" s="4"/>
    </row>
    <row r="8297" spans="1:6" ht="13.2" x14ac:dyDescent="0.25">
      <c r="A8297" s="5">
        <v>44830.625</v>
      </c>
      <c r="B8297" s="6">
        <v>211.18</v>
      </c>
      <c r="C8297" s="6">
        <v>196.07926</v>
      </c>
      <c r="D8297" s="6">
        <v>7.7013448541166402E-2</v>
      </c>
      <c r="E8297" s="4">
        <f t="shared" si="32"/>
        <v>6.9030126442567175E-2</v>
      </c>
      <c r="F8297" s="4"/>
    </row>
    <row r="8298" spans="1:6" ht="13.2" x14ac:dyDescent="0.25">
      <c r="A8298" s="5">
        <v>44830.666666666664</v>
      </c>
      <c r="B8298" s="6">
        <v>165.13</v>
      </c>
      <c r="C8298" s="6">
        <v>158.70883000000001</v>
      </c>
      <c r="D8298" s="6">
        <v>4.0458807490421203E-2</v>
      </c>
      <c r="E8298" s="4">
        <f t="shared" si="32"/>
        <v>6.5845225403686591E-2</v>
      </c>
      <c r="F8298" s="4"/>
    </row>
    <row r="8299" spans="1:6" ht="13.2" x14ac:dyDescent="0.25">
      <c r="A8299" s="5">
        <v>44830.708333333336</v>
      </c>
      <c r="B8299" s="6">
        <v>161.19999999999999</v>
      </c>
      <c r="C8299" s="6">
        <v>130.71119999999999</v>
      </c>
      <c r="D8299" s="6">
        <v>0.23325315657724799</v>
      </c>
      <c r="E8299" s="4">
        <f t="shared" si="32"/>
        <v>7.4897034841058613E-2</v>
      </c>
      <c r="F8299" s="4"/>
    </row>
    <row r="8300" spans="1:6" ht="13.2" x14ac:dyDescent="0.25">
      <c r="A8300" s="5">
        <v>44830.75</v>
      </c>
      <c r="B8300" s="6">
        <v>149.74</v>
      </c>
      <c r="C8300" s="6">
        <v>122.32131</v>
      </c>
      <c r="D8300" s="6">
        <v>0.22415301144175101</v>
      </c>
      <c r="E8300" s="4">
        <f t="shared" si="32"/>
        <v>8.39078379955394E-2</v>
      </c>
      <c r="F8300" s="4"/>
    </row>
    <row r="8301" spans="1:6" ht="13.2" x14ac:dyDescent="0.25">
      <c r="A8301" s="5">
        <v>44830.791666666664</v>
      </c>
      <c r="B8301" s="6">
        <v>140.34</v>
      </c>
      <c r="C8301" s="6">
        <v>124.6799</v>
      </c>
      <c r="D8301" s="6">
        <v>0.12560244273535601</v>
      </c>
      <c r="E8301" s="4">
        <f t="shared" si="32"/>
        <v>8.7195282321073486E-2</v>
      </c>
      <c r="F8301" s="4"/>
    </row>
    <row r="8302" spans="1:6" ht="13.2" x14ac:dyDescent="0.25">
      <c r="A8302" s="5">
        <v>44830.833333333336</v>
      </c>
      <c r="B8302" s="6">
        <v>144.84</v>
      </c>
      <c r="C8302" s="6">
        <v>127.58028</v>
      </c>
      <c r="D8302" s="6">
        <v>0.13528517103113399</v>
      </c>
      <c r="E8302" s="4">
        <f t="shared" si="32"/>
        <v>8.9813480696725956E-2</v>
      </c>
      <c r="F8302" s="4"/>
    </row>
    <row r="8303" spans="1:6" ht="13.2" x14ac:dyDescent="0.25">
      <c r="A8303" s="5">
        <v>44830.875</v>
      </c>
      <c r="B8303" s="6">
        <v>157.32</v>
      </c>
      <c r="C8303" s="6">
        <v>131.12665999999999</v>
      </c>
      <c r="D8303" s="6">
        <v>0.19975602215445701</v>
      </c>
      <c r="E8303" s="4">
        <f t="shared" si="32"/>
        <v>9.7536669316118985E-2</v>
      </c>
      <c r="F8303" s="4"/>
    </row>
    <row r="8304" spans="1:6" ht="13.2" x14ac:dyDescent="0.25">
      <c r="A8304" s="5">
        <v>44830.916666666664</v>
      </c>
      <c r="B8304" s="6">
        <v>175.22</v>
      </c>
      <c r="C8304" s="6">
        <v>136.98732999999999</v>
      </c>
      <c r="D8304" s="6">
        <v>0.279096395265168</v>
      </c>
      <c r="E8304" s="4">
        <f t="shared" si="32"/>
        <v>0.1052075630258632</v>
      </c>
      <c r="F8304" s="4"/>
    </row>
    <row r="8305" spans="1:6" ht="13.2" x14ac:dyDescent="0.25">
      <c r="A8305" s="5">
        <v>44830.958333333336</v>
      </c>
      <c r="B8305" s="6">
        <v>183.3</v>
      </c>
      <c r="C8305" s="6">
        <v>150.03126</v>
      </c>
      <c r="D8305" s="6">
        <v>0.221745388261086</v>
      </c>
      <c r="E8305" s="4">
        <f t="shared" si="32"/>
        <v>0.11037555077764553</v>
      </c>
      <c r="F8305" s="4"/>
    </row>
    <row r="8306" spans="1:6" ht="13.2" x14ac:dyDescent="0.25">
      <c r="A8306" s="5">
        <v>44831</v>
      </c>
      <c r="B8306" s="6">
        <v>206.71</v>
      </c>
      <c r="C8306" s="6">
        <v>189.51087000000001</v>
      </c>
      <c r="D8306" s="6">
        <v>9.0755374612548498E-2</v>
      </c>
      <c r="E8306" s="4">
        <f t="shared" si="32"/>
        <v>0.11070210824136195</v>
      </c>
      <c r="F8306" s="4"/>
    </row>
    <row r="8307" spans="1:6" ht="13.2" x14ac:dyDescent="0.25">
      <c r="A8307" s="5">
        <v>44831.041666666664</v>
      </c>
      <c r="B8307" s="6">
        <v>256.38</v>
      </c>
      <c r="C8307" s="6">
        <v>226.09468000000001</v>
      </c>
      <c r="D8307" s="6">
        <v>0.133949724071349</v>
      </c>
      <c r="E8307" s="4">
        <f t="shared" si="32"/>
        <v>0.11146422004502669</v>
      </c>
      <c r="F8307" s="4"/>
    </row>
    <row r="8308" spans="1:6" ht="13.2" x14ac:dyDescent="0.25">
      <c r="A8308" s="5">
        <v>44831.083333333336</v>
      </c>
      <c r="B8308" s="6">
        <v>289.14</v>
      </c>
      <c r="C8308" s="6">
        <v>255.84601000000001</v>
      </c>
      <c r="D8308" s="6">
        <v>0.13013292644274499</v>
      </c>
      <c r="E8308" s="4">
        <f t="shared" si="32"/>
        <v>0.11169410402882318</v>
      </c>
      <c r="F8308" s="4"/>
    </row>
    <row r="8309" spans="1:6" ht="13.2" x14ac:dyDescent="0.25">
      <c r="A8309" s="5">
        <v>44831.125</v>
      </c>
      <c r="B8309" s="6">
        <v>282.07</v>
      </c>
      <c r="C8309" s="6">
        <v>263.70573000000002</v>
      </c>
      <c r="D8309" s="6">
        <v>6.9639252814111999E-2</v>
      </c>
      <c r="E8309" s="4">
        <f t="shared" si="32"/>
        <v>0.11239715986540245</v>
      </c>
      <c r="F8309" s="4"/>
    </row>
    <row r="8310" spans="1:6" ht="13.2" x14ac:dyDescent="0.25">
      <c r="A8310" s="5">
        <v>44831.166666666664</v>
      </c>
      <c r="B8310" s="6">
        <v>274.52999999999997</v>
      </c>
      <c r="C8310" s="6">
        <v>255.99692999999999</v>
      </c>
      <c r="D8310" s="6">
        <v>7.2395672869983094E-2</v>
      </c>
      <c r="E8310" s="4">
        <f t="shared" si="32"/>
        <v>0.11459539882230228</v>
      </c>
      <c r="F8310" s="4"/>
    </row>
    <row r="8311" spans="1:6" ht="13.2" x14ac:dyDescent="0.25">
      <c r="A8311" s="5">
        <v>44831.208333333336</v>
      </c>
      <c r="B8311" s="6">
        <v>267.64</v>
      </c>
      <c r="C8311" s="6">
        <v>249.31148999999999</v>
      </c>
      <c r="D8311" s="6">
        <v>7.3516507402045503E-2</v>
      </c>
      <c r="E8311" s="4">
        <f t="shared" si="32"/>
        <v>0.11552517870587525</v>
      </c>
      <c r="F8311" s="4"/>
    </row>
    <row r="8312" spans="1:6" ht="13.2" x14ac:dyDescent="0.25">
      <c r="A8312" s="5">
        <v>44831.25</v>
      </c>
      <c r="B8312" s="6">
        <v>266.68</v>
      </c>
      <c r="C8312" s="6">
        <v>246.16996</v>
      </c>
      <c r="D8312" s="6">
        <v>8.3316583388159907E-2</v>
      </c>
      <c r="E8312" s="4">
        <f t="shared" si="32"/>
        <v>0.11637830990005994</v>
      </c>
      <c r="F8312" s="4"/>
    </row>
    <row r="8313" spans="1:6" ht="13.2" x14ac:dyDescent="0.25">
      <c r="A8313" s="5">
        <v>44831.291666666664</v>
      </c>
      <c r="B8313" s="6">
        <v>255.75</v>
      </c>
      <c r="C8313" s="6">
        <v>242.50664</v>
      </c>
      <c r="D8313" s="6">
        <v>5.4610298505640899E-2</v>
      </c>
      <c r="E8313" s="4">
        <f t="shared" si="32"/>
        <v>0.11535794412388051</v>
      </c>
      <c r="F8313" s="4"/>
    </row>
    <row r="8314" spans="1:6" ht="13.2" x14ac:dyDescent="0.25">
      <c r="A8314" s="5">
        <v>44831.333333333336</v>
      </c>
      <c r="B8314" s="6">
        <v>258.41000000000003</v>
      </c>
      <c r="C8314" s="6">
        <v>238.57858999999999</v>
      </c>
      <c r="D8314" s="6">
        <v>8.3123175470187896E-2</v>
      </c>
      <c r="E8314" s="4">
        <f t="shared" si="32"/>
        <v>0.11707681531902366</v>
      </c>
      <c r="F8314" s="4"/>
    </row>
    <row r="8315" spans="1:6" ht="13.2" x14ac:dyDescent="0.25">
      <c r="A8315" s="5">
        <v>44831.375</v>
      </c>
      <c r="B8315" s="6">
        <v>255.22</v>
      </c>
      <c r="C8315" s="6">
        <v>232.73285000000001</v>
      </c>
      <c r="D8315" s="6">
        <v>9.6622157121351707E-2</v>
      </c>
      <c r="E8315" s="4">
        <f t="shared" si="32"/>
        <v>0.11905868505763995</v>
      </c>
      <c r="F8315" s="4"/>
    </row>
    <row r="8316" spans="1:6" ht="13.2" x14ac:dyDescent="0.25">
      <c r="A8316" s="5">
        <v>44831.416666666664</v>
      </c>
      <c r="B8316" s="6">
        <v>252.03</v>
      </c>
      <c r="C8316" s="6">
        <v>227.69298000000001</v>
      </c>
      <c r="D8316" s="6">
        <v>0.106885245210458</v>
      </c>
      <c r="E8316" s="4">
        <f t="shared" si="32"/>
        <v>0.11971266230288265</v>
      </c>
      <c r="F8316" s="4"/>
    </row>
    <row r="8317" spans="1:6" ht="13.2" x14ac:dyDescent="0.25">
      <c r="A8317" s="5">
        <v>44831.458333333336</v>
      </c>
      <c r="B8317" s="6">
        <v>246.54</v>
      </c>
      <c r="C8317" s="6">
        <v>228.72827000000001</v>
      </c>
      <c r="D8317" s="6">
        <v>7.7872883837227305E-2</v>
      </c>
      <c r="E8317" s="4">
        <f t="shared" si="32"/>
        <v>0.11836213486673991</v>
      </c>
      <c r="F8317" s="4"/>
    </row>
    <row r="8318" spans="1:6" ht="13.2" x14ac:dyDescent="0.25">
      <c r="A8318" s="5">
        <v>44831.5</v>
      </c>
      <c r="B8318" s="6">
        <v>248.01</v>
      </c>
      <c r="C8318" s="6">
        <v>233.9974</v>
      </c>
      <c r="D8318" s="6">
        <v>5.9883571355920998E-2</v>
      </c>
      <c r="E8318" s="4">
        <f t="shared" si="32"/>
        <v>0.11814714693881183</v>
      </c>
      <c r="F8318" s="4"/>
    </row>
    <row r="8319" spans="1:6" ht="13.2" x14ac:dyDescent="0.25">
      <c r="A8319" s="5">
        <v>44831.541666666664</v>
      </c>
      <c r="B8319" s="6">
        <v>260.35000000000002</v>
      </c>
      <c r="C8319" s="6">
        <v>233.99301</v>
      </c>
      <c r="D8319" s="6">
        <v>0.11264007416289901</v>
      </c>
      <c r="E8319" s="4">
        <f t="shared" si="32"/>
        <v>0.1201175262648948</v>
      </c>
      <c r="F8319" s="4"/>
    </row>
    <row r="8320" spans="1:6" ht="13.2" x14ac:dyDescent="0.25">
      <c r="A8320" s="5">
        <v>44831.583333333336</v>
      </c>
      <c r="B8320" s="6">
        <v>253.93</v>
      </c>
      <c r="C8320" s="6">
        <v>222.78749999999999</v>
      </c>
      <c r="D8320" s="6">
        <v>0.13978567020142499</v>
      </c>
      <c r="E8320" s="4">
        <f t="shared" si="32"/>
        <v>0.1217288733734934</v>
      </c>
      <c r="F8320" s="4"/>
    </row>
    <row r="8321" spans="1:6" ht="13.2" x14ac:dyDescent="0.25">
      <c r="A8321" s="5">
        <v>44831.625</v>
      </c>
      <c r="B8321" s="6">
        <v>211.94</v>
      </c>
      <c r="C8321" s="6">
        <v>196.57017999999999</v>
      </c>
      <c r="D8321" s="6">
        <v>7.8189987921870902E-2</v>
      </c>
      <c r="E8321" s="4">
        <f t="shared" si="32"/>
        <v>0.1217778958476894</v>
      </c>
      <c r="F8321" s="4"/>
    </row>
    <row r="8322" spans="1:6" ht="13.2" x14ac:dyDescent="0.25">
      <c r="A8322" s="5">
        <v>44831.666666666664</v>
      </c>
      <c r="B8322" s="6">
        <v>161.44</v>
      </c>
      <c r="C8322" s="6">
        <v>164.58176</v>
      </c>
      <c r="D8322" s="6">
        <v>1.90893571681333E-2</v>
      </c>
      <c r="E8322" s="4">
        <f t="shared" si="32"/>
        <v>0.12088750208426075</v>
      </c>
      <c r="F8322" s="4"/>
    </row>
    <row r="8323" spans="1:6" ht="13.2" x14ac:dyDescent="0.25">
      <c r="A8323" s="5">
        <v>44831.708333333336</v>
      </c>
      <c r="B8323" s="6">
        <v>153.71</v>
      </c>
      <c r="C8323" s="6">
        <v>139.46517</v>
      </c>
      <c r="D8323" s="6">
        <v>0.10213897849907599</v>
      </c>
      <c r="E8323" s="4">
        <f t="shared" si="32"/>
        <v>0.1154244113310036</v>
      </c>
      <c r="F8323" s="4"/>
    </row>
    <row r="8324" spans="1:6" ht="13.2" x14ac:dyDescent="0.25">
      <c r="A8324" s="5">
        <v>44831.75</v>
      </c>
      <c r="B8324" s="6">
        <v>147.69999999999999</v>
      </c>
      <c r="C8324" s="6">
        <v>130.42268999999999</v>
      </c>
      <c r="D8324" s="6">
        <v>0.13247165811409001</v>
      </c>
      <c r="E8324" s="4">
        <f t="shared" si="32"/>
        <v>0.11160435494235106</v>
      </c>
      <c r="F8324" s="4"/>
    </row>
    <row r="8325" spans="1:6" ht="13.2" x14ac:dyDescent="0.25">
      <c r="A8325" s="5">
        <v>44831.791666666664</v>
      </c>
      <c r="B8325" s="6">
        <v>146.47999999999999</v>
      </c>
      <c r="C8325" s="6">
        <v>131.34593000000001</v>
      </c>
      <c r="D8325" s="6">
        <v>0.115222984069624</v>
      </c>
      <c r="E8325" s="4">
        <f t="shared" si="32"/>
        <v>0.11117187749794556</v>
      </c>
      <c r="F8325" s="4"/>
    </row>
    <row r="8326" spans="1:6" ht="13.2" x14ac:dyDescent="0.25">
      <c r="A8326" s="5">
        <v>44831.833333333336</v>
      </c>
      <c r="B8326" s="6">
        <v>158.74</v>
      </c>
      <c r="C8326" s="6">
        <v>134.28523000000001</v>
      </c>
      <c r="D8326" s="6">
        <v>0.18211064612243599</v>
      </c>
      <c r="E8326" s="4">
        <f t="shared" si="32"/>
        <v>0.11312293896008314</v>
      </c>
      <c r="F8326" s="4"/>
    </row>
    <row r="8327" spans="1:6" ht="13.2" x14ac:dyDescent="0.25">
      <c r="A8327" s="5">
        <v>44831.875</v>
      </c>
      <c r="B8327" s="6">
        <v>166.9</v>
      </c>
      <c r="C8327" s="6">
        <v>138.67421999999999</v>
      </c>
      <c r="D8327" s="6">
        <v>0.203540211006775</v>
      </c>
      <c r="E8327" s="4">
        <f t="shared" si="32"/>
        <v>0.11328061349559637</v>
      </c>
      <c r="F8327" s="4"/>
    </row>
    <row r="8328" spans="1:6" ht="13.2" x14ac:dyDescent="0.25">
      <c r="A8328" s="5">
        <v>44831.916666666664</v>
      </c>
      <c r="B8328" s="6">
        <v>175</v>
      </c>
      <c r="C8328" s="6">
        <v>145.58959999999999</v>
      </c>
      <c r="D8328" s="6">
        <v>0.20200893470412701</v>
      </c>
      <c r="E8328" s="4">
        <f t="shared" si="32"/>
        <v>0.11006863597221966</v>
      </c>
      <c r="F8328" s="4"/>
    </row>
    <row r="8329" spans="1:6" ht="13.2" x14ac:dyDescent="0.25">
      <c r="A8329" s="5">
        <v>44831.958333333336</v>
      </c>
      <c r="B8329" s="6">
        <v>186.59</v>
      </c>
      <c r="C8329" s="6">
        <v>159.64308</v>
      </c>
      <c r="D8329" s="6">
        <v>0.16879478897550701</v>
      </c>
      <c r="E8329" s="4">
        <f t="shared" si="32"/>
        <v>0.10786236100198721</v>
      </c>
      <c r="F8329" s="4"/>
    </row>
    <row r="8330" spans="1:6" ht="13.2" x14ac:dyDescent="0.25">
      <c r="A8330" s="5">
        <v>44832</v>
      </c>
      <c r="B8330" s="6">
        <v>203.24</v>
      </c>
      <c r="C8330" s="6">
        <v>187.2929</v>
      </c>
      <c r="D8330" s="6">
        <v>8.5145245762119098E-2</v>
      </c>
      <c r="E8330" s="4">
        <f t="shared" si="32"/>
        <v>0.1076286056332193</v>
      </c>
      <c r="F8330" s="4"/>
    </row>
    <row r="8331" spans="1:6" ht="13.2" x14ac:dyDescent="0.25">
      <c r="A8331" s="5">
        <v>44832.041666666664</v>
      </c>
      <c r="B8331" s="6">
        <v>241.85</v>
      </c>
      <c r="C8331" s="6">
        <v>222.86224000000001</v>
      </c>
      <c r="D8331" s="6">
        <v>8.5199538513118997E-2</v>
      </c>
      <c r="E8331" s="4">
        <f t="shared" si="32"/>
        <v>0.10559734790162638</v>
      </c>
      <c r="F8331" s="4"/>
    </row>
    <row r="8332" spans="1:6" ht="13.2" x14ac:dyDescent="0.25">
      <c r="A8332" s="5">
        <v>44832.083333333336</v>
      </c>
      <c r="B8332" s="6">
        <v>273.39</v>
      </c>
      <c r="C8332" s="6">
        <v>252.42586</v>
      </c>
      <c r="D8332" s="6">
        <v>8.3050682683620397E-2</v>
      </c>
      <c r="E8332" s="4">
        <f t="shared" si="32"/>
        <v>0.10363558774499619</v>
      </c>
      <c r="F8332" s="4"/>
    </row>
    <row r="8333" spans="1:6" ht="13.2" x14ac:dyDescent="0.25">
      <c r="A8333" s="5">
        <v>44832.125</v>
      </c>
      <c r="B8333" s="6">
        <v>267.52</v>
      </c>
      <c r="C8333" s="6">
        <v>260.79667999999998</v>
      </c>
      <c r="D8333" s="6">
        <v>2.5779929407076799E-2</v>
      </c>
      <c r="E8333" s="4">
        <f t="shared" si="32"/>
        <v>0.10180811593636972</v>
      </c>
      <c r="F8333" s="4"/>
    </row>
    <row r="8334" spans="1:6" ht="13.2" x14ac:dyDescent="0.25">
      <c r="A8334" s="5">
        <v>44832.166666666664</v>
      </c>
      <c r="B8334" s="6">
        <v>257.66000000000003</v>
      </c>
      <c r="C8334" s="6">
        <v>252.54568</v>
      </c>
      <c r="D8334" s="6">
        <v>2.0251069034322899E-2</v>
      </c>
      <c r="E8334" s="4">
        <f t="shared" si="32"/>
        <v>9.9635424109883866E-2</v>
      </c>
      <c r="F8334" s="4"/>
    </row>
    <row r="8335" spans="1:6" ht="13.2" x14ac:dyDescent="0.25">
      <c r="A8335" s="5">
        <v>44832.208333333336</v>
      </c>
      <c r="B8335" s="6">
        <v>251.12</v>
      </c>
      <c r="C8335" s="6">
        <v>244.54082</v>
      </c>
      <c r="D8335" s="6">
        <v>2.69042199171492E-2</v>
      </c>
      <c r="E8335" s="4">
        <f t="shared" si="32"/>
        <v>9.7693245464679876E-2</v>
      </c>
      <c r="F8335" s="4"/>
    </row>
    <row r="8336" spans="1:6" ht="13.2" x14ac:dyDescent="0.25">
      <c r="A8336" s="5">
        <v>44832.25</v>
      </c>
      <c r="B8336" s="6">
        <v>257.75</v>
      </c>
      <c r="C8336" s="6">
        <v>239.97454999999999</v>
      </c>
      <c r="D8336" s="6">
        <v>7.4072229742695603E-2</v>
      </c>
      <c r="E8336" s="4">
        <f t="shared" si="32"/>
        <v>9.7308064062785513E-2</v>
      </c>
      <c r="F8336" s="4"/>
    </row>
    <row r="8337" spans="1:6" ht="13.2" x14ac:dyDescent="0.25">
      <c r="A8337" s="5">
        <v>44832.291666666664</v>
      </c>
      <c r="B8337" s="6">
        <v>251.09</v>
      </c>
      <c r="C8337" s="6">
        <v>234.15701000000001</v>
      </c>
      <c r="D8337" s="6">
        <v>7.2314683211918293E-2</v>
      </c>
      <c r="E8337" s="4">
        <f t="shared" si="32"/>
        <v>9.8045746758880434E-2</v>
      </c>
      <c r="F8337" s="4"/>
    </row>
    <row r="8338" spans="1:6" ht="13.2" x14ac:dyDescent="0.25">
      <c r="A8338" s="5">
        <v>44832.333333333336</v>
      </c>
      <c r="B8338" s="6">
        <v>246.93</v>
      </c>
      <c r="C8338" s="6">
        <v>228.26082</v>
      </c>
      <c r="D8338" s="6">
        <v>8.17888063312837E-2</v>
      </c>
      <c r="E8338" s="4">
        <f t="shared" si="32"/>
        <v>9.7990148044759418E-2</v>
      </c>
      <c r="F8338" s="4"/>
    </row>
    <row r="8339" spans="1:6" ht="13.2" x14ac:dyDescent="0.25">
      <c r="A8339" s="5">
        <v>44832.375</v>
      </c>
      <c r="B8339" s="6">
        <v>247.92</v>
      </c>
      <c r="C8339" s="6">
        <v>222.19023999999999</v>
      </c>
      <c r="D8339" s="6">
        <v>0.11580058602034</v>
      </c>
      <c r="E8339" s="4">
        <f t="shared" si="32"/>
        <v>9.8789249248883937E-2</v>
      </c>
      <c r="F8339" s="4"/>
    </row>
    <row r="8340" spans="1:6" ht="13.2" x14ac:dyDescent="0.25">
      <c r="A8340" s="5">
        <v>44832.416666666664</v>
      </c>
      <c r="B8340" s="6">
        <v>251.78</v>
      </c>
      <c r="C8340" s="6">
        <v>218.58141000000001</v>
      </c>
      <c r="D8340" s="6">
        <v>0.151882037909811</v>
      </c>
      <c r="E8340" s="4">
        <f t="shared" si="32"/>
        <v>0.10066411561135696</v>
      </c>
      <c r="F8340" s="4"/>
    </row>
    <row r="8341" spans="1:6" ht="13.2" x14ac:dyDescent="0.25">
      <c r="A8341" s="5">
        <v>44832.458333333336</v>
      </c>
      <c r="B8341" s="6">
        <v>251.15</v>
      </c>
      <c r="C8341" s="6">
        <v>222.11966000000001</v>
      </c>
      <c r="D8341" s="6">
        <v>0.130696850517419</v>
      </c>
      <c r="E8341" s="4">
        <f t="shared" si="32"/>
        <v>0.10286511422303164</v>
      </c>
      <c r="F8341" s="4"/>
    </row>
    <row r="8342" spans="1:6" ht="13.2" x14ac:dyDescent="0.25">
      <c r="A8342" s="5">
        <v>44832.5</v>
      </c>
      <c r="B8342" s="6">
        <v>256.58999999999997</v>
      </c>
      <c r="C8342" s="6">
        <v>229.40889000000001</v>
      </c>
      <c r="D8342" s="6">
        <v>0.118483246224677</v>
      </c>
      <c r="E8342" s="4">
        <f t="shared" si="32"/>
        <v>0.10530676734256313</v>
      </c>
      <c r="F8342" s="4"/>
    </row>
    <row r="8343" spans="1:6" ht="13.2" x14ac:dyDescent="0.25">
      <c r="A8343" s="5">
        <v>44832.541666666664</v>
      </c>
      <c r="B8343" s="6">
        <v>250.44</v>
      </c>
      <c r="C8343" s="6">
        <v>229.28030999999999</v>
      </c>
      <c r="D8343" s="6">
        <v>9.2287427559741203E-2</v>
      </c>
      <c r="E8343" s="4">
        <f t="shared" si="32"/>
        <v>0.1044587404007649</v>
      </c>
      <c r="F8343" s="4"/>
    </row>
    <row r="8344" spans="1:6" ht="13.2" x14ac:dyDescent="0.25">
      <c r="A8344" s="5">
        <v>44832.583333333336</v>
      </c>
      <c r="B8344" s="6">
        <v>250.41</v>
      </c>
      <c r="C8344" s="6">
        <v>216.8297</v>
      </c>
      <c r="D8344" s="6">
        <v>0.15486946668283899</v>
      </c>
      <c r="E8344" s="4">
        <f t="shared" si="32"/>
        <v>0.10508723192082382</v>
      </c>
      <c r="F8344" s="4"/>
    </row>
    <row r="8345" spans="1:6" ht="13.2" x14ac:dyDescent="0.25">
      <c r="A8345" s="5">
        <v>44832.625</v>
      </c>
      <c r="B8345" s="6">
        <v>214.65</v>
      </c>
      <c r="C8345" s="6">
        <v>191.86557999999999</v>
      </c>
      <c r="D8345" s="6">
        <v>0.118751992931718</v>
      </c>
      <c r="E8345" s="4">
        <f t="shared" si="32"/>
        <v>0.10677731546290077</v>
      </c>
      <c r="F8345" s="4"/>
    </row>
    <row r="8346" spans="1:6" ht="13.2" x14ac:dyDescent="0.25">
      <c r="A8346" s="5">
        <v>44832.666666666664</v>
      </c>
      <c r="B8346" s="6">
        <v>145.34</v>
      </c>
      <c r="C8346" s="6">
        <v>163.93447</v>
      </c>
      <c r="D8346" s="6">
        <v>0.113426236715194</v>
      </c>
      <c r="E8346" s="4">
        <f t="shared" si="32"/>
        <v>0.11070801877736164</v>
      </c>
      <c r="F8346" s="4"/>
    </row>
    <row r="8347" spans="1:6" ht="13.2" x14ac:dyDescent="0.25">
      <c r="A8347" s="5">
        <v>44832.708333333336</v>
      </c>
      <c r="B8347" s="6">
        <v>138.97999999999999</v>
      </c>
      <c r="C8347" s="6">
        <v>142.07431</v>
      </c>
      <c r="D8347" s="6">
        <v>2.1779518056431201E-2</v>
      </c>
      <c r="E8347" s="4">
        <f t="shared" si="32"/>
        <v>0.10735970792558479</v>
      </c>
      <c r="F8347" s="4"/>
    </row>
    <row r="8348" spans="1:6" ht="13.2" x14ac:dyDescent="0.25">
      <c r="A8348" s="5">
        <v>44832.75</v>
      </c>
      <c r="B8348" s="6">
        <v>137.75</v>
      </c>
      <c r="C8348" s="6">
        <v>133.17642000000001</v>
      </c>
      <c r="D8348" s="6">
        <v>3.4342265695383498E-2</v>
      </c>
      <c r="E8348" s="4">
        <f t="shared" si="32"/>
        <v>0.10327098324147201</v>
      </c>
      <c r="F8348" s="4"/>
    </row>
    <row r="8349" spans="1:6" ht="13.2" x14ac:dyDescent="0.25">
      <c r="A8349" s="5">
        <v>44832.791666666664</v>
      </c>
      <c r="B8349" s="6">
        <v>136.08000000000001</v>
      </c>
      <c r="C8349" s="6">
        <v>132.92330999999999</v>
      </c>
      <c r="D8349" s="6">
        <v>2.37482048859603E-2</v>
      </c>
      <c r="E8349" s="4">
        <f t="shared" si="32"/>
        <v>9.9459534108819359E-2</v>
      </c>
      <c r="F8349" s="4"/>
    </row>
    <row r="8350" spans="1:6" ht="13.2" x14ac:dyDescent="0.25">
      <c r="A8350" s="5">
        <v>44832.833333333336</v>
      </c>
      <c r="B8350" s="6">
        <v>141.68</v>
      </c>
      <c r="C8350" s="6">
        <v>135.65141</v>
      </c>
      <c r="D8350" s="6">
        <v>4.4441779116044598E-2</v>
      </c>
      <c r="E8350" s="4">
        <f t="shared" si="32"/>
        <v>9.3723331316886371E-2</v>
      </c>
      <c r="F8350" s="4"/>
    </row>
    <row r="8351" spans="1:6" ht="13.2" x14ac:dyDescent="0.25">
      <c r="A8351" s="5">
        <v>44832.875</v>
      </c>
      <c r="B8351" s="6">
        <v>150.24</v>
      </c>
      <c r="C8351" s="6">
        <v>140.12254999999999</v>
      </c>
      <c r="D8351" s="6">
        <v>7.2204295454229295E-2</v>
      </c>
      <c r="E8351" s="4">
        <f t="shared" si="32"/>
        <v>8.825100150219696E-2</v>
      </c>
      <c r="F8351" s="4"/>
    </row>
    <row r="8352" spans="1:6" ht="13.2" x14ac:dyDescent="0.25">
      <c r="A8352" s="5">
        <v>44832.916666666664</v>
      </c>
      <c r="B8352" s="6">
        <v>165.54</v>
      </c>
      <c r="C8352" s="6">
        <v>146.23625000000001</v>
      </c>
      <c r="D8352" s="6">
        <v>0.132003863611108</v>
      </c>
      <c r="E8352" s="4">
        <f t="shared" si="32"/>
        <v>8.533412353998783E-2</v>
      </c>
      <c r="F8352" s="4"/>
    </row>
    <row r="8353" spans="1:6" ht="13.2" x14ac:dyDescent="0.25">
      <c r="A8353" s="5">
        <v>44832.958333333336</v>
      </c>
      <c r="B8353" s="6">
        <v>183.68</v>
      </c>
      <c r="C8353" s="6">
        <v>158.84242</v>
      </c>
      <c r="D8353" s="6">
        <v>0.15636616465551201</v>
      </c>
      <c r="E8353" s="4">
        <f t="shared" si="32"/>
        <v>8.4816264193321389E-2</v>
      </c>
      <c r="F8353" s="4"/>
    </row>
    <row r="8354" spans="1:6" ht="13.2" x14ac:dyDescent="0.25">
      <c r="A8354" s="5">
        <v>44830</v>
      </c>
      <c r="B8354" s="6">
        <v>195.89</v>
      </c>
      <c r="C8354" s="6">
        <v>202.98779999999999</v>
      </c>
      <c r="D8354" s="6">
        <v>3.4966633462700701E-2</v>
      </c>
      <c r="E8354" s="4">
        <f t="shared" si="32"/>
        <v>8.2725488680845616E-2</v>
      </c>
      <c r="F8354" s="4"/>
    </row>
    <row r="8355" spans="1:6" ht="13.2" x14ac:dyDescent="0.25">
      <c r="A8355" s="5">
        <v>44830.041666666664</v>
      </c>
      <c r="B8355" s="6">
        <v>246.17</v>
      </c>
      <c r="C8355" s="6">
        <v>244.08158</v>
      </c>
      <c r="D8355" s="6">
        <v>8.5562376316966806E-3</v>
      </c>
      <c r="E8355" s="4">
        <f t="shared" si="32"/>
        <v>7.9532017810786351E-2</v>
      </c>
      <c r="F8355" s="4"/>
    </row>
    <row r="8356" spans="1:6" ht="13.2" x14ac:dyDescent="0.25">
      <c r="A8356" s="5">
        <v>44830.083333333336</v>
      </c>
      <c r="B8356" s="6">
        <v>286.51</v>
      </c>
      <c r="C8356" s="6">
        <v>275.43633</v>
      </c>
      <c r="D8356" s="6">
        <v>4.0204100889668297E-2</v>
      </c>
      <c r="E8356" s="4">
        <f t="shared" si="32"/>
        <v>7.7746743569371682E-2</v>
      </c>
      <c r="F8356" s="4"/>
    </row>
    <row r="8357" spans="1:6" ht="13.2" x14ac:dyDescent="0.25">
      <c r="A8357" s="5">
        <v>44830.125</v>
      </c>
      <c r="B8357" s="6">
        <v>280.14999999999998</v>
      </c>
      <c r="C8357" s="6">
        <v>286.27969000000002</v>
      </c>
      <c r="D8357" s="6">
        <v>2.1411543375640898E-2</v>
      </c>
      <c r="E8357" s="4">
        <f t="shared" si="32"/>
        <v>7.7564727484728521E-2</v>
      </c>
      <c r="F8357" s="4"/>
    </row>
    <row r="8358" spans="1:6" ht="13.2" x14ac:dyDescent="0.25">
      <c r="A8358" s="5">
        <v>44830.166666666664</v>
      </c>
      <c r="B8358" s="6">
        <v>265.52</v>
      </c>
      <c r="C8358" s="6">
        <v>280.51803000000001</v>
      </c>
      <c r="D8358" s="6">
        <v>5.3465475998102599E-2</v>
      </c>
      <c r="E8358" s="4">
        <f t="shared" si="32"/>
        <v>7.8948661108219353E-2</v>
      </c>
      <c r="F8358" s="4"/>
    </row>
    <row r="8359" spans="1:6" ht="13.2" x14ac:dyDescent="0.25">
      <c r="A8359" s="5">
        <v>44830.208333333336</v>
      </c>
      <c r="B8359" s="6">
        <v>267.02999999999997</v>
      </c>
      <c r="C8359" s="6">
        <v>273.40787</v>
      </c>
      <c r="D8359" s="6">
        <v>2.3327309488201699E-2</v>
      </c>
      <c r="E8359" s="4">
        <f t="shared" si="32"/>
        <v>7.8799623173679861E-2</v>
      </c>
      <c r="F8359" s="4"/>
    </row>
    <row r="8360" spans="1:6" ht="13.2" x14ac:dyDescent="0.25">
      <c r="A8360" s="5">
        <v>44830.25</v>
      </c>
      <c r="B8360" s="6">
        <v>267.16000000000003</v>
      </c>
      <c r="C8360" s="6">
        <v>270.67655999999999</v>
      </c>
      <c r="D8360" s="6">
        <v>1.29917418782031E-2</v>
      </c>
      <c r="E8360" s="4">
        <f t="shared" si="32"/>
        <v>7.6254602845992669E-2</v>
      </c>
      <c r="F8360" s="4"/>
    </row>
    <row r="8361" spans="1:6" ht="13.2" x14ac:dyDescent="0.25">
      <c r="A8361" s="5">
        <v>44830.291666666664</v>
      </c>
      <c r="B8361" s="6">
        <v>270.07</v>
      </c>
      <c r="C8361" s="6">
        <v>268.36786999999998</v>
      </c>
      <c r="D8361" s="6">
        <v>6.3425252806903103E-3</v>
      </c>
      <c r="E8361" s="4">
        <f t="shared" si="32"/>
        <v>7.3505762932191507E-2</v>
      </c>
      <c r="F8361" s="4"/>
    </row>
    <row r="8362" spans="1:6" ht="13.2" x14ac:dyDescent="0.25">
      <c r="A8362" s="5">
        <v>44830.333333333336</v>
      </c>
      <c r="B8362" s="6">
        <v>259.38</v>
      </c>
      <c r="C8362" s="6">
        <v>266.00727000000001</v>
      </c>
      <c r="D8362" s="6">
        <v>2.4913867955563801E-2</v>
      </c>
      <c r="E8362" s="4">
        <f t="shared" si="32"/>
        <v>7.1135973833203192E-2</v>
      </c>
      <c r="F8362" s="4"/>
    </row>
    <row r="8363" spans="1:6" ht="13.2" x14ac:dyDescent="0.25">
      <c r="A8363" s="5">
        <v>44830.375</v>
      </c>
      <c r="B8363" s="6">
        <v>254.78</v>
      </c>
      <c r="C8363" s="6">
        <v>260.69445000000002</v>
      </c>
      <c r="D8363" s="6">
        <v>2.2687287742412601E-2</v>
      </c>
      <c r="E8363" s="4">
        <f t="shared" si="32"/>
        <v>6.7256253071622876E-2</v>
      </c>
      <c r="F8363" s="4"/>
    </row>
    <row r="8364" spans="1:6" ht="13.2" x14ac:dyDescent="0.25">
      <c r="A8364" s="5">
        <v>44830.416666666664</v>
      </c>
      <c r="B8364" s="6">
        <v>256.44</v>
      </c>
      <c r="C8364" s="6">
        <v>252.82095000000001</v>
      </c>
      <c r="D8364" s="6">
        <v>1.4314676058293299E-2</v>
      </c>
      <c r="E8364" s="4">
        <f t="shared" si="32"/>
        <v>6.1524279661142968E-2</v>
      </c>
      <c r="F8364" s="4"/>
    </row>
    <row r="8365" spans="1:6" ht="13.2" x14ac:dyDescent="0.25">
      <c r="A8365" s="5">
        <v>44830.458333333336</v>
      </c>
      <c r="B8365" s="6">
        <v>259.70999999999998</v>
      </c>
      <c r="C8365" s="6">
        <v>248.53820999999999</v>
      </c>
      <c r="D8365" s="6">
        <v>4.4949989782255097E-2</v>
      </c>
      <c r="E8365" s="4">
        <f t="shared" si="32"/>
        <v>5.7951493797177824E-2</v>
      </c>
      <c r="F8365" s="4"/>
    </row>
    <row r="8366" spans="1:6" ht="13.2" x14ac:dyDescent="0.25">
      <c r="A8366" s="5">
        <v>44830.5</v>
      </c>
      <c r="B8366" s="6">
        <v>254.71</v>
      </c>
      <c r="C8366" s="6">
        <v>253.72572</v>
      </c>
      <c r="D8366" s="6">
        <v>3.87930715104488E-3</v>
      </c>
      <c r="E8366" s="4">
        <f t="shared" si="32"/>
        <v>5.3176329669109797E-2</v>
      </c>
      <c r="F8366" s="4"/>
    </row>
    <row r="8367" spans="1:6" ht="13.2" x14ac:dyDescent="0.25">
      <c r="A8367" s="5">
        <v>44830.541666666664</v>
      </c>
      <c r="B8367" s="6">
        <v>254.94</v>
      </c>
      <c r="C8367" s="6">
        <v>256.96852000000001</v>
      </c>
      <c r="D8367" s="6">
        <v>7.8940408731778197E-3</v>
      </c>
      <c r="E8367" s="4">
        <f t="shared" si="32"/>
        <v>4.9659938557169651E-2</v>
      </c>
      <c r="F8367" s="4"/>
    </row>
    <row r="8368" spans="1:6" ht="13.2" x14ac:dyDescent="0.25">
      <c r="A8368" s="5">
        <v>44830.583333333336</v>
      </c>
      <c r="B8368" s="6">
        <v>249.47</v>
      </c>
      <c r="C8368" s="6">
        <v>242.71091999999999</v>
      </c>
      <c r="D8368" s="6">
        <v>2.7848273163811499E-2</v>
      </c>
      <c r="E8368" s="4">
        <f t="shared" si="32"/>
        <v>4.4367388827210169E-2</v>
      </c>
      <c r="F8368" s="4"/>
    </row>
    <row r="8369" spans="1:6" ht="13.2" x14ac:dyDescent="0.25">
      <c r="A8369" s="5">
        <v>44830.625</v>
      </c>
      <c r="B8369" s="6">
        <v>211.18</v>
      </c>
      <c r="C8369" s="6">
        <v>204.31021000000001</v>
      </c>
      <c r="D8369" s="6">
        <v>3.3624310796802503E-2</v>
      </c>
      <c r="E8369" s="4">
        <f t="shared" si="32"/>
        <v>4.0820402071588692E-2</v>
      </c>
      <c r="F8369" s="4"/>
    </row>
    <row r="8370" spans="1:6" ht="13.2" x14ac:dyDescent="0.25">
      <c r="A8370" s="5">
        <v>44830.666666666664</v>
      </c>
      <c r="B8370" s="6">
        <v>165.13</v>
      </c>
      <c r="C8370" s="6">
        <v>159.93304000000001</v>
      </c>
      <c r="D8370" s="6">
        <v>3.2494598989677097E-2</v>
      </c>
      <c r="E8370" s="4">
        <f t="shared" si="32"/>
        <v>3.7448250499692158E-2</v>
      </c>
      <c r="F8370" s="4"/>
    </row>
    <row r="8371" spans="1:6" ht="13.2" x14ac:dyDescent="0.25">
      <c r="A8371" s="5">
        <v>44830.708333333336</v>
      </c>
      <c r="B8371" s="6">
        <v>161.19999999999999</v>
      </c>
      <c r="C8371" s="6">
        <v>131.12414999999999</v>
      </c>
      <c r="D8371" s="6">
        <v>0.22936926569209401</v>
      </c>
      <c r="E8371" s="4">
        <f t="shared" si="32"/>
        <v>4.6097823317844767E-2</v>
      </c>
      <c r="F8371" s="4"/>
    </row>
    <row r="8372" spans="1:6" ht="13.2" x14ac:dyDescent="0.25">
      <c r="A8372" s="5">
        <v>44830.75</v>
      </c>
      <c r="B8372" s="6">
        <v>149.74</v>
      </c>
      <c r="C8372" s="6">
        <v>124.86718</v>
      </c>
      <c r="D8372" s="6">
        <v>0.19919421580594601</v>
      </c>
      <c r="E8372" s="4">
        <f t="shared" si="32"/>
        <v>5.2966654572451553E-2</v>
      </c>
      <c r="F8372" s="4"/>
    </row>
    <row r="8373" spans="1:6" ht="13.2" x14ac:dyDescent="0.25">
      <c r="A8373" s="5">
        <v>44830.791666666664</v>
      </c>
      <c r="B8373" s="6">
        <v>140.34</v>
      </c>
      <c r="C8373" s="6">
        <v>127.63764999999999</v>
      </c>
      <c r="D8373" s="6">
        <v>9.9518833196944698E-2</v>
      </c>
      <c r="E8373" s="4">
        <f t="shared" si="32"/>
        <v>5.6123764085409235E-2</v>
      </c>
      <c r="F8373" s="4"/>
    </row>
    <row r="8374" spans="1:6" ht="13.2" x14ac:dyDescent="0.25">
      <c r="A8374" s="5">
        <v>44830.833333333336</v>
      </c>
      <c r="B8374" s="6">
        <v>144.84</v>
      </c>
      <c r="C8374" s="6">
        <v>129.16918999999999</v>
      </c>
      <c r="D8374" s="6">
        <v>0.12132002995451099</v>
      </c>
      <c r="E8374" s="4">
        <f t="shared" si="32"/>
        <v>5.9327024537011996E-2</v>
      </c>
      <c r="F8374" s="4"/>
    </row>
    <row r="8375" spans="1:6" ht="13.2" x14ac:dyDescent="0.25">
      <c r="A8375" s="5">
        <v>44830.875</v>
      </c>
      <c r="B8375" s="6">
        <v>157.32</v>
      </c>
      <c r="C8375" s="6">
        <v>132.84523999999999</v>
      </c>
      <c r="D8375" s="6">
        <v>0.184235129538702</v>
      </c>
      <c r="E8375" s="4">
        <f t="shared" si="32"/>
        <v>6.3994975957198358E-2</v>
      </c>
      <c r="F8375" s="4"/>
    </row>
    <row r="8376" spans="1:6" ht="13.2" x14ac:dyDescent="0.25">
      <c r="A8376" s="5">
        <v>44830.916666666664</v>
      </c>
      <c r="B8376" s="6">
        <v>175.22</v>
      </c>
      <c r="C8376" s="6">
        <v>143.22678999999999</v>
      </c>
      <c r="D8376" s="6">
        <v>0.22337448182703801</v>
      </c>
      <c r="E8376" s="4">
        <f t="shared" si="32"/>
        <v>6.7802085049528768E-2</v>
      </c>
      <c r="F8376" s="4"/>
    </row>
    <row r="8377" spans="1:6" ht="13.2" x14ac:dyDescent="0.25">
      <c r="A8377" s="5">
        <v>44830.958333333336</v>
      </c>
      <c r="B8377" s="6">
        <v>183.3</v>
      </c>
      <c r="C8377" s="6">
        <v>163.43796</v>
      </c>
      <c r="D8377" s="6">
        <v>0.121526480139619</v>
      </c>
      <c r="E8377" s="4">
        <f t="shared" si="32"/>
        <v>6.635043152803323E-2</v>
      </c>
      <c r="F8377" s="4"/>
    </row>
    <row r="8378" spans="1:6" ht="13.2" x14ac:dyDescent="0.25">
      <c r="A8378" s="5">
        <v>44831</v>
      </c>
      <c r="B8378" s="6">
        <v>206.71</v>
      </c>
      <c r="C8378" s="6">
        <v>198.14922999999999</v>
      </c>
      <c r="D8378" s="6">
        <v>4.3203650097454402E-2</v>
      </c>
      <c r="E8378" s="4">
        <f t="shared" si="32"/>
        <v>6.6693640554481307E-2</v>
      </c>
      <c r="F8378" s="4"/>
    </row>
    <row r="8379" spans="1:6" ht="13.2" x14ac:dyDescent="0.25">
      <c r="A8379" s="5">
        <v>44831.041666666664</v>
      </c>
      <c r="B8379" s="6">
        <v>256.38</v>
      </c>
      <c r="C8379" s="6">
        <v>235.50783000000001</v>
      </c>
      <c r="D8379" s="6">
        <v>8.86262252936557E-2</v>
      </c>
      <c r="E8379" s="4">
        <f t="shared" si="32"/>
        <v>7.0029890040396253E-2</v>
      </c>
      <c r="F8379" s="4"/>
    </row>
    <row r="8380" spans="1:6" ht="13.2" x14ac:dyDescent="0.25">
      <c r="A8380" s="5">
        <v>44831.083333333336</v>
      </c>
      <c r="B8380" s="6">
        <v>289.14</v>
      </c>
      <c r="C8380" s="6">
        <v>264.8399</v>
      </c>
      <c r="D8380" s="6">
        <v>9.1753923785653002E-2</v>
      </c>
      <c r="E8380" s="4">
        <f t="shared" si="32"/>
        <v>7.2177799327728956E-2</v>
      </c>
      <c r="F8380" s="4"/>
    </row>
    <row r="8381" spans="1:6" ht="13.2" x14ac:dyDescent="0.25">
      <c r="A8381" s="5">
        <v>44831.125</v>
      </c>
      <c r="B8381" s="6">
        <v>282.07</v>
      </c>
      <c r="C8381" s="6">
        <v>272.61459000000002</v>
      </c>
      <c r="D8381" s="6">
        <v>3.4684167123997099E-2</v>
      </c>
      <c r="E8381" s="4">
        <f t="shared" si="32"/>
        <v>7.27308253172438E-2</v>
      </c>
      <c r="F8381" s="4"/>
    </row>
    <row r="8382" spans="1:6" ht="13.2" x14ac:dyDescent="0.25">
      <c r="A8382" s="5">
        <v>44831.166666666664</v>
      </c>
      <c r="B8382" s="6">
        <v>274.52999999999997</v>
      </c>
      <c r="C8382" s="6">
        <v>264.63443999999998</v>
      </c>
      <c r="D8382" s="6">
        <v>3.73933188741419E-2</v>
      </c>
      <c r="E8382" s="4">
        <f t="shared" si="32"/>
        <v>7.2061152103745432E-2</v>
      </c>
      <c r="F8382" s="4"/>
    </row>
    <row r="8383" spans="1:6" ht="13.2" x14ac:dyDescent="0.25">
      <c r="A8383" s="5">
        <v>44831.208333333336</v>
      </c>
      <c r="B8383" s="6">
        <v>267.64</v>
      </c>
      <c r="C8383" s="6">
        <v>257.44263999999998</v>
      </c>
      <c r="D8383" s="6">
        <v>3.96102215235207E-2</v>
      </c>
      <c r="E8383" s="4">
        <f t="shared" si="32"/>
        <v>7.2739606771883722E-2</v>
      </c>
      <c r="F8383" s="4"/>
    </row>
    <row r="8384" spans="1:6" ht="13.2" x14ac:dyDescent="0.25">
      <c r="A8384" s="5">
        <v>44831.25</v>
      </c>
      <c r="B8384" s="6">
        <v>266.68</v>
      </c>
      <c r="C8384" s="6">
        <v>254.05656999999999</v>
      </c>
      <c r="D8384" s="6">
        <v>4.9687477084335997E-2</v>
      </c>
      <c r="E8384" s="4">
        <f t="shared" si="32"/>
        <v>7.426859573880594E-2</v>
      </c>
      <c r="F8384" s="4"/>
    </row>
    <row r="8385" spans="1:6" ht="13.2" x14ac:dyDescent="0.25">
      <c r="A8385" s="5">
        <v>44831.291666666664</v>
      </c>
      <c r="B8385" s="6">
        <v>255.75</v>
      </c>
      <c r="C8385" s="6">
        <v>249.89303000000001</v>
      </c>
      <c r="D8385" s="6">
        <v>2.3437908612337001E-2</v>
      </c>
      <c r="E8385" s="4">
        <f t="shared" si="32"/>
        <v>7.4980903377624544E-2</v>
      </c>
      <c r="F8385" s="4"/>
    </row>
    <row r="8386" spans="1:6" ht="13.2" x14ac:dyDescent="0.25">
      <c r="A8386" s="5">
        <v>44831.333333333336</v>
      </c>
      <c r="B8386" s="6">
        <v>258.41000000000003</v>
      </c>
      <c r="C8386" s="6">
        <v>245.52735999999999</v>
      </c>
      <c r="D8386" s="6">
        <v>5.2469264525143097E-2</v>
      </c>
      <c r="E8386" s="4">
        <f t="shared" si="32"/>
        <v>7.612904490135701E-2</v>
      </c>
      <c r="F8386" s="4"/>
    </row>
    <row r="8387" spans="1:6" ht="13.2" x14ac:dyDescent="0.25">
      <c r="A8387" s="5">
        <v>44831.375</v>
      </c>
      <c r="B8387" s="6">
        <v>255.22</v>
      </c>
      <c r="C8387" s="6">
        <v>239.63462000000001</v>
      </c>
      <c r="D8387" s="6">
        <v>6.5038098418333606E-2</v>
      </c>
      <c r="E8387" s="4">
        <f t="shared" si="32"/>
        <v>7.7893662012853734E-2</v>
      </c>
      <c r="F8387" s="4"/>
    </row>
    <row r="8388" spans="1:6" ht="13.2" x14ac:dyDescent="0.25">
      <c r="A8388" s="5">
        <v>44831.416666666664</v>
      </c>
      <c r="B8388" s="6">
        <v>252.03</v>
      </c>
      <c r="C8388" s="6">
        <v>233.77170000000001</v>
      </c>
      <c r="D8388" s="6">
        <v>7.8103123688624307E-2</v>
      </c>
      <c r="E8388" s="4">
        <f t="shared" si="32"/>
        <v>8.0551513997450849E-2</v>
      </c>
      <c r="F8388" s="4"/>
    </row>
    <row r="8389" spans="1:6" ht="13.2" x14ac:dyDescent="0.25">
      <c r="A8389" s="5">
        <v>44831.458333333336</v>
      </c>
      <c r="B8389" s="6">
        <v>246.54</v>
      </c>
      <c r="C8389" s="6">
        <v>232.85968</v>
      </c>
      <c r="D8389" s="6">
        <v>5.8749200376810598E-2</v>
      </c>
      <c r="E8389" s="4">
        <f t="shared" si="32"/>
        <v>8.1126481105557327E-2</v>
      </c>
      <c r="F8389" s="4"/>
    </row>
    <row r="8390" spans="1:6" ht="13.2" x14ac:dyDescent="0.25">
      <c r="A8390" s="5">
        <v>44831.5</v>
      </c>
      <c r="B8390" s="6">
        <v>248.01</v>
      </c>
      <c r="C8390" s="6">
        <v>237.81039999999999</v>
      </c>
      <c r="D8390" s="6">
        <v>4.2889629721828797E-2</v>
      </c>
      <c r="E8390" s="4">
        <f t="shared" si="32"/>
        <v>8.2751911212673335E-2</v>
      </c>
      <c r="F8390" s="4"/>
    </row>
    <row r="8391" spans="1:6" ht="13.2" x14ac:dyDescent="0.25">
      <c r="A8391" s="5">
        <v>44831.541666666664</v>
      </c>
      <c r="B8391" s="6">
        <v>260.35000000000002</v>
      </c>
      <c r="C8391" s="6">
        <v>238.89224999999999</v>
      </c>
      <c r="D8391" s="6">
        <v>8.9821875761980696E-2</v>
      </c>
      <c r="E8391" s="4">
        <f t="shared" si="32"/>
        <v>8.6165570999706786E-2</v>
      </c>
      <c r="F8391" s="4"/>
    </row>
    <row r="8392" spans="1:6" ht="13.2" x14ac:dyDescent="0.25">
      <c r="A8392" s="5">
        <v>44831.583333333336</v>
      </c>
      <c r="B8392" s="6">
        <v>253.93</v>
      </c>
      <c r="C8392" s="6">
        <v>226.82399000000001</v>
      </c>
      <c r="D8392" s="6">
        <v>0.11950239478637099</v>
      </c>
      <c r="E8392" s="4">
        <f t="shared" si="32"/>
        <v>8.9984492733980112E-2</v>
      </c>
      <c r="F8392" s="4"/>
    </row>
    <row r="8393" spans="1:6" ht="13.2" x14ac:dyDescent="0.25">
      <c r="A8393" s="5">
        <v>44831.625</v>
      </c>
      <c r="B8393" s="6">
        <v>211.94</v>
      </c>
      <c r="C8393" s="6">
        <v>197.31657999999999</v>
      </c>
      <c r="D8393" s="6">
        <v>7.4111460881797195E-2</v>
      </c>
      <c r="E8393" s="4">
        <f t="shared" si="32"/>
        <v>9.1671457320854868E-2</v>
      </c>
      <c r="F8393" s="4"/>
    </row>
    <row r="8394" spans="1:6" ht="13.2" x14ac:dyDescent="0.25">
      <c r="A8394" s="5">
        <v>44831.666666666664</v>
      </c>
      <c r="B8394" s="6">
        <v>161.44</v>
      </c>
      <c r="C8394" s="6">
        <v>163.04214999999999</v>
      </c>
      <c r="D8394" s="6">
        <v>9.8266000540350694E-3</v>
      </c>
      <c r="E8394" s="4">
        <f t="shared" si="32"/>
        <v>9.0726957365203129E-2</v>
      </c>
      <c r="F8394" s="4"/>
    </row>
    <row r="8395" spans="1:6" ht="13.2" x14ac:dyDescent="0.25">
      <c r="A8395" s="5">
        <v>44831.708333333336</v>
      </c>
      <c r="B8395" s="6">
        <v>153.71</v>
      </c>
      <c r="C8395" s="6">
        <v>138.79916</v>
      </c>
      <c r="D8395" s="6">
        <v>0.107427451290051</v>
      </c>
      <c r="E8395" s="4">
        <f t="shared" si="32"/>
        <v>8.5646048431784652E-2</v>
      </c>
      <c r="F8395" s="4"/>
    </row>
    <row r="8396" spans="1:6" ht="13.2" x14ac:dyDescent="0.25">
      <c r="A8396" s="5">
        <v>44831.75</v>
      </c>
      <c r="B8396" s="6">
        <v>147.69999999999999</v>
      </c>
      <c r="C8396" s="6">
        <v>131.99321</v>
      </c>
      <c r="D8396" s="6">
        <v>0.118996954464551</v>
      </c>
      <c r="E8396" s="4">
        <f t="shared" si="32"/>
        <v>8.230449587589321E-2</v>
      </c>
      <c r="F8396" s="4"/>
    </row>
    <row r="8397" spans="1:6" ht="13.2" x14ac:dyDescent="0.25">
      <c r="A8397" s="5">
        <v>44831.791666666664</v>
      </c>
      <c r="B8397" s="6">
        <v>146.47999999999999</v>
      </c>
      <c r="C8397" s="6">
        <v>134.13503</v>
      </c>
      <c r="D8397" s="6">
        <v>9.2033900465821494E-2</v>
      </c>
      <c r="E8397" s="4">
        <f t="shared" si="32"/>
        <v>8.1992623678763074E-2</v>
      </c>
      <c r="F8397" s="4"/>
    </row>
    <row r="8398" spans="1:6" ht="13.2" x14ac:dyDescent="0.25">
      <c r="A8398" s="5">
        <v>44831.833333333336</v>
      </c>
      <c r="B8398" s="6">
        <v>158.74</v>
      </c>
      <c r="C8398" s="6">
        <v>137.01205999999999</v>
      </c>
      <c r="D8398" s="6">
        <v>0.15858414215507699</v>
      </c>
      <c r="E8398" s="4">
        <f t="shared" si="32"/>
        <v>8.3545295020453325E-2</v>
      </c>
      <c r="F8398" s="4"/>
    </row>
    <row r="8399" spans="1:6" ht="13.2" x14ac:dyDescent="0.25">
      <c r="A8399" s="5">
        <v>44831.875</v>
      </c>
      <c r="B8399" s="6">
        <v>166.9</v>
      </c>
      <c r="C8399" s="6">
        <v>141.11852999999999</v>
      </c>
      <c r="D8399" s="6">
        <v>0.18269372562200001</v>
      </c>
      <c r="E8399" s="4">
        <f t="shared" si="32"/>
        <v>8.3481069857257395E-2</v>
      </c>
      <c r="F8399" s="4"/>
    </row>
    <row r="8400" spans="1:6" ht="13.2" x14ac:dyDescent="0.25">
      <c r="A8400" s="5">
        <v>44831.916666666664</v>
      </c>
      <c r="B8400" s="6">
        <v>175</v>
      </c>
      <c r="C8400" s="6">
        <v>148.89507</v>
      </c>
      <c r="D8400" s="6">
        <v>0.17532434082605899</v>
      </c>
      <c r="E8400" s="4">
        <f t="shared" si="32"/>
        <v>8.1478980648883273E-2</v>
      </c>
      <c r="F8400" s="4"/>
    </row>
    <row r="8401" spans="1:6" ht="13.2" x14ac:dyDescent="0.25">
      <c r="A8401" s="5">
        <v>44831.958333333336</v>
      </c>
      <c r="B8401" s="6">
        <v>186.59</v>
      </c>
      <c r="C8401" s="6">
        <v>164.98367999999999</v>
      </c>
      <c r="D8401" s="6">
        <v>0.13096034710827101</v>
      </c>
      <c r="E8401" s="4">
        <f t="shared" si="32"/>
        <v>8.1872058439243778E-2</v>
      </c>
      <c r="F8401" s="4"/>
    </row>
    <row r="8402" spans="1:6" ht="13.2" x14ac:dyDescent="0.25">
      <c r="A8402" s="5">
        <v>44832</v>
      </c>
      <c r="B8402" s="6">
        <v>203.24</v>
      </c>
      <c r="C8402" s="6">
        <v>194.79381000000001</v>
      </c>
      <c r="D8402" s="6">
        <v>4.3359642690904802E-2</v>
      </c>
      <c r="E8402" s="4">
        <f t="shared" si="32"/>
        <v>8.187855813063756E-2</v>
      </c>
      <c r="F8402" s="4"/>
    </row>
    <row r="8403" spans="1:6" ht="13.2" x14ac:dyDescent="0.25">
      <c r="A8403" s="5">
        <v>44832.041666666664</v>
      </c>
      <c r="B8403" s="6">
        <v>241.85</v>
      </c>
      <c r="C8403" s="6">
        <v>230.21937</v>
      </c>
      <c r="D8403" s="6">
        <v>5.0519771642151497E-2</v>
      </c>
      <c r="E8403" s="4">
        <f t="shared" si="32"/>
        <v>8.0290789228491546E-2</v>
      </c>
      <c r="F8403" s="4"/>
    </row>
    <row r="8404" spans="1:6" ht="13.2" x14ac:dyDescent="0.25">
      <c r="A8404" s="5">
        <v>44832.083333333336</v>
      </c>
      <c r="B8404" s="6">
        <v>273.39</v>
      </c>
      <c r="C8404" s="6">
        <v>257.46532000000002</v>
      </c>
      <c r="D8404" s="6">
        <v>6.1851747645080703E-2</v>
      </c>
      <c r="E8404" s="4">
        <f t="shared" si="32"/>
        <v>7.9044865222634361E-2</v>
      </c>
      <c r="F8404" s="4"/>
    </row>
    <row r="8405" spans="1:6" ht="13.2" x14ac:dyDescent="0.25">
      <c r="A8405" s="5">
        <v>44832.125</v>
      </c>
      <c r="B8405" s="6">
        <v>267.52</v>
      </c>
      <c r="C8405" s="6">
        <v>263.55092999999999</v>
      </c>
      <c r="D8405" s="6">
        <v>1.50599734176615E-2</v>
      </c>
      <c r="E8405" s="4">
        <f t="shared" si="32"/>
        <v>7.8227190484870368E-2</v>
      </c>
      <c r="F8405" s="4"/>
    </row>
    <row r="8406" spans="1:6" ht="13.2" x14ac:dyDescent="0.25">
      <c r="A8406" s="5">
        <v>44832.166666666664</v>
      </c>
      <c r="B8406" s="6">
        <v>257.66000000000003</v>
      </c>
      <c r="C8406" s="6">
        <v>254.6902</v>
      </c>
      <c r="D8406" s="6">
        <v>1.16604408021982E-2</v>
      </c>
      <c r="E8406" s="4">
        <f t="shared" si="32"/>
        <v>7.715498723187271E-2</v>
      </c>
      <c r="F8406" s="4"/>
    </row>
    <row r="8407" spans="1:6" ht="13.2" x14ac:dyDescent="0.25">
      <c r="A8407" s="5">
        <v>44832.208333333336</v>
      </c>
      <c r="B8407" s="6">
        <v>251.12</v>
      </c>
      <c r="C8407" s="6">
        <v>247.30007000000001</v>
      </c>
      <c r="D8407" s="6">
        <v>1.54465382884849E-2</v>
      </c>
      <c r="E8407" s="4">
        <f t="shared" si="32"/>
        <v>7.6148167097079569E-2</v>
      </c>
      <c r="F8407" s="4"/>
    </row>
    <row r="8408" spans="1:6" ht="13.2" x14ac:dyDescent="0.25">
      <c r="A8408" s="5">
        <v>44832.25</v>
      </c>
      <c r="B8408" s="6">
        <v>257.75</v>
      </c>
      <c r="C8408" s="6">
        <v>243.64738</v>
      </c>
      <c r="D8408" s="6">
        <v>5.7881270875968303E-2</v>
      </c>
      <c r="E8408" s="4">
        <f t="shared" si="32"/>
        <v>7.6489575171730911E-2</v>
      </c>
      <c r="F8408" s="4"/>
    </row>
    <row r="8409" spans="1:6" ht="13.2" x14ac:dyDescent="0.25">
      <c r="A8409" s="5">
        <v>44832.291666666664</v>
      </c>
      <c r="B8409" s="6">
        <v>251.09</v>
      </c>
      <c r="C8409" s="6">
        <v>238.67914999999999</v>
      </c>
      <c r="D8409" s="6">
        <v>5.1998048426098398E-2</v>
      </c>
      <c r="E8409" s="4">
        <f t="shared" si="32"/>
        <v>7.7679580997304307E-2</v>
      </c>
      <c r="F8409" s="4"/>
    </row>
    <row r="8410" spans="1:6" ht="13.2" x14ac:dyDescent="0.25">
      <c r="A8410" s="5">
        <v>44832.333333333336</v>
      </c>
      <c r="B8410" s="6">
        <v>246.93</v>
      </c>
      <c r="C8410" s="6">
        <v>233.60445000000001</v>
      </c>
      <c r="D8410" s="6">
        <v>5.7043219853046397E-2</v>
      </c>
      <c r="E8410" s="4">
        <f t="shared" si="32"/>
        <v>7.7870162469300286E-2</v>
      </c>
      <c r="F8410" s="4"/>
    </row>
    <row r="8411" spans="1:6" ht="13.2" x14ac:dyDescent="0.25">
      <c r="A8411" s="5">
        <v>44832.375</v>
      </c>
      <c r="B8411" s="6">
        <v>247.92</v>
      </c>
      <c r="C8411" s="6">
        <v>228.04423</v>
      </c>
      <c r="D8411" s="6">
        <v>8.7157522029827197E-2</v>
      </c>
      <c r="E8411" s="4">
        <f t="shared" si="32"/>
        <v>7.8791805119779179E-2</v>
      </c>
      <c r="F8411" s="4"/>
    </row>
    <row r="8412" spans="1:6" ht="13.2" x14ac:dyDescent="0.25">
      <c r="A8412" s="5">
        <v>44832.416666666664</v>
      </c>
      <c r="B8412" s="6">
        <v>251.78</v>
      </c>
      <c r="C8412" s="6">
        <v>224.06576999999999</v>
      </c>
      <c r="D8412" s="6">
        <v>0.123687924309009</v>
      </c>
      <c r="E8412" s="4">
        <f t="shared" si="32"/>
        <v>8.0691171812295209E-2</v>
      </c>
      <c r="F8412" s="4"/>
    </row>
    <row r="8413" spans="1:6" ht="13.2" x14ac:dyDescent="0.25">
      <c r="A8413" s="5">
        <v>44832.458333333336</v>
      </c>
      <c r="B8413" s="6">
        <v>251.15</v>
      </c>
      <c r="C8413" s="6">
        <v>226.19110000000001</v>
      </c>
      <c r="D8413" s="6">
        <v>0.11034430620833401</v>
      </c>
      <c r="E8413" s="4">
        <f t="shared" si="32"/>
        <v>8.2840967888608688E-2</v>
      </c>
      <c r="F8413" s="4"/>
    </row>
    <row r="8414" spans="1:6" ht="13.2" x14ac:dyDescent="0.25">
      <c r="A8414" s="5">
        <v>44832.5</v>
      </c>
      <c r="B8414" s="6">
        <v>256.58999999999997</v>
      </c>
      <c r="C8414" s="6">
        <v>232.60621</v>
      </c>
      <c r="D8414" s="6">
        <v>0.103108984063666</v>
      </c>
      <c r="E8414" s="4">
        <f t="shared" si="32"/>
        <v>8.5350107652851906E-2</v>
      </c>
      <c r="F8414" s="4"/>
    </row>
    <row r="8415" spans="1:6" ht="13.2" x14ac:dyDescent="0.25">
      <c r="A8415" s="5">
        <v>44832.541666666664</v>
      </c>
      <c r="B8415" s="6">
        <v>250.44</v>
      </c>
      <c r="C8415" s="6">
        <v>232.89592999999999</v>
      </c>
      <c r="D8415" s="6">
        <v>7.5330084128133995E-2</v>
      </c>
      <c r="E8415" s="4">
        <f t="shared" si="32"/>
        <v>8.4746283001441644E-2</v>
      </c>
      <c r="F8415" s="4"/>
    </row>
    <row r="8416" spans="1:6" ht="13.2" x14ac:dyDescent="0.25">
      <c r="A8416" s="5">
        <v>44832.583333333336</v>
      </c>
      <c r="B8416" s="6">
        <v>250.41</v>
      </c>
      <c r="C8416" s="6">
        <v>220.85234</v>
      </c>
      <c r="D8416" s="6">
        <v>0.13383448869049699</v>
      </c>
      <c r="E8416" s="4">
        <f t="shared" si="32"/>
        <v>8.5343453580780215E-2</v>
      </c>
      <c r="F8416" s="4"/>
    </row>
    <row r="8417" spans="1:6" ht="13.2" x14ac:dyDescent="0.25">
      <c r="A8417" s="5">
        <v>44832.625</v>
      </c>
      <c r="B8417" s="6">
        <v>214.65</v>
      </c>
      <c r="C8417" s="6">
        <v>194.62423999999999</v>
      </c>
      <c r="D8417" s="6">
        <v>0.10289448015314</v>
      </c>
      <c r="E8417" s="4">
        <f t="shared" si="32"/>
        <v>8.6542746050419492E-2</v>
      </c>
      <c r="F8417" s="4"/>
    </row>
    <row r="8418" spans="1:6" ht="13.2" x14ac:dyDescent="0.25">
      <c r="A8418" s="5">
        <v>44832.666666666664</v>
      </c>
      <c r="B8418" s="6">
        <v>145.34</v>
      </c>
      <c r="C8418" s="6">
        <v>164.48303000000001</v>
      </c>
      <c r="D8418" s="6">
        <v>0.116383009238095</v>
      </c>
      <c r="E8418" s="4">
        <f t="shared" si="32"/>
        <v>9.0982596433088661E-2</v>
      </c>
      <c r="F8418" s="4"/>
    </row>
    <row r="8419" spans="1:6" ht="13.2" x14ac:dyDescent="0.25">
      <c r="A8419" s="5">
        <v>44832.708333333336</v>
      </c>
      <c r="B8419" s="6">
        <v>138.97999999999999</v>
      </c>
      <c r="C8419" s="6">
        <v>141.57024999999999</v>
      </c>
      <c r="D8419" s="6">
        <v>1.8296570077399699E-2</v>
      </c>
      <c r="E8419" s="4">
        <f t="shared" si="32"/>
        <v>8.7268809715894846E-2</v>
      </c>
      <c r="F8419" s="4"/>
    </row>
    <row r="8420" spans="1:6" ht="13.2" x14ac:dyDescent="0.25">
      <c r="A8420" s="5">
        <v>44832.75</v>
      </c>
      <c r="B8420" s="6">
        <v>137.75</v>
      </c>
      <c r="C8420" s="6">
        <v>133.49193</v>
      </c>
      <c r="D8420" s="6">
        <v>3.1897583621721501E-2</v>
      </c>
      <c r="E8420" s="4">
        <f t="shared" si="32"/>
        <v>8.3639669264110275E-2</v>
      </c>
      <c r="F8420" s="4"/>
    </row>
    <row r="8421" spans="1:6" ht="13.2" x14ac:dyDescent="0.25">
      <c r="A8421" s="5">
        <v>44832.791666666664</v>
      </c>
      <c r="B8421" s="6">
        <v>136.08000000000001</v>
      </c>
      <c r="C8421" s="6">
        <v>134.55083999999999</v>
      </c>
      <c r="D8421" s="6">
        <v>1.1364923474279399E-2</v>
      </c>
      <c r="E8421" s="4">
        <f t="shared" si="32"/>
        <v>8.0278461889462679E-2</v>
      </c>
      <c r="F8421" s="4"/>
    </row>
    <row r="8422" spans="1:6" ht="13.2" x14ac:dyDescent="0.25">
      <c r="A8422" s="5">
        <v>44832.833333333336</v>
      </c>
      <c r="B8422" s="6">
        <v>141.68</v>
      </c>
      <c r="C8422" s="6">
        <v>137.55891</v>
      </c>
      <c r="D8422" s="6">
        <v>2.9958728227782599E-2</v>
      </c>
      <c r="E8422" s="4">
        <f t="shared" si="32"/>
        <v>7.4919069642492078E-2</v>
      </c>
      <c r="F8422" s="4"/>
    </row>
    <row r="8423" spans="1:6" ht="13.2" x14ac:dyDescent="0.25">
      <c r="A8423" s="5">
        <v>44832.875</v>
      </c>
      <c r="B8423" s="6">
        <v>150.24</v>
      </c>
      <c r="C8423" s="6">
        <v>141.88677000000001</v>
      </c>
      <c r="D8423" s="6">
        <v>5.88725079864739E-2</v>
      </c>
      <c r="E8423" s="4">
        <f t="shared" si="32"/>
        <v>6.9759852241011819E-2</v>
      </c>
      <c r="F8423" s="4"/>
    </row>
    <row r="8424" spans="1:6" ht="13.2" x14ac:dyDescent="0.25">
      <c r="A8424" s="5">
        <v>44832.916666666664</v>
      </c>
      <c r="B8424" s="6">
        <v>165.54</v>
      </c>
      <c r="C8424" s="6">
        <v>148.95940999999999</v>
      </c>
      <c r="D8424" s="6">
        <v>0.111309450003863</v>
      </c>
      <c r="E8424" s="4">
        <f t="shared" si="32"/>
        <v>6.7092565123420336E-2</v>
      </c>
      <c r="F8424" s="4"/>
    </row>
    <row r="8425" spans="1:6" ht="13.2" x14ac:dyDescent="0.25">
      <c r="A8425" s="5">
        <v>44832.958333333336</v>
      </c>
      <c r="B8425" s="6">
        <v>183.68</v>
      </c>
      <c r="C8425" s="6">
        <v>163.88296</v>
      </c>
      <c r="D8425" s="6">
        <v>0.120799868393883</v>
      </c>
      <c r="E8425" s="4">
        <f t="shared" si="32"/>
        <v>6.6669211843654153E-2</v>
      </c>
      <c r="F8425" s="4"/>
    </row>
    <row r="8426" spans="1:6" ht="13.2" x14ac:dyDescent="0.25">
      <c r="A8426" s="5">
        <v>44833</v>
      </c>
      <c r="B8426" s="6">
        <v>192.98</v>
      </c>
      <c r="C8426" s="6">
        <v>189.60856999999999</v>
      </c>
      <c r="D8426" s="6">
        <v>1.7781000088761802E-2</v>
      </c>
      <c r="E8426" s="4">
        <f t="shared" si="32"/>
        <v>6.5603435068564864E-2</v>
      </c>
      <c r="F8426" s="4"/>
    </row>
    <row r="8427" spans="1:6" ht="13.2" x14ac:dyDescent="0.25">
      <c r="A8427" s="5">
        <v>44833.041666666664</v>
      </c>
      <c r="B8427" s="6">
        <v>225.2</v>
      </c>
      <c r="C8427" s="6">
        <v>223.22884999999999</v>
      </c>
      <c r="D8427" s="6">
        <v>8.8301758486862003E-3</v>
      </c>
      <c r="E8427" s="4">
        <f t="shared" si="32"/>
        <v>6.3866368577170471E-2</v>
      </c>
      <c r="F8427" s="4"/>
    </row>
    <row r="8428" spans="1:6" ht="13.2" x14ac:dyDescent="0.25">
      <c r="A8428" s="5">
        <v>44833.083333333336</v>
      </c>
      <c r="B8428" s="6">
        <v>256.51</v>
      </c>
      <c r="C8428" s="6">
        <v>248.83991</v>
      </c>
      <c r="D8428" s="6">
        <v>3.0823391633600799E-2</v>
      </c>
      <c r="E8428" s="4">
        <f t="shared" si="32"/>
        <v>6.2573520410025465E-2</v>
      </c>
      <c r="F8428" s="4"/>
    </row>
    <row r="8429" spans="1:6" ht="13.2" x14ac:dyDescent="0.25">
      <c r="A8429" s="5">
        <v>44833.125</v>
      </c>
      <c r="B8429" s="6">
        <v>247.1</v>
      </c>
      <c r="C8429" s="6">
        <v>254.64305999999999</v>
      </c>
      <c r="D8429" s="6">
        <v>2.96220914090491E-2</v>
      </c>
      <c r="E8429" s="4">
        <f t="shared" si="32"/>
        <v>6.3180275326333288E-2</v>
      </c>
      <c r="F8429" s="4"/>
    </row>
    <row r="8430" spans="1:6" ht="13.2" x14ac:dyDescent="0.25">
      <c r="A8430" s="5">
        <v>44833.166666666664</v>
      </c>
      <c r="B8430" s="6">
        <v>240.85</v>
      </c>
      <c r="C8430" s="6">
        <v>245.67374000000001</v>
      </c>
      <c r="D8430" s="6">
        <v>1.96347399604044E-2</v>
      </c>
      <c r="E8430" s="4">
        <f t="shared" si="32"/>
        <v>6.3512537791258539E-2</v>
      </c>
      <c r="F8430" s="4"/>
    </row>
    <row r="8431" spans="1:6" ht="13.2" x14ac:dyDescent="0.25">
      <c r="A8431" s="5">
        <v>44833.208333333336</v>
      </c>
      <c r="B8431" s="6">
        <v>237.25</v>
      </c>
      <c r="C8431" s="6">
        <v>237.49688</v>
      </c>
      <c r="D8431" s="6">
        <v>1.0395083926997401E-3</v>
      </c>
      <c r="E8431" s="4">
        <f t="shared" si="32"/>
        <v>6.2912244878934168E-2</v>
      </c>
      <c r="F8431" s="4"/>
    </row>
    <row r="8432" spans="1:6" ht="13.2" x14ac:dyDescent="0.25">
      <c r="A8432" s="5">
        <v>44833.25</v>
      </c>
      <c r="B8432" s="6">
        <v>249.61</v>
      </c>
      <c r="C8432" s="6">
        <v>231.93295000000001</v>
      </c>
      <c r="D8432" s="6">
        <v>7.6216208175681796E-2</v>
      </c>
      <c r="E8432" s="4">
        <f t="shared" si="32"/>
        <v>6.3676200599755567E-2</v>
      </c>
      <c r="F8432" s="4"/>
    </row>
    <row r="8433" spans="1:6" ht="13.2" x14ac:dyDescent="0.25">
      <c r="A8433" s="5">
        <v>44833.291666666664</v>
      </c>
      <c r="B8433" s="6">
        <v>246.92</v>
      </c>
      <c r="C8433" s="6">
        <v>223.55082999999999</v>
      </c>
      <c r="D8433" s="6">
        <v>0.104536270341738</v>
      </c>
      <c r="E8433" s="4">
        <f t="shared" si="32"/>
        <v>6.5865293179573889E-2</v>
      </c>
      <c r="F8433" s="4"/>
    </row>
    <row r="8434" spans="1:6" ht="13.2" x14ac:dyDescent="0.25">
      <c r="A8434" s="5">
        <v>44833.333333333336</v>
      </c>
      <c r="B8434" s="6">
        <v>246.93</v>
      </c>
      <c r="C8434" s="6">
        <v>215.50333000000001</v>
      </c>
      <c r="D8434" s="6">
        <v>0.145829161897405</v>
      </c>
      <c r="E8434" s="4">
        <f t="shared" si="32"/>
        <v>6.9564707431422151E-2</v>
      </c>
      <c r="F8434" s="4"/>
    </row>
    <row r="8435" spans="1:6" ht="13.2" x14ac:dyDescent="0.25">
      <c r="A8435" s="5">
        <v>44833.375</v>
      </c>
      <c r="B8435" s="6">
        <v>250.95</v>
      </c>
      <c r="C8435" s="6">
        <v>209.35391999999999</v>
      </c>
      <c r="D8435" s="6">
        <v>0.19868784878735399</v>
      </c>
      <c r="E8435" s="4">
        <f t="shared" si="32"/>
        <v>7.4211804379652441E-2</v>
      </c>
      <c r="F8435" s="4"/>
    </row>
    <row r="8436" spans="1:6" ht="13.2" x14ac:dyDescent="0.25">
      <c r="A8436" s="5">
        <v>44833.416666666664</v>
      </c>
      <c r="B8436" s="6">
        <v>257.97000000000003</v>
      </c>
      <c r="C8436" s="6">
        <v>206.54603</v>
      </c>
      <c r="D8436" s="6">
        <v>0.24897099208345899</v>
      </c>
      <c r="E8436" s="4">
        <f t="shared" si="32"/>
        <v>7.9431932203587866E-2</v>
      </c>
      <c r="F8436" s="4"/>
    </row>
    <row r="8437" spans="1:6" ht="13.2" x14ac:dyDescent="0.25">
      <c r="A8437" s="5">
        <v>44833.458333333336</v>
      </c>
      <c r="B8437" s="6">
        <v>252.52</v>
      </c>
      <c r="C8437" s="6">
        <v>210.57692</v>
      </c>
      <c r="D8437" s="6">
        <v>0.199181752682107</v>
      </c>
      <c r="E8437" s="4">
        <f t="shared" si="32"/>
        <v>8.3133492473328421E-2</v>
      </c>
      <c r="F8437" s="4"/>
    </row>
    <row r="8438" spans="1:6" ht="13.2" x14ac:dyDescent="0.25">
      <c r="A8438" s="5">
        <v>44833.5</v>
      </c>
      <c r="B8438" s="6">
        <v>253.27</v>
      </c>
      <c r="C8438" s="6">
        <v>218.13578999999999</v>
      </c>
      <c r="D8438" s="6">
        <v>0.16106577467182201</v>
      </c>
      <c r="E8438" s="4">
        <f t="shared" si="32"/>
        <v>8.5548358748668243E-2</v>
      </c>
      <c r="F8438" s="4"/>
    </row>
    <row r="8439" spans="1:6" ht="13.2" x14ac:dyDescent="0.25">
      <c r="A8439" s="5">
        <v>44833.541666666664</v>
      </c>
      <c r="B8439" s="6">
        <v>247.47</v>
      </c>
      <c r="C8439" s="6">
        <v>216.5787</v>
      </c>
      <c r="D8439" s="6">
        <v>0.142633139823999</v>
      </c>
      <c r="E8439" s="4">
        <f t="shared" si="32"/>
        <v>8.8352652735995962E-2</v>
      </c>
      <c r="F8439" s="4"/>
    </row>
    <row r="8440" spans="1:6" ht="13.2" x14ac:dyDescent="0.25">
      <c r="A8440" s="5">
        <v>44833.583333333336</v>
      </c>
      <c r="B8440" s="6">
        <v>250.53</v>
      </c>
      <c r="C8440" s="6">
        <v>200.67553000000001</v>
      </c>
      <c r="D8440" s="6">
        <v>0.24843322950237101</v>
      </c>
      <c r="E8440" s="4">
        <f t="shared" ref="E8440:E8694" si="33">AVERAGE(D8417:D8440)</f>
        <v>9.3127600269824043E-2</v>
      </c>
      <c r="F8440" s="4"/>
    </row>
    <row r="8441" spans="1:6" ht="13.2" x14ac:dyDescent="0.25">
      <c r="A8441" s="5">
        <v>44833.625</v>
      </c>
      <c r="B8441" s="6">
        <v>224.57</v>
      </c>
      <c r="C8441" s="6">
        <v>175.58510000000001</v>
      </c>
      <c r="D8441" s="6">
        <v>0.27898096136858902</v>
      </c>
      <c r="E8441" s="4">
        <f t="shared" si="33"/>
        <v>0.10046453698713442</v>
      </c>
      <c r="F8441" s="4"/>
    </row>
    <row r="8442" spans="1:6" ht="13.2" x14ac:dyDescent="0.25">
      <c r="A8442" s="5">
        <v>44833.666666666664</v>
      </c>
      <c r="B8442" s="6">
        <v>169.98</v>
      </c>
      <c r="C8442" s="6">
        <v>152.87321</v>
      </c>
      <c r="D8442" s="6">
        <v>0.11190181719870899</v>
      </c>
      <c r="E8442" s="4">
        <f t="shared" si="33"/>
        <v>0.10027782065216</v>
      </c>
      <c r="F8442" s="4"/>
    </row>
    <row r="8443" spans="1:6" ht="13.2" x14ac:dyDescent="0.25">
      <c r="A8443" s="5">
        <v>44833.708333333336</v>
      </c>
      <c r="B8443" s="6">
        <v>153.87</v>
      </c>
      <c r="C8443" s="6">
        <v>136.87187</v>
      </c>
      <c r="D8443" s="6">
        <v>0.124190091068383</v>
      </c>
      <c r="E8443" s="4">
        <f t="shared" si="33"/>
        <v>0.10469005069345098</v>
      </c>
      <c r="F8443" s="4"/>
    </row>
    <row r="8444" spans="1:6" ht="13.2" x14ac:dyDescent="0.25">
      <c r="A8444" s="5">
        <v>44833.75</v>
      </c>
      <c r="B8444" s="6">
        <v>154.1</v>
      </c>
      <c r="C8444" s="6">
        <v>130.91670999999999</v>
      </c>
      <c r="D8444" s="6">
        <v>0.17708426983843301</v>
      </c>
      <c r="E8444" s="4">
        <f t="shared" si="33"/>
        <v>0.11073949595248063</v>
      </c>
      <c r="F8444" s="4"/>
    </row>
    <row r="8445" spans="1:6" ht="13.2" x14ac:dyDescent="0.25">
      <c r="A8445" s="5">
        <v>44833.791666666664</v>
      </c>
      <c r="B8445" s="6">
        <v>150.37</v>
      </c>
      <c r="C8445" s="6">
        <v>131.50078999999999</v>
      </c>
      <c r="D8445" s="6">
        <v>0.14349122921618901</v>
      </c>
      <c r="E8445" s="4">
        <f t="shared" si="33"/>
        <v>0.11624475869172689</v>
      </c>
      <c r="F8445" s="4"/>
    </row>
    <row r="8446" spans="1:6" ht="13.2" x14ac:dyDescent="0.25">
      <c r="A8446" s="5">
        <v>44833.833333333336</v>
      </c>
      <c r="B8446" s="6">
        <v>149.4</v>
      </c>
      <c r="C8446" s="6">
        <v>134.41285999999999</v>
      </c>
      <c r="D8446" s="6">
        <v>0.11150078943339201</v>
      </c>
      <c r="E8446" s="4">
        <f t="shared" si="33"/>
        <v>0.11964234457529394</v>
      </c>
      <c r="F8446" s="4"/>
    </row>
    <row r="8447" spans="1:6" ht="13.2" x14ac:dyDescent="0.25">
      <c r="A8447" s="5">
        <v>44833.875</v>
      </c>
      <c r="B8447" s="6">
        <v>151.29</v>
      </c>
      <c r="C8447" s="6">
        <v>138.24936</v>
      </c>
      <c r="D8447" s="6">
        <v>9.4326946612989696E-2</v>
      </c>
      <c r="E8447" s="4">
        <f t="shared" si="33"/>
        <v>0.12111961285139877</v>
      </c>
      <c r="F8447" s="4"/>
    </row>
    <row r="8448" spans="1:6" ht="13.2" x14ac:dyDescent="0.25">
      <c r="A8448" s="5">
        <v>44833.916666666664</v>
      </c>
      <c r="B8448" s="6">
        <v>162.71</v>
      </c>
      <c r="C8448" s="6">
        <v>144.05673999999999</v>
      </c>
      <c r="D8448" s="6">
        <v>0.129485506891243</v>
      </c>
      <c r="E8448" s="4">
        <f t="shared" si="33"/>
        <v>0.12187694855503961</v>
      </c>
      <c r="F8448" s="4"/>
    </row>
    <row r="8449" spans="1:6" ht="13.2" x14ac:dyDescent="0.25">
      <c r="A8449" s="5">
        <v>44833.958333333336</v>
      </c>
      <c r="B8449" s="6">
        <v>166.15</v>
      </c>
      <c r="C8449" s="6">
        <v>158.75958</v>
      </c>
      <c r="D8449" s="6">
        <v>4.6551017582687003E-2</v>
      </c>
      <c r="E8449" s="4">
        <f t="shared" si="33"/>
        <v>0.11878324643790643</v>
      </c>
      <c r="F8449" s="4"/>
    </row>
    <row r="8450" spans="1:6" ht="13.2" x14ac:dyDescent="0.25">
      <c r="A8450" s="5">
        <v>44831</v>
      </c>
      <c r="B8450" s="6">
        <v>206.71</v>
      </c>
      <c r="C8450" s="6">
        <v>213.36216999999999</v>
      </c>
      <c r="D8450" s="6">
        <v>3.1177832508921199E-2</v>
      </c>
      <c r="E8450" s="4">
        <f t="shared" si="33"/>
        <v>0.1193414477887464</v>
      </c>
      <c r="F8450" s="4"/>
    </row>
    <row r="8451" spans="1:6" ht="13.2" x14ac:dyDescent="0.25">
      <c r="A8451" s="5">
        <v>44831.041666666664</v>
      </c>
      <c r="B8451" s="6">
        <v>256.38</v>
      </c>
      <c r="C8451" s="6">
        <v>243.87970999999999</v>
      </c>
      <c r="D8451" s="6">
        <v>5.1255965492168203E-2</v>
      </c>
      <c r="E8451" s="4">
        <f t="shared" si="33"/>
        <v>0.12110918902389149</v>
      </c>
      <c r="F8451" s="4"/>
    </row>
    <row r="8452" spans="1:6" ht="13.2" x14ac:dyDescent="0.25">
      <c r="A8452" s="5">
        <v>44831.083333333336</v>
      </c>
      <c r="B8452" s="6">
        <v>289.14</v>
      </c>
      <c r="C8452" s="6">
        <v>266.78208000000001</v>
      </c>
      <c r="D8452" s="6">
        <v>8.3805928794017798E-2</v>
      </c>
      <c r="E8452" s="4">
        <f t="shared" si="33"/>
        <v>0.12331679473890884</v>
      </c>
      <c r="F8452" s="4"/>
    </row>
    <row r="8453" spans="1:6" ht="13.2" x14ac:dyDescent="0.25">
      <c r="A8453" s="5">
        <v>44831.125</v>
      </c>
      <c r="B8453" s="6">
        <v>282.07</v>
      </c>
      <c r="C8453" s="6">
        <v>273.21785999999997</v>
      </c>
      <c r="D8453" s="6">
        <v>3.2399565679930298E-2</v>
      </c>
      <c r="E8453" s="4">
        <f t="shared" si="33"/>
        <v>0.1234325228335289</v>
      </c>
      <c r="F8453" s="4"/>
    </row>
    <row r="8454" spans="1:6" ht="13.2" x14ac:dyDescent="0.25">
      <c r="A8454" s="5">
        <v>44831.166666666664</v>
      </c>
      <c r="B8454" s="6">
        <v>274.52999999999997</v>
      </c>
      <c r="C8454" s="6">
        <v>266.48147999999998</v>
      </c>
      <c r="D8454" s="6">
        <v>3.0202924420863999E-2</v>
      </c>
      <c r="E8454" s="4">
        <f t="shared" si="33"/>
        <v>0.12387286385271472</v>
      </c>
      <c r="F8454" s="4"/>
    </row>
    <row r="8455" spans="1:6" ht="13.2" x14ac:dyDescent="0.25">
      <c r="A8455" s="5">
        <v>44831.208333333336</v>
      </c>
      <c r="B8455" s="6">
        <v>267.64</v>
      </c>
      <c r="C8455" s="6">
        <v>259.74068</v>
      </c>
      <c r="D8455" s="6">
        <v>3.0412332792845401E-2</v>
      </c>
      <c r="E8455" s="4">
        <f t="shared" si="33"/>
        <v>0.12509673153605411</v>
      </c>
      <c r="F8455" s="4"/>
    </row>
    <row r="8456" spans="1:6" ht="13.2" x14ac:dyDescent="0.25">
      <c r="A8456" s="5">
        <v>44831.25</v>
      </c>
      <c r="B8456" s="6">
        <v>266.68</v>
      </c>
      <c r="C8456" s="6">
        <v>257.60930000000002</v>
      </c>
      <c r="D8456" s="6">
        <v>3.5211073513261998E-2</v>
      </c>
      <c r="E8456" s="4">
        <f t="shared" si="33"/>
        <v>0.12338818425845328</v>
      </c>
      <c r="F8456" s="4"/>
    </row>
    <row r="8457" spans="1:6" ht="13.2" x14ac:dyDescent="0.25">
      <c r="A8457" s="5">
        <v>44831.291666666664</v>
      </c>
      <c r="B8457" s="6">
        <v>255.75</v>
      </c>
      <c r="C8457" s="6">
        <v>256.45996000000002</v>
      </c>
      <c r="D8457" s="6">
        <v>2.7683073802242798E-3</v>
      </c>
      <c r="E8457" s="4">
        <f t="shared" si="33"/>
        <v>0.11914785246839023</v>
      </c>
      <c r="F8457" s="4"/>
    </row>
    <row r="8458" spans="1:6" ht="13.2" x14ac:dyDescent="0.25">
      <c r="A8458" s="5">
        <v>44831.333333333336</v>
      </c>
      <c r="B8458" s="6">
        <v>258.41000000000003</v>
      </c>
      <c r="C8458" s="6">
        <v>255.57060999999999</v>
      </c>
      <c r="D8458" s="6">
        <v>1.111000204601E-2</v>
      </c>
      <c r="E8458" s="4">
        <f t="shared" si="33"/>
        <v>0.11353455414124876</v>
      </c>
      <c r="F8458" s="4"/>
    </row>
    <row r="8459" spans="1:6" ht="13.2" x14ac:dyDescent="0.25">
      <c r="A8459" s="5">
        <v>44831.375</v>
      </c>
      <c r="B8459" s="6">
        <v>255.22</v>
      </c>
      <c r="C8459" s="6">
        <v>251.32243</v>
      </c>
      <c r="D8459" s="6">
        <v>1.55082457224371E-2</v>
      </c>
      <c r="E8459" s="4">
        <f t="shared" si="33"/>
        <v>0.10590207068021056</v>
      </c>
      <c r="F8459" s="4"/>
    </row>
    <row r="8460" spans="1:6" ht="13.2" x14ac:dyDescent="0.25">
      <c r="A8460" s="5">
        <v>44831.416666666664</v>
      </c>
      <c r="B8460" s="6">
        <v>252.03</v>
      </c>
      <c r="C8460" s="6">
        <v>244.73376999999999</v>
      </c>
      <c r="D8460" s="6">
        <v>2.9812926920547201E-2</v>
      </c>
      <c r="E8460" s="4">
        <f t="shared" si="33"/>
        <v>9.6770484631755874E-2</v>
      </c>
      <c r="F8460" s="4"/>
    </row>
    <row r="8461" spans="1:6" ht="13.2" x14ac:dyDescent="0.25">
      <c r="A8461" s="5">
        <v>44831.458333333336</v>
      </c>
      <c r="B8461" s="6">
        <v>246.54</v>
      </c>
      <c r="C8461" s="6">
        <v>242.40491</v>
      </c>
      <c r="D8461" s="6">
        <v>1.7058606609907299E-2</v>
      </c>
      <c r="E8461" s="4">
        <f t="shared" si="33"/>
        <v>8.9182020212080895E-2</v>
      </c>
      <c r="F8461" s="4"/>
    </row>
    <row r="8462" spans="1:6" ht="13.2" x14ac:dyDescent="0.25">
      <c r="A8462" s="5">
        <v>44831.5</v>
      </c>
      <c r="B8462" s="6">
        <v>248.01</v>
      </c>
      <c r="C8462" s="6">
        <v>247.83866</v>
      </c>
      <c r="D8462" s="6">
        <v>6.9133685600134497E-4</v>
      </c>
      <c r="E8462" s="4">
        <f t="shared" si="33"/>
        <v>8.2499751969755022E-2</v>
      </c>
      <c r="F8462" s="4"/>
    </row>
    <row r="8463" spans="1:6" ht="13.2" x14ac:dyDescent="0.25">
      <c r="A8463" s="5">
        <v>44831.541666666664</v>
      </c>
      <c r="B8463" s="6">
        <v>260.35000000000002</v>
      </c>
      <c r="C8463" s="6">
        <v>250.28941</v>
      </c>
      <c r="D8463" s="6">
        <v>4.0195827702019099E-2</v>
      </c>
      <c r="E8463" s="4">
        <f t="shared" si="33"/>
        <v>7.8231530631339197E-2</v>
      </c>
      <c r="F8463" s="4"/>
    </row>
    <row r="8464" spans="1:6" ht="13.2" x14ac:dyDescent="0.25">
      <c r="A8464" s="5">
        <v>44831.583333333336</v>
      </c>
      <c r="B8464" s="6">
        <v>253.93</v>
      </c>
      <c r="C8464" s="6">
        <v>237.12515999999999</v>
      </c>
      <c r="D8464" s="6">
        <v>7.0869071843746995E-2</v>
      </c>
      <c r="E8464" s="4">
        <f t="shared" si="33"/>
        <v>7.0833024062229868E-2</v>
      </c>
      <c r="F8464" s="4"/>
    </row>
    <row r="8465" spans="1:6" ht="13.2" x14ac:dyDescent="0.25">
      <c r="A8465" s="5">
        <v>44831.625</v>
      </c>
      <c r="B8465" s="6">
        <v>211.94</v>
      </c>
      <c r="C8465" s="6">
        <v>204.48285000000001</v>
      </c>
      <c r="D8465" s="6">
        <v>3.6468339520893699E-2</v>
      </c>
      <c r="E8465" s="4">
        <f t="shared" si="33"/>
        <v>6.0728331485242565E-2</v>
      </c>
      <c r="F8465" s="4"/>
    </row>
    <row r="8466" spans="1:6" ht="13.2" x14ac:dyDescent="0.25">
      <c r="A8466" s="5">
        <v>44831.666666666664</v>
      </c>
      <c r="B8466" s="6">
        <v>161.44</v>
      </c>
      <c r="C8466" s="6">
        <v>168.27916999999999</v>
      </c>
      <c r="D8466" s="6">
        <v>4.0641809678524002E-2</v>
      </c>
      <c r="E8466" s="4">
        <f t="shared" si="33"/>
        <v>5.7759164505234856E-2</v>
      </c>
      <c r="F8466" s="4"/>
    </row>
    <row r="8467" spans="1:6" ht="13.2" x14ac:dyDescent="0.25">
      <c r="A8467" s="5">
        <v>44831.708333333336</v>
      </c>
      <c r="B8467" s="6">
        <v>153.71</v>
      </c>
      <c r="C8467" s="6">
        <v>144.47914</v>
      </c>
      <c r="D8467" s="6">
        <v>6.3890607322275E-2</v>
      </c>
      <c r="E8467" s="4">
        <f t="shared" si="33"/>
        <v>5.5246686015813694E-2</v>
      </c>
      <c r="F8467" s="4"/>
    </row>
    <row r="8468" spans="1:6" ht="13.2" x14ac:dyDescent="0.25">
      <c r="A8468" s="5">
        <v>44831.75</v>
      </c>
      <c r="B8468" s="6">
        <v>147.69999999999999</v>
      </c>
      <c r="C8468" s="6">
        <v>139.08341999999999</v>
      </c>
      <c r="D8468" s="6">
        <v>6.19526036964003E-2</v>
      </c>
      <c r="E8468" s="4">
        <f t="shared" si="33"/>
        <v>5.0449533259895651E-2</v>
      </c>
      <c r="F8468" s="4"/>
    </row>
    <row r="8469" spans="1:6" ht="13.2" x14ac:dyDescent="0.25">
      <c r="A8469" s="5">
        <v>44831.791666666664</v>
      </c>
      <c r="B8469" s="6">
        <v>146.47999999999999</v>
      </c>
      <c r="C8469" s="6">
        <v>142.94358</v>
      </c>
      <c r="D8469" s="6">
        <v>2.4739970833247499E-2</v>
      </c>
      <c r="E8469" s="4">
        <f t="shared" si="33"/>
        <v>4.5501564160606432E-2</v>
      </c>
      <c r="F8469" s="4"/>
    </row>
    <row r="8470" spans="1:6" ht="13.2" x14ac:dyDescent="0.25">
      <c r="A8470" s="5">
        <v>44831.833333333336</v>
      </c>
      <c r="B8470" s="6">
        <v>158.74</v>
      </c>
      <c r="C8470" s="6">
        <v>147.35977</v>
      </c>
      <c r="D8470" s="6">
        <v>7.7227522817116298E-2</v>
      </c>
      <c r="E8470" s="4">
        <f t="shared" si="33"/>
        <v>4.4073511384928286E-2</v>
      </c>
      <c r="F8470" s="4"/>
    </row>
    <row r="8471" spans="1:6" ht="13.2" x14ac:dyDescent="0.25">
      <c r="A8471" s="5">
        <v>44831.875</v>
      </c>
      <c r="B8471" s="6">
        <v>166.9</v>
      </c>
      <c r="C8471" s="6">
        <v>153.25793999999999</v>
      </c>
      <c r="D8471" s="6">
        <v>8.9013724182903695E-2</v>
      </c>
      <c r="E8471" s="4">
        <f t="shared" si="33"/>
        <v>4.3852127117008033E-2</v>
      </c>
      <c r="F8471" s="4"/>
    </row>
    <row r="8472" spans="1:6" ht="13.2" x14ac:dyDescent="0.25">
      <c r="A8472" s="5">
        <v>44831.916666666664</v>
      </c>
      <c r="B8472" s="6">
        <v>175</v>
      </c>
      <c r="C8472" s="6">
        <v>164.31303</v>
      </c>
      <c r="D8472" s="6">
        <v>6.5040307515478193E-2</v>
      </c>
      <c r="E8472" s="4">
        <f t="shared" si="33"/>
        <v>4.1166910476351161E-2</v>
      </c>
      <c r="F8472" s="4"/>
    </row>
    <row r="8473" spans="1:6" ht="13.2" x14ac:dyDescent="0.25">
      <c r="A8473" s="5">
        <v>44831.958333333336</v>
      </c>
      <c r="B8473" s="6">
        <v>186.59</v>
      </c>
      <c r="C8473" s="6">
        <v>182.97907000000001</v>
      </c>
      <c r="D8473" s="6">
        <v>1.9734114945496199E-2</v>
      </c>
      <c r="E8473" s="4">
        <f t="shared" si="33"/>
        <v>4.0049539533134879E-2</v>
      </c>
      <c r="F8473" s="4"/>
    </row>
    <row r="8474" spans="1:6" ht="13.2" x14ac:dyDescent="0.25">
      <c r="A8474" s="5">
        <v>44832</v>
      </c>
      <c r="B8474" s="6">
        <v>203.24</v>
      </c>
      <c r="C8474" s="6">
        <v>202.10489000000001</v>
      </c>
      <c r="D8474" s="6">
        <v>5.6164400574374796E-3</v>
      </c>
      <c r="E8474" s="4">
        <f t="shared" si="33"/>
        <v>3.8984481514323058E-2</v>
      </c>
      <c r="F8474" s="4"/>
    </row>
    <row r="8475" spans="1:6" ht="13.2" x14ac:dyDescent="0.25">
      <c r="A8475" s="5">
        <v>44832.041666666664</v>
      </c>
      <c r="B8475" s="6">
        <v>241.85</v>
      </c>
      <c r="C8475" s="6">
        <v>234.24700999999999</v>
      </c>
      <c r="D8475" s="6">
        <v>3.24571485458875E-2</v>
      </c>
      <c r="E8475" s="4">
        <f t="shared" si="33"/>
        <v>3.8201197474894692E-2</v>
      </c>
      <c r="F8475" s="4"/>
    </row>
    <row r="8476" spans="1:6" ht="13.2" x14ac:dyDescent="0.25">
      <c r="A8476" s="5">
        <v>44832.083333333336</v>
      </c>
      <c r="B8476" s="6">
        <v>273.39</v>
      </c>
      <c r="C8476" s="6">
        <v>258.67565999999999</v>
      </c>
      <c r="D8476" s="6">
        <v>5.6883357328632998E-2</v>
      </c>
      <c r="E8476" s="4">
        <f t="shared" si="33"/>
        <v>3.7079423663836993E-2</v>
      </c>
      <c r="F8476" s="4"/>
    </row>
    <row r="8477" spans="1:6" ht="13.2" x14ac:dyDescent="0.25">
      <c r="A8477" s="5">
        <v>44832.125</v>
      </c>
      <c r="B8477" s="6">
        <v>267.52</v>
      </c>
      <c r="C8477" s="6">
        <v>264.47732999999999</v>
      </c>
      <c r="D8477" s="6">
        <v>1.15044642956732E-2</v>
      </c>
      <c r="E8477" s="4">
        <f t="shared" si="33"/>
        <v>3.6208794439492951E-2</v>
      </c>
      <c r="F8477" s="4"/>
    </row>
    <row r="8478" spans="1:6" ht="13.2" x14ac:dyDescent="0.25">
      <c r="A8478" s="5">
        <v>44832.166666666664</v>
      </c>
      <c r="B8478" s="6">
        <v>257.66000000000003</v>
      </c>
      <c r="C8478" s="6">
        <v>256.38256999999999</v>
      </c>
      <c r="D8478" s="6">
        <v>4.9825149970219801E-3</v>
      </c>
      <c r="E8478" s="4">
        <f t="shared" si="33"/>
        <v>3.5157944046832861E-2</v>
      </c>
      <c r="F8478" s="4"/>
    </row>
    <row r="8479" spans="1:6" ht="13.2" x14ac:dyDescent="0.25">
      <c r="A8479" s="5">
        <v>44832.208333333336</v>
      </c>
      <c r="B8479" s="6">
        <v>251.12</v>
      </c>
      <c r="C8479" s="6">
        <v>249.16565</v>
      </c>
      <c r="D8479" s="6">
        <v>7.8435771543950896E-3</v>
      </c>
      <c r="E8479" s="4">
        <f t="shared" si="33"/>
        <v>3.4217579228564103E-2</v>
      </c>
      <c r="F8479" s="4"/>
    </row>
    <row r="8480" spans="1:6" ht="13.2" x14ac:dyDescent="0.25">
      <c r="A8480" s="5">
        <v>44832.25</v>
      </c>
      <c r="B8480" s="6">
        <v>257.75</v>
      </c>
      <c r="C8480" s="6">
        <v>246.07529</v>
      </c>
      <c r="D8480" s="6">
        <v>4.7443650274678097E-2</v>
      </c>
      <c r="E8480" s="4">
        <f t="shared" si="33"/>
        <v>3.472726992695644E-2</v>
      </c>
      <c r="F8480" s="4"/>
    </row>
    <row r="8481" spans="1:6" ht="13.2" x14ac:dyDescent="0.25">
      <c r="A8481" s="5">
        <v>44832.291666666664</v>
      </c>
      <c r="B8481" s="6">
        <v>251.09</v>
      </c>
      <c r="C8481" s="6">
        <v>242.5249</v>
      </c>
      <c r="D8481" s="6">
        <v>3.5316373700184998E-2</v>
      </c>
      <c r="E8481" s="4">
        <f t="shared" si="33"/>
        <v>3.6083439356954801E-2</v>
      </c>
      <c r="F8481" s="4"/>
    </row>
    <row r="8482" spans="1:6" ht="13.2" x14ac:dyDescent="0.25">
      <c r="A8482" s="5">
        <v>44832.333333333336</v>
      </c>
      <c r="B8482" s="6">
        <v>246.93</v>
      </c>
      <c r="C8482" s="6">
        <v>238.93772999999999</v>
      </c>
      <c r="D8482" s="6">
        <v>3.3449175230718102E-2</v>
      </c>
      <c r="E8482" s="4">
        <f t="shared" si="33"/>
        <v>3.7014238239650978E-2</v>
      </c>
      <c r="F8482" s="4"/>
    </row>
    <row r="8483" spans="1:6" ht="13.2" x14ac:dyDescent="0.25">
      <c r="A8483" s="5">
        <v>44832.375</v>
      </c>
      <c r="B8483" s="6">
        <v>247.92</v>
      </c>
      <c r="C8483" s="6">
        <v>234.06783999999999</v>
      </c>
      <c r="D8483" s="6">
        <v>5.9180107784136397E-2</v>
      </c>
      <c r="E8483" s="4">
        <f t="shared" si="33"/>
        <v>3.8833899158888449E-2</v>
      </c>
      <c r="F8483" s="4"/>
    </row>
    <row r="8484" spans="1:6" ht="13.2" x14ac:dyDescent="0.25">
      <c r="A8484" s="5">
        <v>44832.416666666664</v>
      </c>
      <c r="B8484" s="6">
        <v>251.78</v>
      </c>
      <c r="C8484" s="6">
        <v>229.76908</v>
      </c>
      <c r="D8484" s="6">
        <v>9.5795831188426203E-2</v>
      </c>
      <c r="E8484" s="4">
        <f t="shared" si="33"/>
        <v>4.1583186836716739E-2</v>
      </c>
      <c r="F8484" s="4"/>
    </row>
    <row r="8485" spans="1:6" ht="13.2" x14ac:dyDescent="0.25">
      <c r="A8485" s="5">
        <v>44832.458333333336</v>
      </c>
      <c r="B8485" s="6">
        <v>251.15</v>
      </c>
      <c r="C8485" s="6">
        <v>231.14573999999999</v>
      </c>
      <c r="D8485" s="6">
        <v>8.6543926788354403E-2</v>
      </c>
      <c r="E8485" s="4">
        <f t="shared" si="33"/>
        <v>4.4478408510818697E-2</v>
      </c>
      <c r="F8485" s="4"/>
    </row>
    <row r="8486" spans="1:6" ht="13.2" x14ac:dyDescent="0.25">
      <c r="A8486" s="5">
        <v>44832.5</v>
      </c>
      <c r="B8486" s="6">
        <v>256.58999999999997</v>
      </c>
      <c r="C8486" s="6">
        <v>237.86314999999999</v>
      </c>
      <c r="D8486" s="6">
        <v>7.8729513167550197E-2</v>
      </c>
      <c r="E8486" s="4">
        <f t="shared" si="33"/>
        <v>4.7729999190466575E-2</v>
      </c>
      <c r="F8486" s="4"/>
    </row>
    <row r="8487" spans="1:6" ht="13.2" x14ac:dyDescent="0.25">
      <c r="A8487" s="5">
        <v>44832.541666666664</v>
      </c>
      <c r="B8487" s="6">
        <v>250.44</v>
      </c>
      <c r="C8487" s="6">
        <v>239.04062999999999</v>
      </c>
      <c r="D8487" s="6">
        <v>4.7688001826300397E-2</v>
      </c>
      <c r="E8487" s="4">
        <f t="shared" si="33"/>
        <v>4.8042173112311626E-2</v>
      </c>
      <c r="F8487" s="4"/>
    </row>
    <row r="8488" spans="1:6" ht="13.2" x14ac:dyDescent="0.25">
      <c r="A8488" s="5">
        <v>44832.583333333336</v>
      </c>
      <c r="B8488" s="6">
        <v>250.41</v>
      </c>
      <c r="C8488" s="6">
        <v>226.44037</v>
      </c>
      <c r="D8488" s="6">
        <v>0.105854048904795</v>
      </c>
      <c r="E8488" s="4">
        <f t="shared" si="33"/>
        <v>4.9499880489855291E-2</v>
      </c>
      <c r="F8488" s="4"/>
    </row>
    <row r="8489" spans="1:6" ht="13.2" x14ac:dyDescent="0.25">
      <c r="A8489" s="5">
        <v>44832.625</v>
      </c>
      <c r="B8489" s="6">
        <v>214.65</v>
      </c>
      <c r="C8489" s="6">
        <v>198.07004000000001</v>
      </c>
      <c r="D8489" s="6">
        <v>8.3707561224302202E-2</v>
      </c>
      <c r="E8489" s="4">
        <f t="shared" si="33"/>
        <v>5.1468181394163974E-2</v>
      </c>
      <c r="F8489" s="4"/>
    </row>
    <row r="8490" spans="1:6" ht="13.2" x14ac:dyDescent="0.25">
      <c r="A8490" s="5">
        <v>44832.666666666664</v>
      </c>
      <c r="B8490" s="6">
        <v>145.34</v>
      </c>
      <c r="C8490" s="6">
        <v>166.34585999999999</v>
      </c>
      <c r="D8490" s="6">
        <v>0.126278225379339</v>
      </c>
      <c r="E8490" s="4">
        <f t="shared" si="33"/>
        <v>5.5036365381697927E-2</v>
      </c>
      <c r="F8490" s="4"/>
    </row>
    <row r="8491" spans="1:6" ht="13.2" x14ac:dyDescent="0.25">
      <c r="A8491" s="5">
        <v>44832.708333333336</v>
      </c>
      <c r="B8491" s="6">
        <v>138.97999999999999</v>
      </c>
      <c r="C8491" s="6">
        <v>143.80486999999999</v>
      </c>
      <c r="D8491" s="6">
        <v>3.3551506287652098E-2</v>
      </c>
      <c r="E8491" s="4">
        <f t="shared" si="33"/>
        <v>5.3772236171921985E-2</v>
      </c>
      <c r="F8491" s="4"/>
    </row>
    <row r="8492" spans="1:6" ht="13.2" x14ac:dyDescent="0.25">
      <c r="A8492" s="5">
        <v>44832.75</v>
      </c>
      <c r="B8492" s="6">
        <v>137.75</v>
      </c>
      <c r="C8492" s="6">
        <v>137.21406999999999</v>
      </c>
      <c r="D8492" s="6">
        <v>3.9057947920355901E-3</v>
      </c>
      <c r="E8492" s="4">
        <f t="shared" si="33"/>
        <v>5.1353619134240115E-2</v>
      </c>
      <c r="F8492" s="4"/>
    </row>
    <row r="8493" spans="1:6" ht="13.2" x14ac:dyDescent="0.25">
      <c r="A8493" s="5">
        <v>44832.791666666664</v>
      </c>
      <c r="B8493" s="6">
        <v>136.08000000000001</v>
      </c>
      <c r="C8493" s="6">
        <v>139.79584</v>
      </c>
      <c r="D8493" s="6">
        <v>2.65804762144566E-2</v>
      </c>
      <c r="E8493" s="4">
        <f t="shared" si="33"/>
        <v>5.1430306858457168E-2</v>
      </c>
      <c r="F8493" s="4"/>
    </row>
    <row r="8494" spans="1:6" ht="13.2" x14ac:dyDescent="0.25">
      <c r="A8494" s="5">
        <v>44832.833333333336</v>
      </c>
      <c r="B8494" s="6">
        <v>141.68</v>
      </c>
      <c r="C8494" s="6">
        <v>143.81773000000001</v>
      </c>
      <c r="D8494" s="6">
        <v>1.48641617413931E-2</v>
      </c>
      <c r="E8494" s="4">
        <f t="shared" si="33"/>
        <v>4.8831833480302032E-2</v>
      </c>
      <c r="F8494" s="4"/>
    </row>
    <row r="8495" spans="1:6" ht="13.2" x14ac:dyDescent="0.25">
      <c r="A8495" s="5">
        <v>44832.875</v>
      </c>
      <c r="B8495" s="6">
        <v>150.24</v>
      </c>
      <c r="C8495" s="6">
        <v>148.82560000000001</v>
      </c>
      <c r="D8495" s="6">
        <v>9.5037412918207598E-3</v>
      </c>
      <c r="E8495" s="4">
        <f t="shared" si="33"/>
        <v>4.5518917526506913E-2</v>
      </c>
      <c r="F8495" s="4"/>
    </row>
    <row r="8496" spans="1:6" ht="13.2" x14ac:dyDescent="0.25">
      <c r="A8496" s="5">
        <v>44832.916666666664</v>
      </c>
      <c r="B8496" s="6">
        <v>165.54</v>
      </c>
      <c r="C8496" s="6">
        <v>156.98734999999999</v>
      </c>
      <c r="D8496" s="6">
        <v>5.4479867326889697E-2</v>
      </c>
      <c r="E8496" s="4">
        <f t="shared" si="33"/>
        <v>4.5078899185315734E-2</v>
      </c>
      <c r="F8496" s="4"/>
    </row>
    <row r="8497" spans="1:6" ht="13.2" x14ac:dyDescent="0.25">
      <c r="A8497" s="5">
        <v>44832.958333333336</v>
      </c>
      <c r="B8497" s="6">
        <v>183.68</v>
      </c>
      <c r="C8497" s="6">
        <v>172.64911000000001</v>
      </c>
      <c r="D8497" s="6">
        <v>6.3891959825335895E-2</v>
      </c>
      <c r="E8497" s="4">
        <f t="shared" si="33"/>
        <v>4.6918809388642374E-2</v>
      </c>
      <c r="F8497" s="4"/>
    </row>
    <row r="8498" spans="1:6" ht="13.2" x14ac:dyDescent="0.25">
      <c r="A8498" s="5">
        <v>44833</v>
      </c>
      <c r="B8498" s="6">
        <v>192.98</v>
      </c>
      <c r="C8498" s="6">
        <v>192.72689</v>
      </c>
      <c r="D8498" s="6">
        <v>1.3133092118074001E-3</v>
      </c>
      <c r="E8498" s="4">
        <f t="shared" si="33"/>
        <v>4.6739512270074453E-2</v>
      </c>
      <c r="F8498" s="4"/>
    </row>
    <row r="8499" spans="1:6" ht="13.2" x14ac:dyDescent="0.25">
      <c r="A8499" s="5">
        <v>44833.041666666664</v>
      </c>
      <c r="B8499" s="6">
        <v>225.2</v>
      </c>
      <c r="C8499" s="6">
        <v>224.85948999999999</v>
      </c>
      <c r="D8499" s="6">
        <v>1.5143234559501699E-3</v>
      </c>
      <c r="E8499" s="4">
        <f t="shared" si="33"/>
        <v>4.545022789132707E-2</v>
      </c>
      <c r="F8499" s="4"/>
    </row>
    <row r="8500" spans="1:6" ht="13.2" x14ac:dyDescent="0.25">
      <c r="A8500" s="5">
        <v>44833.083333333336</v>
      </c>
      <c r="B8500" s="6">
        <v>256.51</v>
      </c>
      <c r="C8500" s="6">
        <v>249.48896999999999</v>
      </c>
      <c r="D8500" s="6">
        <v>2.81416448991712E-2</v>
      </c>
      <c r="E8500" s="4">
        <f t="shared" si="33"/>
        <v>4.4252656540099487E-2</v>
      </c>
      <c r="F8500" s="4"/>
    </row>
    <row r="8501" spans="1:6" ht="13.2" x14ac:dyDescent="0.25">
      <c r="A8501" s="5">
        <v>44833.125</v>
      </c>
      <c r="B8501" s="6">
        <v>247.1</v>
      </c>
      <c r="C8501" s="6">
        <v>255.44754</v>
      </c>
      <c r="D8501" s="6">
        <v>3.2678098994415802E-2</v>
      </c>
      <c r="E8501" s="4">
        <f t="shared" si="33"/>
        <v>4.5134891319213756E-2</v>
      </c>
      <c r="F8501" s="4"/>
    </row>
    <row r="8502" spans="1:6" ht="13.2" x14ac:dyDescent="0.25">
      <c r="A8502" s="5">
        <v>44833.166666666664</v>
      </c>
      <c r="B8502" s="6">
        <v>240.85</v>
      </c>
      <c r="C8502" s="6">
        <v>247.06852000000001</v>
      </c>
      <c r="D8502" s="6">
        <v>2.5169212168349098E-2</v>
      </c>
      <c r="E8502" s="4">
        <f t="shared" si="33"/>
        <v>4.5976003701352387E-2</v>
      </c>
      <c r="F8502" s="4"/>
    </row>
    <row r="8503" spans="1:6" ht="13.2" x14ac:dyDescent="0.25">
      <c r="A8503" s="5">
        <v>44833.208333333336</v>
      </c>
      <c r="B8503" s="6">
        <v>237.25</v>
      </c>
      <c r="C8503" s="6">
        <v>239.01776000000001</v>
      </c>
      <c r="D8503" s="6">
        <v>7.3959357664468497E-3</v>
      </c>
      <c r="E8503" s="4">
        <f t="shared" si="33"/>
        <v>4.5957351976854549E-2</v>
      </c>
      <c r="F8503" s="4"/>
    </row>
    <row r="8504" spans="1:6" ht="13.2" x14ac:dyDescent="0.25">
      <c r="A8504" s="5">
        <v>44833.25</v>
      </c>
      <c r="B8504" s="6">
        <v>249.61</v>
      </c>
      <c r="C8504" s="6">
        <v>233.35364999999999</v>
      </c>
      <c r="D8504" s="6">
        <v>6.9664005684076602E-2</v>
      </c>
      <c r="E8504" s="4">
        <f t="shared" si="33"/>
        <v>4.6883200118912817E-2</v>
      </c>
      <c r="F8504" s="4"/>
    </row>
    <row r="8505" spans="1:6" ht="13.2" x14ac:dyDescent="0.25">
      <c r="A8505" s="5">
        <v>44833.291666666664</v>
      </c>
      <c r="B8505" s="6">
        <v>246.92</v>
      </c>
      <c r="C8505" s="6">
        <v>225.18499</v>
      </c>
      <c r="D8505" s="6">
        <v>9.6520687280266707E-2</v>
      </c>
      <c r="E8505" s="4">
        <f t="shared" si="33"/>
        <v>4.9433379851416222E-2</v>
      </c>
      <c r="F8505" s="4"/>
    </row>
    <row r="8506" spans="1:6" ht="13.2" x14ac:dyDescent="0.25">
      <c r="A8506" s="5">
        <v>44833.333333333336</v>
      </c>
      <c r="B8506" s="6">
        <v>246.93</v>
      </c>
      <c r="C8506" s="6">
        <v>217.64793</v>
      </c>
      <c r="D8506" s="6">
        <v>0.13453870202211399</v>
      </c>
      <c r="E8506" s="4">
        <f t="shared" si="33"/>
        <v>5.3645443467724374E-2</v>
      </c>
      <c r="F8506" s="4"/>
    </row>
    <row r="8507" spans="1:6" ht="13.2" x14ac:dyDescent="0.25">
      <c r="A8507" s="5">
        <v>44833.375</v>
      </c>
      <c r="B8507" s="6">
        <v>250.95</v>
      </c>
      <c r="C8507" s="6">
        <v>211.82896</v>
      </c>
      <c r="D8507" s="6">
        <v>0.18468220775856101</v>
      </c>
      <c r="E8507" s="4">
        <f t="shared" si="33"/>
        <v>5.8874697633325417E-2</v>
      </c>
      <c r="F8507" s="4"/>
    </row>
    <row r="8508" spans="1:6" ht="13.2" x14ac:dyDescent="0.25">
      <c r="A8508" s="5">
        <v>44833.416666666664</v>
      </c>
      <c r="B8508" s="6">
        <v>257.97000000000003</v>
      </c>
      <c r="C8508" s="6">
        <v>209.00962000000001</v>
      </c>
      <c r="D8508" s="6">
        <v>0.234249409189873</v>
      </c>
      <c r="E8508" s="4">
        <f t="shared" si="33"/>
        <v>6.4643596716719029E-2</v>
      </c>
      <c r="F8508" s="4"/>
    </row>
    <row r="8509" spans="1:6" ht="13.2" x14ac:dyDescent="0.25">
      <c r="A8509" s="5">
        <v>44833.458333333336</v>
      </c>
      <c r="B8509" s="6">
        <v>252.52</v>
      </c>
      <c r="C8509" s="6">
        <v>213.03543999999999</v>
      </c>
      <c r="D8509" s="6">
        <v>0.185342682888818</v>
      </c>
      <c r="E8509" s="4">
        <f t="shared" si="33"/>
        <v>6.8760211554238351E-2</v>
      </c>
      <c r="F8509" s="4"/>
    </row>
    <row r="8510" spans="1:6" ht="13.2" x14ac:dyDescent="0.25">
      <c r="A8510" s="5">
        <v>44833.5</v>
      </c>
      <c r="B8510" s="6">
        <v>253.27</v>
      </c>
      <c r="C8510" s="6">
        <v>220.77058</v>
      </c>
      <c r="D8510" s="6">
        <v>0.14720901670865699</v>
      </c>
      <c r="E8510" s="4">
        <f t="shared" si="33"/>
        <v>7.1613524201784462E-2</v>
      </c>
      <c r="F8510" s="4"/>
    </row>
    <row r="8511" spans="1:6" ht="13.2" x14ac:dyDescent="0.25">
      <c r="A8511" s="5">
        <v>44833.541666666664</v>
      </c>
      <c r="B8511" s="6">
        <v>247.47</v>
      </c>
      <c r="C8511" s="6">
        <v>219.55797000000001</v>
      </c>
      <c r="D8511" s="6">
        <v>0.12712829327033701</v>
      </c>
      <c r="E8511" s="4">
        <f t="shared" si="33"/>
        <v>7.4923536345285993E-2</v>
      </c>
      <c r="F8511" s="4"/>
    </row>
    <row r="8512" spans="1:6" ht="13.2" x14ac:dyDescent="0.25">
      <c r="A8512" s="5">
        <v>44833.583333333336</v>
      </c>
      <c r="B8512" s="6">
        <v>250.53</v>
      </c>
      <c r="C8512" s="6">
        <v>203.62979000000001</v>
      </c>
      <c r="D8512" s="6">
        <v>0.230320966298693</v>
      </c>
      <c r="E8512" s="4">
        <f t="shared" si="33"/>
        <v>8.0109657903365078E-2</v>
      </c>
      <c r="F8512" s="4"/>
    </row>
    <row r="8513" spans="1:6" ht="13.2" x14ac:dyDescent="0.25">
      <c r="A8513" s="5">
        <v>44833.625</v>
      </c>
      <c r="B8513" s="6">
        <v>224.57</v>
      </c>
      <c r="C8513" s="6">
        <v>177.61895999999999</v>
      </c>
      <c r="D8513" s="6">
        <v>0.26433574433720303</v>
      </c>
      <c r="E8513" s="4">
        <f t="shared" si="33"/>
        <v>8.7635832199735961E-2</v>
      </c>
      <c r="F8513" s="4"/>
    </row>
    <row r="8514" spans="1:6" ht="13.2" x14ac:dyDescent="0.25">
      <c r="A8514" s="5">
        <v>44833.666666666664</v>
      </c>
      <c r="B8514" s="6">
        <v>169.98</v>
      </c>
      <c r="C8514" s="6">
        <v>153.89148</v>
      </c>
      <c r="D8514" s="6">
        <v>0.104544579076112</v>
      </c>
      <c r="E8514" s="4">
        <f t="shared" si="33"/>
        <v>8.6730263603768162E-2</v>
      </c>
      <c r="F8514" s="4"/>
    </row>
    <row r="8515" spans="1:6" ht="13.2" x14ac:dyDescent="0.25">
      <c r="A8515" s="5">
        <v>44833.708333333336</v>
      </c>
      <c r="B8515" s="6">
        <v>153.87</v>
      </c>
      <c r="C8515" s="6">
        <v>137.87474</v>
      </c>
      <c r="D8515" s="6">
        <v>0.116012983959208</v>
      </c>
      <c r="E8515" s="4">
        <f t="shared" si="33"/>
        <v>9.0166158506749639E-2</v>
      </c>
      <c r="F8515" s="4"/>
    </row>
    <row r="8516" spans="1:6" ht="13.2" x14ac:dyDescent="0.25">
      <c r="A8516" s="5">
        <v>44833.75</v>
      </c>
      <c r="B8516" s="6">
        <v>154.1</v>
      </c>
      <c r="C8516" s="6">
        <v>132.72558000000001</v>
      </c>
      <c r="D8516" s="6">
        <v>0.16104220452455301</v>
      </c>
      <c r="E8516" s="4">
        <f t="shared" si="33"/>
        <v>9.6713508912271207E-2</v>
      </c>
      <c r="F8516" s="4"/>
    </row>
    <row r="8517" spans="1:6" ht="13.2" x14ac:dyDescent="0.25">
      <c r="A8517" s="5">
        <v>44833.791666666664</v>
      </c>
      <c r="B8517" s="6">
        <v>150.37</v>
      </c>
      <c r="C8517" s="6">
        <v>134.00702000000001</v>
      </c>
      <c r="D8517" s="6">
        <v>0.122105394180095</v>
      </c>
      <c r="E8517" s="4">
        <f t="shared" si="33"/>
        <v>0.10069371382750614</v>
      </c>
      <c r="F8517" s="4"/>
    </row>
    <row r="8518" spans="1:6" ht="13.2" x14ac:dyDescent="0.25">
      <c r="A8518" s="5">
        <v>44833.833333333336</v>
      </c>
      <c r="B8518" s="6">
        <v>149.4</v>
      </c>
      <c r="C8518" s="6">
        <v>137.00561999999999</v>
      </c>
      <c r="D8518" s="6">
        <v>9.0466215911434902E-2</v>
      </c>
      <c r="E8518" s="4">
        <f t="shared" si="33"/>
        <v>0.10384379941792456</v>
      </c>
      <c r="F8518" s="4"/>
    </row>
    <row r="8519" spans="1:6" ht="13.2" x14ac:dyDescent="0.25">
      <c r="A8519" s="5">
        <v>44833.875</v>
      </c>
      <c r="B8519" s="6">
        <v>151.29</v>
      </c>
      <c r="C8519" s="6">
        <v>140.87560999999999</v>
      </c>
      <c r="D8519" s="6">
        <v>7.3926139521241399E-2</v>
      </c>
      <c r="E8519" s="4">
        <f t="shared" si="33"/>
        <v>0.10652806601081709</v>
      </c>
      <c r="F8519" s="4"/>
    </row>
    <row r="8520" spans="1:6" ht="13.2" x14ac:dyDescent="0.25">
      <c r="A8520" s="5">
        <v>44833.916666666664</v>
      </c>
      <c r="B8520" s="6">
        <v>162.71</v>
      </c>
      <c r="C8520" s="6">
        <v>147.43088</v>
      </c>
      <c r="D8520" s="6">
        <v>0.103635819036012</v>
      </c>
      <c r="E8520" s="4">
        <f t="shared" si="33"/>
        <v>0.10857623066536386</v>
      </c>
      <c r="F8520" s="4"/>
    </row>
    <row r="8521" spans="1:6" ht="13.2" x14ac:dyDescent="0.25">
      <c r="A8521" s="5">
        <v>44833.958333333336</v>
      </c>
      <c r="B8521" s="6">
        <v>166.15</v>
      </c>
      <c r="C8521" s="6">
        <v>162.87156999999999</v>
      </c>
      <c r="D8521" s="6">
        <v>2.0128927350549899E-2</v>
      </c>
      <c r="E8521" s="4">
        <f t="shared" si="33"/>
        <v>0.10675277097891443</v>
      </c>
      <c r="F8521" s="4"/>
    </row>
    <row r="8522" spans="1:6" ht="13.2" x14ac:dyDescent="0.25">
      <c r="A8522" s="5">
        <v>44834</v>
      </c>
      <c r="B8522" s="6">
        <v>182.03</v>
      </c>
      <c r="C8522" s="6">
        <v>194.80520999999999</v>
      </c>
      <c r="D8522" s="6">
        <v>6.5579406218139499E-2</v>
      </c>
      <c r="E8522" s="4">
        <f t="shared" si="33"/>
        <v>0.10943052502084494</v>
      </c>
      <c r="F8522" s="4"/>
    </row>
    <row r="8523" spans="1:6" ht="13.2" x14ac:dyDescent="0.25">
      <c r="A8523" s="5">
        <v>44834.041666666664</v>
      </c>
      <c r="B8523" s="6">
        <v>227.45</v>
      </c>
      <c r="C8523" s="6">
        <v>223.58524</v>
      </c>
      <c r="D8523" s="6">
        <v>1.7285398624703401E-2</v>
      </c>
      <c r="E8523" s="4">
        <f t="shared" si="33"/>
        <v>0.11008765315287632</v>
      </c>
      <c r="F8523" s="4"/>
    </row>
    <row r="8524" spans="1:6" ht="13.2" x14ac:dyDescent="0.25">
      <c r="A8524" s="5">
        <v>44834.083333333336</v>
      </c>
      <c r="B8524" s="6">
        <v>265.64</v>
      </c>
      <c r="C8524" s="6">
        <v>245.59008</v>
      </c>
      <c r="D8524" s="6">
        <v>8.1639779587188405E-2</v>
      </c>
      <c r="E8524" s="4">
        <f t="shared" si="33"/>
        <v>0.11231674209821037</v>
      </c>
      <c r="F8524" s="4"/>
    </row>
    <row r="8525" spans="1:6" ht="13.2" x14ac:dyDescent="0.25">
      <c r="A8525" s="5">
        <v>44834.125</v>
      </c>
      <c r="B8525" s="6">
        <v>258.02999999999997</v>
      </c>
      <c r="C8525" s="6">
        <v>250.70756</v>
      </c>
      <c r="D8525" s="6">
        <v>2.9207096906052499E-2</v>
      </c>
      <c r="E8525" s="4">
        <f t="shared" si="33"/>
        <v>0.11217211701119523</v>
      </c>
      <c r="F8525" s="4"/>
    </row>
    <row r="8526" spans="1:6" ht="13.2" x14ac:dyDescent="0.25">
      <c r="A8526" s="5">
        <v>44834.166666666664</v>
      </c>
      <c r="B8526" s="6">
        <v>252.81</v>
      </c>
      <c r="C8526" s="6">
        <v>241.99081000000001</v>
      </c>
      <c r="D8526" s="6">
        <v>4.4709094531317002E-2</v>
      </c>
      <c r="E8526" s="4">
        <f t="shared" si="33"/>
        <v>0.11298627877631889</v>
      </c>
      <c r="F8526" s="4"/>
    </row>
    <row r="8527" spans="1:6" ht="13.2" x14ac:dyDescent="0.25">
      <c r="A8527" s="5">
        <v>44834.208333333336</v>
      </c>
      <c r="B8527" s="6">
        <v>252.53</v>
      </c>
      <c r="C8527" s="6">
        <v>232.96224000000001</v>
      </c>
      <c r="D8527" s="6">
        <v>8.3995414879252495E-2</v>
      </c>
      <c r="E8527" s="4">
        <f t="shared" si="33"/>
        <v>0.11617792373935247</v>
      </c>
      <c r="F8527" s="4"/>
    </row>
    <row r="8528" spans="1:6" ht="13.2" x14ac:dyDescent="0.25">
      <c r="A8528" s="5">
        <v>44834.25</v>
      </c>
      <c r="B8528" s="6">
        <v>253.46</v>
      </c>
      <c r="C8528" s="6">
        <v>225.23328000000001</v>
      </c>
      <c r="D8528" s="6">
        <v>0.12532215487871001</v>
      </c>
      <c r="E8528" s="4">
        <f t="shared" si="33"/>
        <v>0.11849701328912887</v>
      </c>
      <c r="F8528" s="4"/>
    </row>
    <row r="8529" spans="1:6" ht="13.2" x14ac:dyDescent="0.25">
      <c r="A8529" s="5">
        <v>44834.291666666664</v>
      </c>
      <c r="B8529" s="6">
        <v>252.98</v>
      </c>
      <c r="C8529" s="6">
        <v>214.15332000000001</v>
      </c>
      <c r="D8529" s="6">
        <v>0.18130318969605499</v>
      </c>
      <c r="E8529" s="4">
        <f t="shared" si="33"/>
        <v>0.12202961755645338</v>
      </c>
      <c r="F8529" s="4"/>
    </row>
    <row r="8530" spans="1:6" ht="13.2" x14ac:dyDescent="0.25">
      <c r="A8530" s="5">
        <v>44834.333333333336</v>
      </c>
      <c r="B8530" s="6">
        <v>261.38</v>
      </c>
      <c r="C8530" s="6">
        <v>205.32657</v>
      </c>
      <c r="D8530" s="6">
        <v>0.27299647580924302</v>
      </c>
      <c r="E8530" s="4">
        <f t="shared" si="33"/>
        <v>0.12779869146425041</v>
      </c>
      <c r="F8530" s="4"/>
    </row>
    <row r="8531" spans="1:6" ht="13.2" x14ac:dyDescent="0.25">
      <c r="A8531" s="5">
        <v>44834.375</v>
      </c>
      <c r="B8531" s="6">
        <v>250.38</v>
      </c>
      <c r="C8531" s="6">
        <v>200.64895999999999</v>
      </c>
      <c r="D8531" s="6">
        <v>0.24785097316228299</v>
      </c>
      <c r="E8531" s="4">
        <f t="shared" si="33"/>
        <v>0.13043072335607217</v>
      </c>
      <c r="F8531" s="4"/>
    </row>
    <row r="8532" spans="1:6" ht="13.2" x14ac:dyDescent="0.25">
      <c r="A8532" s="5">
        <v>44834.416666666664</v>
      </c>
      <c r="B8532" s="6">
        <v>249.17</v>
      </c>
      <c r="C8532" s="6">
        <v>199.17453</v>
      </c>
      <c r="D8532" s="6">
        <v>0.251013370032804</v>
      </c>
      <c r="E8532" s="4">
        <f t="shared" si="33"/>
        <v>0.13112922172452759</v>
      </c>
      <c r="F8532" s="4"/>
    </row>
    <row r="8533" spans="1:6" ht="13.2" x14ac:dyDescent="0.25">
      <c r="A8533" s="5">
        <v>44834.458333333336</v>
      </c>
      <c r="B8533" s="6">
        <v>251.57</v>
      </c>
      <c r="C8533" s="6">
        <v>203.99914999999999</v>
      </c>
      <c r="D8533" s="6">
        <v>0.233191412807357</v>
      </c>
      <c r="E8533" s="4">
        <f t="shared" si="33"/>
        <v>0.13312291880446672</v>
      </c>
      <c r="F8533" s="4"/>
    </row>
    <row r="8534" spans="1:6" ht="13.2" x14ac:dyDescent="0.25">
      <c r="A8534" s="5">
        <v>44834.5</v>
      </c>
      <c r="B8534" s="6">
        <v>261.89</v>
      </c>
      <c r="C8534" s="6">
        <v>211.74753999999999</v>
      </c>
      <c r="D8534" s="6">
        <v>0.236803034405972</v>
      </c>
      <c r="E8534" s="4">
        <f t="shared" si="33"/>
        <v>0.13685600287518818</v>
      </c>
      <c r="F8534" s="4"/>
    </row>
    <row r="8535" spans="1:6" ht="13.2" x14ac:dyDescent="0.25">
      <c r="A8535" s="5">
        <v>44834.541666666664</v>
      </c>
      <c r="B8535" s="6">
        <v>268.74</v>
      </c>
      <c r="C8535" s="6">
        <v>208.49328</v>
      </c>
      <c r="D8535" s="6">
        <v>0.28896240684591801</v>
      </c>
      <c r="E8535" s="4">
        <f t="shared" si="33"/>
        <v>0.14359909094083739</v>
      </c>
      <c r="F8535" s="4"/>
    </row>
    <row r="8536" spans="1:6" ht="13.2" x14ac:dyDescent="0.25">
      <c r="A8536" s="5">
        <v>44834.583333333336</v>
      </c>
      <c r="B8536" s="6">
        <v>268.62</v>
      </c>
      <c r="C8536" s="6">
        <v>187.89979</v>
      </c>
      <c r="D8536" s="6">
        <v>0.42959180529153301</v>
      </c>
      <c r="E8536" s="4">
        <f t="shared" si="33"/>
        <v>0.15190204256553905</v>
      </c>
      <c r="F8536" s="4"/>
    </row>
    <row r="8537" spans="1:6" ht="13.2" x14ac:dyDescent="0.25">
      <c r="A8537" s="5">
        <v>44834.625</v>
      </c>
      <c r="B8537" s="6">
        <v>226.33</v>
      </c>
      <c r="C8537" s="6">
        <v>159.05745999999999</v>
      </c>
      <c r="D8537" s="6">
        <v>0.42294489048171602</v>
      </c>
      <c r="E8537" s="4">
        <f t="shared" si="33"/>
        <v>0.15851075698822711</v>
      </c>
      <c r="F8537" s="4"/>
    </row>
    <row r="8538" spans="1:6" ht="13.2" x14ac:dyDescent="0.25">
      <c r="A8538" s="5">
        <v>44834.666666666664</v>
      </c>
      <c r="B8538" s="6">
        <v>161.19</v>
      </c>
      <c r="C8538" s="6">
        <v>138.04104000000001</v>
      </c>
      <c r="D8538" s="6">
        <v>0.167696215560242</v>
      </c>
      <c r="E8538" s="4">
        <f t="shared" si="33"/>
        <v>0.16114207517506585</v>
      </c>
      <c r="F8538" s="4"/>
    </row>
    <row r="8539" spans="1:6" ht="13.2" x14ac:dyDescent="0.25">
      <c r="A8539" s="5">
        <v>44834.708333333336</v>
      </c>
      <c r="B8539" s="6">
        <v>144.88</v>
      </c>
      <c r="C8539" s="6">
        <v>128.16019</v>
      </c>
      <c r="D8539" s="6">
        <v>0.13046024666473999</v>
      </c>
      <c r="E8539" s="4">
        <f t="shared" si="33"/>
        <v>0.161744044454463</v>
      </c>
      <c r="F8539" s="4"/>
    </row>
    <row r="8540" spans="1:6" ht="13.2" x14ac:dyDescent="0.25">
      <c r="A8540" s="5">
        <v>44834.75</v>
      </c>
      <c r="B8540" s="6">
        <v>142.74</v>
      </c>
      <c r="C8540" s="6">
        <v>128.72887</v>
      </c>
      <c r="D8540" s="6">
        <v>0.108842173476703</v>
      </c>
      <c r="E8540" s="4">
        <f t="shared" si="33"/>
        <v>0.15956904316080259</v>
      </c>
      <c r="F8540" s="4"/>
    </row>
    <row r="8541" spans="1:6" ht="13.2" x14ac:dyDescent="0.25">
      <c r="A8541" s="5">
        <v>44834.791666666664</v>
      </c>
      <c r="B8541" s="6">
        <v>147.43</v>
      </c>
      <c r="C8541" s="6">
        <v>133.81639000000001</v>
      </c>
      <c r="D8541" s="6">
        <v>0.101733502151716</v>
      </c>
      <c r="E8541" s="4">
        <f t="shared" si="33"/>
        <v>0.1587202143262868</v>
      </c>
      <c r="F8541" s="4"/>
    </row>
    <row r="8542" spans="1:6" ht="13.2" x14ac:dyDescent="0.25">
      <c r="A8542" s="5">
        <v>44834.833333333336</v>
      </c>
      <c r="B8542" s="6">
        <v>140.54</v>
      </c>
      <c r="C8542" s="6">
        <v>138.90716</v>
      </c>
      <c r="D8542" s="6">
        <v>1.17549016191821E-2</v>
      </c>
      <c r="E8542" s="4">
        <f t="shared" si="33"/>
        <v>0.15544057623077626</v>
      </c>
      <c r="F8542" s="4"/>
    </row>
    <row r="8543" spans="1:6" ht="13.2" x14ac:dyDescent="0.25">
      <c r="A8543" s="5">
        <v>44834.875</v>
      </c>
      <c r="B8543" s="6">
        <v>139.07</v>
      </c>
      <c r="C8543" s="6">
        <v>143.03880000000001</v>
      </c>
      <c r="D8543" s="6">
        <v>2.77463177823081E-2</v>
      </c>
      <c r="E8543" s="4">
        <f t="shared" si="33"/>
        <v>0.15351641699165405</v>
      </c>
      <c r="F8543" s="4"/>
    </row>
    <row r="8544" spans="1:6" ht="13.2" x14ac:dyDescent="0.25">
      <c r="A8544" s="5">
        <v>44834.916666666664</v>
      </c>
      <c r="B8544" s="6">
        <v>142.6</v>
      </c>
      <c r="C8544" s="6">
        <v>149.42884000000001</v>
      </c>
      <c r="D8544" s="6">
        <v>4.5699611935688E-2</v>
      </c>
      <c r="E8544" s="4">
        <f t="shared" si="33"/>
        <v>0.15110240836247388</v>
      </c>
      <c r="F8544" s="4"/>
    </row>
    <row r="8545" spans="1:6" ht="13.2" x14ac:dyDescent="0.25">
      <c r="A8545" s="5">
        <v>44834.958333333336</v>
      </c>
      <c r="B8545" s="6">
        <v>148.94</v>
      </c>
      <c r="C8545" s="6">
        <v>165.44811999999999</v>
      </c>
      <c r="D8545" s="6">
        <v>9.9778226552226706E-2</v>
      </c>
      <c r="E8545" s="4">
        <f t="shared" si="33"/>
        <v>0.15442112916254375</v>
      </c>
      <c r="F8545" s="4"/>
    </row>
    <row r="8546" spans="1:6" ht="13.2" x14ac:dyDescent="0.25">
      <c r="A8546" s="5">
        <v>44832</v>
      </c>
      <c r="B8546" s="6">
        <v>203.24</v>
      </c>
      <c r="C8546" s="6">
        <v>208.31223</v>
      </c>
      <c r="D8546" s="6">
        <v>2.4349170473572199E-2</v>
      </c>
      <c r="E8546" s="4">
        <f t="shared" si="33"/>
        <v>0.15270320267318677</v>
      </c>
      <c r="F8546" s="4"/>
    </row>
    <row r="8547" spans="1:6" ht="13.2" x14ac:dyDescent="0.25">
      <c r="A8547" s="5">
        <v>44832.041666666664</v>
      </c>
      <c r="B8547" s="6">
        <v>241.85</v>
      </c>
      <c r="C8547" s="6">
        <v>240.36712</v>
      </c>
      <c r="D8547" s="6">
        <v>6.1692298014803101E-3</v>
      </c>
      <c r="E8547" s="4">
        <f t="shared" si="33"/>
        <v>0.15224002897221914</v>
      </c>
      <c r="F8547" s="4"/>
    </row>
    <row r="8548" spans="1:6" ht="13.2" x14ac:dyDescent="0.25">
      <c r="A8548" s="5">
        <v>44832.083333333336</v>
      </c>
      <c r="B8548" s="6">
        <v>273.39</v>
      </c>
      <c r="C8548" s="6">
        <v>263.18623000000002</v>
      </c>
      <c r="D8548" s="6">
        <v>3.8770151462711198E-2</v>
      </c>
      <c r="E8548" s="4">
        <f t="shared" si="33"/>
        <v>0.15045379446703261</v>
      </c>
      <c r="F8548" s="4"/>
    </row>
    <row r="8549" spans="1:6" ht="13.2" x14ac:dyDescent="0.25">
      <c r="A8549" s="5">
        <v>44832.125</v>
      </c>
      <c r="B8549" s="6">
        <v>267.52</v>
      </c>
      <c r="C8549" s="6">
        <v>269.43592999999998</v>
      </c>
      <c r="D8549" s="6">
        <v>7.1108927454478802E-3</v>
      </c>
      <c r="E8549" s="4">
        <f t="shared" si="33"/>
        <v>0.14953311929367408</v>
      </c>
      <c r="F8549" s="4"/>
    </row>
    <row r="8550" spans="1:6" ht="13.2" x14ac:dyDescent="0.25">
      <c r="A8550" s="5">
        <v>44832.166666666664</v>
      </c>
      <c r="B8550" s="6">
        <v>257.66000000000003</v>
      </c>
      <c r="C8550" s="6">
        <v>263.01981000000001</v>
      </c>
      <c r="D8550" s="6">
        <v>2.0377970769578001E-2</v>
      </c>
      <c r="E8550" s="4">
        <f t="shared" si="33"/>
        <v>0.14851932247026828</v>
      </c>
      <c r="F8550" s="4"/>
    </row>
    <row r="8551" spans="1:6" ht="13.2" x14ac:dyDescent="0.25">
      <c r="A8551" s="5">
        <v>44832.208333333336</v>
      </c>
      <c r="B8551" s="6">
        <v>251.12</v>
      </c>
      <c r="C8551" s="6">
        <v>256.34485000000001</v>
      </c>
      <c r="D8551" s="6">
        <v>2.0382114171593399E-2</v>
      </c>
      <c r="E8551" s="4">
        <f t="shared" si="33"/>
        <v>0.1458687682741158</v>
      </c>
      <c r="F8551" s="4"/>
    </row>
    <row r="8552" spans="1:6" ht="13.2" x14ac:dyDescent="0.25">
      <c r="A8552" s="5">
        <v>44832.25</v>
      </c>
      <c r="B8552" s="6">
        <v>257.75</v>
      </c>
      <c r="C8552" s="6">
        <v>254.10968</v>
      </c>
      <c r="D8552" s="6">
        <v>1.43257824731431E-2</v>
      </c>
      <c r="E8552" s="4">
        <f t="shared" si="33"/>
        <v>0.14124391942388384</v>
      </c>
      <c r="F8552" s="4"/>
    </row>
    <row r="8553" spans="1:6" ht="13.2" x14ac:dyDescent="0.25">
      <c r="A8553" s="5">
        <v>44832.291666666664</v>
      </c>
      <c r="B8553" s="6">
        <v>251.09</v>
      </c>
      <c r="C8553" s="6">
        <v>252.74385000000001</v>
      </c>
      <c r="D8553" s="6">
        <v>6.5435815747841297E-3</v>
      </c>
      <c r="E8553" s="4">
        <f t="shared" si="33"/>
        <v>0.13396226908549758</v>
      </c>
      <c r="F8553" s="4"/>
    </row>
    <row r="8554" spans="1:6" ht="13.2" x14ac:dyDescent="0.25">
      <c r="A8554" s="5">
        <v>44832.333333333336</v>
      </c>
      <c r="B8554" s="6">
        <v>246.93</v>
      </c>
      <c r="C8554" s="6">
        <v>251.48624000000001</v>
      </c>
      <c r="D8554" s="6">
        <v>1.81172536517306E-2</v>
      </c>
      <c r="E8554" s="4">
        <f t="shared" si="33"/>
        <v>0.12334230149560121</v>
      </c>
      <c r="F8554" s="4"/>
    </row>
    <row r="8555" spans="1:6" ht="13.2" x14ac:dyDescent="0.25">
      <c r="A8555" s="5">
        <v>44832.375</v>
      </c>
      <c r="B8555" s="6">
        <v>247.92</v>
      </c>
      <c r="C8555" s="6">
        <v>247.00227000000001</v>
      </c>
      <c r="D8555" s="6">
        <v>3.7154719266344199E-3</v>
      </c>
      <c r="E8555" s="4">
        <f t="shared" si="33"/>
        <v>0.11316998894411585</v>
      </c>
      <c r="F8555" s="4"/>
    </row>
    <row r="8556" spans="1:6" ht="13.2" x14ac:dyDescent="0.25">
      <c r="A8556" s="5">
        <v>44832.416666666664</v>
      </c>
      <c r="B8556" s="6">
        <v>251.78</v>
      </c>
      <c r="C8556" s="6">
        <v>240.11292</v>
      </c>
      <c r="D8556" s="6">
        <v>4.8589971751624099E-2</v>
      </c>
      <c r="E8556" s="4">
        <f t="shared" si="33"/>
        <v>0.10473568068240004</v>
      </c>
      <c r="F8556" s="4"/>
    </row>
    <row r="8557" spans="1:6" ht="13.2" x14ac:dyDescent="0.25">
      <c r="A8557" s="5">
        <v>44832.458333333336</v>
      </c>
      <c r="B8557" s="6">
        <v>251.15</v>
      </c>
      <c r="C8557" s="6">
        <v>237.74816999999999</v>
      </c>
      <c r="D8557" s="6">
        <v>5.63698555492562E-2</v>
      </c>
      <c r="E8557" s="4">
        <f t="shared" si="33"/>
        <v>9.7368115796645824E-2</v>
      </c>
      <c r="F8557" s="4"/>
    </row>
    <row r="8558" spans="1:6" ht="13.2" x14ac:dyDescent="0.25">
      <c r="A8558" s="5">
        <v>44832.5</v>
      </c>
      <c r="B8558" s="6">
        <v>256.58999999999997</v>
      </c>
      <c r="C8558" s="6">
        <v>243.81886</v>
      </c>
      <c r="D8558" s="6">
        <v>5.2379623134978001E-2</v>
      </c>
      <c r="E8558" s="4">
        <f t="shared" si="33"/>
        <v>8.9683806993687762E-2</v>
      </c>
      <c r="F8558" s="4"/>
    </row>
    <row r="8559" spans="1:6" ht="13.2" x14ac:dyDescent="0.25">
      <c r="A8559" s="5">
        <v>44832.541666666664</v>
      </c>
      <c r="B8559" s="6">
        <v>250.44</v>
      </c>
      <c r="C8559" s="6">
        <v>247.19069999999999</v>
      </c>
      <c r="D8559" s="6">
        <v>1.3144912005184599E-2</v>
      </c>
      <c r="E8559" s="4">
        <f t="shared" si="33"/>
        <v>7.8191411375323858E-2</v>
      </c>
      <c r="F8559" s="4"/>
    </row>
    <row r="8560" spans="1:6" ht="13.2" x14ac:dyDescent="0.25">
      <c r="A8560" s="5">
        <v>44832.583333333336</v>
      </c>
      <c r="B8560" s="6">
        <v>250.41</v>
      </c>
      <c r="C8560" s="6">
        <v>234.58487</v>
      </c>
      <c r="D8560" s="6">
        <v>6.7460147792140199E-2</v>
      </c>
      <c r="E8560" s="4">
        <f t="shared" si="33"/>
        <v>6.3102592312849162E-2</v>
      </c>
      <c r="F8560" s="4"/>
    </row>
    <row r="8561" spans="1:6" ht="13.2" x14ac:dyDescent="0.25">
      <c r="A8561" s="5">
        <v>44832.625</v>
      </c>
      <c r="B8561" s="6">
        <v>214.65</v>
      </c>
      <c r="C8561" s="6">
        <v>201.31978000000001</v>
      </c>
      <c r="D8561" s="6">
        <v>6.6214159383643195E-2</v>
      </c>
      <c r="E8561" s="4">
        <f t="shared" si="33"/>
        <v>4.8238811850429469E-2</v>
      </c>
      <c r="F8561" s="4"/>
    </row>
    <row r="8562" spans="1:6" ht="13.2" x14ac:dyDescent="0.25">
      <c r="A8562" s="5">
        <v>44832.666666666664</v>
      </c>
      <c r="B8562" s="6">
        <v>145.34</v>
      </c>
      <c r="C8562" s="6">
        <v>163.53788</v>
      </c>
      <c r="D8562" s="6">
        <v>0.111276237652096</v>
      </c>
      <c r="E8562" s="4">
        <f t="shared" si="33"/>
        <v>4.5887979437590064E-2</v>
      </c>
      <c r="F8562" s="4"/>
    </row>
    <row r="8563" spans="1:6" ht="13.2" x14ac:dyDescent="0.25">
      <c r="A8563" s="5">
        <v>44832.708333333336</v>
      </c>
      <c r="B8563" s="6">
        <v>138.97999999999999</v>
      </c>
      <c r="C8563" s="6">
        <v>138.76560000000001</v>
      </c>
      <c r="D8563" s="6">
        <v>1.5450515113254501E-3</v>
      </c>
      <c r="E8563" s="4">
        <f t="shared" si="33"/>
        <v>4.0516512972864453E-2</v>
      </c>
      <c r="F8563" s="4"/>
    </row>
    <row r="8564" spans="1:6" ht="13.2" x14ac:dyDescent="0.25">
      <c r="A8564" s="5">
        <v>44832.75</v>
      </c>
      <c r="B8564" s="6">
        <v>137.75</v>
      </c>
      <c r="C8564" s="6">
        <v>133.53052</v>
      </c>
      <c r="D8564" s="6">
        <v>3.1599367695115697E-2</v>
      </c>
      <c r="E8564" s="4">
        <f t="shared" si="33"/>
        <v>3.7298062731964989E-2</v>
      </c>
      <c r="F8564" s="4"/>
    </row>
    <row r="8565" spans="1:6" ht="13.2" x14ac:dyDescent="0.25">
      <c r="A8565" s="5">
        <v>44832.791666666664</v>
      </c>
      <c r="B8565" s="6">
        <v>136.08000000000001</v>
      </c>
      <c r="C8565" s="6">
        <v>137.34209999999999</v>
      </c>
      <c r="D8565" s="6">
        <v>9.1894619348326205E-3</v>
      </c>
      <c r="E8565" s="4">
        <f t="shared" si="33"/>
        <v>3.3442061056261511E-2</v>
      </c>
      <c r="F8565" s="4"/>
    </row>
    <row r="8566" spans="1:6" ht="13.2" x14ac:dyDescent="0.25">
      <c r="A8566" s="5">
        <v>44832.833333333336</v>
      </c>
      <c r="B8566" s="6">
        <v>141.68</v>
      </c>
      <c r="C8566" s="6">
        <v>140.87333000000001</v>
      </c>
      <c r="D8566" s="6">
        <v>5.7262080764328904E-3</v>
      </c>
      <c r="E8566" s="4">
        <f t="shared" si="33"/>
        <v>3.3190865491980297E-2</v>
      </c>
      <c r="F8566" s="4"/>
    </row>
    <row r="8567" spans="1:6" ht="13.2" x14ac:dyDescent="0.25">
      <c r="A8567" s="5">
        <v>44832.875</v>
      </c>
      <c r="B8567" s="6">
        <v>150.24</v>
      </c>
      <c r="C8567" s="6">
        <v>145.50463999999999</v>
      </c>
      <c r="D8567" s="6">
        <v>3.2544391711494598E-2</v>
      </c>
      <c r="E8567" s="4">
        <f t="shared" si="33"/>
        <v>3.3390785239029726E-2</v>
      </c>
      <c r="F8567" s="4"/>
    </row>
    <row r="8568" spans="1:6" ht="13.2" x14ac:dyDescent="0.25">
      <c r="A8568" s="5">
        <v>44832.916666666664</v>
      </c>
      <c r="B8568" s="6">
        <v>165.54</v>
      </c>
      <c r="C8568" s="6">
        <v>155.73785000000001</v>
      </c>
      <c r="D8568" s="6">
        <v>6.2940062418994303E-2</v>
      </c>
      <c r="E8568" s="4">
        <f t="shared" si="33"/>
        <v>3.4109137342500824E-2</v>
      </c>
      <c r="F8568" s="4"/>
    </row>
    <row r="8569" spans="1:6" ht="13.2" x14ac:dyDescent="0.25">
      <c r="A8569" s="5">
        <v>44832.958333333336</v>
      </c>
      <c r="B8569" s="6">
        <v>183.68</v>
      </c>
      <c r="C8569" s="6">
        <v>175.31605999999999</v>
      </c>
      <c r="D8569" s="6">
        <v>4.7707779880519802E-2</v>
      </c>
      <c r="E8569" s="4">
        <f t="shared" si="33"/>
        <v>3.1939535397846372E-2</v>
      </c>
      <c r="F8569" s="4"/>
    </row>
    <row r="8570" spans="1:6" ht="13.2" x14ac:dyDescent="0.25">
      <c r="A8570" s="5">
        <v>44833</v>
      </c>
      <c r="B8570" s="6">
        <v>192.98</v>
      </c>
      <c r="C8570" s="6">
        <v>187.80087</v>
      </c>
      <c r="D8570" s="6">
        <v>2.7577774266966799E-2</v>
      </c>
      <c r="E8570" s="4">
        <f t="shared" si="33"/>
        <v>3.2074060555904484E-2</v>
      </c>
      <c r="F8570" s="4"/>
    </row>
    <row r="8571" spans="1:6" ht="13.2" x14ac:dyDescent="0.25">
      <c r="A8571" s="5">
        <v>44833.041666666664</v>
      </c>
      <c r="B8571" s="6">
        <v>225.2</v>
      </c>
      <c r="C8571" s="6">
        <v>218.45796999999999</v>
      </c>
      <c r="D8571" s="6">
        <v>3.0861909043647998E-2</v>
      </c>
      <c r="E8571" s="4">
        <f t="shared" si="33"/>
        <v>3.3102922190994803E-2</v>
      </c>
      <c r="F8571" s="4"/>
    </row>
    <row r="8572" spans="1:6" ht="13.2" x14ac:dyDescent="0.25">
      <c r="A8572" s="5">
        <v>44833.083333333336</v>
      </c>
      <c r="B8572" s="6">
        <v>256.51</v>
      </c>
      <c r="C8572" s="6">
        <v>244.78881999999999</v>
      </c>
      <c r="D8572" s="6">
        <v>4.7882824060347197E-2</v>
      </c>
      <c r="E8572" s="4">
        <f t="shared" si="33"/>
        <v>3.3482616882562967E-2</v>
      </c>
      <c r="F8572" s="4"/>
    </row>
    <row r="8573" spans="1:6" ht="13.2" x14ac:dyDescent="0.25">
      <c r="A8573" s="5">
        <v>44833.125</v>
      </c>
      <c r="B8573" s="6">
        <v>247.1</v>
      </c>
      <c r="C8573" s="6">
        <v>254.79293999999999</v>
      </c>
      <c r="D8573" s="6">
        <v>3.0192908798807299E-2</v>
      </c>
      <c r="E8573" s="4">
        <f t="shared" si="33"/>
        <v>3.4444367551452942E-2</v>
      </c>
      <c r="F8573" s="4"/>
    </row>
    <row r="8574" spans="1:6" ht="13.2" x14ac:dyDescent="0.25">
      <c r="A8574" s="5">
        <v>44833.166666666664</v>
      </c>
      <c r="B8574" s="6">
        <v>240.85</v>
      </c>
      <c r="C8574" s="6">
        <v>250.15438</v>
      </c>
      <c r="D8574" s="6">
        <v>3.7194551620483303E-2</v>
      </c>
      <c r="E8574" s="4">
        <f t="shared" si="33"/>
        <v>3.5145058420240662E-2</v>
      </c>
      <c r="F8574" s="4"/>
    </row>
    <row r="8575" spans="1:6" ht="13.2" x14ac:dyDescent="0.25">
      <c r="A8575" s="5">
        <v>44833.208333333336</v>
      </c>
      <c r="B8575" s="6">
        <v>237.25</v>
      </c>
      <c r="C8575" s="6">
        <v>243.29929999999999</v>
      </c>
      <c r="D8575" s="6">
        <v>2.4863614486354799E-2</v>
      </c>
      <c r="E8575" s="4">
        <f t="shared" si="33"/>
        <v>3.5331787600022389E-2</v>
      </c>
      <c r="F8575" s="4"/>
    </row>
    <row r="8576" spans="1:6" ht="13.2" x14ac:dyDescent="0.25">
      <c r="A8576" s="5">
        <v>44833.25</v>
      </c>
      <c r="B8576" s="6">
        <v>249.61</v>
      </c>
      <c r="C8576" s="6">
        <v>237.99999</v>
      </c>
      <c r="D8576" s="6">
        <v>4.8781556671494003E-2</v>
      </c>
      <c r="E8576" s="4">
        <f t="shared" si="33"/>
        <v>3.6767444858287007E-2</v>
      </c>
      <c r="F8576" s="4"/>
    </row>
    <row r="8577" spans="1:6" ht="13.2" x14ac:dyDescent="0.25">
      <c r="A8577" s="5">
        <v>44833.291666666664</v>
      </c>
      <c r="B8577" s="6">
        <v>246.92</v>
      </c>
      <c r="C8577" s="6">
        <v>231.79085000000001</v>
      </c>
      <c r="D8577" s="6">
        <v>6.5270695542986104E-2</v>
      </c>
      <c r="E8577" s="4">
        <f t="shared" si="33"/>
        <v>3.9214407940295425E-2</v>
      </c>
      <c r="F8577" s="4"/>
    </row>
    <row r="8578" spans="1:6" ht="13.2" x14ac:dyDescent="0.25">
      <c r="A8578" s="5">
        <v>44833.333333333336</v>
      </c>
      <c r="B8578" s="6">
        <v>246.93</v>
      </c>
      <c r="C8578" s="6">
        <v>226.35344000000001</v>
      </c>
      <c r="D8578" s="6">
        <v>9.09045605845442E-2</v>
      </c>
      <c r="E8578" s="4">
        <f t="shared" si="33"/>
        <v>4.224721239582932E-2</v>
      </c>
      <c r="F8578" s="4"/>
    </row>
    <row r="8579" spans="1:6" ht="13.2" x14ac:dyDescent="0.25">
      <c r="A8579" s="5">
        <v>44833.375</v>
      </c>
      <c r="B8579" s="6">
        <v>250.95</v>
      </c>
      <c r="C8579" s="6">
        <v>220.56233</v>
      </c>
      <c r="D8579" s="6">
        <v>0.13777361709952901</v>
      </c>
      <c r="E8579" s="4">
        <f t="shared" si="33"/>
        <v>4.7832968444699926E-2</v>
      </c>
      <c r="F8579" s="4"/>
    </row>
    <row r="8580" spans="1:6" ht="13.2" x14ac:dyDescent="0.25">
      <c r="A8580" s="5">
        <v>44833.416666666664</v>
      </c>
      <c r="B8580" s="6">
        <v>257.97000000000003</v>
      </c>
      <c r="C8580" s="6">
        <v>216.09055000000001</v>
      </c>
      <c r="D8580" s="6">
        <v>0.19380509698364801</v>
      </c>
      <c r="E8580" s="4">
        <f t="shared" si="33"/>
        <v>5.3883598662700927E-2</v>
      </c>
      <c r="F8580" s="4"/>
    </row>
    <row r="8581" spans="1:6" ht="13.2" x14ac:dyDescent="0.25">
      <c r="A8581" s="5">
        <v>44833.458333333336</v>
      </c>
      <c r="B8581" s="6">
        <v>252.52</v>
      </c>
      <c r="C8581" s="6">
        <v>218.63477</v>
      </c>
      <c r="D8581" s="6">
        <v>0.15498554964519101</v>
      </c>
      <c r="E8581" s="4">
        <f t="shared" si="33"/>
        <v>5.7992585916698224E-2</v>
      </c>
      <c r="F8581" s="4"/>
    </row>
    <row r="8582" spans="1:6" ht="13.2" x14ac:dyDescent="0.25">
      <c r="A8582" s="5">
        <v>44833.5</v>
      </c>
      <c r="B8582" s="6">
        <v>253.27</v>
      </c>
      <c r="C8582" s="6">
        <v>225.90038999999999</v>
      </c>
      <c r="D8582" s="6">
        <v>0.121157869625634</v>
      </c>
      <c r="E8582" s="4">
        <f t="shared" si="33"/>
        <v>6.0858346187142205E-2</v>
      </c>
      <c r="F8582" s="4"/>
    </row>
    <row r="8583" spans="1:6" ht="13.2" x14ac:dyDescent="0.25">
      <c r="A8583" s="5">
        <v>44833.541666666664</v>
      </c>
      <c r="B8583" s="6">
        <v>247.47</v>
      </c>
      <c r="C8583" s="6">
        <v>226.05205000000001</v>
      </c>
      <c r="D8583" s="6">
        <v>9.4747868908952496E-2</v>
      </c>
      <c r="E8583" s="4">
        <f t="shared" si="33"/>
        <v>6.4258469391465872E-2</v>
      </c>
      <c r="F8583" s="4"/>
    </row>
    <row r="8584" spans="1:6" ht="13.2" x14ac:dyDescent="0.25">
      <c r="A8584" s="5">
        <v>44833.583333333336</v>
      </c>
      <c r="B8584" s="6">
        <v>250.53</v>
      </c>
      <c r="C8584" s="6">
        <v>212.05735000000001</v>
      </c>
      <c r="D8584" s="6">
        <v>0.18142568508000301</v>
      </c>
      <c r="E8584" s="4">
        <f t="shared" si="33"/>
        <v>6.900703344512682E-2</v>
      </c>
      <c r="F8584" s="4"/>
    </row>
    <row r="8585" spans="1:6" ht="13.2" x14ac:dyDescent="0.25">
      <c r="A8585" s="5">
        <v>44833.625</v>
      </c>
      <c r="B8585" s="6">
        <v>224.57</v>
      </c>
      <c r="C8585" s="6">
        <v>184.91274000000001</v>
      </c>
      <c r="D8585" s="6">
        <v>0.21446472536181099</v>
      </c>
      <c r="E8585" s="4">
        <f t="shared" si="33"/>
        <v>7.5184140360883819E-2</v>
      </c>
      <c r="F8585" s="4"/>
    </row>
    <row r="8586" spans="1:6" ht="13.2" x14ac:dyDescent="0.25">
      <c r="A8586" s="5">
        <v>44833.666666666664</v>
      </c>
      <c r="B8586" s="6">
        <v>169.98</v>
      </c>
      <c r="C8586" s="6">
        <v>157.20590999999999</v>
      </c>
      <c r="D8586" s="6">
        <v>8.1257059610545093E-2</v>
      </c>
      <c r="E8586" s="4">
        <f t="shared" si="33"/>
        <v>7.39333412758192E-2</v>
      </c>
      <c r="F8586" s="4"/>
    </row>
    <row r="8587" spans="1:6" ht="13.2" x14ac:dyDescent="0.25">
      <c r="A8587" s="5">
        <v>44833.708333333336</v>
      </c>
      <c r="B8587" s="6">
        <v>153.87</v>
      </c>
      <c r="C8587" s="6">
        <v>138.46358000000001</v>
      </c>
      <c r="D8587" s="6">
        <v>0.11126694831955</v>
      </c>
      <c r="E8587" s="4">
        <f t="shared" si="33"/>
        <v>7.8505086976161889E-2</v>
      </c>
      <c r="F8587" s="4"/>
    </row>
    <row r="8588" spans="1:6" ht="13.2" x14ac:dyDescent="0.25">
      <c r="A8588" s="5">
        <v>44833.75</v>
      </c>
      <c r="B8588" s="6">
        <v>154.1</v>
      </c>
      <c r="C8588" s="6">
        <v>133.09392</v>
      </c>
      <c r="D8588" s="6">
        <v>0.15782899774835599</v>
      </c>
      <c r="E8588" s="4">
        <f t="shared" si="33"/>
        <v>8.3764654895046906E-2</v>
      </c>
      <c r="F8588" s="4"/>
    </row>
    <row r="8589" spans="1:6" ht="13.2" x14ac:dyDescent="0.25">
      <c r="A8589" s="5">
        <v>44833.791666666664</v>
      </c>
      <c r="B8589" s="6">
        <v>150.37</v>
      </c>
      <c r="C8589" s="6">
        <v>134.45855</v>
      </c>
      <c r="D8589" s="6">
        <v>0.118337212471798</v>
      </c>
      <c r="E8589" s="4">
        <f t="shared" si="33"/>
        <v>8.8312477834087119E-2</v>
      </c>
      <c r="F8589" s="4"/>
    </row>
    <row r="8590" spans="1:6" ht="13.2" x14ac:dyDescent="0.25">
      <c r="A8590" s="5">
        <v>44833.833333333336</v>
      </c>
      <c r="B8590" s="6">
        <v>149.4</v>
      </c>
      <c r="C8590" s="6">
        <v>136.91914</v>
      </c>
      <c r="D8590" s="6">
        <v>9.1154969276026704E-2</v>
      </c>
      <c r="E8590" s="4">
        <f t="shared" si="33"/>
        <v>9.1872009550736863E-2</v>
      </c>
      <c r="F8590" s="4"/>
    </row>
    <row r="8591" spans="1:6" ht="13.2" x14ac:dyDescent="0.25">
      <c r="A8591" s="5">
        <v>44833.875</v>
      </c>
      <c r="B8591" s="6">
        <v>151.29</v>
      </c>
      <c r="C8591" s="6">
        <v>140.65315000000001</v>
      </c>
      <c r="D8591" s="6">
        <v>7.5624683841065604E-2</v>
      </c>
      <c r="E8591" s="4">
        <f t="shared" si="33"/>
        <v>9.3667021722802293E-2</v>
      </c>
      <c r="F8591" s="4"/>
    </row>
    <row r="8592" spans="1:6" ht="13.2" x14ac:dyDescent="0.25">
      <c r="A8592" s="5">
        <v>44833.916666666664</v>
      </c>
      <c r="B8592" s="6">
        <v>162.71</v>
      </c>
      <c r="C8592" s="6">
        <v>147.52828</v>
      </c>
      <c r="D8592" s="6">
        <v>0.102907184981754</v>
      </c>
      <c r="E8592" s="4">
        <f t="shared" si="33"/>
        <v>9.5332318496250623E-2</v>
      </c>
      <c r="F8592" s="4"/>
    </row>
    <row r="8593" spans="1:6" ht="13.2" x14ac:dyDescent="0.25">
      <c r="A8593" s="5">
        <v>44833.958333333336</v>
      </c>
      <c r="B8593" s="6">
        <v>166.15</v>
      </c>
      <c r="C8593" s="6">
        <v>161.63976</v>
      </c>
      <c r="D8593" s="6">
        <v>2.7903035738236701E-2</v>
      </c>
      <c r="E8593" s="4">
        <f t="shared" si="33"/>
        <v>9.4507120823655519E-2</v>
      </c>
      <c r="F8593" s="4"/>
    </row>
    <row r="8594" spans="1:6" ht="13.2" x14ac:dyDescent="0.25">
      <c r="A8594" s="5">
        <v>44834</v>
      </c>
      <c r="B8594" s="6">
        <v>182.03</v>
      </c>
      <c r="C8594" s="6">
        <v>185.42515</v>
      </c>
      <c r="D8594" s="6">
        <v>1.83100836105566E-2</v>
      </c>
      <c r="E8594" s="4">
        <f t="shared" si="33"/>
        <v>9.4120967046305112E-2</v>
      </c>
      <c r="F8594" s="4"/>
    </row>
    <row r="8595" spans="1:6" ht="13.2" x14ac:dyDescent="0.25">
      <c r="A8595" s="5">
        <v>44834.041666666664</v>
      </c>
      <c r="B8595" s="6">
        <v>227.45</v>
      </c>
      <c r="C8595" s="6">
        <v>216.01978</v>
      </c>
      <c r="D8595" s="6">
        <v>5.2912839740879201E-2</v>
      </c>
      <c r="E8595" s="4">
        <f t="shared" si="33"/>
        <v>9.5039755825356398E-2</v>
      </c>
      <c r="F8595" s="4"/>
    </row>
    <row r="8596" spans="1:6" ht="13.2" x14ac:dyDescent="0.25">
      <c r="A8596" s="5">
        <v>44834.083333333336</v>
      </c>
      <c r="B8596" s="6">
        <v>265.64</v>
      </c>
      <c r="C8596" s="6">
        <v>244.26319000000001</v>
      </c>
      <c r="D8596" s="6">
        <v>8.7515478693289697E-2</v>
      </c>
      <c r="E8596" s="4">
        <f t="shared" si="33"/>
        <v>9.6691116435062341E-2</v>
      </c>
      <c r="F8596" s="4"/>
    </row>
    <row r="8597" spans="1:6" ht="13.2" x14ac:dyDescent="0.25">
      <c r="A8597" s="5">
        <v>44834.125</v>
      </c>
      <c r="B8597" s="6">
        <v>258.02999999999997</v>
      </c>
      <c r="C8597" s="6">
        <v>254.17097999999999</v>
      </c>
      <c r="D8597" s="6">
        <v>1.5182771849091401E-2</v>
      </c>
      <c r="E8597" s="4">
        <f t="shared" si="33"/>
        <v>9.6065694062157522E-2</v>
      </c>
      <c r="F8597" s="4"/>
    </row>
    <row r="8598" spans="1:6" ht="13.2" x14ac:dyDescent="0.25">
      <c r="A8598" s="5">
        <v>44834.166666666664</v>
      </c>
      <c r="B8598" s="6">
        <v>252.81</v>
      </c>
      <c r="C8598" s="6">
        <v>247.06180000000001</v>
      </c>
      <c r="D8598" s="6">
        <v>2.32662435066853E-2</v>
      </c>
      <c r="E8598" s="4">
        <f t="shared" si="33"/>
        <v>9.5485347890749264E-2</v>
      </c>
      <c r="F8598" s="4"/>
    </row>
    <row r="8599" spans="1:6" ht="13.2" x14ac:dyDescent="0.25">
      <c r="A8599" s="5">
        <v>44834.208333333336</v>
      </c>
      <c r="B8599" s="6">
        <v>252.53</v>
      </c>
      <c r="C8599" s="6">
        <v>238.43832</v>
      </c>
      <c r="D8599" s="6">
        <v>5.9099896358940897E-2</v>
      </c>
      <c r="E8599" s="4">
        <f t="shared" si="33"/>
        <v>9.6911859635440356E-2</v>
      </c>
      <c r="F8599" s="4"/>
    </row>
    <row r="8600" spans="1:6" ht="13.2" x14ac:dyDescent="0.25">
      <c r="A8600" s="5">
        <v>44834.25</v>
      </c>
      <c r="B8600" s="6">
        <v>253.46</v>
      </c>
      <c r="C8600" s="6">
        <v>232.25457</v>
      </c>
      <c r="D8600" s="6">
        <v>9.1302530667103796E-2</v>
      </c>
      <c r="E8600" s="4">
        <f t="shared" si="33"/>
        <v>9.8683566885257437E-2</v>
      </c>
      <c r="F8600" s="4"/>
    </row>
    <row r="8601" spans="1:6" ht="13.2" x14ac:dyDescent="0.25">
      <c r="A8601" s="5">
        <v>44834.291666666664</v>
      </c>
      <c r="B8601" s="6">
        <v>252.98</v>
      </c>
      <c r="C8601" s="6">
        <v>224.37717000000001</v>
      </c>
      <c r="D8601" s="6">
        <v>0.12747656100662899</v>
      </c>
      <c r="E8601" s="4">
        <f t="shared" si="33"/>
        <v>0.10127547794624255</v>
      </c>
      <c r="F8601" s="4"/>
    </row>
    <row r="8602" spans="1:6" ht="13.2" x14ac:dyDescent="0.25">
      <c r="A8602" s="5">
        <v>44834.333333333336</v>
      </c>
      <c r="B8602" s="6">
        <v>261.38</v>
      </c>
      <c r="C8602" s="6">
        <v>216.93244000000001</v>
      </c>
      <c r="D8602" s="6">
        <v>0.20489125554481299</v>
      </c>
      <c r="E8602" s="4">
        <f t="shared" si="33"/>
        <v>0.10602492356958708</v>
      </c>
      <c r="F8602" s="4"/>
    </row>
    <row r="8603" spans="1:6" ht="13.2" x14ac:dyDescent="0.25">
      <c r="A8603" s="5">
        <v>44834.375</v>
      </c>
      <c r="B8603" s="6">
        <v>250.38</v>
      </c>
      <c r="C8603" s="6">
        <v>210.14669000000001</v>
      </c>
      <c r="D8603" s="6">
        <v>0.191453455678983</v>
      </c>
      <c r="E8603" s="4">
        <f t="shared" si="33"/>
        <v>0.10826158351039762</v>
      </c>
      <c r="F8603" s="4"/>
    </row>
    <row r="8604" spans="1:6" ht="13.2" x14ac:dyDescent="0.25">
      <c r="A8604" s="5">
        <v>44834.416666666664</v>
      </c>
      <c r="B8604" s="6">
        <v>249.17</v>
      </c>
      <c r="C8604" s="6">
        <v>206.16175000000001</v>
      </c>
      <c r="D8604" s="6">
        <v>0.208614110037385</v>
      </c>
      <c r="E8604" s="4">
        <f t="shared" si="33"/>
        <v>0.10887862572097</v>
      </c>
      <c r="F8604" s="4"/>
    </row>
    <row r="8605" spans="1:6" ht="13.2" x14ac:dyDescent="0.25">
      <c r="A8605" s="5">
        <v>44834.458333333336</v>
      </c>
      <c r="B8605" s="6">
        <v>251.57</v>
      </c>
      <c r="C8605" s="6">
        <v>210.68038999999999</v>
      </c>
      <c r="D8605" s="6">
        <v>0.194083606927061</v>
      </c>
      <c r="E8605" s="4">
        <f t="shared" si="33"/>
        <v>0.11050771144104793</v>
      </c>
      <c r="F8605" s="4"/>
    </row>
    <row r="8606" spans="1:6" ht="13.2" x14ac:dyDescent="0.25">
      <c r="A8606" s="5">
        <v>44834.5</v>
      </c>
      <c r="B8606" s="6">
        <v>261.89</v>
      </c>
      <c r="C8606" s="6">
        <v>219.30371</v>
      </c>
      <c r="D8606" s="6">
        <v>0.19418864368505201</v>
      </c>
      <c r="E8606" s="4">
        <f t="shared" si="33"/>
        <v>0.11355066036019033</v>
      </c>
      <c r="F8606" s="4"/>
    </row>
    <row r="8607" spans="1:6" ht="13.2" x14ac:dyDescent="0.25">
      <c r="A8607" s="5">
        <v>44834.541666666664</v>
      </c>
      <c r="B8607" s="6">
        <v>268.74</v>
      </c>
      <c r="C8607" s="6">
        <v>217.30582000000001</v>
      </c>
      <c r="D8607" s="6">
        <v>0.23669030125378099</v>
      </c>
      <c r="E8607" s="4">
        <f t="shared" si="33"/>
        <v>0.11946492837455819</v>
      </c>
      <c r="F8607" s="4"/>
    </row>
    <row r="8608" spans="1:6" ht="13.2" x14ac:dyDescent="0.25">
      <c r="A8608" s="5">
        <v>44834.583333333336</v>
      </c>
      <c r="B8608" s="6">
        <v>268.62</v>
      </c>
      <c r="C8608" s="6">
        <v>199.19148999999999</v>
      </c>
      <c r="D8608" s="6">
        <v>0.348551587218911</v>
      </c>
      <c r="E8608" s="4">
        <f t="shared" si="33"/>
        <v>0.12642850763034605</v>
      </c>
      <c r="F8608" s="4"/>
    </row>
    <row r="8609" spans="1:6" ht="13.2" x14ac:dyDescent="0.25">
      <c r="A8609" s="5">
        <v>44834.625</v>
      </c>
      <c r="B8609" s="6">
        <v>226.33</v>
      </c>
      <c r="C8609" s="6">
        <v>172.00426999999999</v>
      </c>
      <c r="D8609" s="6">
        <v>0.315839426544469</v>
      </c>
      <c r="E8609" s="4">
        <f t="shared" si="33"/>
        <v>0.13065245351295679</v>
      </c>
      <c r="F8609" s="4"/>
    </row>
    <row r="8610" spans="1:6" ht="13.2" x14ac:dyDescent="0.25">
      <c r="A8610" s="5">
        <v>44834.666666666664</v>
      </c>
      <c r="B8610" s="6">
        <v>161.19</v>
      </c>
      <c r="C8610" s="6">
        <v>149.62071</v>
      </c>
      <c r="D8610" s="6">
        <v>7.7324121774318494E-2</v>
      </c>
      <c r="E8610" s="4">
        <f t="shared" si="33"/>
        <v>0.13048858110311404</v>
      </c>
      <c r="F8610" s="4"/>
    </row>
    <row r="8611" spans="1:6" ht="13.2" x14ac:dyDescent="0.25">
      <c r="A8611" s="5">
        <v>44834.708333333336</v>
      </c>
      <c r="B8611" s="6">
        <v>144.88</v>
      </c>
      <c r="C8611" s="6">
        <v>136.25619</v>
      </c>
      <c r="D8611" s="6">
        <v>6.3291142956514404E-2</v>
      </c>
      <c r="E8611" s="4">
        <f t="shared" si="33"/>
        <v>0.12848958921298756</v>
      </c>
      <c r="F8611" s="4"/>
    </row>
    <row r="8612" spans="1:6" ht="13.2" x14ac:dyDescent="0.25">
      <c r="A8612" s="5">
        <v>44834.75</v>
      </c>
      <c r="B8612" s="6">
        <v>142.74</v>
      </c>
      <c r="C8612" s="6">
        <v>133.35963000000001</v>
      </c>
      <c r="D8612" s="6">
        <v>7.0338902409972107E-2</v>
      </c>
      <c r="E8612" s="4">
        <f t="shared" si="33"/>
        <v>0.12484416857388821</v>
      </c>
      <c r="F8612" s="4"/>
    </row>
    <row r="8613" spans="1:6" ht="13.2" x14ac:dyDescent="0.25">
      <c r="A8613" s="5">
        <v>44834.791666666664</v>
      </c>
      <c r="B8613" s="6">
        <v>147.43</v>
      </c>
      <c r="C8613" s="6">
        <v>136.28194999999999</v>
      </c>
      <c r="D8613" s="6">
        <v>8.1801368413058406E-2</v>
      </c>
      <c r="E8613" s="4">
        <f t="shared" si="33"/>
        <v>0.1233218417381074</v>
      </c>
      <c r="F8613" s="4"/>
    </row>
    <row r="8614" spans="1:6" ht="13.2" x14ac:dyDescent="0.25">
      <c r="A8614" s="5">
        <v>44834.833333333336</v>
      </c>
      <c r="B8614" s="6">
        <v>140.54</v>
      </c>
      <c r="C8614" s="6">
        <v>140.61725999999999</v>
      </c>
      <c r="D8614" s="6">
        <v>5.4943468532949195E-4</v>
      </c>
      <c r="E8614" s="4">
        <f t="shared" si="33"/>
        <v>0.11954661113016168</v>
      </c>
      <c r="F8614" s="4"/>
    </row>
    <row r="8615" spans="1:6" ht="13.2" x14ac:dyDescent="0.25">
      <c r="A8615" s="5">
        <v>44834.875</v>
      </c>
      <c r="B8615" s="6">
        <v>139.07</v>
      </c>
      <c r="C8615" s="6">
        <v>144.99726999999999</v>
      </c>
      <c r="D8615" s="6">
        <v>4.0878493781296599E-2</v>
      </c>
      <c r="E8615" s="4">
        <f t="shared" si="33"/>
        <v>0.11809885321100462</v>
      </c>
      <c r="F8615" s="4"/>
    </row>
    <row r="8616" spans="1:6" ht="13.2" x14ac:dyDescent="0.25">
      <c r="A8616" s="5">
        <v>44834.916666666664</v>
      </c>
      <c r="B8616" s="6">
        <v>142.6</v>
      </c>
      <c r="C8616" s="6">
        <v>150.46532999999999</v>
      </c>
      <c r="D8616" s="6">
        <v>5.2273370882182597E-2</v>
      </c>
      <c r="E8616" s="4">
        <f t="shared" si="33"/>
        <v>0.11598911095685582</v>
      </c>
      <c r="F8616" s="4"/>
    </row>
    <row r="8617" spans="1:6" ht="13.2" x14ac:dyDescent="0.25">
      <c r="A8617" s="5">
        <v>44834.958333333336</v>
      </c>
      <c r="B8617" s="6">
        <v>148.94</v>
      </c>
      <c r="C8617" s="6">
        <v>162.00146000000001</v>
      </c>
      <c r="D8617" s="6">
        <v>8.0625569670791902E-2</v>
      </c>
      <c r="E8617" s="4">
        <f t="shared" si="33"/>
        <v>0.11818588320404562</v>
      </c>
      <c r="F8617" s="4"/>
    </row>
    <row r="8618" spans="1:6" ht="13.2" x14ac:dyDescent="0.25">
      <c r="A8618" s="5">
        <v>44835</v>
      </c>
      <c r="B8618" s="6">
        <v>168.29</v>
      </c>
      <c r="C8618" s="6">
        <v>194.01235</v>
      </c>
      <c r="D8618" s="6">
        <v>0.13258099291101799</v>
      </c>
      <c r="E8618" s="4">
        <f t="shared" si="33"/>
        <v>0.12294717109156483</v>
      </c>
      <c r="F8618" s="4"/>
    </row>
    <row r="8619" spans="1:6" ht="13.2" x14ac:dyDescent="0.25">
      <c r="A8619" s="5">
        <v>44835.041666666664</v>
      </c>
      <c r="B8619" s="6">
        <v>210.91</v>
      </c>
      <c r="C8619" s="6">
        <v>223.99087</v>
      </c>
      <c r="D8619" s="6">
        <v>5.83991213570446E-2</v>
      </c>
      <c r="E8619" s="4">
        <f t="shared" si="33"/>
        <v>0.12317576615890508</v>
      </c>
      <c r="F8619" s="4"/>
    </row>
    <row r="8620" spans="1:6" ht="13.2" x14ac:dyDescent="0.25">
      <c r="A8620" s="5">
        <v>44835.083333333336</v>
      </c>
      <c r="B8620" s="6">
        <v>252.25</v>
      </c>
      <c r="C8620" s="6">
        <v>248.09994</v>
      </c>
      <c r="D8620" s="6">
        <v>1.67273720420891E-2</v>
      </c>
      <c r="E8620" s="4">
        <f t="shared" si="33"/>
        <v>0.12022626171510503</v>
      </c>
      <c r="F8620" s="4"/>
    </row>
    <row r="8621" spans="1:6" ht="13.2" x14ac:dyDescent="0.25">
      <c r="A8621" s="5">
        <v>44835.125</v>
      </c>
      <c r="B8621" s="6">
        <v>247.94</v>
      </c>
      <c r="C8621" s="6">
        <v>254.26325</v>
      </c>
      <c r="D8621" s="6">
        <v>2.4868910469759201E-2</v>
      </c>
      <c r="E8621" s="4">
        <f t="shared" si="33"/>
        <v>0.12062985082429951</v>
      </c>
      <c r="F8621" s="4"/>
    </row>
    <row r="8622" spans="1:6" ht="13.2" x14ac:dyDescent="0.25">
      <c r="A8622" s="5">
        <v>44835.166666666664</v>
      </c>
      <c r="B8622" s="6">
        <v>242.36</v>
      </c>
      <c r="C8622" s="6">
        <v>245.79589999999999</v>
      </c>
      <c r="D8622" s="6">
        <v>1.39786709216873E-2</v>
      </c>
      <c r="E8622" s="4">
        <f t="shared" si="33"/>
        <v>0.12024286863325796</v>
      </c>
      <c r="F8622" s="4"/>
    </row>
    <row r="8623" spans="1:6" ht="13.2" x14ac:dyDescent="0.25">
      <c r="A8623" s="5">
        <v>44835.208333333336</v>
      </c>
      <c r="B8623" s="6">
        <v>242.46</v>
      </c>
      <c r="C8623" s="6">
        <v>237.38227000000001</v>
      </c>
      <c r="D8623" s="6">
        <v>2.1390519182414001E-2</v>
      </c>
      <c r="E8623" s="4">
        <f t="shared" si="33"/>
        <v>0.118671644584236</v>
      </c>
      <c r="F8623" s="4"/>
    </row>
    <row r="8624" spans="1:6" ht="13.2" x14ac:dyDescent="0.25">
      <c r="A8624" s="5">
        <v>44835.25</v>
      </c>
      <c r="B8624" s="6">
        <v>248.69</v>
      </c>
      <c r="C8624" s="6">
        <v>230.53093000000001</v>
      </c>
      <c r="D8624" s="6">
        <v>7.8770644789399699E-2</v>
      </c>
      <c r="E8624" s="4">
        <f t="shared" si="33"/>
        <v>0.11814948267266499</v>
      </c>
      <c r="F8624" s="4"/>
    </row>
    <row r="8625" spans="1:6" ht="13.2" x14ac:dyDescent="0.25">
      <c r="A8625" s="5">
        <v>44835.291666666664</v>
      </c>
      <c r="B8625" s="6">
        <v>245.98</v>
      </c>
      <c r="C8625" s="6">
        <v>220.13488000000001</v>
      </c>
      <c r="D8625" s="6">
        <v>0.11740583773003101</v>
      </c>
      <c r="E8625" s="4">
        <f t="shared" si="33"/>
        <v>0.11772986920280676</v>
      </c>
      <c r="F8625" s="4"/>
    </row>
    <row r="8626" spans="1:6" ht="13.2" x14ac:dyDescent="0.25">
      <c r="A8626" s="5">
        <v>44835.333333333336</v>
      </c>
      <c r="B8626" s="6">
        <v>255</v>
      </c>
      <c r="C8626" s="6">
        <v>211.28560999999999</v>
      </c>
      <c r="D8626" s="6">
        <v>0.206897147420498</v>
      </c>
      <c r="E8626" s="4">
        <f t="shared" si="33"/>
        <v>0.11781344803096028</v>
      </c>
      <c r="F8626" s="4"/>
    </row>
    <row r="8627" spans="1:6" ht="13.2" x14ac:dyDescent="0.25">
      <c r="A8627" s="5">
        <v>44835.375</v>
      </c>
      <c r="B8627" s="6">
        <v>250.81</v>
      </c>
      <c r="C8627" s="6">
        <v>205.81084000000001</v>
      </c>
      <c r="D8627" s="6">
        <v>0.21864329400725399</v>
      </c>
      <c r="E8627" s="4">
        <f t="shared" si="33"/>
        <v>0.11894635796130491</v>
      </c>
      <c r="F8627" s="4"/>
    </row>
    <row r="8628" spans="1:6" ht="13.2" x14ac:dyDescent="0.25">
      <c r="A8628" s="5">
        <v>44835.416666666664</v>
      </c>
      <c r="B8628" s="6">
        <v>243.13</v>
      </c>
      <c r="C8628" s="6">
        <v>203.73728</v>
      </c>
      <c r="D8628" s="6">
        <v>0.19335057383705101</v>
      </c>
      <c r="E8628" s="4">
        <f t="shared" si="33"/>
        <v>0.11831037728629097</v>
      </c>
      <c r="F8628" s="4"/>
    </row>
    <row r="8629" spans="1:6" ht="13.2" x14ac:dyDescent="0.25">
      <c r="A8629" s="5">
        <v>44835.458333333336</v>
      </c>
      <c r="B8629" s="6">
        <v>239.82</v>
      </c>
      <c r="C8629" s="6">
        <v>208.83405999999999</v>
      </c>
      <c r="D8629" s="6">
        <v>0.148375892323311</v>
      </c>
      <c r="E8629" s="4">
        <f t="shared" si="33"/>
        <v>0.11640588917780138</v>
      </c>
      <c r="F8629" s="4"/>
    </row>
    <row r="8630" spans="1:6" ht="13.2" x14ac:dyDescent="0.25">
      <c r="A8630" s="5">
        <v>44835.5</v>
      </c>
      <c r="B8630" s="6">
        <v>237.64</v>
      </c>
      <c r="C8630" s="6">
        <v>217.60892999999999</v>
      </c>
      <c r="D8630" s="6">
        <v>9.2050771997270506E-2</v>
      </c>
      <c r="E8630" s="4">
        <f t="shared" si="33"/>
        <v>0.11215014452414383</v>
      </c>
      <c r="F8630" s="4"/>
    </row>
    <row r="8631" spans="1:6" ht="13.2" x14ac:dyDescent="0.25">
      <c r="A8631" s="5">
        <v>44835.541666666664</v>
      </c>
      <c r="B8631" s="6">
        <v>233.86</v>
      </c>
      <c r="C8631" s="6">
        <v>216.38862</v>
      </c>
      <c r="D8631" s="6">
        <v>8.0740752448072398E-2</v>
      </c>
      <c r="E8631" s="4">
        <f t="shared" si="33"/>
        <v>0.10565224665723931</v>
      </c>
      <c r="F8631" s="4"/>
    </row>
    <row r="8632" spans="1:6" ht="13.2" x14ac:dyDescent="0.25">
      <c r="A8632" s="5">
        <v>44835.583333333336</v>
      </c>
      <c r="B8632" s="6">
        <v>246.77</v>
      </c>
      <c r="C8632" s="6">
        <v>198.86520999999999</v>
      </c>
      <c r="D8632" s="6">
        <v>0.24089075208277999</v>
      </c>
      <c r="E8632" s="4">
        <f t="shared" si="33"/>
        <v>0.10116637852656719</v>
      </c>
      <c r="F8632" s="4"/>
    </row>
    <row r="8633" spans="1:6" ht="13.2" x14ac:dyDescent="0.25">
      <c r="A8633" s="5">
        <v>44835.625</v>
      </c>
      <c r="B8633" s="6">
        <v>205.46</v>
      </c>
      <c r="C8633" s="6">
        <v>171.64641</v>
      </c>
      <c r="D8633" s="6">
        <v>0.196995614414539</v>
      </c>
      <c r="E8633" s="4">
        <f t="shared" si="33"/>
        <v>9.6214553021153434E-2</v>
      </c>
      <c r="F8633" s="4"/>
    </row>
    <row r="8634" spans="1:6" ht="13.2" x14ac:dyDescent="0.25">
      <c r="A8634" s="5">
        <v>44835.666666666664</v>
      </c>
      <c r="B8634" s="6">
        <v>124.85</v>
      </c>
      <c r="C8634" s="6">
        <v>149.20330000000001</v>
      </c>
      <c r="D8634" s="6">
        <v>0.16322226116982599</v>
      </c>
      <c r="E8634" s="4">
        <f t="shared" si="33"/>
        <v>9.9793642162632923E-2</v>
      </c>
      <c r="F8634" s="4"/>
    </row>
    <row r="8635" spans="1:6" ht="13.2" x14ac:dyDescent="0.25">
      <c r="A8635" s="5">
        <v>44835.708333333336</v>
      </c>
      <c r="B8635" s="6">
        <v>127.81</v>
      </c>
      <c r="C8635" s="6">
        <v>136.47612000000001</v>
      </c>
      <c r="D8635" s="6">
        <v>6.3499167473401202E-2</v>
      </c>
      <c r="E8635" s="4">
        <f t="shared" si="33"/>
        <v>9.9802309850836532E-2</v>
      </c>
      <c r="F8635" s="4"/>
    </row>
    <row r="8636" spans="1:6" ht="13.2" x14ac:dyDescent="0.25">
      <c r="A8636" s="5">
        <v>44835.75</v>
      </c>
      <c r="B8636" s="6">
        <v>116.24</v>
      </c>
      <c r="C8636" s="6">
        <v>134.68571</v>
      </c>
      <c r="D8636" s="6">
        <v>0.136953727310788</v>
      </c>
      <c r="E8636" s="4">
        <f t="shared" si="33"/>
        <v>0.1025779275550372</v>
      </c>
      <c r="F8636" s="4"/>
    </row>
    <row r="8637" spans="1:6" ht="13.2" x14ac:dyDescent="0.25">
      <c r="A8637" s="5">
        <v>44835.791666666664</v>
      </c>
      <c r="B8637" s="6">
        <v>114.56</v>
      </c>
      <c r="C8637" s="6">
        <v>138.74937</v>
      </c>
      <c r="D8637" s="6">
        <v>0.174338593393252</v>
      </c>
      <c r="E8637" s="4">
        <f t="shared" si="33"/>
        <v>0.10643364526254527</v>
      </c>
      <c r="F8637" s="4"/>
    </row>
    <row r="8638" spans="1:6" ht="13.2" x14ac:dyDescent="0.25">
      <c r="A8638" s="5">
        <v>44835.833333333336</v>
      </c>
      <c r="B8638" s="6">
        <v>111.99</v>
      </c>
      <c r="C8638" s="6">
        <v>143.62912</v>
      </c>
      <c r="D8638" s="6">
        <v>0.220283463409091</v>
      </c>
      <c r="E8638" s="4">
        <f t="shared" si="33"/>
        <v>0.11558922979270199</v>
      </c>
      <c r="F8638" s="4"/>
    </row>
    <row r="8639" spans="1:6" ht="13.2" x14ac:dyDescent="0.25">
      <c r="A8639" s="5">
        <v>44835.875</v>
      </c>
      <c r="B8639" s="6">
        <v>109.94</v>
      </c>
      <c r="C8639" s="6">
        <v>147.62522000000001</v>
      </c>
      <c r="D8639" s="6">
        <v>0.25527630035030602</v>
      </c>
      <c r="E8639" s="4">
        <f t="shared" si="33"/>
        <v>0.1245224717330774</v>
      </c>
      <c r="F8639" s="4"/>
    </row>
    <row r="8640" spans="1:6" ht="13.2" x14ac:dyDescent="0.25">
      <c r="A8640" s="5">
        <v>44835.916666666664</v>
      </c>
      <c r="B8640" s="6">
        <v>110.5</v>
      </c>
      <c r="C8640" s="6">
        <v>153.13648000000001</v>
      </c>
      <c r="D8640" s="6">
        <v>0.27842144471389102</v>
      </c>
      <c r="E8640" s="4">
        <f t="shared" si="33"/>
        <v>0.13394530814273189</v>
      </c>
      <c r="F8640" s="4"/>
    </row>
    <row r="8641" spans="1:6" ht="13.2" x14ac:dyDescent="0.25">
      <c r="A8641" s="5">
        <v>44835.958333333336</v>
      </c>
      <c r="B8641" s="6">
        <v>121.17</v>
      </c>
      <c r="C8641" s="6">
        <v>166.81524999999999</v>
      </c>
      <c r="D8641" s="6">
        <v>0.27362756102934199</v>
      </c>
      <c r="E8641" s="4">
        <f t="shared" si="33"/>
        <v>0.14198705778267148</v>
      </c>
      <c r="F8641" s="4"/>
    </row>
    <row r="8642" spans="1:6" ht="13.2" x14ac:dyDescent="0.25">
      <c r="A8642" s="5">
        <v>44833</v>
      </c>
      <c r="B8642" s="6">
        <v>192.98</v>
      </c>
      <c r="C8642" s="6">
        <v>191.58181999999999</v>
      </c>
      <c r="D8642" s="6">
        <v>7.29808287654849E-3</v>
      </c>
      <c r="E8642" s="4">
        <f t="shared" si="33"/>
        <v>0.13676693653123526</v>
      </c>
      <c r="F8642" s="4"/>
    </row>
    <row r="8643" spans="1:6" ht="13.2" x14ac:dyDescent="0.25">
      <c r="A8643" s="5">
        <v>44833.041666666664</v>
      </c>
      <c r="B8643" s="6">
        <v>225.2</v>
      </c>
      <c r="C8643" s="6">
        <v>222.96870000000001</v>
      </c>
      <c r="D8643" s="6">
        <v>1.00072341992395E-2</v>
      </c>
      <c r="E8643" s="4">
        <f t="shared" si="33"/>
        <v>0.13475060789966004</v>
      </c>
      <c r="F8643" s="4"/>
    </row>
    <row r="8644" spans="1:6" ht="13.2" x14ac:dyDescent="0.25">
      <c r="A8644" s="5">
        <v>44833.083333333336</v>
      </c>
      <c r="B8644" s="6">
        <v>256.51</v>
      </c>
      <c r="C8644" s="6">
        <v>249.51504</v>
      </c>
      <c r="D8644" s="6">
        <v>2.8034221905020199E-2</v>
      </c>
      <c r="E8644" s="4">
        <f t="shared" si="33"/>
        <v>0.13522172664394883</v>
      </c>
      <c r="F8644" s="4"/>
    </row>
    <row r="8645" spans="1:6" ht="13.2" x14ac:dyDescent="0.25">
      <c r="A8645" s="5">
        <v>44833.125</v>
      </c>
      <c r="B8645" s="6">
        <v>247.1</v>
      </c>
      <c r="C8645" s="6">
        <v>261.30817000000002</v>
      </c>
      <c r="D8645" s="6">
        <v>5.4373232953259798E-2</v>
      </c>
      <c r="E8645" s="4">
        <f t="shared" si="33"/>
        <v>0.13645107341409471</v>
      </c>
      <c r="F8645" s="4"/>
    </row>
    <row r="8646" spans="1:6" ht="13.2" x14ac:dyDescent="0.25">
      <c r="A8646" s="5">
        <v>44833.166666666664</v>
      </c>
      <c r="B8646" s="6">
        <v>240.85</v>
      </c>
      <c r="C8646" s="6">
        <v>258.78633000000002</v>
      </c>
      <c r="D8646" s="6">
        <v>6.9309418314329102E-2</v>
      </c>
      <c r="E8646" s="4">
        <f t="shared" si="33"/>
        <v>0.13875652122212143</v>
      </c>
      <c r="F8646" s="4"/>
    </row>
    <row r="8647" spans="1:6" ht="13.2" x14ac:dyDescent="0.25">
      <c r="A8647" s="5">
        <v>44833.208333333336</v>
      </c>
      <c r="B8647" s="6">
        <v>237.25</v>
      </c>
      <c r="C8647" s="6">
        <v>252.38229999999999</v>
      </c>
      <c r="D8647" s="6">
        <v>5.9957849659029103E-2</v>
      </c>
      <c r="E8647" s="4">
        <f t="shared" si="33"/>
        <v>0.14036349332531373</v>
      </c>
      <c r="F8647" s="4"/>
    </row>
    <row r="8648" spans="1:6" ht="13.2" x14ac:dyDescent="0.25">
      <c r="A8648" s="5">
        <v>44833.25</v>
      </c>
      <c r="B8648" s="6">
        <v>249.61</v>
      </c>
      <c r="C8648" s="6">
        <v>247.85830999999999</v>
      </c>
      <c r="D8648" s="6">
        <v>7.0673038963269897E-3</v>
      </c>
      <c r="E8648" s="4">
        <f t="shared" si="33"/>
        <v>0.13737585412143569</v>
      </c>
      <c r="F8648" s="4"/>
    </row>
    <row r="8649" spans="1:6" ht="13.2" x14ac:dyDescent="0.25">
      <c r="A8649" s="5">
        <v>44833.291666666664</v>
      </c>
      <c r="B8649" s="6">
        <v>246.92</v>
      </c>
      <c r="C8649" s="6">
        <v>244.23432</v>
      </c>
      <c r="D8649" s="6">
        <v>1.0996325168387401E-2</v>
      </c>
      <c r="E8649" s="4">
        <f t="shared" si="33"/>
        <v>0.13294212443136719</v>
      </c>
      <c r="F8649" s="4"/>
    </row>
    <row r="8650" spans="1:6" ht="13.2" x14ac:dyDescent="0.25">
      <c r="A8650" s="5">
        <v>44833.333333333336</v>
      </c>
      <c r="B8650" s="6">
        <v>246.93</v>
      </c>
      <c r="C8650" s="6">
        <v>241.95408</v>
      </c>
      <c r="D8650" s="6">
        <v>2.0565555249161298E-2</v>
      </c>
      <c r="E8650" s="4">
        <f t="shared" si="33"/>
        <v>0.12517830809089484</v>
      </c>
      <c r="F8650" s="4"/>
    </row>
    <row r="8651" spans="1:6" ht="13.2" x14ac:dyDescent="0.25">
      <c r="A8651" s="5">
        <v>44833.375</v>
      </c>
      <c r="B8651" s="6">
        <v>250.95</v>
      </c>
      <c r="C8651" s="6">
        <v>237.27403000000001</v>
      </c>
      <c r="D8651" s="6">
        <v>5.7637871283258299E-2</v>
      </c>
      <c r="E8651" s="4">
        <f t="shared" si="33"/>
        <v>0.11846974881072835</v>
      </c>
      <c r="F8651" s="4"/>
    </row>
    <row r="8652" spans="1:6" ht="13.2" x14ac:dyDescent="0.25">
      <c r="A8652" s="5">
        <v>44833.416666666664</v>
      </c>
      <c r="B8652" s="6">
        <v>257.97000000000003</v>
      </c>
      <c r="C8652" s="6">
        <v>230.7252</v>
      </c>
      <c r="D8652" s="6">
        <v>0.118083330299421</v>
      </c>
      <c r="E8652" s="4">
        <f t="shared" si="33"/>
        <v>0.11533361366332712</v>
      </c>
      <c r="F8652" s="4"/>
    </row>
    <row r="8653" spans="1:6" ht="13.2" x14ac:dyDescent="0.25">
      <c r="A8653" s="5">
        <v>44833.458333333336</v>
      </c>
      <c r="B8653" s="6">
        <v>252.52</v>
      </c>
      <c r="C8653" s="6">
        <v>230.17706000000001</v>
      </c>
      <c r="D8653" s="6">
        <v>9.7068491534299695E-2</v>
      </c>
      <c r="E8653" s="4">
        <f t="shared" si="33"/>
        <v>0.11319580529711831</v>
      </c>
      <c r="F8653" s="4"/>
    </row>
    <row r="8654" spans="1:6" ht="13.2" x14ac:dyDescent="0.25">
      <c r="A8654" s="5">
        <v>44833.5</v>
      </c>
      <c r="B8654" s="6">
        <v>253.27</v>
      </c>
      <c r="C8654" s="6">
        <v>237.18879999999999</v>
      </c>
      <c r="D8654" s="6">
        <v>6.77991540915929E-2</v>
      </c>
      <c r="E8654" s="4">
        <f t="shared" si="33"/>
        <v>0.11218532121771507</v>
      </c>
      <c r="F8654" s="4"/>
    </row>
    <row r="8655" spans="1:6" ht="13.2" x14ac:dyDescent="0.25">
      <c r="A8655" s="5">
        <v>44833.541666666664</v>
      </c>
      <c r="B8655" s="6">
        <v>247.47</v>
      </c>
      <c r="C8655" s="6">
        <v>239.43214</v>
      </c>
      <c r="D8655" s="6">
        <v>3.3570513966921803E-2</v>
      </c>
      <c r="E8655" s="4">
        <f t="shared" si="33"/>
        <v>0.1102198946143338</v>
      </c>
      <c r="F8655" s="4"/>
    </row>
    <row r="8656" spans="1:6" ht="13.2" x14ac:dyDescent="0.25">
      <c r="A8656" s="5">
        <v>44833.583333333336</v>
      </c>
      <c r="B8656" s="6">
        <v>250.53</v>
      </c>
      <c r="C8656" s="6">
        <v>225.45153999999999</v>
      </c>
      <c r="D8656" s="6">
        <v>0.111236587694189</v>
      </c>
      <c r="E8656" s="4">
        <f t="shared" si="33"/>
        <v>0.10481763776480922</v>
      </c>
      <c r="F8656" s="4"/>
    </row>
    <row r="8657" spans="1:6" ht="13.2" x14ac:dyDescent="0.25">
      <c r="A8657" s="5">
        <v>44833.625</v>
      </c>
      <c r="B8657" s="6">
        <v>224.57</v>
      </c>
      <c r="C8657" s="6">
        <v>192.11653000000001</v>
      </c>
      <c r="D8657" s="6">
        <v>0.1689259638408</v>
      </c>
      <c r="E8657" s="4">
        <f t="shared" si="33"/>
        <v>0.10364806899090341</v>
      </c>
      <c r="F8657" s="4"/>
    </row>
    <row r="8658" spans="1:6" ht="13.2" x14ac:dyDescent="0.25">
      <c r="A8658" s="5">
        <v>44833.666666666664</v>
      </c>
      <c r="B8658" s="6">
        <v>169.98</v>
      </c>
      <c r="C8658" s="6">
        <v>155.54044999999999</v>
      </c>
      <c r="D8658" s="6">
        <v>9.2834693483270697E-2</v>
      </c>
      <c r="E8658" s="4">
        <f t="shared" si="33"/>
        <v>0.10071525367063028</v>
      </c>
      <c r="F8658" s="4"/>
    </row>
    <row r="8659" spans="1:6" ht="13.2" x14ac:dyDescent="0.25">
      <c r="A8659" s="5">
        <v>44833.708333333336</v>
      </c>
      <c r="B8659" s="6">
        <v>153.87</v>
      </c>
      <c r="C8659" s="6">
        <v>132.52954</v>
      </c>
      <c r="D8659" s="6">
        <v>0.16102417619498199</v>
      </c>
      <c r="E8659" s="4">
        <f t="shared" si="33"/>
        <v>0.10477879570069613</v>
      </c>
      <c r="F8659" s="4"/>
    </row>
    <row r="8660" spans="1:6" ht="13.2" x14ac:dyDescent="0.25">
      <c r="A8660" s="5">
        <v>44833.75</v>
      </c>
      <c r="B8660" s="6">
        <v>154.1</v>
      </c>
      <c r="C8660" s="6">
        <v>128.57176999999999</v>
      </c>
      <c r="D8660" s="6">
        <v>0.198552372733143</v>
      </c>
      <c r="E8660" s="4">
        <f t="shared" si="33"/>
        <v>0.10734540592662757</v>
      </c>
      <c r="F8660" s="4"/>
    </row>
    <row r="8661" spans="1:6" ht="13.2" x14ac:dyDescent="0.25">
      <c r="A8661" s="5">
        <v>44833.791666666664</v>
      </c>
      <c r="B8661" s="6">
        <v>150.37</v>
      </c>
      <c r="C8661" s="6">
        <v>131.57957999999999</v>
      </c>
      <c r="D8661" s="6">
        <v>0.142806505386322</v>
      </c>
      <c r="E8661" s="4">
        <f t="shared" si="33"/>
        <v>0.10603156892633885</v>
      </c>
      <c r="F8661" s="4"/>
    </row>
    <row r="8662" spans="1:6" ht="13.2" x14ac:dyDescent="0.25">
      <c r="A8662" s="5">
        <v>44833.833333333336</v>
      </c>
      <c r="B8662" s="6">
        <v>149.4</v>
      </c>
      <c r="C8662" s="6">
        <v>133.16705999999999</v>
      </c>
      <c r="D8662" s="6">
        <v>0.121899064228045</v>
      </c>
      <c r="E8662" s="4">
        <f t="shared" si="33"/>
        <v>0.10193221896046194</v>
      </c>
      <c r="F8662" s="4"/>
    </row>
    <row r="8663" spans="1:6" ht="13.2" x14ac:dyDescent="0.25">
      <c r="A8663" s="5">
        <v>44833.875</v>
      </c>
      <c r="B8663" s="6">
        <v>151.29</v>
      </c>
      <c r="C8663" s="6">
        <v>136.59394</v>
      </c>
      <c r="D8663" s="6">
        <v>0.10758939964686499</v>
      </c>
      <c r="E8663" s="4">
        <f t="shared" si="33"/>
        <v>9.5778598097818565E-2</v>
      </c>
      <c r="F8663" s="4"/>
    </row>
    <row r="8664" spans="1:6" ht="13.2" x14ac:dyDescent="0.25">
      <c r="A8664" s="5">
        <v>44833.916666666664</v>
      </c>
      <c r="B8664" s="6">
        <v>162.71</v>
      </c>
      <c r="C8664" s="6">
        <v>145.82363000000001</v>
      </c>
      <c r="D8664" s="6">
        <v>0.115799956426815</v>
      </c>
      <c r="E8664" s="4">
        <f t="shared" si="33"/>
        <v>8.9002702752523713E-2</v>
      </c>
      <c r="F8664" s="4"/>
    </row>
    <row r="8665" spans="1:6" ht="13.2" x14ac:dyDescent="0.25">
      <c r="A8665" s="5">
        <v>44833.958333333336</v>
      </c>
      <c r="B8665" s="6">
        <v>166.15</v>
      </c>
      <c r="C8665" s="6">
        <v>162.89636999999999</v>
      </c>
      <c r="D8665" s="6">
        <v>1.99736188105358E-2</v>
      </c>
      <c r="E8665" s="4">
        <f t="shared" si="33"/>
        <v>7.8433788493406806E-2</v>
      </c>
      <c r="F8665" s="4"/>
    </row>
    <row r="8666" spans="1:6" ht="13.2" x14ac:dyDescent="0.25">
      <c r="A8666" s="5">
        <v>44834</v>
      </c>
      <c r="B8666" s="6">
        <v>182.03</v>
      </c>
      <c r="C8666" s="6">
        <v>181.51294999999999</v>
      </c>
      <c r="D8666" s="6">
        <v>2.8485570864228201E-3</v>
      </c>
      <c r="E8666" s="4">
        <f t="shared" si="33"/>
        <v>7.8248391585484897E-2</v>
      </c>
      <c r="F8666" s="4"/>
    </row>
    <row r="8667" spans="1:6" ht="13.2" x14ac:dyDescent="0.25">
      <c r="A8667" s="5">
        <v>44834.041666666664</v>
      </c>
      <c r="B8667" s="6">
        <v>227.45</v>
      </c>
      <c r="C8667" s="6">
        <v>213.59989999999999</v>
      </c>
      <c r="D8667" s="6">
        <v>6.4841322491255807E-2</v>
      </c>
      <c r="E8667" s="4">
        <f t="shared" si="33"/>
        <v>8.0533145264318901E-2</v>
      </c>
      <c r="F8667" s="4"/>
    </row>
    <row r="8668" spans="1:6" ht="13.2" x14ac:dyDescent="0.25">
      <c r="A8668" s="5">
        <v>44834.083333333336</v>
      </c>
      <c r="B8668" s="6">
        <v>265.64</v>
      </c>
      <c r="C8668" s="6">
        <v>243.57275000000001</v>
      </c>
      <c r="D8668" s="6">
        <v>9.0598188836805302E-2</v>
      </c>
      <c r="E8668" s="4">
        <f t="shared" si="33"/>
        <v>8.3139977219809952E-2</v>
      </c>
      <c r="F8668" s="4"/>
    </row>
    <row r="8669" spans="1:6" ht="13.2" x14ac:dyDescent="0.25">
      <c r="A8669" s="5">
        <v>44834.125</v>
      </c>
      <c r="B8669" s="6">
        <v>258.02999999999997</v>
      </c>
      <c r="C8669" s="6">
        <v>256.15224000000001</v>
      </c>
      <c r="D8669" s="6">
        <v>7.3306405596920204E-3</v>
      </c>
      <c r="E8669" s="4">
        <f t="shared" si="33"/>
        <v>8.117986920341129E-2</v>
      </c>
      <c r="F8669" s="4"/>
    </row>
    <row r="8670" spans="1:6" ht="13.2" x14ac:dyDescent="0.25">
      <c r="A8670" s="5">
        <v>44834.166666666664</v>
      </c>
      <c r="B8670" s="6">
        <v>252.81</v>
      </c>
      <c r="C8670" s="6">
        <v>252.15468000000001</v>
      </c>
      <c r="D8670" s="6">
        <v>2.5988809725839201E-3</v>
      </c>
      <c r="E8670" s="4">
        <f t="shared" si="33"/>
        <v>7.8400263480838575E-2</v>
      </c>
      <c r="F8670" s="4"/>
    </row>
    <row r="8671" spans="1:6" ht="13.2" x14ac:dyDescent="0.25">
      <c r="A8671" s="5">
        <v>44834.208333333336</v>
      </c>
      <c r="B8671" s="6">
        <v>252.53</v>
      </c>
      <c r="C8671" s="6">
        <v>245.05569</v>
      </c>
      <c r="D8671" s="6">
        <v>3.05004548149851E-2</v>
      </c>
      <c r="E8671" s="4">
        <f t="shared" si="33"/>
        <v>7.7172872029003414E-2</v>
      </c>
      <c r="F8671" s="4"/>
    </row>
    <row r="8672" spans="1:6" ht="13.2" x14ac:dyDescent="0.25">
      <c r="A8672" s="5">
        <v>44834.25</v>
      </c>
      <c r="B8672" s="6">
        <v>253.46</v>
      </c>
      <c r="C8672" s="6">
        <v>239.79345000000001</v>
      </c>
      <c r="D8672" s="6">
        <v>5.6993007940792297E-2</v>
      </c>
      <c r="E8672" s="4">
        <f t="shared" si="33"/>
        <v>7.9253109697522806E-2</v>
      </c>
      <c r="F8672" s="4"/>
    </row>
    <row r="8673" spans="1:6" ht="13.2" x14ac:dyDescent="0.25">
      <c r="A8673" s="5">
        <v>44834.291666666664</v>
      </c>
      <c r="B8673" s="6">
        <v>252.98</v>
      </c>
      <c r="C8673" s="6">
        <v>234.60739000000001</v>
      </c>
      <c r="D8673" s="6">
        <v>7.8312153764636197E-2</v>
      </c>
      <c r="E8673" s="4">
        <f t="shared" si="33"/>
        <v>8.2057935889033179E-2</v>
      </c>
      <c r="F8673" s="4"/>
    </row>
    <row r="8674" spans="1:6" ht="13.2" x14ac:dyDescent="0.25">
      <c r="A8674" s="5">
        <v>44834.333333333336</v>
      </c>
      <c r="B8674" s="6">
        <v>261.38</v>
      </c>
      <c r="C8674" s="6">
        <v>230.39245</v>
      </c>
      <c r="D8674" s="6">
        <v>0.13449898206299701</v>
      </c>
      <c r="E8674" s="4">
        <f t="shared" si="33"/>
        <v>8.6805162006276346E-2</v>
      </c>
      <c r="F8674" s="4"/>
    </row>
    <row r="8675" spans="1:6" ht="13.2" x14ac:dyDescent="0.25">
      <c r="A8675" s="5">
        <v>44834.375</v>
      </c>
      <c r="B8675" s="6">
        <v>250.38</v>
      </c>
      <c r="C8675" s="6">
        <v>224.62082000000001</v>
      </c>
      <c r="D8675" s="6">
        <v>0.114678505759172</v>
      </c>
      <c r="E8675" s="4">
        <f t="shared" si="33"/>
        <v>8.9181855109439392E-2</v>
      </c>
      <c r="F8675" s="4"/>
    </row>
    <row r="8676" spans="1:6" ht="13.2" x14ac:dyDescent="0.25">
      <c r="A8676" s="5">
        <v>44834.416666666664</v>
      </c>
      <c r="B8676" s="6">
        <v>249.17</v>
      </c>
      <c r="C8676" s="6">
        <v>218.86734999999999</v>
      </c>
      <c r="D8676" s="6">
        <v>0.138452126367866</v>
      </c>
      <c r="E8676" s="4">
        <f t="shared" si="33"/>
        <v>9.0030554945624605E-2</v>
      </c>
      <c r="F8676" s="4"/>
    </row>
    <row r="8677" spans="1:6" ht="13.2" x14ac:dyDescent="0.25">
      <c r="A8677" s="5">
        <v>44834.458333333336</v>
      </c>
      <c r="B8677" s="6">
        <v>251.57</v>
      </c>
      <c r="C8677" s="6">
        <v>220.58274</v>
      </c>
      <c r="D8677" s="6">
        <v>0.140479078281464</v>
      </c>
      <c r="E8677" s="4">
        <f t="shared" si="33"/>
        <v>9.1839329393423111E-2</v>
      </c>
      <c r="F8677" s="4"/>
    </row>
    <row r="8678" spans="1:6" ht="13.2" x14ac:dyDescent="0.25">
      <c r="A8678" s="5">
        <v>44834.5</v>
      </c>
      <c r="B8678" s="6">
        <v>261.89</v>
      </c>
      <c r="C8678" s="6">
        <v>227.95857000000001</v>
      </c>
      <c r="D8678" s="6">
        <v>0.14884910885342001</v>
      </c>
      <c r="E8678" s="4">
        <f t="shared" si="33"/>
        <v>9.5216410841832563E-2</v>
      </c>
      <c r="F8678" s="4"/>
    </row>
    <row r="8679" spans="1:6" ht="13.2" x14ac:dyDescent="0.25">
      <c r="A8679" s="5">
        <v>44834.541666666664</v>
      </c>
      <c r="B8679" s="6">
        <v>268.74</v>
      </c>
      <c r="C8679" s="6">
        <v>228.29854</v>
      </c>
      <c r="D8679" s="6">
        <v>0.17714287616556801</v>
      </c>
      <c r="E8679" s="4">
        <f t="shared" si="33"/>
        <v>0.10119859260010949</v>
      </c>
      <c r="F8679" s="4"/>
    </row>
    <row r="8680" spans="1:6" ht="13.2" x14ac:dyDescent="0.25">
      <c r="A8680" s="5">
        <v>44834.583333333336</v>
      </c>
      <c r="B8680" s="6">
        <v>268.62</v>
      </c>
      <c r="C8680" s="6">
        <v>214.09473</v>
      </c>
      <c r="D8680" s="6">
        <v>0.25467824453222099</v>
      </c>
      <c r="E8680" s="4">
        <f t="shared" si="33"/>
        <v>0.10717532830169414</v>
      </c>
      <c r="F8680" s="4"/>
    </row>
    <row r="8681" spans="1:6" ht="13.2" x14ac:dyDescent="0.25">
      <c r="A8681" s="5">
        <v>44834.625</v>
      </c>
      <c r="B8681" s="6">
        <v>226.33</v>
      </c>
      <c r="C8681" s="6">
        <v>185.62375</v>
      </c>
      <c r="D8681" s="6">
        <v>0.21929440602293601</v>
      </c>
      <c r="E8681" s="4">
        <f t="shared" si="33"/>
        <v>0.10927401339261648</v>
      </c>
      <c r="F8681" s="4"/>
    </row>
    <row r="8682" spans="1:6" ht="13.2" x14ac:dyDescent="0.25">
      <c r="A8682" s="5">
        <v>44834.666666666664</v>
      </c>
      <c r="B8682" s="6">
        <v>161.19</v>
      </c>
      <c r="C8682" s="6">
        <v>155.83609000000001</v>
      </c>
      <c r="D8682" s="6">
        <v>3.4356033958500697E-2</v>
      </c>
      <c r="E8682" s="4">
        <f t="shared" si="33"/>
        <v>0.10683740257908442</v>
      </c>
      <c r="F8682" s="4"/>
    </row>
    <row r="8683" spans="1:6" ht="13.2" x14ac:dyDescent="0.25">
      <c r="A8683" s="5">
        <v>44834.708333333336</v>
      </c>
      <c r="B8683" s="6">
        <v>144.88</v>
      </c>
      <c r="C8683" s="6">
        <v>135.85550000000001</v>
      </c>
      <c r="D8683" s="6">
        <v>6.6427196543386094E-2</v>
      </c>
      <c r="E8683" s="4">
        <f t="shared" si="33"/>
        <v>0.1028958617602679</v>
      </c>
      <c r="F8683" s="4"/>
    </row>
    <row r="8684" spans="1:6" ht="13.2" x14ac:dyDescent="0.25">
      <c r="A8684" s="5">
        <v>44834.75</v>
      </c>
      <c r="B8684" s="6">
        <v>142.74</v>
      </c>
      <c r="C8684" s="6">
        <v>130.69121999999999</v>
      </c>
      <c r="D8684" s="6">
        <v>9.2192727254363505E-2</v>
      </c>
      <c r="E8684" s="4">
        <f t="shared" si="33"/>
        <v>9.8464209865318772E-2</v>
      </c>
      <c r="F8684" s="4"/>
    </row>
    <row r="8685" spans="1:6" ht="13.2" x14ac:dyDescent="0.25">
      <c r="A8685" s="5">
        <v>44834.791666666664</v>
      </c>
      <c r="B8685" s="6">
        <v>147.43</v>
      </c>
      <c r="C8685" s="6">
        <v>132.55409</v>
      </c>
      <c r="D8685" s="6">
        <v>0.112225205574569</v>
      </c>
      <c r="E8685" s="4">
        <f t="shared" si="33"/>
        <v>9.7189989039829061E-2</v>
      </c>
      <c r="F8685" s="4"/>
    </row>
    <row r="8686" spans="1:6" ht="13.2" x14ac:dyDescent="0.25">
      <c r="A8686" s="5">
        <v>44834.833333333336</v>
      </c>
      <c r="B8686" s="6">
        <v>140.54</v>
      </c>
      <c r="C8686" s="6">
        <v>134.98894999999999</v>
      </c>
      <c r="D8686" s="6">
        <v>4.11222548215983E-2</v>
      </c>
      <c r="E8686" s="4">
        <f t="shared" si="33"/>
        <v>9.3824288647893814E-2</v>
      </c>
      <c r="F8686" s="4"/>
    </row>
    <row r="8687" spans="1:6" ht="13.2" x14ac:dyDescent="0.25">
      <c r="A8687" s="5">
        <v>44834.875</v>
      </c>
      <c r="B8687" s="6">
        <v>139.07</v>
      </c>
      <c r="C8687" s="6">
        <v>138.58438000000001</v>
      </c>
      <c r="D8687" s="6">
        <v>3.5041467155243798E-3</v>
      </c>
      <c r="E8687" s="4">
        <f t="shared" si="33"/>
        <v>8.9487403109087926E-2</v>
      </c>
      <c r="F8687" s="4"/>
    </row>
    <row r="8688" spans="1:6" ht="13.2" x14ac:dyDescent="0.25">
      <c r="A8688" s="5">
        <v>44834.916666666664</v>
      </c>
      <c r="B8688" s="6">
        <v>142.6</v>
      </c>
      <c r="C8688" s="6">
        <v>144.95199</v>
      </c>
      <c r="D8688" s="6">
        <v>1.6225993171946101E-2</v>
      </c>
      <c r="E8688" s="4">
        <f t="shared" si="33"/>
        <v>8.533848797346838E-2</v>
      </c>
      <c r="F8688" s="4"/>
    </row>
    <row r="8689" spans="1:6" ht="13.2" x14ac:dyDescent="0.25">
      <c r="A8689" s="5">
        <v>44834.958333333336</v>
      </c>
      <c r="B8689" s="6">
        <v>148.94</v>
      </c>
      <c r="C8689" s="6">
        <v>157.21146999999999</v>
      </c>
      <c r="D8689" s="6">
        <v>5.26136547161603E-2</v>
      </c>
      <c r="E8689" s="4">
        <f t="shared" si="33"/>
        <v>8.6698489469536066E-2</v>
      </c>
      <c r="F8689" s="4"/>
    </row>
    <row r="8690" spans="1:6" ht="13.2" x14ac:dyDescent="0.25">
      <c r="A8690" s="5">
        <v>44835</v>
      </c>
      <c r="B8690" s="6">
        <v>168.29</v>
      </c>
      <c r="C8690" s="6">
        <v>188.38899000000001</v>
      </c>
      <c r="D8690" s="6">
        <v>0.10668877199246</v>
      </c>
      <c r="E8690" s="4">
        <f t="shared" si="33"/>
        <v>9.102516509062096E-2</v>
      </c>
      <c r="F8690" s="4"/>
    </row>
    <row r="8691" spans="1:6" ht="13.2" x14ac:dyDescent="0.25">
      <c r="A8691" s="5">
        <v>44835.041666666664</v>
      </c>
      <c r="B8691" s="6">
        <v>210.91</v>
      </c>
      <c r="C8691" s="6">
        <v>221.63553999999999</v>
      </c>
      <c r="D8691" s="6">
        <v>4.8392690089324099E-2</v>
      </c>
      <c r="E8691" s="4">
        <f t="shared" si="33"/>
        <v>9.0339805407207138E-2</v>
      </c>
      <c r="F8691" s="4"/>
    </row>
    <row r="8692" spans="1:6" ht="13.2" x14ac:dyDescent="0.25">
      <c r="A8692" s="5">
        <v>44835.083333333336</v>
      </c>
      <c r="B8692" s="6">
        <v>252.25</v>
      </c>
      <c r="C8692" s="6">
        <v>250.40925999999999</v>
      </c>
      <c r="D8692" s="6">
        <v>7.3509262397085896E-3</v>
      </c>
      <c r="E8692" s="4">
        <f t="shared" si="33"/>
        <v>8.6871169465661438E-2</v>
      </c>
      <c r="F8692" s="4"/>
    </row>
    <row r="8693" spans="1:6" ht="13.2" x14ac:dyDescent="0.25">
      <c r="A8693" s="5">
        <v>44835.125</v>
      </c>
      <c r="B8693" s="6">
        <v>247.94</v>
      </c>
      <c r="C8693" s="6">
        <v>259.38878999999997</v>
      </c>
      <c r="D8693" s="6">
        <v>4.4137566623445701E-2</v>
      </c>
      <c r="E8693" s="4">
        <f t="shared" si="33"/>
        <v>8.8404791384984513E-2</v>
      </c>
      <c r="F8693" s="4"/>
    </row>
    <row r="8694" spans="1:6" ht="13.2" x14ac:dyDescent="0.25">
      <c r="A8694" s="5">
        <v>44835.166666666664</v>
      </c>
      <c r="B8694" s="6">
        <v>242.36</v>
      </c>
      <c r="C8694" s="6">
        <v>251.94587999999999</v>
      </c>
      <c r="D8694" s="6">
        <v>3.8047377476464202E-2</v>
      </c>
      <c r="E8694" s="4">
        <f t="shared" si="33"/>
        <v>8.9881812072646172E-2</v>
      </c>
      <c r="F8694" s="4"/>
    </row>
    <row r="8695" spans="1:6" ht="13.2" x14ac:dyDescent="0.25">
      <c r="A8695" s="5">
        <v>44835.208333333336</v>
      </c>
      <c r="B8695" s="6">
        <v>242.46</v>
      </c>
      <c r="C8695" s="6">
        <v>244.08812</v>
      </c>
      <c r="D8695" s="6">
        <v>6.6702140194286998E-3</v>
      </c>
      <c r="E8695" s="4">
        <f t="shared" ref="E8695:E8949" si="34">AVERAGE(D8672:D8695)</f>
        <v>8.8888885372831308E-2</v>
      </c>
      <c r="F8695" s="4"/>
    </row>
    <row r="8696" spans="1:6" ht="13.2" x14ac:dyDescent="0.25">
      <c r="A8696" s="5">
        <v>44835.25</v>
      </c>
      <c r="B8696" s="6">
        <v>248.69</v>
      </c>
      <c r="C8696" s="6">
        <v>239.49884</v>
      </c>
      <c r="D8696" s="6">
        <v>3.83766368137732E-2</v>
      </c>
      <c r="E8696" s="4">
        <f t="shared" si="34"/>
        <v>8.8113203242538865E-2</v>
      </c>
      <c r="F8696" s="4"/>
    </row>
    <row r="8697" spans="1:6" ht="13.2" x14ac:dyDescent="0.25">
      <c r="A8697" s="5">
        <v>44835.291666666664</v>
      </c>
      <c r="B8697" s="6">
        <v>245.98</v>
      </c>
      <c r="C8697" s="6">
        <v>234.15172000000001</v>
      </c>
      <c r="D8697" s="6">
        <v>5.0515452117968498E-2</v>
      </c>
      <c r="E8697" s="4">
        <f t="shared" si="34"/>
        <v>8.6955007340594415E-2</v>
      </c>
      <c r="F8697" s="4"/>
    </row>
    <row r="8698" spans="1:6" ht="13.2" x14ac:dyDescent="0.25">
      <c r="A8698" s="5">
        <v>44835.333333333336</v>
      </c>
      <c r="B8698" s="6">
        <v>255</v>
      </c>
      <c r="C8698" s="6">
        <v>229.21805000000001</v>
      </c>
      <c r="D8698" s="6">
        <v>0.112477834969802</v>
      </c>
      <c r="E8698" s="4">
        <f t="shared" si="34"/>
        <v>8.6037459545044603E-2</v>
      </c>
      <c r="F8698" s="4"/>
    </row>
    <row r="8699" spans="1:6" ht="13.2" x14ac:dyDescent="0.25">
      <c r="A8699" s="5">
        <v>44835.375</v>
      </c>
      <c r="B8699" s="6">
        <v>250.81</v>
      </c>
      <c r="C8699" s="6">
        <v>223.4205</v>
      </c>
      <c r="D8699" s="6">
        <v>0.12259170487936399</v>
      </c>
      <c r="E8699" s="4">
        <f t="shared" si="34"/>
        <v>8.6367176175052587E-2</v>
      </c>
      <c r="F8699" s="4"/>
    </row>
    <row r="8700" spans="1:6" ht="13.2" x14ac:dyDescent="0.25">
      <c r="A8700" s="5">
        <v>44835.416666666664</v>
      </c>
      <c r="B8700" s="6">
        <v>243.13</v>
      </c>
      <c r="C8700" s="6">
        <v>218.58722</v>
      </c>
      <c r="D8700" s="6">
        <v>0.112279116775445</v>
      </c>
      <c r="E8700" s="4">
        <f t="shared" si="34"/>
        <v>8.5276634108701718E-2</v>
      </c>
      <c r="F8700" s="4"/>
    </row>
    <row r="8701" spans="1:6" ht="13.2" x14ac:dyDescent="0.25">
      <c r="A8701" s="5">
        <v>44835.458333333336</v>
      </c>
      <c r="B8701" s="6">
        <v>239.82</v>
      </c>
      <c r="C8701" s="6">
        <v>221.14085</v>
      </c>
      <c r="D8701" s="6">
        <v>8.4467207212055001E-2</v>
      </c>
      <c r="E8701" s="4">
        <f t="shared" si="34"/>
        <v>8.2942806147476358E-2</v>
      </c>
      <c r="F8701" s="4"/>
    </row>
    <row r="8702" spans="1:6" ht="13.2" x14ac:dyDescent="0.25">
      <c r="A8702" s="5">
        <v>44835.5</v>
      </c>
      <c r="B8702" s="6">
        <v>237.64</v>
      </c>
      <c r="C8702" s="6">
        <v>228.90852000000001</v>
      </c>
      <c r="D8702" s="6">
        <v>3.8143971224836697E-2</v>
      </c>
      <c r="E8702" s="4">
        <f t="shared" si="34"/>
        <v>7.8330092079618704E-2</v>
      </c>
      <c r="F8702" s="4"/>
    </row>
    <row r="8703" spans="1:6" ht="13.2" x14ac:dyDescent="0.25">
      <c r="A8703" s="5">
        <v>44835.541666666664</v>
      </c>
      <c r="B8703" s="6">
        <v>233.86</v>
      </c>
      <c r="C8703" s="6">
        <v>229.29468</v>
      </c>
      <c r="D8703" s="6">
        <v>1.9910274411948901E-2</v>
      </c>
      <c r="E8703" s="4">
        <f t="shared" si="34"/>
        <v>7.1778733673217895E-2</v>
      </c>
      <c r="F8703" s="4"/>
    </row>
    <row r="8704" spans="1:6" ht="13.2" x14ac:dyDescent="0.25">
      <c r="A8704" s="5">
        <v>44835.583333333336</v>
      </c>
      <c r="B8704" s="6">
        <v>246.77</v>
      </c>
      <c r="C8704" s="6">
        <v>215.58023</v>
      </c>
      <c r="D8704" s="6">
        <v>0.144678248093528</v>
      </c>
      <c r="E8704" s="4">
        <f t="shared" si="34"/>
        <v>6.7195400488272342E-2</v>
      </c>
      <c r="F8704" s="4"/>
    </row>
    <row r="8705" spans="1:6" ht="13.2" x14ac:dyDescent="0.25">
      <c r="A8705" s="5">
        <v>44835.625</v>
      </c>
      <c r="B8705" s="6">
        <v>205.46</v>
      </c>
      <c r="C8705" s="6">
        <v>188.70806999999999</v>
      </c>
      <c r="D8705" s="6">
        <v>8.8771667263620499E-2</v>
      </c>
      <c r="E8705" s="4">
        <f t="shared" si="34"/>
        <v>6.175695303996756E-2</v>
      </c>
      <c r="F8705" s="4"/>
    </row>
    <row r="8706" spans="1:6" ht="13.2" x14ac:dyDescent="0.25">
      <c r="A8706" s="5">
        <v>44835.666666666664</v>
      </c>
      <c r="B8706" s="6">
        <v>124.85</v>
      </c>
      <c r="C8706" s="6">
        <v>160.52588</v>
      </c>
      <c r="D8706" s="6">
        <v>0.222243790222486</v>
      </c>
      <c r="E8706" s="4">
        <f t="shared" si="34"/>
        <v>6.9585609550966945E-2</v>
      </c>
      <c r="F8706" s="4"/>
    </row>
    <row r="8707" spans="1:6" ht="13.2" x14ac:dyDescent="0.25">
      <c r="A8707" s="5">
        <v>44835.708333333336</v>
      </c>
      <c r="B8707" s="6">
        <v>127.81</v>
      </c>
      <c r="C8707" s="6">
        <v>140.45199</v>
      </c>
      <c r="D8707" s="6">
        <v>9.0009333438422504E-2</v>
      </c>
      <c r="E8707" s="4">
        <f t="shared" si="34"/>
        <v>7.056819858826012E-2</v>
      </c>
      <c r="F8707" s="4"/>
    </row>
    <row r="8708" spans="1:6" ht="13.2" x14ac:dyDescent="0.25">
      <c r="A8708" s="5">
        <v>44835.75</v>
      </c>
      <c r="B8708" s="6">
        <v>116.24</v>
      </c>
      <c r="C8708" s="6">
        <v>134.18082000000001</v>
      </c>
      <c r="D8708" s="6">
        <v>0.13370629274735399</v>
      </c>
      <c r="E8708" s="4">
        <f t="shared" si="34"/>
        <v>7.2297930483801398E-2</v>
      </c>
      <c r="F8708" s="4"/>
    </row>
    <row r="8709" spans="1:6" ht="13.2" x14ac:dyDescent="0.25">
      <c r="A8709" s="5">
        <v>44835.791666666664</v>
      </c>
      <c r="B8709" s="6">
        <v>114.56</v>
      </c>
      <c r="C8709" s="6">
        <v>136.05293</v>
      </c>
      <c r="D8709" s="6">
        <v>0.15797476761433901</v>
      </c>
      <c r="E8709" s="4">
        <f t="shared" si="34"/>
        <v>7.420416223545849E-2</v>
      </c>
      <c r="F8709" s="4"/>
    </row>
    <row r="8710" spans="1:6" ht="13.2" x14ac:dyDescent="0.25">
      <c r="A8710" s="5">
        <v>44835.833333333336</v>
      </c>
      <c r="B8710" s="6">
        <v>111.99</v>
      </c>
      <c r="C8710" s="6">
        <v>139.48337000000001</v>
      </c>
      <c r="D8710" s="6">
        <v>0.19710858721007299</v>
      </c>
      <c r="E8710" s="4">
        <f t="shared" si="34"/>
        <v>8.0703592751644945E-2</v>
      </c>
      <c r="F8710" s="4"/>
    </row>
    <row r="8711" spans="1:6" ht="13.2" x14ac:dyDescent="0.25">
      <c r="A8711" s="5">
        <v>44835.875</v>
      </c>
      <c r="B8711" s="6">
        <v>109.94</v>
      </c>
      <c r="C8711" s="6">
        <v>143.59943000000001</v>
      </c>
      <c r="D8711" s="6">
        <v>0.234398075256984</v>
      </c>
      <c r="E8711" s="4">
        <f t="shared" si="34"/>
        <v>9.0324173107539082E-2</v>
      </c>
      <c r="F8711" s="4"/>
    </row>
    <row r="8712" spans="1:6" ht="13.2" x14ac:dyDescent="0.25">
      <c r="A8712" s="5">
        <v>44835.916666666664</v>
      </c>
      <c r="B8712" s="6">
        <v>110.5</v>
      </c>
      <c r="C8712" s="6">
        <v>149.73043999999999</v>
      </c>
      <c r="D8712" s="6">
        <v>0.26200711091211598</v>
      </c>
      <c r="E8712" s="4">
        <f t="shared" si="34"/>
        <v>0.10056505301337949</v>
      </c>
      <c r="F8712" s="4"/>
    </row>
    <row r="8713" spans="1:6" ht="13.2" x14ac:dyDescent="0.25">
      <c r="A8713" s="5">
        <v>44835.958333333336</v>
      </c>
      <c r="B8713" s="6">
        <v>121.17</v>
      </c>
      <c r="C8713" s="6">
        <v>162.29940999999999</v>
      </c>
      <c r="D8713" s="6">
        <v>0.25341687933431101</v>
      </c>
      <c r="E8713" s="4">
        <f t="shared" si="34"/>
        <v>0.10893185403913579</v>
      </c>
      <c r="F8713" s="4"/>
    </row>
    <row r="8714" spans="1:6" ht="13.2" x14ac:dyDescent="0.25">
      <c r="A8714" s="5">
        <v>44836</v>
      </c>
      <c r="B8714" s="6">
        <v>141.88999999999999</v>
      </c>
      <c r="C8714" s="6">
        <v>181.92299</v>
      </c>
      <c r="D8714" s="6">
        <v>0.22005459562862201</v>
      </c>
      <c r="E8714" s="4">
        <f t="shared" si="34"/>
        <v>0.11365543002397586</v>
      </c>
      <c r="F8714" s="4"/>
    </row>
    <row r="8715" spans="1:6" ht="13.2" x14ac:dyDescent="0.25">
      <c r="A8715" s="5">
        <v>44836.041666666664</v>
      </c>
      <c r="B8715" s="6">
        <v>196.06</v>
      </c>
      <c r="C8715" s="6">
        <v>219.17578</v>
      </c>
      <c r="D8715" s="6">
        <v>0.105466854047468</v>
      </c>
      <c r="E8715" s="4">
        <f t="shared" si="34"/>
        <v>0.11603352018889852</v>
      </c>
      <c r="F8715" s="4"/>
    </row>
    <row r="8716" spans="1:6" ht="13.2" x14ac:dyDescent="0.25">
      <c r="A8716" s="5">
        <v>44836.083333333336</v>
      </c>
      <c r="B8716" s="6">
        <v>253.86</v>
      </c>
      <c r="C8716" s="6">
        <v>249.63754</v>
      </c>
      <c r="D8716" s="6">
        <v>1.6914363120226199E-2</v>
      </c>
      <c r="E8716" s="4">
        <f t="shared" si="34"/>
        <v>0.11643199672558675</v>
      </c>
      <c r="F8716" s="4"/>
    </row>
    <row r="8717" spans="1:6" ht="13.2" x14ac:dyDescent="0.25">
      <c r="A8717" s="5">
        <v>44836.125</v>
      </c>
      <c r="B8717" s="6">
        <v>254.62</v>
      </c>
      <c r="C8717" s="6">
        <v>258.33407999999997</v>
      </c>
      <c r="D8717" s="6">
        <v>1.43770423166775E-2</v>
      </c>
      <c r="E8717" s="4">
        <f t="shared" si="34"/>
        <v>0.11519197487947143</v>
      </c>
      <c r="F8717" s="4"/>
    </row>
    <row r="8718" spans="1:6" ht="13.2" x14ac:dyDescent="0.25">
      <c r="A8718" s="5">
        <v>44836.166666666664</v>
      </c>
      <c r="B8718" s="6">
        <v>243.02</v>
      </c>
      <c r="C8718" s="6">
        <v>250.78131999999999</v>
      </c>
      <c r="D8718" s="6">
        <v>3.09485570934868E-2</v>
      </c>
      <c r="E8718" s="4">
        <f t="shared" si="34"/>
        <v>0.11489619069684738</v>
      </c>
      <c r="F8718" s="4"/>
    </row>
    <row r="8719" spans="1:6" ht="13.2" x14ac:dyDescent="0.25">
      <c r="A8719" s="5">
        <v>44836.208333333336</v>
      </c>
      <c r="B8719" s="6">
        <v>243.38</v>
      </c>
      <c r="C8719" s="6">
        <v>243.35732999999999</v>
      </c>
      <c r="D8719" s="7">
        <v>9.3155196927929298E-5</v>
      </c>
      <c r="E8719" s="4">
        <f t="shared" si="34"/>
        <v>0.11462214657924315</v>
      </c>
      <c r="F8719" s="4"/>
    </row>
    <row r="8720" spans="1:6" ht="13.2" x14ac:dyDescent="0.25">
      <c r="A8720" s="5">
        <v>44836.25</v>
      </c>
      <c r="B8720" s="6">
        <v>233.95</v>
      </c>
      <c r="C8720" s="6">
        <v>239.26589999999999</v>
      </c>
      <c r="D8720" s="6">
        <v>2.2217541237593799E-2</v>
      </c>
      <c r="E8720" s="4">
        <f t="shared" si="34"/>
        <v>0.1139488509302357</v>
      </c>
      <c r="F8720" s="4"/>
    </row>
    <row r="8721" spans="1:6" ht="13.2" x14ac:dyDescent="0.25">
      <c r="A8721" s="5">
        <v>44836.291666666664</v>
      </c>
      <c r="B8721" s="6">
        <v>231.89</v>
      </c>
      <c r="C8721" s="6">
        <v>234.68007</v>
      </c>
      <c r="D8721" s="6">
        <v>1.18888237931751E-2</v>
      </c>
      <c r="E8721" s="4">
        <f t="shared" si="34"/>
        <v>0.11233940808336929</v>
      </c>
      <c r="F8721" s="4"/>
    </row>
    <row r="8722" spans="1:6" ht="13.2" x14ac:dyDescent="0.25">
      <c r="A8722" s="5">
        <v>44836.333333333336</v>
      </c>
      <c r="B8722" s="6">
        <v>231.56</v>
      </c>
      <c r="C8722" s="6">
        <v>229.91271</v>
      </c>
      <c r="D8722" s="6">
        <v>7.16484965098274E-3</v>
      </c>
      <c r="E8722" s="4">
        <f t="shared" si="34"/>
        <v>0.1079513670284185</v>
      </c>
      <c r="F8722" s="4"/>
    </row>
    <row r="8723" spans="1:6" ht="13.2" x14ac:dyDescent="0.25">
      <c r="A8723" s="5">
        <v>44836.375</v>
      </c>
      <c r="B8723" s="6">
        <v>228.65</v>
      </c>
      <c r="C8723" s="6">
        <v>223.77142000000001</v>
      </c>
      <c r="D8723" s="6">
        <v>2.1801622387702502E-2</v>
      </c>
      <c r="E8723" s="4">
        <f t="shared" si="34"/>
        <v>0.10375178025793262</v>
      </c>
      <c r="F8723" s="4"/>
    </row>
    <row r="8724" spans="1:6" ht="13.2" x14ac:dyDescent="0.25">
      <c r="A8724" s="5">
        <v>44836.416666666664</v>
      </c>
      <c r="B8724" s="6">
        <v>232.81</v>
      </c>
      <c r="C8724" s="6">
        <v>218.7578</v>
      </c>
      <c r="D8724" s="6">
        <v>6.4236338087144698E-2</v>
      </c>
      <c r="E8724" s="4">
        <f t="shared" si="34"/>
        <v>0.10174999781258676</v>
      </c>
      <c r="F8724" s="4"/>
    </row>
    <row r="8725" spans="1:6" ht="13.2" x14ac:dyDescent="0.25">
      <c r="A8725" s="5">
        <v>44836.458333333336</v>
      </c>
      <c r="B8725" s="6">
        <v>235.44</v>
      </c>
      <c r="C8725" s="6">
        <v>221.50040000000001</v>
      </c>
      <c r="D8725" s="6">
        <v>6.2932617728906903E-2</v>
      </c>
      <c r="E8725" s="4">
        <f t="shared" si="34"/>
        <v>0.10085272325078894</v>
      </c>
      <c r="F8725" s="4"/>
    </row>
    <row r="8726" spans="1:6" ht="13.2" x14ac:dyDescent="0.25">
      <c r="A8726" s="5">
        <v>44836.5</v>
      </c>
      <c r="B8726" s="6">
        <v>239.87</v>
      </c>
      <c r="C8726" s="6">
        <v>229.36417</v>
      </c>
      <c r="D8726" s="6">
        <v>4.5804146305850599E-2</v>
      </c>
      <c r="E8726" s="4">
        <f t="shared" si="34"/>
        <v>0.10117189721249782</v>
      </c>
      <c r="F8726" s="4"/>
    </row>
    <row r="8727" spans="1:6" ht="13.2" x14ac:dyDescent="0.25">
      <c r="A8727" s="5">
        <v>44836.541666666664</v>
      </c>
      <c r="B8727" s="6">
        <v>248.31</v>
      </c>
      <c r="C8727" s="6">
        <v>228.90038000000001</v>
      </c>
      <c r="D8727" s="6">
        <v>8.4795053638617696E-2</v>
      </c>
      <c r="E8727" s="4">
        <f t="shared" si="34"/>
        <v>0.1038754296802757</v>
      </c>
      <c r="F8727" s="4"/>
    </row>
    <row r="8728" spans="1:6" ht="13.2" x14ac:dyDescent="0.25">
      <c r="A8728" s="5">
        <v>44836.583333333336</v>
      </c>
      <c r="B8728" s="6">
        <v>261.49</v>
      </c>
      <c r="C8728" s="6">
        <v>214.27929</v>
      </c>
      <c r="D8728" s="6">
        <v>0.22032325195776001</v>
      </c>
      <c r="E8728" s="4">
        <f t="shared" si="34"/>
        <v>0.10702730484128535</v>
      </c>
      <c r="F8728" s="4"/>
    </row>
    <row r="8729" spans="1:6" ht="13.2" x14ac:dyDescent="0.25">
      <c r="A8729" s="5">
        <v>44836.625</v>
      </c>
      <c r="B8729" s="6">
        <v>217.51</v>
      </c>
      <c r="C8729" s="6">
        <v>186.65980999999999</v>
      </c>
      <c r="D8729" s="6">
        <v>0.16527494590292299</v>
      </c>
      <c r="E8729" s="4">
        <f t="shared" si="34"/>
        <v>0.11021494145125627</v>
      </c>
      <c r="F8729" s="4"/>
    </row>
    <row r="8730" spans="1:6" ht="13.2" x14ac:dyDescent="0.25">
      <c r="A8730" s="5">
        <v>44836.666666666664</v>
      </c>
      <c r="B8730" s="6">
        <v>127.15</v>
      </c>
      <c r="C8730" s="6">
        <v>157.02162999999999</v>
      </c>
      <c r="D8730" s="6">
        <v>0.19023894988225401</v>
      </c>
      <c r="E8730" s="4">
        <f t="shared" si="34"/>
        <v>0.10888140643707994</v>
      </c>
      <c r="F8730" s="4"/>
    </row>
    <row r="8731" spans="1:6" ht="13.2" x14ac:dyDescent="0.25">
      <c r="A8731" s="5">
        <v>44836.708333333336</v>
      </c>
      <c r="B8731" s="6">
        <v>109.3</v>
      </c>
      <c r="C8731" s="6">
        <v>135.10629</v>
      </c>
      <c r="D8731" s="6">
        <v>0.19100731727590101</v>
      </c>
      <c r="E8731" s="4">
        <f t="shared" si="34"/>
        <v>0.11308965576364155</v>
      </c>
      <c r="F8731" s="4"/>
    </row>
    <row r="8732" spans="1:6" ht="13.2" x14ac:dyDescent="0.25">
      <c r="A8732" s="5">
        <v>44836.75</v>
      </c>
      <c r="B8732" s="6">
        <v>100.66</v>
      </c>
      <c r="C8732" s="6">
        <v>127.35290999999999</v>
      </c>
      <c r="D8732" s="6">
        <v>0.20959795893160099</v>
      </c>
      <c r="E8732" s="4">
        <f t="shared" si="34"/>
        <v>0.1162518085213185</v>
      </c>
      <c r="F8732" s="4"/>
    </row>
    <row r="8733" spans="1:6" ht="13.2" x14ac:dyDescent="0.25">
      <c r="A8733" s="5">
        <v>44836.791666666664</v>
      </c>
      <c r="B8733" s="6">
        <v>99.01</v>
      </c>
      <c r="C8733" s="6">
        <v>127.88892</v>
      </c>
      <c r="D8733" s="6">
        <v>0.22581252543222599</v>
      </c>
      <c r="E8733" s="4">
        <f t="shared" si="34"/>
        <v>0.11907838176373046</v>
      </c>
      <c r="F8733" s="4"/>
    </row>
    <row r="8734" spans="1:6" ht="13.2" x14ac:dyDescent="0.25">
      <c r="A8734" s="5">
        <v>44836.833333333336</v>
      </c>
      <c r="B8734" s="6">
        <v>92.72</v>
      </c>
      <c r="C8734" s="6">
        <v>130.11278999999999</v>
      </c>
      <c r="D8734" s="6">
        <v>0.287387504333739</v>
      </c>
      <c r="E8734" s="4">
        <f t="shared" si="34"/>
        <v>0.12284000331054989</v>
      </c>
      <c r="F8734" s="4"/>
    </row>
    <row r="8735" spans="1:6" ht="13.2" x14ac:dyDescent="0.25">
      <c r="A8735" s="5">
        <v>44836.875</v>
      </c>
      <c r="B8735" s="6">
        <v>100.68</v>
      </c>
      <c r="C8735" s="6">
        <v>133.55303000000001</v>
      </c>
      <c r="D8735" s="6">
        <v>0.24614215042519</v>
      </c>
      <c r="E8735" s="4">
        <f t="shared" si="34"/>
        <v>0.12332933977589182</v>
      </c>
      <c r="F8735" s="4"/>
    </row>
    <row r="8736" spans="1:6" ht="13.2" x14ac:dyDescent="0.25">
      <c r="A8736" s="5">
        <v>44836.916666666664</v>
      </c>
      <c r="B8736" s="6">
        <v>112.99</v>
      </c>
      <c r="C8736" s="6">
        <v>138.82132999999999</v>
      </c>
      <c r="D8736" s="6">
        <v>0.18607608787496799</v>
      </c>
      <c r="E8736" s="4">
        <f t="shared" si="34"/>
        <v>0.12016554714934398</v>
      </c>
      <c r="F8736" s="4"/>
    </row>
    <row r="8737" spans="1:6" ht="13.2" x14ac:dyDescent="0.25">
      <c r="A8737" s="5">
        <v>44836.958333333336</v>
      </c>
      <c r="B8737" s="6">
        <v>131.79</v>
      </c>
      <c r="C8737" s="6">
        <v>151.50756999999999</v>
      </c>
      <c r="D8737" s="6">
        <v>0.130142474069117</v>
      </c>
      <c r="E8737" s="4">
        <f t="shared" si="34"/>
        <v>0.11502911359662758</v>
      </c>
      <c r="F8737" s="4"/>
    </row>
    <row r="8738" spans="1:6" ht="13.2" x14ac:dyDescent="0.25">
      <c r="A8738" s="5">
        <v>44834</v>
      </c>
      <c r="B8738" s="6">
        <v>182.03</v>
      </c>
      <c r="C8738" s="6">
        <v>183.50262000000001</v>
      </c>
      <c r="D8738" s="6">
        <v>8.0250625304423701E-3</v>
      </c>
      <c r="E8738" s="4">
        <f t="shared" si="34"/>
        <v>0.10619454971753678</v>
      </c>
      <c r="F8738" s="4"/>
    </row>
    <row r="8739" spans="1:6" ht="13.2" x14ac:dyDescent="0.25">
      <c r="A8739" s="5">
        <v>44834.041666666664</v>
      </c>
      <c r="B8739" s="6">
        <v>227.45</v>
      </c>
      <c r="C8739" s="6">
        <v>213.23329000000001</v>
      </c>
      <c r="D8739" s="6">
        <v>6.6672094211930794E-2</v>
      </c>
      <c r="E8739" s="4">
        <f t="shared" si="34"/>
        <v>0.10457810139105606</v>
      </c>
      <c r="F8739" s="4"/>
    </row>
    <row r="8740" spans="1:6" ht="13.2" x14ac:dyDescent="0.25">
      <c r="A8740" s="5">
        <v>44834.083333333336</v>
      </c>
      <c r="B8740" s="6">
        <v>265.64</v>
      </c>
      <c r="C8740" s="6">
        <v>241.44851</v>
      </c>
      <c r="D8740" s="6">
        <v>0.100193163337392</v>
      </c>
      <c r="E8740" s="4">
        <f t="shared" si="34"/>
        <v>0.10804805140010464</v>
      </c>
      <c r="F8740" s="4"/>
    </row>
    <row r="8741" spans="1:6" ht="13.2" x14ac:dyDescent="0.25">
      <c r="A8741" s="5">
        <v>44834.125</v>
      </c>
      <c r="B8741" s="6">
        <v>258.02999999999997</v>
      </c>
      <c r="C8741" s="6">
        <v>254.32863</v>
      </c>
      <c r="D8741" s="6">
        <v>1.45534932500519E-2</v>
      </c>
      <c r="E8741" s="4">
        <f t="shared" si="34"/>
        <v>0.10805540352232855</v>
      </c>
      <c r="F8741" s="4"/>
    </row>
    <row r="8742" spans="1:6" ht="13.2" x14ac:dyDescent="0.25">
      <c r="A8742" s="5">
        <v>44834.166666666664</v>
      </c>
      <c r="B8742" s="6">
        <v>252.81</v>
      </c>
      <c r="C8742" s="6">
        <v>252.42117999999999</v>
      </c>
      <c r="D8742" s="6">
        <v>1.54036202508842E-3</v>
      </c>
      <c r="E8742" s="9">
        <f t="shared" si="34"/>
        <v>0.1068300620611453</v>
      </c>
      <c r="F8742" s="4"/>
    </row>
    <row r="8743" spans="1:6" ht="13.2" x14ac:dyDescent="0.25">
      <c r="A8743" s="5">
        <v>44834.208333333336</v>
      </c>
      <c r="B8743" s="6">
        <v>252.53</v>
      </c>
      <c r="C8743" s="6">
        <v>246.96118999999999</v>
      </c>
      <c r="D8743" s="6">
        <v>2.2549332548972598E-2</v>
      </c>
      <c r="E8743" s="4">
        <f t="shared" si="34"/>
        <v>0.10776573611748047</v>
      </c>
      <c r="F8743" s="4"/>
    </row>
    <row r="8744" spans="1:6" ht="13.2" x14ac:dyDescent="0.25">
      <c r="A8744" s="5">
        <v>44834.25</v>
      </c>
      <c r="B8744" s="6">
        <v>253.46</v>
      </c>
      <c r="C8744" s="6">
        <v>244.50702999999999</v>
      </c>
      <c r="D8744" s="6">
        <v>3.6616411397251102E-2</v>
      </c>
      <c r="E8744" s="4">
        <f t="shared" si="34"/>
        <v>0.10836568904079952</v>
      </c>
      <c r="F8744" s="4"/>
    </row>
    <row r="8745" spans="1:6" ht="13.2" x14ac:dyDescent="0.25">
      <c r="A8745" s="5">
        <v>44834.291666666664</v>
      </c>
      <c r="B8745" s="6">
        <v>252.98</v>
      </c>
      <c r="C8745" s="6">
        <v>245.37538000000001</v>
      </c>
      <c r="D8745" s="6">
        <v>3.0991780837995898E-2</v>
      </c>
      <c r="E8745" s="4">
        <f t="shared" si="34"/>
        <v>0.10916164558433372</v>
      </c>
      <c r="F8745" s="4"/>
    </row>
    <row r="8746" spans="1:6" ht="13.2" x14ac:dyDescent="0.25">
      <c r="A8746" s="5">
        <v>44834.333333333336</v>
      </c>
      <c r="B8746" s="6">
        <v>261.38</v>
      </c>
      <c r="C8746" s="6">
        <v>247.41001</v>
      </c>
      <c r="D8746" s="6">
        <v>5.6464934462433398E-2</v>
      </c>
      <c r="E8746" s="4">
        <f t="shared" si="34"/>
        <v>0.11121581578481082</v>
      </c>
      <c r="F8746" s="4"/>
    </row>
    <row r="8747" spans="1:6" ht="13.2" x14ac:dyDescent="0.25">
      <c r="A8747" s="5">
        <v>44834.375</v>
      </c>
      <c r="B8747" s="6">
        <v>250.38</v>
      </c>
      <c r="C8747" s="6">
        <v>243.52506</v>
      </c>
      <c r="D8747" s="6">
        <v>2.8148807354774898E-2</v>
      </c>
      <c r="E8747" s="4">
        <f t="shared" si="34"/>
        <v>0.1114802818251055</v>
      </c>
      <c r="F8747" s="4"/>
    </row>
    <row r="8748" spans="1:6" ht="13.2" x14ac:dyDescent="0.25">
      <c r="A8748" s="5">
        <v>44834.416666666664</v>
      </c>
      <c r="B8748" s="6">
        <v>249.17</v>
      </c>
      <c r="C8748" s="6">
        <v>236.25839999999999</v>
      </c>
      <c r="D8748" s="6">
        <v>5.4650332009359197E-2</v>
      </c>
      <c r="E8748" s="4">
        <f t="shared" si="34"/>
        <v>0.11108086490519777</v>
      </c>
      <c r="F8748" s="4"/>
    </row>
    <row r="8749" spans="1:6" ht="13.2" x14ac:dyDescent="0.25">
      <c r="A8749" s="5">
        <v>44834.458333333336</v>
      </c>
      <c r="B8749" s="6">
        <v>251.57</v>
      </c>
      <c r="C8749" s="6">
        <v>236.15491</v>
      </c>
      <c r="D8749" s="6">
        <v>6.5275331349240101E-2</v>
      </c>
      <c r="E8749" s="4">
        <f t="shared" si="34"/>
        <v>0.11117847797271165</v>
      </c>
      <c r="F8749" s="4"/>
    </row>
    <row r="8750" spans="1:6" ht="13.2" x14ac:dyDescent="0.25">
      <c r="A8750" s="5">
        <v>44834.5</v>
      </c>
      <c r="B8750" s="6">
        <v>261.89</v>
      </c>
      <c r="C8750" s="6">
        <v>243.55895000000001</v>
      </c>
      <c r="D8750" s="6">
        <v>7.5263298679847199E-2</v>
      </c>
      <c r="E8750" s="4">
        <f t="shared" si="34"/>
        <v>0.11240594265496151</v>
      </c>
      <c r="F8750" s="4"/>
    </row>
    <row r="8751" spans="1:6" ht="13.2" x14ac:dyDescent="0.25">
      <c r="A8751" s="5">
        <v>44834.541666666664</v>
      </c>
      <c r="B8751" s="6">
        <v>268.74</v>
      </c>
      <c r="C8751" s="6">
        <v>245.86049</v>
      </c>
      <c r="D8751" s="6">
        <v>9.3058913207241994E-2</v>
      </c>
      <c r="E8751" s="4">
        <f t="shared" si="34"/>
        <v>0.11275027013698752</v>
      </c>
      <c r="F8751" s="4"/>
    </row>
    <row r="8752" spans="1:6" ht="13.2" x14ac:dyDescent="0.25">
      <c r="A8752" s="5">
        <v>44834.583333333336</v>
      </c>
      <c r="B8752" s="6">
        <v>268.62</v>
      </c>
      <c r="C8752" s="6">
        <v>233.50323</v>
      </c>
      <c r="D8752" s="6">
        <v>0.150390938917632</v>
      </c>
      <c r="E8752" s="4">
        <f t="shared" si="34"/>
        <v>0.10983642376031549</v>
      </c>
      <c r="F8752" s="4"/>
    </row>
    <row r="8753" spans="1:6" ht="13.2" x14ac:dyDescent="0.25">
      <c r="A8753" s="5">
        <v>44834.625</v>
      </c>
      <c r="B8753" s="6">
        <v>226.33</v>
      </c>
      <c r="C8753" s="6">
        <v>202.20204000000001</v>
      </c>
      <c r="D8753" s="6">
        <v>0.119325996908834</v>
      </c>
      <c r="E8753" s="4">
        <f t="shared" si="34"/>
        <v>0.10792188421889515</v>
      </c>
      <c r="F8753" s="4"/>
    </row>
    <row r="8754" spans="1:6" ht="13.2" x14ac:dyDescent="0.25">
      <c r="A8754" s="5">
        <v>44834.666666666664</v>
      </c>
      <c r="B8754" s="6">
        <v>161.19</v>
      </c>
      <c r="C8754" s="6">
        <v>164.56925000000001</v>
      </c>
      <c r="D8754" s="6">
        <v>2.0533908977527701E-2</v>
      </c>
      <c r="E8754" s="4">
        <f t="shared" si="34"/>
        <v>0.1008508408478649</v>
      </c>
      <c r="F8754" s="4"/>
    </row>
    <row r="8755" spans="1:6" ht="13.2" x14ac:dyDescent="0.25">
      <c r="A8755" s="5">
        <v>44834.708333333336</v>
      </c>
      <c r="B8755" s="6">
        <v>144.88</v>
      </c>
      <c r="C8755" s="6">
        <v>137.51884999999999</v>
      </c>
      <c r="D8755" s="6">
        <v>5.3528298120584898E-2</v>
      </c>
      <c r="E8755" s="4">
        <f t="shared" si="34"/>
        <v>9.5122548383060057E-2</v>
      </c>
      <c r="F8755" s="4"/>
    </row>
    <row r="8756" spans="1:6" ht="13.2" x14ac:dyDescent="0.25">
      <c r="A8756" s="5">
        <v>44834.75</v>
      </c>
      <c r="B8756" s="6">
        <v>142.74</v>
      </c>
      <c r="C8756" s="6">
        <v>130.40895</v>
      </c>
      <c r="D8756" s="6">
        <v>9.4556776969678805E-2</v>
      </c>
      <c r="E8756" s="4">
        <f t="shared" si="34"/>
        <v>9.0329165801313283E-2</v>
      </c>
      <c r="F8756" s="4"/>
    </row>
    <row r="8757" spans="1:6" ht="13.2" x14ac:dyDescent="0.25">
      <c r="A8757" s="5">
        <v>44834.791666666664</v>
      </c>
      <c r="B8757" s="6">
        <v>147.43</v>
      </c>
      <c r="C8757" s="6">
        <v>133.32643999999999</v>
      </c>
      <c r="D8757" s="6">
        <v>0.105782168938134</v>
      </c>
      <c r="E8757" s="4">
        <f t="shared" si="34"/>
        <v>8.5327900947392787E-2</v>
      </c>
      <c r="F8757" s="4"/>
    </row>
    <row r="8758" spans="1:6" ht="13.2" x14ac:dyDescent="0.25">
      <c r="A8758" s="5">
        <v>44834.833333333336</v>
      </c>
      <c r="B8758" s="6">
        <v>140.54</v>
      </c>
      <c r="C8758" s="6">
        <v>136.34424999999999</v>
      </c>
      <c r="D8758" s="6">
        <v>3.0773208257774E-2</v>
      </c>
      <c r="E8758" s="4">
        <f t="shared" si="34"/>
        <v>7.463563861089427E-2</v>
      </c>
      <c r="F8758" s="4"/>
    </row>
    <row r="8759" spans="1:6" ht="13.2" x14ac:dyDescent="0.25">
      <c r="A8759" s="5">
        <v>44834.875</v>
      </c>
      <c r="B8759" s="6">
        <v>139.07</v>
      </c>
      <c r="C8759" s="6">
        <v>140.97155000000001</v>
      </c>
      <c r="D8759" s="6">
        <v>1.3488891907622501E-2</v>
      </c>
      <c r="E8759" s="4">
        <f t="shared" si="34"/>
        <v>6.4941752839328959E-2</v>
      </c>
      <c r="F8759" s="4"/>
    </row>
    <row r="8760" spans="1:6" ht="13.2" x14ac:dyDescent="0.25">
      <c r="A8760" s="5">
        <v>44834.916666666664</v>
      </c>
      <c r="B8760" s="6">
        <v>142.6</v>
      </c>
      <c r="C8760" s="6">
        <v>149.08344</v>
      </c>
      <c r="D8760" s="6">
        <v>4.3488666480998799E-2</v>
      </c>
      <c r="E8760" s="4">
        <f t="shared" si="34"/>
        <v>5.9000610281246903E-2</v>
      </c>
      <c r="F8760" s="4"/>
    </row>
    <row r="8761" spans="1:6" ht="13.2" x14ac:dyDescent="0.25">
      <c r="A8761" s="5">
        <v>44834.958333333336</v>
      </c>
      <c r="B8761" s="6">
        <v>148.94</v>
      </c>
      <c r="C8761" s="6">
        <v>161.6378</v>
      </c>
      <c r="D8761" s="6">
        <v>7.8557119683638293E-2</v>
      </c>
      <c r="E8761" s="4">
        <f t="shared" si="34"/>
        <v>5.6851220515185291E-2</v>
      </c>
      <c r="F8761" s="4"/>
    </row>
    <row r="8762" spans="1:6" ht="13.2" x14ac:dyDescent="0.25">
      <c r="A8762" s="5">
        <v>44835</v>
      </c>
      <c r="B8762" s="6">
        <v>168.29</v>
      </c>
      <c r="C8762" s="6">
        <v>188.27856</v>
      </c>
      <c r="D8762" s="6">
        <v>0.106164823015429</v>
      </c>
      <c r="E8762" s="4">
        <f t="shared" si="34"/>
        <v>6.0940377202059741E-2</v>
      </c>
      <c r="F8762" s="4"/>
    </row>
    <row r="8763" spans="1:6" ht="13.2" x14ac:dyDescent="0.25">
      <c r="A8763" s="5">
        <v>44835.041666666664</v>
      </c>
      <c r="B8763" s="6">
        <v>210.91</v>
      </c>
      <c r="C8763" s="6">
        <v>220.95238000000001</v>
      </c>
      <c r="D8763" s="6">
        <v>4.5450426920044897E-2</v>
      </c>
      <c r="E8763" s="4">
        <f t="shared" si="34"/>
        <v>6.0056141064897824E-2</v>
      </c>
      <c r="F8763" s="4"/>
    </row>
    <row r="8764" spans="1:6" ht="13.2" x14ac:dyDescent="0.25">
      <c r="A8764" s="5">
        <v>44835.083333333336</v>
      </c>
      <c r="B8764" s="6">
        <v>252.25</v>
      </c>
      <c r="C8764" s="6">
        <v>250.16427999999999</v>
      </c>
      <c r="D8764" s="6">
        <v>8.3374013268401395E-3</v>
      </c>
      <c r="E8764" s="4">
        <f t="shared" si="34"/>
        <v>5.6228817647791501E-2</v>
      </c>
      <c r="F8764" s="4"/>
    </row>
    <row r="8765" spans="1:6" ht="13.2" x14ac:dyDescent="0.25">
      <c r="A8765" s="5">
        <v>44835.125</v>
      </c>
      <c r="B8765" s="6">
        <v>247.94</v>
      </c>
      <c r="C8765" s="6">
        <v>260.55311999999998</v>
      </c>
      <c r="D8765" s="6">
        <v>4.8409015405380597E-2</v>
      </c>
      <c r="E8765" s="4">
        <f t="shared" si="34"/>
        <v>5.7639464404263534E-2</v>
      </c>
      <c r="F8765" s="4"/>
    </row>
    <row r="8766" spans="1:6" ht="13.2" x14ac:dyDescent="0.25">
      <c r="A8766" s="5">
        <v>44835.166666666664</v>
      </c>
      <c r="B8766" s="6">
        <v>242.36</v>
      </c>
      <c r="C8766" s="6">
        <v>254.75033999999999</v>
      </c>
      <c r="D8766" s="6">
        <v>4.8637187294823497E-2</v>
      </c>
      <c r="E8766" s="4">
        <f t="shared" si="34"/>
        <v>5.9601832123835824E-2</v>
      </c>
      <c r="F8766" s="4"/>
    </row>
    <row r="8767" spans="1:6" ht="13.2" x14ac:dyDescent="0.25">
      <c r="A8767" s="5">
        <v>44835.208333333336</v>
      </c>
      <c r="B8767" s="6">
        <v>242.46</v>
      </c>
      <c r="C8767" s="6">
        <v>247.72852</v>
      </c>
      <c r="D8767" s="6">
        <v>2.12673131054914E-2</v>
      </c>
      <c r="E8767" s="4">
        <f t="shared" si="34"/>
        <v>5.9548414647024116E-2</v>
      </c>
      <c r="F8767" s="4"/>
    </row>
    <row r="8768" spans="1:6" ht="13.2" x14ac:dyDescent="0.25">
      <c r="A8768" s="5">
        <v>44835.25</v>
      </c>
      <c r="B8768" s="6">
        <v>248.69</v>
      </c>
      <c r="C8768" s="6">
        <v>244.88124999999999</v>
      </c>
      <c r="D8768" s="6">
        <v>1.55534570327454E-2</v>
      </c>
      <c r="E8768" s="4">
        <f t="shared" si="34"/>
        <v>5.8670791548503028E-2</v>
      </c>
      <c r="F8768" s="4"/>
    </row>
    <row r="8769" spans="1:6" ht="13.2" x14ac:dyDescent="0.25">
      <c r="A8769" s="5">
        <v>44835.291666666664</v>
      </c>
      <c r="B8769" s="6">
        <v>245.98</v>
      </c>
      <c r="C8769" s="6">
        <v>243.66309000000001</v>
      </c>
      <c r="D8769" s="6">
        <v>9.5086621449312504E-3</v>
      </c>
      <c r="E8769" s="4">
        <f t="shared" si="34"/>
        <v>5.7775661602958668E-2</v>
      </c>
      <c r="F8769" s="4"/>
    </row>
    <row r="8770" spans="1:6" ht="13.2" x14ac:dyDescent="0.25">
      <c r="A8770" s="5">
        <v>44835.333333333336</v>
      </c>
      <c r="B8770" s="6">
        <v>255</v>
      </c>
      <c r="C8770" s="6">
        <v>242.75323</v>
      </c>
      <c r="D8770" s="6">
        <v>5.0449462608592198E-2</v>
      </c>
      <c r="E8770" s="4">
        <f t="shared" si="34"/>
        <v>5.7525016942381955E-2</v>
      </c>
      <c r="F8770" s="4"/>
    </row>
    <row r="8771" spans="1:6" ht="13.2" x14ac:dyDescent="0.25">
      <c r="A8771" s="5">
        <v>44835.375</v>
      </c>
      <c r="B8771" s="6">
        <v>250.81</v>
      </c>
      <c r="C8771" s="6">
        <v>237.98084</v>
      </c>
      <c r="D8771" s="6">
        <v>5.3908373464015003E-2</v>
      </c>
      <c r="E8771" s="4">
        <f t="shared" si="34"/>
        <v>5.8598332196933632E-2</v>
      </c>
      <c r="F8771" s="4"/>
    </row>
    <row r="8772" spans="1:6" ht="13.2" x14ac:dyDescent="0.25">
      <c r="A8772" s="5">
        <v>44835.416666666664</v>
      </c>
      <c r="B8772" s="6">
        <v>243.13</v>
      </c>
      <c r="C8772" s="6">
        <v>232.00991999999999</v>
      </c>
      <c r="D8772" s="6">
        <v>4.7929329918306902E-2</v>
      </c>
      <c r="E8772" s="4">
        <f t="shared" si="34"/>
        <v>5.8318290443139791E-2</v>
      </c>
      <c r="F8772" s="4"/>
    </row>
    <row r="8773" spans="1:6" ht="13.2" x14ac:dyDescent="0.25">
      <c r="A8773" s="5">
        <v>44835.458333333336</v>
      </c>
      <c r="B8773" s="6">
        <v>239.82</v>
      </c>
      <c r="C8773" s="6">
        <v>232.84949</v>
      </c>
      <c r="D8773" s="6">
        <v>2.9935689358821401E-2</v>
      </c>
      <c r="E8773" s="4">
        <f t="shared" si="34"/>
        <v>5.684580536020567E-2</v>
      </c>
      <c r="F8773" s="4"/>
    </row>
    <row r="8774" spans="1:6" ht="13.2" x14ac:dyDescent="0.25">
      <c r="A8774" s="5">
        <v>44835.5</v>
      </c>
      <c r="B8774" s="6">
        <v>237.64</v>
      </c>
      <c r="C8774" s="6">
        <v>239.98961</v>
      </c>
      <c r="D8774" s="6">
        <v>9.7904655122361805E-3</v>
      </c>
      <c r="E8774" s="4">
        <f t="shared" si="34"/>
        <v>5.4117770644888534E-2</v>
      </c>
      <c r="F8774" s="4"/>
    </row>
    <row r="8775" spans="1:6" ht="13.2" x14ac:dyDescent="0.25">
      <c r="A8775" s="5">
        <v>44835.541666666664</v>
      </c>
      <c r="B8775" s="6">
        <v>233.86</v>
      </c>
      <c r="C8775" s="6">
        <v>242.17971</v>
      </c>
      <c r="D8775" s="6">
        <v>3.4353455952193399E-2</v>
      </c>
      <c r="E8775" s="4">
        <f t="shared" si="34"/>
        <v>5.1671709925928178E-2</v>
      </c>
      <c r="F8775" s="4"/>
    </row>
    <row r="8776" spans="1:6" ht="13.2" x14ac:dyDescent="0.25">
      <c r="A8776" s="5">
        <v>44835.583333333336</v>
      </c>
      <c r="B8776" s="6">
        <v>246.77</v>
      </c>
      <c r="C8776" s="6">
        <v>231.20894999999999</v>
      </c>
      <c r="D8776" s="6">
        <v>6.7302974214449807E-2</v>
      </c>
      <c r="E8776" s="4">
        <f t="shared" si="34"/>
        <v>4.8209711396628913E-2</v>
      </c>
      <c r="F8776" s="4"/>
    </row>
    <row r="8777" spans="1:6" ht="13.2" x14ac:dyDescent="0.25">
      <c r="A8777" s="5">
        <v>44835.625</v>
      </c>
      <c r="B8777" s="6">
        <v>205.46</v>
      </c>
      <c r="C8777" s="6">
        <v>202.82844</v>
      </c>
      <c r="D8777" s="6">
        <v>1.2974314647393599E-2</v>
      </c>
      <c r="E8777" s="4">
        <f t="shared" si="34"/>
        <v>4.3778391302402221E-2</v>
      </c>
      <c r="F8777" s="4"/>
    </row>
    <row r="8778" spans="1:6" ht="13.2" x14ac:dyDescent="0.25">
      <c r="A8778" s="5">
        <v>44835.666666666664</v>
      </c>
      <c r="B8778" s="6">
        <v>124.85</v>
      </c>
      <c r="C8778" s="6">
        <v>168.09843000000001</v>
      </c>
      <c r="D8778" s="6">
        <v>0.25728039220830301</v>
      </c>
      <c r="E8778" s="4">
        <f t="shared" si="34"/>
        <v>5.3642828103684516E-2</v>
      </c>
      <c r="F8778" s="4"/>
    </row>
    <row r="8779" spans="1:6" ht="13.2" x14ac:dyDescent="0.25">
      <c r="A8779" s="5">
        <v>44835.708333333336</v>
      </c>
      <c r="B8779" s="6">
        <v>127.81</v>
      </c>
      <c r="C8779" s="6">
        <v>141.99802</v>
      </c>
      <c r="D8779" s="6">
        <v>9.99170270120667E-2</v>
      </c>
      <c r="E8779" s="4">
        <f t="shared" si="34"/>
        <v>5.5575691807496275E-2</v>
      </c>
      <c r="F8779" s="4"/>
    </row>
    <row r="8780" spans="1:6" ht="13.2" x14ac:dyDescent="0.25">
      <c r="A8780" s="5">
        <v>44835.75</v>
      </c>
      <c r="B8780" s="6">
        <v>116.24</v>
      </c>
      <c r="C8780" s="6">
        <v>133.85436999999999</v>
      </c>
      <c r="D8780" s="6">
        <v>0.13159353706569299</v>
      </c>
      <c r="E8780" s="4">
        <f t="shared" si="34"/>
        <v>5.7118890144830202E-2</v>
      </c>
      <c r="F8780" s="4"/>
    </row>
    <row r="8781" spans="1:6" ht="13.2" x14ac:dyDescent="0.25">
      <c r="A8781" s="5">
        <v>44835.791666666664</v>
      </c>
      <c r="B8781" s="6">
        <v>114.56</v>
      </c>
      <c r="C8781" s="6">
        <v>136.19183000000001</v>
      </c>
      <c r="D8781" s="6">
        <v>0.15883353649040399</v>
      </c>
      <c r="E8781" s="4">
        <f t="shared" si="34"/>
        <v>5.9329363792841462E-2</v>
      </c>
      <c r="F8781" s="4"/>
    </row>
    <row r="8782" spans="1:6" ht="13.2" x14ac:dyDescent="0.25">
      <c r="A8782" s="5">
        <v>44835.833333333336</v>
      </c>
      <c r="B8782" s="6">
        <v>111.99</v>
      </c>
      <c r="C8782" s="6">
        <v>140.02513999999999</v>
      </c>
      <c r="D8782" s="6">
        <v>0.200215047097971</v>
      </c>
      <c r="E8782" s="4">
        <f t="shared" si="34"/>
        <v>6.6389440411182998E-2</v>
      </c>
      <c r="F8782" s="4"/>
    </row>
    <row r="8783" spans="1:6" ht="13.2" x14ac:dyDescent="0.25">
      <c r="A8783" s="5">
        <v>44835.875</v>
      </c>
      <c r="B8783" s="6">
        <v>109.94</v>
      </c>
      <c r="C8783" s="6">
        <v>144.86378999999999</v>
      </c>
      <c r="D8783" s="6">
        <v>0.241080189880438</v>
      </c>
      <c r="E8783" s="4">
        <f t="shared" si="34"/>
        <v>7.5872411160050307E-2</v>
      </c>
      <c r="F8783" s="4"/>
    </row>
    <row r="8784" spans="1:6" ht="13.2" x14ac:dyDescent="0.25">
      <c r="A8784" s="5">
        <v>44835.916666666664</v>
      </c>
      <c r="B8784" s="6">
        <v>110.5</v>
      </c>
      <c r="C8784" s="6">
        <v>151.87406999999999</v>
      </c>
      <c r="D8784" s="6">
        <v>0.27242352825600802</v>
      </c>
      <c r="E8784" s="4">
        <f t="shared" si="34"/>
        <v>8.5411363734009024E-2</v>
      </c>
      <c r="F8784" s="4"/>
    </row>
    <row r="8785" spans="1:6" ht="13.2" x14ac:dyDescent="0.25">
      <c r="A8785" s="5">
        <v>44835.958333333336</v>
      </c>
      <c r="B8785" s="6">
        <v>121.17</v>
      </c>
      <c r="C8785" s="6">
        <v>163.91789</v>
      </c>
      <c r="D8785" s="6">
        <v>0.26078843499022503</v>
      </c>
      <c r="E8785" s="4">
        <f t="shared" si="34"/>
        <v>9.3004335205116792E-2</v>
      </c>
      <c r="F8785" s="4"/>
    </row>
    <row r="8786" spans="1:6" ht="13.2" x14ac:dyDescent="0.25">
      <c r="A8786" s="5">
        <v>44836</v>
      </c>
      <c r="B8786" s="6">
        <v>141.88999999999999</v>
      </c>
      <c r="C8786" s="6">
        <v>185.19219000000001</v>
      </c>
      <c r="D8786" s="6">
        <v>0.233822981411905</v>
      </c>
      <c r="E8786" s="4">
        <f t="shared" si="34"/>
        <v>9.8323425138303291E-2</v>
      </c>
      <c r="F8786" s="4"/>
    </row>
    <row r="8787" spans="1:6" ht="13.2" x14ac:dyDescent="0.25">
      <c r="A8787" s="5">
        <v>44836.041666666664</v>
      </c>
      <c r="B8787" s="6">
        <v>196.06</v>
      </c>
      <c r="C8787" s="6">
        <v>222.89761999999999</v>
      </c>
      <c r="D8787" s="6">
        <v>0.12040334930449199</v>
      </c>
      <c r="E8787" s="4">
        <f t="shared" si="34"/>
        <v>0.10144646357098859</v>
      </c>
      <c r="F8787" s="4"/>
    </row>
    <row r="8788" spans="1:6" ht="13.2" x14ac:dyDescent="0.25">
      <c r="A8788" s="5">
        <v>44836.083333333336</v>
      </c>
      <c r="B8788" s="6">
        <v>253.86</v>
      </c>
      <c r="C8788" s="6">
        <v>252.39599000000001</v>
      </c>
      <c r="D8788" s="6">
        <v>5.80044873137644E-3</v>
      </c>
      <c r="E8788" s="4">
        <f t="shared" si="34"/>
        <v>0.10134075721284429</v>
      </c>
      <c r="F8788" s="4"/>
    </row>
    <row r="8789" spans="1:6" ht="13.2" x14ac:dyDescent="0.25">
      <c r="A8789" s="5">
        <v>44836.125</v>
      </c>
      <c r="B8789" s="6">
        <v>254.62</v>
      </c>
      <c r="C8789" s="6">
        <v>260.13011999999998</v>
      </c>
      <c r="D8789" s="6">
        <v>2.1182168370198599E-2</v>
      </c>
      <c r="E8789" s="4">
        <f t="shared" si="34"/>
        <v>0.10020630525304502</v>
      </c>
      <c r="F8789" s="4"/>
    </row>
    <row r="8790" spans="1:6" ht="13.2" x14ac:dyDescent="0.25">
      <c r="A8790" s="5">
        <v>44836.166666666664</v>
      </c>
      <c r="B8790" s="6">
        <v>243.02</v>
      </c>
      <c r="C8790" s="6">
        <v>253.54841999999999</v>
      </c>
      <c r="D8790" s="6">
        <v>4.1524297410332797E-2</v>
      </c>
      <c r="E8790" s="4">
        <f t="shared" si="34"/>
        <v>9.9909934841191247E-2</v>
      </c>
      <c r="F8790" s="4"/>
    </row>
    <row r="8791" spans="1:6" ht="13.2" x14ac:dyDescent="0.25">
      <c r="A8791" s="5">
        <v>44836.208333333336</v>
      </c>
      <c r="B8791" s="6">
        <v>243.38</v>
      </c>
      <c r="C8791" s="6">
        <v>247.80262999999999</v>
      </c>
      <c r="D8791" s="6">
        <v>1.7847389271050101E-2</v>
      </c>
      <c r="E8791" s="4">
        <f t="shared" si="34"/>
        <v>9.9767438014756196E-2</v>
      </c>
      <c r="F8791" s="4"/>
    </row>
    <row r="8792" spans="1:6" ht="13.2" x14ac:dyDescent="0.25">
      <c r="A8792" s="5">
        <v>44836.25</v>
      </c>
      <c r="B8792" s="6">
        <v>233.95</v>
      </c>
      <c r="C8792" s="6">
        <v>245.87810999999999</v>
      </c>
      <c r="D8792" s="6">
        <v>4.8512289280245403E-2</v>
      </c>
      <c r="E8792" s="4">
        <f t="shared" si="34"/>
        <v>0.10114072269173535</v>
      </c>
      <c r="F8792" s="4"/>
    </row>
    <row r="8793" spans="1:6" ht="13.2" x14ac:dyDescent="0.25">
      <c r="A8793" s="5">
        <v>44836.291666666664</v>
      </c>
      <c r="B8793" s="6">
        <v>231.89</v>
      </c>
      <c r="C8793" s="6">
        <v>245.01249000000001</v>
      </c>
      <c r="D8793" s="6">
        <v>5.3558453285381599E-2</v>
      </c>
      <c r="E8793" s="4">
        <f t="shared" si="34"/>
        <v>0.10297613065592078</v>
      </c>
      <c r="F8793" s="4"/>
    </row>
    <row r="8794" spans="1:6" ht="13.2" x14ac:dyDescent="0.25">
      <c r="A8794" s="5">
        <v>44836.333333333336</v>
      </c>
      <c r="B8794" s="6">
        <v>231.56</v>
      </c>
      <c r="C8794" s="6">
        <v>243.49045000000001</v>
      </c>
      <c r="D8794" s="6">
        <v>4.8997609557171501E-2</v>
      </c>
      <c r="E8794" s="4">
        <f t="shared" si="34"/>
        <v>0.10291563677877826</v>
      </c>
      <c r="F8794" s="4"/>
    </row>
    <row r="8795" spans="1:6" ht="13.2" x14ac:dyDescent="0.25">
      <c r="A8795" s="5">
        <v>44836.375</v>
      </c>
      <c r="B8795" s="6">
        <v>228.65</v>
      </c>
      <c r="C8795" s="6">
        <v>237.88937999999999</v>
      </c>
      <c r="D8795" s="6">
        <v>3.8838976334294402E-2</v>
      </c>
      <c r="E8795" s="4">
        <f t="shared" si="34"/>
        <v>0.10228774523170657</v>
      </c>
      <c r="F8795" s="4"/>
    </row>
    <row r="8796" spans="1:6" ht="13.2" x14ac:dyDescent="0.25">
      <c r="A8796" s="5">
        <v>44836.416666666664</v>
      </c>
      <c r="B8796" s="6">
        <v>232.81</v>
      </c>
      <c r="C8796" s="6">
        <v>232.08865</v>
      </c>
      <c r="D8796" s="6">
        <v>3.1080796066503E-3</v>
      </c>
      <c r="E8796" s="4">
        <f t="shared" si="34"/>
        <v>0.10042019313538753</v>
      </c>
      <c r="F8796" s="4"/>
    </row>
    <row r="8797" spans="1:6" ht="13.2" x14ac:dyDescent="0.25">
      <c r="A8797" s="5">
        <v>44836.458333333336</v>
      </c>
      <c r="B8797" s="6">
        <v>235.44</v>
      </c>
      <c r="C8797" s="6">
        <v>233.19640999999999</v>
      </c>
      <c r="D8797" s="6">
        <v>9.6210314729974194E-3</v>
      </c>
      <c r="E8797" s="4">
        <f t="shared" si="34"/>
        <v>9.9573749056811531E-2</v>
      </c>
      <c r="F8797" s="4"/>
    </row>
    <row r="8798" spans="1:6" ht="13.2" x14ac:dyDescent="0.25">
      <c r="A8798" s="5">
        <v>44836.5</v>
      </c>
      <c r="B8798" s="6">
        <v>239.87</v>
      </c>
      <c r="C8798" s="6">
        <v>239.346</v>
      </c>
      <c r="D8798" s="6">
        <v>2.1892991735813399E-3</v>
      </c>
      <c r="E8798" s="4">
        <f t="shared" si="34"/>
        <v>9.9257033792700913E-2</v>
      </c>
      <c r="F8798" s="4"/>
    </row>
    <row r="8799" spans="1:6" ht="13.2" x14ac:dyDescent="0.25">
      <c r="A8799" s="5">
        <v>44836.541666666664</v>
      </c>
      <c r="B8799" s="6">
        <v>248.31</v>
      </c>
      <c r="C8799" s="6">
        <v>239.62791999999999</v>
      </c>
      <c r="D8799" s="6">
        <v>3.62315042420766E-2</v>
      </c>
      <c r="E8799" s="4">
        <f t="shared" si="34"/>
        <v>9.9335285804779364E-2</v>
      </c>
      <c r="F8799" s="4"/>
    </row>
    <row r="8800" spans="1:6" ht="13.2" x14ac:dyDescent="0.25">
      <c r="A8800" s="5">
        <v>44836.583333333336</v>
      </c>
      <c r="B8800" s="6">
        <v>261.49</v>
      </c>
      <c r="C8800" s="6">
        <v>227.83553000000001</v>
      </c>
      <c r="D8800" s="6">
        <v>0.147713879393613</v>
      </c>
      <c r="E8800" s="4">
        <f t="shared" si="34"/>
        <v>0.10268574018724451</v>
      </c>
      <c r="F8800" s="4"/>
    </row>
    <row r="8801" spans="1:6" ht="13.2" x14ac:dyDescent="0.25">
      <c r="A8801" s="5">
        <v>44836.625</v>
      </c>
      <c r="B8801" s="6">
        <v>217.51</v>
      </c>
      <c r="C8801" s="6">
        <v>199.26276999999999</v>
      </c>
      <c r="D8801" s="6">
        <v>9.1573704410512796E-2</v>
      </c>
      <c r="E8801" s="4">
        <f t="shared" si="34"/>
        <v>0.10596071476070783</v>
      </c>
      <c r="F8801" s="4"/>
    </row>
    <row r="8802" spans="1:6" ht="13.2" x14ac:dyDescent="0.25">
      <c r="A8802" s="5">
        <v>44836.666666666664</v>
      </c>
      <c r="B8802" s="6">
        <v>127.15</v>
      </c>
      <c r="C8802" s="6">
        <v>163.02893</v>
      </c>
      <c r="D8802" s="6">
        <v>0.22007707466398699</v>
      </c>
      <c r="E8802" s="4">
        <f t="shared" si="34"/>
        <v>0.10441057652969467</v>
      </c>
      <c r="F8802" s="4"/>
    </row>
    <row r="8803" spans="1:6" ht="13.2" x14ac:dyDescent="0.25">
      <c r="A8803" s="5">
        <v>44836.708333333336</v>
      </c>
      <c r="B8803" s="6">
        <v>109.3</v>
      </c>
      <c r="C8803" s="6">
        <v>134.35511</v>
      </c>
      <c r="D8803" s="6">
        <v>0.18648423569449599</v>
      </c>
      <c r="E8803" s="4">
        <f t="shared" si="34"/>
        <v>0.10801754355812922</v>
      </c>
      <c r="F8803" s="4"/>
    </row>
    <row r="8804" spans="1:6" ht="13.2" x14ac:dyDescent="0.25">
      <c r="A8804" s="5">
        <v>44836.75</v>
      </c>
      <c r="B8804" s="6">
        <v>100.66</v>
      </c>
      <c r="C8804" s="6">
        <v>124.53725</v>
      </c>
      <c r="D8804" s="6">
        <v>0.19172777622759399</v>
      </c>
      <c r="E8804" s="4">
        <f t="shared" si="34"/>
        <v>0.11052313685654176</v>
      </c>
      <c r="F8804" s="4"/>
    </row>
    <row r="8805" spans="1:6" ht="13.2" x14ac:dyDescent="0.25">
      <c r="A8805" s="5">
        <v>44836.791666666664</v>
      </c>
      <c r="B8805" s="6">
        <v>99.01</v>
      </c>
      <c r="C8805" s="6">
        <v>126.29304</v>
      </c>
      <c r="D8805" s="6">
        <v>0.216029640271546</v>
      </c>
      <c r="E8805" s="4">
        <f t="shared" si="34"/>
        <v>0.11290630784742267</v>
      </c>
      <c r="F8805" s="4"/>
    </row>
    <row r="8806" spans="1:6" ht="13.2" x14ac:dyDescent="0.25">
      <c r="A8806" s="5">
        <v>44836.833333333336</v>
      </c>
      <c r="B8806" s="6">
        <v>92.72</v>
      </c>
      <c r="C8806" s="6">
        <v>129.40155999999999</v>
      </c>
      <c r="D8806" s="6">
        <v>0.28347077114062602</v>
      </c>
      <c r="E8806" s="4">
        <f t="shared" si="34"/>
        <v>0.11637529634919996</v>
      </c>
      <c r="F8806" s="4"/>
    </row>
    <row r="8807" spans="1:6" ht="13.2" x14ac:dyDescent="0.25">
      <c r="A8807" s="5">
        <v>44836.875</v>
      </c>
      <c r="B8807" s="6">
        <v>100.68</v>
      </c>
      <c r="C8807" s="6">
        <v>133.22672</v>
      </c>
      <c r="D8807" s="6">
        <v>0.24429573887280201</v>
      </c>
      <c r="E8807" s="4">
        <f t="shared" si="34"/>
        <v>0.11650927755721514</v>
      </c>
      <c r="F8807" s="4"/>
    </row>
    <row r="8808" spans="1:6" ht="13.2" x14ac:dyDescent="0.25">
      <c r="A8808" s="5">
        <v>44836.916666666664</v>
      </c>
      <c r="B8808" s="6">
        <v>112.99</v>
      </c>
      <c r="C8808" s="6">
        <v>139.40288000000001</v>
      </c>
      <c r="D8808" s="6">
        <v>0.189471551807251</v>
      </c>
      <c r="E8808" s="4">
        <f t="shared" si="34"/>
        <v>0.11305294520518361</v>
      </c>
      <c r="F8808" s="4"/>
    </row>
    <row r="8809" spans="1:6" ht="13.2" x14ac:dyDescent="0.25">
      <c r="A8809" s="5">
        <v>44836.958333333336</v>
      </c>
      <c r="B8809" s="6">
        <v>131.79</v>
      </c>
      <c r="C8809" s="6">
        <v>153.6071</v>
      </c>
      <c r="D8809" s="6">
        <v>0.14203184618419301</v>
      </c>
      <c r="E8809" s="4">
        <f t="shared" si="34"/>
        <v>0.10810475400493229</v>
      </c>
      <c r="F8809" s="4"/>
    </row>
    <row r="8810" spans="1:6" ht="13.2" x14ac:dyDescent="0.25">
      <c r="A8810" s="5">
        <v>44837</v>
      </c>
      <c r="B8810" s="6">
        <v>162.43</v>
      </c>
      <c r="C8810" s="6">
        <v>178.88434000000001</v>
      </c>
      <c r="D8810" s="6">
        <v>9.1983121608073606E-2</v>
      </c>
      <c r="E8810" s="4">
        <f t="shared" si="34"/>
        <v>0.10219475984643932</v>
      </c>
      <c r="F8810" s="4"/>
    </row>
    <row r="8811" spans="1:6" ht="13.2" x14ac:dyDescent="0.25">
      <c r="A8811" s="5">
        <v>44837.041666666664</v>
      </c>
      <c r="B8811" s="6">
        <v>220.06</v>
      </c>
      <c r="C8811" s="6">
        <v>217.86061000000001</v>
      </c>
      <c r="D8811" s="6">
        <v>1.00953999899293E-2</v>
      </c>
      <c r="E8811" s="4">
        <f t="shared" si="34"/>
        <v>9.7598595291665868E-2</v>
      </c>
      <c r="F8811" s="4"/>
    </row>
    <row r="8812" spans="1:6" ht="13.2" x14ac:dyDescent="0.25">
      <c r="A8812" s="5">
        <v>44837.083333333336</v>
      </c>
      <c r="B8812" s="6">
        <v>268.29000000000002</v>
      </c>
      <c r="C8812" s="6">
        <v>250.15088</v>
      </c>
      <c r="D8812" s="6">
        <v>7.2512717124960796E-2</v>
      </c>
      <c r="E8812" s="4">
        <f t="shared" si="34"/>
        <v>0.10037827314139854</v>
      </c>
      <c r="F8812" s="4"/>
    </row>
    <row r="8813" spans="1:6" ht="13.2" x14ac:dyDescent="0.25">
      <c r="A8813" s="5">
        <v>44837.125</v>
      </c>
      <c r="B8813" s="6">
        <v>263.85000000000002</v>
      </c>
      <c r="C8813" s="6">
        <v>259.69819000000001</v>
      </c>
      <c r="D8813" s="6">
        <v>1.59870578997874E-2</v>
      </c>
      <c r="E8813" s="4">
        <f t="shared" si="34"/>
        <v>0.10016181020513142</v>
      </c>
      <c r="F8813" s="4"/>
    </row>
    <row r="8814" spans="1:6" ht="13.2" x14ac:dyDescent="0.25">
      <c r="A8814" s="5">
        <v>44837.166666666664</v>
      </c>
      <c r="B8814" s="6">
        <v>252.15</v>
      </c>
      <c r="C8814" s="6">
        <v>252.79848000000001</v>
      </c>
      <c r="D8814" s="6">
        <v>2.5652052971204798E-3</v>
      </c>
      <c r="E8814" s="4">
        <f t="shared" si="34"/>
        <v>9.8538514700414234E-2</v>
      </c>
      <c r="F8814" s="4"/>
    </row>
    <row r="8815" spans="1:6" ht="13.2" x14ac:dyDescent="0.25">
      <c r="A8815" s="5">
        <v>44837.208333333336</v>
      </c>
      <c r="B8815" s="6">
        <v>245.79</v>
      </c>
      <c r="C8815" s="6">
        <v>246.02957000000001</v>
      </c>
      <c r="D8815" s="6">
        <v>9.7374474133338803E-4</v>
      </c>
      <c r="E8815" s="4">
        <f t="shared" si="34"/>
        <v>9.7835446178342708E-2</v>
      </c>
      <c r="F8815" s="4"/>
    </row>
    <row r="8816" spans="1:6" ht="13.2" x14ac:dyDescent="0.25">
      <c r="A8816" s="5">
        <v>44837.25</v>
      </c>
      <c r="B8816" s="6">
        <v>235.97</v>
      </c>
      <c r="C8816" s="6">
        <v>242.50505000000001</v>
      </c>
      <c r="D8816" s="6">
        <v>2.69480986066063E-2</v>
      </c>
      <c r="E8816" s="4">
        <f t="shared" si="34"/>
        <v>9.6936938233607758E-2</v>
      </c>
      <c r="F8816" s="4"/>
    </row>
    <row r="8817" spans="1:6" ht="13.2" x14ac:dyDescent="0.25">
      <c r="A8817" s="5">
        <v>44837.291666666664</v>
      </c>
      <c r="B8817" s="6">
        <v>240.29</v>
      </c>
      <c r="C8817" s="6">
        <v>239.04969</v>
      </c>
      <c r="D8817" s="6">
        <v>5.1885028589662404E-3</v>
      </c>
      <c r="E8817" s="4">
        <f t="shared" si="34"/>
        <v>9.492152363250711E-2</v>
      </c>
      <c r="F8817" s="4"/>
    </row>
    <row r="8818" spans="1:6" ht="13.2" x14ac:dyDescent="0.25">
      <c r="A8818" s="5">
        <v>44837.333333333336</v>
      </c>
      <c r="B8818" s="6">
        <v>246.27</v>
      </c>
      <c r="C8818" s="6">
        <v>235.29749000000001</v>
      </c>
      <c r="D8818" s="6">
        <v>4.6632499139705998E-2</v>
      </c>
      <c r="E8818" s="4">
        <f t="shared" si="34"/>
        <v>9.4822977365112707E-2</v>
      </c>
      <c r="F8818" s="4"/>
    </row>
    <row r="8819" spans="1:6" ht="13.2" x14ac:dyDescent="0.25">
      <c r="A8819" s="5">
        <v>44837.375</v>
      </c>
      <c r="B8819" s="6">
        <v>246.02</v>
      </c>
      <c r="C8819" s="6">
        <v>229.03057999999999</v>
      </c>
      <c r="D8819" s="6">
        <v>7.4179701243388602E-2</v>
      </c>
      <c r="E8819" s="4">
        <f t="shared" si="34"/>
        <v>9.6295507569658281E-2</v>
      </c>
      <c r="F8819" s="4"/>
    </row>
    <row r="8820" spans="1:6" ht="13.2" x14ac:dyDescent="0.25">
      <c r="A8820" s="5">
        <v>44837.416666666664</v>
      </c>
      <c r="B8820" s="6">
        <v>249.53</v>
      </c>
      <c r="C8820" s="6">
        <v>223.71100999999999</v>
      </c>
      <c r="D8820" s="6">
        <v>0.11541224546793601</v>
      </c>
      <c r="E8820" s="4">
        <f t="shared" si="34"/>
        <v>0.10097484781387851</v>
      </c>
      <c r="F8820" s="4"/>
    </row>
    <row r="8821" spans="1:6" ht="13.2" x14ac:dyDescent="0.25">
      <c r="A8821" s="5">
        <v>44837.458333333336</v>
      </c>
      <c r="B8821" s="6">
        <v>248.58</v>
      </c>
      <c r="C8821" s="6">
        <v>225.82056</v>
      </c>
      <c r="D8821" s="6">
        <v>0.100785508635706</v>
      </c>
      <c r="E8821" s="4">
        <f t="shared" si="34"/>
        <v>0.10477336769565805</v>
      </c>
      <c r="F8821" s="4"/>
    </row>
    <row r="8822" spans="1:6" ht="13.2" x14ac:dyDescent="0.25">
      <c r="A8822" s="5">
        <v>44837.5</v>
      </c>
      <c r="B8822" s="6">
        <v>256.22000000000003</v>
      </c>
      <c r="C8822" s="6">
        <v>232.44497999999999</v>
      </c>
      <c r="D8822" s="6">
        <v>0.102282355162069</v>
      </c>
      <c r="E8822" s="4">
        <f t="shared" si="34"/>
        <v>0.10894391169517836</v>
      </c>
      <c r="F8822" s="4"/>
    </row>
    <row r="8823" spans="1:6" ht="13.2" x14ac:dyDescent="0.25">
      <c r="A8823" s="5">
        <v>44837.541666666664</v>
      </c>
      <c r="B8823" s="6">
        <v>271.43</v>
      </c>
      <c r="C8823" s="6">
        <v>232.65835999999999</v>
      </c>
      <c r="D8823" s="6">
        <v>0.166646236137828</v>
      </c>
      <c r="E8823" s="4">
        <f t="shared" si="34"/>
        <v>0.11437785885750135</v>
      </c>
      <c r="F8823" s="4"/>
    </row>
    <row r="8824" spans="1:6" ht="13.2" x14ac:dyDescent="0.25">
      <c r="A8824" s="5">
        <v>44837.583333333336</v>
      </c>
      <c r="B8824" s="6">
        <v>277.14</v>
      </c>
      <c r="C8824" s="6">
        <v>221.46691999999999</v>
      </c>
      <c r="D8824" s="6">
        <v>0.25138327656338</v>
      </c>
      <c r="E8824" s="4">
        <f t="shared" si="34"/>
        <v>0.11869741707290828</v>
      </c>
      <c r="F8824" s="4"/>
    </row>
    <row r="8825" spans="1:6" ht="13.2" x14ac:dyDescent="0.25">
      <c r="A8825" s="5">
        <v>44837.625</v>
      </c>
      <c r="B8825" s="6">
        <v>233.84</v>
      </c>
      <c r="C8825" s="6">
        <v>195.41466</v>
      </c>
      <c r="D8825" s="6">
        <v>0.196634889112208</v>
      </c>
      <c r="E8825" s="4">
        <f t="shared" si="34"/>
        <v>0.1230749664354789</v>
      </c>
      <c r="F8825" s="4"/>
    </row>
    <row r="8826" spans="1:6" ht="13.2" x14ac:dyDescent="0.25">
      <c r="A8826" s="5">
        <v>44837.666666666664</v>
      </c>
      <c r="B8826" s="6">
        <v>176.93</v>
      </c>
      <c r="C8826" s="6">
        <v>162.49339000000001</v>
      </c>
      <c r="D8826" s="6">
        <v>8.8844290835460998E-2</v>
      </c>
      <c r="E8826" s="4">
        <f t="shared" si="34"/>
        <v>0.117606933775957</v>
      </c>
      <c r="F8826" s="4"/>
    </row>
    <row r="8827" spans="1:6" ht="13.2" x14ac:dyDescent="0.25">
      <c r="A8827" s="5">
        <v>44837.708333333336</v>
      </c>
      <c r="B8827" s="6">
        <v>158.05000000000001</v>
      </c>
      <c r="C8827" s="6">
        <v>135.44212999999999</v>
      </c>
      <c r="D8827" s="6">
        <v>0.16691903767313701</v>
      </c>
      <c r="E8827" s="4">
        <f t="shared" si="34"/>
        <v>0.11679171719173372</v>
      </c>
      <c r="F8827" s="4"/>
    </row>
    <row r="8828" spans="1:6" ht="13.2" x14ac:dyDescent="0.25">
      <c r="A8828" s="5">
        <v>44837.75</v>
      </c>
      <c r="B8828" s="6">
        <v>153.02000000000001</v>
      </c>
      <c r="C8828" s="6">
        <v>124.67100000000001</v>
      </c>
      <c r="D8828" s="6">
        <v>0.22739049177435</v>
      </c>
      <c r="E8828" s="4">
        <f t="shared" si="34"/>
        <v>0.11827766367284855</v>
      </c>
      <c r="F8828" s="4"/>
    </row>
    <row r="8829" spans="1:6" ht="13.2" x14ac:dyDescent="0.25">
      <c r="A8829" s="5">
        <v>44837.791666666664</v>
      </c>
      <c r="B8829" s="6">
        <v>157.59</v>
      </c>
      <c r="C8829" s="6">
        <v>124.29857</v>
      </c>
      <c r="D8829" s="6">
        <v>0.267834376533857</v>
      </c>
      <c r="E8829" s="4">
        <f t="shared" si="34"/>
        <v>0.12043619435044485</v>
      </c>
      <c r="F8829" s="4"/>
    </row>
    <row r="8830" spans="1:6" ht="13.2" x14ac:dyDescent="0.25">
      <c r="A8830" s="5">
        <v>44837.833333333336</v>
      </c>
      <c r="B8830" s="6">
        <v>162</v>
      </c>
      <c r="C8830" s="6">
        <v>126.33192</v>
      </c>
      <c r="D8830" s="6">
        <v>0.28233624566142901</v>
      </c>
      <c r="E8830" s="4">
        <f t="shared" si="34"/>
        <v>0.12038892245547829</v>
      </c>
      <c r="F8830" s="4"/>
    </row>
    <row r="8831" spans="1:6" ht="13.2" x14ac:dyDescent="0.25">
      <c r="A8831" s="5">
        <v>44837.875</v>
      </c>
      <c r="B8831" s="6">
        <v>166.39</v>
      </c>
      <c r="C8831" s="6">
        <v>130.28469000000001</v>
      </c>
      <c r="D8831" s="6">
        <v>0.27712626863524698</v>
      </c>
      <c r="E8831" s="4">
        <f t="shared" si="34"/>
        <v>0.12175686119558017</v>
      </c>
      <c r="F8831" s="4"/>
    </row>
    <row r="8832" spans="1:6" ht="13.2" x14ac:dyDescent="0.25">
      <c r="A8832" s="5">
        <v>44837.916666666664</v>
      </c>
      <c r="B8832" s="6">
        <v>170.48</v>
      </c>
      <c r="C8832" s="6">
        <v>136.1052</v>
      </c>
      <c r="D8832" s="6">
        <v>0.25256051936296298</v>
      </c>
      <c r="E8832" s="4">
        <f t="shared" si="34"/>
        <v>0.12438556817706818</v>
      </c>
      <c r="F8832" s="4"/>
    </row>
    <row r="8833" spans="1:6" ht="13.2" x14ac:dyDescent="0.25">
      <c r="A8833" s="5">
        <v>44837.958333333336</v>
      </c>
      <c r="B8833" s="6">
        <v>186.37</v>
      </c>
      <c r="C8833" s="6">
        <v>148.65191999999999</v>
      </c>
      <c r="D8833" s="6">
        <v>0.25373422691075898</v>
      </c>
      <c r="E8833" s="4">
        <f t="shared" si="34"/>
        <v>0.12903983404067509</v>
      </c>
      <c r="F8833" s="4"/>
    </row>
    <row r="8834" spans="1:6" ht="13.2" x14ac:dyDescent="0.25">
      <c r="A8834" s="5">
        <v>44835</v>
      </c>
      <c r="B8834" s="6">
        <v>168.29</v>
      </c>
      <c r="C8834" s="6">
        <v>191.1669</v>
      </c>
      <c r="D8834" s="6">
        <v>0.11966977546845101</v>
      </c>
      <c r="E8834" s="4">
        <f t="shared" si="34"/>
        <v>0.1301934446181908</v>
      </c>
      <c r="F8834" s="4"/>
    </row>
    <row r="8835" spans="1:6" ht="13.2" x14ac:dyDescent="0.25">
      <c r="A8835" s="5">
        <v>44835.041666666664</v>
      </c>
      <c r="B8835" s="6">
        <v>210.91</v>
      </c>
      <c r="C8835" s="6">
        <v>225.76062999999999</v>
      </c>
      <c r="D8835" s="6">
        <v>6.57804241598723E-2</v>
      </c>
      <c r="E8835" s="4">
        <f t="shared" si="34"/>
        <v>0.13251365395860512</v>
      </c>
      <c r="F8835" s="4"/>
    </row>
    <row r="8836" spans="1:6" ht="13.2" x14ac:dyDescent="0.25">
      <c r="A8836" s="5">
        <v>44835.083333333336</v>
      </c>
      <c r="B8836" s="6">
        <v>252.25</v>
      </c>
      <c r="C8836" s="6">
        <v>252.09531000000001</v>
      </c>
      <c r="D8836" s="6">
        <v>6.1361712758554695E-4</v>
      </c>
      <c r="E8836" s="4">
        <f t="shared" si="34"/>
        <v>0.12951785812538114</v>
      </c>
      <c r="F8836" s="4"/>
    </row>
    <row r="8837" spans="1:6" ht="13.2" x14ac:dyDescent="0.25">
      <c r="A8837" s="5">
        <v>44835.125</v>
      </c>
      <c r="B8837" s="6">
        <v>247.94</v>
      </c>
      <c r="C8837" s="6">
        <v>262.87392</v>
      </c>
      <c r="D8837" s="6">
        <v>5.6810200114184001E-2</v>
      </c>
      <c r="E8837" s="4">
        <f t="shared" si="34"/>
        <v>0.13121882238431434</v>
      </c>
      <c r="F8837" s="4"/>
    </row>
    <row r="8838" spans="1:6" ht="13.2" x14ac:dyDescent="0.25">
      <c r="A8838" s="5">
        <v>44835.166666666664</v>
      </c>
      <c r="B8838" s="6">
        <v>242.36</v>
      </c>
      <c r="C8838" s="6">
        <v>261.28613999999999</v>
      </c>
      <c r="D8838" s="6">
        <v>7.2434534797750694E-2</v>
      </c>
      <c r="E8838" s="4">
        <f t="shared" si="34"/>
        <v>0.13413004444684057</v>
      </c>
      <c r="F8838" s="4"/>
    </row>
    <row r="8839" spans="1:6" ht="13.2" x14ac:dyDescent="0.25">
      <c r="A8839" s="5">
        <v>44835.208333333336</v>
      </c>
      <c r="B8839" s="6">
        <v>242.46</v>
      </c>
      <c r="C8839" s="6">
        <v>256.93313000000001</v>
      </c>
      <c r="D8839" s="6">
        <v>5.6330337780884802E-2</v>
      </c>
      <c r="E8839" s="4">
        <f t="shared" si="34"/>
        <v>0.1364365691568219</v>
      </c>
      <c r="F8839" s="4"/>
    </row>
    <row r="8840" spans="1:6" ht="13.2" x14ac:dyDescent="0.25">
      <c r="A8840" s="5">
        <v>44835.25</v>
      </c>
      <c r="B8840" s="6">
        <v>248.69</v>
      </c>
      <c r="C8840" s="6">
        <v>256.17502000000002</v>
      </c>
      <c r="D8840" s="6">
        <v>2.9218383587908001E-2</v>
      </c>
      <c r="E8840" s="4">
        <f t="shared" si="34"/>
        <v>0.13653116436437612</v>
      </c>
      <c r="F8840" s="4"/>
    </row>
    <row r="8841" spans="1:6" ht="13.2" x14ac:dyDescent="0.25">
      <c r="A8841" s="5">
        <v>44835.291666666664</v>
      </c>
      <c r="B8841" s="6">
        <v>245.98</v>
      </c>
      <c r="C8841" s="6">
        <v>258.48955000000001</v>
      </c>
      <c r="D8841" s="6">
        <v>4.8394799712406199E-2</v>
      </c>
      <c r="E8841" s="4">
        <f t="shared" si="34"/>
        <v>0.13833142673326945</v>
      </c>
      <c r="F8841" s="4"/>
    </row>
    <row r="8842" spans="1:6" ht="13.2" x14ac:dyDescent="0.25">
      <c r="A8842" s="5">
        <v>44835.333333333336</v>
      </c>
      <c r="B8842" s="6">
        <v>255</v>
      </c>
      <c r="C8842" s="6">
        <v>261.09973000000002</v>
      </c>
      <c r="D8842" s="6">
        <v>2.33616863563973E-2</v>
      </c>
      <c r="E8842" s="4">
        <f t="shared" si="34"/>
        <v>0.1373618095339649</v>
      </c>
      <c r="F8842" s="4"/>
    </row>
    <row r="8843" spans="1:6" ht="13.2" x14ac:dyDescent="0.25">
      <c r="A8843" s="5">
        <v>44835.375</v>
      </c>
      <c r="B8843" s="6">
        <v>250.81</v>
      </c>
      <c r="C8843" s="6">
        <v>257.33112999999997</v>
      </c>
      <c r="D8843" s="6">
        <v>2.5341395733971098E-2</v>
      </c>
      <c r="E8843" s="4">
        <f t="shared" si="34"/>
        <v>0.13532688013773916</v>
      </c>
      <c r="F8843" s="4"/>
    </row>
    <row r="8844" spans="1:6" ht="13.2" x14ac:dyDescent="0.25">
      <c r="A8844" s="5">
        <v>44835.416666666664</v>
      </c>
      <c r="B8844" s="6">
        <v>243.13</v>
      </c>
      <c r="C8844" s="6">
        <v>249.42896999999999</v>
      </c>
      <c r="D8844" s="6">
        <v>2.52535621664155E-2</v>
      </c>
      <c r="E8844" s="4">
        <f t="shared" si="34"/>
        <v>0.13157026833350915</v>
      </c>
      <c r="F8844" s="4"/>
    </row>
    <row r="8845" spans="1:6" ht="13.2" x14ac:dyDescent="0.25">
      <c r="A8845" s="5">
        <v>44835.458333333336</v>
      </c>
      <c r="B8845" s="6">
        <v>239.82</v>
      </c>
      <c r="C8845" s="6">
        <v>247.01671999999999</v>
      </c>
      <c r="D8845" s="6">
        <v>2.9134546033968801E-2</v>
      </c>
      <c r="E8845" s="4">
        <f t="shared" si="34"/>
        <v>0.12858481155843676</v>
      </c>
      <c r="F8845" s="4"/>
    </row>
    <row r="8846" spans="1:6" ht="13.2" x14ac:dyDescent="0.25">
      <c r="A8846" s="5">
        <v>44835.5</v>
      </c>
      <c r="B8846" s="6">
        <v>237.64</v>
      </c>
      <c r="C8846" s="6">
        <v>254.01447999999999</v>
      </c>
      <c r="D8846" s="6">
        <v>6.4462781806769398E-2</v>
      </c>
      <c r="E8846" s="4">
        <f t="shared" si="34"/>
        <v>0.12700899600196594</v>
      </c>
      <c r="F8846" s="4"/>
    </row>
    <row r="8847" spans="1:6" ht="13.2" x14ac:dyDescent="0.25">
      <c r="A8847" s="5">
        <v>44835.541666666664</v>
      </c>
      <c r="B8847" s="6">
        <v>233.86</v>
      </c>
      <c r="C8847" s="6">
        <v>258.55772999999999</v>
      </c>
      <c r="D8847" s="6">
        <v>9.5521143382562804E-2</v>
      </c>
      <c r="E8847" s="4">
        <f t="shared" si="34"/>
        <v>0.12404545047049657</v>
      </c>
      <c r="F8847" s="4"/>
    </row>
    <row r="8848" spans="1:6" ht="13.2" x14ac:dyDescent="0.25">
      <c r="A8848" s="5">
        <v>44835.583333333336</v>
      </c>
      <c r="B8848" s="6">
        <v>246.77</v>
      </c>
      <c r="C8848" s="6">
        <v>246.81657000000001</v>
      </c>
      <c r="D8848" s="6">
        <v>1.88682631802243E-4</v>
      </c>
      <c r="E8848" s="4">
        <f t="shared" si="34"/>
        <v>0.11357900905668084</v>
      </c>
      <c r="F8848" s="4"/>
    </row>
    <row r="8849" spans="1:6" ht="13.2" x14ac:dyDescent="0.25">
      <c r="A8849" s="5">
        <v>44835.625</v>
      </c>
      <c r="B8849" s="6">
        <v>205.46</v>
      </c>
      <c r="C8849" s="6">
        <v>209.63815</v>
      </c>
      <c r="D8849" s="6">
        <v>1.9930294175940701E-2</v>
      </c>
      <c r="E8849" s="4">
        <f t="shared" si="34"/>
        <v>0.10621631760100303</v>
      </c>
      <c r="F8849" s="4"/>
    </row>
    <row r="8850" spans="1:6" ht="13.2" x14ac:dyDescent="0.25">
      <c r="A8850" s="5">
        <v>44835.666666666664</v>
      </c>
      <c r="B8850" s="6">
        <v>124.85</v>
      </c>
      <c r="C8850" s="6">
        <v>162.50663</v>
      </c>
      <c r="D8850" s="6">
        <v>0.23172365336725001</v>
      </c>
      <c r="E8850" s="4">
        <f t="shared" si="34"/>
        <v>0.1121696243731609</v>
      </c>
      <c r="F8850" s="4"/>
    </row>
    <row r="8851" spans="1:6" ht="13.2" x14ac:dyDescent="0.25">
      <c r="A8851" s="5">
        <v>44835.708333333336</v>
      </c>
      <c r="B8851" s="6">
        <v>127.81</v>
      </c>
      <c r="C8851" s="6">
        <v>129.83069</v>
      </c>
      <c r="D8851" s="6">
        <v>1.55640395964929E-2</v>
      </c>
      <c r="E8851" s="4">
        <f t="shared" si="34"/>
        <v>0.10586316611996743</v>
      </c>
      <c r="F8851" s="4"/>
    </row>
    <row r="8852" spans="1:6" ht="13.2" x14ac:dyDescent="0.25">
      <c r="A8852" s="5">
        <v>44835.75</v>
      </c>
      <c r="B8852" s="6">
        <v>116.24</v>
      </c>
      <c r="C8852" s="6">
        <v>122.33892</v>
      </c>
      <c r="D8852" s="6">
        <v>4.9852655230240697E-2</v>
      </c>
      <c r="E8852" s="4">
        <f t="shared" si="34"/>
        <v>9.8465756263962867E-2</v>
      </c>
      <c r="F8852" s="4"/>
    </row>
    <row r="8853" spans="1:6" ht="13.2" x14ac:dyDescent="0.25">
      <c r="A8853" s="5">
        <v>44835.791666666664</v>
      </c>
      <c r="B8853" s="6">
        <v>114.56</v>
      </c>
      <c r="C8853" s="6">
        <v>125.58168999999999</v>
      </c>
      <c r="D8853" s="6">
        <v>8.77651033363223E-2</v>
      </c>
      <c r="E8853" s="4">
        <f t="shared" si="34"/>
        <v>9.0962869880732267E-2</v>
      </c>
      <c r="F8853" s="4"/>
    </row>
    <row r="8854" spans="1:6" ht="13.2" x14ac:dyDescent="0.25">
      <c r="A8854" s="5">
        <v>44835.833333333336</v>
      </c>
      <c r="B8854" s="6">
        <v>111.99</v>
      </c>
      <c r="C8854" s="6">
        <v>126.95435999999999</v>
      </c>
      <c r="D8854" s="6">
        <v>0.117871965956899</v>
      </c>
      <c r="E8854" s="4">
        <f t="shared" si="34"/>
        <v>8.4110191559710182E-2</v>
      </c>
      <c r="F8854" s="4"/>
    </row>
    <row r="8855" spans="1:6" ht="13.2" x14ac:dyDescent="0.25">
      <c r="A8855" s="5">
        <v>44835.875</v>
      </c>
      <c r="B8855" s="6">
        <v>109.94</v>
      </c>
      <c r="C8855" s="6">
        <v>130.11653000000001</v>
      </c>
      <c r="D8855" s="6">
        <v>0.155065078971903</v>
      </c>
      <c r="E8855" s="4">
        <f t="shared" si="34"/>
        <v>7.9024308657070844E-2</v>
      </c>
      <c r="F8855" s="4"/>
    </row>
    <row r="8856" spans="1:6" ht="13.2" x14ac:dyDescent="0.25">
      <c r="A8856" s="5">
        <v>44835.916666666664</v>
      </c>
      <c r="B8856" s="6">
        <v>110.5</v>
      </c>
      <c r="C8856" s="6">
        <v>139.75092000000001</v>
      </c>
      <c r="D8856" s="6">
        <v>0.20930753085560999</v>
      </c>
      <c r="E8856" s="4">
        <f t="shared" si="34"/>
        <v>7.722210080259781E-2</v>
      </c>
      <c r="F8856" s="4"/>
    </row>
    <row r="8857" spans="1:6" ht="13.2" x14ac:dyDescent="0.25">
      <c r="A8857" s="5">
        <v>44835.958333333336</v>
      </c>
      <c r="B8857" s="6">
        <v>121.17</v>
      </c>
      <c r="C8857" s="6">
        <v>158.21284</v>
      </c>
      <c r="D8857" s="6">
        <v>0.23413295659189201</v>
      </c>
      <c r="E8857" s="4">
        <f t="shared" si="34"/>
        <v>7.640538120597834E-2</v>
      </c>
      <c r="F8857" s="4"/>
    </row>
    <row r="8858" spans="1:6" ht="13.2" x14ac:dyDescent="0.25">
      <c r="A8858" s="5">
        <v>44836</v>
      </c>
      <c r="B8858" s="6">
        <v>141.88999999999999</v>
      </c>
      <c r="C8858" s="6">
        <v>179.44938999999999</v>
      </c>
      <c r="D8858" s="6">
        <v>0.20930352563471999</v>
      </c>
      <c r="E8858" s="4">
        <f t="shared" si="34"/>
        <v>8.0140120796239556E-2</v>
      </c>
      <c r="F8858" s="4"/>
    </row>
    <row r="8859" spans="1:6" ht="13.2" x14ac:dyDescent="0.25">
      <c r="A8859" s="5">
        <v>44836.041666666664</v>
      </c>
      <c r="B8859" s="6">
        <v>196.06</v>
      </c>
      <c r="C8859" s="6">
        <v>220.2336</v>
      </c>
      <c r="D8859" s="6">
        <v>0.10976345117184599</v>
      </c>
      <c r="E8859" s="4">
        <f t="shared" si="34"/>
        <v>8.1972746921738462E-2</v>
      </c>
      <c r="F8859" s="4"/>
    </row>
    <row r="8860" spans="1:6" ht="13.2" x14ac:dyDescent="0.25">
      <c r="A8860" s="5">
        <v>44836.083333333336</v>
      </c>
      <c r="B8860" s="6">
        <v>253.86</v>
      </c>
      <c r="C8860" s="6">
        <v>255.84690000000001</v>
      </c>
      <c r="D8860" s="6">
        <v>7.7659725406092096E-3</v>
      </c>
      <c r="E8860" s="4">
        <f t="shared" si="34"/>
        <v>8.2270761730614442E-2</v>
      </c>
      <c r="F8860" s="4"/>
    </row>
    <row r="8861" spans="1:6" ht="13.2" x14ac:dyDescent="0.25">
      <c r="A8861" s="5">
        <v>44836.125</v>
      </c>
      <c r="B8861" s="6">
        <v>254.62</v>
      </c>
      <c r="C8861" s="6">
        <v>268.51231999999999</v>
      </c>
      <c r="D8861" s="6">
        <v>5.1738110191740801E-2</v>
      </c>
      <c r="E8861" s="4">
        <f t="shared" si="34"/>
        <v>8.205942465051265E-2</v>
      </c>
      <c r="F8861" s="4"/>
    </row>
    <row r="8862" spans="1:6" ht="13.2" x14ac:dyDescent="0.25">
      <c r="A8862" s="5">
        <v>44836.166666666664</v>
      </c>
      <c r="B8862" s="6">
        <v>243.02</v>
      </c>
      <c r="C8862" s="6">
        <v>263.43716000000001</v>
      </c>
      <c r="D8862" s="6">
        <v>7.7502961237511006E-2</v>
      </c>
      <c r="E8862" s="4">
        <f t="shared" si="34"/>
        <v>8.2270609085502655E-2</v>
      </c>
      <c r="F8862" s="4"/>
    </row>
    <row r="8863" spans="1:6" ht="13.2" x14ac:dyDescent="0.25">
      <c r="A8863" s="5">
        <v>44836.208333333336</v>
      </c>
      <c r="B8863" s="6">
        <v>243.38</v>
      </c>
      <c r="C8863" s="6">
        <v>257.06270999999998</v>
      </c>
      <c r="D8863" s="6">
        <v>5.3227128897847399E-2</v>
      </c>
      <c r="E8863" s="4">
        <f t="shared" si="34"/>
        <v>8.2141308715376102E-2</v>
      </c>
      <c r="F8863" s="4"/>
    </row>
    <row r="8864" spans="1:6" ht="13.2" x14ac:dyDescent="0.25">
      <c r="A8864" s="5">
        <v>44836.25</v>
      </c>
      <c r="B8864" s="6">
        <v>233.95</v>
      </c>
      <c r="C8864" s="6">
        <v>254.51984999999999</v>
      </c>
      <c r="D8864" s="6">
        <v>8.0818254450487806E-2</v>
      </c>
      <c r="E8864" s="4">
        <f t="shared" si="34"/>
        <v>8.429130333465025E-2</v>
      </c>
      <c r="F8864" s="4"/>
    </row>
    <row r="8865" spans="1:6" ht="13.2" x14ac:dyDescent="0.25">
      <c r="A8865" s="5">
        <v>44836.291666666664</v>
      </c>
      <c r="B8865" s="6">
        <v>231.89</v>
      </c>
      <c r="C8865" s="6">
        <v>253.95553000000001</v>
      </c>
      <c r="D8865" s="6">
        <v>8.68873774869168E-2</v>
      </c>
      <c r="E8865" s="4">
        <f t="shared" si="34"/>
        <v>8.5895160741921536E-2</v>
      </c>
      <c r="F8865" s="4"/>
    </row>
    <row r="8866" spans="1:6" ht="13.2" x14ac:dyDescent="0.25">
      <c r="A8866" s="5">
        <v>44836.333333333336</v>
      </c>
      <c r="B8866" s="6">
        <v>231.56</v>
      </c>
      <c r="C8866" s="6">
        <v>253.24879000000001</v>
      </c>
      <c r="D8866" s="6">
        <v>8.56422255758853E-2</v>
      </c>
      <c r="E8866" s="4">
        <f t="shared" si="34"/>
        <v>8.8490183209400206E-2</v>
      </c>
      <c r="F8866" s="4"/>
    </row>
    <row r="8867" spans="1:6" ht="13.2" x14ac:dyDescent="0.25">
      <c r="A8867" s="5">
        <v>44836.375</v>
      </c>
      <c r="B8867" s="6">
        <v>228.65</v>
      </c>
      <c r="C8867" s="6">
        <v>247.30063999999999</v>
      </c>
      <c r="D8867" s="6">
        <v>7.5416869119303398E-2</v>
      </c>
      <c r="E8867" s="4">
        <f t="shared" si="34"/>
        <v>9.0576661267122383E-2</v>
      </c>
      <c r="F8867" s="4"/>
    </row>
    <row r="8868" spans="1:6" ht="13.2" x14ac:dyDescent="0.25">
      <c r="A8868" s="5">
        <v>44836.416666666664</v>
      </c>
      <c r="B8868" s="6">
        <v>232.81</v>
      </c>
      <c r="C8868" s="6">
        <v>239.44963999999999</v>
      </c>
      <c r="D8868" s="6">
        <v>2.7728753319487001E-2</v>
      </c>
      <c r="E8868" s="4">
        <f t="shared" si="34"/>
        <v>9.0679794231833685E-2</v>
      </c>
      <c r="F8868" s="4"/>
    </row>
    <row r="8869" spans="1:6" ht="13.2" x14ac:dyDescent="0.25">
      <c r="A8869" s="5">
        <v>44836.458333333336</v>
      </c>
      <c r="B8869" s="6">
        <v>235.44</v>
      </c>
      <c r="C8869" s="6">
        <v>238.38328999999999</v>
      </c>
      <c r="D8869" s="6">
        <v>1.2346880521700901E-2</v>
      </c>
      <c r="E8869" s="4">
        <f t="shared" si="34"/>
        <v>8.998030816882252E-2</v>
      </c>
      <c r="F8869" s="4"/>
    </row>
    <row r="8870" spans="1:6" ht="13.2" x14ac:dyDescent="0.25">
      <c r="A8870" s="5">
        <v>44836.5</v>
      </c>
      <c r="B8870" s="6">
        <v>239.87</v>
      </c>
      <c r="C8870" s="6">
        <v>243.73166000000001</v>
      </c>
      <c r="D8870" s="6">
        <v>1.5843899803579E-2</v>
      </c>
      <c r="E8870" s="4">
        <f t="shared" si="34"/>
        <v>8.7954521418689591E-2</v>
      </c>
      <c r="F8870" s="4"/>
    </row>
    <row r="8871" spans="1:6" ht="13.2" x14ac:dyDescent="0.25">
      <c r="A8871" s="5">
        <v>44836.541666666664</v>
      </c>
      <c r="B8871" s="6">
        <v>248.31</v>
      </c>
      <c r="C8871" s="6">
        <v>244.39814000000001</v>
      </c>
      <c r="D8871" s="6">
        <v>1.6006095627405299E-2</v>
      </c>
      <c r="E8871" s="4">
        <f t="shared" si="34"/>
        <v>8.4641394428891362E-2</v>
      </c>
      <c r="F8871" s="4"/>
    </row>
    <row r="8872" spans="1:6" ht="13.2" x14ac:dyDescent="0.25">
      <c r="A8872" s="5">
        <v>44836.583333333336</v>
      </c>
      <c r="B8872" s="6">
        <v>261.49</v>
      </c>
      <c r="C8872" s="6">
        <v>232.09287</v>
      </c>
      <c r="D8872" s="6">
        <v>0.126661064598839</v>
      </c>
      <c r="E8872" s="4">
        <f t="shared" si="34"/>
        <v>8.9911077010851229E-2</v>
      </c>
      <c r="F8872" s="4"/>
    </row>
    <row r="8873" spans="1:6" ht="13.2" x14ac:dyDescent="0.25">
      <c r="A8873" s="5">
        <v>44836.625</v>
      </c>
      <c r="B8873" s="6">
        <v>217.51</v>
      </c>
      <c r="C8873" s="6">
        <v>200.11781999999999</v>
      </c>
      <c r="D8873" s="6">
        <v>8.6909701494849306E-2</v>
      </c>
      <c r="E8873" s="4">
        <f t="shared" si="34"/>
        <v>9.2701885649139101E-2</v>
      </c>
      <c r="F8873" s="4"/>
    </row>
    <row r="8874" spans="1:6" ht="13.2" x14ac:dyDescent="0.25">
      <c r="A8874" s="5">
        <v>44836.666666666664</v>
      </c>
      <c r="B8874" s="6">
        <v>127.15</v>
      </c>
      <c r="C8874" s="6">
        <v>159.58973</v>
      </c>
      <c r="D8874" s="6">
        <v>0.203269533697437</v>
      </c>
      <c r="E8874" s="4">
        <f t="shared" si="34"/>
        <v>9.1516297329563553E-2</v>
      </c>
      <c r="F8874" s="4"/>
    </row>
    <row r="8875" spans="1:6" ht="13.2" x14ac:dyDescent="0.25">
      <c r="A8875" s="5">
        <v>44836.708333333336</v>
      </c>
      <c r="B8875" s="6">
        <v>109.3</v>
      </c>
      <c r="C8875" s="6">
        <v>129.19667999999999</v>
      </c>
      <c r="D8875" s="6">
        <v>0.15400302856079501</v>
      </c>
      <c r="E8875" s="4">
        <f t="shared" si="34"/>
        <v>9.7284588536409464E-2</v>
      </c>
      <c r="F8875" s="4"/>
    </row>
    <row r="8876" spans="1:6" ht="13.2" x14ac:dyDescent="0.25">
      <c r="A8876" s="5">
        <v>44836.75</v>
      </c>
      <c r="B8876" s="6">
        <v>100.66</v>
      </c>
      <c r="C8876" s="6">
        <v>120.29331999999999</v>
      </c>
      <c r="D8876" s="6">
        <v>0.16321205533274799</v>
      </c>
      <c r="E8876" s="4">
        <f t="shared" si="34"/>
        <v>0.10200789687401392</v>
      </c>
      <c r="F8876" s="4"/>
    </row>
    <row r="8877" spans="1:6" ht="13.2" x14ac:dyDescent="0.25">
      <c r="A8877" s="5">
        <v>44836.791666666664</v>
      </c>
      <c r="B8877" s="6">
        <v>99.01</v>
      </c>
      <c r="C8877" s="6">
        <v>122.69568</v>
      </c>
      <c r="D8877" s="6">
        <v>0.19304412347688099</v>
      </c>
      <c r="E8877" s="4">
        <f t="shared" si="34"/>
        <v>0.10639452271320388</v>
      </c>
      <c r="F8877" s="4"/>
    </row>
    <row r="8878" spans="1:6" ht="13.2" x14ac:dyDescent="0.25">
      <c r="A8878" s="5">
        <v>44836.833333333336</v>
      </c>
      <c r="B8878" s="6">
        <v>92.72</v>
      </c>
      <c r="C8878" s="6">
        <v>125.33335</v>
      </c>
      <c r="D8878" s="6">
        <v>0.26021286433339502</v>
      </c>
      <c r="E8878" s="4">
        <f t="shared" si="34"/>
        <v>0.11232539347889121</v>
      </c>
      <c r="F8878" s="4"/>
    </row>
    <row r="8879" spans="1:6" ht="13.2" x14ac:dyDescent="0.25">
      <c r="A8879" s="5">
        <v>44836.875</v>
      </c>
      <c r="B8879" s="6">
        <v>100.68</v>
      </c>
      <c r="C8879" s="6">
        <v>129.05956</v>
      </c>
      <c r="D8879" s="6">
        <v>0.21989506240374501</v>
      </c>
      <c r="E8879" s="4">
        <f t="shared" si="34"/>
        <v>0.11502664278855131</v>
      </c>
      <c r="F8879" s="4"/>
    </row>
    <row r="8880" spans="1:6" ht="13.2" x14ac:dyDescent="0.25">
      <c r="A8880" s="5">
        <v>44836.916666666664</v>
      </c>
      <c r="B8880" s="6">
        <v>112.99</v>
      </c>
      <c r="C8880" s="6">
        <v>135.53317000000001</v>
      </c>
      <c r="D8880" s="6">
        <v>0.16632954132187699</v>
      </c>
      <c r="E8880" s="4">
        <f t="shared" si="34"/>
        <v>0.11323589322464576</v>
      </c>
      <c r="F8880" s="4"/>
    </row>
    <row r="8881" spans="1:6" ht="13.2" x14ac:dyDescent="0.25">
      <c r="A8881" s="5">
        <v>44836.958333333336</v>
      </c>
      <c r="B8881" s="6">
        <v>131.79</v>
      </c>
      <c r="C8881" s="6">
        <v>148.68254999999999</v>
      </c>
      <c r="D8881" s="6">
        <v>0.11361487948653</v>
      </c>
      <c r="E8881" s="4">
        <f t="shared" si="34"/>
        <v>0.108214306678589</v>
      </c>
      <c r="F8881" s="4"/>
    </row>
    <row r="8882" spans="1:6" ht="13.2" x14ac:dyDescent="0.25">
      <c r="A8882" s="5">
        <v>44837</v>
      </c>
      <c r="B8882" s="6">
        <v>162.43</v>
      </c>
      <c r="C8882" s="6">
        <v>179.85989000000001</v>
      </c>
      <c r="D8882" s="6">
        <v>9.6908154452890999E-2</v>
      </c>
      <c r="E8882" s="4">
        <f t="shared" si="34"/>
        <v>0.10353116621267945</v>
      </c>
      <c r="F8882" s="4"/>
    </row>
    <row r="8883" spans="1:6" ht="13.2" x14ac:dyDescent="0.25">
      <c r="A8883" s="5">
        <v>44837.041666666664</v>
      </c>
      <c r="B8883" s="6">
        <v>220.06</v>
      </c>
      <c r="C8883" s="6">
        <v>219.26289</v>
      </c>
      <c r="D8883" s="6">
        <v>3.6354077062470602E-3</v>
      </c>
      <c r="E8883" s="4">
        <f t="shared" si="34"/>
        <v>9.9109164401612826E-2</v>
      </c>
      <c r="F8883" s="4"/>
    </row>
    <row r="8884" spans="1:6" ht="13.2" x14ac:dyDescent="0.25">
      <c r="A8884" s="5">
        <v>44837.083333333336</v>
      </c>
      <c r="B8884" s="6">
        <v>268.29000000000002</v>
      </c>
      <c r="C8884" s="6">
        <v>251.42974000000001</v>
      </c>
      <c r="D8884" s="6">
        <v>6.7057540607566996E-2</v>
      </c>
      <c r="E8884" s="4">
        <f t="shared" si="34"/>
        <v>0.10157964640440274</v>
      </c>
      <c r="F8884" s="4"/>
    </row>
    <row r="8885" spans="1:6" ht="13.2" x14ac:dyDescent="0.25">
      <c r="A8885" s="5">
        <v>44837.125</v>
      </c>
      <c r="B8885" s="6">
        <v>263.85000000000002</v>
      </c>
      <c r="C8885" s="6">
        <v>260.67791</v>
      </c>
      <c r="D8885" s="6">
        <v>1.21686183535844E-2</v>
      </c>
      <c r="E8885" s="4">
        <f t="shared" si="34"/>
        <v>9.9930917577812875E-2</v>
      </c>
      <c r="F8885" s="4"/>
    </row>
    <row r="8886" spans="1:6" ht="13.2" x14ac:dyDescent="0.25">
      <c r="A8886" s="5">
        <v>44837.166666666664</v>
      </c>
      <c r="B8886" s="6">
        <v>252.15</v>
      </c>
      <c r="C8886" s="6">
        <v>254.22434999999999</v>
      </c>
      <c r="D8886" s="6">
        <v>8.1595252382393006E-3</v>
      </c>
      <c r="E8886" s="4">
        <f t="shared" si="34"/>
        <v>9.7041607744509886E-2</v>
      </c>
      <c r="F8886" s="4"/>
    </row>
    <row r="8887" spans="1:6" ht="13.2" x14ac:dyDescent="0.25">
      <c r="A8887" s="5">
        <v>44837.208333333336</v>
      </c>
      <c r="B8887" s="6">
        <v>245.79</v>
      </c>
      <c r="C8887" s="6">
        <v>248.24440999999999</v>
      </c>
      <c r="D8887" s="6">
        <v>9.8870705688800607E-3</v>
      </c>
      <c r="E8887" s="4">
        <f t="shared" si="34"/>
        <v>9.5235771980802922E-2</v>
      </c>
      <c r="F8887" s="4"/>
    </row>
    <row r="8888" spans="1:6" ht="13.2" x14ac:dyDescent="0.25">
      <c r="A8888" s="5">
        <v>44837.25</v>
      </c>
      <c r="B8888" s="6">
        <v>235.97</v>
      </c>
      <c r="C8888" s="6">
        <v>244.95923999999999</v>
      </c>
      <c r="D8888" s="6">
        <v>3.6696880672882501E-2</v>
      </c>
      <c r="E8888" s="4">
        <f t="shared" si="34"/>
        <v>9.3397381406736035E-2</v>
      </c>
      <c r="F8888" s="4"/>
    </row>
    <row r="8889" spans="1:6" ht="13.2" x14ac:dyDescent="0.25">
      <c r="A8889" s="5">
        <v>44837.291666666664</v>
      </c>
      <c r="B8889" s="6">
        <v>240.29</v>
      </c>
      <c r="C8889" s="6">
        <v>241.42357000000001</v>
      </c>
      <c r="D8889" s="6">
        <v>4.6953576239470701E-3</v>
      </c>
      <c r="E8889" s="4">
        <f t="shared" si="34"/>
        <v>8.9972713912445643E-2</v>
      </c>
      <c r="F8889" s="4"/>
    </row>
    <row r="8890" spans="1:6" ht="13.2" x14ac:dyDescent="0.25">
      <c r="A8890" s="5">
        <v>44837.333333333336</v>
      </c>
      <c r="B8890" s="6">
        <v>246.27</v>
      </c>
      <c r="C8890" s="6">
        <v>237.84805</v>
      </c>
      <c r="D8890" s="6">
        <v>3.54089512190661E-2</v>
      </c>
      <c r="E8890" s="4">
        <f t="shared" si="34"/>
        <v>8.787966081424485E-2</v>
      </c>
      <c r="F8890" s="4"/>
    </row>
    <row r="8891" spans="1:6" ht="13.2" x14ac:dyDescent="0.25">
      <c r="A8891" s="5">
        <v>44837.375</v>
      </c>
      <c r="B8891" s="6">
        <v>246.02</v>
      </c>
      <c r="C8891" s="6">
        <v>231.57948999999999</v>
      </c>
      <c r="D8891" s="6">
        <v>6.2356601614417598E-2</v>
      </c>
      <c r="E8891" s="4">
        <f t="shared" si="34"/>
        <v>8.7335483001541273E-2</v>
      </c>
      <c r="F8891" s="4"/>
    </row>
    <row r="8892" spans="1:6" ht="13.2" x14ac:dyDescent="0.25">
      <c r="A8892" s="5">
        <v>44837.416666666664</v>
      </c>
      <c r="B8892" s="6">
        <v>249.53</v>
      </c>
      <c r="C8892" s="6">
        <v>225.39005</v>
      </c>
      <c r="D8892" s="6">
        <v>0.107102997670039</v>
      </c>
      <c r="E8892" s="4">
        <f t="shared" si="34"/>
        <v>9.0642743182814275E-2</v>
      </c>
      <c r="F8892" s="4"/>
    </row>
    <row r="8893" spans="1:6" ht="13.2" x14ac:dyDescent="0.25">
      <c r="A8893" s="5">
        <v>44837.458333333336</v>
      </c>
      <c r="B8893" s="6">
        <v>248.58</v>
      </c>
      <c r="C8893" s="6">
        <v>226.13271</v>
      </c>
      <c r="D8893" s="6">
        <v>9.9266001809291501E-2</v>
      </c>
      <c r="E8893" s="4">
        <f t="shared" si="34"/>
        <v>9.4264373236463861E-2</v>
      </c>
      <c r="F8893" s="4"/>
    </row>
    <row r="8894" spans="1:6" ht="13.2" x14ac:dyDescent="0.25">
      <c r="A8894" s="5">
        <v>44837.5</v>
      </c>
      <c r="B8894" s="6">
        <v>256.22000000000003</v>
      </c>
      <c r="C8894" s="6">
        <v>231.85463999999999</v>
      </c>
      <c r="D8894" s="6">
        <v>0.10508894710927499</v>
      </c>
      <c r="E8894" s="4">
        <f t="shared" si="34"/>
        <v>9.7982916874201187E-2</v>
      </c>
      <c r="F8894" s="4"/>
    </row>
    <row r="8895" spans="1:6" ht="13.2" x14ac:dyDescent="0.25">
      <c r="A8895" s="5">
        <v>44837.541666666664</v>
      </c>
      <c r="B8895" s="6">
        <v>271.43</v>
      </c>
      <c r="C8895" s="6">
        <v>232.10803999999999</v>
      </c>
      <c r="D8895" s="6">
        <v>0.169412313334772</v>
      </c>
      <c r="E8895" s="4">
        <f t="shared" si="34"/>
        <v>0.10437484261200813</v>
      </c>
      <c r="F8895" s="4"/>
    </row>
    <row r="8896" spans="1:6" ht="13.2" x14ac:dyDescent="0.25">
      <c r="A8896" s="5">
        <v>44837.583333333336</v>
      </c>
      <c r="B8896" s="6">
        <v>277.14</v>
      </c>
      <c r="C8896" s="6">
        <v>220.83521999999999</v>
      </c>
      <c r="D8896" s="6">
        <v>0.25496286326067003</v>
      </c>
      <c r="E8896" s="4">
        <f t="shared" si="34"/>
        <v>0.10972075088958443</v>
      </c>
      <c r="F8896" s="4"/>
    </row>
    <row r="8897" spans="1:6" ht="13.2" x14ac:dyDescent="0.25">
      <c r="A8897" s="5">
        <v>44837.625</v>
      </c>
      <c r="B8897" s="6">
        <v>233.84</v>
      </c>
      <c r="C8897" s="6">
        <v>193.61184</v>
      </c>
      <c r="D8897" s="6">
        <v>0.207777375598517</v>
      </c>
      <c r="E8897" s="4">
        <f t="shared" si="34"/>
        <v>0.11475690397723726</v>
      </c>
      <c r="F8897" s="4"/>
    </row>
    <row r="8898" spans="1:6" ht="13.2" x14ac:dyDescent="0.25">
      <c r="A8898" s="5">
        <v>44837.666666666664</v>
      </c>
      <c r="B8898" s="6">
        <v>176.93</v>
      </c>
      <c r="C8898" s="6">
        <v>159.14852999999999</v>
      </c>
      <c r="D8898" s="6">
        <v>0.111728773115278</v>
      </c>
      <c r="E8898" s="4">
        <f t="shared" si="34"/>
        <v>0.11094270561964729</v>
      </c>
      <c r="F8898" s="4"/>
    </row>
    <row r="8899" spans="1:6" ht="13.2" x14ac:dyDescent="0.25">
      <c r="A8899" s="5">
        <v>44837.708333333336</v>
      </c>
      <c r="B8899" s="6">
        <v>158.05000000000001</v>
      </c>
      <c r="C8899" s="6">
        <v>131.50247999999999</v>
      </c>
      <c r="D8899" s="6">
        <v>0.201878474078968</v>
      </c>
      <c r="E8899" s="4">
        <f t="shared" si="34"/>
        <v>0.11293751584957118</v>
      </c>
      <c r="F8899" s="4"/>
    </row>
    <row r="8900" spans="1:6" ht="13.2" x14ac:dyDescent="0.25">
      <c r="A8900" s="5">
        <v>44837.75</v>
      </c>
      <c r="B8900" s="6">
        <v>153.02000000000001</v>
      </c>
      <c r="C8900" s="6">
        <v>121.64819</v>
      </c>
      <c r="D8900" s="6">
        <v>0.25788965705120598</v>
      </c>
      <c r="E8900" s="4">
        <f t="shared" si="34"/>
        <v>0.1168824159211736</v>
      </c>
      <c r="F8900" s="4"/>
    </row>
    <row r="8901" spans="1:6" ht="13.2" x14ac:dyDescent="0.25">
      <c r="A8901" s="5">
        <v>44837.791666666664</v>
      </c>
      <c r="B8901" s="6">
        <v>157.59</v>
      </c>
      <c r="C8901" s="6">
        <v>122.55016000000001</v>
      </c>
      <c r="D8901" s="6">
        <v>0.28592243372019999</v>
      </c>
      <c r="E8901" s="4">
        <f t="shared" si="34"/>
        <v>0.12075234551464521</v>
      </c>
      <c r="F8901" s="4"/>
    </row>
    <row r="8902" spans="1:6" ht="13.2" x14ac:dyDescent="0.25">
      <c r="A8902" s="5">
        <v>44837.833333333336</v>
      </c>
      <c r="B8902" s="6">
        <v>162</v>
      </c>
      <c r="C8902" s="6">
        <v>124.87924</v>
      </c>
      <c r="D8902" s="6">
        <v>0.29725325042016598</v>
      </c>
      <c r="E8902" s="4">
        <f t="shared" si="34"/>
        <v>0.12229569493492735</v>
      </c>
      <c r="F8902" s="4"/>
    </row>
    <row r="8903" spans="1:6" ht="13.2" x14ac:dyDescent="0.25">
      <c r="A8903" s="5">
        <v>44837.875</v>
      </c>
      <c r="B8903" s="6">
        <v>166.39</v>
      </c>
      <c r="C8903" s="6">
        <v>128.43973</v>
      </c>
      <c r="D8903" s="6">
        <v>0.29547142461292902</v>
      </c>
      <c r="E8903" s="4">
        <f t="shared" si="34"/>
        <v>0.12544471002697669</v>
      </c>
      <c r="F8903" s="4"/>
    </row>
    <row r="8904" spans="1:6" ht="13.2" x14ac:dyDescent="0.25">
      <c r="A8904" s="5">
        <v>44837.916666666664</v>
      </c>
      <c r="B8904" s="6">
        <v>170.48</v>
      </c>
      <c r="C8904" s="6">
        <v>134.52683999999999</v>
      </c>
      <c r="D8904" s="6">
        <v>0.26725640771759701</v>
      </c>
      <c r="E8904" s="4">
        <f t="shared" si="34"/>
        <v>0.12964999612679837</v>
      </c>
      <c r="F8904" s="4"/>
    </row>
    <row r="8905" spans="1:6" ht="13.2" x14ac:dyDescent="0.25">
      <c r="A8905" s="5">
        <v>44837.958333333336</v>
      </c>
      <c r="B8905" s="6">
        <v>186.37</v>
      </c>
      <c r="C8905" s="6">
        <v>148.43602000000001</v>
      </c>
      <c r="D8905" s="6">
        <v>0.25555778172979798</v>
      </c>
      <c r="E8905" s="4">
        <f t="shared" si="34"/>
        <v>0.13556428372026785</v>
      </c>
      <c r="F8905" s="4"/>
    </row>
    <row r="8906" spans="1:6" ht="13.2" x14ac:dyDescent="0.25">
      <c r="A8906" s="5">
        <v>44838</v>
      </c>
      <c r="B8906" s="6">
        <v>201.51</v>
      </c>
      <c r="C8906" s="6">
        <v>182.87603999999999</v>
      </c>
      <c r="D8906" s="6">
        <v>0.101893938648277</v>
      </c>
      <c r="E8906" s="4">
        <f t="shared" si="34"/>
        <v>0.13577202472840894</v>
      </c>
      <c r="F8906" s="4"/>
    </row>
    <row r="8907" spans="1:6" ht="13.2" x14ac:dyDescent="0.25">
      <c r="A8907" s="5">
        <v>44838.041666666664</v>
      </c>
      <c r="B8907" s="6">
        <v>236.5</v>
      </c>
      <c r="C8907" s="6">
        <v>218.95178999999999</v>
      </c>
      <c r="D8907" s="6">
        <v>8.0146455984671294E-2</v>
      </c>
      <c r="E8907" s="4">
        <f t="shared" si="34"/>
        <v>0.13895998507334328</v>
      </c>
      <c r="F8907" s="4"/>
    </row>
    <row r="8908" spans="1:6" ht="13.2" x14ac:dyDescent="0.25">
      <c r="A8908" s="5">
        <v>44838.083333333336</v>
      </c>
      <c r="B8908" s="6">
        <v>268.32</v>
      </c>
      <c r="C8908" s="6">
        <v>249.38943</v>
      </c>
      <c r="D8908" s="6">
        <v>7.5907667778862903E-2</v>
      </c>
      <c r="E8908" s="4">
        <f t="shared" si="34"/>
        <v>0.13932874037214729</v>
      </c>
      <c r="F8908" s="4"/>
    </row>
    <row r="8909" spans="1:6" ht="13.2" x14ac:dyDescent="0.25">
      <c r="A8909" s="5">
        <v>44838.125</v>
      </c>
      <c r="B8909" s="6">
        <v>268.55</v>
      </c>
      <c r="C8909" s="6">
        <v>258.26094999999998</v>
      </c>
      <c r="D8909" s="6">
        <v>3.9839743484255098E-2</v>
      </c>
      <c r="E8909" s="4">
        <f t="shared" si="34"/>
        <v>0.14048170391925857</v>
      </c>
      <c r="F8909" s="4"/>
    </row>
    <row r="8910" spans="1:6" ht="13.2" x14ac:dyDescent="0.25">
      <c r="A8910" s="5">
        <v>44838.166666666664</v>
      </c>
      <c r="B8910" s="6">
        <v>265.04000000000002</v>
      </c>
      <c r="C8910" s="6">
        <v>249.97156000000001</v>
      </c>
      <c r="D8910" s="6">
        <v>6.0280617523049397E-2</v>
      </c>
      <c r="E8910" s="4">
        <f t="shared" si="34"/>
        <v>0.14265341609779231</v>
      </c>
      <c r="F8910" s="4"/>
    </row>
    <row r="8911" spans="1:6" ht="13.2" x14ac:dyDescent="0.25">
      <c r="A8911" s="5">
        <v>44838.208333333336</v>
      </c>
      <c r="B8911" s="6">
        <v>264.91000000000003</v>
      </c>
      <c r="C8911" s="6">
        <v>241.86427</v>
      </c>
      <c r="D8911" s="6">
        <v>9.5283730829692201E-2</v>
      </c>
      <c r="E8911" s="4">
        <f t="shared" si="34"/>
        <v>0.14621161027532614</v>
      </c>
      <c r="F8911" s="4"/>
    </row>
    <row r="8912" spans="1:6" ht="13.2" x14ac:dyDescent="0.25">
      <c r="A8912" s="5">
        <v>44838.25</v>
      </c>
      <c r="B8912" s="6">
        <v>258.08</v>
      </c>
      <c r="C8912" s="6">
        <v>236.46870000000001</v>
      </c>
      <c r="D8912" s="6">
        <v>9.1391799422079797E-2</v>
      </c>
      <c r="E8912" s="4">
        <f t="shared" si="34"/>
        <v>0.14849056522320939</v>
      </c>
      <c r="F8912" s="4"/>
    </row>
    <row r="8913" spans="1:6" ht="13.2" x14ac:dyDescent="0.25">
      <c r="A8913" s="5">
        <v>44838.291666666664</v>
      </c>
      <c r="B8913" s="6">
        <v>254.38</v>
      </c>
      <c r="C8913" s="6">
        <v>228.44399999999999</v>
      </c>
      <c r="D8913" s="6">
        <v>0.11353329481185701</v>
      </c>
      <c r="E8913" s="4">
        <f t="shared" si="34"/>
        <v>0.15302547927270563</v>
      </c>
      <c r="F8913" s="4"/>
    </row>
    <row r="8914" spans="1:6" ht="13.2" x14ac:dyDescent="0.25">
      <c r="A8914" s="5">
        <v>44838.333333333336</v>
      </c>
      <c r="B8914" s="6">
        <v>269.98</v>
      </c>
      <c r="C8914" s="6">
        <v>220.20313999999999</v>
      </c>
      <c r="D8914" s="6">
        <v>0.226049728446197</v>
      </c>
      <c r="E8914" s="4">
        <f t="shared" si="34"/>
        <v>0.16096884499050274</v>
      </c>
      <c r="F8914" s="4"/>
    </row>
    <row r="8915" spans="1:6" ht="13.2" x14ac:dyDescent="0.25">
      <c r="A8915" s="5">
        <v>44838.375</v>
      </c>
      <c r="B8915" s="6">
        <v>266.01</v>
      </c>
      <c r="C8915" s="6">
        <v>212.92259000000001</v>
      </c>
      <c r="D8915" s="6">
        <v>0.249327278989044</v>
      </c>
      <c r="E8915" s="4">
        <f t="shared" si="34"/>
        <v>0.16875928988111219</v>
      </c>
      <c r="F8915" s="4"/>
    </row>
    <row r="8916" spans="1:6" ht="13.2" x14ac:dyDescent="0.25">
      <c r="A8916" s="5">
        <v>44838.416666666664</v>
      </c>
      <c r="B8916" s="6">
        <v>274.23</v>
      </c>
      <c r="C8916" s="6">
        <v>209.23938000000001</v>
      </c>
      <c r="D8916" s="6">
        <v>0.31060415109239897</v>
      </c>
      <c r="E8916" s="4">
        <f t="shared" si="34"/>
        <v>0.17723850460704382</v>
      </c>
      <c r="F8916" s="4"/>
    </row>
    <row r="8917" spans="1:6" ht="13.2" x14ac:dyDescent="0.25">
      <c r="A8917" s="5">
        <v>44838.458333333336</v>
      </c>
      <c r="B8917" s="6">
        <v>280.49</v>
      </c>
      <c r="C8917" s="6">
        <v>212.95822000000001</v>
      </c>
      <c r="D8917" s="6">
        <v>0.31711281208116698</v>
      </c>
      <c r="E8917" s="4">
        <f t="shared" si="34"/>
        <v>0.18631545503503863</v>
      </c>
      <c r="F8917" s="4"/>
    </row>
    <row r="8918" spans="1:6" ht="13.2" x14ac:dyDescent="0.25">
      <c r="A8918" s="5">
        <v>44838.5</v>
      </c>
      <c r="B8918" s="6">
        <v>282.64</v>
      </c>
      <c r="C8918" s="6">
        <v>220.23006000000001</v>
      </c>
      <c r="D8918" s="6">
        <v>0.28338520182031401</v>
      </c>
      <c r="E8918" s="4">
        <f t="shared" si="34"/>
        <v>0.1937444656479986</v>
      </c>
      <c r="F8918" s="4"/>
    </row>
    <row r="8919" spans="1:6" ht="13.2" x14ac:dyDescent="0.25">
      <c r="A8919" s="5">
        <v>44838.541666666664</v>
      </c>
      <c r="B8919" s="6">
        <v>283.64</v>
      </c>
      <c r="C8919" s="6">
        <v>220.61463000000001</v>
      </c>
      <c r="D8919" s="6">
        <v>0.28568082724160199</v>
      </c>
      <c r="E8919" s="4">
        <f t="shared" si="34"/>
        <v>0.19858898706078318</v>
      </c>
      <c r="F8919" s="4"/>
    </row>
    <row r="8920" spans="1:6" ht="13.2" x14ac:dyDescent="0.25">
      <c r="A8920" s="5">
        <v>44838.583333333336</v>
      </c>
      <c r="B8920" s="6">
        <v>280.70999999999998</v>
      </c>
      <c r="C8920" s="6">
        <v>209.39194000000001</v>
      </c>
      <c r="D8920" s="6">
        <v>0.340596013390009</v>
      </c>
      <c r="E8920" s="4">
        <f t="shared" si="34"/>
        <v>0.20215703498283896</v>
      </c>
      <c r="F8920" s="4"/>
    </row>
    <row r="8921" spans="1:6" ht="13.2" x14ac:dyDescent="0.25">
      <c r="A8921" s="5">
        <v>44838.625</v>
      </c>
      <c r="B8921" s="6">
        <v>239.74</v>
      </c>
      <c r="C8921" s="6">
        <v>186.84470999999999</v>
      </c>
      <c r="D8921" s="6">
        <v>0.28309760549281798</v>
      </c>
      <c r="E8921" s="4">
        <f t="shared" si="34"/>
        <v>0.20529537789510152</v>
      </c>
      <c r="F8921" s="4"/>
    </row>
    <row r="8922" spans="1:6" ht="13.2" x14ac:dyDescent="0.25">
      <c r="A8922" s="5">
        <v>44838.666666666664</v>
      </c>
      <c r="B8922" s="6">
        <v>188.78</v>
      </c>
      <c r="C8922" s="6">
        <v>161.45256000000001</v>
      </c>
      <c r="D8922" s="6">
        <v>0.16925987423178601</v>
      </c>
      <c r="E8922" s="4">
        <f t="shared" si="34"/>
        <v>0.20769250710828935</v>
      </c>
      <c r="F8922" s="4"/>
    </row>
    <row r="8923" spans="1:6" ht="13.2" x14ac:dyDescent="0.25">
      <c r="A8923" s="5">
        <v>44838.708333333336</v>
      </c>
      <c r="B8923" s="6">
        <v>171.51</v>
      </c>
      <c r="C8923" s="6">
        <v>140.31432000000001</v>
      </c>
      <c r="D8923" s="6">
        <v>0.222327129547433</v>
      </c>
      <c r="E8923" s="4">
        <f t="shared" si="34"/>
        <v>0.20854453441947543</v>
      </c>
      <c r="F8923" s="4"/>
    </row>
    <row r="8924" spans="1:6" ht="13.2" x14ac:dyDescent="0.25">
      <c r="A8924" s="5">
        <v>44838.75</v>
      </c>
      <c r="B8924" s="6">
        <v>173.27</v>
      </c>
      <c r="C8924" s="6">
        <v>130.53928999999999</v>
      </c>
      <c r="D8924" s="6">
        <v>0.32733983768411801</v>
      </c>
      <c r="E8924" s="4">
        <f t="shared" si="34"/>
        <v>0.21143829194584676</v>
      </c>
      <c r="F8924" s="4"/>
    </row>
    <row r="8925" spans="1:6" ht="13.2" x14ac:dyDescent="0.25">
      <c r="A8925" s="5">
        <v>44838.791666666664</v>
      </c>
      <c r="B8925" s="6">
        <v>174.6</v>
      </c>
      <c r="C8925" s="6">
        <v>129.65313</v>
      </c>
      <c r="D8925" s="6">
        <v>0.34667014980664101</v>
      </c>
      <c r="E8925" s="4">
        <f t="shared" si="34"/>
        <v>0.21396944678278185</v>
      </c>
      <c r="F8925" s="4"/>
    </row>
    <row r="8926" spans="1:6" ht="13.2" x14ac:dyDescent="0.25">
      <c r="A8926" s="5">
        <v>44838.833333333336</v>
      </c>
      <c r="B8926" s="6">
        <v>168.19</v>
      </c>
      <c r="C8926" s="6">
        <v>132.93967000000001</v>
      </c>
      <c r="D8926" s="6">
        <v>0.26516035431711199</v>
      </c>
      <c r="E8926" s="4">
        <f t="shared" si="34"/>
        <v>0.21263224277848788</v>
      </c>
      <c r="F8926" s="4"/>
    </row>
    <row r="8927" spans="1:6" ht="13.2" x14ac:dyDescent="0.25">
      <c r="A8927" s="5">
        <v>44838.875</v>
      </c>
      <c r="B8927" s="6">
        <v>170.7</v>
      </c>
      <c r="C8927" s="6">
        <v>137.69137000000001</v>
      </c>
      <c r="D8927" s="6">
        <v>0.239729113015579</v>
      </c>
      <c r="E8927" s="4">
        <f t="shared" si="34"/>
        <v>0.21030964646193165</v>
      </c>
      <c r="F8927" s="4"/>
    </row>
    <row r="8928" spans="1:6" ht="13.2" x14ac:dyDescent="0.25">
      <c r="A8928" s="5">
        <v>44838.916666666664</v>
      </c>
      <c r="B8928" s="6">
        <v>182.46</v>
      </c>
      <c r="C8928" s="6">
        <v>142.94426999999999</v>
      </c>
      <c r="D8928" s="6">
        <v>0.27644151108680298</v>
      </c>
      <c r="E8928" s="4">
        <f t="shared" si="34"/>
        <v>0.21069235910231521</v>
      </c>
      <c r="F8928" s="4"/>
    </row>
    <row r="8929" spans="1:6" ht="13.2" x14ac:dyDescent="0.25">
      <c r="A8929" s="5">
        <v>44838.958333333336</v>
      </c>
      <c r="B8929" s="6">
        <v>185.19</v>
      </c>
      <c r="C8929" s="6">
        <v>154.73438999999999</v>
      </c>
      <c r="D8929" s="6">
        <v>0.19682508846288099</v>
      </c>
      <c r="E8929" s="4">
        <f t="shared" si="34"/>
        <v>0.20824516354952702</v>
      </c>
      <c r="F8929" s="4"/>
    </row>
    <row r="8930" spans="1:6" ht="13.2" x14ac:dyDescent="0.25">
      <c r="A8930" s="5">
        <v>44836</v>
      </c>
      <c r="B8930" s="6">
        <v>141.88999999999999</v>
      </c>
      <c r="C8930" s="6">
        <v>149.56102999999999</v>
      </c>
      <c r="D8930" s="6">
        <v>5.12902993513751E-2</v>
      </c>
      <c r="E8930" s="4">
        <f t="shared" si="34"/>
        <v>0.20613667857882276</v>
      </c>
      <c r="F8930" s="4"/>
    </row>
    <row r="8931" spans="1:6" ht="13.2" x14ac:dyDescent="0.25">
      <c r="A8931" s="5">
        <v>44836.041666666664</v>
      </c>
      <c r="B8931" s="6">
        <v>196.06</v>
      </c>
      <c r="C8931" s="6">
        <v>189.30214000000001</v>
      </c>
      <c r="D8931" s="6">
        <v>3.5698804038876597E-2</v>
      </c>
      <c r="E8931" s="4">
        <f t="shared" si="34"/>
        <v>0.2042846930810813</v>
      </c>
      <c r="F8931" s="4"/>
    </row>
    <row r="8932" spans="1:6" ht="13.2" x14ac:dyDescent="0.25">
      <c r="A8932" s="5">
        <v>44836.083333333336</v>
      </c>
      <c r="B8932" s="6">
        <v>253.86</v>
      </c>
      <c r="C8932" s="6">
        <v>226.80609999999999</v>
      </c>
      <c r="D8932" s="6">
        <v>0.11928206516491401</v>
      </c>
      <c r="E8932" s="4">
        <f t="shared" si="34"/>
        <v>0.20609195963883342</v>
      </c>
      <c r="F8932" s="4"/>
    </row>
    <row r="8933" spans="1:6" ht="13.2" x14ac:dyDescent="0.25">
      <c r="A8933" s="5">
        <v>44836.125</v>
      </c>
      <c r="B8933" s="6">
        <v>254.62</v>
      </c>
      <c r="C8933" s="6">
        <v>246.94013000000001</v>
      </c>
      <c r="D8933" s="6">
        <v>3.1100129411934699E-2</v>
      </c>
      <c r="E8933" s="4">
        <f t="shared" si="34"/>
        <v>0.20572780905248675</v>
      </c>
      <c r="F8933" s="4"/>
    </row>
    <row r="8934" spans="1:6" ht="13.2" x14ac:dyDescent="0.25">
      <c r="A8934" s="5">
        <v>44836.166666666664</v>
      </c>
      <c r="B8934" s="6">
        <v>243.02</v>
      </c>
      <c r="C8934" s="6">
        <v>250.97507999999999</v>
      </c>
      <c r="D8934" s="6">
        <v>3.1696692755312499E-2</v>
      </c>
      <c r="E8934" s="4">
        <f t="shared" si="34"/>
        <v>0.20453681218716438</v>
      </c>
      <c r="F8934" s="4"/>
    </row>
    <row r="8935" spans="1:6" ht="13.2" x14ac:dyDescent="0.25">
      <c r="A8935" s="5">
        <v>44836.208333333336</v>
      </c>
      <c r="B8935" s="6">
        <v>243.38</v>
      </c>
      <c r="C8935" s="6">
        <v>248.71385000000001</v>
      </c>
      <c r="D8935" s="6">
        <v>2.1445729701019899E-2</v>
      </c>
      <c r="E8935" s="4">
        <f t="shared" si="34"/>
        <v>0.20146022880680303</v>
      </c>
      <c r="F8935" s="4"/>
    </row>
    <row r="8936" spans="1:6" ht="13.2" x14ac:dyDescent="0.25">
      <c r="A8936" s="5">
        <v>44836.25</v>
      </c>
      <c r="B8936" s="6">
        <v>233.95</v>
      </c>
      <c r="C8936" s="6">
        <v>246.58825999999999</v>
      </c>
      <c r="D8936" s="6">
        <v>5.1252480551993801E-2</v>
      </c>
      <c r="E8936" s="4">
        <f t="shared" si="34"/>
        <v>0.19978775718721609</v>
      </c>
      <c r="F8936" s="4"/>
    </row>
    <row r="8937" spans="1:6" ht="13.2" x14ac:dyDescent="0.25">
      <c r="A8937" s="5">
        <v>44836.291666666664</v>
      </c>
      <c r="B8937" s="6">
        <v>231.89</v>
      </c>
      <c r="C8937" s="6">
        <v>247.05683999999999</v>
      </c>
      <c r="D8937" s="6">
        <v>6.1390083350859603E-2</v>
      </c>
      <c r="E8937" s="4">
        <f t="shared" si="34"/>
        <v>0.19761512337634121</v>
      </c>
      <c r="F8937" s="4"/>
    </row>
    <row r="8938" spans="1:6" ht="13.2" x14ac:dyDescent="0.25">
      <c r="A8938" s="5">
        <v>44836.333333333336</v>
      </c>
      <c r="B8938" s="6">
        <v>231.56</v>
      </c>
      <c r="C8938" s="6">
        <v>249.39581999999999</v>
      </c>
      <c r="D8938" s="6">
        <v>7.15161144240508E-2</v>
      </c>
      <c r="E8938" s="4">
        <f t="shared" si="34"/>
        <v>0.1911762227920851</v>
      </c>
      <c r="F8938" s="4"/>
    </row>
    <row r="8939" spans="1:6" ht="13.2" x14ac:dyDescent="0.25">
      <c r="A8939" s="5">
        <v>44836.375</v>
      </c>
      <c r="B8939" s="6">
        <v>228.65</v>
      </c>
      <c r="C8939" s="6">
        <v>245.72823</v>
      </c>
      <c r="D8939" s="6">
        <v>6.9500480266349501E-2</v>
      </c>
      <c r="E8939" s="4">
        <f t="shared" si="34"/>
        <v>0.18368343951197286</v>
      </c>
      <c r="F8939" s="4"/>
    </row>
    <row r="8940" spans="1:6" ht="13.2" x14ac:dyDescent="0.25">
      <c r="A8940" s="5">
        <v>44836.416666666664</v>
      </c>
      <c r="B8940" s="6">
        <v>232.81</v>
      </c>
      <c r="C8940" s="6">
        <v>237.29796999999999</v>
      </c>
      <c r="D8940" s="6">
        <v>1.8912804015980299E-2</v>
      </c>
      <c r="E8940" s="4">
        <f t="shared" si="34"/>
        <v>0.17152963338378877</v>
      </c>
      <c r="F8940" s="4"/>
    </row>
    <row r="8941" spans="1:6" ht="13.2" x14ac:dyDescent="0.25">
      <c r="A8941" s="5">
        <v>44836.458333333336</v>
      </c>
      <c r="B8941" s="6">
        <v>235.44</v>
      </c>
      <c r="C8941" s="6">
        <v>234.59824</v>
      </c>
      <c r="D8941" s="6">
        <v>3.5880917094688902E-3</v>
      </c>
      <c r="E8941" s="4">
        <f t="shared" si="34"/>
        <v>0.1584661033683013</v>
      </c>
      <c r="F8941" s="4"/>
    </row>
    <row r="8942" spans="1:6" ht="13.2" x14ac:dyDescent="0.25">
      <c r="A8942" s="5">
        <v>44836.5</v>
      </c>
      <c r="B8942" s="6">
        <v>239.87</v>
      </c>
      <c r="C8942" s="6">
        <v>240.11724000000001</v>
      </c>
      <c r="D8942" s="6">
        <v>1.02966367596098E-3</v>
      </c>
      <c r="E8942" s="4">
        <f t="shared" si="34"/>
        <v>0.14670128927895323</v>
      </c>
      <c r="F8942" s="4"/>
    </row>
    <row r="8943" spans="1:6" ht="13.2" x14ac:dyDescent="0.25">
      <c r="A8943" s="5">
        <v>44836.541666666664</v>
      </c>
      <c r="B8943" s="6">
        <v>248.31</v>
      </c>
      <c r="C8943" s="6">
        <v>242.50294</v>
      </c>
      <c r="D8943" s="6">
        <v>2.3946348856636501E-2</v>
      </c>
      <c r="E8943" s="4">
        <f t="shared" si="34"/>
        <v>0.13579568601291303</v>
      </c>
      <c r="F8943" s="4"/>
    </row>
    <row r="8944" spans="1:6" ht="13.2" x14ac:dyDescent="0.25">
      <c r="A8944" s="5">
        <v>44836.583333333336</v>
      </c>
      <c r="B8944" s="6">
        <v>261.49</v>
      </c>
      <c r="C8944" s="6">
        <v>229.90929</v>
      </c>
      <c r="D8944" s="6">
        <v>0.13736160900675201</v>
      </c>
      <c r="E8944" s="4">
        <f t="shared" si="34"/>
        <v>0.12732758583027734</v>
      </c>
      <c r="F8944" s="4"/>
    </row>
    <row r="8945" spans="1:6" ht="13.2" x14ac:dyDescent="0.25">
      <c r="A8945" s="5">
        <v>44836.625</v>
      </c>
      <c r="B8945" s="6">
        <v>217.51</v>
      </c>
      <c r="C8945" s="6">
        <v>193.483</v>
      </c>
      <c r="D8945" s="6">
        <v>0.12418145263408099</v>
      </c>
      <c r="E8945" s="4">
        <f t="shared" si="34"/>
        <v>0.12070607946116328</v>
      </c>
      <c r="F8945" s="4"/>
    </row>
    <row r="8946" spans="1:6" ht="13.2" x14ac:dyDescent="0.25">
      <c r="A8946" s="5">
        <v>44836.666666666664</v>
      </c>
      <c r="B8946" s="6">
        <v>127.15</v>
      </c>
      <c r="C8946" s="6">
        <v>146.16381999999999</v>
      </c>
      <c r="D8946" s="6">
        <v>0.130085680574029</v>
      </c>
      <c r="E8946" s="4">
        <f t="shared" si="34"/>
        <v>0.11907382139209007</v>
      </c>
      <c r="F8946" s="4"/>
    </row>
    <row r="8947" spans="1:6" ht="13.2" x14ac:dyDescent="0.25">
      <c r="A8947" s="5">
        <v>44836.708333333336</v>
      </c>
      <c r="B8947" s="6">
        <v>109.3</v>
      </c>
      <c r="C8947" s="6">
        <v>112.39084</v>
      </c>
      <c r="D8947" s="6">
        <v>2.7500817682295099E-2</v>
      </c>
      <c r="E8947" s="4">
        <f t="shared" si="34"/>
        <v>0.11095605839770932</v>
      </c>
      <c r="F8947" s="4"/>
    </row>
    <row r="8948" spans="1:6" ht="13.2" x14ac:dyDescent="0.25">
      <c r="A8948" s="5">
        <v>44836.75</v>
      </c>
      <c r="B8948" s="6">
        <v>100.66</v>
      </c>
      <c r="C8948" s="6">
        <v>104.33396</v>
      </c>
      <c r="D8948" s="6">
        <v>3.52134626156239E-2</v>
      </c>
      <c r="E8948" s="4">
        <f t="shared" si="34"/>
        <v>9.8784126103188749E-2</v>
      </c>
      <c r="F8948" s="4"/>
    </row>
    <row r="8949" spans="1:6" ht="13.2" x14ac:dyDescent="0.25">
      <c r="A8949" s="5">
        <v>44836.791666666664</v>
      </c>
      <c r="B8949" s="6">
        <v>99.01</v>
      </c>
      <c r="C8949" s="6">
        <v>107.85986</v>
      </c>
      <c r="D8949" s="6">
        <v>8.20496151209541E-2</v>
      </c>
      <c r="E8949" s="4">
        <f t="shared" si="34"/>
        <v>8.7758270491285137E-2</v>
      </c>
      <c r="F8949" s="4"/>
    </row>
    <row r="8950" spans="1:6" ht="13.2" x14ac:dyDescent="0.25">
      <c r="A8950" s="5">
        <v>44836.833333333336</v>
      </c>
      <c r="B8950" s="6">
        <v>92.72</v>
      </c>
      <c r="C8950" s="6">
        <v>108.38495</v>
      </c>
      <c r="D8950" s="6">
        <v>0.144530675153699</v>
      </c>
      <c r="E8950" s="4">
        <f t="shared" ref="E8950:E9204" si="35">AVERAGE(D8927:D8950)</f>
        <v>8.2732033859476264E-2</v>
      </c>
      <c r="F8950" s="4"/>
    </row>
    <row r="8951" spans="1:6" ht="13.2" x14ac:dyDescent="0.25">
      <c r="A8951" s="5">
        <v>44836.875</v>
      </c>
      <c r="B8951" s="6">
        <v>100.68</v>
      </c>
      <c r="C8951" s="6">
        <v>107.82989000000001</v>
      </c>
      <c r="D8951" s="6">
        <v>6.6307125046682305E-2</v>
      </c>
      <c r="E8951" s="4">
        <f t="shared" si="35"/>
        <v>7.5506117694105548E-2</v>
      </c>
      <c r="F8951" s="4"/>
    </row>
    <row r="8952" spans="1:6" ht="13.2" x14ac:dyDescent="0.25">
      <c r="A8952" s="5">
        <v>44836.916666666664</v>
      </c>
      <c r="B8952" s="6">
        <v>112.99</v>
      </c>
      <c r="C8952" s="6">
        <v>111.26467</v>
      </c>
      <c r="D8952" s="6">
        <v>1.5506539497218599E-2</v>
      </c>
      <c r="E8952" s="4">
        <f t="shared" si="35"/>
        <v>6.463382721120621E-2</v>
      </c>
      <c r="F8952" s="4"/>
    </row>
    <row r="8953" spans="1:6" ht="13.2" x14ac:dyDescent="0.25">
      <c r="A8953" s="5">
        <v>44836.958333333336</v>
      </c>
      <c r="B8953" s="6">
        <v>131.79</v>
      </c>
      <c r="C8953" s="6">
        <v>123.11694</v>
      </c>
      <c r="D8953" s="6">
        <v>7.0445707958628506E-2</v>
      </c>
      <c r="E8953" s="4">
        <f t="shared" si="35"/>
        <v>5.9368019690195693E-2</v>
      </c>
      <c r="F8953" s="4"/>
    </row>
    <row r="8954" spans="1:6" ht="13.2" x14ac:dyDescent="0.25">
      <c r="A8954" s="5">
        <v>44837</v>
      </c>
      <c r="B8954" s="6">
        <v>162.43</v>
      </c>
      <c r="C8954" s="6">
        <v>145.18404000000001</v>
      </c>
      <c r="D8954" s="6">
        <v>0.118786885941457</v>
      </c>
      <c r="E8954" s="4">
        <f t="shared" si="35"/>
        <v>6.2180377464782437E-2</v>
      </c>
      <c r="F8954" s="4"/>
    </row>
    <row r="8955" spans="1:6" ht="13.2" x14ac:dyDescent="0.25">
      <c r="A8955" s="5">
        <v>44837.041666666664</v>
      </c>
      <c r="B8955" s="6">
        <v>220.06</v>
      </c>
      <c r="C8955" s="6">
        <v>184.01531</v>
      </c>
      <c r="D8955" s="6">
        <v>0.19587875595786</v>
      </c>
      <c r="E8955" s="4">
        <f t="shared" si="35"/>
        <v>6.8854542128073418E-2</v>
      </c>
      <c r="F8955" s="4"/>
    </row>
    <row r="8956" spans="1:6" ht="13.2" x14ac:dyDescent="0.25">
      <c r="A8956" s="5">
        <v>44837.083333333336</v>
      </c>
      <c r="B8956" s="6">
        <v>268.29000000000002</v>
      </c>
      <c r="C8956" s="6">
        <v>225.36022</v>
      </c>
      <c r="D8956" s="6">
        <v>0.190494045488596</v>
      </c>
      <c r="E8956" s="4">
        <f t="shared" si="35"/>
        <v>7.1821707974893498E-2</v>
      </c>
      <c r="F8956" s="4"/>
    </row>
    <row r="8957" spans="1:6" ht="13.2" x14ac:dyDescent="0.25">
      <c r="A8957" s="5">
        <v>44837.125</v>
      </c>
      <c r="B8957" s="6">
        <v>263.85000000000002</v>
      </c>
      <c r="C8957" s="6">
        <v>246.51673</v>
      </c>
      <c r="D8957" s="6">
        <v>7.0312753215572898E-2</v>
      </c>
      <c r="E8957" s="4">
        <f t="shared" si="35"/>
        <v>7.3455567300045085E-2</v>
      </c>
      <c r="F8957" s="4"/>
    </row>
    <row r="8958" spans="1:6" ht="13.2" x14ac:dyDescent="0.25">
      <c r="A8958" s="5">
        <v>44837.166666666664</v>
      </c>
      <c r="B8958" s="6">
        <v>252.15</v>
      </c>
      <c r="C8958" s="6">
        <v>247.18844999999999</v>
      </c>
      <c r="D8958" s="6">
        <v>2.00719329725964E-2</v>
      </c>
      <c r="E8958" s="4">
        <f t="shared" si="35"/>
        <v>7.2971202309098579E-2</v>
      </c>
      <c r="F8958" s="4"/>
    </row>
    <row r="8959" spans="1:6" ht="13.2" x14ac:dyDescent="0.25">
      <c r="A8959" s="5">
        <v>44837.208333333336</v>
      </c>
      <c r="B8959" s="6">
        <v>245.79</v>
      </c>
      <c r="C8959" s="6">
        <v>241.72673</v>
      </c>
      <c r="D8959" s="6">
        <v>1.6809353272598301E-2</v>
      </c>
      <c r="E8959" s="4">
        <f t="shared" si="35"/>
        <v>7.2778019957914358E-2</v>
      </c>
      <c r="F8959" s="4"/>
    </row>
    <row r="8960" spans="1:6" ht="13.2" x14ac:dyDescent="0.25">
      <c r="A8960" s="5">
        <v>44837.25</v>
      </c>
      <c r="B8960" s="6">
        <v>235.97</v>
      </c>
      <c r="C8960" s="6">
        <v>236.53152</v>
      </c>
      <c r="D8960" s="6">
        <v>2.3739753585484101E-3</v>
      </c>
      <c r="E8960" s="4">
        <f t="shared" si="35"/>
        <v>7.0741415574854125E-2</v>
      </c>
      <c r="F8960" s="4"/>
    </row>
    <row r="8961" spans="1:6" ht="13.2" x14ac:dyDescent="0.25">
      <c r="A8961" s="5">
        <v>44837.291666666664</v>
      </c>
      <c r="B8961" s="6">
        <v>240.29</v>
      </c>
      <c r="C8961" s="6">
        <v>233.08530999999999</v>
      </c>
      <c r="D8961" s="6">
        <v>3.0910098967626899E-2</v>
      </c>
      <c r="E8961" s="4">
        <f t="shared" si="35"/>
        <v>6.9471416225552765E-2</v>
      </c>
      <c r="F8961" s="4"/>
    </row>
    <row r="8962" spans="1:6" ht="13.2" x14ac:dyDescent="0.25">
      <c r="A8962" s="5">
        <v>44837.333333333336</v>
      </c>
      <c r="B8962" s="6">
        <v>246.27</v>
      </c>
      <c r="C8962" s="6">
        <v>231.76176000000001</v>
      </c>
      <c r="D8962" s="6">
        <v>6.2599800760919297E-2</v>
      </c>
      <c r="E8962" s="4">
        <f t="shared" si="35"/>
        <v>6.9099903156255624E-2</v>
      </c>
      <c r="F8962" s="4"/>
    </row>
    <row r="8963" spans="1:6" ht="13.2" x14ac:dyDescent="0.25">
      <c r="A8963" s="5">
        <v>44837.375</v>
      </c>
      <c r="B8963" s="6">
        <v>246.02</v>
      </c>
      <c r="C8963" s="6">
        <v>226.27409</v>
      </c>
      <c r="D8963" s="6">
        <v>8.72654487307849E-2</v>
      </c>
      <c r="E8963" s="4">
        <f t="shared" si="35"/>
        <v>6.9840110175607095E-2</v>
      </c>
      <c r="F8963" s="4"/>
    </row>
    <row r="8964" spans="1:6" ht="13.2" x14ac:dyDescent="0.25">
      <c r="A8964" s="5">
        <v>44837.416666666664</v>
      </c>
      <c r="B8964" s="6">
        <v>249.53</v>
      </c>
      <c r="C8964" s="6">
        <v>218.76698999999999</v>
      </c>
      <c r="D8964" s="6">
        <v>0.14061998110409599</v>
      </c>
      <c r="E8964" s="4">
        <f t="shared" si="35"/>
        <v>7.4911242554278584E-2</v>
      </c>
      <c r="F8964" s="4"/>
    </row>
    <row r="8965" spans="1:6" ht="13.2" x14ac:dyDescent="0.25">
      <c r="A8965" s="5">
        <v>44837.458333333336</v>
      </c>
      <c r="B8965" s="6">
        <v>248.58</v>
      </c>
      <c r="C8965" s="6">
        <v>219.17131000000001</v>
      </c>
      <c r="D8965" s="6">
        <v>0.134181294075397</v>
      </c>
      <c r="E8965" s="4">
        <f t="shared" si="35"/>
        <v>8.0352625986192264E-2</v>
      </c>
      <c r="F8965" s="4"/>
    </row>
    <row r="8966" spans="1:6" ht="13.2" x14ac:dyDescent="0.25">
      <c r="A8966" s="5">
        <v>44837.5</v>
      </c>
      <c r="B8966" s="6">
        <v>256.22000000000003</v>
      </c>
      <c r="C8966" s="6">
        <v>225.24211</v>
      </c>
      <c r="D8966" s="6">
        <v>0.13753152108191499</v>
      </c>
      <c r="E8966" s="4">
        <f t="shared" si="35"/>
        <v>8.6040203378107014E-2</v>
      </c>
      <c r="F8966" s="4"/>
    </row>
    <row r="8967" spans="1:6" ht="13.2" x14ac:dyDescent="0.25">
      <c r="A8967" s="5">
        <v>44837.541666666664</v>
      </c>
      <c r="B8967" s="6">
        <v>271.43</v>
      </c>
      <c r="C8967" s="6">
        <v>224.76168000000001</v>
      </c>
      <c r="D8967" s="6">
        <v>0.20763468221095299</v>
      </c>
      <c r="E8967" s="4">
        <f t="shared" si="35"/>
        <v>9.369388393453687E-2</v>
      </c>
      <c r="F8967" s="4"/>
    </row>
    <row r="8968" spans="1:6" ht="13.2" x14ac:dyDescent="0.25">
      <c r="A8968" s="5">
        <v>44837.583333333336</v>
      </c>
      <c r="B8968" s="6">
        <v>277.14</v>
      </c>
      <c r="C8968" s="6">
        <v>211.28055000000001</v>
      </c>
      <c r="D8968" s="6">
        <v>0.311715631183277</v>
      </c>
      <c r="E8968" s="4">
        <f t="shared" si="35"/>
        <v>0.10095863485855876</v>
      </c>
      <c r="F8968" s="4"/>
    </row>
    <row r="8969" spans="1:6" ht="13.2" x14ac:dyDescent="0.25">
      <c r="A8969" s="5">
        <v>44837.625</v>
      </c>
      <c r="B8969" s="6">
        <v>233.84</v>
      </c>
      <c r="C8969" s="6">
        <v>181.84995000000001</v>
      </c>
      <c r="D8969" s="6">
        <v>0.28589532193987399</v>
      </c>
      <c r="E8969" s="4">
        <f t="shared" si="35"/>
        <v>0.10769671274630011</v>
      </c>
      <c r="F8969" s="4"/>
    </row>
    <row r="8970" spans="1:6" ht="13.2" x14ac:dyDescent="0.25">
      <c r="A8970" s="5">
        <v>44837.666666666664</v>
      </c>
      <c r="B8970" s="6">
        <v>176.93</v>
      </c>
      <c r="C8970" s="6">
        <v>145.99288999999999</v>
      </c>
      <c r="D8970" s="6">
        <v>0.211908333344178</v>
      </c>
      <c r="E8970" s="4">
        <f t="shared" si="35"/>
        <v>0.11110598994505631</v>
      </c>
      <c r="F8970" s="4"/>
    </row>
    <row r="8971" spans="1:6" ht="13.2" x14ac:dyDescent="0.25">
      <c r="A8971" s="5">
        <v>44837.708333333336</v>
      </c>
      <c r="B8971" s="6">
        <v>158.05000000000001</v>
      </c>
      <c r="C8971" s="6">
        <v>118.3657</v>
      </c>
      <c r="D8971" s="6">
        <v>0.33526857865074</v>
      </c>
      <c r="E8971" s="4">
        <f t="shared" si="35"/>
        <v>0.12392964665207484</v>
      </c>
      <c r="F8971" s="4"/>
    </row>
    <row r="8972" spans="1:6" ht="13.2" x14ac:dyDescent="0.25">
      <c r="A8972" s="5">
        <v>44837.75</v>
      </c>
      <c r="B8972" s="6">
        <v>153.02000000000001</v>
      </c>
      <c r="C8972" s="6">
        <v>108.62745</v>
      </c>
      <c r="D8972" s="6">
        <v>0.40866788274971</v>
      </c>
      <c r="E8972" s="4">
        <f t="shared" si="35"/>
        <v>0.13949024749099509</v>
      </c>
      <c r="F8972" s="4"/>
    </row>
    <row r="8973" spans="1:6" ht="13.2" x14ac:dyDescent="0.25">
      <c r="A8973" s="5">
        <v>44837.791666666664</v>
      </c>
      <c r="B8973" s="6">
        <v>157.59</v>
      </c>
      <c r="C8973" s="6">
        <v>108.39163000000001</v>
      </c>
      <c r="D8973" s="6">
        <v>0.45389454886876401</v>
      </c>
      <c r="E8973" s="4">
        <f t="shared" si="35"/>
        <v>0.15498378639715382</v>
      </c>
      <c r="F8973" s="4"/>
    </row>
    <row r="8974" spans="1:6" ht="13.2" x14ac:dyDescent="0.25">
      <c r="A8974" s="5">
        <v>44837.833333333336</v>
      </c>
      <c r="B8974" s="6">
        <v>162</v>
      </c>
      <c r="C8974" s="6">
        <v>108.90336000000001</v>
      </c>
      <c r="D8974" s="6">
        <v>0.48755740869703101</v>
      </c>
      <c r="E8974" s="4">
        <f t="shared" si="35"/>
        <v>0.16927656696145932</v>
      </c>
      <c r="F8974" s="4"/>
    </row>
    <row r="8975" spans="1:6" ht="13.2" x14ac:dyDescent="0.25">
      <c r="A8975" s="5">
        <v>44837.875</v>
      </c>
      <c r="B8975" s="6">
        <v>166.39</v>
      </c>
      <c r="C8975" s="6">
        <v>111.32615</v>
      </c>
      <c r="D8975" s="6">
        <v>0.49461739222994699</v>
      </c>
      <c r="E8975" s="4">
        <f t="shared" si="35"/>
        <v>0.18712282809409533</v>
      </c>
      <c r="F8975" s="4"/>
    </row>
    <row r="8976" spans="1:6" ht="13.2" x14ac:dyDescent="0.25">
      <c r="A8976" s="5">
        <v>44837.916666666664</v>
      </c>
      <c r="B8976" s="6">
        <v>170.48</v>
      </c>
      <c r="C8976" s="6">
        <v>116.11439</v>
      </c>
      <c r="D8976" s="6">
        <v>0.46820734277637699</v>
      </c>
      <c r="E8976" s="4">
        <f t="shared" si="35"/>
        <v>0.20598536156406025</v>
      </c>
      <c r="F8976" s="4"/>
    </row>
    <row r="8977" spans="1:6" ht="13.2" x14ac:dyDescent="0.25">
      <c r="A8977" s="5">
        <v>44837.958333333336</v>
      </c>
      <c r="B8977" s="6">
        <v>186.37</v>
      </c>
      <c r="C8977" s="6">
        <v>124.79486</v>
      </c>
      <c r="D8977" s="6">
        <v>0.49341086644113302</v>
      </c>
      <c r="E8977" s="4">
        <f t="shared" si="35"/>
        <v>0.22360890983416462</v>
      </c>
      <c r="F8977" s="4"/>
    </row>
    <row r="8978" spans="1:6" ht="13.2" x14ac:dyDescent="0.25">
      <c r="A8978" s="5">
        <v>44838</v>
      </c>
      <c r="B8978" s="6">
        <v>201.51</v>
      </c>
      <c r="C8978" s="6">
        <v>164.93638999999999</v>
      </c>
      <c r="D8978" s="6">
        <v>0.22174372799113601</v>
      </c>
      <c r="E8978" s="4">
        <f t="shared" si="35"/>
        <v>0.22789877825290125</v>
      </c>
      <c r="F8978" s="4"/>
    </row>
    <row r="8979" spans="1:6" ht="13.2" x14ac:dyDescent="0.25">
      <c r="A8979" s="5">
        <v>44838.041666666664</v>
      </c>
      <c r="B8979" s="6">
        <v>236.5</v>
      </c>
      <c r="C8979" s="6">
        <v>201.76203000000001</v>
      </c>
      <c r="D8979" s="6">
        <v>0.172172980218329</v>
      </c>
      <c r="E8979" s="4">
        <f t="shared" si="35"/>
        <v>0.2269110375970875</v>
      </c>
      <c r="F8979" s="4"/>
    </row>
    <row r="8980" spans="1:6" ht="13.2" x14ac:dyDescent="0.25">
      <c r="A8980" s="5">
        <v>44838.083333333336</v>
      </c>
      <c r="B8980" s="6">
        <v>268.32</v>
      </c>
      <c r="C8980" s="6">
        <v>237.96992</v>
      </c>
      <c r="D8980" s="6">
        <v>0.127537463558419</v>
      </c>
      <c r="E8980" s="4">
        <f t="shared" si="35"/>
        <v>0.22428784668333016</v>
      </c>
      <c r="F8980" s="4"/>
    </row>
    <row r="8981" spans="1:6" ht="13.2" x14ac:dyDescent="0.25">
      <c r="A8981" s="5">
        <v>44838.125</v>
      </c>
      <c r="B8981" s="6">
        <v>268.55</v>
      </c>
      <c r="C8981" s="6">
        <v>253.31885</v>
      </c>
      <c r="D8981" s="6">
        <v>6.0126398015781297E-2</v>
      </c>
      <c r="E8981" s="4">
        <f t="shared" si="35"/>
        <v>0.22386341521667219</v>
      </c>
      <c r="F8981" s="4"/>
    </row>
    <row r="8982" spans="1:6" ht="13.2" x14ac:dyDescent="0.25">
      <c r="A8982" s="5">
        <v>44838.166666666664</v>
      </c>
      <c r="B8982" s="6">
        <v>265.04000000000002</v>
      </c>
      <c r="C8982" s="6">
        <v>249.03980999999999</v>
      </c>
      <c r="D8982" s="6">
        <v>6.4247519302235295E-2</v>
      </c>
      <c r="E8982" s="4">
        <f t="shared" si="35"/>
        <v>0.22570406464707379</v>
      </c>
      <c r="F8982" s="4"/>
    </row>
    <row r="8983" spans="1:6" ht="13.2" x14ac:dyDescent="0.25">
      <c r="A8983" s="5">
        <v>44838.208333333336</v>
      </c>
      <c r="B8983" s="6">
        <v>264.91000000000003</v>
      </c>
      <c r="C8983" s="6">
        <v>241.25919999999999</v>
      </c>
      <c r="D8983" s="6">
        <v>9.8030665773574693E-2</v>
      </c>
      <c r="E8983" s="4">
        <f t="shared" si="35"/>
        <v>0.22908828600128117</v>
      </c>
      <c r="F8983" s="4"/>
    </row>
    <row r="8984" spans="1:6" ht="13.2" x14ac:dyDescent="0.25">
      <c r="A8984" s="5">
        <v>44838.25</v>
      </c>
      <c r="B8984" s="6">
        <v>258.08</v>
      </c>
      <c r="C8984" s="6">
        <v>234.79732000000001</v>
      </c>
      <c r="D8984" s="6">
        <v>9.9160757030787097E-2</v>
      </c>
      <c r="E8984" s="4">
        <f t="shared" si="35"/>
        <v>0.23312106857095771</v>
      </c>
      <c r="F8984" s="4"/>
    </row>
    <row r="8985" spans="1:6" ht="13.2" x14ac:dyDescent="0.25">
      <c r="A8985" s="5">
        <v>44838.291666666664</v>
      </c>
      <c r="B8985" s="6">
        <v>254.38</v>
      </c>
      <c r="C8985" s="6">
        <v>227.82265000000001</v>
      </c>
      <c r="D8985" s="6">
        <v>0.116570279557366</v>
      </c>
      <c r="E8985" s="4">
        <f t="shared" si="35"/>
        <v>0.23669024276219688</v>
      </c>
      <c r="F8985" s="4"/>
    </row>
    <row r="8986" spans="1:6" ht="13.2" x14ac:dyDescent="0.25">
      <c r="A8986" s="5">
        <v>44838.333333333336</v>
      </c>
      <c r="B8986" s="6">
        <v>269.98</v>
      </c>
      <c r="C8986" s="6">
        <v>221.54070999999999</v>
      </c>
      <c r="D8986" s="6">
        <v>0.21864735379786401</v>
      </c>
      <c r="E8986" s="4">
        <f t="shared" si="35"/>
        <v>0.24319222413873623</v>
      </c>
      <c r="F8986" s="4"/>
    </row>
    <row r="8987" spans="1:6" ht="13.2" x14ac:dyDescent="0.25">
      <c r="A8987" s="5">
        <v>44838.375</v>
      </c>
      <c r="B8987" s="6">
        <v>266.01</v>
      </c>
      <c r="C8987" s="6">
        <v>214.13265000000001</v>
      </c>
      <c r="D8987" s="6">
        <v>0.24226735156922499</v>
      </c>
      <c r="E8987" s="4">
        <f t="shared" si="35"/>
        <v>0.24965063675700452</v>
      </c>
      <c r="F8987" s="4"/>
    </row>
    <row r="8988" spans="1:6" ht="13.2" x14ac:dyDescent="0.25">
      <c r="A8988" s="5">
        <v>44838.416666666664</v>
      </c>
      <c r="B8988" s="6">
        <v>274.23</v>
      </c>
      <c r="C8988" s="6">
        <v>208.42581000000001</v>
      </c>
      <c r="D8988" s="6">
        <v>0.31571996769497901</v>
      </c>
      <c r="E8988" s="4">
        <f t="shared" si="35"/>
        <v>0.2569464695316247</v>
      </c>
      <c r="F8988" s="4"/>
    </row>
    <row r="8989" spans="1:6" ht="13.2" x14ac:dyDescent="0.25">
      <c r="A8989" s="5">
        <v>44838.458333333336</v>
      </c>
      <c r="B8989" s="6">
        <v>280.49</v>
      </c>
      <c r="C8989" s="6">
        <v>211.51013</v>
      </c>
      <c r="D8989" s="6">
        <v>0.32613033711435002</v>
      </c>
      <c r="E8989" s="4">
        <f t="shared" si="35"/>
        <v>0.26494434632491443</v>
      </c>
      <c r="F8989" s="4"/>
    </row>
    <row r="8990" spans="1:6" ht="13.2" x14ac:dyDescent="0.25">
      <c r="A8990" s="5">
        <v>44838.5</v>
      </c>
      <c r="B8990" s="6">
        <v>282.64</v>
      </c>
      <c r="C8990" s="6">
        <v>218.7484</v>
      </c>
      <c r="D8990" s="6">
        <v>0.292078022056389</v>
      </c>
      <c r="E8990" s="4">
        <f t="shared" si="35"/>
        <v>0.27138378386551743</v>
      </c>
      <c r="F8990" s="4"/>
    </row>
    <row r="8991" spans="1:6" ht="13.2" x14ac:dyDescent="0.25">
      <c r="A8991" s="5">
        <v>44838.541666666664</v>
      </c>
      <c r="B8991" s="6">
        <v>283.64</v>
      </c>
      <c r="C8991" s="6">
        <v>217.03153</v>
      </c>
      <c r="D8991" s="6">
        <v>0.30690688122596699</v>
      </c>
      <c r="E8991" s="4">
        <f t="shared" si="35"/>
        <v>0.27552012549114308</v>
      </c>
      <c r="F8991" s="4"/>
    </row>
    <row r="8992" spans="1:6" ht="13.2" x14ac:dyDescent="0.25">
      <c r="A8992" s="5">
        <v>44838.583333333336</v>
      </c>
      <c r="B8992" s="6">
        <v>280.70999999999998</v>
      </c>
      <c r="C8992" s="6">
        <v>202.1319</v>
      </c>
      <c r="D8992" s="6">
        <v>0.38874665503069999</v>
      </c>
      <c r="E8992" s="4">
        <f t="shared" si="35"/>
        <v>0.27872975148478568</v>
      </c>
      <c r="F8992" s="4"/>
    </row>
    <row r="8993" spans="1:6" ht="13.2" x14ac:dyDescent="0.25">
      <c r="A8993" s="5">
        <v>44838.625</v>
      </c>
      <c r="B8993" s="6">
        <v>239.74</v>
      </c>
      <c r="C8993" s="6">
        <v>176.92384000000001</v>
      </c>
      <c r="D8993" s="6">
        <v>0.35504632953930898</v>
      </c>
      <c r="E8993" s="4">
        <f t="shared" si="35"/>
        <v>0.28161104346809546</v>
      </c>
      <c r="F8993" s="4"/>
    </row>
    <row r="8994" spans="1:6" ht="13.2" x14ac:dyDescent="0.25">
      <c r="A8994" s="5">
        <v>44838.666666666664</v>
      </c>
      <c r="B8994" s="6">
        <v>188.78</v>
      </c>
      <c r="C8994" s="6">
        <v>150.98681999999999</v>
      </c>
      <c r="D8994" s="6">
        <v>0.25030780832393101</v>
      </c>
      <c r="E8994" s="4">
        <f t="shared" si="35"/>
        <v>0.28321102159225187</v>
      </c>
      <c r="F8994" s="4"/>
    </row>
    <row r="8995" spans="1:6" ht="13.2" x14ac:dyDescent="0.25">
      <c r="A8995" s="5">
        <v>44838.708333333336</v>
      </c>
      <c r="B8995" s="6">
        <v>171.51</v>
      </c>
      <c r="C8995" s="6">
        <v>130.43903</v>
      </c>
      <c r="D8995" s="6">
        <v>0.31486718354161303</v>
      </c>
      <c r="E8995" s="4">
        <f t="shared" si="35"/>
        <v>0.28236096346270489</v>
      </c>
      <c r="F8995" s="4"/>
    </row>
    <row r="8996" spans="1:6" ht="13.2" x14ac:dyDescent="0.25">
      <c r="A8996" s="5">
        <v>44838.75</v>
      </c>
      <c r="B8996" s="6">
        <v>173.27</v>
      </c>
      <c r="C8996" s="6">
        <v>121.06119</v>
      </c>
      <c r="D8996" s="6">
        <v>0.43125967950587601</v>
      </c>
      <c r="E8996" s="4">
        <f t="shared" si="35"/>
        <v>0.28330228832754517</v>
      </c>
      <c r="F8996" s="4"/>
    </row>
    <row r="8997" spans="1:6" ht="13.2" x14ac:dyDescent="0.25">
      <c r="A8997" s="5">
        <v>44838.791666666664</v>
      </c>
      <c r="B8997" s="6">
        <v>174.6</v>
      </c>
      <c r="C8997" s="6">
        <v>119.236</v>
      </c>
      <c r="D8997" s="6">
        <v>0.464322855513435</v>
      </c>
      <c r="E8997" s="4">
        <f t="shared" si="35"/>
        <v>0.28373680110440641</v>
      </c>
      <c r="F8997" s="4"/>
    </row>
    <row r="8998" spans="1:6" ht="13.2" x14ac:dyDescent="0.25">
      <c r="A8998" s="5">
        <v>44838.833333333336</v>
      </c>
      <c r="B8998" s="6">
        <v>168.19</v>
      </c>
      <c r="C8998" s="6">
        <v>121.09217</v>
      </c>
      <c r="D8998" s="6">
        <v>0.38894199352443598</v>
      </c>
      <c r="E8998" s="4">
        <f t="shared" si="35"/>
        <v>0.27962782547221499</v>
      </c>
      <c r="F8998" s="4"/>
    </row>
    <row r="8999" spans="1:6" ht="13.2" x14ac:dyDescent="0.25">
      <c r="A8999" s="5">
        <v>44838.875</v>
      </c>
      <c r="B8999" s="6">
        <v>170.7</v>
      </c>
      <c r="C8999" s="6">
        <v>125.69454</v>
      </c>
      <c r="D8999" s="6">
        <v>0.35805421619745698</v>
      </c>
      <c r="E8999" s="4">
        <f t="shared" si="35"/>
        <v>0.27393769313752797</v>
      </c>
      <c r="F8999" s="4"/>
    </row>
    <row r="9000" spans="1:6" ht="13.2" x14ac:dyDescent="0.25">
      <c r="A9000" s="5">
        <v>44838.916666666664</v>
      </c>
      <c r="B9000" s="6">
        <v>182.46</v>
      </c>
      <c r="C9000" s="6">
        <v>131.08180999999999</v>
      </c>
      <c r="D9000" s="6">
        <v>0.39195514617932098</v>
      </c>
      <c r="E9000" s="4">
        <f t="shared" si="35"/>
        <v>0.2707605182793173</v>
      </c>
      <c r="F9000" s="4"/>
    </row>
    <row r="9001" spans="1:6" ht="13.2" x14ac:dyDescent="0.25">
      <c r="A9001" s="5">
        <v>44838.958333333336</v>
      </c>
      <c r="B9001" s="6">
        <v>185.19</v>
      </c>
      <c r="C9001" s="6">
        <v>140.87688</v>
      </c>
      <c r="D9001" s="6">
        <v>0.314552111034827</v>
      </c>
      <c r="E9001" s="4">
        <f t="shared" si="35"/>
        <v>0.26330807013738783</v>
      </c>
      <c r="F9001" s="4"/>
    </row>
    <row r="9002" spans="1:6" ht="13.2" x14ac:dyDescent="0.25">
      <c r="A9002" s="5">
        <v>44839</v>
      </c>
      <c r="B9002" s="6">
        <v>198.58</v>
      </c>
      <c r="C9002" s="6">
        <v>181.49368000000001</v>
      </c>
      <c r="D9002" s="6">
        <v>9.4142782272087902E-2</v>
      </c>
      <c r="E9002" s="4">
        <f t="shared" si="35"/>
        <v>0.25799136406576084</v>
      </c>
      <c r="F9002" s="4"/>
    </row>
    <row r="9003" spans="1:6" ht="13.2" x14ac:dyDescent="0.25">
      <c r="A9003" s="5">
        <v>44839.041666666664</v>
      </c>
      <c r="B9003" s="6">
        <v>238.15</v>
      </c>
      <c r="C9003" s="6">
        <v>215.68469999999999</v>
      </c>
      <c r="D9003" s="6">
        <v>0.10415806035384</v>
      </c>
      <c r="E9003" s="4">
        <f t="shared" si="35"/>
        <v>0.2551574090714071</v>
      </c>
      <c r="F9003" s="4"/>
    </row>
    <row r="9004" spans="1:6" ht="13.2" x14ac:dyDescent="0.25">
      <c r="A9004" s="5">
        <v>44839.083333333336</v>
      </c>
      <c r="B9004" s="6">
        <v>276.31</v>
      </c>
      <c r="C9004" s="6">
        <v>244.92326</v>
      </c>
      <c r="D9004" s="6">
        <v>0.12814928235072401</v>
      </c>
      <c r="E9004" s="4">
        <f t="shared" si="35"/>
        <v>0.25518290152108647</v>
      </c>
      <c r="F9004" s="4"/>
    </row>
    <row r="9005" spans="1:6" ht="13.2" x14ac:dyDescent="0.25">
      <c r="A9005" s="5">
        <v>44839.125</v>
      </c>
      <c r="B9005" s="6">
        <v>277.04000000000002</v>
      </c>
      <c r="C9005" s="6">
        <v>253.91217</v>
      </c>
      <c r="D9005" s="6">
        <v>9.1085945191205303E-2</v>
      </c>
      <c r="E9005" s="4">
        <f t="shared" si="35"/>
        <v>0.2564728826533958</v>
      </c>
      <c r="F9005" s="4"/>
    </row>
    <row r="9006" spans="1:6" ht="13.2" x14ac:dyDescent="0.25">
      <c r="A9006" s="5">
        <v>44839.166666666664</v>
      </c>
      <c r="B9006" s="6">
        <v>269.82</v>
      </c>
      <c r="C9006" s="6">
        <v>246.09891999999999</v>
      </c>
      <c r="D9006" s="6">
        <v>9.6388395365570895E-2</v>
      </c>
      <c r="E9006" s="4">
        <f t="shared" si="35"/>
        <v>0.25781208582270143</v>
      </c>
      <c r="F9006" s="4"/>
    </row>
    <row r="9007" spans="1:6" ht="13.2" x14ac:dyDescent="0.25">
      <c r="A9007" s="5">
        <v>44839.208333333336</v>
      </c>
      <c r="B9007" s="6">
        <v>271.5</v>
      </c>
      <c r="C9007" s="6">
        <v>237.82175000000001</v>
      </c>
      <c r="D9007" s="6">
        <v>0.141611311833337</v>
      </c>
      <c r="E9007" s="4">
        <f t="shared" si="35"/>
        <v>0.25962794607519152</v>
      </c>
      <c r="F9007" s="4"/>
    </row>
    <row r="9008" spans="1:6" ht="13.2" x14ac:dyDescent="0.25">
      <c r="A9008" s="5">
        <v>44839.25</v>
      </c>
      <c r="B9008" s="6">
        <v>279.5</v>
      </c>
      <c r="C9008" s="6">
        <v>231.15824000000001</v>
      </c>
      <c r="D9008" s="6">
        <v>0.20912843080999399</v>
      </c>
      <c r="E9008" s="4">
        <f t="shared" si="35"/>
        <v>0.2642099324826585</v>
      </c>
      <c r="F9008" s="4"/>
    </row>
    <row r="9009" spans="1:6" ht="13.2" x14ac:dyDescent="0.25">
      <c r="A9009" s="5">
        <v>44839.291666666664</v>
      </c>
      <c r="B9009" s="6">
        <v>276.08999999999997</v>
      </c>
      <c r="C9009" s="6">
        <v>220.94881000000001</v>
      </c>
      <c r="D9009" s="6">
        <v>0.249565453645122</v>
      </c>
      <c r="E9009" s="4">
        <f t="shared" si="35"/>
        <v>0.26975139806964826</v>
      </c>
      <c r="F9009" s="4"/>
    </row>
    <row r="9010" spans="1:6" ht="13.2" x14ac:dyDescent="0.25">
      <c r="A9010" s="5">
        <v>44839.333333333336</v>
      </c>
      <c r="B9010" s="6">
        <v>268.42</v>
      </c>
      <c r="C9010" s="6">
        <v>211.08912000000001</v>
      </c>
      <c r="D9010" s="6">
        <v>0.271595618002481</v>
      </c>
      <c r="E9010" s="4">
        <f t="shared" si="35"/>
        <v>0.27195757574484064</v>
      </c>
      <c r="F9010" s="4"/>
    </row>
    <row r="9011" spans="1:6" ht="13.2" x14ac:dyDescent="0.25">
      <c r="A9011" s="5">
        <v>44839.375</v>
      </c>
      <c r="B9011" s="6">
        <v>269.20999999999998</v>
      </c>
      <c r="C9011" s="6">
        <v>203.94059999999999</v>
      </c>
      <c r="D9011" s="6">
        <v>0.32004122769080801</v>
      </c>
      <c r="E9011" s="4">
        <f t="shared" si="35"/>
        <v>0.27519815391657326</v>
      </c>
      <c r="F9011" s="4"/>
    </row>
    <row r="9012" spans="1:6" ht="13.2" x14ac:dyDescent="0.25">
      <c r="A9012" s="5">
        <v>44839.416666666664</v>
      </c>
      <c r="B9012" s="6">
        <v>265.29000000000002</v>
      </c>
      <c r="C9012" s="6">
        <v>200.97747000000001</v>
      </c>
      <c r="D9012" s="6">
        <v>0.31999870433238098</v>
      </c>
      <c r="E9012" s="4">
        <f t="shared" si="35"/>
        <v>0.27537643460979833</v>
      </c>
      <c r="F9012" s="4"/>
    </row>
    <row r="9013" spans="1:6" ht="13.2" x14ac:dyDescent="0.25">
      <c r="A9013" s="5">
        <v>44839.458333333336</v>
      </c>
      <c r="B9013" s="6">
        <v>267.29000000000002</v>
      </c>
      <c r="C9013" s="6">
        <v>205.50614999999999</v>
      </c>
      <c r="D9013" s="6">
        <v>0.300642340873983</v>
      </c>
      <c r="E9013" s="4">
        <f t="shared" si="35"/>
        <v>0.27431443476644973</v>
      </c>
      <c r="F9013" s="4"/>
    </row>
    <row r="9014" spans="1:6" ht="13.2" x14ac:dyDescent="0.25">
      <c r="A9014" s="5">
        <v>44839.5</v>
      </c>
      <c r="B9014" s="6">
        <v>270.44</v>
      </c>
      <c r="C9014" s="6">
        <v>213.08392000000001</v>
      </c>
      <c r="D9014" s="6">
        <v>0.26917131991940002</v>
      </c>
      <c r="E9014" s="4">
        <f t="shared" si="35"/>
        <v>0.2733599888440752</v>
      </c>
      <c r="F9014" s="4"/>
    </row>
    <row r="9015" spans="1:6" ht="13.2" x14ac:dyDescent="0.25">
      <c r="A9015" s="5">
        <v>44839.541666666664</v>
      </c>
      <c r="B9015" s="6">
        <v>277.88</v>
      </c>
      <c r="C9015" s="6">
        <v>211.37156999999999</v>
      </c>
      <c r="D9015" s="6">
        <v>0.31465172918003997</v>
      </c>
      <c r="E9015" s="4">
        <f t="shared" si="35"/>
        <v>0.27368269084216162</v>
      </c>
      <c r="F9015" s="4"/>
    </row>
    <row r="9016" spans="1:6" ht="13.2" x14ac:dyDescent="0.25">
      <c r="A9016" s="5">
        <v>44839.583333333336</v>
      </c>
      <c r="B9016" s="6">
        <v>288.12</v>
      </c>
      <c r="C9016" s="6">
        <v>195.72484</v>
      </c>
      <c r="D9016" s="6">
        <v>0.47206660125510802</v>
      </c>
      <c r="E9016" s="4">
        <f t="shared" si="35"/>
        <v>0.27715435526817866</v>
      </c>
      <c r="F9016" s="4"/>
    </row>
    <row r="9017" spans="1:6" ht="13.2" x14ac:dyDescent="0.25">
      <c r="A9017" s="5">
        <v>44839.625</v>
      </c>
      <c r="B9017" s="6">
        <v>247.97</v>
      </c>
      <c r="C9017" s="6">
        <v>171.2748</v>
      </c>
      <c r="D9017" s="6">
        <v>0.44779033459680001</v>
      </c>
      <c r="E9017" s="4">
        <f t="shared" si="35"/>
        <v>0.28101868881224085</v>
      </c>
      <c r="F9017" s="4"/>
    </row>
    <row r="9018" spans="1:6" ht="13.2" x14ac:dyDescent="0.25">
      <c r="A9018" s="5">
        <v>44839.666666666664</v>
      </c>
      <c r="B9018" s="6">
        <v>186.16</v>
      </c>
      <c r="C9018" s="6">
        <v>149.18495999999999</v>
      </c>
      <c r="D9018" s="6">
        <v>0.247846967951729</v>
      </c>
      <c r="E9018" s="4">
        <f t="shared" si="35"/>
        <v>0.2809161537967324</v>
      </c>
      <c r="F9018" s="4"/>
    </row>
    <row r="9019" spans="1:6" ht="13.2" x14ac:dyDescent="0.25">
      <c r="A9019" s="5">
        <v>44839.708333333336</v>
      </c>
      <c r="B9019" s="6">
        <v>164.47</v>
      </c>
      <c r="C9019" s="6">
        <v>133.37484000000001</v>
      </c>
      <c r="D9019" s="6">
        <v>0.233141123168357</v>
      </c>
      <c r="E9019" s="4">
        <f t="shared" si="35"/>
        <v>0.27751090128118006</v>
      </c>
      <c r="F9019" s="4"/>
    </row>
    <row r="9020" spans="1:6" ht="13.2" x14ac:dyDescent="0.25">
      <c r="A9020" s="5">
        <v>44839.75</v>
      </c>
      <c r="B9020" s="6">
        <v>157.75</v>
      </c>
      <c r="C9020" s="6">
        <v>127.346</v>
      </c>
      <c r="D9020" s="6">
        <v>0.23875111899863299</v>
      </c>
      <c r="E9020" s="4">
        <f t="shared" si="35"/>
        <v>0.2694897112600449</v>
      </c>
      <c r="F9020" s="4"/>
    </row>
    <row r="9021" spans="1:6" ht="13.2" x14ac:dyDescent="0.25">
      <c r="A9021" s="5">
        <v>44839.791666666664</v>
      </c>
      <c r="B9021" s="6">
        <v>161.72999999999999</v>
      </c>
      <c r="C9021" s="6">
        <v>128.56198000000001</v>
      </c>
      <c r="D9021" s="6">
        <v>0.25799244846726799</v>
      </c>
      <c r="E9021" s="4">
        <f t="shared" si="35"/>
        <v>0.26089261096645461</v>
      </c>
      <c r="F9021" s="4"/>
    </row>
    <row r="9022" spans="1:6" ht="13.2" x14ac:dyDescent="0.25">
      <c r="A9022" s="5">
        <v>44839.833333333336</v>
      </c>
      <c r="B9022" s="6">
        <v>153.41</v>
      </c>
      <c r="C9022" s="6">
        <v>133.26714000000001</v>
      </c>
      <c r="D9022" s="6">
        <v>0.15114648667330799</v>
      </c>
      <c r="E9022" s="4">
        <f t="shared" si="35"/>
        <v>0.25098446484765752</v>
      </c>
      <c r="F9022" s="4"/>
    </row>
    <row r="9023" spans="1:6" ht="13.2" x14ac:dyDescent="0.25">
      <c r="A9023" s="5">
        <v>44839.875</v>
      </c>
      <c r="B9023" s="6">
        <v>158.86000000000001</v>
      </c>
      <c r="C9023" s="6">
        <v>138.15295</v>
      </c>
      <c r="D9023" s="6">
        <v>0.14988496445425101</v>
      </c>
      <c r="E9023" s="4">
        <f t="shared" si="35"/>
        <v>0.242310746025024</v>
      </c>
      <c r="F9023" s="4"/>
    </row>
    <row r="9024" spans="1:6" ht="13.2" x14ac:dyDescent="0.25">
      <c r="A9024" s="5">
        <v>44839.916666666664</v>
      </c>
      <c r="B9024" s="6">
        <v>167.87</v>
      </c>
      <c r="C9024" s="6">
        <v>142.542</v>
      </c>
      <c r="D9024" s="6">
        <v>0.17768797968318101</v>
      </c>
      <c r="E9024" s="4">
        <f t="shared" si="35"/>
        <v>0.23338294742101814</v>
      </c>
      <c r="F9024" s="4"/>
    </row>
    <row r="9025" spans="1:6" ht="13.2" x14ac:dyDescent="0.25">
      <c r="A9025" s="5">
        <v>44839.958333333336</v>
      </c>
      <c r="B9025" s="6">
        <v>178.43</v>
      </c>
      <c r="C9025" s="6">
        <v>153.82029</v>
      </c>
      <c r="D9025" s="6">
        <v>0.15999001172082</v>
      </c>
      <c r="E9025" s="4">
        <f t="shared" si="35"/>
        <v>0.2269428599496012</v>
      </c>
      <c r="F9025" s="4"/>
    </row>
    <row r="9026" spans="1:6" ht="13.2" x14ac:dyDescent="0.25">
      <c r="A9026" s="5">
        <v>44837</v>
      </c>
      <c r="B9026" s="6">
        <v>162.43</v>
      </c>
      <c r="C9026" s="6">
        <v>172.64129</v>
      </c>
      <c r="D9026" s="6">
        <v>5.9147438020186197E-2</v>
      </c>
      <c r="E9026" s="4">
        <f t="shared" si="35"/>
        <v>0.22548472060577196</v>
      </c>
      <c r="F9026" s="4"/>
    </row>
    <row r="9027" spans="1:6" ht="13.2" x14ac:dyDescent="0.25">
      <c r="A9027" s="5">
        <v>44837.041666666664</v>
      </c>
      <c r="B9027" s="6">
        <v>220.06</v>
      </c>
      <c r="C9027" s="6">
        <v>213.81716</v>
      </c>
      <c r="D9027" s="6">
        <v>2.9197095312649302E-2</v>
      </c>
      <c r="E9027" s="4">
        <f t="shared" si="35"/>
        <v>0.22236134706238905</v>
      </c>
      <c r="F9027" s="4"/>
    </row>
    <row r="9028" spans="1:6" ht="13.2" x14ac:dyDescent="0.25">
      <c r="A9028" s="5">
        <v>44837.083333333336</v>
      </c>
      <c r="B9028" s="6">
        <v>268.29000000000002</v>
      </c>
      <c r="C9028" s="6">
        <v>246.01347000000001</v>
      </c>
      <c r="D9028" s="6">
        <v>9.0550041833075204E-2</v>
      </c>
      <c r="E9028" s="4">
        <f t="shared" si="35"/>
        <v>0.22079471204082032</v>
      </c>
      <c r="F9028" s="4"/>
    </row>
    <row r="9029" spans="1:6" ht="13.2" x14ac:dyDescent="0.25">
      <c r="A9029" s="5">
        <v>44837.125</v>
      </c>
      <c r="B9029" s="6">
        <v>263.85000000000002</v>
      </c>
      <c r="C9029" s="6">
        <v>259.44767000000002</v>
      </c>
      <c r="D9029" s="6">
        <v>1.6968084546683301E-2</v>
      </c>
      <c r="E9029" s="4">
        <f t="shared" si="35"/>
        <v>0.21770646784729855</v>
      </c>
      <c r="F9029" s="4"/>
    </row>
    <row r="9030" spans="1:6" ht="13.2" x14ac:dyDescent="0.25">
      <c r="A9030" s="5">
        <v>44837.166666666664</v>
      </c>
      <c r="B9030" s="6">
        <v>252.15</v>
      </c>
      <c r="C9030" s="6">
        <v>257.7638</v>
      </c>
      <c r="D9030" s="6">
        <v>2.1778853353341301E-2</v>
      </c>
      <c r="E9030" s="4">
        <f t="shared" si="35"/>
        <v>0.21459773693012232</v>
      </c>
      <c r="F9030" s="4"/>
    </row>
    <row r="9031" spans="1:6" ht="13.2" x14ac:dyDescent="0.25">
      <c r="A9031" s="5">
        <v>44837.208333333336</v>
      </c>
      <c r="B9031" s="6">
        <v>245.79</v>
      </c>
      <c r="C9031" s="6">
        <v>252.41670999999999</v>
      </c>
      <c r="D9031" s="6">
        <v>2.6253055909016401E-2</v>
      </c>
      <c r="E9031" s="4">
        <f t="shared" si="35"/>
        <v>0.20979114293327564</v>
      </c>
      <c r="F9031" s="4"/>
    </row>
    <row r="9032" spans="1:6" ht="13.2" x14ac:dyDescent="0.25">
      <c r="A9032" s="5">
        <v>44837.25</v>
      </c>
      <c r="B9032" s="6">
        <v>235.97</v>
      </c>
      <c r="C9032" s="6">
        <v>249.22148999999999</v>
      </c>
      <c r="D9032" s="6">
        <v>5.3171538297118702E-2</v>
      </c>
      <c r="E9032" s="4">
        <f t="shared" si="35"/>
        <v>0.20329293907857252</v>
      </c>
      <c r="F9032" s="4"/>
    </row>
    <row r="9033" spans="1:6" ht="13.2" x14ac:dyDescent="0.25">
      <c r="A9033" s="5">
        <v>44837.291666666664</v>
      </c>
      <c r="B9033" s="6">
        <v>240.29</v>
      </c>
      <c r="C9033" s="6">
        <v>247.38128</v>
      </c>
      <c r="D9033" s="6">
        <v>2.8665386483568998E-2</v>
      </c>
      <c r="E9033" s="4">
        <f t="shared" si="35"/>
        <v>0.19408876961350782</v>
      </c>
      <c r="F9033" s="4"/>
    </row>
    <row r="9034" spans="1:6" ht="13.2" x14ac:dyDescent="0.25">
      <c r="A9034" s="5">
        <v>44837.333333333336</v>
      </c>
      <c r="B9034" s="6">
        <v>246.27</v>
      </c>
      <c r="C9034" s="6">
        <v>246.66094000000001</v>
      </c>
      <c r="D9034" s="6">
        <v>1.584928687939E-3</v>
      </c>
      <c r="E9034" s="4">
        <f t="shared" si="35"/>
        <v>0.18283832422540192</v>
      </c>
      <c r="F9034" s="4"/>
    </row>
    <row r="9035" spans="1:6" ht="13.2" x14ac:dyDescent="0.25">
      <c r="A9035" s="5">
        <v>44837.375</v>
      </c>
      <c r="B9035" s="6">
        <v>246.02</v>
      </c>
      <c r="C9035" s="6">
        <v>241.7722</v>
      </c>
      <c r="D9035" s="6">
        <v>1.75694310594849E-2</v>
      </c>
      <c r="E9035" s="4">
        <f t="shared" si="35"/>
        <v>0.17023533269909674</v>
      </c>
      <c r="F9035" s="4"/>
    </row>
    <row r="9036" spans="1:6" ht="13.2" x14ac:dyDescent="0.25">
      <c r="A9036" s="5">
        <v>44837.416666666664</v>
      </c>
      <c r="B9036" s="6">
        <v>249.53</v>
      </c>
      <c r="C9036" s="6">
        <v>233.99809999999999</v>
      </c>
      <c r="D9036" s="6">
        <v>6.6376179977529703E-2</v>
      </c>
      <c r="E9036" s="4">
        <f t="shared" si="35"/>
        <v>0.1596677275176446</v>
      </c>
      <c r="F9036" s="4"/>
    </row>
    <row r="9037" spans="1:6" ht="13.2" x14ac:dyDescent="0.25">
      <c r="A9037" s="5">
        <v>44837.458333333336</v>
      </c>
      <c r="B9037" s="6">
        <v>248.58</v>
      </c>
      <c r="C9037" s="6">
        <v>232.24626000000001</v>
      </c>
      <c r="D9037" s="6">
        <v>7.0329399491729103E-2</v>
      </c>
      <c r="E9037" s="4">
        <f t="shared" si="35"/>
        <v>0.1500713549600507</v>
      </c>
      <c r="F9037" s="4"/>
    </row>
    <row r="9038" spans="1:6" ht="13.2" x14ac:dyDescent="0.25">
      <c r="A9038" s="5">
        <v>44837.5</v>
      </c>
      <c r="B9038" s="6">
        <v>256.22000000000003</v>
      </c>
      <c r="C9038" s="6">
        <v>239.47967</v>
      </c>
      <c r="D9038" s="6">
        <v>6.9902927459353906E-2</v>
      </c>
      <c r="E9038" s="4">
        <f t="shared" si="35"/>
        <v>0.14176850527421545</v>
      </c>
      <c r="F9038" s="4"/>
    </row>
    <row r="9039" spans="1:6" ht="13.2" x14ac:dyDescent="0.25">
      <c r="A9039" s="5">
        <v>44837.541666666664</v>
      </c>
      <c r="B9039" s="6">
        <v>271.43</v>
      </c>
      <c r="C9039" s="6">
        <v>243.33815999999999</v>
      </c>
      <c r="D9039" s="6">
        <v>0.115443627912695</v>
      </c>
      <c r="E9039" s="4">
        <f t="shared" si="35"/>
        <v>0.1334681677214094</v>
      </c>
      <c r="F9039" s="4"/>
    </row>
    <row r="9040" spans="1:6" ht="13.2" x14ac:dyDescent="0.25">
      <c r="A9040" s="5">
        <v>44837.583333333336</v>
      </c>
      <c r="B9040" s="6">
        <v>277.14</v>
      </c>
      <c r="C9040" s="6">
        <v>230.70916</v>
      </c>
      <c r="D9040" s="6">
        <v>0.20125269408462099</v>
      </c>
      <c r="E9040" s="4">
        <f t="shared" si="35"/>
        <v>0.12218425492263914</v>
      </c>
      <c r="F9040" s="4"/>
    </row>
    <row r="9041" spans="1:6" ht="13.2" x14ac:dyDescent="0.25">
      <c r="A9041" s="5">
        <v>44837.625</v>
      </c>
      <c r="B9041" s="6">
        <v>233.84</v>
      </c>
      <c r="C9041" s="6">
        <v>193.85124999999999</v>
      </c>
      <c r="D9041" s="6">
        <v>0.20628574744810699</v>
      </c>
      <c r="E9041" s="4">
        <f t="shared" si="35"/>
        <v>0.1121215637914436</v>
      </c>
      <c r="F9041" s="4"/>
    </row>
    <row r="9042" spans="1:6" ht="13.2" x14ac:dyDescent="0.25">
      <c r="A9042" s="5">
        <v>44837.666666666664</v>
      </c>
      <c r="B9042" s="6">
        <v>176.93</v>
      </c>
      <c r="C9042" s="6">
        <v>147.38861</v>
      </c>
      <c r="D9042" s="6">
        <v>0.20043197367829099</v>
      </c>
      <c r="E9042" s="4">
        <f t="shared" si="35"/>
        <v>0.11014593903005032</v>
      </c>
      <c r="F9042" s="4"/>
    </row>
    <row r="9043" spans="1:6" ht="13.2" x14ac:dyDescent="0.25">
      <c r="A9043" s="5">
        <v>44837.708333333336</v>
      </c>
      <c r="B9043" s="6">
        <v>158.05000000000001</v>
      </c>
      <c r="C9043" s="6">
        <v>114.38200999999999</v>
      </c>
      <c r="D9043" s="6">
        <v>0.381773235144233</v>
      </c>
      <c r="E9043" s="4">
        <f t="shared" si="35"/>
        <v>0.11633894369571181</v>
      </c>
      <c r="F9043" s="4"/>
    </row>
    <row r="9044" spans="1:6" ht="13.2" x14ac:dyDescent="0.25">
      <c r="A9044" s="5">
        <v>44837.75</v>
      </c>
      <c r="B9044" s="6">
        <v>153.02000000000001</v>
      </c>
      <c r="C9044" s="6">
        <v>105.86969000000001</v>
      </c>
      <c r="D9044" s="6">
        <v>0.44536174612393697</v>
      </c>
      <c r="E9044" s="4">
        <f t="shared" si="35"/>
        <v>0.12494771982593283</v>
      </c>
      <c r="F9044" s="4"/>
    </row>
    <row r="9045" spans="1:6" ht="13.2" x14ac:dyDescent="0.25">
      <c r="A9045" s="5">
        <v>44837.791666666664</v>
      </c>
      <c r="B9045" s="6">
        <v>157.59</v>
      </c>
      <c r="C9045" s="6">
        <v>108.05352999999999</v>
      </c>
      <c r="D9045" s="6">
        <v>0.45844379170213101</v>
      </c>
      <c r="E9045" s="4">
        <f t="shared" si="35"/>
        <v>0.13329985912738546</v>
      </c>
      <c r="F9045" s="4"/>
    </row>
    <row r="9046" spans="1:6" ht="13.2" x14ac:dyDescent="0.25">
      <c r="A9046" s="5">
        <v>44837.833333333336</v>
      </c>
      <c r="B9046" s="6">
        <v>162</v>
      </c>
      <c r="C9046" s="6">
        <v>108.34626</v>
      </c>
      <c r="D9046" s="6">
        <v>0.49520620277986499</v>
      </c>
      <c r="E9046" s="4">
        <f t="shared" si="35"/>
        <v>0.14763568063182533</v>
      </c>
      <c r="F9046" s="4"/>
    </row>
    <row r="9047" spans="1:6" ht="13.2" x14ac:dyDescent="0.25">
      <c r="A9047" s="5">
        <v>44837.875</v>
      </c>
      <c r="B9047" s="6">
        <v>166.39</v>
      </c>
      <c r="C9047" s="6">
        <v>110.27582</v>
      </c>
      <c r="D9047" s="6">
        <v>0.508852983364802</v>
      </c>
      <c r="E9047" s="4">
        <f t="shared" si="35"/>
        <v>0.16259268141976496</v>
      </c>
      <c r="F9047" s="4"/>
    </row>
    <row r="9048" spans="1:6" ht="13.2" x14ac:dyDescent="0.25">
      <c r="A9048" s="5">
        <v>44837.916666666664</v>
      </c>
      <c r="B9048" s="6">
        <v>170.48</v>
      </c>
      <c r="C9048" s="6">
        <v>118.5175</v>
      </c>
      <c r="D9048" s="6">
        <v>0.43843736157107499</v>
      </c>
      <c r="E9048" s="4">
        <f t="shared" si="35"/>
        <v>0.17345723899842722</v>
      </c>
      <c r="F9048" s="4"/>
    </row>
    <row r="9049" spans="1:6" ht="13.2" x14ac:dyDescent="0.25">
      <c r="A9049" s="5">
        <v>44837.958333333336</v>
      </c>
      <c r="B9049" s="6">
        <v>186.37</v>
      </c>
      <c r="C9049" s="6">
        <v>137.13912999999999</v>
      </c>
      <c r="D9049" s="6">
        <v>0.35898484991118101</v>
      </c>
      <c r="E9049" s="4">
        <f t="shared" si="35"/>
        <v>0.18174869058969223</v>
      </c>
      <c r="F9049" s="4"/>
    </row>
    <row r="9050" spans="1:6" ht="13.2" x14ac:dyDescent="0.25">
      <c r="A9050" s="5">
        <v>44838</v>
      </c>
      <c r="B9050" s="6">
        <v>201.51</v>
      </c>
      <c r="C9050" s="6">
        <v>181.24015</v>
      </c>
      <c r="D9050" s="6">
        <v>0.111839733083425</v>
      </c>
      <c r="E9050" s="4">
        <f t="shared" si="35"/>
        <v>0.18394420288399385</v>
      </c>
      <c r="F9050" s="4"/>
    </row>
    <row r="9051" spans="1:6" ht="13.2" x14ac:dyDescent="0.25">
      <c r="A9051" s="5">
        <v>44838.041666666664</v>
      </c>
      <c r="B9051" s="6">
        <v>236.5</v>
      </c>
      <c r="C9051" s="6">
        <v>218.53733</v>
      </c>
      <c r="D9051" s="6">
        <v>8.2194973279851105E-2</v>
      </c>
      <c r="E9051" s="4">
        <f t="shared" si="35"/>
        <v>0.18615244779929394</v>
      </c>
      <c r="F9051" s="4"/>
    </row>
    <row r="9052" spans="1:6" ht="13.2" x14ac:dyDescent="0.25">
      <c r="A9052" s="5">
        <v>44838.083333333336</v>
      </c>
      <c r="B9052" s="6">
        <v>268.32</v>
      </c>
      <c r="C9052" s="6">
        <v>250.56764000000001</v>
      </c>
      <c r="D9052" s="6">
        <v>7.0848574061678396E-2</v>
      </c>
      <c r="E9052" s="4">
        <f t="shared" si="35"/>
        <v>0.18533155330881904</v>
      </c>
      <c r="F9052" s="4"/>
    </row>
    <row r="9053" spans="1:6" ht="13.2" x14ac:dyDescent="0.25">
      <c r="A9053" s="5">
        <v>44838.125</v>
      </c>
      <c r="B9053" s="6">
        <v>268.55</v>
      </c>
      <c r="C9053" s="6">
        <v>261.90980999999999</v>
      </c>
      <c r="D9053" s="6">
        <v>2.5352964060414599E-2</v>
      </c>
      <c r="E9053" s="4">
        <f t="shared" si="35"/>
        <v>0.18568092328855781</v>
      </c>
      <c r="F9053" s="4"/>
    </row>
    <row r="9054" spans="1:6" ht="13.2" x14ac:dyDescent="0.25">
      <c r="A9054" s="5">
        <v>44838.166666666664</v>
      </c>
      <c r="B9054" s="6">
        <v>265.04000000000002</v>
      </c>
      <c r="C9054" s="6">
        <v>256.30403999999999</v>
      </c>
      <c r="D9054" s="6">
        <v>3.4084363242967299E-2</v>
      </c>
      <c r="E9054" s="4">
        <f t="shared" si="35"/>
        <v>0.18619365286729225</v>
      </c>
      <c r="F9054" s="4"/>
    </row>
    <row r="9055" spans="1:6" ht="13.2" x14ac:dyDescent="0.25">
      <c r="A9055" s="5">
        <v>44838.208333333336</v>
      </c>
      <c r="B9055" s="6">
        <v>264.91000000000003</v>
      </c>
      <c r="C9055" s="6">
        <v>249.11993000000001</v>
      </c>
      <c r="D9055" s="6">
        <v>6.3383407341195103E-2</v>
      </c>
      <c r="E9055" s="4">
        <f t="shared" si="35"/>
        <v>0.18774075084363304</v>
      </c>
      <c r="F9055" s="4"/>
    </row>
    <row r="9056" spans="1:6" ht="13.2" x14ac:dyDescent="0.25">
      <c r="A9056" s="5">
        <v>44838.25</v>
      </c>
      <c r="B9056" s="6">
        <v>258.08</v>
      </c>
      <c r="C9056" s="6">
        <v>244.57536999999999</v>
      </c>
      <c r="D9056" s="6">
        <v>5.5216639353341201E-2</v>
      </c>
      <c r="E9056" s="4">
        <f t="shared" si="35"/>
        <v>0.18782596338764235</v>
      </c>
      <c r="F9056" s="4"/>
    </row>
    <row r="9057" spans="1:6" ht="13.2" x14ac:dyDescent="0.25">
      <c r="A9057" s="5">
        <v>44838.291666666664</v>
      </c>
      <c r="B9057" s="6">
        <v>254.38</v>
      </c>
      <c r="C9057" s="6">
        <v>240.02689000000001</v>
      </c>
      <c r="D9057" s="6">
        <v>5.9797925140803898E-2</v>
      </c>
      <c r="E9057" s="4">
        <f t="shared" si="35"/>
        <v>0.18912315249836043</v>
      </c>
      <c r="F9057" s="4"/>
    </row>
    <row r="9058" spans="1:6" ht="13.2" x14ac:dyDescent="0.25">
      <c r="A9058" s="5">
        <v>44838.333333333336</v>
      </c>
      <c r="B9058" s="6">
        <v>269.98</v>
      </c>
      <c r="C9058" s="6">
        <v>236.11144999999999</v>
      </c>
      <c r="D9058" s="6">
        <v>0.14344306470524801</v>
      </c>
      <c r="E9058" s="4">
        <f t="shared" si="35"/>
        <v>0.19503390816574831</v>
      </c>
      <c r="F9058" s="4"/>
    </row>
    <row r="9059" spans="1:6" ht="13.2" x14ac:dyDescent="0.25">
      <c r="A9059" s="5">
        <v>44838.375</v>
      </c>
      <c r="B9059" s="6">
        <v>266.01</v>
      </c>
      <c r="C9059" s="6">
        <v>230.20537999999999</v>
      </c>
      <c r="D9059" s="6">
        <v>0.15553337632682601</v>
      </c>
      <c r="E9059" s="4">
        <f t="shared" si="35"/>
        <v>0.20078240588522087</v>
      </c>
      <c r="F9059" s="4"/>
    </row>
    <row r="9060" spans="1:6" ht="13.2" x14ac:dyDescent="0.25">
      <c r="A9060" s="5">
        <v>44838.416666666664</v>
      </c>
      <c r="B9060" s="6">
        <v>274.23</v>
      </c>
      <c r="C9060" s="6">
        <v>224.24329</v>
      </c>
      <c r="D9060" s="6">
        <v>0.22291284613243001</v>
      </c>
      <c r="E9060" s="4">
        <f t="shared" si="35"/>
        <v>0.20730476697500835</v>
      </c>
      <c r="F9060" s="4"/>
    </row>
    <row r="9061" spans="1:6" ht="13.2" x14ac:dyDescent="0.25">
      <c r="A9061" s="5">
        <v>44838.458333333336</v>
      </c>
      <c r="B9061" s="6">
        <v>280.49</v>
      </c>
      <c r="C9061" s="6">
        <v>225.15654000000001</v>
      </c>
      <c r="D9061" s="6">
        <v>0.24575550858971201</v>
      </c>
      <c r="E9061" s="4">
        <f t="shared" si="35"/>
        <v>0.21461418818742428</v>
      </c>
      <c r="F9061" s="4"/>
    </row>
    <row r="9062" spans="1:6" ht="13.2" x14ac:dyDescent="0.25">
      <c r="A9062" s="5">
        <v>44838.5</v>
      </c>
      <c r="B9062" s="6">
        <v>282.64</v>
      </c>
      <c r="C9062" s="6">
        <v>231.89353</v>
      </c>
      <c r="D9062" s="6">
        <v>0.21883521286686999</v>
      </c>
      <c r="E9062" s="4">
        <f t="shared" si="35"/>
        <v>0.22081970007940413</v>
      </c>
      <c r="F9062" s="4"/>
    </row>
    <row r="9063" spans="1:6" ht="13.2" x14ac:dyDescent="0.25">
      <c r="A9063" s="5">
        <v>44838.541666666664</v>
      </c>
      <c r="B9063" s="6">
        <v>283.64</v>
      </c>
      <c r="C9063" s="6">
        <v>233.33687</v>
      </c>
      <c r="D9063" s="6">
        <v>0.215581575256409</v>
      </c>
      <c r="E9063" s="4">
        <f t="shared" si="35"/>
        <v>0.22499211455205892</v>
      </c>
      <c r="F9063" s="4"/>
    </row>
    <row r="9064" spans="1:6" ht="13.2" x14ac:dyDescent="0.25">
      <c r="A9064" s="5">
        <v>44838.583333333336</v>
      </c>
      <c r="B9064" s="6">
        <v>280.70999999999998</v>
      </c>
      <c r="C9064" s="6">
        <v>221.48791</v>
      </c>
      <c r="D9064" s="6">
        <v>0.26738294654547901</v>
      </c>
      <c r="E9064" s="4">
        <f t="shared" si="35"/>
        <v>0.22774754173792799</v>
      </c>
      <c r="F9064" s="4"/>
    </row>
    <row r="9065" spans="1:6" ht="13.2" x14ac:dyDescent="0.25">
      <c r="A9065" s="5">
        <v>44838.625</v>
      </c>
      <c r="B9065" s="6">
        <v>239.74</v>
      </c>
      <c r="C9065" s="6">
        <v>192.77271999999999</v>
      </c>
      <c r="D9065" s="6">
        <v>0.24364069770867999</v>
      </c>
      <c r="E9065" s="4">
        <f t="shared" si="35"/>
        <v>0.2293039979987852</v>
      </c>
      <c r="F9065" s="4"/>
    </row>
    <row r="9066" spans="1:6" ht="13.2" x14ac:dyDescent="0.25">
      <c r="A9066" s="5">
        <v>44838.666666666664</v>
      </c>
      <c r="B9066" s="6">
        <v>188.78</v>
      </c>
      <c r="C9066" s="6">
        <v>158.54123999999999</v>
      </c>
      <c r="D9066" s="6">
        <v>0.19073119397829799</v>
      </c>
      <c r="E9066" s="4">
        <f t="shared" si="35"/>
        <v>0.22889979884461883</v>
      </c>
      <c r="F9066" s="4"/>
    </row>
    <row r="9067" spans="1:6" ht="13.2" x14ac:dyDescent="0.25">
      <c r="A9067" s="5">
        <v>44838.708333333336</v>
      </c>
      <c r="B9067" s="6">
        <v>171.51</v>
      </c>
      <c r="C9067" s="6">
        <v>133.16383999999999</v>
      </c>
      <c r="D9067" s="6">
        <v>0.28796225762188798</v>
      </c>
      <c r="E9067" s="4">
        <f t="shared" si="35"/>
        <v>0.22499100811452111</v>
      </c>
      <c r="F9067" s="4"/>
    </row>
    <row r="9068" spans="1:6" ht="13.2" x14ac:dyDescent="0.25">
      <c r="A9068" s="5">
        <v>44838.75</v>
      </c>
      <c r="B9068" s="6">
        <v>173.27</v>
      </c>
      <c r="C9068" s="6">
        <v>125.14386</v>
      </c>
      <c r="D9068" s="6">
        <v>0.38456653007187003</v>
      </c>
      <c r="E9068" s="4">
        <f t="shared" si="35"/>
        <v>0.22245787411235166</v>
      </c>
      <c r="F9068" s="4"/>
    </row>
    <row r="9069" spans="1:6" ht="13.2" x14ac:dyDescent="0.25">
      <c r="A9069" s="5">
        <v>44838.791666666664</v>
      </c>
      <c r="B9069" s="6">
        <v>174.6</v>
      </c>
      <c r="C9069" s="6">
        <v>126.02193</v>
      </c>
      <c r="D9069" s="6">
        <v>0.385473147411724</v>
      </c>
      <c r="E9069" s="4">
        <f t="shared" si="35"/>
        <v>0.21941743060025135</v>
      </c>
      <c r="F9069" s="4"/>
    </row>
    <row r="9070" spans="1:6" ht="13.2" x14ac:dyDescent="0.25">
      <c r="A9070" s="5">
        <v>44838.833333333336</v>
      </c>
      <c r="B9070" s="6">
        <v>168.19</v>
      </c>
      <c r="C9070" s="6">
        <v>127.72217000000001</v>
      </c>
      <c r="D9070" s="6">
        <v>0.316842643685117</v>
      </c>
      <c r="E9070" s="4">
        <f t="shared" si="35"/>
        <v>0.21198561563797022</v>
      </c>
      <c r="F9070" s="4"/>
    </row>
    <row r="9071" spans="1:6" ht="13.2" x14ac:dyDescent="0.25">
      <c r="A9071" s="5">
        <v>44838.875</v>
      </c>
      <c r="B9071" s="6">
        <v>170.7</v>
      </c>
      <c r="C9071" s="6">
        <v>131.22298000000001</v>
      </c>
      <c r="D9071" s="6">
        <v>0.300839228007167</v>
      </c>
      <c r="E9071" s="4">
        <f t="shared" si="35"/>
        <v>0.20331837583140211</v>
      </c>
      <c r="F9071" s="4"/>
    </row>
    <row r="9072" spans="1:6" ht="13.2" x14ac:dyDescent="0.25">
      <c r="A9072" s="5">
        <v>44838.916666666664</v>
      </c>
      <c r="B9072" s="6">
        <v>182.46</v>
      </c>
      <c r="C9072" s="6">
        <v>138.02846</v>
      </c>
      <c r="D9072" s="6">
        <v>0.32190129484890301</v>
      </c>
      <c r="E9072" s="4">
        <f t="shared" si="35"/>
        <v>0.19846270638464492</v>
      </c>
      <c r="F9072" s="4"/>
    </row>
    <row r="9073" spans="1:6" ht="13.2" x14ac:dyDescent="0.25">
      <c r="A9073" s="5">
        <v>44838.958333333336</v>
      </c>
      <c r="B9073" s="6">
        <v>185.19</v>
      </c>
      <c r="C9073" s="6">
        <v>151.93610000000001</v>
      </c>
      <c r="D9073" s="6">
        <v>0.21886766871072699</v>
      </c>
      <c r="E9073" s="4">
        <f t="shared" si="35"/>
        <v>0.19262449050129271</v>
      </c>
      <c r="F9073" s="4"/>
    </row>
    <row r="9074" spans="1:6" ht="13.2" x14ac:dyDescent="0.25">
      <c r="A9074" s="5">
        <v>44839</v>
      </c>
      <c r="B9074" s="6">
        <v>198.58</v>
      </c>
      <c r="C9074" s="6">
        <v>192.3502</v>
      </c>
      <c r="D9074" s="6">
        <v>3.2387801000466898E-2</v>
      </c>
      <c r="E9074" s="4">
        <f t="shared" si="35"/>
        <v>0.18931399333116941</v>
      </c>
      <c r="F9074" s="4"/>
    </row>
    <row r="9075" spans="1:6" ht="13.2" x14ac:dyDescent="0.25">
      <c r="A9075" s="5">
        <v>44839.041666666664</v>
      </c>
      <c r="B9075" s="6">
        <v>238.15</v>
      </c>
      <c r="C9075" s="6">
        <v>228.21019999999999</v>
      </c>
      <c r="D9075" s="6">
        <v>4.3555458958451497E-2</v>
      </c>
      <c r="E9075" s="4">
        <f t="shared" si="35"/>
        <v>0.18770401356777777</v>
      </c>
      <c r="F9075" s="4"/>
    </row>
    <row r="9076" spans="1:6" ht="13.2" x14ac:dyDescent="0.25">
      <c r="A9076" s="5">
        <v>44839.083333333336</v>
      </c>
      <c r="B9076" s="6">
        <v>276.31</v>
      </c>
      <c r="C9076" s="6">
        <v>256.21285999999998</v>
      </c>
      <c r="D9076" s="6">
        <v>7.8439232129097702E-2</v>
      </c>
      <c r="E9076" s="4">
        <f t="shared" si="35"/>
        <v>0.18802029098725359</v>
      </c>
      <c r="F9076" s="4"/>
    </row>
    <row r="9077" spans="1:6" ht="13.2" x14ac:dyDescent="0.25">
      <c r="A9077" s="5">
        <v>44839.125</v>
      </c>
      <c r="B9077" s="6">
        <v>277.04000000000002</v>
      </c>
      <c r="C9077" s="6">
        <v>262.80921999999998</v>
      </c>
      <c r="D9077" s="6">
        <v>5.4148709090191101E-2</v>
      </c>
      <c r="E9077" s="4">
        <f t="shared" si="35"/>
        <v>0.18922011369682765</v>
      </c>
      <c r="F9077" s="4"/>
    </row>
    <row r="9078" spans="1:6" ht="13.2" x14ac:dyDescent="0.25">
      <c r="A9078" s="5">
        <v>44839.166666666664</v>
      </c>
      <c r="B9078" s="6">
        <v>269.82</v>
      </c>
      <c r="C9078" s="6">
        <v>253.97980999999999</v>
      </c>
      <c r="D9078" s="6">
        <v>6.2367910268142999E-2</v>
      </c>
      <c r="E9078" s="4">
        <f t="shared" si="35"/>
        <v>0.1903985948228766</v>
      </c>
      <c r="F9078" s="4"/>
    </row>
    <row r="9079" spans="1:6" ht="13.2" x14ac:dyDescent="0.25">
      <c r="A9079" s="5">
        <v>44839.208333333336</v>
      </c>
      <c r="B9079" s="6">
        <v>271.5</v>
      </c>
      <c r="C9079" s="6">
        <v>246.40724</v>
      </c>
      <c r="D9079" s="6">
        <v>0.101834507784755</v>
      </c>
      <c r="E9079" s="4">
        <f t="shared" si="35"/>
        <v>0.19200072400802493</v>
      </c>
      <c r="F9079" s="4"/>
    </row>
    <row r="9080" spans="1:6" ht="13.2" x14ac:dyDescent="0.25">
      <c r="A9080" s="5">
        <v>44839.25</v>
      </c>
      <c r="B9080" s="6">
        <v>279.5</v>
      </c>
      <c r="C9080" s="6">
        <v>242.44889000000001</v>
      </c>
      <c r="D9080" s="6">
        <v>0.152820291319956</v>
      </c>
      <c r="E9080" s="4">
        <f t="shared" si="35"/>
        <v>0.19606754283996719</v>
      </c>
      <c r="F9080" s="4"/>
    </row>
    <row r="9081" spans="1:6" ht="13.2" x14ac:dyDescent="0.25">
      <c r="A9081" s="5">
        <v>44839.291666666664</v>
      </c>
      <c r="B9081" s="6">
        <v>276.08999999999997</v>
      </c>
      <c r="C9081" s="6">
        <v>237.00864000000001</v>
      </c>
      <c r="D9081" s="6">
        <v>0.16489424183017101</v>
      </c>
      <c r="E9081" s="4">
        <f t="shared" si="35"/>
        <v>0.20044655603535752</v>
      </c>
      <c r="F9081" s="4"/>
    </row>
    <row r="9082" spans="1:6" ht="13.2" x14ac:dyDescent="0.25">
      <c r="A9082" s="5">
        <v>44839.333333333336</v>
      </c>
      <c r="B9082" s="6">
        <v>268.42</v>
      </c>
      <c r="C9082" s="6">
        <v>231.66495</v>
      </c>
      <c r="D9082" s="6">
        <v>0.15865606773920701</v>
      </c>
      <c r="E9082" s="4">
        <f t="shared" si="35"/>
        <v>0.20108043116177246</v>
      </c>
      <c r="F9082" s="4"/>
    </row>
    <row r="9083" spans="1:6" ht="13.2" x14ac:dyDescent="0.25">
      <c r="A9083" s="5">
        <v>44839.375</v>
      </c>
      <c r="B9083" s="6">
        <v>269.20999999999998</v>
      </c>
      <c r="C9083" s="6">
        <v>225.97559999999999</v>
      </c>
      <c r="D9083" s="6">
        <v>0.19132331101233899</v>
      </c>
      <c r="E9083" s="4">
        <f t="shared" si="35"/>
        <v>0.20257167844033552</v>
      </c>
      <c r="F9083" s="4"/>
    </row>
    <row r="9084" spans="1:6" ht="13.2" x14ac:dyDescent="0.25">
      <c r="A9084" s="5">
        <v>44839.416666666664</v>
      </c>
      <c r="B9084" s="6">
        <v>265.29000000000002</v>
      </c>
      <c r="C9084" s="6">
        <v>221.66901999999999</v>
      </c>
      <c r="D9084" s="6">
        <v>0.196784286771331</v>
      </c>
      <c r="E9084" s="4">
        <f t="shared" si="35"/>
        <v>0.20148298846695642</v>
      </c>
      <c r="F9084" s="4"/>
    </row>
    <row r="9085" spans="1:6" ht="13.2" x14ac:dyDescent="0.25">
      <c r="A9085" s="5">
        <v>44839.458333333336</v>
      </c>
      <c r="B9085" s="6">
        <v>267.29000000000002</v>
      </c>
      <c r="C9085" s="6">
        <v>223.79908</v>
      </c>
      <c r="D9085" s="6">
        <v>0.194330200106273</v>
      </c>
      <c r="E9085" s="4">
        <f t="shared" si="35"/>
        <v>0.19934026728014642</v>
      </c>
      <c r="F9085" s="4"/>
    </row>
    <row r="9086" spans="1:6" ht="13.2" x14ac:dyDescent="0.25">
      <c r="A9086" s="5">
        <v>44839.5</v>
      </c>
      <c r="B9086" s="6">
        <v>270.44</v>
      </c>
      <c r="C9086" s="6">
        <v>230.86368999999999</v>
      </c>
      <c r="D9086" s="6">
        <v>0.17142717419096901</v>
      </c>
      <c r="E9086" s="4">
        <f t="shared" si="35"/>
        <v>0.19736493233531718</v>
      </c>
      <c r="F9086" s="4"/>
    </row>
    <row r="9087" spans="1:6" ht="13.2" x14ac:dyDescent="0.25">
      <c r="A9087" s="5">
        <v>44839.541666666664</v>
      </c>
      <c r="B9087" s="6">
        <v>277.88</v>
      </c>
      <c r="C9087" s="6">
        <v>232.05165</v>
      </c>
      <c r="D9087" s="6">
        <v>0.19749202386623799</v>
      </c>
      <c r="E9087" s="4">
        <f t="shared" si="35"/>
        <v>0.19661120102739341</v>
      </c>
      <c r="F9087" s="4"/>
    </row>
    <row r="9088" spans="1:6" ht="13.2" x14ac:dyDescent="0.25">
      <c r="A9088" s="5">
        <v>44839.583333333336</v>
      </c>
      <c r="B9088" s="6">
        <v>288.12</v>
      </c>
      <c r="C9088" s="6">
        <v>220.52481</v>
      </c>
      <c r="D9088" s="6">
        <v>0.30651966098508299</v>
      </c>
      <c r="E9088" s="4">
        <f t="shared" si="35"/>
        <v>0.19824189746237694</v>
      </c>
      <c r="F9088" s="4"/>
    </row>
    <row r="9089" spans="1:6" ht="13.2" x14ac:dyDescent="0.25">
      <c r="A9089" s="5">
        <v>44839.625</v>
      </c>
      <c r="B9089" s="6">
        <v>247.97</v>
      </c>
      <c r="C9089" s="6">
        <v>194.44032999999999</v>
      </c>
      <c r="D9089" s="6">
        <v>0.27530127108918201</v>
      </c>
      <c r="E9089" s="4">
        <f t="shared" si="35"/>
        <v>0.19956108801989789</v>
      </c>
      <c r="F9089" s="4"/>
    </row>
    <row r="9090" spans="1:6" ht="13.2" x14ac:dyDescent="0.25">
      <c r="A9090" s="5">
        <v>44839.666666666664</v>
      </c>
      <c r="B9090" s="6">
        <v>186.16</v>
      </c>
      <c r="C9090" s="6">
        <v>164.20330999999999</v>
      </c>
      <c r="D9090" s="6">
        <v>0.13371648841914299</v>
      </c>
      <c r="E9090" s="4">
        <f t="shared" si="35"/>
        <v>0.19718547528826638</v>
      </c>
      <c r="F9090" s="4"/>
    </row>
    <row r="9091" spans="1:6" ht="13.2" x14ac:dyDescent="0.25">
      <c r="A9091" s="5">
        <v>44839.708333333336</v>
      </c>
      <c r="B9091" s="6">
        <v>164.47</v>
      </c>
      <c r="C9091" s="6">
        <v>141.05476999999999</v>
      </c>
      <c r="D9091" s="6">
        <v>0.16600097961947599</v>
      </c>
      <c r="E9091" s="4">
        <f t="shared" si="35"/>
        <v>0.19210375537149924</v>
      </c>
      <c r="F9091" s="4"/>
    </row>
    <row r="9092" spans="1:6" ht="13.2" x14ac:dyDescent="0.25">
      <c r="A9092" s="5">
        <v>44839.75</v>
      </c>
      <c r="B9092" s="6">
        <v>157.75</v>
      </c>
      <c r="C9092" s="6">
        <v>132.86881</v>
      </c>
      <c r="D9092" s="6">
        <v>0.18726132942712401</v>
      </c>
      <c r="E9092" s="4">
        <f t="shared" si="35"/>
        <v>0.18388270534463477</v>
      </c>
      <c r="F9092" s="4"/>
    </row>
    <row r="9093" spans="1:6" ht="13.2" x14ac:dyDescent="0.25">
      <c r="A9093" s="5">
        <v>44839.791666666664</v>
      </c>
      <c r="B9093" s="6">
        <v>161.72999999999999</v>
      </c>
      <c r="C9093" s="6">
        <v>134.02413000000001</v>
      </c>
      <c r="D9093" s="6">
        <v>0.20672299831381</v>
      </c>
      <c r="E9093" s="4">
        <f t="shared" si="35"/>
        <v>0.17643478246555508</v>
      </c>
      <c r="F9093" s="4"/>
    </row>
    <row r="9094" spans="1:6" ht="13.2" x14ac:dyDescent="0.25">
      <c r="A9094" s="5">
        <v>44839.833333333336</v>
      </c>
      <c r="B9094" s="6">
        <v>153.41</v>
      </c>
      <c r="C9094" s="6">
        <v>137.11017000000001</v>
      </c>
      <c r="D9094" s="6">
        <v>0.118881261689048</v>
      </c>
      <c r="E9094" s="4">
        <f t="shared" si="35"/>
        <v>0.16818639154905216</v>
      </c>
      <c r="F9094" s="4"/>
    </row>
    <row r="9095" spans="1:6" ht="13.2" x14ac:dyDescent="0.25">
      <c r="A9095" s="5">
        <v>44839.875</v>
      </c>
      <c r="B9095" s="6">
        <v>158.86000000000001</v>
      </c>
      <c r="C9095" s="6">
        <v>141.10518999999999</v>
      </c>
      <c r="D9095" s="6">
        <v>0.12582676795942099</v>
      </c>
      <c r="E9095" s="4">
        <f t="shared" si="35"/>
        <v>0.16089420571372942</v>
      </c>
      <c r="F9095" s="4"/>
    </row>
    <row r="9096" spans="1:6" ht="13.2" x14ac:dyDescent="0.25">
      <c r="A9096" s="5">
        <v>44839.916666666664</v>
      </c>
      <c r="B9096" s="6">
        <v>167.87</v>
      </c>
      <c r="C9096" s="6">
        <v>147.47624999999999</v>
      </c>
      <c r="D9096" s="6">
        <v>0.13828497808969201</v>
      </c>
      <c r="E9096" s="4">
        <f t="shared" si="35"/>
        <v>0.1532435258487623</v>
      </c>
      <c r="F9096" s="4"/>
    </row>
    <row r="9097" spans="1:6" ht="13.2" x14ac:dyDescent="0.25">
      <c r="A9097" s="5">
        <v>44839.958333333336</v>
      </c>
      <c r="B9097" s="6">
        <v>178.43</v>
      </c>
      <c r="C9097" s="6">
        <v>161.75549000000001</v>
      </c>
      <c r="D9097" s="6">
        <v>0.103084661917811</v>
      </c>
      <c r="E9097" s="4">
        <f t="shared" si="35"/>
        <v>0.14841923389905745</v>
      </c>
      <c r="F9097" s="4"/>
    </row>
    <row r="9098" spans="1:6" ht="13.2" x14ac:dyDescent="0.25">
      <c r="A9098" s="5">
        <v>44840</v>
      </c>
      <c r="B9098" s="6">
        <v>200.23</v>
      </c>
      <c r="C9098" s="6">
        <v>200.55289999999999</v>
      </c>
      <c r="D9098" s="6">
        <v>1.61004901948565E-3</v>
      </c>
      <c r="E9098" s="4">
        <f t="shared" si="35"/>
        <v>0.14713682756651658</v>
      </c>
      <c r="F9098" s="4"/>
    </row>
    <row r="9099" spans="1:6" ht="13.2" x14ac:dyDescent="0.25">
      <c r="A9099" s="5">
        <v>44840.041666666664</v>
      </c>
      <c r="B9099" s="6">
        <v>241.21</v>
      </c>
      <c r="C9099" s="6">
        <v>235.13103000000001</v>
      </c>
      <c r="D9099" s="6">
        <v>2.58535421717839E-2</v>
      </c>
      <c r="E9099" s="4">
        <f t="shared" si="35"/>
        <v>0.14639924770040544</v>
      </c>
      <c r="F9099" s="4"/>
    </row>
    <row r="9100" spans="1:6" ht="13.2" x14ac:dyDescent="0.25">
      <c r="A9100" s="5">
        <v>44840.083333333336</v>
      </c>
      <c r="B9100" s="6">
        <v>286.25</v>
      </c>
      <c r="C9100" s="6">
        <v>260.35762999999997</v>
      </c>
      <c r="D9100" s="6">
        <v>9.9449246023633003E-2</v>
      </c>
      <c r="E9100" s="4">
        <f t="shared" si="35"/>
        <v>0.14727466494601107</v>
      </c>
      <c r="F9100" s="4"/>
    </row>
    <row r="9101" spans="1:6" ht="13.2" x14ac:dyDescent="0.25">
      <c r="A9101" s="5">
        <v>44840.125</v>
      </c>
      <c r="B9101" s="6">
        <v>282.5</v>
      </c>
      <c r="C9101" s="6">
        <v>264.81752999999998</v>
      </c>
      <c r="D9101" s="6">
        <v>6.6772279010381297E-2</v>
      </c>
      <c r="E9101" s="4">
        <f t="shared" si="35"/>
        <v>0.14780064702601903</v>
      </c>
      <c r="F9101" s="4"/>
    </row>
    <row r="9102" spans="1:6" ht="13.2" x14ac:dyDescent="0.25">
      <c r="A9102" s="5">
        <v>44840.166666666664</v>
      </c>
      <c r="B9102" s="6">
        <v>289.08</v>
      </c>
      <c r="C9102" s="6">
        <v>255.01696000000001</v>
      </c>
      <c r="D9102" s="6">
        <v>0.13357166519434599</v>
      </c>
      <c r="E9102" s="4">
        <f t="shared" si="35"/>
        <v>0.15076747014794414</v>
      </c>
      <c r="F9102" s="4"/>
    </row>
    <row r="9103" spans="1:6" ht="13.2" x14ac:dyDescent="0.25">
      <c r="A9103" s="5">
        <v>44840.208333333336</v>
      </c>
      <c r="B9103" s="6">
        <v>279.06</v>
      </c>
      <c r="C9103" s="6">
        <v>247.40579</v>
      </c>
      <c r="D9103" s="6">
        <v>0.12794449960124199</v>
      </c>
      <c r="E9103" s="4">
        <f t="shared" si="35"/>
        <v>0.15185538647363109</v>
      </c>
      <c r="F9103" s="4"/>
    </row>
    <row r="9104" spans="1:6" ht="13.2" x14ac:dyDescent="0.25">
      <c r="A9104" s="5">
        <v>44840.25</v>
      </c>
      <c r="B9104" s="6">
        <v>280.11</v>
      </c>
      <c r="C9104" s="6">
        <v>243.63964000000001</v>
      </c>
      <c r="D9104" s="6">
        <v>0.14968976312721499</v>
      </c>
      <c r="E9104" s="4">
        <f t="shared" si="35"/>
        <v>0.15172494779893356</v>
      </c>
      <c r="F9104" s="4"/>
    </row>
    <row r="9105" spans="1:6" ht="13.2" x14ac:dyDescent="0.25">
      <c r="A9105" s="5">
        <v>44840.291666666664</v>
      </c>
      <c r="B9105" s="6">
        <v>273.85000000000002</v>
      </c>
      <c r="C9105" s="6">
        <v>237.66283000000001</v>
      </c>
      <c r="D9105" s="6">
        <v>0.152262640312748</v>
      </c>
      <c r="E9105" s="4">
        <f t="shared" si="35"/>
        <v>0.15119863106904094</v>
      </c>
      <c r="F9105" s="4"/>
    </row>
    <row r="9106" spans="1:6" ht="13.2" x14ac:dyDescent="0.25">
      <c r="A9106" s="5">
        <v>44840.333333333336</v>
      </c>
      <c r="B9106" s="6">
        <v>282.41000000000003</v>
      </c>
      <c r="C9106" s="6">
        <v>231.82527999999999</v>
      </c>
      <c r="D9106" s="6">
        <v>0.218201914821369</v>
      </c>
      <c r="E9106" s="4">
        <f t="shared" si="35"/>
        <v>0.1536797080307977</v>
      </c>
      <c r="F9106" s="4"/>
    </row>
    <row r="9107" spans="1:6" ht="13.2" x14ac:dyDescent="0.25">
      <c r="A9107" s="5">
        <v>44840.375</v>
      </c>
      <c r="B9107" s="6">
        <v>274.20999999999998</v>
      </c>
      <c r="C9107" s="6">
        <v>226.79868999999999</v>
      </c>
      <c r="D9107" s="6">
        <v>0.209045784170975</v>
      </c>
      <c r="E9107" s="4">
        <f t="shared" si="35"/>
        <v>0.1544181444124075</v>
      </c>
      <c r="F9107" s="4"/>
    </row>
    <row r="9108" spans="1:6" ht="13.2" x14ac:dyDescent="0.25">
      <c r="A9108" s="5">
        <v>44840.416666666664</v>
      </c>
      <c r="B9108" s="6">
        <v>270.38</v>
      </c>
      <c r="C9108" s="6">
        <v>223.72393</v>
      </c>
      <c r="D9108" s="6">
        <v>0.20854304678091401</v>
      </c>
      <c r="E9108" s="4">
        <f t="shared" si="35"/>
        <v>0.15490809274614012</v>
      </c>
      <c r="F9108" s="4"/>
    </row>
    <row r="9109" spans="1:6" ht="13.2" x14ac:dyDescent="0.25">
      <c r="A9109" s="5">
        <v>44840.458333333336</v>
      </c>
      <c r="B9109" s="6">
        <v>271.31</v>
      </c>
      <c r="C9109" s="6">
        <v>226.23579000000001</v>
      </c>
      <c r="D9109" s="6">
        <v>0.19923554093717799</v>
      </c>
      <c r="E9109" s="4">
        <f t="shared" si="35"/>
        <v>0.15511248194742785</v>
      </c>
      <c r="F9109" s="4"/>
    </row>
    <row r="9110" spans="1:6" ht="13.2" x14ac:dyDescent="0.25">
      <c r="A9110" s="5">
        <v>44840.5</v>
      </c>
      <c r="B9110" s="6">
        <v>276.38</v>
      </c>
      <c r="C9110" s="6">
        <v>233.35261</v>
      </c>
      <c r="D9110" s="6">
        <v>0.18438786692807899</v>
      </c>
      <c r="E9110" s="4">
        <f t="shared" si="35"/>
        <v>0.15565251081147408</v>
      </c>
      <c r="F9110" s="4"/>
    </row>
    <row r="9111" spans="1:6" ht="13.2" x14ac:dyDescent="0.25">
      <c r="A9111" s="5">
        <v>44840.541666666664</v>
      </c>
      <c r="B9111" s="6">
        <v>287.12</v>
      </c>
      <c r="C9111" s="6">
        <v>235.15467000000001</v>
      </c>
      <c r="D9111" s="6">
        <v>0.220983618994255</v>
      </c>
      <c r="E9111" s="4">
        <f t="shared" si="35"/>
        <v>0.15663132727514145</v>
      </c>
      <c r="F9111" s="4"/>
    </row>
    <row r="9112" spans="1:6" ht="13.2" x14ac:dyDescent="0.25">
      <c r="A9112" s="5">
        <v>44840.583333333336</v>
      </c>
      <c r="B9112" s="6">
        <v>284.66000000000003</v>
      </c>
      <c r="C9112" s="6">
        <v>224.69104999999999</v>
      </c>
      <c r="D9112" s="6">
        <v>0.266895143353507</v>
      </c>
      <c r="E9112" s="4">
        <f t="shared" si="35"/>
        <v>0.15498030570715912</v>
      </c>
      <c r="F9112" s="4"/>
    </row>
    <row r="9113" spans="1:6" ht="13.2" x14ac:dyDescent="0.25">
      <c r="A9113" s="5">
        <v>44840.625</v>
      </c>
      <c r="B9113" s="6">
        <v>257.97000000000003</v>
      </c>
      <c r="C9113" s="6">
        <v>199.57164</v>
      </c>
      <c r="D9113" s="6">
        <v>0.29261853036834301</v>
      </c>
      <c r="E9113" s="4">
        <f t="shared" si="35"/>
        <v>0.15570185817712415</v>
      </c>
      <c r="F9113" s="4"/>
    </row>
    <row r="9114" spans="1:6" ht="13.2" x14ac:dyDescent="0.25">
      <c r="A9114" s="5">
        <v>44840.666666666664</v>
      </c>
      <c r="B9114" s="6">
        <v>195.07</v>
      </c>
      <c r="C9114" s="6">
        <v>169.96298999999999</v>
      </c>
      <c r="D9114" s="6">
        <v>0.14772045372936701</v>
      </c>
      <c r="E9114" s="4">
        <f t="shared" si="35"/>
        <v>0.15628535673171681</v>
      </c>
      <c r="F9114" s="4"/>
    </row>
    <row r="9115" spans="1:6" ht="13.2" x14ac:dyDescent="0.25">
      <c r="A9115" s="5">
        <v>44840.708333333336</v>
      </c>
      <c r="B9115" s="6">
        <v>173.21</v>
      </c>
      <c r="C9115" s="6">
        <v>146.99027000000001</v>
      </c>
      <c r="D9115" s="6">
        <v>0.17837731708363999</v>
      </c>
      <c r="E9115" s="4">
        <f t="shared" si="35"/>
        <v>0.15680103745939034</v>
      </c>
      <c r="F9115" s="4"/>
    </row>
    <row r="9116" spans="1:6" ht="13.2" x14ac:dyDescent="0.25">
      <c r="A9116" s="5">
        <v>44840.75</v>
      </c>
      <c r="B9116" s="6">
        <v>160.62</v>
      </c>
      <c r="C9116" s="6">
        <v>138.64031</v>
      </c>
      <c r="D9116" s="6">
        <v>0.158537513368226</v>
      </c>
      <c r="E9116" s="4">
        <f t="shared" si="35"/>
        <v>0.15560421179026959</v>
      </c>
      <c r="F9116" s="4"/>
    </row>
    <row r="9117" spans="1:6" ht="13.2" x14ac:dyDescent="0.25">
      <c r="A9117" s="5">
        <v>44840.791666666664</v>
      </c>
      <c r="B9117" s="6">
        <v>163.58000000000001</v>
      </c>
      <c r="C9117" s="6">
        <v>140.11491000000001</v>
      </c>
      <c r="D9117" s="6">
        <v>0.16747032846111801</v>
      </c>
      <c r="E9117" s="4">
        <f t="shared" si="35"/>
        <v>0.15396868387974075</v>
      </c>
      <c r="F9117" s="4"/>
    </row>
    <row r="9118" spans="1:6" ht="13.2" x14ac:dyDescent="0.25">
      <c r="A9118" s="5">
        <v>44840.833333333336</v>
      </c>
      <c r="B9118" s="6">
        <v>162.27000000000001</v>
      </c>
      <c r="C9118" s="6">
        <v>143.91533999999999</v>
      </c>
      <c r="D9118" s="6">
        <v>0.127537898322722</v>
      </c>
      <c r="E9118" s="4">
        <f t="shared" si="35"/>
        <v>0.1543293770728105</v>
      </c>
      <c r="F9118" s="4"/>
    </row>
    <row r="9119" spans="1:6" ht="13.2" x14ac:dyDescent="0.25">
      <c r="A9119" s="5">
        <v>44840.875</v>
      </c>
      <c r="B9119" s="6">
        <v>165.24</v>
      </c>
      <c r="C9119" s="6">
        <v>148.07429999999999</v>
      </c>
      <c r="D9119" s="6">
        <v>0.115926261343123</v>
      </c>
      <c r="E9119" s="4">
        <f t="shared" si="35"/>
        <v>0.15391685596379809</v>
      </c>
      <c r="F9119" s="4"/>
    </row>
    <row r="9120" spans="1:6" ht="13.2" x14ac:dyDescent="0.25">
      <c r="A9120" s="5">
        <v>44840.916666666664</v>
      </c>
      <c r="B9120" s="6">
        <v>169.27</v>
      </c>
      <c r="C9120" s="6">
        <v>154.32238000000001</v>
      </c>
      <c r="D9120" s="6">
        <v>9.6859703693009294E-2</v>
      </c>
      <c r="E9120" s="4">
        <f t="shared" si="35"/>
        <v>0.15219080286393633</v>
      </c>
      <c r="F9120" s="4"/>
    </row>
    <row r="9121" spans="1:6" ht="13.2" x14ac:dyDescent="0.25">
      <c r="A9121" s="5">
        <v>44840.958333333336</v>
      </c>
      <c r="B9121" s="6">
        <v>176.79</v>
      </c>
      <c r="C9121" s="6">
        <v>169.00547</v>
      </c>
      <c r="D9121" s="6">
        <v>4.6060816848117303E-2</v>
      </c>
      <c r="E9121" s="4">
        <f t="shared" si="35"/>
        <v>0.14981480931936575</v>
      </c>
      <c r="F9121" s="4"/>
    </row>
    <row r="9122" spans="1:6" ht="13.2" x14ac:dyDescent="0.25">
      <c r="A9122" s="5">
        <v>44838</v>
      </c>
      <c r="B9122" s="6">
        <v>201.51</v>
      </c>
      <c r="C9122" s="6">
        <v>225.94647000000001</v>
      </c>
      <c r="D9122" s="6">
        <v>0.10815159006467299</v>
      </c>
      <c r="E9122" s="4">
        <f t="shared" si="35"/>
        <v>0.15425404019624855</v>
      </c>
      <c r="F9122" s="4"/>
    </row>
    <row r="9123" spans="1:6" ht="13.2" x14ac:dyDescent="0.25">
      <c r="A9123" s="5">
        <v>44838.041666666664</v>
      </c>
      <c r="B9123" s="6">
        <v>236.5</v>
      </c>
      <c r="C9123" s="6">
        <v>256.91629999999998</v>
      </c>
      <c r="D9123" s="6">
        <v>7.9466736832189994E-2</v>
      </c>
      <c r="E9123" s="4">
        <f t="shared" si="35"/>
        <v>0.15648792330709882</v>
      </c>
      <c r="F9123" s="4"/>
    </row>
    <row r="9124" spans="1:6" ht="13.2" x14ac:dyDescent="0.25">
      <c r="A9124" s="5">
        <v>44838.083333333336</v>
      </c>
      <c r="B9124" s="6">
        <v>268.32</v>
      </c>
      <c r="C9124" s="6">
        <v>273.17995999999999</v>
      </c>
      <c r="D9124" s="6">
        <v>1.7790324004732998E-2</v>
      </c>
      <c r="E9124" s="4">
        <f t="shared" si="35"/>
        <v>0.15308546822297797</v>
      </c>
      <c r="F9124" s="4"/>
    </row>
    <row r="9125" spans="1:6" ht="13.2" x14ac:dyDescent="0.25">
      <c r="A9125" s="5">
        <v>44838.125</v>
      </c>
      <c r="B9125" s="6">
        <v>268.55</v>
      </c>
      <c r="C9125" s="6">
        <v>273.92505</v>
      </c>
      <c r="D9125" s="6">
        <v>1.96223383002028E-2</v>
      </c>
      <c r="E9125" s="4">
        <f t="shared" si="35"/>
        <v>0.15112088736005388</v>
      </c>
      <c r="F9125" s="4"/>
    </row>
    <row r="9126" spans="1:6" ht="13.2" x14ac:dyDescent="0.25">
      <c r="A9126" s="5">
        <v>44838.166666666664</v>
      </c>
      <c r="B9126" s="6">
        <v>265.04000000000002</v>
      </c>
      <c r="C9126" s="6">
        <v>265.39731999999998</v>
      </c>
      <c r="D9126" s="6">
        <v>1.34635873489588E-3</v>
      </c>
      <c r="E9126" s="4">
        <f t="shared" si="35"/>
        <v>0.1456114995909101</v>
      </c>
      <c r="F9126" s="4"/>
    </row>
    <row r="9127" spans="1:6" ht="13.2" x14ac:dyDescent="0.25">
      <c r="A9127" s="5">
        <v>44838.208333333336</v>
      </c>
      <c r="B9127" s="6">
        <v>264.91000000000003</v>
      </c>
      <c r="C9127" s="6">
        <v>259.28368999999998</v>
      </c>
      <c r="D9127" s="6">
        <v>2.16994366286597E-2</v>
      </c>
      <c r="E9127" s="4">
        <f t="shared" si="35"/>
        <v>0.14118462196705253</v>
      </c>
      <c r="F9127" s="4"/>
    </row>
    <row r="9128" spans="1:6" ht="13.2" x14ac:dyDescent="0.25">
      <c r="A9128" s="5">
        <v>44838.25</v>
      </c>
      <c r="B9128" s="6">
        <v>258.08</v>
      </c>
      <c r="C9128" s="6">
        <v>259.56281999999999</v>
      </c>
      <c r="D9128" s="6">
        <v>5.7127596317531198E-3</v>
      </c>
      <c r="E9128" s="4">
        <f t="shared" si="35"/>
        <v>0.13518558015474161</v>
      </c>
      <c r="F9128" s="4"/>
    </row>
    <row r="9129" spans="1:6" ht="13.2" x14ac:dyDescent="0.25">
      <c r="A9129" s="5">
        <v>44838.291666666664</v>
      </c>
      <c r="B9129" s="6">
        <v>254.38</v>
      </c>
      <c r="C9129" s="6">
        <v>260.49050999999997</v>
      </c>
      <c r="D9129" s="6">
        <v>2.3457706770200398E-2</v>
      </c>
      <c r="E9129" s="4">
        <f t="shared" si="35"/>
        <v>0.1298187079238021</v>
      </c>
      <c r="F9129" s="4"/>
    </row>
    <row r="9130" spans="1:6" ht="13.2" x14ac:dyDescent="0.25">
      <c r="A9130" s="5">
        <v>44838.333333333336</v>
      </c>
      <c r="B9130" s="6">
        <v>269.98</v>
      </c>
      <c r="C9130" s="6">
        <v>260.66793999999999</v>
      </c>
      <c r="D9130" s="6">
        <v>3.5723840837503899E-2</v>
      </c>
      <c r="E9130" s="4">
        <f t="shared" si="35"/>
        <v>0.12221545484114109</v>
      </c>
      <c r="F9130" s="4"/>
    </row>
    <row r="9131" spans="1:6" ht="13.2" x14ac:dyDescent="0.25">
      <c r="A9131" s="5">
        <v>44838.375</v>
      </c>
      <c r="B9131" s="6">
        <v>266.01</v>
      </c>
      <c r="C9131" s="6">
        <v>257.88301000000001</v>
      </c>
      <c r="D9131" s="6">
        <v>3.1514251365376701E-2</v>
      </c>
      <c r="E9131" s="4">
        <f t="shared" si="35"/>
        <v>0.11481830764090782</v>
      </c>
      <c r="F9131" s="4"/>
    </row>
    <row r="9132" spans="1:6" ht="13.2" x14ac:dyDescent="0.25">
      <c r="A9132" s="5">
        <v>44838.416666666664</v>
      </c>
      <c r="B9132" s="6">
        <v>274.23</v>
      </c>
      <c r="C9132" s="6">
        <v>253.30941999999999</v>
      </c>
      <c r="D9132" s="6">
        <v>8.2589032812123694E-2</v>
      </c>
      <c r="E9132" s="4">
        <f t="shared" si="35"/>
        <v>0.10957022372554155</v>
      </c>
      <c r="F9132" s="4"/>
    </row>
    <row r="9133" spans="1:6" ht="13.2" x14ac:dyDescent="0.25">
      <c r="A9133" s="5">
        <v>44838.458333333336</v>
      </c>
      <c r="B9133" s="6">
        <v>280.49</v>
      </c>
      <c r="C9133" s="6">
        <v>252.60529</v>
      </c>
      <c r="D9133" s="6">
        <v>0.110388464152908</v>
      </c>
      <c r="E9133" s="4">
        <f t="shared" si="35"/>
        <v>0.10586826219286362</v>
      </c>
      <c r="F9133" s="4"/>
    </row>
    <row r="9134" spans="1:6" ht="13.2" x14ac:dyDescent="0.25">
      <c r="A9134" s="5">
        <v>44838.5</v>
      </c>
      <c r="B9134" s="6">
        <v>282.64</v>
      </c>
      <c r="C9134" s="6">
        <v>260.50049999999999</v>
      </c>
      <c r="D9134" s="6">
        <v>8.4988320559845301E-2</v>
      </c>
      <c r="E9134" s="4">
        <f t="shared" si="35"/>
        <v>0.10172661442752057</v>
      </c>
      <c r="F9134" s="4"/>
    </row>
    <row r="9135" spans="1:6" ht="13.2" x14ac:dyDescent="0.25">
      <c r="A9135" s="5">
        <v>44838.541666666664</v>
      </c>
      <c r="B9135" s="6">
        <v>283.64</v>
      </c>
      <c r="C9135" s="6">
        <v>265.56808000000001</v>
      </c>
      <c r="D9135" s="6">
        <v>6.8050045773573306E-2</v>
      </c>
      <c r="E9135" s="4">
        <f t="shared" si="35"/>
        <v>9.5354382209992164E-2</v>
      </c>
      <c r="F9135" s="4"/>
    </row>
    <row r="9136" spans="1:6" ht="13.2" x14ac:dyDescent="0.25">
      <c r="A9136" s="5">
        <v>44838.583333333336</v>
      </c>
      <c r="B9136" s="6">
        <v>280.70999999999998</v>
      </c>
      <c r="C9136" s="6">
        <v>253.86761000000001</v>
      </c>
      <c r="D9136" s="6">
        <v>0.105733811414539</v>
      </c>
      <c r="E9136" s="4">
        <f t="shared" si="35"/>
        <v>8.863932671253516E-2</v>
      </c>
      <c r="F9136" s="4"/>
    </row>
    <row r="9137" spans="1:6" ht="13.2" x14ac:dyDescent="0.25">
      <c r="A9137" s="5">
        <v>44838.625</v>
      </c>
      <c r="B9137" s="6">
        <v>239.74</v>
      </c>
      <c r="C9137" s="6">
        <v>218.75636</v>
      </c>
      <c r="D9137" s="6">
        <v>9.5922422552651695E-2</v>
      </c>
      <c r="E9137" s="4">
        <f t="shared" si="35"/>
        <v>8.0443655553548016E-2</v>
      </c>
      <c r="F9137" s="4"/>
    </row>
    <row r="9138" spans="1:6" ht="13.2" x14ac:dyDescent="0.25">
      <c r="A9138" s="5">
        <v>44838.666666666664</v>
      </c>
      <c r="B9138" s="6">
        <v>188.78</v>
      </c>
      <c r="C9138" s="6">
        <v>176.59374</v>
      </c>
      <c r="D9138" s="6">
        <v>6.9007315887867807E-2</v>
      </c>
      <c r="E9138" s="4">
        <f t="shared" si="35"/>
        <v>7.716394147681889E-2</v>
      </c>
      <c r="F9138" s="4"/>
    </row>
    <row r="9139" spans="1:6" ht="13.2" x14ac:dyDescent="0.25">
      <c r="A9139" s="5">
        <v>44838.708333333336</v>
      </c>
      <c r="B9139" s="6">
        <v>171.51</v>
      </c>
      <c r="C9139" s="6">
        <v>147.2509</v>
      </c>
      <c r="D9139" s="6">
        <v>0.16474670103883901</v>
      </c>
      <c r="E9139" s="4">
        <f t="shared" si="35"/>
        <v>7.659599914161884E-2</v>
      </c>
      <c r="F9139" s="4"/>
    </row>
    <row r="9140" spans="1:6" ht="13.2" x14ac:dyDescent="0.25">
      <c r="A9140" s="5">
        <v>44838.75</v>
      </c>
      <c r="B9140" s="6">
        <v>173.27</v>
      </c>
      <c r="C9140" s="6">
        <v>139.02896000000001</v>
      </c>
      <c r="D9140" s="6">
        <v>0.24628710449966601</v>
      </c>
      <c r="E9140" s="4">
        <f t="shared" si="35"/>
        <v>8.0252232105428825E-2</v>
      </c>
      <c r="F9140" s="4"/>
    </row>
    <row r="9141" spans="1:6" ht="13.2" x14ac:dyDescent="0.25">
      <c r="A9141" s="5">
        <v>44838.791666666664</v>
      </c>
      <c r="B9141" s="6">
        <v>174.6</v>
      </c>
      <c r="C9141" s="6">
        <v>141.33202</v>
      </c>
      <c r="D9141" s="6">
        <v>0.235388838283072</v>
      </c>
      <c r="E9141" s="4">
        <f t="shared" si="35"/>
        <v>8.3082170014676909E-2</v>
      </c>
      <c r="F9141" s="4"/>
    </row>
    <row r="9142" spans="1:6" ht="13.2" x14ac:dyDescent="0.25">
      <c r="A9142" s="5">
        <v>44838.833333333336</v>
      </c>
      <c r="B9142" s="6">
        <v>168.19</v>
      </c>
      <c r="C9142" s="6">
        <v>143.81129999999999</v>
      </c>
      <c r="D9142" s="6">
        <v>0.16951866786545899</v>
      </c>
      <c r="E9142" s="4">
        <f t="shared" si="35"/>
        <v>8.4831368745624289E-2</v>
      </c>
      <c r="F9142" s="4"/>
    </row>
    <row r="9143" spans="1:6" ht="13.2" x14ac:dyDescent="0.25">
      <c r="A9143" s="5">
        <v>44838.875</v>
      </c>
      <c r="B9143" s="6">
        <v>170.7</v>
      </c>
      <c r="C9143" s="6">
        <v>149.40665000000001</v>
      </c>
      <c r="D9143" s="6">
        <v>0.142519426009484</v>
      </c>
      <c r="E9143" s="4">
        <f t="shared" si="35"/>
        <v>8.5939417273389329E-2</v>
      </c>
      <c r="F9143" s="4"/>
    </row>
    <row r="9144" spans="1:6" ht="13.2" x14ac:dyDescent="0.25">
      <c r="A9144" s="5">
        <v>44838.916666666664</v>
      </c>
      <c r="B9144" s="6">
        <v>182.46</v>
      </c>
      <c r="C9144" s="6">
        <v>163.50470000000001</v>
      </c>
      <c r="D9144" s="6">
        <v>0.115931223995395</v>
      </c>
      <c r="E9144" s="4">
        <f t="shared" si="35"/>
        <v>8.6734063952655413E-2</v>
      </c>
      <c r="F9144" s="4"/>
    </row>
    <row r="9145" spans="1:6" ht="13.2" x14ac:dyDescent="0.25">
      <c r="A9145" s="5">
        <v>44838.958333333336</v>
      </c>
      <c r="B9145" s="6">
        <v>185.19</v>
      </c>
      <c r="C9145" s="6">
        <v>188.28018</v>
      </c>
      <c r="D9145" s="6">
        <v>1.6412667546844301E-2</v>
      </c>
      <c r="E9145" s="4">
        <f t="shared" si="35"/>
        <v>8.5498724398435685E-2</v>
      </c>
      <c r="F9145" s="4"/>
    </row>
    <row r="9146" spans="1:6" ht="13.2" x14ac:dyDescent="0.25">
      <c r="A9146" s="5">
        <v>44839</v>
      </c>
      <c r="B9146" s="6">
        <v>198.58</v>
      </c>
      <c r="C9146" s="6">
        <v>219.04999000000001</v>
      </c>
      <c r="D9146" s="6">
        <v>9.3448942864594403E-2</v>
      </c>
      <c r="E9146" s="4">
        <f t="shared" si="35"/>
        <v>8.4886114098432427E-2</v>
      </c>
      <c r="F9146" s="4"/>
    </row>
    <row r="9147" spans="1:6" ht="13.2" x14ac:dyDescent="0.25">
      <c r="A9147" s="5">
        <v>44839.041666666664</v>
      </c>
      <c r="B9147" s="6">
        <v>238.15</v>
      </c>
      <c r="C9147" s="6">
        <v>250.80817999999999</v>
      </c>
      <c r="D9147" s="6">
        <v>5.0469566024521101E-2</v>
      </c>
      <c r="E9147" s="4">
        <f t="shared" si="35"/>
        <v>8.3677898648112869E-2</v>
      </c>
      <c r="F9147" s="4"/>
    </row>
    <row r="9148" spans="1:6" ht="13.2" x14ac:dyDescent="0.25">
      <c r="A9148" s="5">
        <v>44839.083333333336</v>
      </c>
      <c r="B9148" s="6">
        <v>276.31</v>
      </c>
      <c r="C9148" s="6">
        <v>272.66430000000003</v>
      </c>
      <c r="D9148" s="6">
        <v>1.33706539506637E-2</v>
      </c>
      <c r="E9148" s="4">
        <f t="shared" si="35"/>
        <v>8.3493745729193325E-2</v>
      </c>
      <c r="F9148" s="4"/>
    </row>
    <row r="9149" spans="1:6" ht="13.2" x14ac:dyDescent="0.25">
      <c r="A9149" s="5">
        <v>44839.125</v>
      </c>
      <c r="B9149" s="6">
        <v>277.04000000000002</v>
      </c>
      <c r="C9149" s="6">
        <v>276.1524</v>
      </c>
      <c r="D9149" s="6">
        <v>3.2141672496781501E-3</v>
      </c>
      <c r="E9149" s="4">
        <f t="shared" si="35"/>
        <v>8.2810071935421461E-2</v>
      </c>
      <c r="F9149" s="4"/>
    </row>
    <row r="9150" spans="1:6" ht="13.2" x14ac:dyDescent="0.25">
      <c r="A9150" s="5">
        <v>44839.166666666664</v>
      </c>
      <c r="B9150" s="6">
        <v>269.82</v>
      </c>
      <c r="C9150" s="6">
        <v>267.35732999999999</v>
      </c>
      <c r="D9150" s="6">
        <v>9.2111557218199393E-3</v>
      </c>
      <c r="E9150" s="4">
        <f t="shared" si="35"/>
        <v>8.3137771809876637E-2</v>
      </c>
      <c r="F9150" s="4"/>
    </row>
    <row r="9151" spans="1:6" ht="13.2" x14ac:dyDescent="0.25">
      <c r="A9151" s="5">
        <v>44839.208333333336</v>
      </c>
      <c r="B9151" s="6">
        <v>271.5</v>
      </c>
      <c r="C9151" s="6">
        <v>261.10831000000002</v>
      </c>
      <c r="D9151" s="6">
        <v>3.9798388645692503E-2</v>
      </c>
      <c r="E9151" s="4">
        <f t="shared" si="35"/>
        <v>8.3891894810586329E-2</v>
      </c>
      <c r="F9151" s="4"/>
    </row>
    <row r="9152" spans="1:6" ht="13.2" x14ac:dyDescent="0.25">
      <c r="A9152" s="5">
        <v>44839.25</v>
      </c>
      <c r="B9152" s="6">
        <v>279.5</v>
      </c>
      <c r="C9152" s="6">
        <v>259.72041999999999</v>
      </c>
      <c r="D9152" s="6">
        <v>7.6157200115416407E-2</v>
      </c>
      <c r="E9152" s="4">
        <f t="shared" si="35"/>
        <v>8.6827079830738965E-2</v>
      </c>
      <c r="F9152" s="4"/>
    </row>
    <row r="9153" spans="1:6" ht="13.2" x14ac:dyDescent="0.25">
      <c r="A9153" s="5">
        <v>44839.291666666664</v>
      </c>
      <c r="B9153" s="6">
        <v>276.08999999999997</v>
      </c>
      <c r="C9153" s="6">
        <v>257.60354000000001</v>
      </c>
      <c r="D9153" s="6">
        <v>7.1763221887400905E-2</v>
      </c>
      <c r="E9153" s="4">
        <f t="shared" si="35"/>
        <v>8.883980962728899E-2</v>
      </c>
      <c r="F9153" s="4"/>
    </row>
    <row r="9154" spans="1:6" ht="13.2" x14ac:dyDescent="0.25">
      <c r="A9154" s="5">
        <v>44839.333333333336</v>
      </c>
      <c r="B9154" s="6">
        <v>268.42</v>
      </c>
      <c r="C9154" s="6">
        <v>255.44924</v>
      </c>
      <c r="D9154" s="6">
        <v>5.0776271638154E-2</v>
      </c>
      <c r="E9154" s="4">
        <f t="shared" si="35"/>
        <v>8.9466994243982745E-2</v>
      </c>
      <c r="F9154" s="4"/>
    </row>
    <row r="9155" spans="1:6" ht="13.2" x14ac:dyDescent="0.25">
      <c r="A9155" s="5">
        <v>44839.375</v>
      </c>
      <c r="B9155" s="6">
        <v>269.20999999999998</v>
      </c>
      <c r="C9155" s="6">
        <v>251.88571999999999</v>
      </c>
      <c r="D9155" s="6">
        <v>6.8778333285427901E-2</v>
      </c>
      <c r="E9155" s="4">
        <f t="shared" si="35"/>
        <v>9.1019664323984881E-2</v>
      </c>
      <c r="F9155" s="4"/>
    </row>
    <row r="9156" spans="1:6" ht="13.2" x14ac:dyDescent="0.25">
      <c r="A9156" s="5">
        <v>44839.416666666664</v>
      </c>
      <c r="B9156" s="6">
        <v>265.29000000000002</v>
      </c>
      <c r="C9156" s="6">
        <v>248.03908000000001</v>
      </c>
      <c r="D9156" s="6">
        <v>6.9549201682250997E-2</v>
      </c>
      <c r="E9156" s="4">
        <f t="shared" si="35"/>
        <v>9.0476338026906855E-2</v>
      </c>
      <c r="F9156" s="4"/>
    </row>
    <row r="9157" spans="1:6" ht="13.2" x14ac:dyDescent="0.25">
      <c r="A9157" s="5">
        <v>44839.458333333336</v>
      </c>
      <c r="B9157" s="6">
        <v>267.29000000000002</v>
      </c>
      <c r="C9157" s="6">
        <v>247.67466999999999</v>
      </c>
      <c r="D9157" s="6">
        <v>7.9197965621595506E-2</v>
      </c>
      <c r="E9157" s="4">
        <f t="shared" si="35"/>
        <v>8.9176733921435491E-2</v>
      </c>
      <c r="F9157" s="4"/>
    </row>
    <row r="9158" spans="1:6" ht="13.2" x14ac:dyDescent="0.25">
      <c r="A9158" s="5">
        <v>44839.5</v>
      </c>
      <c r="B9158" s="6">
        <v>270.44</v>
      </c>
      <c r="C9158" s="6">
        <v>252.97926000000001</v>
      </c>
      <c r="D9158" s="6">
        <v>6.9020440647980297E-2</v>
      </c>
      <c r="E9158" s="4">
        <f t="shared" si="35"/>
        <v>8.851140559177445E-2</v>
      </c>
      <c r="F9158" s="4"/>
    </row>
    <row r="9159" spans="1:6" ht="13.2" x14ac:dyDescent="0.25">
      <c r="A9159" s="5">
        <v>44839.541666666664</v>
      </c>
      <c r="B9159" s="6">
        <v>277.88</v>
      </c>
      <c r="C9159" s="6">
        <v>255.18733</v>
      </c>
      <c r="D9159" s="6">
        <v>8.8925535605549E-2</v>
      </c>
      <c r="E9159" s="4">
        <f t="shared" si="35"/>
        <v>8.9381217668106763E-2</v>
      </c>
      <c r="F9159" s="4"/>
    </row>
    <row r="9160" spans="1:6" ht="13.2" x14ac:dyDescent="0.25">
      <c r="A9160" s="5">
        <v>44839.583333333336</v>
      </c>
      <c r="B9160" s="6">
        <v>288.12</v>
      </c>
      <c r="C9160" s="6">
        <v>244.38819000000001</v>
      </c>
      <c r="D9160" s="6">
        <v>0.178944039808142</v>
      </c>
      <c r="E9160" s="4">
        <f t="shared" si="35"/>
        <v>9.243164385117357E-2</v>
      </c>
      <c r="F9160" s="4"/>
    </row>
    <row r="9161" spans="1:6" ht="13.2" x14ac:dyDescent="0.25">
      <c r="A9161" s="5">
        <v>44839.625</v>
      </c>
      <c r="B9161" s="6">
        <v>247.97</v>
      </c>
      <c r="C9161" s="6">
        <v>214.59922</v>
      </c>
      <c r="D9161" s="6">
        <v>0.155502801920715</v>
      </c>
      <c r="E9161" s="4">
        <f t="shared" si="35"/>
        <v>9.491415965817622E-2</v>
      </c>
      <c r="F9161" s="4"/>
    </row>
    <row r="9162" spans="1:6" ht="13.2" x14ac:dyDescent="0.25">
      <c r="A9162" s="5">
        <v>44839.666666666664</v>
      </c>
      <c r="B9162" s="6">
        <v>186.16</v>
      </c>
      <c r="C9162" s="6">
        <v>178.46289999999999</v>
      </c>
      <c r="D9162" s="6">
        <v>4.3129972672191201E-2</v>
      </c>
      <c r="E9162" s="4">
        <f t="shared" si="35"/>
        <v>9.3835937024189686E-2</v>
      </c>
      <c r="F9162" s="4"/>
    </row>
    <row r="9163" spans="1:6" ht="13.2" x14ac:dyDescent="0.25">
      <c r="A9163" s="5">
        <v>44839.708333333336</v>
      </c>
      <c r="B9163" s="6">
        <v>164.47</v>
      </c>
      <c r="C9163" s="6">
        <v>151.86954</v>
      </c>
      <c r="D9163" s="6">
        <v>8.2968974555397895E-2</v>
      </c>
      <c r="E9163" s="4">
        <f t="shared" si="35"/>
        <v>9.0428531754046304E-2</v>
      </c>
      <c r="F9163" s="4"/>
    </row>
    <row r="9164" spans="1:6" ht="13.2" x14ac:dyDescent="0.25">
      <c r="A9164" s="5">
        <v>44839.75</v>
      </c>
      <c r="B9164" s="6">
        <v>157.75</v>
      </c>
      <c r="C9164" s="6">
        <v>143.46620999999999</v>
      </c>
      <c r="D9164" s="6">
        <v>9.9562050185893994E-2</v>
      </c>
      <c r="E9164" s="4">
        <f t="shared" si="35"/>
        <v>8.4314987824305798E-2</v>
      </c>
      <c r="F9164" s="4"/>
    </row>
    <row r="9165" spans="1:6" ht="13.2" x14ac:dyDescent="0.25">
      <c r="A9165" s="5">
        <v>44839.791666666664</v>
      </c>
      <c r="B9165" s="6">
        <v>161.72999999999999</v>
      </c>
      <c r="C9165" s="6">
        <v>145.98975999999999</v>
      </c>
      <c r="D9165" s="6">
        <v>0.107817425002959</v>
      </c>
      <c r="E9165" s="4">
        <f t="shared" si="35"/>
        <v>7.8999512270967756E-2</v>
      </c>
      <c r="F9165" s="4"/>
    </row>
    <row r="9166" spans="1:6" ht="13.2" x14ac:dyDescent="0.25">
      <c r="A9166" s="5">
        <v>44839.833333333336</v>
      </c>
      <c r="B9166" s="6">
        <v>153.41</v>
      </c>
      <c r="C9166" s="6">
        <v>150.02741</v>
      </c>
      <c r="D9166" s="6">
        <v>2.2546480006553401E-2</v>
      </c>
      <c r="E9166" s="4">
        <f t="shared" si="35"/>
        <v>7.2875671110180021E-2</v>
      </c>
      <c r="F9166" s="4"/>
    </row>
    <row r="9167" spans="1:6" ht="13.2" x14ac:dyDescent="0.25">
      <c r="A9167" s="5">
        <v>44839.875</v>
      </c>
      <c r="B9167" s="6">
        <v>158.86000000000001</v>
      </c>
      <c r="C9167" s="6">
        <v>155.95509000000001</v>
      </c>
      <c r="D9167" s="6">
        <v>1.8626580254610399E-2</v>
      </c>
      <c r="E9167" s="4">
        <f t="shared" si="35"/>
        <v>6.7713469203726964E-2</v>
      </c>
      <c r="F9167" s="4"/>
    </row>
    <row r="9168" spans="1:6" ht="13.2" x14ac:dyDescent="0.25">
      <c r="A9168" s="5">
        <v>44839.916666666664</v>
      </c>
      <c r="B9168" s="6">
        <v>167.87</v>
      </c>
      <c r="C9168" s="6">
        <v>167.46016</v>
      </c>
      <c r="D9168" s="6">
        <v>2.44738808323127E-3</v>
      </c>
      <c r="E9168" s="4">
        <f t="shared" si="35"/>
        <v>6.2984976040720134E-2</v>
      </c>
      <c r="F9168" s="4"/>
    </row>
    <row r="9169" spans="1:6" ht="13.2" x14ac:dyDescent="0.25">
      <c r="A9169" s="5">
        <v>44839.958333333336</v>
      </c>
      <c r="B9169" s="6">
        <v>178.43</v>
      </c>
      <c r="C9169" s="6">
        <v>186.99524</v>
      </c>
      <c r="D9169" s="6">
        <v>4.5804588394870303E-2</v>
      </c>
      <c r="E9169" s="4">
        <f t="shared" si="35"/>
        <v>6.4209639409387897E-2</v>
      </c>
      <c r="F9169" s="4"/>
    </row>
    <row r="9170" spans="1:6" ht="13.2" x14ac:dyDescent="0.25">
      <c r="A9170" s="5">
        <v>44840</v>
      </c>
      <c r="B9170" s="6">
        <v>200.23</v>
      </c>
      <c r="C9170" s="6">
        <v>222.02268000000001</v>
      </c>
      <c r="D9170" s="6">
        <v>9.8155197478023495E-2</v>
      </c>
      <c r="E9170" s="4">
        <f t="shared" si="35"/>
        <v>6.4405733351614106E-2</v>
      </c>
      <c r="F9170" s="4"/>
    </row>
    <row r="9171" spans="1:6" ht="13.2" x14ac:dyDescent="0.25">
      <c r="A9171" s="5">
        <v>44840.041666666664</v>
      </c>
      <c r="B9171" s="6">
        <v>241.21</v>
      </c>
      <c r="C9171" s="6">
        <v>251.25193999999999</v>
      </c>
      <c r="D9171" s="6">
        <v>3.9967611792370503E-2</v>
      </c>
      <c r="E9171" s="4">
        <f t="shared" si="35"/>
        <v>6.3968151925274483E-2</v>
      </c>
      <c r="F9171" s="4"/>
    </row>
    <row r="9172" spans="1:6" ht="13.2" x14ac:dyDescent="0.25">
      <c r="A9172" s="5">
        <v>44840.083333333336</v>
      </c>
      <c r="B9172" s="6">
        <v>286.25</v>
      </c>
      <c r="C9172" s="6">
        <v>271.33186000000001</v>
      </c>
      <c r="D9172" s="6">
        <v>5.4981158497199603E-2</v>
      </c>
      <c r="E9172" s="4">
        <f t="shared" si="35"/>
        <v>6.5701922948046818E-2</v>
      </c>
      <c r="F9172" s="4"/>
    </row>
    <row r="9173" spans="1:6" ht="13.2" x14ac:dyDescent="0.25">
      <c r="A9173" s="5">
        <v>44840.125</v>
      </c>
      <c r="B9173" s="6">
        <v>282.5</v>
      </c>
      <c r="C9173" s="6">
        <v>274.23129999999998</v>
      </c>
      <c r="D9173" s="6">
        <v>3.01522838567297E-2</v>
      </c>
      <c r="E9173" s="4">
        <f t="shared" si="35"/>
        <v>6.6824344473340624E-2</v>
      </c>
      <c r="F9173" s="4"/>
    </row>
    <row r="9174" spans="1:6" ht="13.2" x14ac:dyDescent="0.25">
      <c r="A9174" s="5">
        <v>44840.166666666664</v>
      </c>
      <c r="B9174" s="6">
        <v>289.08</v>
      </c>
      <c r="C9174" s="6">
        <v>266.34638000000001</v>
      </c>
      <c r="D9174" s="6">
        <v>8.5353591064387502E-2</v>
      </c>
      <c r="E9174" s="4">
        <f t="shared" si="35"/>
        <v>6.9996945945947617E-2</v>
      </c>
      <c r="F9174" s="4"/>
    </row>
    <row r="9175" spans="1:6" ht="13.2" x14ac:dyDescent="0.25">
      <c r="A9175" s="5">
        <v>44840.208333333336</v>
      </c>
      <c r="B9175" s="6">
        <v>279.06</v>
      </c>
      <c r="C9175" s="6">
        <v>261.45433000000003</v>
      </c>
      <c r="D9175" s="6">
        <v>6.7337458132745304E-2</v>
      </c>
      <c r="E9175" s="4">
        <f t="shared" si="35"/>
        <v>7.1144407174574806E-2</v>
      </c>
      <c r="F9175" s="4"/>
    </row>
    <row r="9176" spans="1:6" ht="13.2" x14ac:dyDescent="0.25">
      <c r="A9176" s="5">
        <v>44840.25</v>
      </c>
      <c r="B9176" s="6">
        <v>280.11</v>
      </c>
      <c r="C9176" s="6">
        <v>260.55009999999999</v>
      </c>
      <c r="D9176" s="6">
        <v>7.5071550538648904E-2</v>
      </c>
      <c r="E9176" s="4">
        <f t="shared" si="35"/>
        <v>7.1099171775542827E-2</v>
      </c>
      <c r="F9176" s="4"/>
    </row>
    <row r="9177" spans="1:6" ht="13.2" x14ac:dyDescent="0.25">
      <c r="A9177" s="5">
        <v>44840.291666666664</v>
      </c>
      <c r="B9177" s="6">
        <v>273.85000000000002</v>
      </c>
      <c r="C9177" s="6">
        <v>258.39183000000003</v>
      </c>
      <c r="D9177" s="6">
        <v>5.9824530829786601E-2</v>
      </c>
      <c r="E9177" s="4">
        <f t="shared" si="35"/>
        <v>7.0601726314808891E-2</v>
      </c>
      <c r="F9177" s="4"/>
    </row>
    <row r="9178" spans="1:6" ht="13.2" x14ac:dyDescent="0.25">
      <c r="A9178" s="5">
        <v>44840.333333333336</v>
      </c>
      <c r="B9178" s="6">
        <v>282.41000000000003</v>
      </c>
      <c r="C9178" s="6">
        <v>256.42093</v>
      </c>
      <c r="D9178" s="6">
        <v>0.101353153972259</v>
      </c>
      <c r="E9178" s="4">
        <f t="shared" si="35"/>
        <v>7.2709096412063273E-2</v>
      </c>
      <c r="F9178" s="4"/>
    </row>
    <row r="9179" spans="1:6" ht="13.2" x14ac:dyDescent="0.25">
      <c r="A9179" s="5">
        <v>44840.375</v>
      </c>
      <c r="B9179" s="6">
        <v>274.20999999999998</v>
      </c>
      <c r="C9179" s="6">
        <v>253.30867000000001</v>
      </c>
      <c r="D9179" s="6">
        <v>8.2513283102390297E-2</v>
      </c>
      <c r="E9179" s="4">
        <f t="shared" si="35"/>
        <v>7.3281385987770037E-2</v>
      </c>
      <c r="F9179" s="4"/>
    </row>
    <row r="9180" spans="1:6" ht="13.2" x14ac:dyDescent="0.25">
      <c r="A9180" s="5">
        <v>44840.416666666664</v>
      </c>
      <c r="B9180" s="6">
        <v>270.38</v>
      </c>
      <c r="C9180" s="6">
        <v>250.00783000000001</v>
      </c>
      <c r="D9180" s="6">
        <v>8.1486127854475496E-2</v>
      </c>
      <c r="E9180" s="4">
        <f t="shared" si="35"/>
        <v>7.3778757911612716E-2</v>
      </c>
      <c r="F9180" s="4"/>
    </row>
    <row r="9181" spans="1:6" ht="13.2" x14ac:dyDescent="0.25">
      <c r="A9181" s="5">
        <v>44840.458333333336</v>
      </c>
      <c r="B9181" s="6">
        <v>271.31</v>
      </c>
      <c r="C9181" s="6">
        <v>249.40997999999999</v>
      </c>
      <c r="D9181" s="6">
        <v>8.7807312281569502E-2</v>
      </c>
      <c r="E9181" s="4">
        <f t="shared" si="35"/>
        <v>7.4137480689111648E-2</v>
      </c>
      <c r="F9181" s="4"/>
    </row>
    <row r="9182" spans="1:6" ht="13.2" x14ac:dyDescent="0.25">
      <c r="A9182" s="5">
        <v>44840.5</v>
      </c>
      <c r="B9182" s="6">
        <v>276.38</v>
      </c>
      <c r="C9182" s="6">
        <v>253.12597</v>
      </c>
      <c r="D9182" s="6">
        <v>9.1867420794476295E-2</v>
      </c>
      <c r="E9182" s="4">
        <f t="shared" si="35"/>
        <v>7.5089438195215644E-2</v>
      </c>
      <c r="F9182" s="4"/>
    </row>
    <row r="9183" spans="1:6" ht="13.2" x14ac:dyDescent="0.25">
      <c r="A9183" s="5">
        <v>44840.541666666664</v>
      </c>
      <c r="B9183" s="6">
        <v>287.12</v>
      </c>
      <c r="C9183" s="6">
        <v>254.67310000000001</v>
      </c>
      <c r="D9183" s="6">
        <v>0.12740607468947401</v>
      </c>
      <c r="E9183" s="4">
        <f t="shared" si="35"/>
        <v>7.6692793990379191E-2</v>
      </c>
      <c r="F9183" s="4"/>
    </row>
    <row r="9184" spans="1:6" ht="13.2" x14ac:dyDescent="0.25">
      <c r="A9184" s="5">
        <v>44840.583333333336</v>
      </c>
      <c r="B9184" s="6">
        <v>284.66000000000003</v>
      </c>
      <c r="C9184" s="6">
        <v>246.12505999999999</v>
      </c>
      <c r="D9184" s="6">
        <v>0.156566503224011</v>
      </c>
      <c r="E9184" s="4">
        <f t="shared" si="35"/>
        <v>7.5760396632707075E-2</v>
      </c>
      <c r="F9184" s="4"/>
    </row>
    <row r="9185" spans="1:6" ht="13.2" x14ac:dyDescent="0.25">
      <c r="A9185" s="5">
        <v>44840.625</v>
      </c>
      <c r="B9185" s="6">
        <v>257.97000000000003</v>
      </c>
      <c r="C9185" s="6">
        <v>219.80636999999999</v>
      </c>
      <c r="D9185" s="6">
        <v>0.17362385812567599</v>
      </c>
      <c r="E9185" s="4">
        <f t="shared" si="35"/>
        <v>7.6515440641247101E-2</v>
      </c>
      <c r="F9185" s="4"/>
    </row>
    <row r="9186" spans="1:6" ht="13.2" x14ac:dyDescent="0.25">
      <c r="A9186" s="5">
        <v>44840.666666666664</v>
      </c>
      <c r="B9186" s="6">
        <v>195.07</v>
      </c>
      <c r="C9186" s="6">
        <v>185.58219</v>
      </c>
      <c r="D9186" s="6">
        <v>5.1124571813706797E-2</v>
      </c>
      <c r="E9186" s="4">
        <f t="shared" si="35"/>
        <v>7.6848548938810254E-2</v>
      </c>
      <c r="F9186" s="4"/>
    </row>
    <row r="9187" spans="1:6" ht="13.2" x14ac:dyDescent="0.25">
      <c r="A9187" s="5">
        <v>44840.708333333336</v>
      </c>
      <c r="B9187" s="6">
        <v>173.21</v>
      </c>
      <c r="C9187" s="6">
        <v>158.68888999999999</v>
      </c>
      <c r="D9187" s="6">
        <v>9.1506784123324705E-2</v>
      </c>
      <c r="E9187" s="4">
        <f t="shared" si="35"/>
        <v>7.7204291004140543E-2</v>
      </c>
      <c r="F9187" s="4"/>
    </row>
    <row r="9188" spans="1:6" ht="13.2" x14ac:dyDescent="0.25">
      <c r="A9188" s="5">
        <v>44840.75</v>
      </c>
      <c r="B9188" s="6">
        <v>160.62</v>
      </c>
      <c r="C9188" s="6">
        <v>149.19524000000001</v>
      </c>
      <c r="D9188" s="6">
        <v>7.6575901483183995E-2</v>
      </c>
      <c r="E9188" s="4">
        <f t="shared" si="35"/>
        <v>7.6246534808194294E-2</v>
      </c>
      <c r="F9188" s="4"/>
    </row>
    <row r="9189" spans="1:6" ht="13.2" x14ac:dyDescent="0.25">
      <c r="A9189" s="5">
        <v>44840.791666666664</v>
      </c>
      <c r="B9189" s="6">
        <v>163.58000000000001</v>
      </c>
      <c r="C9189" s="6">
        <v>151.48011</v>
      </c>
      <c r="D9189" s="6">
        <v>7.9877747646209196E-2</v>
      </c>
      <c r="E9189" s="4">
        <f t="shared" si="35"/>
        <v>7.5082381584996374E-2</v>
      </c>
      <c r="F9189" s="4"/>
    </row>
    <row r="9190" spans="1:6" ht="13.2" x14ac:dyDescent="0.25">
      <c r="A9190" s="5">
        <v>44840.833333333336</v>
      </c>
      <c r="B9190" s="6">
        <v>162.27000000000001</v>
      </c>
      <c r="C9190" s="6">
        <v>155.86750000000001</v>
      </c>
      <c r="D9190" s="6">
        <v>4.1076555407637903E-2</v>
      </c>
      <c r="E9190" s="4">
        <f t="shared" si="35"/>
        <v>7.5854468060041563E-2</v>
      </c>
      <c r="F9190" s="4"/>
    </row>
    <row r="9191" spans="1:6" ht="13.2" x14ac:dyDescent="0.25">
      <c r="A9191" s="5">
        <v>44840.875</v>
      </c>
      <c r="B9191" s="6">
        <v>165.24</v>
      </c>
      <c r="C9191" s="6">
        <v>161.95430999999999</v>
      </c>
      <c r="D9191" s="6">
        <v>2.0287758936455701E-2</v>
      </c>
      <c r="E9191" s="4">
        <f t="shared" si="35"/>
        <v>7.5923683838451786E-2</v>
      </c>
      <c r="F9191" s="4"/>
    </row>
    <row r="9192" spans="1:6" ht="13.2" x14ac:dyDescent="0.25">
      <c r="A9192" s="5">
        <v>44840.916666666664</v>
      </c>
      <c r="B9192" s="6">
        <v>169.27</v>
      </c>
      <c r="C9192" s="6">
        <v>173.55369999999999</v>
      </c>
      <c r="D9192" s="6">
        <v>2.4682274131868E-2</v>
      </c>
      <c r="E9192" s="4">
        <f t="shared" si="35"/>
        <v>7.6850137423811637E-2</v>
      </c>
      <c r="F9192" s="4"/>
    </row>
    <row r="9193" spans="1:6" ht="13.2" x14ac:dyDescent="0.25">
      <c r="A9193" s="5">
        <v>44840.958333333336</v>
      </c>
      <c r="B9193" s="6">
        <v>176.79</v>
      </c>
      <c r="C9193" s="6">
        <v>192.56880000000001</v>
      </c>
      <c r="D9193" s="6">
        <v>8.1938507172501507E-2</v>
      </c>
      <c r="E9193" s="4">
        <f t="shared" si="35"/>
        <v>7.8355717372879607E-2</v>
      </c>
      <c r="F9193" s="4"/>
    </row>
    <row r="9194" spans="1:6" ht="13.2" x14ac:dyDescent="0.25">
      <c r="A9194" s="5">
        <v>44841</v>
      </c>
      <c r="B9194" s="6">
        <v>201.11</v>
      </c>
      <c r="C9194" s="6">
        <v>219.58253999999999</v>
      </c>
      <c r="D9194" s="6">
        <v>8.4125723292935606E-2</v>
      </c>
      <c r="E9194" s="4">
        <f t="shared" si="35"/>
        <v>7.7771155948500939E-2</v>
      </c>
      <c r="F9194" s="4"/>
    </row>
    <row r="9195" spans="1:6" ht="13.2" x14ac:dyDescent="0.25">
      <c r="A9195" s="5">
        <v>44841.041666666664</v>
      </c>
      <c r="B9195" s="6">
        <v>241.8</v>
      </c>
      <c r="C9195" s="6">
        <v>248.54267999999999</v>
      </c>
      <c r="D9195" s="6">
        <v>2.71288617311118E-2</v>
      </c>
      <c r="E9195" s="4">
        <f t="shared" si="35"/>
        <v>7.7236208029281841E-2</v>
      </c>
      <c r="F9195" s="4"/>
    </row>
    <row r="9196" spans="1:6" ht="13.2" x14ac:dyDescent="0.25">
      <c r="A9196" s="5">
        <v>44841.083333333336</v>
      </c>
      <c r="B9196" s="6">
        <v>276.92</v>
      </c>
      <c r="C9196" s="6">
        <v>269.47913999999997</v>
      </c>
      <c r="D9196" s="6">
        <v>2.7612007370960302E-2</v>
      </c>
      <c r="E9196" s="4">
        <f t="shared" si="35"/>
        <v>7.6095826732355196E-2</v>
      </c>
      <c r="F9196" s="4"/>
    </row>
    <row r="9197" spans="1:6" ht="13.2" x14ac:dyDescent="0.25">
      <c r="A9197" s="5">
        <v>44841.125</v>
      </c>
      <c r="B9197" s="6">
        <v>279.44</v>
      </c>
      <c r="C9197" s="6">
        <v>272.49531000000002</v>
      </c>
      <c r="D9197" s="6">
        <v>2.5485539549286101E-2</v>
      </c>
      <c r="E9197" s="4">
        <f t="shared" si="35"/>
        <v>7.5901379052878373E-2</v>
      </c>
      <c r="F9197" s="4"/>
    </row>
    <row r="9198" spans="1:6" ht="13.2" x14ac:dyDescent="0.25">
      <c r="A9198" s="5">
        <v>44841.166666666664</v>
      </c>
      <c r="B9198" s="6">
        <v>274.55</v>
      </c>
      <c r="C9198" s="6">
        <v>263.43434000000002</v>
      </c>
      <c r="D9198" s="6">
        <v>4.2195182298556698E-2</v>
      </c>
      <c r="E9198" s="4">
        <f t="shared" si="35"/>
        <v>7.4103112020968767E-2</v>
      </c>
      <c r="F9198" s="4"/>
    </row>
    <row r="9199" spans="1:6" ht="13.2" x14ac:dyDescent="0.25">
      <c r="A9199" s="5">
        <v>44841.208333333336</v>
      </c>
      <c r="B9199" s="6">
        <v>271.35000000000002</v>
      </c>
      <c r="C9199" s="6">
        <v>257.56761</v>
      </c>
      <c r="D9199" s="6">
        <v>5.3509794962184901E-2</v>
      </c>
      <c r="E9199" s="4">
        <f t="shared" si="35"/>
        <v>7.3526959388862098E-2</v>
      </c>
      <c r="F9199" s="4"/>
    </row>
    <row r="9200" spans="1:6" ht="13.2" x14ac:dyDescent="0.25">
      <c r="A9200" s="5">
        <v>44841.25</v>
      </c>
      <c r="B9200" s="6">
        <v>276.44</v>
      </c>
      <c r="C9200" s="6">
        <v>256.02659</v>
      </c>
      <c r="D9200" s="6">
        <v>7.9731601315316494E-2</v>
      </c>
      <c r="E9200" s="4">
        <f t="shared" si="35"/>
        <v>7.3721128171223241E-2</v>
      </c>
      <c r="F9200" s="4"/>
    </row>
    <row r="9201" spans="1:6" ht="13.2" x14ac:dyDescent="0.25">
      <c r="A9201" s="5">
        <v>44841.291666666664</v>
      </c>
      <c r="B9201" s="6">
        <v>271.43</v>
      </c>
      <c r="C9201" s="6">
        <v>252.68082000000001</v>
      </c>
      <c r="D9201" s="6">
        <v>7.4201041456173802E-2</v>
      </c>
      <c r="E9201" s="4">
        <f t="shared" si="35"/>
        <v>7.4320149447322709E-2</v>
      </c>
      <c r="F9201" s="4"/>
    </row>
    <row r="9202" spans="1:6" ht="13.2" x14ac:dyDescent="0.25">
      <c r="A9202" s="5">
        <v>44841.333333333336</v>
      </c>
      <c r="B9202" s="6">
        <v>265.62</v>
      </c>
      <c r="C9202" s="6">
        <v>249.64771999999999</v>
      </c>
      <c r="D9202" s="6">
        <v>6.3979274475248593E-2</v>
      </c>
      <c r="E9202" s="4">
        <f t="shared" si="35"/>
        <v>7.2762904468280612E-2</v>
      </c>
      <c r="F9202" s="4"/>
    </row>
    <row r="9203" spans="1:6" ht="13.2" x14ac:dyDescent="0.25">
      <c r="A9203" s="5">
        <v>44841.375</v>
      </c>
      <c r="B9203" s="6">
        <v>262.57</v>
      </c>
      <c r="C9203" s="6">
        <v>246.48563999999999</v>
      </c>
      <c r="D9203" s="6">
        <v>6.5254754800320197E-2</v>
      </c>
      <c r="E9203" s="4">
        <f t="shared" si="35"/>
        <v>7.2043799122361016E-2</v>
      </c>
      <c r="F9203" s="4"/>
    </row>
    <row r="9204" spans="1:6" ht="13.2" x14ac:dyDescent="0.25">
      <c r="A9204" s="5">
        <v>44841.416666666664</v>
      </c>
      <c r="B9204" s="6">
        <v>264.08</v>
      </c>
      <c r="C9204" s="6">
        <v>243.71026000000001</v>
      </c>
      <c r="D9204" s="6">
        <v>8.3581790934858305E-2</v>
      </c>
      <c r="E9204" s="4">
        <f t="shared" si="35"/>
        <v>7.2131118417376974E-2</v>
      </c>
      <c r="F9204" s="4"/>
    </row>
    <row r="9205" spans="1:6" ht="13.2" x14ac:dyDescent="0.25">
      <c r="A9205" s="5">
        <v>44841.458333333336</v>
      </c>
      <c r="B9205" s="6">
        <v>264.45</v>
      </c>
      <c r="C9205" s="6">
        <v>244.07607999999999</v>
      </c>
      <c r="D9205" s="6">
        <v>8.3473644775022601E-2</v>
      </c>
      <c r="E9205" s="4">
        <f t="shared" ref="E9205:E9459" si="36">AVERAGE(D9182:D9205)</f>
        <v>7.1950548937937508E-2</v>
      </c>
      <c r="F9205" s="4"/>
    </row>
    <row r="9206" spans="1:6" ht="13.2" x14ac:dyDescent="0.25">
      <c r="A9206" s="5">
        <v>44841.5</v>
      </c>
      <c r="B9206" s="6">
        <v>263.54000000000002</v>
      </c>
      <c r="C9206" s="6">
        <v>248.86636999999999</v>
      </c>
      <c r="D9206" s="6">
        <v>5.8961883841517099E-2</v>
      </c>
      <c r="E9206" s="4">
        <f t="shared" si="36"/>
        <v>7.057948489823089E-2</v>
      </c>
      <c r="F9206" s="4"/>
    </row>
    <row r="9207" spans="1:6" ht="13.2" x14ac:dyDescent="0.25">
      <c r="A9207" s="5">
        <v>44841.541666666664</v>
      </c>
      <c r="B9207" s="6">
        <v>270.52</v>
      </c>
      <c r="C9207" s="6">
        <v>251.62452999999999</v>
      </c>
      <c r="D9207" s="6">
        <v>7.5093910756634005E-2</v>
      </c>
      <c r="E9207" s="4">
        <f t="shared" si="36"/>
        <v>6.8399811401029229E-2</v>
      </c>
      <c r="F9207" s="4"/>
    </row>
    <row r="9208" spans="1:6" ht="13.2" x14ac:dyDescent="0.25">
      <c r="A9208" s="5">
        <v>44841.583333333336</v>
      </c>
      <c r="B9208" s="6">
        <v>273.27999999999997</v>
      </c>
      <c r="C9208" s="6">
        <v>244.82209</v>
      </c>
      <c r="D9208" s="6">
        <v>0.116239143289725</v>
      </c>
      <c r="E9208" s="4">
        <f t="shared" si="36"/>
        <v>6.6719504737100629E-2</v>
      </c>
      <c r="F9208" s="4"/>
    </row>
    <row r="9209" spans="1:6" ht="13.2" x14ac:dyDescent="0.25">
      <c r="A9209" s="5">
        <v>44841.625</v>
      </c>
      <c r="B9209" s="6">
        <v>249.22</v>
      </c>
      <c r="C9209" s="6">
        <v>220.79611</v>
      </c>
      <c r="D9209" s="6">
        <v>0.12873365386736199</v>
      </c>
      <c r="E9209" s="4">
        <f t="shared" si="36"/>
        <v>6.4849079559670883E-2</v>
      </c>
      <c r="F9209" s="4"/>
    </row>
    <row r="9210" spans="1:6" ht="13.2" x14ac:dyDescent="0.25">
      <c r="A9210" s="5">
        <v>44841.666666666664</v>
      </c>
      <c r="B9210" s="6">
        <v>202.18</v>
      </c>
      <c r="C9210" s="6">
        <v>188.36358000000001</v>
      </c>
      <c r="D9210" s="6">
        <v>7.3349742025501902E-2</v>
      </c>
      <c r="E9210" s="4">
        <f t="shared" si="36"/>
        <v>6.5775128318495676E-2</v>
      </c>
      <c r="F9210" s="4"/>
    </row>
    <row r="9211" spans="1:6" ht="13.2" x14ac:dyDescent="0.25">
      <c r="A9211" s="5">
        <v>44841.708333333336</v>
      </c>
      <c r="B9211" s="6">
        <v>182.02</v>
      </c>
      <c r="C9211" s="6">
        <v>161.76364000000001</v>
      </c>
      <c r="D9211" s="6">
        <v>0.12522195964433</v>
      </c>
      <c r="E9211" s="4">
        <f t="shared" si="36"/>
        <v>6.717992729853757E-2</v>
      </c>
      <c r="F9211" s="4"/>
    </row>
    <row r="9212" spans="1:6" ht="13.2" x14ac:dyDescent="0.25">
      <c r="A9212" s="5">
        <v>44841.75</v>
      </c>
      <c r="B9212" s="6">
        <v>176.77</v>
      </c>
      <c r="C9212" s="6">
        <v>151.67319000000001</v>
      </c>
      <c r="D9212" s="6">
        <v>0.16546635565586701</v>
      </c>
      <c r="E9212" s="4">
        <f t="shared" si="36"/>
        <v>7.0883696222399359E-2</v>
      </c>
      <c r="F9212" s="4"/>
    </row>
    <row r="9213" spans="1:6" ht="13.2" x14ac:dyDescent="0.25">
      <c r="A9213" s="5">
        <v>44841.791666666664</v>
      </c>
      <c r="B9213" s="6">
        <v>171.69</v>
      </c>
      <c r="C9213" s="6">
        <v>153.85932</v>
      </c>
      <c r="D9213" s="6">
        <v>0.11588950217640299</v>
      </c>
      <c r="E9213" s="4">
        <f t="shared" si="36"/>
        <v>7.2384185994490771E-2</v>
      </c>
      <c r="F9213" s="4"/>
    </row>
    <row r="9214" spans="1:6" ht="13.2" x14ac:dyDescent="0.25">
      <c r="A9214" s="5">
        <v>44841.833333333336</v>
      </c>
      <c r="B9214" s="6">
        <v>172.15</v>
      </c>
      <c r="C9214" s="6">
        <v>158.96494000000001</v>
      </c>
      <c r="D9214" s="6">
        <v>8.2943194895679404E-2</v>
      </c>
      <c r="E9214" s="4">
        <f t="shared" si="36"/>
        <v>7.4128629306492499E-2</v>
      </c>
      <c r="F9214" s="4"/>
    </row>
    <row r="9215" spans="1:6" ht="13.2" x14ac:dyDescent="0.25">
      <c r="A9215" s="5">
        <v>44841.875</v>
      </c>
      <c r="B9215" s="6">
        <v>170.65</v>
      </c>
      <c r="C9215" s="6">
        <v>165.19123999999999</v>
      </c>
      <c r="D9215" s="6">
        <v>3.3045093674458799E-2</v>
      </c>
      <c r="E9215" s="4">
        <f t="shared" si="36"/>
        <v>7.4660184920575967E-2</v>
      </c>
      <c r="F9215" s="4"/>
    </row>
    <row r="9216" spans="1:6" ht="13.2" x14ac:dyDescent="0.25">
      <c r="A9216" s="5">
        <v>44841.916666666664</v>
      </c>
      <c r="B9216" s="6">
        <v>171.27</v>
      </c>
      <c r="C9216" s="6">
        <v>175.50883999999999</v>
      </c>
      <c r="D9216" s="6">
        <v>2.4151717941956499E-2</v>
      </c>
      <c r="E9216" s="4">
        <f t="shared" si="36"/>
        <v>7.4638078412662998E-2</v>
      </c>
      <c r="F9216" s="4"/>
    </row>
    <row r="9217" spans="1:6" ht="13.2" x14ac:dyDescent="0.25">
      <c r="A9217" s="5">
        <v>44841.958333333336</v>
      </c>
      <c r="B9217" s="6">
        <v>180.72</v>
      </c>
      <c r="C9217" s="6">
        <v>192.28522000000001</v>
      </c>
      <c r="D9217" s="6">
        <v>6.01461724411268E-2</v>
      </c>
      <c r="E9217" s="4">
        <f t="shared" si="36"/>
        <v>7.3730064465522369E-2</v>
      </c>
      <c r="F9217" s="4"/>
    </row>
    <row r="9218" spans="1:6" ht="13.2" x14ac:dyDescent="0.25">
      <c r="A9218" s="5">
        <v>44839</v>
      </c>
      <c r="B9218" s="6">
        <v>198.58</v>
      </c>
      <c r="C9218" s="6">
        <v>228.11123000000001</v>
      </c>
      <c r="D9218" s="6">
        <v>0.12945978152851101</v>
      </c>
      <c r="E9218" s="4">
        <f t="shared" si="36"/>
        <v>7.5618983558671346E-2</v>
      </c>
      <c r="F9218" s="4"/>
    </row>
    <row r="9219" spans="1:6" ht="13.2" x14ac:dyDescent="0.25">
      <c r="A9219" s="5">
        <v>44839.041666666664</v>
      </c>
      <c r="B9219" s="6">
        <v>238.15</v>
      </c>
      <c r="C9219" s="6">
        <v>257.22395999999998</v>
      </c>
      <c r="D9219" s="6">
        <v>7.4153123216048597E-2</v>
      </c>
      <c r="E9219" s="4">
        <f t="shared" si="36"/>
        <v>7.7578327787210383E-2</v>
      </c>
      <c r="F9219" s="4"/>
    </row>
    <row r="9220" spans="1:6" ht="13.2" x14ac:dyDescent="0.25">
      <c r="A9220" s="5">
        <v>44839.083333333336</v>
      </c>
      <c r="B9220" s="6">
        <v>276.31</v>
      </c>
      <c r="C9220" s="6">
        <v>278.51452</v>
      </c>
      <c r="D9220" s="6">
        <v>7.9152785283869605E-3</v>
      </c>
      <c r="E9220" s="4">
        <f t="shared" si="36"/>
        <v>7.6757630752103165E-2</v>
      </c>
      <c r="F9220" s="4"/>
    </row>
    <row r="9221" spans="1:6" ht="13.2" x14ac:dyDescent="0.25">
      <c r="A9221" s="5">
        <v>44839.125</v>
      </c>
      <c r="B9221" s="6">
        <v>277.04000000000002</v>
      </c>
      <c r="C9221" s="6">
        <v>284.96181000000001</v>
      </c>
      <c r="D9221" s="6">
        <v>2.7799549701063402E-2</v>
      </c>
      <c r="E9221" s="4">
        <f t="shared" si="36"/>
        <v>7.6854047841760545E-2</v>
      </c>
      <c r="F9221" s="4"/>
    </row>
    <row r="9222" spans="1:6" ht="13.2" x14ac:dyDescent="0.25">
      <c r="A9222" s="5">
        <v>44839.166666666664</v>
      </c>
      <c r="B9222" s="6">
        <v>269.82</v>
      </c>
      <c r="C9222" s="6">
        <v>277.76220000000001</v>
      </c>
      <c r="D9222" s="6">
        <v>2.85935235247993E-2</v>
      </c>
      <c r="E9222" s="4">
        <f t="shared" si="36"/>
        <v>7.6287312059520662E-2</v>
      </c>
      <c r="F9222" s="4"/>
    </row>
    <row r="9223" spans="1:6" ht="13.2" x14ac:dyDescent="0.25">
      <c r="A9223" s="5">
        <v>44839.208333333336</v>
      </c>
      <c r="B9223" s="6">
        <v>271.5</v>
      </c>
      <c r="C9223" s="6">
        <v>270.33931000000001</v>
      </c>
      <c r="D9223" s="6">
        <v>4.2934562494813897E-3</v>
      </c>
      <c r="E9223" s="4">
        <f t="shared" si="36"/>
        <v>7.4236631279824675E-2</v>
      </c>
      <c r="F9223" s="4"/>
    </row>
    <row r="9224" spans="1:6" ht="13.2" x14ac:dyDescent="0.25">
      <c r="A9224" s="5">
        <v>44839.25</v>
      </c>
      <c r="B9224" s="6">
        <v>279.5</v>
      </c>
      <c r="C9224" s="6">
        <v>269.44976000000003</v>
      </c>
      <c r="D9224" s="6">
        <v>3.72991239628492E-2</v>
      </c>
      <c r="E9224" s="4">
        <f t="shared" si="36"/>
        <v>7.2468611390138549E-2</v>
      </c>
      <c r="F9224" s="4"/>
    </row>
    <row r="9225" spans="1:6" ht="13.2" x14ac:dyDescent="0.25">
      <c r="A9225" s="5">
        <v>44839.291666666664</v>
      </c>
      <c r="B9225" s="6">
        <v>276.08999999999997</v>
      </c>
      <c r="C9225" s="6">
        <v>270.20578</v>
      </c>
      <c r="D9225" s="6">
        <v>2.1776810251801299E-2</v>
      </c>
      <c r="E9225" s="4">
        <f t="shared" si="36"/>
        <v>7.0284268423289706E-2</v>
      </c>
      <c r="F9225" s="4"/>
    </row>
    <row r="9226" spans="1:6" ht="13.2" x14ac:dyDescent="0.25">
      <c r="A9226" s="5">
        <v>44839.333333333336</v>
      </c>
      <c r="B9226" s="6">
        <v>268.42</v>
      </c>
      <c r="C9226" s="6">
        <v>271.20834000000002</v>
      </c>
      <c r="D9226" s="6">
        <v>1.02811735066849E-2</v>
      </c>
      <c r="E9226" s="4">
        <f t="shared" si="36"/>
        <v>6.804684754959954E-2</v>
      </c>
      <c r="F9226" s="4"/>
    </row>
    <row r="9227" spans="1:6" ht="13.2" x14ac:dyDescent="0.25">
      <c r="A9227" s="5">
        <v>44839.375</v>
      </c>
      <c r="B9227" s="6">
        <v>269.20999999999998</v>
      </c>
      <c r="C9227" s="6">
        <v>268.62029000000001</v>
      </c>
      <c r="D9227" s="6">
        <v>2.1953293252716202E-3</v>
      </c>
      <c r="E9227" s="4">
        <f t="shared" si="36"/>
        <v>6.5419371488139186E-2</v>
      </c>
      <c r="F9227" s="4"/>
    </row>
    <row r="9228" spans="1:6" ht="13.2" x14ac:dyDescent="0.25">
      <c r="A9228" s="5">
        <v>44839.416666666664</v>
      </c>
      <c r="B9228" s="6">
        <v>265.29000000000002</v>
      </c>
      <c r="C9228" s="6">
        <v>262.75268999999997</v>
      </c>
      <c r="D9228" s="6">
        <v>9.6566470927473592E-3</v>
      </c>
      <c r="E9228" s="4">
        <f t="shared" si="36"/>
        <v>6.2339157161384558E-2</v>
      </c>
      <c r="F9228" s="4"/>
    </row>
    <row r="9229" spans="1:6" ht="13.2" x14ac:dyDescent="0.25">
      <c r="A9229" s="5">
        <v>44839.458333333336</v>
      </c>
      <c r="B9229" s="6">
        <v>267.29000000000002</v>
      </c>
      <c r="C9229" s="6">
        <v>260.03246000000001</v>
      </c>
      <c r="D9229" s="6">
        <v>2.7910130912117598E-2</v>
      </c>
      <c r="E9229" s="4">
        <f t="shared" si="36"/>
        <v>6.0024010750430186E-2</v>
      </c>
      <c r="F9229" s="4"/>
    </row>
    <row r="9230" spans="1:6" ht="13.2" x14ac:dyDescent="0.25">
      <c r="A9230" s="5">
        <v>44839.5</v>
      </c>
      <c r="B9230" s="6">
        <v>270.44</v>
      </c>
      <c r="C9230" s="6">
        <v>266.31013000000002</v>
      </c>
      <c r="D9230" s="6">
        <v>1.5507746550985401E-2</v>
      </c>
      <c r="E9230" s="4">
        <f t="shared" si="36"/>
        <v>5.8213421696658031E-2</v>
      </c>
      <c r="F9230" s="4"/>
    </row>
    <row r="9231" spans="1:6" ht="13.2" x14ac:dyDescent="0.25">
      <c r="A9231" s="5">
        <v>44839.541666666664</v>
      </c>
      <c r="B9231" s="6">
        <v>277.88</v>
      </c>
      <c r="C9231" s="6">
        <v>270.58497</v>
      </c>
      <c r="D9231" s="6">
        <v>2.6960218817770901E-2</v>
      </c>
      <c r="E9231" s="4">
        <f t="shared" si="36"/>
        <v>5.6207851199205405E-2</v>
      </c>
      <c r="F9231" s="4"/>
    </row>
    <row r="9232" spans="1:6" ht="13.2" x14ac:dyDescent="0.25">
      <c r="A9232" s="5">
        <v>44839.583333333336</v>
      </c>
      <c r="B9232" s="6">
        <v>288.12</v>
      </c>
      <c r="C9232" s="6">
        <v>257.71591000000001</v>
      </c>
      <c r="D9232" s="6">
        <v>0.11797521542228399</v>
      </c>
      <c r="E9232" s="4">
        <f t="shared" si="36"/>
        <v>5.6280187538062021E-2</v>
      </c>
      <c r="F9232" s="4"/>
    </row>
    <row r="9233" spans="1:6" ht="13.2" x14ac:dyDescent="0.25">
      <c r="A9233" s="5">
        <v>44839.625</v>
      </c>
      <c r="B9233" s="6">
        <v>247.97</v>
      </c>
      <c r="C9233" s="6">
        <v>221.59674999999999</v>
      </c>
      <c r="D9233" s="6">
        <v>0.119014606486782</v>
      </c>
      <c r="E9233" s="4">
        <f t="shared" si="36"/>
        <v>5.5875227230537859E-2</v>
      </c>
      <c r="F9233" s="4"/>
    </row>
    <row r="9234" spans="1:6" ht="13.2" x14ac:dyDescent="0.25">
      <c r="A9234" s="5">
        <v>44839.666666666664</v>
      </c>
      <c r="B9234" s="6">
        <v>186.16</v>
      </c>
      <c r="C9234" s="6">
        <v>180.27083999999999</v>
      </c>
      <c r="D9234" s="6">
        <v>3.2668400502266499E-2</v>
      </c>
      <c r="E9234" s="4">
        <f t="shared" si="36"/>
        <v>5.4180171333736371E-2</v>
      </c>
      <c r="F9234" s="4"/>
    </row>
    <row r="9235" spans="1:6" ht="13.2" x14ac:dyDescent="0.25">
      <c r="A9235" s="5">
        <v>44839.708333333336</v>
      </c>
      <c r="B9235" s="6">
        <v>164.47</v>
      </c>
      <c r="C9235" s="6">
        <v>153.01759999999999</v>
      </c>
      <c r="D9235" s="6">
        <v>7.4843678112844605E-2</v>
      </c>
      <c r="E9235" s="4">
        <f t="shared" si="36"/>
        <v>5.2081076269924483E-2</v>
      </c>
      <c r="F9235" s="4"/>
    </row>
    <row r="9236" spans="1:6" ht="13.2" x14ac:dyDescent="0.25">
      <c r="A9236" s="5">
        <v>44839.75</v>
      </c>
      <c r="B9236" s="6">
        <v>157.75</v>
      </c>
      <c r="C9236" s="6">
        <v>146.27058</v>
      </c>
      <c r="D9236" s="6">
        <v>7.8480717038245107E-2</v>
      </c>
      <c r="E9236" s="4">
        <f t="shared" si="36"/>
        <v>4.8456674660856895E-2</v>
      </c>
      <c r="F9236" s="4"/>
    </row>
    <row r="9237" spans="1:6" ht="13.2" x14ac:dyDescent="0.25">
      <c r="A9237" s="5">
        <v>44839.791666666664</v>
      </c>
      <c r="B9237" s="6">
        <v>161.72999999999999</v>
      </c>
      <c r="C9237" s="6">
        <v>149.86098999999999</v>
      </c>
      <c r="D9237" s="6">
        <v>7.9200130734489296E-2</v>
      </c>
      <c r="E9237" s="4">
        <f t="shared" si="36"/>
        <v>4.6927950850777174E-2</v>
      </c>
      <c r="F9237" s="4"/>
    </row>
    <row r="9238" spans="1:6" ht="13.2" x14ac:dyDescent="0.25">
      <c r="A9238" s="5">
        <v>44839.833333333336</v>
      </c>
      <c r="B9238" s="6">
        <v>153.41</v>
      </c>
      <c r="C9238" s="6">
        <v>154.23536999999999</v>
      </c>
      <c r="D9238" s="6">
        <v>5.35136655100572E-3</v>
      </c>
      <c r="E9238" s="4">
        <f t="shared" si="36"/>
        <v>4.3694958003082422E-2</v>
      </c>
      <c r="F9238" s="4"/>
    </row>
    <row r="9239" spans="1:6" ht="13.2" x14ac:dyDescent="0.25">
      <c r="A9239" s="5">
        <v>44839.875</v>
      </c>
      <c r="B9239" s="6">
        <v>158.86000000000001</v>
      </c>
      <c r="C9239" s="6">
        <v>161.46743000000001</v>
      </c>
      <c r="D9239" s="6">
        <v>1.6148334063408199E-2</v>
      </c>
      <c r="E9239" s="4">
        <f t="shared" si="36"/>
        <v>4.2990926352621979E-2</v>
      </c>
      <c r="F9239" s="4"/>
    </row>
    <row r="9240" spans="1:6" ht="13.2" x14ac:dyDescent="0.25">
      <c r="A9240" s="5">
        <v>44839.916666666664</v>
      </c>
      <c r="B9240" s="6">
        <v>167.87</v>
      </c>
      <c r="C9240" s="6">
        <v>176.05815000000001</v>
      </c>
      <c r="D9240" s="6">
        <v>4.6508213337468303E-2</v>
      </c>
      <c r="E9240" s="4">
        <f t="shared" si="36"/>
        <v>4.3922446994101645E-2</v>
      </c>
      <c r="F9240" s="4"/>
    </row>
    <row r="9241" spans="1:6" ht="13.2" x14ac:dyDescent="0.25">
      <c r="A9241" s="5">
        <v>44839.958333333336</v>
      </c>
      <c r="B9241" s="6">
        <v>178.43</v>
      </c>
      <c r="C9241" s="6">
        <v>197.25406000000001</v>
      </c>
      <c r="D9241" s="6">
        <v>9.5430532583207606E-2</v>
      </c>
      <c r="E9241" s="4">
        <f t="shared" si="36"/>
        <v>4.5392628666688355E-2</v>
      </c>
      <c r="F9241" s="4"/>
    </row>
    <row r="9242" spans="1:6" ht="13.2" x14ac:dyDescent="0.25">
      <c r="A9242" s="5">
        <v>44840</v>
      </c>
      <c r="B9242" s="6">
        <v>200.23</v>
      </c>
      <c r="C9242" s="6">
        <v>224.92317</v>
      </c>
      <c r="D9242" s="6">
        <v>0.109784910109527</v>
      </c>
      <c r="E9242" s="4">
        <f t="shared" si="36"/>
        <v>4.4572842357564015E-2</v>
      </c>
      <c r="F9242" s="4"/>
    </row>
    <row r="9243" spans="1:6" ht="13.2" x14ac:dyDescent="0.25">
      <c r="A9243" s="5">
        <v>44840.041666666664</v>
      </c>
      <c r="B9243" s="6">
        <v>241.21</v>
      </c>
      <c r="C9243" s="6">
        <v>254.32588999999999</v>
      </c>
      <c r="D9243" s="6">
        <v>5.1571194737586402E-2</v>
      </c>
      <c r="E9243" s="4">
        <f t="shared" si="36"/>
        <v>4.3631928670961419E-2</v>
      </c>
      <c r="F9243" s="4"/>
    </row>
    <row r="9244" spans="1:6" ht="13.2" x14ac:dyDescent="0.25">
      <c r="A9244" s="5">
        <v>44840.083333333336</v>
      </c>
      <c r="B9244" s="6">
        <v>286.25</v>
      </c>
      <c r="C9244" s="6">
        <v>275.36079000000001</v>
      </c>
      <c r="D9244" s="6">
        <v>3.9545245348838402E-2</v>
      </c>
      <c r="E9244" s="4">
        <f t="shared" si="36"/>
        <v>4.4949843955146895E-2</v>
      </c>
      <c r="F9244" s="4"/>
    </row>
    <row r="9245" spans="1:6" ht="13.2" x14ac:dyDescent="0.25">
      <c r="A9245" s="5">
        <v>44840.125</v>
      </c>
      <c r="B9245" s="6">
        <v>282.5</v>
      </c>
      <c r="C9245" s="6">
        <v>279.60615000000001</v>
      </c>
      <c r="D9245" s="6">
        <v>1.0349736584835401E-2</v>
      </c>
      <c r="E9245" s="4">
        <f t="shared" si="36"/>
        <v>4.422276840863739E-2</v>
      </c>
      <c r="F9245" s="4"/>
    </row>
    <row r="9246" spans="1:6" ht="13.2" x14ac:dyDescent="0.25">
      <c r="A9246" s="5">
        <v>44840.166666666664</v>
      </c>
      <c r="B9246" s="6">
        <v>289.08</v>
      </c>
      <c r="C9246" s="6">
        <v>271.47478000000001</v>
      </c>
      <c r="D9246" s="6">
        <v>6.4850296591086501E-2</v>
      </c>
      <c r="E9246" s="4">
        <f t="shared" si="36"/>
        <v>4.5733467286399369E-2</v>
      </c>
      <c r="F9246" s="4"/>
    </row>
    <row r="9247" spans="1:6" ht="13.2" x14ac:dyDescent="0.25">
      <c r="A9247" s="5">
        <v>44840.208333333336</v>
      </c>
      <c r="B9247" s="6">
        <v>279.06</v>
      </c>
      <c r="C9247" s="6">
        <v>265.29172</v>
      </c>
      <c r="D9247" s="6">
        <v>5.1898641993048202E-2</v>
      </c>
      <c r="E9247" s="4">
        <f t="shared" si="36"/>
        <v>4.771701669238132E-2</v>
      </c>
      <c r="F9247" s="4"/>
    </row>
    <row r="9248" spans="1:6" ht="13.2" x14ac:dyDescent="0.25">
      <c r="A9248" s="5">
        <v>44840.25</v>
      </c>
      <c r="B9248" s="6">
        <v>280.11</v>
      </c>
      <c r="C9248" s="6">
        <v>263.84494000000001</v>
      </c>
      <c r="D9248" s="6">
        <v>6.1646283608849897E-2</v>
      </c>
      <c r="E9248" s="4">
        <f t="shared" si="36"/>
        <v>4.873148167763134E-2</v>
      </c>
      <c r="F9248" s="4"/>
    </row>
    <row r="9249" spans="1:6" ht="13.2" x14ac:dyDescent="0.25">
      <c r="A9249" s="5">
        <v>44840.291666666664</v>
      </c>
      <c r="B9249" s="6">
        <v>273.85000000000002</v>
      </c>
      <c r="C9249" s="6">
        <v>261.73068999999998</v>
      </c>
      <c r="D9249" s="6">
        <v>4.6304504832811302E-2</v>
      </c>
      <c r="E9249" s="4">
        <f t="shared" si="36"/>
        <v>4.9753468951840095E-2</v>
      </c>
      <c r="F9249" s="4"/>
    </row>
    <row r="9250" spans="1:6" ht="13.2" x14ac:dyDescent="0.25">
      <c r="A9250" s="5">
        <v>44840.333333333336</v>
      </c>
      <c r="B9250" s="6">
        <v>282.41000000000003</v>
      </c>
      <c r="C9250" s="6">
        <v>260.01688000000001</v>
      </c>
      <c r="D9250" s="6">
        <v>8.6121793323571894E-2</v>
      </c>
      <c r="E9250" s="4">
        <f t="shared" si="36"/>
        <v>5.2913494777543708E-2</v>
      </c>
      <c r="F9250" s="4"/>
    </row>
    <row r="9251" spans="1:6" ht="13.2" x14ac:dyDescent="0.25">
      <c r="A9251" s="5">
        <v>44840.375</v>
      </c>
      <c r="B9251" s="6">
        <v>274.20999999999998</v>
      </c>
      <c r="C9251" s="6">
        <v>256.85399000000001</v>
      </c>
      <c r="D9251" s="6">
        <v>6.7571502393246705E-2</v>
      </c>
      <c r="E9251" s="4">
        <f t="shared" si="36"/>
        <v>5.5637501988709342E-2</v>
      </c>
      <c r="F9251" s="4"/>
    </row>
    <row r="9252" spans="1:6" ht="13.2" x14ac:dyDescent="0.25">
      <c r="A9252" s="5">
        <v>44840.416666666664</v>
      </c>
      <c r="B9252" s="6">
        <v>270.38</v>
      </c>
      <c r="C9252" s="6">
        <v>252.44262000000001</v>
      </c>
      <c r="D9252" s="6">
        <v>7.1055275848428398E-2</v>
      </c>
      <c r="E9252" s="4">
        <f t="shared" si="36"/>
        <v>5.8195778186862723E-2</v>
      </c>
      <c r="F9252" s="4"/>
    </row>
    <row r="9253" spans="1:6" ht="13.2" x14ac:dyDescent="0.25">
      <c r="A9253" s="5">
        <v>44840.458333333336</v>
      </c>
      <c r="B9253" s="6">
        <v>271.31</v>
      </c>
      <c r="C9253" s="6">
        <v>250.91879</v>
      </c>
      <c r="D9253" s="6">
        <v>8.1266173808665298E-2</v>
      </c>
      <c r="E9253" s="4">
        <f t="shared" si="36"/>
        <v>6.041894664088554E-2</v>
      </c>
      <c r="F9253" s="4"/>
    </row>
    <row r="9254" spans="1:6" ht="13.2" x14ac:dyDescent="0.25">
      <c r="A9254" s="5">
        <v>44840.5</v>
      </c>
      <c r="B9254" s="6">
        <v>276.38</v>
      </c>
      <c r="C9254" s="6">
        <v>255.78237999999999</v>
      </c>
      <c r="D9254" s="6">
        <v>8.0527908138160201E-2</v>
      </c>
      <c r="E9254" s="4">
        <f t="shared" si="36"/>
        <v>6.3128120040351163E-2</v>
      </c>
      <c r="F9254" s="4"/>
    </row>
    <row r="9255" spans="1:6" ht="13.2" x14ac:dyDescent="0.25">
      <c r="A9255" s="5">
        <v>44840.541666666664</v>
      </c>
      <c r="B9255" s="6">
        <v>287.12</v>
      </c>
      <c r="C9255" s="6">
        <v>258.62180000000001</v>
      </c>
      <c r="D9255" s="6">
        <v>0.110192566906579</v>
      </c>
      <c r="E9255" s="4">
        <f t="shared" si="36"/>
        <v>6.65961345440515E-2</v>
      </c>
      <c r="F9255" s="4"/>
    </row>
    <row r="9256" spans="1:6" ht="13.2" x14ac:dyDescent="0.25">
      <c r="A9256" s="5">
        <v>44840.583333333336</v>
      </c>
      <c r="B9256" s="6">
        <v>284.66000000000003</v>
      </c>
      <c r="C9256" s="6">
        <v>248.40617</v>
      </c>
      <c r="D9256" s="6">
        <v>0.14594577099272499</v>
      </c>
      <c r="E9256" s="4">
        <f t="shared" si="36"/>
        <v>6.7761574359486543E-2</v>
      </c>
      <c r="F9256" s="4"/>
    </row>
    <row r="9257" spans="1:6" ht="13.2" x14ac:dyDescent="0.25">
      <c r="A9257" s="5">
        <v>44840.625</v>
      </c>
      <c r="B9257" s="6">
        <v>257.97000000000003</v>
      </c>
      <c r="C9257" s="6">
        <v>218.69113999999999</v>
      </c>
      <c r="D9257" s="6">
        <v>0.17960883097504499</v>
      </c>
      <c r="E9257" s="4">
        <f t="shared" si="36"/>
        <v>7.0286333713164173E-2</v>
      </c>
      <c r="F9257" s="4"/>
    </row>
    <row r="9258" spans="1:6" ht="13.2" x14ac:dyDescent="0.25">
      <c r="A9258" s="5">
        <v>44840.666666666664</v>
      </c>
      <c r="B9258" s="6">
        <v>195.07</v>
      </c>
      <c r="C9258" s="6">
        <v>182.88542000000001</v>
      </c>
      <c r="D9258" s="6">
        <v>6.6624119079585306E-2</v>
      </c>
      <c r="E9258" s="4">
        <f t="shared" si="36"/>
        <v>7.1701155320552448E-2</v>
      </c>
      <c r="F9258" s="4"/>
    </row>
    <row r="9259" spans="1:6" ht="13.2" x14ac:dyDescent="0.25">
      <c r="A9259" s="5">
        <v>44840.708333333336</v>
      </c>
      <c r="B9259" s="6">
        <v>173.21</v>
      </c>
      <c r="C9259" s="6">
        <v>157.03937999999999</v>
      </c>
      <c r="D9259" s="6">
        <v>0.102971751416746</v>
      </c>
      <c r="E9259" s="4">
        <f t="shared" si="36"/>
        <v>7.2873158374881689E-2</v>
      </c>
      <c r="F9259" s="4"/>
    </row>
    <row r="9260" spans="1:6" ht="13.2" x14ac:dyDescent="0.25">
      <c r="A9260" s="5">
        <v>44840.75</v>
      </c>
      <c r="B9260" s="6">
        <v>160.62</v>
      </c>
      <c r="C9260" s="6">
        <v>149.17554000000001</v>
      </c>
      <c r="D9260" s="6">
        <v>7.6718073217633298E-2</v>
      </c>
      <c r="E9260" s="4">
        <f t="shared" si="36"/>
        <v>7.279971488235619E-2</v>
      </c>
      <c r="F9260" s="4"/>
    </row>
    <row r="9261" spans="1:6" ht="13.2" x14ac:dyDescent="0.25">
      <c r="A9261" s="5">
        <v>44840.791666666664</v>
      </c>
      <c r="B9261" s="6">
        <v>163.58000000000001</v>
      </c>
      <c r="C9261" s="6">
        <v>152.05345</v>
      </c>
      <c r="D9261" s="6">
        <v>7.5805909040538105E-2</v>
      </c>
      <c r="E9261" s="4">
        <f t="shared" si="36"/>
        <v>7.2658288978441551E-2</v>
      </c>
      <c r="F9261" s="4"/>
    </row>
    <row r="9262" spans="1:6" ht="13.2" x14ac:dyDescent="0.25">
      <c r="A9262" s="5">
        <v>44840.833333333336</v>
      </c>
      <c r="B9262" s="6">
        <v>162.27000000000001</v>
      </c>
      <c r="C9262" s="6">
        <v>156.36589000000001</v>
      </c>
      <c r="D9262" s="6">
        <v>3.77582988207978E-2</v>
      </c>
      <c r="E9262" s="4">
        <f t="shared" si="36"/>
        <v>7.4008577823016231E-2</v>
      </c>
      <c r="F9262" s="4"/>
    </row>
    <row r="9263" spans="1:6" ht="13.2" x14ac:dyDescent="0.25">
      <c r="A9263" s="5">
        <v>44840.875</v>
      </c>
      <c r="B9263" s="6">
        <v>165.24</v>
      </c>
      <c r="C9263" s="6">
        <v>162.72927000000001</v>
      </c>
      <c r="D9263" s="6">
        <v>1.54288776690265E-2</v>
      </c>
      <c r="E9263" s="4">
        <f t="shared" si="36"/>
        <v>7.3978600473250319E-2</v>
      </c>
      <c r="F9263" s="4"/>
    </row>
    <row r="9264" spans="1:6" ht="13.2" x14ac:dyDescent="0.25">
      <c r="A9264" s="5">
        <v>44840.916666666664</v>
      </c>
      <c r="B9264" s="6">
        <v>169.27</v>
      </c>
      <c r="C9264" s="6">
        <v>175.35171</v>
      </c>
      <c r="D9264" s="6">
        <v>3.4682923822071499E-2</v>
      </c>
      <c r="E9264" s="4">
        <f t="shared" si="36"/>
        <v>7.3485880076775464E-2</v>
      </c>
      <c r="F9264" s="4"/>
    </row>
    <row r="9265" spans="1:6" ht="13.2" x14ac:dyDescent="0.25">
      <c r="A9265" s="5">
        <v>44840.958333333336</v>
      </c>
      <c r="B9265" s="6">
        <v>176.79</v>
      </c>
      <c r="C9265" s="6">
        <v>195.09076999999999</v>
      </c>
      <c r="D9265" s="6">
        <v>9.3806436870386006E-2</v>
      </c>
      <c r="E9265" s="4">
        <f t="shared" si="36"/>
        <v>7.3418209422074554E-2</v>
      </c>
      <c r="F9265" s="4"/>
    </row>
    <row r="9266" spans="1:6" ht="13.2" x14ac:dyDescent="0.25">
      <c r="A9266" s="5">
        <v>44841</v>
      </c>
      <c r="B9266" s="6">
        <v>201.11</v>
      </c>
      <c r="C9266" s="6">
        <v>221.11306999999999</v>
      </c>
      <c r="D9266" s="6">
        <v>9.0465344269336806E-2</v>
      </c>
      <c r="E9266" s="4">
        <f t="shared" si="36"/>
        <v>7.2613227512066628E-2</v>
      </c>
      <c r="F9266" s="4"/>
    </row>
    <row r="9267" spans="1:6" ht="13.2" x14ac:dyDescent="0.25">
      <c r="A9267" s="5">
        <v>44841.041666666664</v>
      </c>
      <c r="B9267" s="6">
        <v>241.8</v>
      </c>
      <c r="C9267" s="6">
        <v>250.20842999999999</v>
      </c>
      <c r="D9267" s="6">
        <v>3.3605702253916701E-2</v>
      </c>
      <c r="E9267" s="4">
        <f t="shared" si="36"/>
        <v>7.1864665325247046E-2</v>
      </c>
      <c r="F9267" s="4"/>
    </row>
    <row r="9268" spans="1:6" ht="13.2" x14ac:dyDescent="0.25">
      <c r="A9268" s="5">
        <v>44841.083333333336</v>
      </c>
      <c r="B9268" s="6">
        <v>276.92</v>
      </c>
      <c r="C9268" s="6">
        <v>270.47201000000001</v>
      </c>
      <c r="D9268" s="6">
        <v>2.3839768115007501E-2</v>
      </c>
      <c r="E9268" s="4">
        <f t="shared" si="36"/>
        <v>7.1210270440504111E-2</v>
      </c>
      <c r="F9268" s="4"/>
    </row>
    <row r="9269" spans="1:6" ht="13.2" x14ac:dyDescent="0.25">
      <c r="A9269" s="5">
        <v>44841.125</v>
      </c>
      <c r="B9269" s="6">
        <v>279.44</v>
      </c>
      <c r="C9269" s="6">
        <v>273.25912</v>
      </c>
      <c r="D9269" s="6">
        <v>2.26191169758579E-2</v>
      </c>
      <c r="E9269" s="4">
        <f t="shared" si="36"/>
        <v>7.1721494623463375E-2</v>
      </c>
      <c r="F9269" s="4"/>
    </row>
    <row r="9270" spans="1:6" ht="13.2" x14ac:dyDescent="0.25">
      <c r="A9270" s="5">
        <v>44841.166666666664</v>
      </c>
      <c r="B9270" s="6">
        <v>274.55</v>
      </c>
      <c r="C9270" s="6">
        <v>264.65316999999999</v>
      </c>
      <c r="D9270" s="6">
        <v>3.73954712123796E-2</v>
      </c>
      <c r="E9270" s="4">
        <f t="shared" si="36"/>
        <v>7.057754356601724E-2</v>
      </c>
      <c r="F9270" s="4"/>
    </row>
    <row r="9271" spans="1:6" ht="13.2" x14ac:dyDescent="0.25">
      <c r="A9271" s="5">
        <v>44841.208333333336</v>
      </c>
      <c r="B9271" s="6">
        <v>271.35000000000002</v>
      </c>
      <c r="C9271" s="6">
        <v>259.09336999999999</v>
      </c>
      <c r="D9271" s="6">
        <v>4.7305841905564798E-2</v>
      </c>
      <c r="E9271" s="4">
        <f t="shared" si="36"/>
        <v>7.0386176895705435E-2</v>
      </c>
      <c r="F9271" s="4"/>
    </row>
    <row r="9272" spans="1:6" ht="13.2" x14ac:dyDescent="0.25">
      <c r="A9272" s="5">
        <v>44841.25</v>
      </c>
      <c r="B9272" s="6">
        <v>276.44</v>
      </c>
      <c r="C9272" s="6">
        <v>257.61613999999997</v>
      </c>
      <c r="D9272" s="6">
        <v>7.3069412498766598E-2</v>
      </c>
      <c r="E9272" s="4">
        <f t="shared" si="36"/>
        <v>7.0862140599451964E-2</v>
      </c>
      <c r="F9272" s="4"/>
    </row>
    <row r="9273" spans="1:6" ht="13.2" x14ac:dyDescent="0.25">
      <c r="A9273" s="5">
        <v>44841.291666666664</v>
      </c>
      <c r="B9273" s="6">
        <v>271.43</v>
      </c>
      <c r="C9273" s="6">
        <v>254.50559000000001</v>
      </c>
      <c r="D9273" s="6">
        <v>6.6499168053636801E-2</v>
      </c>
      <c r="E9273" s="4">
        <f t="shared" si="36"/>
        <v>7.1703584900319681E-2</v>
      </c>
      <c r="F9273" s="4"/>
    </row>
    <row r="9274" spans="1:6" ht="13.2" x14ac:dyDescent="0.25">
      <c r="A9274" s="5">
        <v>44841.333333333336</v>
      </c>
      <c r="B9274" s="6">
        <v>265.62</v>
      </c>
      <c r="C9274" s="6">
        <v>251.79159999999999</v>
      </c>
      <c r="D9274" s="6">
        <v>5.4920021160356401E-2</v>
      </c>
      <c r="E9274" s="4">
        <f t="shared" si="36"/>
        <v>7.0403511060185719E-2</v>
      </c>
      <c r="F9274" s="4"/>
    </row>
    <row r="9275" spans="1:6" ht="13.2" x14ac:dyDescent="0.25">
      <c r="A9275" s="5">
        <v>44841.375</v>
      </c>
      <c r="B9275" s="6">
        <v>262.57</v>
      </c>
      <c r="C9275" s="6">
        <v>248.63992999999999</v>
      </c>
      <c r="D9275" s="6">
        <v>5.60250720791306E-2</v>
      </c>
      <c r="E9275" s="4">
        <f t="shared" si="36"/>
        <v>6.9922409797097559E-2</v>
      </c>
      <c r="F9275" s="4"/>
    </row>
    <row r="9276" spans="1:6" ht="13.2" x14ac:dyDescent="0.25">
      <c r="A9276" s="5">
        <v>44841.416666666664</v>
      </c>
      <c r="B9276" s="6">
        <v>264.08</v>
      </c>
      <c r="C9276" s="6">
        <v>245.37374</v>
      </c>
      <c r="D9276" s="6">
        <v>7.6235786274439901E-2</v>
      </c>
      <c r="E9276" s="4">
        <f t="shared" si="36"/>
        <v>7.0138264398181355E-2</v>
      </c>
      <c r="F9276" s="4"/>
    </row>
    <row r="9277" spans="1:6" ht="13.2" x14ac:dyDescent="0.25">
      <c r="A9277" s="5">
        <v>44841.458333333336</v>
      </c>
      <c r="B9277" s="6">
        <v>264.45</v>
      </c>
      <c r="C9277" s="6">
        <v>244.99875</v>
      </c>
      <c r="D9277" s="6">
        <v>7.9393262210521398E-2</v>
      </c>
      <c r="E9277" s="4">
        <f t="shared" si="36"/>
        <v>7.0060226414925361E-2</v>
      </c>
      <c r="F9277" s="4"/>
    </row>
    <row r="9278" spans="1:6" ht="13.2" x14ac:dyDescent="0.25">
      <c r="A9278" s="5">
        <v>44841.5</v>
      </c>
      <c r="B9278" s="6">
        <v>263.54000000000002</v>
      </c>
      <c r="C9278" s="6">
        <v>249.52354</v>
      </c>
      <c r="D9278" s="6">
        <v>5.6172896553166901E-2</v>
      </c>
      <c r="E9278" s="4">
        <f t="shared" si="36"/>
        <v>6.904543426555064E-2</v>
      </c>
      <c r="F9278" s="4"/>
    </row>
    <row r="9279" spans="1:6" ht="13.2" x14ac:dyDescent="0.25">
      <c r="A9279" s="5">
        <v>44841.541666666664</v>
      </c>
      <c r="B9279" s="6">
        <v>270.52</v>
      </c>
      <c r="C9279" s="6">
        <v>252.11931999999999</v>
      </c>
      <c r="D9279" s="6">
        <v>7.2984014077143999E-2</v>
      </c>
      <c r="E9279" s="4">
        <f t="shared" si="36"/>
        <v>6.7495077897657518E-2</v>
      </c>
      <c r="F9279" s="4"/>
    </row>
    <row r="9280" spans="1:6" ht="13.2" x14ac:dyDescent="0.25">
      <c r="A9280" s="5">
        <v>44841.583333333336</v>
      </c>
      <c r="B9280" s="6">
        <v>273.27999999999997</v>
      </c>
      <c r="C9280" s="6">
        <v>244.31383</v>
      </c>
      <c r="D9280" s="6">
        <v>0.118561319267108</v>
      </c>
      <c r="E9280" s="4">
        <f t="shared" si="36"/>
        <v>6.6354059075756824E-2</v>
      </c>
      <c r="F9280" s="4"/>
    </row>
    <row r="9281" spans="1:6" ht="13.2" x14ac:dyDescent="0.25">
      <c r="A9281" s="5">
        <v>44841.625</v>
      </c>
      <c r="B9281" s="6">
        <v>249.22</v>
      </c>
      <c r="C9281" s="6">
        <v>218.84655000000001</v>
      </c>
      <c r="D9281" s="6">
        <v>0.138788799732049</v>
      </c>
      <c r="E9281" s="4">
        <f t="shared" si="36"/>
        <v>6.4653224440631971E-2</v>
      </c>
      <c r="F9281" s="4"/>
    </row>
    <row r="9282" spans="1:6" ht="13.2" x14ac:dyDescent="0.25">
      <c r="A9282" s="5">
        <v>44841.666666666664</v>
      </c>
      <c r="B9282" s="6">
        <v>202.18</v>
      </c>
      <c r="C9282" s="6">
        <v>185.77782999999999</v>
      </c>
      <c r="D9282" s="6">
        <v>8.8289167765604804E-2</v>
      </c>
      <c r="E9282" s="4">
        <f t="shared" si="36"/>
        <v>6.5555934802549454E-2</v>
      </c>
      <c r="F9282" s="4"/>
    </row>
    <row r="9283" spans="1:6" ht="13.2" x14ac:dyDescent="0.25">
      <c r="A9283" s="5">
        <v>44841.708333333336</v>
      </c>
      <c r="B9283" s="6">
        <v>182.02</v>
      </c>
      <c r="C9283" s="6">
        <v>159.77001999999999</v>
      </c>
      <c r="D9283" s="6">
        <v>0.13926254750421899</v>
      </c>
      <c r="E9283" s="4">
        <f t="shared" si="36"/>
        <v>6.7068051306194171E-2</v>
      </c>
      <c r="F9283" s="4"/>
    </row>
    <row r="9284" spans="1:6" ht="13.2" x14ac:dyDescent="0.25">
      <c r="A9284" s="5">
        <v>44841.75</v>
      </c>
      <c r="B9284" s="6">
        <v>176.77</v>
      </c>
      <c r="C9284" s="6">
        <v>150.72363999999999</v>
      </c>
      <c r="D9284" s="6">
        <v>0.172808724630058</v>
      </c>
      <c r="E9284" s="4">
        <f t="shared" si="36"/>
        <v>7.1071828448378532E-2</v>
      </c>
      <c r="F9284" s="4"/>
    </row>
    <row r="9285" spans="1:6" ht="13.2" x14ac:dyDescent="0.25">
      <c r="A9285" s="5">
        <v>44841.791666666664</v>
      </c>
      <c r="B9285" s="6">
        <v>171.69</v>
      </c>
      <c r="C9285" s="6">
        <v>153.34814</v>
      </c>
      <c r="D9285" s="6">
        <v>0.119609275991218</v>
      </c>
      <c r="E9285" s="4">
        <f t="shared" si="36"/>
        <v>7.2896968737990189E-2</v>
      </c>
      <c r="F9285" s="4"/>
    </row>
    <row r="9286" spans="1:6" ht="13.2" x14ac:dyDescent="0.25">
      <c r="A9286" s="5">
        <v>44841.833333333336</v>
      </c>
      <c r="B9286" s="6">
        <v>172.15</v>
      </c>
      <c r="C9286" s="6">
        <v>157.99383</v>
      </c>
      <c r="D9286" s="6">
        <v>8.9599511575863405E-2</v>
      </c>
      <c r="E9286" s="4">
        <f t="shared" si="36"/>
        <v>7.5057019269451256E-2</v>
      </c>
      <c r="F9286" s="4"/>
    </row>
    <row r="9287" spans="1:6" ht="13.2" x14ac:dyDescent="0.25">
      <c r="A9287" s="5">
        <v>44841.875</v>
      </c>
      <c r="B9287" s="6">
        <v>170.65</v>
      </c>
      <c r="C9287" s="6">
        <v>163.58019999999999</v>
      </c>
      <c r="D9287" s="6">
        <v>4.32191671119121E-2</v>
      </c>
      <c r="E9287" s="4">
        <f t="shared" si="36"/>
        <v>7.6214947996238167E-2</v>
      </c>
      <c r="F9287" s="4"/>
    </row>
    <row r="9288" spans="1:6" ht="13.2" x14ac:dyDescent="0.25">
      <c r="A9288" s="5">
        <v>44841.916666666664</v>
      </c>
      <c r="B9288" s="6">
        <v>171.27</v>
      </c>
      <c r="C9288" s="6">
        <v>174.07467</v>
      </c>
      <c r="D9288" s="6">
        <v>1.6111878885078298E-2</v>
      </c>
      <c r="E9288" s="4">
        <f t="shared" si="36"/>
        <v>7.5441154457196777E-2</v>
      </c>
      <c r="F9288" s="4"/>
    </row>
    <row r="9289" spans="1:6" ht="13.2" x14ac:dyDescent="0.25">
      <c r="A9289" s="5">
        <v>44841.958333333336</v>
      </c>
      <c r="B9289" s="6">
        <v>180.72</v>
      </c>
      <c r="C9289" s="6">
        <v>192.17158000000001</v>
      </c>
      <c r="D9289" s="6">
        <v>5.9590393126808902E-2</v>
      </c>
      <c r="E9289" s="4">
        <f t="shared" si="36"/>
        <v>7.4015485967881059E-2</v>
      </c>
      <c r="F9289" s="4"/>
    </row>
    <row r="9290" spans="1:6" ht="13.2" x14ac:dyDescent="0.25">
      <c r="A9290" s="5">
        <v>44842</v>
      </c>
      <c r="B9290" s="6">
        <v>197.46</v>
      </c>
      <c r="C9290" s="6">
        <v>219.24697</v>
      </c>
      <c r="D9290" s="6">
        <v>9.9371818000494994E-2</v>
      </c>
      <c r="E9290" s="4">
        <f t="shared" si="36"/>
        <v>7.4386589040012649E-2</v>
      </c>
      <c r="F9290" s="4"/>
    </row>
    <row r="9291" spans="1:6" ht="13.2" x14ac:dyDescent="0.25">
      <c r="A9291" s="5">
        <v>44842.041666666664</v>
      </c>
      <c r="B9291" s="6">
        <v>255.25</v>
      </c>
      <c r="C9291" s="6">
        <v>248.77977999999999</v>
      </c>
      <c r="D9291" s="6">
        <v>2.6007821053624199E-2</v>
      </c>
      <c r="E9291" s="4">
        <f t="shared" si="36"/>
        <v>7.4070010656667129E-2</v>
      </c>
      <c r="F9291" s="4"/>
    </row>
    <row r="9292" spans="1:6" ht="13.2" x14ac:dyDescent="0.25">
      <c r="A9292" s="5">
        <v>44842.083333333336</v>
      </c>
      <c r="B9292" s="6">
        <v>297.14999999999998</v>
      </c>
      <c r="C9292" s="6">
        <v>269.26389999999998</v>
      </c>
      <c r="D9292" s="6">
        <v>0.10356419854276699</v>
      </c>
      <c r="E9292" s="4">
        <f t="shared" si="36"/>
        <v>7.7391861924490435E-2</v>
      </c>
      <c r="F9292" s="4"/>
    </row>
    <row r="9293" spans="1:6" ht="13.2" x14ac:dyDescent="0.25">
      <c r="A9293" s="5">
        <v>44842.125</v>
      </c>
      <c r="B9293" s="6">
        <v>296.56</v>
      </c>
      <c r="C9293" s="6">
        <v>271.42003</v>
      </c>
      <c r="D9293" s="6">
        <v>9.2623856831789406E-2</v>
      </c>
      <c r="E9293" s="4">
        <f t="shared" si="36"/>
        <v>8.0308726085154256E-2</v>
      </c>
      <c r="F9293" s="4"/>
    </row>
    <row r="9294" spans="1:6" ht="13.2" x14ac:dyDescent="0.25">
      <c r="A9294" s="5">
        <v>44842.166666666664</v>
      </c>
      <c r="B9294" s="6">
        <v>285.41000000000003</v>
      </c>
      <c r="C9294" s="6">
        <v>261.73225000000002</v>
      </c>
      <c r="D9294" s="6">
        <v>9.0465542553506501E-2</v>
      </c>
      <c r="E9294" s="4">
        <f t="shared" si="36"/>
        <v>8.2519979057701212E-2</v>
      </c>
      <c r="F9294" s="4"/>
    </row>
    <row r="9295" spans="1:6" ht="13.2" x14ac:dyDescent="0.25">
      <c r="A9295" s="5">
        <v>44842.208333333336</v>
      </c>
      <c r="B9295" s="6">
        <v>290.8</v>
      </c>
      <c r="C9295" s="6">
        <v>255.66949</v>
      </c>
      <c r="D9295" s="6">
        <v>0.13740595328758201</v>
      </c>
      <c r="E9295" s="4">
        <f t="shared" si="36"/>
        <v>8.6274150365285282E-2</v>
      </c>
      <c r="F9295" s="4"/>
    </row>
    <row r="9296" spans="1:6" ht="13.2" x14ac:dyDescent="0.25">
      <c r="A9296" s="5">
        <v>44842.25</v>
      </c>
      <c r="B9296" s="6">
        <v>288.70999999999998</v>
      </c>
      <c r="C9296" s="6">
        <v>254.11610999999999</v>
      </c>
      <c r="D9296" s="6">
        <v>0.136134186848681</v>
      </c>
      <c r="E9296" s="4">
        <f t="shared" si="36"/>
        <v>8.8901849296531679E-2</v>
      </c>
      <c r="F9296" s="4"/>
    </row>
    <row r="9297" spans="1:6" ht="13.2" x14ac:dyDescent="0.25">
      <c r="A9297" s="5">
        <v>44842.291666666664</v>
      </c>
      <c r="B9297" s="6">
        <v>288.25</v>
      </c>
      <c r="C9297" s="6">
        <v>250.51211000000001</v>
      </c>
      <c r="D9297" s="6">
        <v>0.15064297690039799</v>
      </c>
      <c r="E9297" s="4">
        <f t="shared" si="36"/>
        <v>9.2407841331813401E-2</v>
      </c>
      <c r="F9297" s="4"/>
    </row>
    <row r="9298" spans="1:6" ht="13.2" x14ac:dyDescent="0.25">
      <c r="A9298" s="5">
        <v>44842.333333333336</v>
      </c>
      <c r="B9298" s="6">
        <v>290.61</v>
      </c>
      <c r="C9298" s="6">
        <v>247.16650999999999</v>
      </c>
      <c r="D9298" s="6">
        <v>0.17576608578565101</v>
      </c>
      <c r="E9298" s="4">
        <f t="shared" si="36"/>
        <v>9.7443094024534008E-2</v>
      </c>
      <c r="F9298" s="4"/>
    </row>
    <row r="9299" spans="1:6" ht="13.2" x14ac:dyDescent="0.25">
      <c r="A9299" s="5">
        <v>44842.375</v>
      </c>
      <c r="B9299" s="6">
        <v>284.04000000000002</v>
      </c>
      <c r="C9299" s="6">
        <v>244.07535999999999</v>
      </c>
      <c r="D9299" s="6">
        <v>0.16373893702338499</v>
      </c>
      <c r="E9299" s="4">
        <f t="shared" si="36"/>
        <v>0.10193117173054461</v>
      </c>
      <c r="F9299" s="4"/>
    </row>
    <row r="9300" spans="1:6" ht="13.2" x14ac:dyDescent="0.25">
      <c r="A9300" s="5">
        <v>44842.416666666664</v>
      </c>
      <c r="B9300" s="6">
        <v>278.86</v>
      </c>
      <c r="C9300" s="6">
        <v>241.77251999999999</v>
      </c>
      <c r="D9300" s="6">
        <v>0.15339824393607601</v>
      </c>
      <c r="E9300" s="4">
        <f t="shared" si="36"/>
        <v>0.10514627413311277</v>
      </c>
      <c r="F9300" s="4"/>
    </row>
    <row r="9301" spans="1:6" ht="13.2" x14ac:dyDescent="0.25">
      <c r="A9301" s="5">
        <v>44842.458333333336</v>
      </c>
      <c r="B9301" s="6">
        <v>279.26</v>
      </c>
      <c r="C9301" s="6">
        <v>242.71360000000001</v>
      </c>
      <c r="D9301" s="6">
        <v>0.15057417466511899</v>
      </c>
      <c r="E9301" s="4">
        <f t="shared" si="36"/>
        <v>0.10811214548538768</v>
      </c>
      <c r="F9301" s="4"/>
    </row>
    <row r="9302" spans="1:6" ht="13.2" x14ac:dyDescent="0.25">
      <c r="A9302" s="5">
        <v>44842.5</v>
      </c>
      <c r="B9302" s="6">
        <v>279.97000000000003</v>
      </c>
      <c r="C9302" s="6">
        <v>248.00406000000001</v>
      </c>
      <c r="D9302" s="6">
        <v>0.128892809254816</v>
      </c>
      <c r="E9302" s="4">
        <f t="shared" si="36"/>
        <v>0.1111421418479564</v>
      </c>
      <c r="F9302" s="4"/>
    </row>
    <row r="9303" spans="1:6" ht="13.2" x14ac:dyDescent="0.25">
      <c r="A9303" s="5">
        <v>44842.541666666664</v>
      </c>
      <c r="B9303" s="6">
        <v>280.85000000000002</v>
      </c>
      <c r="C9303" s="6">
        <v>251.29979</v>
      </c>
      <c r="D9303" s="6">
        <v>0.11758947351288999</v>
      </c>
      <c r="E9303" s="4">
        <f t="shared" si="36"/>
        <v>0.11300070265777916</v>
      </c>
      <c r="F9303" s="4"/>
    </row>
    <row r="9304" spans="1:6" ht="13.2" x14ac:dyDescent="0.25">
      <c r="A9304" s="5">
        <v>44842.583333333336</v>
      </c>
      <c r="B9304" s="6">
        <v>280.11</v>
      </c>
      <c r="C9304" s="6">
        <v>245.24345</v>
      </c>
      <c r="D9304" s="6">
        <v>0.142171177252644</v>
      </c>
      <c r="E9304" s="4">
        <f t="shared" si="36"/>
        <v>0.11398444674050982</v>
      </c>
      <c r="F9304" s="4"/>
    </row>
    <row r="9305" spans="1:6" ht="13.2" x14ac:dyDescent="0.25">
      <c r="A9305" s="5">
        <v>44842.625</v>
      </c>
      <c r="B9305" s="6">
        <v>253.1</v>
      </c>
      <c r="C9305" s="6">
        <v>221.76972000000001</v>
      </c>
      <c r="D9305" s="6">
        <v>0.14127393045362499</v>
      </c>
      <c r="E9305" s="4">
        <f t="shared" si="36"/>
        <v>0.11408799385390882</v>
      </c>
      <c r="F9305" s="4"/>
    </row>
    <row r="9306" spans="1:6" ht="13.2" x14ac:dyDescent="0.25">
      <c r="A9306" s="5">
        <v>44842.666666666664</v>
      </c>
      <c r="B9306" s="6">
        <v>192.33</v>
      </c>
      <c r="C9306" s="6">
        <v>189.10695000000001</v>
      </c>
      <c r="D9306" s="6">
        <v>1.7043530129379099E-2</v>
      </c>
      <c r="E9306" s="4">
        <f t="shared" si="36"/>
        <v>0.11111942561906607</v>
      </c>
      <c r="F9306" s="4"/>
    </row>
    <row r="9307" spans="1:6" ht="13.2" x14ac:dyDescent="0.25">
      <c r="A9307" s="5">
        <v>44842.708333333336</v>
      </c>
      <c r="B9307" s="6">
        <v>169.49</v>
      </c>
      <c r="C9307" s="6">
        <v>161.74323999999999</v>
      </c>
      <c r="D9307" s="6">
        <v>4.7895417452995401E-2</v>
      </c>
      <c r="E9307" s="4">
        <f t="shared" si="36"/>
        <v>0.10731246186693176</v>
      </c>
      <c r="F9307" s="4"/>
    </row>
    <row r="9308" spans="1:6" ht="13.2" x14ac:dyDescent="0.25">
      <c r="A9308" s="5">
        <v>44842.75</v>
      </c>
      <c r="B9308" s="6">
        <v>161.22999999999999</v>
      </c>
      <c r="C9308" s="6">
        <v>151.11102</v>
      </c>
      <c r="D9308" s="6">
        <v>6.6963878610573804E-2</v>
      </c>
      <c r="E9308" s="4">
        <f t="shared" si="36"/>
        <v>0.10290225994945325</v>
      </c>
      <c r="F9308" s="4"/>
    </row>
    <row r="9309" spans="1:6" ht="13.2" x14ac:dyDescent="0.25">
      <c r="A9309" s="5">
        <v>44842.791666666664</v>
      </c>
      <c r="B9309" s="6">
        <v>159.44</v>
      </c>
      <c r="C9309" s="6">
        <v>153.20713000000001</v>
      </c>
      <c r="D9309" s="6">
        <v>4.0682636637080702E-2</v>
      </c>
      <c r="E9309" s="4">
        <f t="shared" si="36"/>
        <v>9.9613649976364196E-2</v>
      </c>
      <c r="F9309" s="4"/>
    </row>
    <row r="9310" spans="1:6" ht="13.2" x14ac:dyDescent="0.25">
      <c r="A9310" s="5">
        <v>44842.833333333336</v>
      </c>
      <c r="B9310" s="6">
        <v>154.84</v>
      </c>
      <c r="C9310" s="6">
        <v>158.39971</v>
      </c>
      <c r="D9310" s="6">
        <v>2.2472957810339301E-2</v>
      </c>
      <c r="E9310" s="4">
        <f t="shared" si="36"/>
        <v>9.6816710236134015E-2</v>
      </c>
      <c r="F9310" s="4"/>
    </row>
    <row r="9311" spans="1:6" ht="13.2" x14ac:dyDescent="0.25">
      <c r="A9311" s="5">
        <v>44842.875</v>
      </c>
      <c r="B9311" s="6">
        <v>146.63999999999999</v>
      </c>
      <c r="C9311" s="6">
        <v>164.47949</v>
      </c>
      <c r="D9311" s="6">
        <v>0.108460270639214</v>
      </c>
      <c r="E9311" s="4">
        <f t="shared" si="36"/>
        <v>9.9535089549771597E-2</v>
      </c>
      <c r="F9311" s="4"/>
    </row>
    <row r="9312" spans="1:6" ht="13.2" x14ac:dyDescent="0.25">
      <c r="A9312" s="5">
        <v>44842.916666666664</v>
      </c>
      <c r="B9312" s="6">
        <v>149.66</v>
      </c>
      <c r="C9312" s="6">
        <v>174.29695000000001</v>
      </c>
      <c r="D9312" s="6">
        <v>0.1413504367116</v>
      </c>
      <c r="E9312" s="4">
        <f t="shared" si="36"/>
        <v>0.10475336279254334</v>
      </c>
      <c r="F9312" s="4"/>
    </row>
    <row r="9313" spans="1:6" ht="13.2" x14ac:dyDescent="0.25">
      <c r="A9313" s="5">
        <v>44842.958333333336</v>
      </c>
      <c r="B9313" s="6">
        <v>165.18</v>
      </c>
      <c r="C9313" s="6">
        <v>191.01129</v>
      </c>
      <c r="D9313" s="6">
        <v>0.13523436232486499</v>
      </c>
      <c r="E9313" s="4">
        <f t="shared" si="36"/>
        <v>0.10790519484246235</v>
      </c>
      <c r="F9313" s="4"/>
    </row>
    <row r="9314" spans="1:6" ht="13.2" x14ac:dyDescent="0.25">
      <c r="A9314" s="5">
        <v>44840</v>
      </c>
      <c r="B9314" s="6">
        <v>200.23</v>
      </c>
      <c r="C9314" s="6">
        <v>215.76401999999999</v>
      </c>
      <c r="D9314" s="6">
        <v>7.1995414249326595E-2</v>
      </c>
      <c r="E9314" s="4">
        <f t="shared" si="36"/>
        <v>0.10676451135283033</v>
      </c>
      <c r="F9314" s="4"/>
    </row>
    <row r="9315" spans="1:6" ht="13.2" x14ac:dyDescent="0.25">
      <c r="A9315" s="5">
        <v>44840.041666666664</v>
      </c>
      <c r="B9315" s="6">
        <v>241.21</v>
      </c>
      <c r="C9315" s="6">
        <v>248.37912</v>
      </c>
      <c r="D9315" s="6">
        <v>2.8863617843561E-2</v>
      </c>
      <c r="E9315" s="4">
        <f t="shared" si="36"/>
        <v>0.10688350288574434</v>
      </c>
      <c r="F9315" s="4"/>
    </row>
    <row r="9316" spans="1:6" ht="13.2" x14ac:dyDescent="0.25">
      <c r="A9316" s="5">
        <v>44840.083333333336</v>
      </c>
      <c r="B9316" s="6">
        <v>286.25</v>
      </c>
      <c r="C9316" s="6">
        <v>272.69896999999997</v>
      </c>
      <c r="D9316" s="6">
        <v>4.9692266897817798E-2</v>
      </c>
      <c r="E9316" s="4">
        <f t="shared" si="36"/>
        <v>0.10463883906720482</v>
      </c>
      <c r="F9316" s="4"/>
    </row>
    <row r="9317" spans="1:6" ht="13.2" x14ac:dyDescent="0.25">
      <c r="A9317" s="5">
        <v>44840.125</v>
      </c>
      <c r="B9317" s="6">
        <v>282.5</v>
      </c>
      <c r="C9317" s="6">
        <v>281.04978999999997</v>
      </c>
      <c r="D9317" s="6">
        <v>5.1599753908374204E-3</v>
      </c>
      <c r="E9317" s="4">
        <f t="shared" si="36"/>
        <v>0.10099451067383181</v>
      </c>
      <c r="F9317" s="4"/>
    </row>
    <row r="9318" spans="1:6" ht="13.2" x14ac:dyDescent="0.25">
      <c r="A9318" s="5">
        <v>44840.166666666664</v>
      </c>
      <c r="B9318" s="6">
        <v>289.08</v>
      </c>
      <c r="C9318" s="6">
        <v>276.58433000000002</v>
      </c>
      <c r="D9318" s="6">
        <v>4.5178517524835697E-2</v>
      </c>
      <c r="E9318" s="4">
        <f t="shared" si="36"/>
        <v>9.9107551297637195E-2</v>
      </c>
      <c r="F9318" s="4"/>
    </row>
    <row r="9319" spans="1:6" ht="13.2" x14ac:dyDescent="0.25">
      <c r="A9319" s="5">
        <v>44840.208333333336</v>
      </c>
      <c r="B9319" s="6">
        <v>279.06</v>
      </c>
      <c r="C9319" s="6">
        <v>271.69889000000001</v>
      </c>
      <c r="D9319" s="6">
        <v>2.7092896846210801E-2</v>
      </c>
      <c r="E9319" s="4">
        <f t="shared" si="36"/>
        <v>9.4511173945913407E-2</v>
      </c>
      <c r="F9319" s="4"/>
    </row>
    <row r="9320" spans="1:6" ht="13.2" x14ac:dyDescent="0.25">
      <c r="A9320" s="5">
        <v>44840.25</v>
      </c>
      <c r="B9320" s="6">
        <v>280.11</v>
      </c>
      <c r="C9320" s="6">
        <v>270.66766000000001</v>
      </c>
      <c r="D9320" s="6">
        <v>3.4885364583267901E-2</v>
      </c>
      <c r="E9320" s="4">
        <f t="shared" si="36"/>
        <v>9.0292473018187866E-2</v>
      </c>
      <c r="F9320" s="4"/>
    </row>
    <row r="9321" spans="1:6" ht="13.2" x14ac:dyDescent="0.25">
      <c r="A9321" s="5">
        <v>44840.291666666664</v>
      </c>
      <c r="B9321" s="6">
        <v>273.85000000000002</v>
      </c>
      <c r="C9321" s="6">
        <v>269.89798999999999</v>
      </c>
      <c r="D9321" s="6">
        <v>1.4642606267649599E-2</v>
      </c>
      <c r="E9321" s="4">
        <f t="shared" si="36"/>
        <v>8.4625790908489998E-2</v>
      </c>
      <c r="F9321" s="4"/>
    </row>
    <row r="9322" spans="1:6" ht="13.2" x14ac:dyDescent="0.25">
      <c r="A9322" s="5">
        <v>44840.333333333336</v>
      </c>
      <c r="B9322" s="6">
        <v>282.41000000000003</v>
      </c>
      <c r="C9322" s="6">
        <v>269.97656999999998</v>
      </c>
      <c r="D9322" s="6">
        <v>4.60537371817119E-2</v>
      </c>
      <c r="E9322" s="4">
        <f t="shared" si="36"/>
        <v>7.9221109716659202E-2</v>
      </c>
      <c r="F9322" s="4"/>
    </row>
    <row r="9323" spans="1:6" ht="13.2" x14ac:dyDescent="0.25">
      <c r="A9323" s="5">
        <v>44840.375</v>
      </c>
      <c r="B9323" s="6">
        <v>274.20999999999998</v>
      </c>
      <c r="C9323" s="6">
        <v>267.18360000000001</v>
      </c>
      <c r="D9323" s="6">
        <v>2.62980212857374E-2</v>
      </c>
      <c r="E9323" s="4">
        <f t="shared" si="36"/>
        <v>7.3494404894257209E-2</v>
      </c>
      <c r="F9323" s="4"/>
    </row>
    <row r="9324" spans="1:6" ht="13.2" x14ac:dyDescent="0.25">
      <c r="A9324" s="5">
        <v>44840.416666666664</v>
      </c>
      <c r="B9324" s="6">
        <v>270.38</v>
      </c>
      <c r="C9324" s="6">
        <v>261.19429000000002</v>
      </c>
      <c r="D9324" s="6">
        <v>3.5168111829703301E-2</v>
      </c>
      <c r="E9324" s="4">
        <f t="shared" si="36"/>
        <v>6.8568149389825028E-2</v>
      </c>
      <c r="F9324" s="4"/>
    </row>
    <row r="9325" spans="1:6" ht="13.2" x14ac:dyDescent="0.25">
      <c r="A9325" s="5">
        <v>44840.458333333336</v>
      </c>
      <c r="B9325" s="6">
        <v>271.31</v>
      </c>
      <c r="C9325" s="6">
        <v>257.23838000000001</v>
      </c>
      <c r="D9325" s="6">
        <v>5.4702645849347899E-2</v>
      </c>
      <c r="E9325" s="4">
        <f t="shared" si="36"/>
        <v>6.4573502355834547E-2</v>
      </c>
      <c r="F9325" s="4"/>
    </row>
    <row r="9326" spans="1:6" ht="13.2" x14ac:dyDescent="0.25">
      <c r="A9326" s="5">
        <v>44840.5</v>
      </c>
      <c r="B9326" s="6">
        <v>276.38</v>
      </c>
      <c r="C9326" s="6">
        <v>262.05036000000001</v>
      </c>
      <c r="D9326" s="6">
        <v>5.4682771662668099E-2</v>
      </c>
      <c r="E9326" s="4">
        <f t="shared" si="36"/>
        <v>6.1481417456161723E-2</v>
      </c>
      <c r="F9326" s="4"/>
    </row>
    <row r="9327" spans="1:6" ht="13.2" x14ac:dyDescent="0.25">
      <c r="A9327" s="5">
        <v>44840.541666666664</v>
      </c>
      <c r="B9327" s="6">
        <v>287.12</v>
      </c>
      <c r="C9327" s="6">
        <v>268.25745000000001</v>
      </c>
      <c r="D9327" s="6">
        <v>7.0315102152801304E-2</v>
      </c>
      <c r="E9327" s="4">
        <f t="shared" si="36"/>
        <v>5.9511651982824681E-2</v>
      </c>
      <c r="F9327" s="4"/>
    </row>
    <row r="9328" spans="1:6" ht="13.2" x14ac:dyDescent="0.25">
      <c r="A9328" s="5">
        <v>44840.583333333336</v>
      </c>
      <c r="B9328" s="6">
        <v>284.66000000000003</v>
      </c>
      <c r="C9328" s="6">
        <v>261.05833000000001</v>
      </c>
      <c r="D9328" s="6">
        <v>9.0407649508828195E-2</v>
      </c>
      <c r="E9328" s="4">
        <f t="shared" si="36"/>
        <v>5.7354838326832365E-2</v>
      </c>
      <c r="F9328" s="4"/>
    </row>
    <row r="9329" spans="1:6" ht="13.2" x14ac:dyDescent="0.25">
      <c r="A9329" s="5">
        <v>44840.625</v>
      </c>
      <c r="B9329" s="6">
        <v>257.97000000000003</v>
      </c>
      <c r="C9329" s="6">
        <v>228.00567000000001</v>
      </c>
      <c r="D9329" s="6">
        <v>0.13141923181120899</v>
      </c>
      <c r="E9329" s="4">
        <f t="shared" si="36"/>
        <v>5.6944225883398369E-2</v>
      </c>
      <c r="F9329" s="4"/>
    </row>
    <row r="9330" spans="1:6" ht="13.2" x14ac:dyDescent="0.25">
      <c r="A9330" s="5">
        <v>44840.666666666664</v>
      </c>
      <c r="B9330" s="6">
        <v>195.07</v>
      </c>
      <c r="C9330" s="6">
        <v>183.23623000000001</v>
      </c>
      <c r="D9330" s="6">
        <v>6.4582042536020207E-2</v>
      </c>
      <c r="E9330" s="4">
        <f t="shared" si="36"/>
        <v>5.8924997233675086E-2</v>
      </c>
      <c r="F9330" s="4"/>
    </row>
    <row r="9331" spans="1:6" ht="13.2" x14ac:dyDescent="0.25">
      <c r="A9331" s="5">
        <v>44840.708333333336</v>
      </c>
      <c r="B9331" s="6">
        <v>173.21</v>
      </c>
      <c r="C9331" s="6">
        <v>150.27447000000001</v>
      </c>
      <c r="D9331" s="6">
        <v>0.152624261459714</v>
      </c>
      <c r="E9331" s="4">
        <f t="shared" si="36"/>
        <v>6.3288699067288359E-2</v>
      </c>
      <c r="F9331" s="4"/>
    </row>
    <row r="9332" spans="1:6" ht="13.2" x14ac:dyDescent="0.25">
      <c r="A9332" s="5">
        <v>44840.75</v>
      </c>
      <c r="B9332" s="6">
        <v>160.62</v>
      </c>
      <c r="C9332" s="6">
        <v>140.18108000000001</v>
      </c>
      <c r="D9332" s="6">
        <v>0.14580369904412199</v>
      </c>
      <c r="E9332" s="4">
        <f t="shared" si="36"/>
        <v>6.6573691585352882E-2</v>
      </c>
      <c r="F9332" s="4"/>
    </row>
    <row r="9333" spans="1:6" ht="13.2" x14ac:dyDescent="0.25">
      <c r="A9333" s="5">
        <v>44840.791666666664</v>
      </c>
      <c r="B9333" s="6">
        <v>163.58000000000001</v>
      </c>
      <c r="C9333" s="6">
        <v>142.18655999999999</v>
      </c>
      <c r="D9333" s="6">
        <v>0.15046035293349799</v>
      </c>
      <c r="E9333" s="4">
        <f t="shared" si="36"/>
        <v>7.1147763097703612E-2</v>
      </c>
      <c r="F9333" s="4"/>
    </row>
    <row r="9334" spans="1:6" ht="13.2" x14ac:dyDescent="0.25">
      <c r="A9334" s="5">
        <v>44840.833333333336</v>
      </c>
      <c r="B9334" s="6">
        <v>162.27000000000001</v>
      </c>
      <c r="C9334" s="6">
        <v>144.92391000000001</v>
      </c>
      <c r="D9334" s="6">
        <v>0.11969101578890599</v>
      </c>
      <c r="E9334" s="4">
        <f t="shared" si="36"/>
        <v>7.5198515513477213E-2</v>
      </c>
      <c r="F9334" s="4"/>
    </row>
    <row r="9335" spans="1:6" ht="13.2" x14ac:dyDescent="0.25">
      <c r="A9335" s="5">
        <v>44840.875</v>
      </c>
      <c r="B9335" s="6">
        <v>165.24</v>
      </c>
      <c r="C9335" s="6">
        <v>150.34251</v>
      </c>
      <c r="D9335" s="6">
        <v>9.9090337124210601E-2</v>
      </c>
      <c r="E9335" s="4">
        <f t="shared" si="36"/>
        <v>7.4808101617018744E-2</v>
      </c>
      <c r="F9335" s="4"/>
    </row>
    <row r="9336" spans="1:6" ht="13.2" x14ac:dyDescent="0.25">
      <c r="A9336" s="5">
        <v>44840.916666666664</v>
      </c>
      <c r="B9336" s="6">
        <v>169.27</v>
      </c>
      <c r="C9336" s="6">
        <v>163.06385</v>
      </c>
      <c r="D9336" s="6">
        <v>3.8059631242608298E-2</v>
      </c>
      <c r="E9336" s="4">
        <f t="shared" si="36"/>
        <v>7.0504318055810755E-2</v>
      </c>
      <c r="F9336" s="4"/>
    </row>
    <row r="9337" spans="1:6" ht="13.2" x14ac:dyDescent="0.25">
      <c r="A9337" s="5">
        <v>44840.958333333336</v>
      </c>
      <c r="B9337" s="6">
        <v>176.79</v>
      </c>
      <c r="C9337" s="6">
        <v>183.27645999999999</v>
      </c>
      <c r="D9337" s="6">
        <v>3.5391670048624799E-2</v>
      </c>
      <c r="E9337" s="4">
        <f t="shared" si="36"/>
        <v>6.634420587763408E-2</v>
      </c>
      <c r="F9337" s="4"/>
    </row>
    <row r="9338" spans="1:6" ht="13.2" x14ac:dyDescent="0.25">
      <c r="A9338" s="5">
        <v>44841</v>
      </c>
      <c r="B9338" s="6">
        <v>201.11</v>
      </c>
      <c r="C9338" s="6">
        <v>209.37761</v>
      </c>
      <c r="D9338" s="6">
        <v>3.94866003103196E-2</v>
      </c>
      <c r="E9338" s="4">
        <f t="shared" si="36"/>
        <v>6.4989671963508786E-2</v>
      </c>
      <c r="F9338" s="4"/>
    </row>
    <row r="9339" spans="1:6" ht="13.2" x14ac:dyDescent="0.25">
      <c r="A9339" s="5">
        <v>44841.041666666664</v>
      </c>
      <c r="B9339" s="6">
        <v>241.8</v>
      </c>
      <c r="C9339" s="6">
        <v>243.37076999999999</v>
      </c>
      <c r="D9339" s="6">
        <v>6.4542261998019801E-3</v>
      </c>
      <c r="E9339" s="4">
        <f t="shared" si="36"/>
        <v>6.4055947311685485E-2</v>
      </c>
      <c r="F9339" s="4"/>
    </row>
    <row r="9340" spans="1:6" ht="13.2" x14ac:dyDescent="0.25">
      <c r="A9340" s="5">
        <v>44841.083333333336</v>
      </c>
      <c r="B9340" s="6">
        <v>276.92</v>
      </c>
      <c r="C9340" s="6">
        <v>269.81126</v>
      </c>
      <c r="D9340" s="6">
        <v>2.63470842543784E-2</v>
      </c>
      <c r="E9340" s="4">
        <f t="shared" si="36"/>
        <v>6.3083231368208856E-2</v>
      </c>
      <c r="F9340" s="4"/>
    </row>
    <row r="9341" spans="1:6" ht="13.2" x14ac:dyDescent="0.25">
      <c r="A9341" s="5">
        <v>44841.125</v>
      </c>
      <c r="B9341" s="6">
        <v>279.44</v>
      </c>
      <c r="C9341" s="6">
        <v>275.96557000000001</v>
      </c>
      <c r="D9341" s="6">
        <v>1.25900850602485E-2</v>
      </c>
      <c r="E9341" s="4">
        <f t="shared" si="36"/>
        <v>6.3392819271100978E-2</v>
      </c>
      <c r="F9341" s="4"/>
    </row>
    <row r="9342" spans="1:6" ht="13.2" x14ac:dyDescent="0.25">
      <c r="A9342" s="5">
        <v>44841.166666666664</v>
      </c>
      <c r="B9342" s="6">
        <v>274.55</v>
      </c>
      <c r="C9342" s="6">
        <v>267.39042000000001</v>
      </c>
      <c r="D9342" s="6">
        <v>2.67757535965574E-2</v>
      </c>
      <c r="E9342" s="4">
        <f t="shared" si="36"/>
        <v>6.2626037440756052E-2</v>
      </c>
      <c r="F9342" s="4"/>
    </row>
    <row r="9343" spans="1:6" ht="13.2" x14ac:dyDescent="0.25">
      <c r="A9343" s="5">
        <v>44841.208333333336</v>
      </c>
      <c r="B9343" s="6">
        <v>271.35000000000002</v>
      </c>
      <c r="C9343" s="6">
        <v>260.72662000000003</v>
      </c>
      <c r="D9343" s="6">
        <v>4.0745283316294997E-2</v>
      </c>
      <c r="E9343" s="4">
        <f t="shared" si="36"/>
        <v>6.319488687700954E-2</v>
      </c>
      <c r="F9343" s="4"/>
    </row>
    <row r="9344" spans="1:6" ht="13.2" x14ac:dyDescent="0.25">
      <c r="A9344" s="5">
        <v>44841.25</v>
      </c>
      <c r="B9344" s="6">
        <v>276.44</v>
      </c>
      <c r="C9344" s="6">
        <v>258.98944999999998</v>
      </c>
      <c r="D9344" s="6">
        <v>6.7379385530955099E-2</v>
      </c>
      <c r="E9344" s="4">
        <f t="shared" si="36"/>
        <v>6.4548804416496505E-2</v>
      </c>
      <c r="F9344" s="4"/>
    </row>
    <row r="9345" spans="1:6" ht="13.2" x14ac:dyDescent="0.25">
      <c r="A9345" s="5">
        <v>44841.291666666664</v>
      </c>
      <c r="B9345" s="6">
        <v>271.43</v>
      </c>
      <c r="C9345" s="6">
        <v>256.82130999999998</v>
      </c>
      <c r="D9345" s="6">
        <v>5.6882701828754101E-2</v>
      </c>
      <c r="E9345" s="4">
        <f t="shared" si="36"/>
        <v>6.6308808398209199E-2</v>
      </c>
      <c r="F9345" s="4"/>
    </row>
    <row r="9346" spans="1:6" ht="13.2" x14ac:dyDescent="0.25">
      <c r="A9346" s="5">
        <v>44841.333333333336</v>
      </c>
      <c r="B9346" s="6">
        <v>265.62</v>
      </c>
      <c r="C9346" s="6">
        <v>254.60500999999999</v>
      </c>
      <c r="D9346" s="6">
        <v>4.3263052836234397E-2</v>
      </c>
      <c r="E9346" s="4">
        <f t="shared" si="36"/>
        <v>6.6192529883814299E-2</v>
      </c>
      <c r="F9346" s="4"/>
    </row>
    <row r="9347" spans="1:6" ht="13.2" x14ac:dyDescent="0.25">
      <c r="A9347" s="5">
        <v>44841.375</v>
      </c>
      <c r="B9347" s="6">
        <v>262.57</v>
      </c>
      <c r="C9347" s="6">
        <v>250.21791999999999</v>
      </c>
      <c r="D9347" s="6">
        <v>4.9365289264653701E-2</v>
      </c>
      <c r="E9347" s="4">
        <f t="shared" si="36"/>
        <v>6.7153666049602476E-2</v>
      </c>
      <c r="F9347" s="4"/>
    </row>
    <row r="9348" spans="1:6" ht="13.2" x14ac:dyDescent="0.25">
      <c r="A9348" s="5">
        <v>44841.416666666664</v>
      </c>
      <c r="B9348" s="6">
        <v>264.08</v>
      </c>
      <c r="C9348" s="6">
        <v>244.89814000000001</v>
      </c>
      <c r="D9348" s="6">
        <v>7.8325870502732098E-2</v>
      </c>
      <c r="E9348" s="4">
        <f t="shared" si="36"/>
        <v>6.8951905994312016E-2</v>
      </c>
      <c r="F9348" s="4"/>
    </row>
    <row r="9349" spans="1:6" ht="13.2" x14ac:dyDescent="0.25">
      <c r="A9349" s="5">
        <v>44841.458333333336</v>
      </c>
      <c r="B9349" s="6">
        <v>264.45</v>
      </c>
      <c r="C9349" s="6">
        <v>243.53041999999999</v>
      </c>
      <c r="D9349" s="6">
        <v>8.5901301365143595E-2</v>
      </c>
      <c r="E9349" s="4">
        <f t="shared" si="36"/>
        <v>7.0251849974136832E-2</v>
      </c>
      <c r="F9349" s="4"/>
    </row>
    <row r="9350" spans="1:6" ht="13.2" x14ac:dyDescent="0.25">
      <c r="A9350" s="5">
        <v>44841.5</v>
      </c>
      <c r="B9350" s="6">
        <v>263.54000000000002</v>
      </c>
      <c r="C9350" s="6">
        <v>248.58789999999999</v>
      </c>
      <c r="D9350" s="6">
        <v>6.0148140758259E-2</v>
      </c>
      <c r="E9350" s="4">
        <f t="shared" si="36"/>
        <v>7.047957368645312E-2</v>
      </c>
      <c r="F9350" s="4"/>
    </row>
    <row r="9351" spans="1:6" ht="13.2" x14ac:dyDescent="0.25">
      <c r="A9351" s="5">
        <v>44841.541666666664</v>
      </c>
      <c r="B9351" s="6">
        <v>270.52</v>
      </c>
      <c r="C9351" s="6">
        <v>252.2945</v>
      </c>
      <c r="D9351" s="6">
        <v>7.2238990544779905E-2</v>
      </c>
      <c r="E9351" s="4">
        <f t="shared" si="36"/>
        <v>7.0559735702785564E-2</v>
      </c>
      <c r="F9351" s="4"/>
    </row>
    <row r="9352" spans="1:6" ht="13.2" x14ac:dyDescent="0.25">
      <c r="A9352" s="5">
        <v>44841.583333333336</v>
      </c>
      <c r="B9352" s="6">
        <v>273.27999999999997</v>
      </c>
      <c r="C9352" s="6">
        <v>244.51572999999999</v>
      </c>
      <c r="D9352" s="6">
        <v>0.117637707807182</v>
      </c>
      <c r="E9352" s="4">
        <f t="shared" si="36"/>
        <v>7.1694321465216967E-2</v>
      </c>
      <c r="F9352" s="4"/>
    </row>
    <row r="9353" spans="1:6" ht="13.2" x14ac:dyDescent="0.25">
      <c r="A9353" s="5">
        <v>44841.625</v>
      </c>
      <c r="B9353" s="6">
        <v>249.22</v>
      </c>
      <c r="C9353" s="6">
        <v>216.72214</v>
      </c>
      <c r="D9353" s="6">
        <v>0.14995173081993299</v>
      </c>
      <c r="E9353" s="4">
        <f t="shared" si="36"/>
        <v>7.2466508923913805E-2</v>
      </c>
      <c r="F9353" s="4"/>
    </row>
    <row r="9354" spans="1:6" ht="13.2" x14ac:dyDescent="0.25">
      <c r="A9354" s="5">
        <v>44841.666666666664</v>
      </c>
      <c r="B9354" s="6">
        <v>202.18</v>
      </c>
      <c r="C9354" s="6">
        <v>179.81863000000001</v>
      </c>
      <c r="D9354" s="6">
        <v>0.124355134949031</v>
      </c>
      <c r="E9354" s="4">
        <f t="shared" si="36"/>
        <v>7.4957054441122592E-2</v>
      </c>
      <c r="F9354" s="4"/>
    </row>
    <row r="9355" spans="1:6" ht="13.2" x14ac:dyDescent="0.25">
      <c r="A9355" s="5">
        <v>44841.708333333336</v>
      </c>
      <c r="B9355" s="6">
        <v>182.02</v>
      </c>
      <c r="C9355" s="6">
        <v>151.05334999999999</v>
      </c>
      <c r="D9355" s="6">
        <v>0.205004721841654</v>
      </c>
      <c r="E9355" s="4">
        <f t="shared" si="36"/>
        <v>7.7139573623703425E-2</v>
      </c>
      <c r="F9355" s="4"/>
    </row>
    <row r="9356" spans="1:6" ht="13.2" x14ac:dyDescent="0.25">
      <c r="A9356" s="5">
        <v>44841.75</v>
      </c>
      <c r="B9356" s="6">
        <v>176.77</v>
      </c>
      <c r="C9356" s="6">
        <v>141.23719</v>
      </c>
      <c r="D9356" s="6">
        <v>0.25158253290085902</v>
      </c>
      <c r="E9356" s="4">
        <f t="shared" si="36"/>
        <v>8.1547025034400811E-2</v>
      </c>
      <c r="F9356" s="4"/>
    </row>
    <row r="9357" spans="1:6" ht="13.2" x14ac:dyDescent="0.25">
      <c r="A9357" s="5">
        <v>44841.791666666664</v>
      </c>
      <c r="B9357" s="6">
        <v>171.69</v>
      </c>
      <c r="C9357" s="6">
        <v>143.5138</v>
      </c>
      <c r="D9357" s="6">
        <v>0.19633094517739699</v>
      </c>
      <c r="E9357" s="4">
        <f t="shared" si="36"/>
        <v>8.3458299711229936E-2</v>
      </c>
      <c r="F9357" s="4"/>
    </row>
    <row r="9358" spans="1:6" ht="13.2" x14ac:dyDescent="0.25">
      <c r="A9358" s="5">
        <v>44841.833333333336</v>
      </c>
      <c r="B9358" s="6">
        <v>172.15</v>
      </c>
      <c r="C9358" s="6">
        <v>147.97102000000001</v>
      </c>
      <c r="D9358" s="6">
        <v>0.163403482654914</v>
      </c>
      <c r="E9358" s="4">
        <f t="shared" si="36"/>
        <v>8.5279652497313604E-2</v>
      </c>
      <c r="F9358" s="4"/>
    </row>
    <row r="9359" spans="1:6" ht="13.2" x14ac:dyDescent="0.25">
      <c r="A9359" s="5">
        <v>44841.875</v>
      </c>
      <c r="B9359" s="6">
        <v>170.65</v>
      </c>
      <c r="C9359" s="6">
        <v>153.68996000000001</v>
      </c>
      <c r="D9359" s="6">
        <v>0.11035229627231299</v>
      </c>
      <c r="E9359" s="4">
        <f t="shared" si="36"/>
        <v>8.5748900795151198E-2</v>
      </c>
      <c r="F9359" s="4"/>
    </row>
    <row r="9360" spans="1:6" ht="13.2" x14ac:dyDescent="0.25">
      <c r="A9360" s="5">
        <v>44841.916666666664</v>
      </c>
      <c r="B9360" s="6">
        <v>171.27</v>
      </c>
      <c r="C9360" s="6">
        <v>163.25076999999999</v>
      </c>
      <c r="D9360" s="6">
        <v>4.91221572798708E-2</v>
      </c>
      <c r="E9360" s="4">
        <f t="shared" si="36"/>
        <v>8.6209839380037137E-2</v>
      </c>
      <c r="F9360" s="4"/>
    </row>
    <row r="9361" spans="1:6" ht="13.2" x14ac:dyDescent="0.25">
      <c r="A9361" s="5">
        <v>44841.958333333336</v>
      </c>
      <c r="B9361" s="6">
        <v>180.72</v>
      </c>
      <c r="C9361" s="6">
        <v>179.52598</v>
      </c>
      <c r="D9361" s="6">
        <v>6.6509593764645901E-3</v>
      </c>
      <c r="E9361" s="4">
        <f t="shared" si="36"/>
        <v>8.5012309768697114E-2</v>
      </c>
      <c r="F9361" s="4"/>
    </row>
    <row r="9362" spans="1:6" ht="13.2" x14ac:dyDescent="0.25">
      <c r="A9362" s="5">
        <v>44842</v>
      </c>
      <c r="B9362" s="6">
        <v>197.46</v>
      </c>
      <c r="C9362" s="6">
        <v>211.21042</v>
      </c>
      <c r="D9362" s="6">
        <v>6.5102943311224806E-2</v>
      </c>
      <c r="E9362" s="4">
        <f t="shared" si="36"/>
        <v>8.607965739373484E-2</v>
      </c>
      <c r="F9362" s="4"/>
    </row>
    <row r="9363" spans="1:6" ht="13.2" x14ac:dyDescent="0.25">
      <c r="A9363" s="5">
        <v>44842.041666666664</v>
      </c>
      <c r="B9363" s="6">
        <v>255.25</v>
      </c>
      <c r="C9363" s="6">
        <v>244.28926000000001</v>
      </c>
      <c r="D9363" s="6">
        <v>4.4867875075637699E-2</v>
      </c>
      <c r="E9363" s="4">
        <f t="shared" si="36"/>
        <v>8.7680226096894645E-2</v>
      </c>
      <c r="F9363" s="4"/>
    </row>
    <row r="9364" spans="1:6" ht="13.2" x14ac:dyDescent="0.25">
      <c r="A9364" s="5">
        <v>44842.083333333336</v>
      </c>
      <c r="B9364" s="6">
        <v>297.14999999999998</v>
      </c>
      <c r="C9364" s="6">
        <v>267.81502999999998</v>
      </c>
      <c r="D9364" s="6">
        <v>0.109534442484426</v>
      </c>
      <c r="E9364" s="4">
        <f t="shared" si="36"/>
        <v>9.1146366023146644E-2</v>
      </c>
      <c r="F9364" s="4"/>
    </row>
    <row r="9365" spans="1:6" ht="13.2" x14ac:dyDescent="0.25">
      <c r="A9365" s="5">
        <v>44842.125</v>
      </c>
      <c r="B9365" s="6">
        <v>296.56</v>
      </c>
      <c r="C9365" s="6">
        <v>271.22426999999999</v>
      </c>
      <c r="D9365" s="6">
        <v>9.3412473743592295E-2</v>
      </c>
      <c r="E9365" s="4">
        <f t="shared" si="36"/>
        <v>9.4513965551619297E-2</v>
      </c>
      <c r="F9365" s="4"/>
    </row>
    <row r="9366" spans="1:6" ht="13.2" x14ac:dyDescent="0.25">
      <c r="A9366" s="5">
        <v>44842.166666666664</v>
      </c>
      <c r="B9366" s="6">
        <v>285.41000000000003</v>
      </c>
      <c r="C9366" s="6">
        <v>261.97595999999999</v>
      </c>
      <c r="D9366" s="6">
        <v>8.9451108414680597E-2</v>
      </c>
      <c r="E9366" s="4">
        <f t="shared" si="36"/>
        <v>9.7125438669041095E-2</v>
      </c>
      <c r="F9366" s="4"/>
    </row>
    <row r="9367" spans="1:6" ht="13.2" x14ac:dyDescent="0.25">
      <c r="A9367" s="5">
        <v>44842.208333333336</v>
      </c>
      <c r="B9367" s="6">
        <v>290.8</v>
      </c>
      <c r="C9367" s="6">
        <v>256.02276999999998</v>
      </c>
      <c r="D9367" s="6">
        <v>0.13583647266998899</v>
      </c>
      <c r="E9367" s="4">
        <f t="shared" si="36"/>
        <v>0.10108757155877834</v>
      </c>
      <c r="F9367" s="4"/>
    </row>
    <row r="9368" spans="1:6" ht="13.2" x14ac:dyDescent="0.25">
      <c r="A9368" s="5">
        <v>44842.25</v>
      </c>
      <c r="B9368" s="6">
        <v>288.70999999999998</v>
      </c>
      <c r="C9368" s="6">
        <v>254.64774</v>
      </c>
      <c r="D9368" s="6">
        <v>0.13376227097087101</v>
      </c>
      <c r="E9368" s="4">
        <f t="shared" si="36"/>
        <v>0.10385352511877487</v>
      </c>
      <c r="F9368" s="4"/>
    </row>
    <row r="9369" spans="1:6" ht="13.2" x14ac:dyDescent="0.25">
      <c r="A9369" s="5">
        <v>44842.291666666664</v>
      </c>
      <c r="B9369" s="6">
        <v>288.25</v>
      </c>
      <c r="C9369" s="6">
        <v>251.9967</v>
      </c>
      <c r="D9369" s="6">
        <v>0.14386418552306399</v>
      </c>
      <c r="E9369" s="4">
        <f t="shared" si="36"/>
        <v>0.10747775360603777</v>
      </c>
      <c r="F9369" s="4"/>
    </row>
    <row r="9370" spans="1:6" ht="13.2" x14ac:dyDescent="0.25">
      <c r="A9370" s="5">
        <v>44842.333333333336</v>
      </c>
      <c r="B9370" s="6">
        <v>290.61</v>
      </c>
      <c r="C9370" s="6">
        <v>249.15746999999999</v>
      </c>
      <c r="D9370" s="6">
        <v>0.16637080959282499</v>
      </c>
      <c r="E9370" s="4">
        <f t="shared" si="36"/>
        <v>0.11260724347089569</v>
      </c>
      <c r="F9370" s="4"/>
    </row>
    <row r="9371" spans="1:6" ht="13.2" x14ac:dyDescent="0.25">
      <c r="A9371" s="5">
        <v>44842.375</v>
      </c>
      <c r="B9371" s="6">
        <v>284.04000000000002</v>
      </c>
      <c r="C9371" s="6">
        <v>245.20875000000001</v>
      </c>
      <c r="D9371" s="6">
        <v>0.15835996880209199</v>
      </c>
      <c r="E9371" s="4">
        <f t="shared" si="36"/>
        <v>0.11714868845162228</v>
      </c>
      <c r="F9371" s="4"/>
    </row>
    <row r="9372" spans="1:6" ht="13.2" x14ac:dyDescent="0.25">
      <c r="A9372" s="5">
        <v>44842.416666666664</v>
      </c>
      <c r="B9372" s="6">
        <v>278.86</v>
      </c>
      <c r="C9372" s="6">
        <v>241.65024</v>
      </c>
      <c r="D9372" s="6">
        <v>0.153981887210209</v>
      </c>
      <c r="E9372" s="4">
        <f t="shared" si="36"/>
        <v>0.12030102248110049</v>
      </c>
      <c r="F9372" s="4"/>
    </row>
    <row r="9373" spans="1:6" ht="13.2" x14ac:dyDescent="0.25">
      <c r="A9373" s="5">
        <v>44842.458333333336</v>
      </c>
      <c r="B9373" s="6">
        <v>279.26</v>
      </c>
      <c r="C9373" s="6">
        <v>241.91678999999999</v>
      </c>
      <c r="D9373" s="6">
        <v>0.15436386205355901</v>
      </c>
      <c r="E9373" s="4">
        <f t="shared" si="36"/>
        <v>0.12315362917645112</v>
      </c>
      <c r="F9373" s="4"/>
    </row>
    <row r="9374" spans="1:6" ht="13.2" x14ac:dyDescent="0.25">
      <c r="A9374" s="5">
        <v>44842.5</v>
      </c>
      <c r="B9374" s="6">
        <v>279.97000000000003</v>
      </c>
      <c r="C9374" s="6">
        <v>247.06012999999999</v>
      </c>
      <c r="D9374" s="6">
        <v>0.133205912261116</v>
      </c>
      <c r="E9374" s="4">
        <f t="shared" si="36"/>
        <v>0.12619770298907018</v>
      </c>
      <c r="F9374" s="4"/>
    </row>
    <row r="9375" spans="1:6" ht="13.2" x14ac:dyDescent="0.25">
      <c r="A9375" s="5">
        <v>44842.541666666664</v>
      </c>
      <c r="B9375" s="6">
        <v>280.85000000000002</v>
      </c>
      <c r="C9375" s="6">
        <v>250.08233999999999</v>
      </c>
      <c r="D9375" s="6">
        <v>0.123030118800072</v>
      </c>
      <c r="E9375" s="4">
        <f t="shared" si="36"/>
        <v>0.12831399999970736</v>
      </c>
      <c r="F9375" s="4"/>
    </row>
    <row r="9376" spans="1:6" ht="13.2" x14ac:dyDescent="0.25">
      <c r="A9376" s="5">
        <v>44842.583333333336</v>
      </c>
      <c r="B9376" s="6">
        <v>280.11</v>
      </c>
      <c r="C9376" s="6">
        <v>243.02214000000001</v>
      </c>
      <c r="D9376" s="6">
        <v>0.15261103371075499</v>
      </c>
      <c r="E9376" s="4">
        <f t="shared" si="36"/>
        <v>0.12977122191235621</v>
      </c>
      <c r="F9376" s="4"/>
    </row>
    <row r="9377" spans="1:6" ht="13.2" x14ac:dyDescent="0.25">
      <c r="A9377" s="5">
        <v>44842.625</v>
      </c>
      <c r="B9377" s="6">
        <v>253.1</v>
      </c>
      <c r="C9377" s="6">
        <v>217.69591</v>
      </c>
      <c r="D9377" s="6">
        <v>0.16263093780677801</v>
      </c>
      <c r="E9377" s="4">
        <f t="shared" si="36"/>
        <v>0.13029952220347479</v>
      </c>
      <c r="F9377" s="4"/>
    </row>
    <row r="9378" spans="1:6" ht="13.2" x14ac:dyDescent="0.25">
      <c r="A9378" s="5">
        <v>44842.666666666664</v>
      </c>
      <c r="B9378" s="6">
        <v>192.33</v>
      </c>
      <c r="C9378" s="6">
        <v>182.89698000000001</v>
      </c>
      <c r="D9378" s="6">
        <v>5.15755918987836E-2</v>
      </c>
      <c r="E9378" s="4">
        <f t="shared" si="36"/>
        <v>0.1272670412430478</v>
      </c>
      <c r="F9378" s="4"/>
    </row>
    <row r="9379" spans="1:6" ht="13.2" x14ac:dyDescent="0.25">
      <c r="A9379" s="5">
        <v>44842.708333333336</v>
      </c>
      <c r="B9379" s="6">
        <v>169.49</v>
      </c>
      <c r="C9379" s="6">
        <v>154.27520999999999</v>
      </c>
      <c r="D9379" s="6">
        <v>9.8621094082451899E-2</v>
      </c>
      <c r="E9379" s="4">
        <f t="shared" si="36"/>
        <v>0.12283439008641435</v>
      </c>
      <c r="F9379" s="4"/>
    </row>
    <row r="9380" spans="1:6" ht="13.2" x14ac:dyDescent="0.25">
      <c r="A9380" s="5">
        <v>44842.75</v>
      </c>
      <c r="B9380" s="6">
        <v>161.22999999999999</v>
      </c>
      <c r="C9380" s="6">
        <v>143.55780999999999</v>
      </c>
      <c r="D9380" s="6">
        <v>0.12310155748405401</v>
      </c>
      <c r="E9380" s="4">
        <f t="shared" si="36"/>
        <v>0.11748101611071417</v>
      </c>
      <c r="F9380" s="4"/>
    </row>
    <row r="9381" spans="1:6" ht="13.2" x14ac:dyDescent="0.25">
      <c r="A9381" s="5">
        <v>44842.791666666664</v>
      </c>
      <c r="B9381" s="6">
        <v>159.44</v>
      </c>
      <c r="C9381" s="6">
        <v>145.47120000000001</v>
      </c>
      <c r="D9381" s="6">
        <v>9.6024505194155105E-2</v>
      </c>
      <c r="E9381" s="4">
        <f t="shared" si="36"/>
        <v>0.11330158111141246</v>
      </c>
      <c r="F9381" s="4"/>
    </row>
    <row r="9382" spans="1:6" ht="13.2" x14ac:dyDescent="0.25">
      <c r="A9382" s="5">
        <v>44842.833333333336</v>
      </c>
      <c r="B9382" s="6">
        <v>154.84</v>
      </c>
      <c r="C9382" s="6">
        <v>149.92825999999999</v>
      </c>
      <c r="D9382" s="6">
        <v>3.2760601637076302E-2</v>
      </c>
      <c r="E9382" s="4">
        <f t="shared" si="36"/>
        <v>0.10785812773566922</v>
      </c>
      <c r="F9382" s="4"/>
    </row>
    <row r="9383" spans="1:6" ht="13.2" x14ac:dyDescent="0.25">
      <c r="A9383" s="5">
        <v>44842.875</v>
      </c>
      <c r="B9383" s="6">
        <v>146.63999999999999</v>
      </c>
      <c r="C9383" s="6">
        <v>155.07966999999999</v>
      </c>
      <c r="D9383" s="6">
        <v>5.4421511214203598E-2</v>
      </c>
      <c r="E9383" s="4">
        <f t="shared" si="36"/>
        <v>0.10552767835824799</v>
      </c>
      <c r="F9383" s="4"/>
    </row>
    <row r="9384" spans="1:6" ht="13.2" x14ac:dyDescent="0.25">
      <c r="A9384" s="5">
        <v>44842.916666666664</v>
      </c>
      <c r="B9384" s="6">
        <v>149.66</v>
      </c>
      <c r="C9384" s="6">
        <v>163.76835</v>
      </c>
      <c r="D9384" s="6">
        <v>8.6148208735082193E-2</v>
      </c>
      <c r="E9384" s="4">
        <f t="shared" si="36"/>
        <v>0.1070704305022151</v>
      </c>
      <c r="F9384" s="4"/>
    </row>
    <row r="9385" spans="1:6" ht="13.2" x14ac:dyDescent="0.25">
      <c r="A9385" s="5">
        <v>44842.958333333336</v>
      </c>
      <c r="B9385" s="6">
        <v>165.18</v>
      </c>
      <c r="C9385" s="6">
        <v>180.38977</v>
      </c>
      <c r="D9385" s="6">
        <v>8.4316144978731203E-2</v>
      </c>
      <c r="E9385" s="4">
        <f t="shared" si="36"/>
        <v>0.11030647990230956</v>
      </c>
      <c r="F9385" s="4"/>
    </row>
    <row r="9386" spans="1:6" ht="13.2" x14ac:dyDescent="0.25">
      <c r="A9386" s="5">
        <v>44843</v>
      </c>
      <c r="B9386" s="6">
        <v>190.17</v>
      </c>
      <c r="C9386" s="6">
        <v>193.75300999999999</v>
      </c>
      <c r="D9386" s="6">
        <v>1.8492667546171199E-2</v>
      </c>
      <c r="E9386" s="4">
        <f t="shared" si="36"/>
        <v>0.10836438507876565</v>
      </c>
      <c r="F9386" s="4"/>
    </row>
    <row r="9387" spans="1:6" ht="13.2" x14ac:dyDescent="0.25">
      <c r="A9387" s="5">
        <v>44843.041666666664</v>
      </c>
      <c r="B9387" s="6">
        <v>257.39</v>
      </c>
      <c r="C9387" s="6">
        <v>230.84132</v>
      </c>
      <c r="D9387" s="6">
        <v>0.115008352923991</v>
      </c>
      <c r="E9387" s="4">
        <f t="shared" si="36"/>
        <v>0.11128690498911371</v>
      </c>
      <c r="F9387" s="4"/>
    </row>
    <row r="9388" spans="1:6" ht="13.2" x14ac:dyDescent="0.25">
      <c r="A9388" s="5">
        <v>44843.083333333336</v>
      </c>
      <c r="B9388" s="6">
        <v>294.66000000000003</v>
      </c>
      <c r="C9388" s="6">
        <v>258.25913000000003</v>
      </c>
      <c r="D9388" s="6">
        <v>0.140947079005493</v>
      </c>
      <c r="E9388" s="4">
        <f t="shared" si="36"/>
        <v>0.11259576484415817</v>
      </c>
      <c r="F9388" s="4"/>
    </row>
    <row r="9389" spans="1:6" ht="13.2" x14ac:dyDescent="0.25">
      <c r="A9389" s="5">
        <v>44843.125</v>
      </c>
      <c r="B9389" s="6">
        <v>283.02999999999997</v>
      </c>
      <c r="C9389" s="6">
        <v>263.47802999999999</v>
      </c>
      <c r="D9389" s="6">
        <v>7.4207211887837396E-2</v>
      </c>
      <c r="E9389" s="4">
        <f t="shared" si="36"/>
        <v>0.11179554560016837</v>
      </c>
      <c r="F9389" s="4"/>
    </row>
    <row r="9390" spans="1:6" ht="13.2" x14ac:dyDescent="0.25">
      <c r="A9390" s="5">
        <v>44843.166666666664</v>
      </c>
      <c r="B9390" s="6">
        <v>276.86</v>
      </c>
      <c r="C9390" s="6">
        <v>254.99381</v>
      </c>
      <c r="D9390" s="6">
        <v>8.5751846289915806E-2</v>
      </c>
      <c r="E9390" s="4">
        <f t="shared" si="36"/>
        <v>0.11164140967830317</v>
      </c>
      <c r="F9390" s="4"/>
    </row>
    <row r="9391" spans="1:6" ht="13.2" x14ac:dyDescent="0.25">
      <c r="A9391" s="5">
        <v>44843.208333333336</v>
      </c>
      <c r="B9391" s="6">
        <v>274.02</v>
      </c>
      <c r="C9391" s="6">
        <v>249.12757999999999</v>
      </c>
      <c r="D9391" s="6">
        <v>9.9918363113389405E-2</v>
      </c>
      <c r="E9391" s="4">
        <f t="shared" si="36"/>
        <v>0.11014482178011152</v>
      </c>
      <c r="F9391" s="4"/>
    </row>
    <row r="9392" spans="1:6" ht="13.2" x14ac:dyDescent="0.25">
      <c r="A9392" s="5">
        <v>44843.25</v>
      </c>
      <c r="B9392" s="6">
        <v>273.25</v>
      </c>
      <c r="C9392" s="6">
        <v>247.65441999999999</v>
      </c>
      <c r="D9392" s="6">
        <v>0.10335200155119301</v>
      </c>
      <c r="E9392" s="4">
        <f t="shared" si="36"/>
        <v>0.10887772722095827</v>
      </c>
      <c r="F9392" s="4"/>
    </row>
    <row r="9393" spans="1:6" ht="13.2" x14ac:dyDescent="0.25">
      <c r="A9393" s="5">
        <v>44843.291666666664</v>
      </c>
      <c r="B9393" s="6">
        <v>266.87</v>
      </c>
      <c r="C9393" s="6">
        <v>245.87725</v>
      </c>
      <c r="D9393" s="6">
        <v>8.5378984838979599E-2</v>
      </c>
      <c r="E9393" s="4">
        <f t="shared" si="36"/>
        <v>0.10644084385912143</v>
      </c>
      <c r="F9393" s="4"/>
    </row>
    <row r="9394" spans="1:6" ht="13.2" x14ac:dyDescent="0.25">
      <c r="A9394" s="5">
        <v>44843.333333333336</v>
      </c>
      <c r="B9394" s="6">
        <v>268.76</v>
      </c>
      <c r="C9394" s="6">
        <v>243.25802999999999</v>
      </c>
      <c r="D9394" s="6">
        <v>0.104835059298967</v>
      </c>
      <c r="E9394" s="4">
        <f t="shared" si="36"/>
        <v>0.103876854263544</v>
      </c>
      <c r="F9394" s="4"/>
    </row>
    <row r="9395" spans="1:6" ht="13.2" x14ac:dyDescent="0.25">
      <c r="A9395" s="5">
        <v>44843.375</v>
      </c>
      <c r="B9395" s="6">
        <v>262.61</v>
      </c>
      <c r="C9395" s="6">
        <v>238.35386</v>
      </c>
      <c r="D9395" s="6">
        <v>0.101765249364956</v>
      </c>
      <c r="E9395" s="4">
        <f t="shared" si="36"/>
        <v>0.10151874095366335</v>
      </c>
      <c r="F9395" s="4"/>
    </row>
    <row r="9396" spans="1:6" ht="13.2" x14ac:dyDescent="0.25">
      <c r="A9396" s="5">
        <v>44843.416666666664</v>
      </c>
      <c r="B9396" s="6">
        <v>256.52</v>
      </c>
      <c r="C9396" s="6">
        <v>234.51254</v>
      </c>
      <c r="D9396" s="6">
        <v>9.3843425174619494E-2</v>
      </c>
      <c r="E9396" s="4">
        <f t="shared" si="36"/>
        <v>9.9012971702180472E-2</v>
      </c>
      <c r="F9396" s="4"/>
    </row>
    <row r="9397" spans="1:6" ht="13.2" x14ac:dyDescent="0.25">
      <c r="A9397" s="5">
        <v>44843.458333333336</v>
      </c>
      <c r="B9397" s="6">
        <v>253.79</v>
      </c>
      <c r="C9397" s="6">
        <v>236.39000999999999</v>
      </c>
      <c r="D9397" s="6">
        <v>7.36071291675989E-2</v>
      </c>
      <c r="E9397" s="4">
        <f t="shared" si="36"/>
        <v>9.5648107831932117E-2</v>
      </c>
      <c r="F9397" s="4"/>
    </row>
    <row r="9398" spans="1:6" ht="13.2" x14ac:dyDescent="0.25">
      <c r="A9398" s="5">
        <v>44843.5</v>
      </c>
      <c r="B9398" s="6">
        <v>252.34</v>
      </c>
      <c r="C9398" s="6">
        <v>242.43188000000001</v>
      </c>
      <c r="D9398" s="6">
        <v>4.0869707399868303E-2</v>
      </c>
      <c r="E9398" s="4">
        <f t="shared" si="36"/>
        <v>9.1800765962713457E-2</v>
      </c>
      <c r="F9398" s="4"/>
    </row>
    <row r="9399" spans="1:6" ht="13.2" x14ac:dyDescent="0.25">
      <c r="A9399" s="5">
        <v>44843.541666666664</v>
      </c>
      <c r="B9399" s="6">
        <v>251.53</v>
      </c>
      <c r="C9399" s="6">
        <v>244.19111000000001</v>
      </c>
      <c r="D9399" s="6">
        <v>3.0053878701808499E-2</v>
      </c>
      <c r="E9399" s="4">
        <f t="shared" si="36"/>
        <v>8.7926755958619138E-2</v>
      </c>
      <c r="F9399" s="4"/>
    </row>
    <row r="9400" spans="1:6" ht="13.2" x14ac:dyDescent="0.25">
      <c r="A9400" s="5">
        <v>44843.583333333336</v>
      </c>
      <c r="B9400" s="6">
        <v>255.19</v>
      </c>
      <c r="C9400" s="6">
        <v>236.46922000000001</v>
      </c>
      <c r="D9400" s="6">
        <v>7.9167935683130297E-2</v>
      </c>
      <c r="E9400" s="4">
        <f t="shared" si="36"/>
        <v>8.4866626874134779E-2</v>
      </c>
      <c r="F9400" s="4"/>
    </row>
    <row r="9401" spans="1:6" ht="13.2" x14ac:dyDescent="0.25">
      <c r="A9401" s="5">
        <v>44843.625</v>
      </c>
      <c r="B9401" s="6">
        <v>226.7</v>
      </c>
      <c r="C9401" s="6">
        <v>211.92929000000001</v>
      </c>
      <c r="D9401" s="6">
        <v>6.9696406759065604E-2</v>
      </c>
      <c r="E9401" s="4">
        <f t="shared" si="36"/>
        <v>8.0994354747146752E-2</v>
      </c>
      <c r="F9401" s="4"/>
    </row>
    <row r="9402" spans="1:6" ht="13.2" x14ac:dyDescent="0.25">
      <c r="A9402" s="5">
        <v>44843.666666666664</v>
      </c>
      <c r="B9402" s="6">
        <v>168.33</v>
      </c>
      <c r="C9402" s="6">
        <v>176.85665</v>
      </c>
      <c r="D9402" s="6">
        <v>4.8212210284430797E-2</v>
      </c>
      <c r="E9402" s="4">
        <f t="shared" si="36"/>
        <v>8.0854213846548728E-2</v>
      </c>
      <c r="F9402" s="4"/>
    </row>
    <row r="9403" spans="1:6" ht="13.2" x14ac:dyDescent="0.25">
      <c r="A9403" s="5">
        <v>44843.708333333336</v>
      </c>
      <c r="B9403" s="6">
        <v>151.16</v>
      </c>
      <c r="C9403" s="6">
        <v>146.34779</v>
      </c>
      <c r="D9403" s="6">
        <v>3.2882013455754901E-2</v>
      </c>
      <c r="E9403" s="4">
        <f t="shared" si="36"/>
        <v>7.8115085487103011E-2</v>
      </c>
      <c r="F9403" s="4"/>
    </row>
    <row r="9404" spans="1:6" ht="13.2" x14ac:dyDescent="0.25">
      <c r="A9404" s="5">
        <v>44843.75</v>
      </c>
      <c r="B9404" s="6">
        <v>146</v>
      </c>
      <c r="C9404" s="6">
        <v>133.67500000000001</v>
      </c>
      <c r="D9404" s="6">
        <v>9.2201234337011301E-2</v>
      </c>
      <c r="E9404" s="4">
        <f t="shared" si="36"/>
        <v>7.6827572022642912E-2</v>
      </c>
      <c r="F9404" s="4"/>
    </row>
    <row r="9405" spans="1:6" ht="13.2" x14ac:dyDescent="0.25">
      <c r="A9405" s="5">
        <v>44843.791666666664</v>
      </c>
      <c r="B9405" s="6">
        <v>144.43</v>
      </c>
      <c r="C9405" s="6">
        <v>134.02986999999999</v>
      </c>
      <c r="D9405" s="6">
        <v>7.7595613574794997E-2</v>
      </c>
      <c r="E9405" s="4">
        <f t="shared" si="36"/>
        <v>7.6059701538502902E-2</v>
      </c>
      <c r="F9405" s="4"/>
    </row>
    <row r="9406" spans="1:6" ht="13.2" x14ac:dyDescent="0.25">
      <c r="A9406" s="5">
        <v>44843.833333333336</v>
      </c>
      <c r="B9406" s="6">
        <v>144.47999999999999</v>
      </c>
      <c r="C9406" s="6">
        <v>137.48469</v>
      </c>
      <c r="D9406" s="6">
        <v>5.0880647146965802E-2</v>
      </c>
      <c r="E9406" s="4">
        <f t="shared" si="36"/>
        <v>7.6814703434748305E-2</v>
      </c>
      <c r="F9406" s="4"/>
    </row>
    <row r="9407" spans="1:6" ht="13.2" x14ac:dyDescent="0.25">
      <c r="A9407" s="5">
        <v>44843.875</v>
      </c>
      <c r="B9407" s="6">
        <v>139.69999999999999</v>
      </c>
      <c r="C9407" s="6">
        <v>141.874</v>
      </c>
      <c r="D9407" s="6">
        <v>1.53234560243596E-2</v>
      </c>
      <c r="E9407" s="4">
        <f t="shared" si="36"/>
        <v>7.5185617801838134E-2</v>
      </c>
      <c r="F9407" s="4"/>
    </row>
    <row r="9408" spans="1:6" ht="13.2" x14ac:dyDescent="0.25">
      <c r="A9408" s="5">
        <v>44843.916666666664</v>
      </c>
      <c r="B9408" s="6">
        <v>147.43</v>
      </c>
      <c r="C9408" s="6">
        <v>148.05350000000001</v>
      </c>
      <c r="D9408" s="6">
        <v>4.2113155041927797E-3</v>
      </c>
      <c r="E9408" s="4">
        <f t="shared" si="36"/>
        <v>7.1771580583884401E-2</v>
      </c>
      <c r="F9408" s="4"/>
    </row>
    <row r="9409" spans="1:6" ht="13.2" x14ac:dyDescent="0.25">
      <c r="A9409" s="5">
        <v>44843.958333333336</v>
      </c>
      <c r="B9409" s="6">
        <v>156.16</v>
      </c>
      <c r="C9409" s="6">
        <v>161.84630999999999</v>
      </c>
      <c r="D9409" s="6">
        <v>3.51340107784971E-2</v>
      </c>
      <c r="E9409" s="4">
        <f t="shared" si="36"/>
        <v>6.9722324992207999E-2</v>
      </c>
      <c r="F9409" s="4"/>
    </row>
    <row r="9410" spans="1:6" ht="13.2" x14ac:dyDescent="0.25">
      <c r="A9410" s="5">
        <v>44841</v>
      </c>
      <c r="B9410" s="6">
        <v>201.11</v>
      </c>
      <c r="C9410" s="6">
        <v>222.21682999999999</v>
      </c>
      <c r="D9410" s="6">
        <v>9.4983039763459703E-2</v>
      </c>
      <c r="E9410" s="4">
        <f t="shared" si="36"/>
        <v>7.2909423834595019E-2</v>
      </c>
      <c r="F9410" s="4"/>
    </row>
    <row r="9411" spans="1:6" ht="13.2" x14ac:dyDescent="0.25">
      <c r="A9411" s="5">
        <v>44841.041666666664</v>
      </c>
      <c r="B9411" s="6">
        <v>241.8</v>
      </c>
      <c r="C9411" s="6">
        <v>260.13384000000002</v>
      </c>
      <c r="D9411" s="6">
        <v>7.0478489073163203E-2</v>
      </c>
      <c r="E9411" s="4">
        <f t="shared" si="36"/>
        <v>7.1054012840810518E-2</v>
      </c>
      <c r="F9411" s="4"/>
    </row>
    <row r="9412" spans="1:6" ht="13.2" x14ac:dyDescent="0.25">
      <c r="A9412" s="5">
        <v>44841.083333333336</v>
      </c>
      <c r="B9412" s="6">
        <v>276.92</v>
      </c>
      <c r="C9412" s="6">
        <v>286.06017000000003</v>
      </c>
      <c r="D9412" s="6">
        <v>3.1951914172462403E-2</v>
      </c>
      <c r="E9412" s="4">
        <f t="shared" si="36"/>
        <v>6.6512547639434247E-2</v>
      </c>
      <c r="F9412" s="4"/>
    </row>
    <row r="9413" spans="1:6" ht="13.2" x14ac:dyDescent="0.25">
      <c r="A9413" s="5">
        <v>44841.125</v>
      </c>
      <c r="B9413" s="6">
        <v>279.44</v>
      </c>
      <c r="C9413" s="6">
        <v>292.01726000000002</v>
      </c>
      <c r="D9413" s="6">
        <v>4.3070262353670501E-2</v>
      </c>
      <c r="E9413" s="4">
        <f t="shared" si="36"/>
        <v>6.5215174742177293E-2</v>
      </c>
      <c r="F9413" s="4"/>
    </row>
    <row r="9414" spans="1:6" ht="13.2" x14ac:dyDescent="0.25">
      <c r="A9414" s="5">
        <v>44841.166666666664</v>
      </c>
      <c r="B9414" s="6">
        <v>274.55</v>
      </c>
      <c r="C9414" s="6">
        <v>284.30354</v>
      </c>
      <c r="D9414" s="6">
        <v>3.4306783517363097E-2</v>
      </c>
      <c r="E9414" s="4">
        <f t="shared" si="36"/>
        <v>6.3071630459987607E-2</v>
      </c>
      <c r="F9414" s="4"/>
    </row>
    <row r="9415" spans="1:6" ht="13.2" x14ac:dyDescent="0.25">
      <c r="A9415" s="5">
        <v>44841.208333333336</v>
      </c>
      <c r="B9415" s="6">
        <v>271.35000000000002</v>
      </c>
      <c r="C9415" s="6">
        <v>278.54219999999998</v>
      </c>
      <c r="D9415" s="6">
        <v>2.58208630505537E-2</v>
      </c>
      <c r="E9415" s="4">
        <f t="shared" si="36"/>
        <v>5.9984234624036119E-2</v>
      </c>
      <c r="F9415" s="4"/>
    </row>
    <row r="9416" spans="1:6" ht="13.2" x14ac:dyDescent="0.25">
      <c r="A9416" s="5">
        <v>44841.25</v>
      </c>
      <c r="B9416" s="6">
        <v>276.44</v>
      </c>
      <c r="C9416" s="6">
        <v>278.18878000000001</v>
      </c>
      <c r="D9416" s="6">
        <v>6.2863067302714702E-3</v>
      </c>
      <c r="E9416" s="4">
        <f t="shared" si="36"/>
        <v>5.5939830673164381E-2</v>
      </c>
      <c r="F9416" s="4"/>
    </row>
    <row r="9417" spans="1:6" ht="13.2" x14ac:dyDescent="0.25">
      <c r="A9417" s="5">
        <v>44841.291666666664</v>
      </c>
      <c r="B9417" s="6">
        <v>271.43</v>
      </c>
      <c r="C9417" s="6">
        <v>277.21276999999998</v>
      </c>
      <c r="D9417" s="6">
        <v>2.08604026430671E-2</v>
      </c>
      <c r="E9417" s="4">
        <f t="shared" si="36"/>
        <v>5.3251556415001365E-2</v>
      </c>
      <c r="F9417" s="4"/>
    </row>
    <row r="9418" spans="1:6" ht="13.2" x14ac:dyDescent="0.25">
      <c r="A9418" s="5">
        <v>44841.333333333336</v>
      </c>
      <c r="B9418" s="6">
        <v>265.62</v>
      </c>
      <c r="C9418" s="6">
        <v>276.18284</v>
      </c>
      <c r="D9418" s="6">
        <v>3.8245822948304802E-2</v>
      </c>
      <c r="E9418" s="4">
        <f t="shared" si="36"/>
        <v>5.0477004900390428E-2</v>
      </c>
      <c r="F9418" s="4"/>
    </row>
    <row r="9419" spans="1:6" ht="13.2" x14ac:dyDescent="0.25">
      <c r="A9419" s="5">
        <v>44841.375</v>
      </c>
      <c r="B9419" s="6">
        <v>262.57</v>
      </c>
      <c r="C9419" s="6">
        <v>272.60694999999998</v>
      </c>
      <c r="D9419" s="6">
        <v>3.6818393661643502E-2</v>
      </c>
      <c r="E9419" s="4">
        <f t="shared" si="36"/>
        <v>4.7770885912752407E-2</v>
      </c>
      <c r="F9419" s="4"/>
    </row>
    <row r="9420" spans="1:6" ht="13.2" x14ac:dyDescent="0.25">
      <c r="A9420" s="5">
        <v>44841.416666666664</v>
      </c>
      <c r="B9420" s="6">
        <v>264.08</v>
      </c>
      <c r="C9420" s="6">
        <v>266.57803000000001</v>
      </c>
      <c r="D9420" s="6">
        <v>9.3707272125914797E-3</v>
      </c>
      <c r="E9420" s="4">
        <f t="shared" si="36"/>
        <v>4.4251190164334576E-2</v>
      </c>
      <c r="F9420" s="4"/>
    </row>
    <row r="9421" spans="1:6" ht="13.2" x14ac:dyDescent="0.25">
      <c r="A9421" s="5">
        <v>44841.458333333336</v>
      </c>
      <c r="B9421" s="6">
        <v>264.45</v>
      </c>
      <c r="C9421" s="6">
        <v>262.50371999999999</v>
      </c>
      <c r="D9421" s="6">
        <v>7.41429492884901E-3</v>
      </c>
      <c r="E9421" s="4">
        <f t="shared" si="36"/>
        <v>4.1493155404386667E-2</v>
      </c>
      <c r="F9421" s="4"/>
    </row>
    <row r="9422" spans="1:6" ht="13.2" x14ac:dyDescent="0.25">
      <c r="A9422" s="5">
        <v>44841.5</v>
      </c>
      <c r="B9422" s="6">
        <v>263.54000000000002</v>
      </c>
      <c r="C9422" s="6">
        <v>267.12862999999999</v>
      </c>
      <c r="D9422" s="6">
        <v>1.3434089786631799E-2</v>
      </c>
      <c r="E9422" s="4">
        <f t="shared" si="36"/>
        <v>4.0350004670501809E-2</v>
      </c>
      <c r="F9422" s="4"/>
    </row>
    <row r="9423" spans="1:6" ht="13.2" x14ac:dyDescent="0.25">
      <c r="A9423" s="5">
        <v>44841.541666666664</v>
      </c>
      <c r="B9423" s="6">
        <v>270.52</v>
      </c>
      <c r="C9423" s="6">
        <v>272.51915000000002</v>
      </c>
      <c r="D9423" s="6">
        <v>7.3358147491654896E-3</v>
      </c>
      <c r="E9423" s="4">
        <f t="shared" si="36"/>
        <v>3.9403418672475023E-2</v>
      </c>
      <c r="F9423" s="4"/>
    </row>
    <row r="9424" spans="1:6" ht="13.2" x14ac:dyDescent="0.25">
      <c r="A9424" s="5">
        <v>44841.583333333336</v>
      </c>
      <c r="B9424" s="6">
        <v>273.27999999999997</v>
      </c>
      <c r="C9424" s="6">
        <v>264.33974999999998</v>
      </c>
      <c r="D9424" s="6">
        <v>3.3821057937748603E-2</v>
      </c>
      <c r="E9424" s="4">
        <f t="shared" si="36"/>
        <v>3.7513965433084114E-2</v>
      </c>
      <c r="F9424" s="4"/>
    </row>
    <row r="9425" spans="1:6" ht="13.2" x14ac:dyDescent="0.25">
      <c r="A9425" s="5">
        <v>44841.625</v>
      </c>
      <c r="B9425" s="6">
        <v>249.22</v>
      </c>
      <c r="C9425" s="6">
        <v>230.40777</v>
      </c>
      <c r="D9425" s="6">
        <v>8.1647550340858702E-2</v>
      </c>
      <c r="E9425" s="4">
        <f t="shared" si="36"/>
        <v>3.8011929748992167E-2</v>
      </c>
      <c r="F9425" s="4"/>
    </row>
    <row r="9426" spans="1:6" ht="13.2" x14ac:dyDescent="0.25">
      <c r="A9426" s="5">
        <v>44841.666666666664</v>
      </c>
      <c r="B9426" s="6">
        <v>202.18</v>
      </c>
      <c r="C9426" s="6">
        <v>184.54782</v>
      </c>
      <c r="D9426" s="6">
        <v>9.5542607872582799E-2</v>
      </c>
      <c r="E9426" s="4">
        <f t="shared" si="36"/>
        <v>3.9984029648498495E-2</v>
      </c>
      <c r="F9426" s="4"/>
    </row>
    <row r="9427" spans="1:6" ht="13.2" x14ac:dyDescent="0.25">
      <c r="A9427" s="5">
        <v>44841.708333333336</v>
      </c>
      <c r="B9427" s="6">
        <v>182.02</v>
      </c>
      <c r="C9427" s="6">
        <v>150.12343999999999</v>
      </c>
      <c r="D9427" s="6">
        <v>0.21246888560507199</v>
      </c>
      <c r="E9427" s="4">
        <f t="shared" si="36"/>
        <v>4.7466815988053364E-2</v>
      </c>
      <c r="F9427" s="4"/>
    </row>
    <row r="9428" spans="1:6" ht="13.2" x14ac:dyDescent="0.25">
      <c r="A9428" s="5">
        <v>44841.75</v>
      </c>
      <c r="B9428" s="6">
        <v>176.77</v>
      </c>
      <c r="C9428" s="6">
        <v>138.58087</v>
      </c>
      <c r="D9428" s="6">
        <v>0.27557288390526002</v>
      </c>
      <c r="E9428" s="4">
        <f t="shared" si="36"/>
        <v>5.5107301386730402E-2</v>
      </c>
      <c r="F9428" s="4"/>
    </row>
    <row r="9429" spans="1:6" ht="13.2" x14ac:dyDescent="0.25">
      <c r="A9429" s="5">
        <v>44841.791666666664</v>
      </c>
      <c r="B9429" s="6">
        <v>171.69</v>
      </c>
      <c r="C9429" s="6">
        <v>139.67070000000001</v>
      </c>
      <c r="D9429" s="6">
        <v>0.229248510961855</v>
      </c>
      <c r="E9429" s="4">
        <f t="shared" si="36"/>
        <v>6.1426172111191231E-2</v>
      </c>
      <c r="F9429" s="4"/>
    </row>
    <row r="9430" spans="1:6" ht="13.2" x14ac:dyDescent="0.25">
      <c r="A9430" s="5">
        <v>44841.833333333336</v>
      </c>
      <c r="B9430" s="6">
        <v>172.15</v>
      </c>
      <c r="C9430" s="6">
        <v>141.93243000000001</v>
      </c>
      <c r="D9430" s="6">
        <v>0.212901096669732</v>
      </c>
      <c r="E9430" s="4">
        <f t="shared" si="36"/>
        <v>6.8177024174639819E-2</v>
      </c>
      <c r="F9430" s="4"/>
    </row>
    <row r="9431" spans="1:6" ht="13.2" x14ac:dyDescent="0.25">
      <c r="A9431" s="5">
        <v>44841.875</v>
      </c>
      <c r="B9431" s="6">
        <v>170.65</v>
      </c>
      <c r="C9431" s="6">
        <v>147.69104999999999</v>
      </c>
      <c r="D9431" s="6">
        <v>0.15545254773393499</v>
      </c>
      <c r="E9431" s="4">
        <f t="shared" si="36"/>
        <v>7.4015736329205467E-2</v>
      </c>
      <c r="F9431" s="4"/>
    </row>
    <row r="9432" spans="1:6" ht="13.2" x14ac:dyDescent="0.25">
      <c r="A9432" s="5">
        <v>44841.916666666664</v>
      </c>
      <c r="B9432" s="6">
        <v>171.27</v>
      </c>
      <c r="C9432" s="6">
        <v>161.49578</v>
      </c>
      <c r="D9432" s="6">
        <v>6.0523067537739998E-2</v>
      </c>
      <c r="E9432" s="4">
        <f t="shared" si="36"/>
        <v>7.6362059330603263E-2</v>
      </c>
      <c r="F9432" s="4"/>
    </row>
    <row r="9433" spans="1:6" ht="13.2" x14ac:dyDescent="0.25">
      <c r="A9433" s="5">
        <v>44841.958333333336</v>
      </c>
      <c r="B9433" s="6">
        <v>180.72</v>
      </c>
      <c r="C9433" s="6">
        <v>183.89877999999999</v>
      </c>
      <c r="D9433" s="6">
        <v>1.7285487157663499E-2</v>
      </c>
      <c r="E9433" s="4">
        <f t="shared" si="36"/>
        <v>7.5618370846401869E-2</v>
      </c>
      <c r="F9433" s="4"/>
    </row>
    <row r="9434" spans="1:6" ht="13.2" x14ac:dyDescent="0.25">
      <c r="A9434" s="5">
        <v>44842</v>
      </c>
      <c r="B9434" s="6">
        <v>197.46</v>
      </c>
      <c r="C9434" s="6">
        <v>217.22678999999999</v>
      </c>
      <c r="D9434" s="6">
        <v>9.0996096752154601E-2</v>
      </c>
      <c r="E9434" s="4">
        <f t="shared" si="36"/>
        <v>7.5452248220930815E-2</v>
      </c>
      <c r="F9434" s="4"/>
    </row>
    <row r="9435" spans="1:6" ht="13.2" x14ac:dyDescent="0.25">
      <c r="A9435" s="5">
        <v>44842.041666666664</v>
      </c>
      <c r="B9435" s="6">
        <v>255.25</v>
      </c>
      <c r="C9435" s="6">
        <v>252.91386</v>
      </c>
      <c r="D9435" s="6">
        <v>9.2368998678047896E-3</v>
      </c>
      <c r="E9435" s="4">
        <f t="shared" si="36"/>
        <v>7.2900515337374225E-2</v>
      </c>
      <c r="F9435" s="4"/>
    </row>
    <row r="9436" spans="1:6" ht="13.2" x14ac:dyDescent="0.25">
      <c r="A9436" s="5">
        <v>44842.083333333336</v>
      </c>
      <c r="B9436" s="6">
        <v>297.14999999999998</v>
      </c>
      <c r="C9436" s="6">
        <v>278.45299</v>
      </c>
      <c r="D9436" s="6">
        <v>6.7146019872151394E-2</v>
      </c>
      <c r="E9436" s="4">
        <f t="shared" si="36"/>
        <v>7.4366936408194598E-2</v>
      </c>
      <c r="F9436" s="4"/>
    </row>
    <row r="9437" spans="1:6" ht="13.2" x14ac:dyDescent="0.25">
      <c r="A9437" s="5">
        <v>44842.125</v>
      </c>
      <c r="B9437" s="6">
        <v>296.56</v>
      </c>
      <c r="C9437" s="6">
        <v>283.45749000000001</v>
      </c>
      <c r="D9437" s="6">
        <v>4.6223897629235303E-2</v>
      </c>
      <c r="E9437" s="4">
        <f t="shared" si="36"/>
        <v>7.4498337878009788E-2</v>
      </c>
      <c r="F9437" s="4"/>
    </row>
    <row r="9438" spans="1:6" ht="13.2" x14ac:dyDescent="0.25">
      <c r="A9438" s="5">
        <v>44842.166666666664</v>
      </c>
      <c r="B9438" s="6">
        <v>285.41000000000003</v>
      </c>
      <c r="C9438" s="6">
        <v>274.95650999999998</v>
      </c>
      <c r="D9438" s="6">
        <v>3.8018703394220497E-2</v>
      </c>
      <c r="E9438" s="4">
        <f t="shared" si="36"/>
        <v>7.4653001206212183E-2</v>
      </c>
      <c r="F9438" s="4"/>
    </row>
    <row r="9439" spans="1:6" ht="13.2" x14ac:dyDescent="0.25">
      <c r="A9439" s="5">
        <v>44842.208333333336</v>
      </c>
      <c r="B9439" s="6">
        <v>290.8</v>
      </c>
      <c r="C9439" s="6">
        <v>269.10288000000003</v>
      </c>
      <c r="D9439" s="6">
        <v>8.0627602350446706E-2</v>
      </c>
      <c r="E9439" s="4">
        <f t="shared" si="36"/>
        <v>7.6936615343707729E-2</v>
      </c>
      <c r="F9439" s="4"/>
    </row>
    <row r="9440" spans="1:6" ht="13.2" x14ac:dyDescent="0.25">
      <c r="A9440" s="5">
        <v>44842.25</v>
      </c>
      <c r="B9440" s="6">
        <v>288.70999999999998</v>
      </c>
      <c r="C9440" s="6">
        <v>267.59028999999998</v>
      </c>
      <c r="D9440" s="6">
        <v>7.8925546962111306E-2</v>
      </c>
      <c r="E9440" s="4">
        <f t="shared" si="36"/>
        <v>7.9963250353367724E-2</v>
      </c>
      <c r="F9440" s="4"/>
    </row>
    <row r="9441" spans="1:6" ht="13.2" x14ac:dyDescent="0.25">
      <c r="A9441" s="5">
        <v>44842.291666666664</v>
      </c>
      <c r="B9441" s="6">
        <v>288.25</v>
      </c>
      <c r="C9441" s="6">
        <v>264.67631999999998</v>
      </c>
      <c r="D9441" s="6">
        <v>8.90660713432921E-2</v>
      </c>
      <c r="E9441" s="4">
        <f t="shared" si="36"/>
        <v>8.2805153215877086E-2</v>
      </c>
      <c r="F9441" s="4"/>
    </row>
    <row r="9442" spans="1:6" ht="13.2" x14ac:dyDescent="0.25">
      <c r="A9442" s="5">
        <v>44842.333333333336</v>
      </c>
      <c r="B9442" s="6">
        <v>290.61</v>
      </c>
      <c r="C9442" s="6">
        <v>261.65282000000002</v>
      </c>
      <c r="D9442" s="6">
        <v>0.110670238524469</v>
      </c>
      <c r="E9442" s="4">
        <f t="shared" si="36"/>
        <v>8.5822837198217261E-2</v>
      </c>
      <c r="F9442" s="4"/>
    </row>
    <row r="9443" spans="1:6" ht="13.2" x14ac:dyDescent="0.25">
      <c r="A9443" s="5">
        <v>44842.375</v>
      </c>
      <c r="B9443" s="6">
        <v>284.04000000000002</v>
      </c>
      <c r="C9443" s="6">
        <v>257.13904000000002</v>
      </c>
      <c r="D9443" s="6">
        <v>0.104616397416743</v>
      </c>
      <c r="E9443" s="4">
        <f t="shared" si="36"/>
        <v>8.8647754021346406E-2</v>
      </c>
      <c r="F9443" s="4"/>
    </row>
    <row r="9444" spans="1:6" ht="13.2" x14ac:dyDescent="0.25">
      <c r="A9444" s="5">
        <v>44842.416666666664</v>
      </c>
      <c r="B9444" s="6">
        <v>278.86</v>
      </c>
      <c r="C9444" s="6">
        <v>251.80042</v>
      </c>
      <c r="D9444" s="6">
        <v>0.107464395809983</v>
      </c>
      <c r="E9444" s="4">
        <f t="shared" si="36"/>
        <v>9.2734990212904392E-2</v>
      </c>
      <c r="F9444" s="4"/>
    </row>
    <row r="9445" spans="1:6" ht="13.2" x14ac:dyDescent="0.25">
      <c r="A9445" s="5">
        <v>44842.458333333336</v>
      </c>
      <c r="B9445" s="6">
        <v>279.26</v>
      </c>
      <c r="C9445" s="6">
        <v>249.08509000000001</v>
      </c>
      <c r="D9445" s="6">
        <v>0.12114297969420799</v>
      </c>
      <c r="E9445" s="4">
        <f t="shared" si="36"/>
        <v>9.7473685411461009E-2</v>
      </c>
      <c r="F9445" s="4"/>
    </row>
    <row r="9446" spans="1:6" ht="13.2" x14ac:dyDescent="0.25">
      <c r="A9446" s="5">
        <v>44842.5</v>
      </c>
      <c r="B9446" s="6">
        <v>279.97000000000003</v>
      </c>
      <c r="C9446" s="6">
        <v>252.62336999999999</v>
      </c>
      <c r="D9446" s="6">
        <v>0.10825059455109</v>
      </c>
      <c r="E9446" s="4">
        <f t="shared" si="36"/>
        <v>0.10142437310998011</v>
      </c>
      <c r="F9446" s="4"/>
    </row>
    <row r="9447" spans="1:6" ht="13.2" x14ac:dyDescent="0.25">
      <c r="A9447" s="5">
        <v>44842.541666666664</v>
      </c>
      <c r="B9447" s="6">
        <v>280.85000000000002</v>
      </c>
      <c r="C9447" s="6">
        <v>255.2801</v>
      </c>
      <c r="D9447" s="6">
        <v>0.100164094263516</v>
      </c>
      <c r="E9447" s="4">
        <f t="shared" si="36"/>
        <v>0.1052922180897447</v>
      </c>
      <c r="F9447" s="4"/>
    </row>
    <row r="9448" spans="1:6" ht="13.2" x14ac:dyDescent="0.25">
      <c r="A9448" s="5">
        <v>44842.583333333336</v>
      </c>
      <c r="B9448" s="6">
        <v>280.11</v>
      </c>
      <c r="C9448" s="6">
        <v>246.50639000000001</v>
      </c>
      <c r="D9448" s="6">
        <v>0.13631942766270599</v>
      </c>
      <c r="E9448" s="4">
        <f t="shared" si="36"/>
        <v>0.10956298349495126</v>
      </c>
      <c r="F9448" s="4"/>
    </row>
    <row r="9449" spans="1:6" ht="13.2" x14ac:dyDescent="0.25">
      <c r="A9449" s="5">
        <v>44842.625</v>
      </c>
      <c r="B9449" s="6">
        <v>253.1</v>
      </c>
      <c r="C9449" s="6">
        <v>217.57107999999999</v>
      </c>
      <c r="D9449" s="6">
        <v>0.16329798978798099</v>
      </c>
      <c r="E9449" s="4">
        <f t="shared" si="36"/>
        <v>0.11296508513858135</v>
      </c>
      <c r="F9449" s="4"/>
    </row>
    <row r="9450" spans="1:6" ht="13.2" x14ac:dyDescent="0.25">
      <c r="A9450" s="5">
        <v>44842.666666666664</v>
      </c>
      <c r="B9450" s="6">
        <v>192.33</v>
      </c>
      <c r="C9450" s="6">
        <v>180.01576</v>
      </c>
      <c r="D9450" s="6">
        <v>6.8406455079266404E-2</v>
      </c>
      <c r="E9450" s="4">
        <f t="shared" si="36"/>
        <v>0.11183441210552653</v>
      </c>
      <c r="F9450" s="4"/>
    </row>
    <row r="9451" spans="1:6" ht="13.2" x14ac:dyDescent="0.25">
      <c r="A9451" s="5">
        <v>44842.708333333336</v>
      </c>
      <c r="B9451" s="6">
        <v>169.49</v>
      </c>
      <c r="C9451" s="6">
        <v>151.27234999999999</v>
      </c>
      <c r="D9451" s="6">
        <v>0.12042947703265</v>
      </c>
      <c r="E9451" s="4">
        <f t="shared" si="36"/>
        <v>0.10799943674834227</v>
      </c>
      <c r="F9451" s="4"/>
    </row>
    <row r="9452" spans="1:6" ht="13.2" x14ac:dyDescent="0.25">
      <c r="A9452" s="5">
        <v>44842.75</v>
      </c>
      <c r="B9452" s="6">
        <v>161.22999999999999</v>
      </c>
      <c r="C9452" s="6">
        <v>141.21430000000001</v>
      </c>
      <c r="D9452" s="6">
        <v>0.14173989461407199</v>
      </c>
      <c r="E9452" s="4">
        <f t="shared" si="36"/>
        <v>0.10242306219454277</v>
      </c>
      <c r="F9452" s="4"/>
    </row>
    <row r="9453" spans="1:6" ht="13.2" x14ac:dyDescent="0.25">
      <c r="A9453" s="5">
        <v>44842.791666666664</v>
      </c>
      <c r="B9453" s="6">
        <v>159.44</v>
      </c>
      <c r="C9453" s="6">
        <v>142.52976000000001</v>
      </c>
      <c r="D9453" s="6">
        <v>0.118643573103609</v>
      </c>
      <c r="E9453" s="4">
        <f t="shared" si="36"/>
        <v>9.7814523117115873E-2</v>
      </c>
      <c r="F9453" s="4"/>
    </row>
    <row r="9454" spans="1:6" ht="13.2" x14ac:dyDescent="0.25">
      <c r="A9454" s="5">
        <v>44842.833333333336</v>
      </c>
      <c r="B9454" s="6">
        <v>154.84</v>
      </c>
      <c r="C9454" s="6">
        <v>145.80169000000001</v>
      </c>
      <c r="D9454" s="6">
        <v>6.19904337185666E-2</v>
      </c>
      <c r="E9454" s="4">
        <f t="shared" si="36"/>
        <v>9.1526578827483981E-2</v>
      </c>
      <c r="F9454" s="4"/>
    </row>
    <row r="9455" spans="1:6" ht="13.2" x14ac:dyDescent="0.25">
      <c r="A9455" s="5">
        <v>44842.875</v>
      </c>
      <c r="B9455" s="6">
        <v>146.63999999999999</v>
      </c>
      <c r="C9455" s="6">
        <v>151.58772999999999</v>
      </c>
      <c r="D9455" s="6">
        <v>3.2639383147963198E-2</v>
      </c>
      <c r="E9455" s="4">
        <f t="shared" si="36"/>
        <v>8.6409363636401795E-2</v>
      </c>
      <c r="F9455" s="4"/>
    </row>
    <row r="9456" spans="1:6" ht="13.2" x14ac:dyDescent="0.25">
      <c r="A9456" s="5">
        <v>44842.916666666664</v>
      </c>
      <c r="B9456" s="6">
        <v>149.66</v>
      </c>
      <c r="C9456" s="6">
        <v>163.17732000000001</v>
      </c>
      <c r="D9456" s="6">
        <v>8.2838227763515196E-2</v>
      </c>
      <c r="E9456" s="4">
        <f t="shared" si="36"/>
        <v>8.7339161979142446E-2</v>
      </c>
      <c r="F9456" s="4"/>
    </row>
    <row r="9457" spans="1:6" ht="13.2" x14ac:dyDescent="0.25">
      <c r="A9457" s="5">
        <v>44842.958333333336</v>
      </c>
      <c r="B9457" s="6">
        <v>165.18</v>
      </c>
      <c r="C9457" s="6">
        <v>182.76523</v>
      </c>
      <c r="D9457" s="6">
        <v>9.62175901838659E-2</v>
      </c>
      <c r="E9457" s="4">
        <f t="shared" si="36"/>
        <v>9.0627999605234211E-2</v>
      </c>
      <c r="F9457" s="4"/>
    </row>
    <row r="9458" spans="1:6" ht="13.2" x14ac:dyDescent="0.25">
      <c r="A9458" s="5">
        <v>44843</v>
      </c>
      <c r="B9458" s="6">
        <v>190.17</v>
      </c>
      <c r="C9458" s="6">
        <v>197.77171000000001</v>
      </c>
      <c r="D9458" s="6">
        <v>3.8436791591679197E-2</v>
      </c>
      <c r="E9458" s="4">
        <f t="shared" si="36"/>
        <v>8.8438028556881057E-2</v>
      </c>
      <c r="F9458" s="4"/>
    </row>
    <row r="9459" spans="1:6" ht="13.2" x14ac:dyDescent="0.25">
      <c r="A9459" s="5">
        <v>44843.041666666664</v>
      </c>
      <c r="B9459" s="6">
        <v>257.39</v>
      </c>
      <c r="C9459" s="6">
        <v>235.25502</v>
      </c>
      <c r="D9459" s="6">
        <v>9.4089299348426095E-2</v>
      </c>
      <c r="E9459" s="4">
        <f t="shared" si="36"/>
        <v>9.1973545201906939E-2</v>
      </c>
      <c r="F9459" s="4"/>
    </row>
    <row r="9460" spans="1:6" ht="13.2" x14ac:dyDescent="0.25">
      <c r="A9460" s="5">
        <v>44843.083333333336</v>
      </c>
      <c r="B9460" s="6">
        <v>294.66000000000003</v>
      </c>
      <c r="C9460" s="6">
        <v>261.87914999999998</v>
      </c>
      <c r="D9460" s="6">
        <v>0.12517548647916399</v>
      </c>
      <c r="E9460" s="4">
        <f t="shared" ref="E9460:E9714" si="37">AVERAGE(D9437:D9460)</f>
        <v>9.4391439643865815E-2</v>
      </c>
      <c r="F9460" s="4"/>
    </row>
    <row r="9461" spans="1:6" ht="13.2" x14ac:dyDescent="0.25">
      <c r="A9461" s="5">
        <v>44843.125</v>
      </c>
      <c r="B9461" s="6">
        <v>283.02999999999997</v>
      </c>
      <c r="C9461" s="6">
        <v>266.76157000000001</v>
      </c>
      <c r="D9461" s="6">
        <v>6.0984908733293E-2</v>
      </c>
      <c r="E9461" s="4">
        <f t="shared" si="37"/>
        <v>9.5006481773201548E-2</v>
      </c>
      <c r="F9461" s="4"/>
    </row>
    <row r="9462" spans="1:6" ht="13.2" x14ac:dyDescent="0.25">
      <c r="A9462" s="5">
        <v>44843.166666666664</v>
      </c>
      <c r="B9462" s="6">
        <v>276.86</v>
      </c>
      <c r="C9462" s="6">
        <v>259.36939000000001</v>
      </c>
      <c r="D9462" s="6">
        <v>6.7435135657295503E-2</v>
      </c>
      <c r="E9462" s="4">
        <f t="shared" si="37"/>
        <v>9.6232166450829659E-2</v>
      </c>
      <c r="F9462" s="4"/>
    </row>
    <row r="9463" spans="1:6" ht="13.2" x14ac:dyDescent="0.25">
      <c r="A9463" s="5">
        <v>44843.208333333336</v>
      </c>
      <c r="B9463" s="6">
        <v>274.02</v>
      </c>
      <c r="C9463" s="6">
        <v>254.66431</v>
      </c>
      <c r="D9463" s="6">
        <v>7.6004721666730501E-2</v>
      </c>
      <c r="E9463" s="4">
        <f t="shared" si="37"/>
        <v>9.6039546422341512E-2</v>
      </c>
      <c r="F9463" s="4"/>
    </row>
    <row r="9464" spans="1:6" ht="13.2" x14ac:dyDescent="0.25">
      <c r="A9464" s="5">
        <v>44843.25</v>
      </c>
      <c r="B9464" s="6">
        <v>273.25</v>
      </c>
      <c r="C9464" s="6">
        <v>253.21342999999999</v>
      </c>
      <c r="D9464" s="6">
        <v>7.9129175731318793E-2</v>
      </c>
      <c r="E9464" s="4">
        <f t="shared" si="37"/>
        <v>9.6048030954391808E-2</v>
      </c>
      <c r="F9464" s="4"/>
    </row>
    <row r="9465" spans="1:6" ht="13.2" x14ac:dyDescent="0.25">
      <c r="A9465" s="5">
        <v>44843.291666666664</v>
      </c>
      <c r="B9465" s="6">
        <v>266.87</v>
      </c>
      <c r="C9465" s="6">
        <v>250.9563</v>
      </c>
      <c r="D9465" s="6">
        <v>6.3412235516701498E-2</v>
      </c>
      <c r="E9465" s="4">
        <f t="shared" si="37"/>
        <v>9.4979121128283883E-2</v>
      </c>
      <c r="F9465" s="4"/>
    </row>
    <row r="9466" spans="1:6" ht="13.2" x14ac:dyDescent="0.25">
      <c r="A9466" s="5">
        <v>44843.333333333336</v>
      </c>
      <c r="B9466" s="6">
        <v>268.76</v>
      </c>
      <c r="C9466" s="6">
        <v>248.13081</v>
      </c>
      <c r="D9466" s="6">
        <v>8.3138365606431494E-2</v>
      </c>
      <c r="E9466" s="4">
        <f t="shared" si="37"/>
        <v>9.383195975669896E-2</v>
      </c>
      <c r="F9466" s="4"/>
    </row>
    <row r="9467" spans="1:6" ht="13.2" x14ac:dyDescent="0.25">
      <c r="A9467" s="5">
        <v>44843.375</v>
      </c>
      <c r="B9467" s="6">
        <v>262.61</v>
      </c>
      <c r="C9467" s="6">
        <v>242.8862</v>
      </c>
      <c r="D9467" s="6">
        <v>8.12059310080194E-2</v>
      </c>
      <c r="E9467" s="4">
        <f t="shared" si="37"/>
        <v>9.2856523656335468E-2</v>
      </c>
      <c r="F9467" s="4"/>
    </row>
    <row r="9468" spans="1:6" ht="13.2" x14ac:dyDescent="0.25">
      <c r="A9468" s="5">
        <v>44843.416666666664</v>
      </c>
      <c r="B9468" s="6">
        <v>256.52</v>
      </c>
      <c r="C9468" s="6">
        <v>237.64586</v>
      </c>
      <c r="D9468" s="6">
        <v>7.9421286783619802E-2</v>
      </c>
      <c r="E9468" s="4">
        <f t="shared" si="37"/>
        <v>9.1688060780237016E-2</v>
      </c>
      <c r="F9468" s="4"/>
    </row>
    <row r="9469" spans="1:6" ht="13.2" x14ac:dyDescent="0.25">
      <c r="A9469" s="5">
        <v>44843.458333333336</v>
      </c>
      <c r="B9469" s="6">
        <v>253.79</v>
      </c>
      <c r="C9469" s="6">
        <v>237.08475999999999</v>
      </c>
      <c r="D9469" s="6">
        <v>7.0461045239685605E-2</v>
      </c>
      <c r="E9469" s="4">
        <f t="shared" si="37"/>
        <v>8.9576313511298591E-2</v>
      </c>
      <c r="F9469" s="4"/>
    </row>
    <row r="9470" spans="1:6" ht="13.2" x14ac:dyDescent="0.25">
      <c r="A9470" s="5">
        <v>44843.5</v>
      </c>
      <c r="B9470" s="6">
        <v>252.34</v>
      </c>
      <c r="C9470" s="6">
        <v>241.05323999999999</v>
      </c>
      <c r="D9470" s="6">
        <v>4.6822685312174199E-2</v>
      </c>
      <c r="E9470" s="4">
        <f t="shared" si="37"/>
        <v>8.7016817293010432E-2</v>
      </c>
      <c r="F9470" s="4"/>
    </row>
    <row r="9471" spans="1:6" ht="13.2" x14ac:dyDescent="0.25">
      <c r="A9471" s="5">
        <v>44843.541666666664</v>
      </c>
      <c r="B9471" s="6">
        <v>251.53</v>
      </c>
      <c r="C9471" s="6">
        <v>241.41911999999999</v>
      </c>
      <c r="D9471" s="6">
        <v>4.1881024170744997E-2</v>
      </c>
      <c r="E9471" s="4">
        <f t="shared" si="37"/>
        <v>8.4588356039144982E-2</v>
      </c>
      <c r="F9471" s="4"/>
    </row>
    <row r="9472" spans="1:6" ht="13.2" x14ac:dyDescent="0.25">
      <c r="A9472" s="5">
        <v>44843.583333333336</v>
      </c>
      <c r="B9472" s="6">
        <v>255.19</v>
      </c>
      <c r="C9472" s="6">
        <v>231.63580999999999</v>
      </c>
      <c r="D9472" s="6">
        <v>0.101686306620725</v>
      </c>
      <c r="E9472" s="4">
        <f t="shared" si="37"/>
        <v>8.3145309329062431E-2</v>
      </c>
      <c r="F9472" s="4"/>
    </row>
    <row r="9473" spans="1:6" ht="13.2" x14ac:dyDescent="0.25">
      <c r="A9473" s="5">
        <v>44843.625</v>
      </c>
      <c r="B9473" s="6">
        <v>226.7</v>
      </c>
      <c r="C9473" s="6">
        <v>205.00454999999999</v>
      </c>
      <c r="D9473" s="6">
        <v>0.105829114524531</v>
      </c>
      <c r="E9473" s="4">
        <f t="shared" si="37"/>
        <v>8.0750772859752018E-2</v>
      </c>
      <c r="F9473" s="4"/>
    </row>
    <row r="9474" spans="1:6" ht="13.2" x14ac:dyDescent="0.25">
      <c r="A9474" s="5">
        <v>44843.666666666664</v>
      </c>
      <c r="B9474" s="6">
        <v>168.33</v>
      </c>
      <c r="C9474" s="6">
        <v>169.91812999999999</v>
      </c>
      <c r="D9474" s="6">
        <v>9.3464423131303202E-3</v>
      </c>
      <c r="E9474" s="4">
        <f t="shared" si="37"/>
        <v>7.828993899449635E-2</v>
      </c>
      <c r="F9474" s="4"/>
    </row>
    <row r="9475" spans="1:6" ht="13.2" x14ac:dyDescent="0.25">
      <c r="A9475" s="5">
        <v>44843.708333333336</v>
      </c>
      <c r="B9475" s="6">
        <v>151.16</v>
      </c>
      <c r="C9475" s="6">
        <v>141.48299</v>
      </c>
      <c r="D9475" s="6">
        <v>6.8396985390257806E-2</v>
      </c>
      <c r="E9475" s="4">
        <f t="shared" si="37"/>
        <v>7.6121918509396674E-2</v>
      </c>
      <c r="F9475" s="4"/>
    </row>
    <row r="9476" spans="1:6" ht="13.2" x14ac:dyDescent="0.25">
      <c r="A9476" s="5">
        <v>44843.75</v>
      </c>
      <c r="B9476" s="6">
        <v>146</v>
      </c>
      <c r="C9476" s="6">
        <v>131.21001000000001</v>
      </c>
      <c r="D9476" s="6">
        <v>0.112719982263548</v>
      </c>
      <c r="E9476" s="4">
        <f t="shared" si="37"/>
        <v>7.4912755494791497E-2</v>
      </c>
      <c r="F9476" s="4"/>
    </row>
    <row r="9477" spans="1:6" ht="13.2" x14ac:dyDescent="0.25">
      <c r="A9477" s="5">
        <v>44843.791666666664</v>
      </c>
      <c r="B9477" s="6">
        <v>144.43</v>
      </c>
      <c r="C9477" s="6">
        <v>132.56138000000001</v>
      </c>
      <c r="D9477" s="6">
        <v>8.9533014819248094E-2</v>
      </c>
      <c r="E9477" s="4">
        <f t="shared" si="37"/>
        <v>7.3699815566276472E-2</v>
      </c>
      <c r="F9477" s="4"/>
    </row>
    <row r="9478" spans="1:6" ht="13.2" x14ac:dyDescent="0.25">
      <c r="A9478" s="5">
        <v>44843.833333333336</v>
      </c>
      <c r="B9478" s="6">
        <v>144.47999999999999</v>
      </c>
      <c r="C9478" s="6">
        <v>135.21942999999999</v>
      </c>
      <c r="D9478" s="6">
        <v>6.8485497979099599E-2</v>
      </c>
      <c r="E9478" s="4">
        <f t="shared" si="37"/>
        <v>7.3970443243798686E-2</v>
      </c>
      <c r="F9478" s="4"/>
    </row>
    <row r="9479" spans="1:6" ht="13.2" x14ac:dyDescent="0.25">
      <c r="A9479" s="5">
        <v>44843.875</v>
      </c>
      <c r="B9479" s="6">
        <v>139.69999999999999</v>
      </c>
      <c r="C9479" s="6">
        <v>138.43371999999999</v>
      </c>
      <c r="D9479" s="6">
        <v>9.1471933283306592E-3</v>
      </c>
      <c r="E9479" s="4">
        <f t="shared" si="37"/>
        <v>7.2991602001314007E-2</v>
      </c>
      <c r="F9479" s="4"/>
    </row>
    <row r="9480" spans="1:6" ht="13.2" x14ac:dyDescent="0.25">
      <c r="A9480" s="5">
        <v>44843.916666666664</v>
      </c>
      <c r="B9480" s="6">
        <v>147.43</v>
      </c>
      <c r="C9480" s="6">
        <v>145.43423999999999</v>
      </c>
      <c r="D9480" s="6">
        <v>1.3722765698091499E-2</v>
      </c>
      <c r="E9480" s="4">
        <f t="shared" si="37"/>
        <v>7.0111791081921337E-2</v>
      </c>
      <c r="F9480" s="4"/>
    </row>
    <row r="9481" spans="1:6" ht="13.2" x14ac:dyDescent="0.25">
      <c r="A9481" s="5">
        <v>44843.958333333336</v>
      </c>
      <c r="B9481" s="6">
        <v>156.16</v>
      </c>
      <c r="C9481" s="6">
        <v>162.56236000000001</v>
      </c>
      <c r="D9481" s="6">
        <v>3.9384024690586501E-2</v>
      </c>
      <c r="E9481" s="4">
        <f t="shared" si="37"/>
        <v>6.7743725853034689E-2</v>
      </c>
      <c r="F9481" s="4"/>
    </row>
    <row r="9482" spans="1:6" ht="13.2" x14ac:dyDescent="0.25">
      <c r="A9482" s="5">
        <v>44844</v>
      </c>
      <c r="B9482" s="6">
        <v>181.24</v>
      </c>
      <c r="C9482" s="6">
        <v>184.328</v>
      </c>
      <c r="D9482" s="6">
        <v>1.6752745106549099E-2</v>
      </c>
      <c r="E9482" s="4">
        <f t="shared" si="37"/>
        <v>6.6840223916154268E-2</v>
      </c>
      <c r="F9482" s="4"/>
    </row>
    <row r="9483" spans="1:6" ht="13.2" x14ac:dyDescent="0.25">
      <c r="A9483" s="5">
        <v>44844.041666666664</v>
      </c>
      <c r="B9483" s="6">
        <v>256.49</v>
      </c>
      <c r="C9483" s="6">
        <v>223.51154</v>
      </c>
      <c r="D9483" s="6">
        <v>0.14754701256140901</v>
      </c>
      <c r="E9483" s="4">
        <f t="shared" si="37"/>
        <v>6.9067628633361897E-2</v>
      </c>
      <c r="F9483" s="4"/>
    </row>
    <row r="9484" spans="1:6" ht="13.2" x14ac:dyDescent="0.25">
      <c r="A9484" s="5">
        <v>44844.083333333336</v>
      </c>
      <c r="B9484" s="6">
        <v>290.41000000000003</v>
      </c>
      <c r="C9484" s="6">
        <v>253.37796</v>
      </c>
      <c r="D9484" s="6">
        <v>0.14615335919509301</v>
      </c>
      <c r="E9484" s="4">
        <f t="shared" si="37"/>
        <v>6.9941706663192257E-2</v>
      </c>
      <c r="F9484" s="4"/>
    </row>
    <row r="9485" spans="1:6" ht="13.2" x14ac:dyDescent="0.25">
      <c r="A9485" s="5">
        <v>44844.125</v>
      </c>
      <c r="B9485" s="6">
        <v>291.81</v>
      </c>
      <c r="C9485" s="6">
        <v>260.04451999999998</v>
      </c>
      <c r="D9485" s="6">
        <v>0.122154006552416</v>
      </c>
      <c r="E9485" s="4">
        <f t="shared" si="37"/>
        <v>7.2490419072322385E-2</v>
      </c>
      <c r="F9485" s="4"/>
    </row>
    <row r="9486" spans="1:6" ht="13.2" x14ac:dyDescent="0.25">
      <c r="A9486" s="5">
        <v>44844.166666666664</v>
      </c>
      <c r="B9486" s="6">
        <v>285.33</v>
      </c>
      <c r="C9486" s="6">
        <v>251.78496999999999</v>
      </c>
      <c r="D9486" s="6">
        <v>0.13322888177161599</v>
      </c>
      <c r="E9486" s="4">
        <f t="shared" si="37"/>
        <v>7.5231825160419083E-2</v>
      </c>
      <c r="F9486" s="4"/>
    </row>
    <row r="9487" spans="1:6" ht="13.2" x14ac:dyDescent="0.25">
      <c r="A9487" s="5">
        <v>44844.208333333336</v>
      </c>
      <c r="B9487" s="6">
        <v>285.5</v>
      </c>
      <c r="C9487" s="6">
        <v>245.36734000000001</v>
      </c>
      <c r="D9487" s="6">
        <v>0.163561540015879</v>
      </c>
      <c r="E9487" s="4">
        <f t="shared" si="37"/>
        <v>7.8880025924966943E-2</v>
      </c>
      <c r="F9487" s="4"/>
    </row>
    <row r="9488" spans="1:6" ht="13.2" x14ac:dyDescent="0.25">
      <c r="A9488" s="5">
        <v>44844.25</v>
      </c>
      <c r="B9488" s="6">
        <v>271.97000000000003</v>
      </c>
      <c r="C9488" s="6">
        <v>242.19987</v>
      </c>
      <c r="D9488" s="6">
        <v>0.12291554904633099</v>
      </c>
      <c r="E9488" s="4">
        <f t="shared" si="37"/>
        <v>8.0704458146425781E-2</v>
      </c>
      <c r="F9488" s="4"/>
    </row>
    <row r="9489" spans="1:6" ht="13.2" x14ac:dyDescent="0.25">
      <c r="A9489" s="5">
        <v>44844.291666666664</v>
      </c>
      <c r="B9489" s="6">
        <v>270.68</v>
      </c>
      <c r="C9489" s="6">
        <v>237.83853999999999</v>
      </c>
      <c r="D9489" s="6">
        <v>0.13808300370495</v>
      </c>
      <c r="E9489" s="4">
        <f t="shared" si="37"/>
        <v>8.3815740154269472E-2</v>
      </c>
      <c r="F9489" s="4"/>
    </row>
    <row r="9490" spans="1:6" ht="13.2" x14ac:dyDescent="0.25">
      <c r="A9490" s="5">
        <v>44844.333333333336</v>
      </c>
      <c r="B9490" s="6">
        <v>270.10000000000002</v>
      </c>
      <c r="C9490" s="6">
        <v>233.03389000000001</v>
      </c>
      <c r="D9490" s="6">
        <v>0.159058881950603</v>
      </c>
      <c r="E9490" s="4">
        <f t="shared" si="37"/>
        <v>8.6979095001943285E-2</v>
      </c>
      <c r="F9490" s="4"/>
    </row>
    <row r="9491" spans="1:6" ht="13.2" x14ac:dyDescent="0.25">
      <c r="A9491" s="5">
        <v>44844.375</v>
      </c>
      <c r="B9491" s="6">
        <v>261.72000000000003</v>
      </c>
      <c r="C9491" s="6">
        <v>226.81274999999999</v>
      </c>
      <c r="D9491" s="6">
        <v>0.15390338506102499</v>
      </c>
      <c r="E9491" s="4">
        <f t="shared" si="37"/>
        <v>9.0008155587485192E-2</v>
      </c>
      <c r="F9491" s="4"/>
    </row>
    <row r="9492" spans="1:6" ht="13.2" x14ac:dyDescent="0.25">
      <c r="A9492" s="5">
        <v>44844.416666666664</v>
      </c>
      <c r="B9492" s="6">
        <v>267.24</v>
      </c>
      <c r="C9492" s="6">
        <v>222.01806999999999</v>
      </c>
      <c r="D9492" s="6">
        <v>0.20368580809661099</v>
      </c>
      <c r="E9492" s="4">
        <f t="shared" si="37"/>
        <v>9.5185843975526485E-2</v>
      </c>
      <c r="F9492" s="4"/>
    </row>
    <row r="9493" spans="1:6" ht="13.2" x14ac:dyDescent="0.25">
      <c r="A9493" s="5">
        <v>44844.458333333336</v>
      </c>
      <c r="B9493" s="6">
        <v>269.82</v>
      </c>
      <c r="C9493" s="6">
        <v>223.97093000000001</v>
      </c>
      <c r="D9493" s="6">
        <v>0.204709914809033</v>
      </c>
      <c r="E9493" s="4">
        <f t="shared" si="37"/>
        <v>0.10077954687424928</v>
      </c>
      <c r="F9493" s="4"/>
    </row>
    <row r="9494" spans="1:6" ht="13.2" x14ac:dyDescent="0.25">
      <c r="A9494" s="5">
        <v>44844.5</v>
      </c>
      <c r="B9494" s="6">
        <v>264.42</v>
      </c>
      <c r="C9494" s="6">
        <v>230.37567000000001</v>
      </c>
      <c r="D9494" s="6">
        <v>0.147777454103551</v>
      </c>
      <c r="E9494" s="4">
        <f t="shared" si="37"/>
        <v>0.10498599557388999</v>
      </c>
      <c r="F9494" s="4"/>
    </row>
    <row r="9495" spans="1:6" ht="13.2" x14ac:dyDescent="0.25">
      <c r="A9495" s="5">
        <v>44844.541666666664</v>
      </c>
      <c r="B9495" s="6">
        <v>268.35000000000002</v>
      </c>
      <c r="C9495" s="6">
        <v>231.25745000000001</v>
      </c>
      <c r="D9495" s="6">
        <v>0.16039504889464101</v>
      </c>
      <c r="E9495" s="4">
        <f t="shared" si="37"/>
        <v>0.10992407993738564</v>
      </c>
      <c r="F9495" s="4"/>
    </row>
    <row r="9496" spans="1:6" ht="13.2" x14ac:dyDescent="0.25">
      <c r="A9496" s="5">
        <v>44844.583333333336</v>
      </c>
      <c r="B9496" s="6">
        <v>285.89999999999998</v>
      </c>
      <c r="C9496" s="6">
        <v>221.43556000000001</v>
      </c>
      <c r="D9496" s="6">
        <v>0.29112054089234701</v>
      </c>
      <c r="E9496" s="4">
        <f t="shared" si="37"/>
        <v>0.11781717303203655</v>
      </c>
      <c r="F9496" s="4"/>
    </row>
    <row r="9497" spans="1:6" ht="13.2" x14ac:dyDescent="0.25">
      <c r="A9497" s="5">
        <v>44844.625</v>
      </c>
      <c r="B9497" s="6">
        <v>252.55</v>
      </c>
      <c r="C9497" s="6">
        <v>197.00399999999999</v>
      </c>
      <c r="D9497" s="6">
        <v>0.28195366591541299</v>
      </c>
      <c r="E9497" s="4">
        <f t="shared" si="37"/>
        <v>0.12515569600665666</v>
      </c>
      <c r="F9497" s="4"/>
    </row>
    <row r="9498" spans="1:6" ht="13.2" x14ac:dyDescent="0.25">
      <c r="A9498" s="5">
        <v>44844.666666666664</v>
      </c>
      <c r="B9498" s="6">
        <v>183.32</v>
      </c>
      <c r="C9498" s="6">
        <v>165.14155</v>
      </c>
      <c r="D9498" s="6">
        <v>0.110077990669216</v>
      </c>
      <c r="E9498" s="4">
        <f t="shared" si="37"/>
        <v>0.1293528438548269</v>
      </c>
      <c r="F9498" s="4"/>
    </row>
    <row r="9499" spans="1:6" ht="13.2" x14ac:dyDescent="0.25">
      <c r="A9499" s="5">
        <v>44844.708333333336</v>
      </c>
      <c r="B9499" s="6">
        <v>170.39</v>
      </c>
      <c r="C9499" s="6">
        <v>137.97469000000001</v>
      </c>
      <c r="D9499" s="6">
        <v>0.234936639466267</v>
      </c>
      <c r="E9499" s="4">
        <f t="shared" si="37"/>
        <v>0.13629199610799395</v>
      </c>
      <c r="F9499" s="4"/>
    </row>
    <row r="9500" spans="1:6" ht="13.2" x14ac:dyDescent="0.25">
      <c r="A9500" s="5">
        <v>44844.75</v>
      </c>
      <c r="B9500" s="6">
        <v>169.8</v>
      </c>
      <c r="C9500" s="6">
        <v>126.51873999999999</v>
      </c>
      <c r="D9500" s="6">
        <v>0.34209366928567198</v>
      </c>
      <c r="E9500" s="4">
        <f t="shared" si="37"/>
        <v>0.14584923306724909</v>
      </c>
      <c r="F9500" s="4"/>
    </row>
    <row r="9501" spans="1:6" ht="13.2" x14ac:dyDescent="0.25">
      <c r="A9501" s="5">
        <v>44844.791666666664</v>
      </c>
      <c r="B9501" s="6">
        <v>164.13</v>
      </c>
      <c r="C9501" s="6">
        <v>126.02916999999999</v>
      </c>
      <c r="D9501" s="6">
        <v>0.30231755077019001</v>
      </c>
      <c r="E9501" s="4">
        <f t="shared" si="37"/>
        <v>0.15471525539853834</v>
      </c>
      <c r="F9501" s="4"/>
    </row>
    <row r="9502" spans="1:6" ht="13.2" x14ac:dyDescent="0.25">
      <c r="A9502" s="5">
        <v>44844.833333333336</v>
      </c>
      <c r="B9502" s="6">
        <v>155.80000000000001</v>
      </c>
      <c r="C9502" s="6">
        <v>128.38493</v>
      </c>
      <c r="D9502" s="6">
        <v>0.213538068681425</v>
      </c>
      <c r="E9502" s="4">
        <f t="shared" si="37"/>
        <v>0.16075911251113525</v>
      </c>
      <c r="F9502" s="4"/>
    </row>
    <row r="9503" spans="1:6" ht="13.2" x14ac:dyDescent="0.25">
      <c r="A9503" s="5">
        <v>44844.875</v>
      </c>
      <c r="B9503" s="6">
        <v>154.12</v>
      </c>
      <c r="C9503" s="6">
        <v>132.17401000000001</v>
      </c>
      <c r="D9503" s="6">
        <v>0.16603861833351299</v>
      </c>
      <c r="E9503" s="4">
        <f t="shared" si="37"/>
        <v>0.1672962552196845</v>
      </c>
      <c r="F9503" s="4"/>
    </row>
    <row r="9504" spans="1:6" ht="13.2" x14ac:dyDescent="0.25">
      <c r="A9504" s="5">
        <v>44844.916666666664</v>
      </c>
      <c r="B9504" s="6">
        <v>160.58000000000001</v>
      </c>
      <c r="C9504" s="6">
        <v>137.74813</v>
      </c>
      <c r="D9504" s="6">
        <v>0.16575085266130299</v>
      </c>
      <c r="E9504" s="4">
        <f t="shared" si="37"/>
        <v>0.17363075884315163</v>
      </c>
      <c r="F9504" s="4"/>
    </row>
    <row r="9505" spans="1:6" ht="13.2" x14ac:dyDescent="0.25">
      <c r="A9505" s="5">
        <v>44844.958333333336</v>
      </c>
      <c r="B9505" s="6">
        <v>177.4</v>
      </c>
      <c r="C9505" s="6">
        <v>151.48223999999999</v>
      </c>
      <c r="D9505" s="6">
        <v>0.171094380436941</v>
      </c>
      <c r="E9505" s="4">
        <f t="shared" si="37"/>
        <v>0.17911869033258307</v>
      </c>
      <c r="F9505" s="4"/>
    </row>
    <row r="9506" spans="1:6" ht="13.2" x14ac:dyDescent="0.25">
      <c r="A9506" s="5">
        <v>44842</v>
      </c>
      <c r="B9506" s="6">
        <v>197.46</v>
      </c>
      <c r="C9506" s="6">
        <v>224.53412</v>
      </c>
      <c r="D9506" s="6">
        <v>0.120579090607699</v>
      </c>
      <c r="E9506" s="4">
        <f t="shared" si="37"/>
        <v>0.18344478806179768</v>
      </c>
      <c r="F9506" s="4"/>
    </row>
    <row r="9507" spans="1:6" ht="13.2" x14ac:dyDescent="0.25">
      <c r="A9507" s="5">
        <v>44842.041666666664</v>
      </c>
      <c r="B9507" s="6">
        <v>255.25</v>
      </c>
      <c r="C9507" s="6">
        <v>256.39303999999998</v>
      </c>
      <c r="D9507" s="6">
        <v>4.4581553383819797E-3</v>
      </c>
      <c r="E9507" s="4">
        <f t="shared" si="37"/>
        <v>0.17748275234417155</v>
      </c>
      <c r="F9507" s="4"/>
    </row>
    <row r="9508" spans="1:6" ht="13.2" x14ac:dyDescent="0.25">
      <c r="A9508" s="5">
        <v>44842.083333333336</v>
      </c>
      <c r="B9508" s="6">
        <v>297.14999999999998</v>
      </c>
      <c r="C9508" s="6">
        <v>278.11491000000001</v>
      </c>
      <c r="D9508" s="6">
        <v>6.8443256062754601E-2</v>
      </c>
      <c r="E9508" s="4">
        <f t="shared" si="37"/>
        <v>0.17424483138032409</v>
      </c>
      <c r="F9508" s="4"/>
    </row>
    <row r="9509" spans="1:6" ht="13.2" x14ac:dyDescent="0.25">
      <c r="A9509" s="5">
        <v>44842.125</v>
      </c>
      <c r="B9509" s="6">
        <v>296.56</v>
      </c>
      <c r="C9509" s="6">
        <v>283.86977000000002</v>
      </c>
      <c r="D9509" s="6">
        <v>4.4704407940302997E-2</v>
      </c>
      <c r="E9509" s="4">
        <f t="shared" si="37"/>
        <v>0.17101776477148603</v>
      </c>
      <c r="F9509" s="4"/>
    </row>
    <row r="9510" spans="1:6" ht="13.2" x14ac:dyDescent="0.25">
      <c r="A9510" s="5">
        <v>44842.166666666664</v>
      </c>
      <c r="B9510" s="6">
        <v>285.41000000000003</v>
      </c>
      <c r="C9510" s="6">
        <v>278.51177000000001</v>
      </c>
      <c r="D9510" s="6">
        <v>2.47681812513704E-2</v>
      </c>
      <c r="E9510" s="4">
        <f t="shared" si="37"/>
        <v>0.16649856891647583</v>
      </c>
      <c r="F9510" s="4"/>
    </row>
    <row r="9511" spans="1:6" ht="13.2" x14ac:dyDescent="0.25">
      <c r="A9511" s="5">
        <v>44842.208333333336</v>
      </c>
      <c r="B9511" s="6">
        <v>290.8</v>
      </c>
      <c r="C9511" s="6">
        <v>274.28140000000002</v>
      </c>
      <c r="D9511" s="6">
        <v>6.0225009789216397E-2</v>
      </c>
      <c r="E9511" s="4">
        <f t="shared" si="37"/>
        <v>0.16219288015703154</v>
      </c>
      <c r="F9511" s="4"/>
    </row>
    <row r="9512" spans="1:6" ht="13.2" x14ac:dyDescent="0.25">
      <c r="A9512" s="5">
        <v>44842.25</v>
      </c>
      <c r="B9512" s="6">
        <v>288.70999999999998</v>
      </c>
      <c r="C9512" s="6">
        <v>273.71809999999999</v>
      </c>
      <c r="D9512" s="6">
        <v>5.4771313990561697E-2</v>
      </c>
      <c r="E9512" s="4">
        <f t="shared" si="37"/>
        <v>0.15935353702970781</v>
      </c>
      <c r="F9512" s="4"/>
    </row>
    <row r="9513" spans="1:6" ht="13.2" x14ac:dyDescent="0.25">
      <c r="A9513" s="5">
        <v>44842.291666666664</v>
      </c>
      <c r="B9513" s="6">
        <v>288.25</v>
      </c>
      <c r="C9513" s="6">
        <v>272.18002000000001</v>
      </c>
      <c r="D9513" s="6">
        <v>5.9041732747319102E-2</v>
      </c>
      <c r="E9513" s="4">
        <f t="shared" si="37"/>
        <v>0.15606015073980656</v>
      </c>
      <c r="F9513" s="4"/>
    </row>
    <row r="9514" spans="1:6" ht="13.2" x14ac:dyDescent="0.25">
      <c r="A9514" s="5">
        <v>44842.333333333336</v>
      </c>
      <c r="B9514" s="6">
        <v>290.61</v>
      </c>
      <c r="C9514" s="6">
        <v>271.07735000000002</v>
      </c>
      <c r="D9514" s="6">
        <v>7.2055632829522598E-2</v>
      </c>
      <c r="E9514" s="4">
        <f t="shared" si="37"/>
        <v>0.15243501535976153</v>
      </c>
      <c r="F9514" s="4"/>
    </row>
    <row r="9515" spans="1:6" ht="13.2" x14ac:dyDescent="0.25">
      <c r="A9515" s="5">
        <v>44842.375</v>
      </c>
      <c r="B9515" s="6">
        <v>284.04000000000002</v>
      </c>
      <c r="C9515" s="6">
        <v>268.28289999999998</v>
      </c>
      <c r="D9515" s="6">
        <v>5.8733150715159402E-2</v>
      </c>
      <c r="E9515" s="4">
        <f t="shared" si="37"/>
        <v>0.14846958892868381</v>
      </c>
      <c r="F9515" s="4"/>
    </row>
    <row r="9516" spans="1:6" ht="13.2" x14ac:dyDescent="0.25">
      <c r="A9516" s="5">
        <v>44842.416666666664</v>
      </c>
      <c r="B9516" s="6">
        <v>278.86</v>
      </c>
      <c r="C9516" s="6">
        <v>263.33100999999999</v>
      </c>
      <c r="D9516" s="6">
        <v>5.8971368392959099E-2</v>
      </c>
      <c r="E9516" s="4">
        <f t="shared" si="37"/>
        <v>0.14243982060769833</v>
      </c>
      <c r="F9516" s="4"/>
    </row>
    <row r="9517" spans="1:6" ht="13.2" x14ac:dyDescent="0.25">
      <c r="A9517" s="5">
        <v>44842.458333333336</v>
      </c>
      <c r="B9517" s="6">
        <v>279.26</v>
      </c>
      <c r="C9517" s="6">
        <v>259.96510000000001</v>
      </c>
      <c r="D9517" s="6">
        <v>7.4221116603728599E-2</v>
      </c>
      <c r="E9517" s="4">
        <f t="shared" si="37"/>
        <v>0.13700278734914398</v>
      </c>
      <c r="F9517" s="4"/>
    </row>
    <row r="9518" spans="1:6" ht="13.2" x14ac:dyDescent="0.25">
      <c r="A9518" s="5">
        <v>44842.5</v>
      </c>
      <c r="B9518" s="6">
        <v>279.97000000000003</v>
      </c>
      <c r="C9518" s="6">
        <v>264.05410000000001</v>
      </c>
      <c r="D9518" s="6">
        <v>6.0275148160926197E-2</v>
      </c>
      <c r="E9518" s="4">
        <f t="shared" si="37"/>
        <v>0.13335685793486793</v>
      </c>
      <c r="F9518" s="4"/>
    </row>
    <row r="9519" spans="1:6" ht="13.2" x14ac:dyDescent="0.25">
      <c r="A9519" s="5">
        <v>44842.541666666664</v>
      </c>
      <c r="B9519" s="6">
        <v>280.85000000000002</v>
      </c>
      <c r="C9519" s="6">
        <v>268.17340000000002</v>
      </c>
      <c r="D9519" s="6">
        <v>4.7270161768467697E-2</v>
      </c>
      <c r="E9519" s="4">
        <f t="shared" si="37"/>
        <v>0.12864332097127737</v>
      </c>
      <c r="F9519" s="4"/>
    </row>
    <row r="9520" spans="1:6" ht="13.2" x14ac:dyDescent="0.25">
      <c r="A9520" s="5">
        <v>44842.583333333336</v>
      </c>
      <c r="B9520" s="6">
        <v>280.11</v>
      </c>
      <c r="C9520" s="6">
        <v>259.72901000000002</v>
      </c>
      <c r="D9520" s="6">
        <v>7.8470210162507395E-2</v>
      </c>
      <c r="E9520" s="4">
        <f t="shared" si="37"/>
        <v>0.1197828905242007</v>
      </c>
      <c r="F9520" s="4"/>
    </row>
    <row r="9521" spans="1:6" ht="13.2" x14ac:dyDescent="0.25">
      <c r="A9521" s="5">
        <v>44842.625</v>
      </c>
      <c r="B9521" s="6">
        <v>253.1</v>
      </c>
      <c r="C9521" s="6">
        <v>228.46126000000001</v>
      </c>
      <c r="D9521" s="6">
        <v>0.107846468149567</v>
      </c>
      <c r="E9521" s="4">
        <f t="shared" si="37"/>
        <v>0.11252842395062379</v>
      </c>
      <c r="F9521" s="4"/>
    </row>
    <row r="9522" spans="1:6" ht="13.2" x14ac:dyDescent="0.25">
      <c r="A9522" s="5">
        <v>44842.666666666664</v>
      </c>
      <c r="B9522" s="6">
        <v>192.33</v>
      </c>
      <c r="C9522" s="6">
        <v>187.23662999999999</v>
      </c>
      <c r="D9522" s="6">
        <v>2.7202850211521201E-2</v>
      </c>
      <c r="E9522" s="4">
        <f t="shared" si="37"/>
        <v>0.10907529309821982</v>
      </c>
      <c r="F9522" s="4"/>
    </row>
    <row r="9523" spans="1:6" ht="13.2" x14ac:dyDescent="0.25">
      <c r="A9523" s="5">
        <v>44842.708333333336</v>
      </c>
      <c r="B9523" s="6">
        <v>169.49</v>
      </c>
      <c r="C9523" s="6">
        <v>156.37441000000001</v>
      </c>
      <c r="D9523" s="6">
        <v>8.3872994308979307E-2</v>
      </c>
      <c r="E9523" s="4">
        <f t="shared" si="37"/>
        <v>0.1027809745499995</v>
      </c>
      <c r="F9523" s="4"/>
    </row>
    <row r="9524" spans="1:6" ht="13.2" x14ac:dyDescent="0.25">
      <c r="A9524" s="5">
        <v>44842.75</v>
      </c>
      <c r="B9524" s="6">
        <v>161.22999999999999</v>
      </c>
      <c r="C9524" s="6">
        <v>146.28735</v>
      </c>
      <c r="D9524" s="6">
        <v>0.10214587932586</v>
      </c>
      <c r="E9524" s="4">
        <f t="shared" si="37"/>
        <v>9.2783149968340681E-2</v>
      </c>
      <c r="F9524" s="4"/>
    </row>
    <row r="9525" spans="1:6" ht="13.2" x14ac:dyDescent="0.25">
      <c r="A9525" s="5">
        <v>44842.791666666664</v>
      </c>
      <c r="B9525" s="6">
        <v>159.44</v>
      </c>
      <c r="C9525" s="6">
        <v>148.45851999999999</v>
      </c>
      <c r="D9525" s="6">
        <v>7.3970022064075505E-2</v>
      </c>
      <c r="E9525" s="4">
        <f t="shared" si="37"/>
        <v>8.3268669605585918E-2</v>
      </c>
      <c r="F9525" s="4"/>
    </row>
    <row r="9526" spans="1:6" ht="13.2" x14ac:dyDescent="0.25">
      <c r="A9526" s="5">
        <v>44842.833333333336</v>
      </c>
      <c r="B9526" s="6">
        <v>154.84</v>
      </c>
      <c r="C9526" s="6">
        <v>151.87143</v>
      </c>
      <c r="D9526" s="6">
        <v>1.9546599383439001E-2</v>
      </c>
      <c r="E9526" s="4">
        <f t="shared" si="37"/>
        <v>7.5185691718169842E-2</v>
      </c>
      <c r="F9526" s="4"/>
    </row>
    <row r="9527" spans="1:6" ht="13.2" x14ac:dyDescent="0.25">
      <c r="A9527" s="5">
        <v>44842.875</v>
      </c>
      <c r="B9527" s="6">
        <v>146.63999999999999</v>
      </c>
      <c r="C9527" s="6">
        <v>157.36615</v>
      </c>
      <c r="D9527" s="6">
        <v>6.8160465258888303E-2</v>
      </c>
      <c r="E9527" s="4">
        <f t="shared" si="37"/>
        <v>7.1107435340060476E-2</v>
      </c>
      <c r="F9527" s="4"/>
    </row>
    <row r="9528" spans="1:6" ht="13.2" x14ac:dyDescent="0.25">
      <c r="A9528" s="5">
        <v>44842.916666666664</v>
      </c>
      <c r="B9528" s="6">
        <v>149.66</v>
      </c>
      <c r="C9528" s="6">
        <v>169.86675</v>
      </c>
      <c r="D9528" s="6">
        <v>0.118956476179122</v>
      </c>
      <c r="E9528" s="4">
        <f t="shared" si="37"/>
        <v>6.9157669653302931E-2</v>
      </c>
      <c r="F9528" s="4"/>
    </row>
    <row r="9529" spans="1:6" ht="13.2" x14ac:dyDescent="0.25">
      <c r="A9529" s="5">
        <v>44842.958333333336</v>
      </c>
      <c r="B9529" s="6">
        <v>165.18</v>
      </c>
      <c r="C9529" s="6">
        <v>190.61145999999999</v>
      </c>
      <c r="D9529" s="6">
        <v>0.13342041449134201</v>
      </c>
      <c r="E9529" s="4">
        <f t="shared" si="37"/>
        <v>6.7587921072236309E-2</v>
      </c>
      <c r="F9529" s="4"/>
    </row>
    <row r="9530" spans="1:6" ht="13.2" x14ac:dyDescent="0.25">
      <c r="A9530" s="5">
        <v>44843</v>
      </c>
      <c r="B9530" s="6">
        <v>190.17</v>
      </c>
      <c r="C9530" s="6">
        <v>199.98317</v>
      </c>
      <c r="D9530" s="6">
        <v>4.9069979238753003E-2</v>
      </c>
      <c r="E9530" s="4">
        <f t="shared" si="37"/>
        <v>6.4608374765196888E-2</v>
      </c>
      <c r="F9530" s="4"/>
    </row>
    <row r="9531" spans="1:6" ht="13.2" x14ac:dyDescent="0.25">
      <c r="A9531" s="5">
        <v>44843.041666666664</v>
      </c>
      <c r="B9531" s="6">
        <v>257.39</v>
      </c>
      <c r="C9531" s="6">
        <v>236.45775</v>
      </c>
      <c r="D9531" s="6">
        <v>8.8524271249303399E-2</v>
      </c>
      <c r="E9531" s="4">
        <f t="shared" si="37"/>
        <v>6.8111129594818617E-2</v>
      </c>
      <c r="F9531" s="4"/>
    </row>
    <row r="9532" spans="1:6" ht="13.2" x14ac:dyDescent="0.25">
      <c r="A9532" s="5">
        <v>44843.083333333336</v>
      </c>
      <c r="B9532" s="6">
        <v>294.66000000000003</v>
      </c>
      <c r="C9532" s="6">
        <v>264.44702999999998</v>
      </c>
      <c r="D9532" s="6">
        <v>0.11424960983679799</v>
      </c>
      <c r="E9532" s="4">
        <f t="shared" si="37"/>
        <v>7.0019727668737097E-2</v>
      </c>
      <c r="F9532" s="4"/>
    </row>
    <row r="9533" spans="1:6" ht="13.2" x14ac:dyDescent="0.25">
      <c r="A9533" s="5">
        <v>44843.125</v>
      </c>
      <c r="B9533" s="6">
        <v>283.02999999999997</v>
      </c>
      <c r="C9533" s="6">
        <v>271.64904000000001</v>
      </c>
      <c r="D9533" s="6">
        <v>4.1895822639387702E-2</v>
      </c>
      <c r="E9533" s="4">
        <f t="shared" si="37"/>
        <v>6.990270328119895E-2</v>
      </c>
      <c r="F9533" s="4"/>
    </row>
    <row r="9534" spans="1:6" ht="13.2" x14ac:dyDescent="0.25">
      <c r="A9534" s="5">
        <v>44843.166666666664</v>
      </c>
      <c r="B9534" s="6">
        <v>276.86</v>
      </c>
      <c r="C9534" s="6">
        <v>264.97291000000001</v>
      </c>
      <c r="D9534" s="6">
        <v>4.4861529429555597E-2</v>
      </c>
      <c r="E9534" s="4">
        <f t="shared" si="37"/>
        <v>7.0739926121956676E-2</v>
      </c>
      <c r="F9534" s="4"/>
    </row>
    <row r="9535" spans="1:6" ht="13.2" x14ac:dyDescent="0.25">
      <c r="A9535" s="5">
        <v>44843.208333333336</v>
      </c>
      <c r="B9535" s="6">
        <v>274.02</v>
      </c>
      <c r="C9535" s="6">
        <v>259.61653000000001</v>
      </c>
      <c r="D9535" s="6">
        <v>5.5479787823987797E-2</v>
      </c>
      <c r="E9535" s="4">
        <f t="shared" si="37"/>
        <v>7.0542208540072149E-2</v>
      </c>
      <c r="F9535" s="4"/>
    </row>
    <row r="9536" spans="1:6" ht="13.2" x14ac:dyDescent="0.25">
      <c r="A9536" s="5">
        <v>44843.25</v>
      </c>
      <c r="B9536" s="6">
        <v>273.25</v>
      </c>
      <c r="C9536" s="6">
        <v>258.108</v>
      </c>
      <c r="D9536" s="6">
        <v>5.8665364886016598E-2</v>
      </c>
      <c r="E9536" s="4">
        <f t="shared" si="37"/>
        <v>7.0704460660716104E-2</v>
      </c>
      <c r="F9536" s="4"/>
    </row>
    <row r="9537" spans="1:6" ht="13.2" x14ac:dyDescent="0.25">
      <c r="A9537" s="5">
        <v>44843.291666666664</v>
      </c>
      <c r="B9537" s="6">
        <v>266.87</v>
      </c>
      <c r="C9537" s="6">
        <v>256.73694</v>
      </c>
      <c r="D9537" s="6">
        <v>3.94686483370877E-2</v>
      </c>
      <c r="E9537" s="4">
        <f t="shared" si="37"/>
        <v>6.988891547695647E-2</v>
      </c>
      <c r="F9537" s="4"/>
    </row>
    <row r="9538" spans="1:6" ht="13.2" x14ac:dyDescent="0.25">
      <c r="A9538" s="5">
        <v>44843.333333333336</v>
      </c>
      <c r="B9538" s="6">
        <v>268.76</v>
      </c>
      <c r="C9538" s="6">
        <v>255.19710000000001</v>
      </c>
      <c r="D9538" s="6">
        <v>5.3146763815105899E-2</v>
      </c>
      <c r="E9538" s="4">
        <f t="shared" si="37"/>
        <v>6.9101045934689104E-2</v>
      </c>
      <c r="F9538" s="4"/>
    </row>
    <row r="9539" spans="1:6" ht="13.2" x14ac:dyDescent="0.25">
      <c r="A9539" s="5">
        <v>44843.375</v>
      </c>
      <c r="B9539" s="6">
        <v>262.61</v>
      </c>
      <c r="C9539" s="6">
        <v>250.42318</v>
      </c>
      <c r="D9539" s="6">
        <v>4.86649039437963E-2</v>
      </c>
      <c r="E9539" s="4">
        <f t="shared" si="37"/>
        <v>6.8681535652548989E-2</v>
      </c>
      <c r="F9539" s="4"/>
    </row>
    <row r="9540" spans="1:6" ht="13.2" x14ac:dyDescent="0.25">
      <c r="A9540" s="5">
        <v>44843.416666666664</v>
      </c>
      <c r="B9540" s="6">
        <v>256.52</v>
      </c>
      <c r="C9540" s="6">
        <v>244.30094</v>
      </c>
      <c r="D9540" s="6">
        <v>5.0016426461560001E-2</v>
      </c>
      <c r="E9540" s="4">
        <f t="shared" si="37"/>
        <v>6.8308413072074012E-2</v>
      </c>
      <c r="F9540" s="4"/>
    </row>
    <row r="9541" spans="1:6" ht="13.2" x14ac:dyDescent="0.25">
      <c r="A9541" s="5">
        <v>44843.458333333336</v>
      </c>
      <c r="B9541" s="6">
        <v>253.79</v>
      </c>
      <c r="C9541" s="6">
        <v>242.94252</v>
      </c>
      <c r="D9541" s="6">
        <v>4.4650397139208001E-2</v>
      </c>
      <c r="E9541" s="4">
        <f t="shared" si="37"/>
        <v>6.7076299761052324E-2</v>
      </c>
      <c r="F9541" s="4"/>
    </row>
    <row r="9542" spans="1:6" ht="13.2" x14ac:dyDescent="0.25">
      <c r="A9542" s="5">
        <v>44843.5</v>
      </c>
      <c r="B9542" s="6">
        <v>252.34</v>
      </c>
      <c r="C9542" s="6">
        <v>247.61573999999999</v>
      </c>
      <c r="D9542" s="6">
        <v>1.90789971590659E-2</v>
      </c>
      <c r="E9542" s="4">
        <f t="shared" si="37"/>
        <v>6.5359793469308147E-2</v>
      </c>
      <c r="F9542" s="4"/>
    </row>
    <row r="9543" spans="1:6" ht="13.2" x14ac:dyDescent="0.25">
      <c r="A9543" s="5">
        <v>44843.541666666664</v>
      </c>
      <c r="B9543" s="6">
        <v>251.53</v>
      </c>
      <c r="C9543" s="6">
        <v>249.21306999999999</v>
      </c>
      <c r="D9543" s="6">
        <v>9.2969843034316508E-3</v>
      </c>
      <c r="E9543" s="4">
        <f t="shared" si="37"/>
        <v>6.3777577741598312E-2</v>
      </c>
      <c r="F9543" s="4"/>
    </row>
    <row r="9544" spans="1:6" ht="13.2" x14ac:dyDescent="0.25">
      <c r="A9544" s="5">
        <v>44843.583333333336</v>
      </c>
      <c r="B9544" s="6">
        <v>255.19</v>
      </c>
      <c r="C9544" s="6">
        <v>239.09729999999999</v>
      </c>
      <c r="D9544" s="6">
        <v>6.7306071628579697E-2</v>
      </c>
      <c r="E9544" s="4">
        <f t="shared" si="37"/>
        <v>6.3312405302684643E-2</v>
      </c>
      <c r="F9544" s="4"/>
    </row>
    <row r="9545" spans="1:6" ht="13.2" x14ac:dyDescent="0.25">
      <c r="A9545" s="5">
        <v>44843.625</v>
      </c>
      <c r="B9545" s="6">
        <v>226.7</v>
      </c>
      <c r="C9545" s="6">
        <v>209.86222000000001</v>
      </c>
      <c r="D9545" s="6">
        <v>8.0232544952588303E-2</v>
      </c>
      <c r="E9545" s="4">
        <f t="shared" si="37"/>
        <v>6.2161825169477193E-2</v>
      </c>
      <c r="F9545" s="4"/>
    </row>
    <row r="9546" spans="1:6" ht="13.2" x14ac:dyDescent="0.25">
      <c r="A9546" s="5">
        <v>44843.666666666664</v>
      </c>
      <c r="B9546" s="6">
        <v>168.33</v>
      </c>
      <c r="C9546" s="6">
        <v>172.12271999999999</v>
      </c>
      <c r="D9546" s="6">
        <v>2.2034975975280702E-2</v>
      </c>
      <c r="E9546" s="4">
        <f t="shared" si="37"/>
        <v>6.1946497076300511E-2</v>
      </c>
      <c r="F9546" s="4"/>
    </row>
    <row r="9547" spans="1:6" ht="13.2" x14ac:dyDescent="0.25">
      <c r="A9547" s="5">
        <v>44843.708333333336</v>
      </c>
      <c r="B9547" s="6">
        <v>151.16</v>
      </c>
      <c r="C9547" s="6">
        <v>143.1908</v>
      </c>
      <c r="D9547" s="6">
        <v>5.5654413551708602E-2</v>
      </c>
      <c r="E9547" s="4">
        <f t="shared" si="37"/>
        <v>6.0770722878080892E-2</v>
      </c>
      <c r="F9547" s="4"/>
    </row>
    <row r="9548" spans="1:6" ht="13.2" x14ac:dyDescent="0.25">
      <c r="A9548" s="5">
        <v>44843.75</v>
      </c>
      <c r="B9548" s="6">
        <v>146</v>
      </c>
      <c r="C9548" s="6">
        <v>133.84513999999999</v>
      </c>
      <c r="D9548" s="6">
        <v>9.0812860295114303E-2</v>
      </c>
      <c r="E9548" s="4">
        <f t="shared" si="37"/>
        <v>6.0298513751799815E-2</v>
      </c>
      <c r="F9548" s="4"/>
    </row>
    <row r="9549" spans="1:6" ht="13.2" x14ac:dyDescent="0.25">
      <c r="A9549" s="5">
        <v>44843.791666666664</v>
      </c>
      <c r="B9549" s="6">
        <v>144.43</v>
      </c>
      <c r="C9549" s="6">
        <v>135.75210999999999</v>
      </c>
      <c r="D9549" s="6">
        <v>6.3924531265112702E-2</v>
      </c>
      <c r="E9549" s="4">
        <f t="shared" si="37"/>
        <v>5.9879951635176371E-2</v>
      </c>
      <c r="F9549" s="4"/>
    </row>
    <row r="9550" spans="1:6" ht="13.2" x14ac:dyDescent="0.25">
      <c r="A9550" s="5">
        <v>44843.833333333336</v>
      </c>
      <c r="B9550" s="6">
        <v>144.47999999999999</v>
      </c>
      <c r="C9550" s="6">
        <v>138.30062000000001</v>
      </c>
      <c r="D9550" s="6">
        <v>4.4680783065180599E-2</v>
      </c>
      <c r="E9550" s="4">
        <f t="shared" si="37"/>
        <v>6.0927209288582272E-2</v>
      </c>
      <c r="F9550" s="4"/>
    </row>
    <row r="9551" spans="1:6" ht="13.2" x14ac:dyDescent="0.25">
      <c r="A9551" s="5">
        <v>44843.875</v>
      </c>
      <c r="B9551" s="6">
        <v>139.69999999999999</v>
      </c>
      <c r="C9551" s="6">
        <v>142.00576000000001</v>
      </c>
      <c r="D9551" s="6">
        <v>1.62370878477043E-2</v>
      </c>
      <c r="E9551" s="4">
        <f t="shared" si="37"/>
        <v>5.8763735229782933E-2</v>
      </c>
      <c r="F9551" s="4"/>
    </row>
    <row r="9552" spans="1:6" ht="13.2" x14ac:dyDescent="0.25">
      <c r="A9552" s="5">
        <v>44843.916666666664</v>
      </c>
      <c r="B9552" s="6">
        <v>147.43</v>
      </c>
      <c r="C9552" s="6">
        <v>150.37096</v>
      </c>
      <c r="D9552" s="6">
        <v>1.9558031683777101E-2</v>
      </c>
      <c r="E9552" s="4">
        <f t="shared" si="37"/>
        <v>5.462213337581024E-2</v>
      </c>
      <c r="F9552" s="4"/>
    </row>
    <row r="9553" spans="1:6" ht="13.2" x14ac:dyDescent="0.25">
      <c r="A9553" s="5">
        <v>44843.958333333336</v>
      </c>
      <c r="B9553" s="6">
        <v>156.16</v>
      </c>
      <c r="C9553" s="6">
        <v>167.22272000000001</v>
      </c>
      <c r="D9553" s="6">
        <v>6.6155603736143098E-2</v>
      </c>
      <c r="E9553" s="4">
        <f t="shared" si="37"/>
        <v>5.1819432927676955E-2</v>
      </c>
      <c r="F9553" s="4"/>
    </row>
    <row r="9554" spans="1:6" ht="13.2" x14ac:dyDescent="0.25">
      <c r="A9554" s="5">
        <v>44844</v>
      </c>
      <c r="B9554" s="6">
        <v>181.24</v>
      </c>
      <c r="C9554" s="6">
        <v>188.25453999999999</v>
      </c>
      <c r="D9554" s="6">
        <v>3.7260934052373802E-2</v>
      </c>
      <c r="E9554" s="4">
        <f t="shared" si="37"/>
        <v>5.1327389378244485E-2</v>
      </c>
      <c r="F9554" s="4"/>
    </row>
    <row r="9555" spans="1:6" ht="13.2" x14ac:dyDescent="0.25">
      <c r="A9555" s="5">
        <v>44844.041666666664</v>
      </c>
      <c r="B9555" s="6">
        <v>256.49</v>
      </c>
      <c r="C9555" s="6">
        <v>227.48814999999999</v>
      </c>
      <c r="D9555" s="6">
        <v>0.12748729988792801</v>
      </c>
      <c r="E9555" s="4">
        <f t="shared" si="37"/>
        <v>5.2950848904853832E-2</v>
      </c>
      <c r="F9555" s="4"/>
    </row>
    <row r="9556" spans="1:6" ht="13.2" x14ac:dyDescent="0.25">
      <c r="A9556" s="5">
        <v>44844.083333333336</v>
      </c>
      <c r="B9556" s="6">
        <v>290.41000000000003</v>
      </c>
      <c r="C9556" s="6">
        <v>255.97704999999999</v>
      </c>
      <c r="D9556" s="6">
        <v>0.13451577006610499</v>
      </c>
      <c r="E9556" s="4">
        <f t="shared" si="37"/>
        <v>5.3795272247741638E-2</v>
      </c>
      <c r="F9556" s="4"/>
    </row>
    <row r="9557" spans="1:6" ht="13.2" x14ac:dyDescent="0.25">
      <c r="A9557" s="5">
        <v>44844.125</v>
      </c>
      <c r="B9557" s="6">
        <v>291.81</v>
      </c>
      <c r="C9557" s="6">
        <v>261.39208000000002</v>
      </c>
      <c r="D9557" s="6">
        <v>0.11636894277745501</v>
      </c>
      <c r="E9557" s="4">
        <f t="shared" si="37"/>
        <v>5.6898318920161117E-2</v>
      </c>
      <c r="F9557" s="4"/>
    </row>
    <row r="9558" spans="1:6" ht="13.2" x14ac:dyDescent="0.25">
      <c r="A9558" s="5">
        <v>44844.166666666664</v>
      </c>
      <c r="B9558" s="6">
        <v>285.33</v>
      </c>
      <c r="C9558" s="6">
        <v>253.04481999999999</v>
      </c>
      <c r="D9558" s="6">
        <v>0.12758680458268201</v>
      </c>
      <c r="E9558" s="4">
        <f t="shared" si="37"/>
        <v>6.0345205384874721E-2</v>
      </c>
      <c r="F9558" s="4"/>
    </row>
    <row r="9559" spans="1:6" ht="13.2" x14ac:dyDescent="0.25">
      <c r="A9559" s="5">
        <v>44844.208333333336</v>
      </c>
      <c r="B9559" s="6">
        <v>285.5</v>
      </c>
      <c r="C9559" s="6">
        <v>247.12409</v>
      </c>
      <c r="D9559" s="6">
        <v>0.15529004072407501</v>
      </c>
      <c r="E9559" s="4">
        <f t="shared" si="37"/>
        <v>6.4503965922378351E-2</v>
      </c>
      <c r="F9559" s="4"/>
    </row>
    <row r="9560" spans="1:6" ht="13.2" x14ac:dyDescent="0.25">
      <c r="A9560" s="5">
        <v>44844.25</v>
      </c>
      <c r="B9560" s="6">
        <v>271.97000000000003</v>
      </c>
      <c r="C9560" s="6">
        <v>244.97672</v>
      </c>
      <c r="D9560" s="6">
        <v>0.110187123086634</v>
      </c>
      <c r="E9560" s="4">
        <f t="shared" si="37"/>
        <v>6.6650705847404082E-2</v>
      </c>
      <c r="F9560" s="4"/>
    </row>
    <row r="9561" spans="1:6" ht="13.2" x14ac:dyDescent="0.25">
      <c r="A9561" s="5">
        <v>44844.291666666664</v>
      </c>
      <c r="B9561" s="6">
        <v>270.68</v>
      </c>
      <c r="C9561" s="6">
        <v>242.24674999999999</v>
      </c>
      <c r="D9561" s="6">
        <v>0.11737309169266399</v>
      </c>
      <c r="E9561" s="4">
        <f t="shared" si="37"/>
        <v>6.9896724320553091E-2</v>
      </c>
      <c r="F9561" s="4"/>
    </row>
    <row r="9562" spans="1:6" ht="13.2" x14ac:dyDescent="0.25">
      <c r="A9562" s="5">
        <v>44844.333333333336</v>
      </c>
      <c r="B9562" s="6">
        <v>270.10000000000002</v>
      </c>
      <c r="C9562" s="6">
        <v>238.76313999999999</v>
      </c>
      <c r="D9562" s="6">
        <v>0.13124664049903101</v>
      </c>
      <c r="E9562" s="4">
        <f t="shared" si="37"/>
        <v>7.3150885849049982E-2</v>
      </c>
      <c r="F9562" s="4"/>
    </row>
    <row r="9563" spans="1:6" ht="13.2" x14ac:dyDescent="0.25">
      <c r="A9563" s="5">
        <v>44844.375</v>
      </c>
      <c r="B9563" s="6">
        <v>261.72000000000003</v>
      </c>
      <c r="C9563" s="6">
        <v>232.887</v>
      </c>
      <c r="D9563" s="6">
        <v>0.12380682476909401</v>
      </c>
      <c r="E9563" s="4">
        <f t="shared" si="37"/>
        <v>7.628179921677071E-2</v>
      </c>
      <c r="F9563" s="4"/>
    </row>
    <row r="9564" spans="1:6" ht="13.2" x14ac:dyDescent="0.25">
      <c r="A9564" s="5">
        <v>44844.416666666664</v>
      </c>
      <c r="B9564" s="6">
        <v>267.24</v>
      </c>
      <c r="C9564" s="6">
        <v>227.84791999999999</v>
      </c>
      <c r="D9564" s="6">
        <v>0.17288759976391199</v>
      </c>
      <c r="E9564" s="4">
        <f t="shared" si="37"/>
        <v>8.1401431437702051E-2</v>
      </c>
      <c r="F9564" s="4"/>
    </row>
    <row r="9565" spans="1:6" ht="13.2" x14ac:dyDescent="0.25">
      <c r="A9565" s="5">
        <v>44844.458333333336</v>
      </c>
      <c r="B9565" s="6">
        <v>269.82</v>
      </c>
      <c r="C9565" s="6">
        <v>229.18679</v>
      </c>
      <c r="D9565" s="6">
        <v>0.177292984469131</v>
      </c>
      <c r="E9565" s="4">
        <f t="shared" si="37"/>
        <v>8.6928205909782175E-2</v>
      </c>
      <c r="F9565" s="4"/>
    </row>
    <row r="9566" spans="1:6" ht="13.2" x14ac:dyDescent="0.25">
      <c r="A9566" s="5">
        <v>44844.5</v>
      </c>
      <c r="B9566" s="6">
        <v>264.42</v>
      </c>
      <c r="C9566" s="6">
        <v>235.32127</v>
      </c>
      <c r="D9566" s="6">
        <v>0.12365533298371199</v>
      </c>
      <c r="E9566" s="4">
        <f t="shared" si="37"/>
        <v>9.12855532358091E-2</v>
      </c>
      <c r="F9566" s="4"/>
    </row>
    <row r="9567" spans="1:6" ht="13.2" x14ac:dyDescent="0.25">
      <c r="A9567" s="5">
        <v>44844.541666666664</v>
      </c>
      <c r="B9567" s="6">
        <v>268.35000000000002</v>
      </c>
      <c r="C9567" s="6">
        <v>236.57886999999999</v>
      </c>
      <c r="D9567" s="6">
        <v>0.13429403057001599</v>
      </c>
      <c r="E9567" s="4">
        <f t="shared" si="37"/>
        <v>9.6493763496916782E-2</v>
      </c>
      <c r="F9567" s="4"/>
    </row>
    <row r="9568" spans="1:6" ht="13.2" x14ac:dyDescent="0.25">
      <c r="A9568" s="5">
        <v>44844.583333333336</v>
      </c>
      <c r="B9568" s="6">
        <v>285.89999999999998</v>
      </c>
      <c r="C9568" s="6">
        <v>227.06451999999999</v>
      </c>
      <c r="D9568" s="6">
        <v>0.25911348897661302</v>
      </c>
      <c r="E9568" s="4">
        <f t="shared" si="37"/>
        <v>0.1044857392197515</v>
      </c>
      <c r="F9568" s="4"/>
    </row>
    <row r="9569" spans="1:6" ht="13.2" x14ac:dyDescent="0.25">
      <c r="A9569" s="5">
        <v>44844.625</v>
      </c>
      <c r="B9569" s="6">
        <v>252.55</v>
      </c>
      <c r="C9569" s="6">
        <v>201.16923</v>
      </c>
      <c r="D9569" s="6">
        <v>0.25541068084815899</v>
      </c>
      <c r="E9569" s="4">
        <f t="shared" si="37"/>
        <v>0.11178482821540027</v>
      </c>
      <c r="F9569" s="4"/>
    </row>
    <row r="9570" spans="1:6" ht="13.2" x14ac:dyDescent="0.25">
      <c r="A9570" s="5">
        <v>44844.666666666664</v>
      </c>
      <c r="B9570" s="6">
        <v>183.32</v>
      </c>
      <c r="C9570" s="6">
        <v>166.35234</v>
      </c>
      <c r="D9570" s="6">
        <v>0.101998324760565</v>
      </c>
      <c r="E9570" s="4">
        <f t="shared" si="37"/>
        <v>0.11511663441478713</v>
      </c>
      <c r="F9570" s="4"/>
    </row>
    <row r="9571" spans="1:6" ht="13.2" x14ac:dyDescent="0.25">
      <c r="A9571" s="5">
        <v>44844.708333333336</v>
      </c>
      <c r="B9571" s="6">
        <v>170.39</v>
      </c>
      <c r="C9571" s="6">
        <v>137.10239999999999</v>
      </c>
      <c r="D9571" s="6">
        <v>0.24279370747703899</v>
      </c>
      <c r="E9571" s="4">
        <f t="shared" si="37"/>
        <v>0.12291410499500922</v>
      </c>
      <c r="F9571" s="4"/>
    </row>
    <row r="9572" spans="1:6" ht="13.2" x14ac:dyDescent="0.25">
      <c r="A9572" s="5">
        <v>44844.75</v>
      </c>
      <c r="B9572" s="6">
        <v>169.8</v>
      </c>
      <c r="C9572" s="6">
        <v>125.68980999999999</v>
      </c>
      <c r="D9572" s="6">
        <v>0.35094483793077502</v>
      </c>
      <c r="E9572" s="4">
        <f t="shared" si="37"/>
        <v>0.1337529373964951</v>
      </c>
      <c r="F9572" s="4"/>
    </row>
    <row r="9573" spans="1:6" ht="13.2" x14ac:dyDescent="0.25">
      <c r="A9573" s="5">
        <v>44844.791666666664</v>
      </c>
      <c r="B9573" s="6">
        <v>164.13</v>
      </c>
      <c r="C9573" s="6">
        <v>126.21622000000001</v>
      </c>
      <c r="D9573" s="6">
        <v>0.30038754131600498</v>
      </c>
      <c r="E9573" s="4">
        <f t="shared" si="37"/>
        <v>0.14360556281528228</v>
      </c>
      <c r="F9573" s="4"/>
    </row>
    <row r="9574" spans="1:6" ht="13.2" x14ac:dyDescent="0.25">
      <c r="A9574" s="5">
        <v>44844.833333333336</v>
      </c>
      <c r="B9574" s="6">
        <v>155.80000000000001</v>
      </c>
      <c r="C9574" s="6">
        <v>128.97898000000001</v>
      </c>
      <c r="D9574" s="6">
        <v>0.20794876808608601</v>
      </c>
      <c r="E9574" s="4">
        <f t="shared" si="37"/>
        <v>0.15040839552448668</v>
      </c>
      <c r="F9574" s="4"/>
    </row>
    <row r="9575" spans="1:6" ht="13.2" x14ac:dyDescent="0.25">
      <c r="A9575" s="5">
        <v>44844.875</v>
      </c>
      <c r="B9575" s="6">
        <v>154.12</v>
      </c>
      <c r="C9575" s="6">
        <v>132.81384</v>
      </c>
      <c r="D9575" s="6">
        <v>0.16042123320882801</v>
      </c>
      <c r="E9575" s="4">
        <f t="shared" si="37"/>
        <v>0.15641606824786683</v>
      </c>
      <c r="F9575" s="4"/>
    </row>
    <row r="9576" spans="1:6" ht="13.2" x14ac:dyDescent="0.25">
      <c r="A9576" s="5">
        <v>44844.916666666664</v>
      </c>
      <c r="B9576" s="6">
        <v>160.58000000000001</v>
      </c>
      <c r="C9576" s="6">
        <v>138.92855</v>
      </c>
      <c r="D9576" s="6">
        <v>0.15584593663433399</v>
      </c>
      <c r="E9576" s="4">
        <f t="shared" si="37"/>
        <v>0.16209473095414004</v>
      </c>
      <c r="F9576" s="4"/>
    </row>
    <row r="9577" spans="1:6" ht="13.2" x14ac:dyDescent="0.25">
      <c r="A9577" s="5">
        <v>44844.958333333336</v>
      </c>
      <c r="B9577" s="6">
        <v>177.4</v>
      </c>
      <c r="C9577" s="6">
        <v>153.93107000000001</v>
      </c>
      <c r="D9577" s="6">
        <v>0.152463891792605</v>
      </c>
      <c r="E9577" s="4">
        <f t="shared" si="37"/>
        <v>0.16569090962315927</v>
      </c>
      <c r="F9577" s="4"/>
    </row>
    <row r="9578" spans="1:6" ht="13.2" x14ac:dyDescent="0.25">
      <c r="A9578" s="5">
        <v>44845</v>
      </c>
      <c r="B9578" s="6">
        <v>210.03</v>
      </c>
      <c r="C9578" s="6">
        <v>193.54336000000001</v>
      </c>
      <c r="D9578" s="6">
        <v>8.5183185824613095E-2</v>
      </c>
      <c r="E9578" s="4">
        <f t="shared" si="37"/>
        <v>0.16768767011366925</v>
      </c>
      <c r="F9578" s="4"/>
    </row>
    <row r="9579" spans="1:6" ht="13.2" x14ac:dyDescent="0.25">
      <c r="A9579" s="5">
        <v>44845.041666666664</v>
      </c>
      <c r="B9579" s="6">
        <v>275.33</v>
      </c>
      <c r="C9579" s="6">
        <v>230.85670999999999</v>
      </c>
      <c r="D9579" s="6">
        <v>0.192644562941228</v>
      </c>
      <c r="E9579" s="4">
        <f t="shared" si="37"/>
        <v>0.17040255607422342</v>
      </c>
      <c r="F9579" s="4"/>
    </row>
    <row r="9580" spans="1:6" ht="13.2" x14ac:dyDescent="0.25">
      <c r="A9580" s="5">
        <v>44845.083333333336</v>
      </c>
      <c r="B9580" s="6">
        <v>296.33999999999997</v>
      </c>
      <c r="C9580" s="6">
        <v>257.11881</v>
      </c>
      <c r="D9580" s="6">
        <v>0.152541115136617</v>
      </c>
      <c r="E9580" s="4">
        <f t="shared" si="37"/>
        <v>0.17115361211882807</v>
      </c>
      <c r="F9580" s="4"/>
    </row>
    <row r="9581" spans="1:6" ht="13.2" x14ac:dyDescent="0.25">
      <c r="A9581" s="5">
        <v>44845.125</v>
      </c>
      <c r="B9581" s="6">
        <v>288.08</v>
      </c>
      <c r="C9581" s="6">
        <v>261.59172999999998</v>
      </c>
      <c r="D9581" s="6">
        <v>0.10125805582615301</v>
      </c>
      <c r="E9581" s="4">
        <f t="shared" si="37"/>
        <v>0.17052399182919051</v>
      </c>
      <c r="F9581" s="4"/>
    </row>
    <row r="9582" spans="1:6" ht="13.2" x14ac:dyDescent="0.25">
      <c r="A9582" s="5">
        <v>44845.166666666664</v>
      </c>
      <c r="B9582" s="6">
        <v>272.23</v>
      </c>
      <c r="C9582" s="6">
        <v>252.11729</v>
      </c>
      <c r="D9582" s="6">
        <v>7.9775210974225602E-2</v>
      </c>
      <c r="E9582" s="4">
        <f t="shared" si="37"/>
        <v>0.16853184209550479</v>
      </c>
      <c r="F9582" s="4"/>
    </row>
    <row r="9583" spans="1:6" ht="13.2" x14ac:dyDescent="0.25">
      <c r="A9583" s="5">
        <v>44845.208333333336</v>
      </c>
      <c r="B9583" s="6">
        <v>266.8</v>
      </c>
      <c r="C9583" s="6">
        <v>244.96628000000001</v>
      </c>
      <c r="D9583" s="6">
        <v>8.9129491618193293E-2</v>
      </c>
      <c r="E9583" s="4">
        <f t="shared" si="37"/>
        <v>0.1657751525494264</v>
      </c>
      <c r="F9583" s="4"/>
    </row>
    <row r="9584" spans="1:6" ht="13.2" x14ac:dyDescent="0.25">
      <c r="A9584" s="5">
        <v>44845.25</v>
      </c>
      <c r="B9584" s="6">
        <v>268.43</v>
      </c>
      <c r="C9584" s="6">
        <v>240.41953000000001</v>
      </c>
      <c r="D9584" s="6">
        <v>0.116506633217359</v>
      </c>
      <c r="E9584" s="4">
        <f t="shared" si="37"/>
        <v>0.16603846547153994</v>
      </c>
      <c r="F9584" s="4"/>
    </row>
    <row r="9585" spans="1:6" ht="13.2" x14ac:dyDescent="0.25">
      <c r="A9585" s="5">
        <v>44845.291666666664</v>
      </c>
      <c r="B9585" s="6">
        <v>268.37</v>
      </c>
      <c r="C9585" s="6">
        <v>232.41714999999999</v>
      </c>
      <c r="D9585" s="6">
        <v>0.15469103721476599</v>
      </c>
      <c r="E9585" s="4">
        <f t="shared" si="37"/>
        <v>0.16759337986829417</v>
      </c>
      <c r="F9585" s="4"/>
    </row>
    <row r="9586" spans="1:6" ht="13.2" x14ac:dyDescent="0.25">
      <c r="A9586" s="5">
        <v>44845.333333333336</v>
      </c>
      <c r="B9586" s="6">
        <v>261.93</v>
      </c>
      <c r="C9586" s="6">
        <v>224.56782000000001</v>
      </c>
      <c r="D9586" s="6">
        <v>0.166373703943868</v>
      </c>
      <c r="E9586" s="4">
        <f t="shared" si="37"/>
        <v>0.16905700751182906</v>
      </c>
      <c r="F9586" s="4"/>
    </row>
    <row r="9587" spans="1:6" ht="13.2" x14ac:dyDescent="0.25">
      <c r="A9587" s="5">
        <v>44845.375</v>
      </c>
      <c r="B9587" s="6">
        <v>250.19</v>
      </c>
      <c r="C9587" s="6">
        <v>218.56126</v>
      </c>
      <c r="D9587" s="6">
        <v>0.14471338607765999</v>
      </c>
      <c r="E9587" s="4">
        <f t="shared" si="37"/>
        <v>0.16992811423301935</v>
      </c>
      <c r="F9587" s="4"/>
    </row>
    <row r="9588" spans="1:6" ht="13.2" x14ac:dyDescent="0.25">
      <c r="A9588" s="5">
        <v>44845.416666666664</v>
      </c>
      <c r="B9588" s="6">
        <v>243.74</v>
      </c>
      <c r="C9588" s="6">
        <v>215.81083000000001</v>
      </c>
      <c r="D9588" s="6">
        <v>0.12941505298876799</v>
      </c>
      <c r="E9588" s="4">
        <f t="shared" si="37"/>
        <v>0.16811675811738835</v>
      </c>
      <c r="F9588" s="4"/>
    </row>
    <row r="9589" spans="1:6" ht="13.2" x14ac:dyDescent="0.25">
      <c r="A9589" s="5">
        <v>44845.458333333336</v>
      </c>
      <c r="B9589" s="6">
        <v>247.07</v>
      </c>
      <c r="C9589" s="6">
        <v>218.71404000000001</v>
      </c>
      <c r="D9589" s="6">
        <v>0.129648558455597</v>
      </c>
      <c r="E9589" s="4">
        <f t="shared" si="37"/>
        <v>0.16613157370015774</v>
      </c>
      <c r="F9589" s="4"/>
    </row>
    <row r="9590" spans="1:6" ht="13.2" x14ac:dyDescent="0.25">
      <c r="A9590" s="5">
        <v>44845.5</v>
      </c>
      <c r="B9590" s="6">
        <v>253.71</v>
      </c>
      <c r="C9590" s="6">
        <v>225.48363000000001</v>
      </c>
      <c r="D9590" s="6">
        <v>0.125181459957869</v>
      </c>
      <c r="E9590" s="4">
        <f t="shared" si="37"/>
        <v>0.16619516232408096</v>
      </c>
      <c r="F9590" s="4"/>
    </row>
    <row r="9591" spans="1:6" ht="13.2" x14ac:dyDescent="0.25">
      <c r="A9591" s="5">
        <v>44845.541666666664</v>
      </c>
      <c r="B9591" s="6">
        <v>259.12</v>
      </c>
      <c r="C9591" s="6">
        <v>227.48802000000001</v>
      </c>
      <c r="D9591" s="6">
        <v>0.13904899255793701</v>
      </c>
      <c r="E9591" s="4">
        <f t="shared" si="37"/>
        <v>0.16639328574024434</v>
      </c>
      <c r="F9591" s="4"/>
    </row>
    <row r="9592" spans="1:6" ht="13.2" x14ac:dyDescent="0.25">
      <c r="A9592" s="5">
        <v>44845.583333333336</v>
      </c>
      <c r="B9592" s="6">
        <v>269.91000000000003</v>
      </c>
      <c r="C9592" s="6">
        <v>218.62653</v>
      </c>
      <c r="D9592" s="6">
        <v>0.234571119982556</v>
      </c>
      <c r="E9592" s="4">
        <f t="shared" si="37"/>
        <v>0.16537068703215863</v>
      </c>
      <c r="F9592" s="4"/>
    </row>
    <row r="9593" spans="1:6" ht="13.2" x14ac:dyDescent="0.25">
      <c r="A9593" s="5">
        <v>44845.625</v>
      </c>
      <c r="B9593" s="6">
        <v>235.44</v>
      </c>
      <c r="C9593" s="6">
        <v>195.66542999999999</v>
      </c>
      <c r="D9593" s="6">
        <v>0.203278473872466</v>
      </c>
      <c r="E9593" s="4">
        <f t="shared" si="37"/>
        <v>0.16319851174150476</v>
      </c>
      <c r="F9593" s="4"/>
    </row>
    <row r="9594" spans="1:6" ht="13.2" x14ac:dyDescent="0.25">
      <c r="A9594" s="5">
        <v>44845.666666666664</v>
      </c>
      <c r="B9594" s="6">
        <v>171.8</v>
      </c>
      <c r="C9594" s="6">
        <v>166.73193000000001</v>
      </c>
      <c r="D9594" s="6">
        <v>3.03965173317432E-2</v>
      </c>
      <c r="E9594" s="4">
        <f t="shared" si="37"/>
        <v>0.16021510309863718</v>
      </c>
      <c r="F9594" s="4"/>
    </row>
    <row r="9595" spans="1:6" ht="13.2" x14ac:dyDescent="0.25">
      <c r="A9595" s="5">
        <v>44845.708333333336</v>
      </c>
      <c r="B9595" s="6">
        <v>160.68</v>
      </c>
      <c r="C9595" s="6">
        <v>142.47167999999999</v>
      </c>
      <c r="D9595" s="6">
        <v>0.12780308339173099</v>
      </c>
      <c r="E9595" s="4">
        <f t="shared" si="37"/>
        <v>0.15542382709508265</v>
      </c>
      <c r="F9595" s="4"/>
    </row>
    <row r="9596" spans="1:6" ht="13.2" x14ac:dyDescent="0.25">
      <c r="A9596" s="5">
        <v>44845.75</v>
      </c>
      <c r="B9596" s="6">
        <v>154.87</v>
      </c>
      <c r="C9596" s="6">
        <v>132.05588</v>
      </c>
      <c r="D9596" s="6">
        <v>0.17276110688899199</v>
      </c>
      <c r="E9596" s="4">
        <f t="shared" si="37"/>
        <v>0.14799950496834166</v>
      </c>
      <c r="F9596" s="4"/>
    </row>
    <row r="9597" spans="1:6" ht="13.2" x14ac:dyDescent="0.25">
      <c r="A9597" s="5">
        <v>44845.791666666664</v>
      </c>
      <c r="B9597" s="6">
        <v>152.1</v>
      </c>
      <c r="C9597" s="6">
        <v>131.25119000000001</v>
      </c>
      <c r="D9597" s="6">
        <v>0.15884663598097601</v>
      </c>
      <c r="E9597" s="4">
        <f t="shared" si="37"/>
        <v>0.14210196724604879</v>
      </c>
      <c r="F9597" s="4"/>
    </row>
    <row r="9598" spans="1:6" ht="13.2" x14ac:dyDescent="0.25">
      <c r="A9598" s="5">
        <v>44845.833333333336</v>
      </c>
      <c r="B9598" s="6">
        <v>147.68</v>
      </c>
      <c r="C9598" s="6">
        <v>133.40210999999999</v>
      </c>
      <c r="D9598" s="6">
        <v>0.107028966783209</v>
      </c>
      <c r="E9598" s="4">
        <f t="shared" si="37"/>
        <v>0.13789697552509561</v>
      </c>
      <c r="F9598" s="4"/>
    </row>
    <row r="9599" spans="1:6" ht="13.2" x14ac:dyDescent="0.25">
      <c r="A9599" s="5">
        <v>44845.875</v>
      </c>
      <c r="B9599" s="6">
        <v>148.69</v>
      </c>
      <c r="C9599" s="6">
        <v>137.09782000000001</v>
      </c>
      <c r="D9599" s="6">
        <v>8.4554079707467103E-2</v>
      </c>
      <c r="E9599" s="4">
        <f t="shared" si="37"/>
        <v>0.13473584412920556</v>
      </c>
      <c r="F9599" s="4"/>
    </row>
    <row r="9600" spans="1:6" ht="13.2" x14ac:dyDescent="0.25">
      <c r="A9600" s="5">
        <v>44845.916666666664</v>
      </c>
      <c r="B9600" s="6">
        <v>165.21</v>
      </c>
      <c r="C9600" s="6">
        <v>143.35113999999999</v>
      </c>
      <c r="D9600" s="6">
        <v>0.152484730850414</v>
      </c>
      <c r="E9600" s="4">
        <f t="shared" si="37"/>
        <v>0.13459579388820889</v>
      </c>
      <c r="F9600" s="4"/>
    </row>
    <row r="9601" spans="1:6" ht="13.2" x14ac:dyDescent="0.25">
      <c r="A9601" s="5">
        <v>44845.958333333336</v>
      </c>
      <c r="B9601" s="6">
        <v>169.26</v>
      </c>
      <c r="C9601" s="6">
        <v>159.14410000000001</v>
      </c>
      <c r="D9601" s="6">
        <v>6.3564404838130806E-2</v>
      </c>
      <c r="E9601" s="4">
        <f t="shared" si="37"/>
        <v>0.13089164859843913</v>
      </c>
      <c r="F9601" s="4"/>
    </row>
    <row r="9602" spans="1:6" ht="13.2" x14ac:dyDescent="0.25">
      <c r="A9602" s="5">
        <v>44843</v>
      </c>
      <c r="B9602" s="6">
        <v>190.17</v>
      </c>
      <c r="C9602" s="6">
        <v>207.94201000000001</v>
      </c>
      <c r="D9602" s="6">
        <v>8.5466183576853996E-2</v>
      </c>
      <c r="E9602" s="4">
        <f t="shared" si="37"/>
        <v>0.13090344017144914</v>
      </c>
      <c r="F9602" s="4"/>
    </row>
    <row r="9603" spans="1:6" ht="13.2" x14ac:dyDescent="0.25">
      <c r="A9603" s="5">
        <v>44843.041666666664</v>
      </c>
      <c r="B9603" s="6">
        <v>257.39</v>
      </c>
      <c r="C9603" s="6">
        <v>251.16650999999999</v>
      </c>
      <c r="D9603" s="6">
        <v>2.47783432592187E-2</v>
      </c>
      <c r="E9603" s="4">
        <f t="shared" si="37"/>
        <v>0.12390901435136543</v>
      </c>
      <c r="F9603" s="4"/>
    </row>
    <row r="9604" spans="1:6" ht="13.2" x14ac:dyDescent="0.25">
      <c r="A9604" s="5">
        <v>44843.083333333336</v>
      </c>
      <c r="B9604" s="6">
        <v>294.66000000000003</v>
      </c>
      <c r="C9604" s="6">
        <v>280.96100000000001</v>
      </c>
      <c r="D9604" s="6">
        <v>4.8757656756631698E-2</v>
      </c>
      <c r="E9604" s="4">
        <f t="shared" si="37"/>
        <v>0.11958470358553273</v>
      </c>
      <c r="F9604" s="4"/>
    </row>
    <row r="9605" spans="1:6" ht="13.2" x14ac:dyDescent="0.25">
      <c r="A9605" s="5">
        <v>44843.125</v>
      </c>
      <c r="B9605" s="6">
        <v>283.02999999999997</v>
      </c>
      <c r="C9605" s="6">
        <v>288.68903999999998</v>
      </c>
      <c r="D9605" s="6">
        <v>1.9602545354683299E-2</v>
      </c>
      <c r="E9605" s="4">
        <f t="shared" si="37"/>
        <v>0.11618239064922148</v>
      </c>
      <c r="F9605" s="4"/>
    </row>
    <row r="9606" spans="1:6" ht="13.2" x14ac:dyDescent="0.25">
      <c r="A9606" s="5">
        <v>44843.166666666664</v>
      </c>
      <c r="B9606" s="6">
        <v>276.86</v>
      </c>
      <c r="C9606" s="6">
        <v>282.41838000000001</v>
      </c>
      <c r="D9606" s="6">
        <v>1.9681367763670299E-2</v>
      </c>
      <c r="E9606" s="4">
        <f t="shared" si="37"/>
        <v>0.11367848051544838</v>
      </c>
      <c r="F9606" s="4"/>
    </row>
    <row r="9607" spans="1:6" ht="13.2" x14ac:dyDescent="0.25">
      <c r="A9607" s="5">
        <v>44843.208333333336</v>
      </c>
      <c r="B9607" s="6">
        <v>274.02</v>
      </c>
      <c r="C9607" s="6">
        <v>277.40613999999999</v>
      </c>
      <c r="D9607" s="6">
        <v>1.22064349404811E-2</v>
      </c>
      <c r="E9607" s="4">
        <f t="shared" si="37"/>
        <v>0.11047335315387702</v>
      </c>
      <c r="F9607" s="4"/>
    </row>
    <row r="9608" spans="1:6" ht="13.2" x14ac:dyDescent="0.25">
      <c r="A9608" s="5">
        <v>44843.25</v>
      </c>
      <c r="B9608" s="6">
        <v>273.25</v>
      </c>
      <c r="C9608" s="6">
        <v>277.14888000000002</v>
      </c>
      <c r="D9608" s="6">
        <v>1.4067817990099801E-2</v>
      </c>
      <c r="E9608" s="4">
        <f t="shared" si="37"/>
        <v>0.10620506918607454</v>
      </c>
      <c r="F9608" s="4"/>
    </row>
    <row r="9609" spans="1:6" ht="13.2" x14ac:dyDescent="0.25">
      <c r="A9609" s="5">
        <v>44843.291666666664</v>
      </c>
      <c r="B9609" s="6">
        <v>266.87</v>
      </c>
      <c r="C9609" s="6">
        <v>277.03678000000002</v>
      </c>
      <c r="D9609" s="6">
        <v>3.6698304102437199E-2</v>
      </c>
      <c r="E9609" s="4">
        <f t="shared" si="37"/>
        <v>0.10128870530639418</v>
      </c>
      <c r="F9609" s="4"/>
    </row>
    <row r="9610" spans="1:6" ht="13.2" x14ac:dyDescent="0.25">
      <c r="A9610" s="5">
        <v>44843.333333333336</v>
      </c>
      <c r="B9610" s="6">
        <v>268.76</v>
      </c>
      <c r="C9610" s="6">
        <v>276.13675999999998</v>
      </c>
      <c r="D9610" s="6">
        <v>2.6714154247337401E-2</v>
      </c>
      <c r="E9610" s="4">
        <f t="shared" si="37"/>
        <v>9.5469557402372063E-2</v>
      </c>
      <c r="F9610" s="4"/>
    </row>
    <row r="9611" spans="1:6" ht="13.2" x14ac:dyDescent="0.25">
      <c r="A9611" s="5">
        <v>44843.375</v>
      </c>
      <c r="B9611" s="6">
        <v>262.61</v>
      </c>
      <c r="C9611" s="6">
        <v>271.39573000000001</v>
      </c>
      <c r="D9611" s="6">
        <v>3.2372395836883602E-2</v>
      </c>
      <c r="E9611" s="4">
        <f t="shared" si="37"/>
        <v>9.0788682809006385E-2</v>
      </c>
      <c r="F9611" s="4"/>
    </row>
    <row r="9612" spans="1:6" ht="13.2" x14ac:dyDescent="0.25">
      <c r="A9612" s="5">
        <v>44843.416666666664</v>
      </c>
      <c r="B9612" s="6">
        <v>256.52</v>
      </c>
      <c r="C9612" s="6">
        <v>264.42018999999999</v>
      </c>
      <c r="D9612" s="6">
        <v>2.9877408377930601E-2</v>
      </c>
      <c r="E9612" s="4">
        <f t="shared" si="37"/>
        <v>8.6641280950221486E-2</v>
      </c>
      <c r="F9612" s="4"/>
    </row>
    <row r="9613" spans="1:6" ht="13.2" x14ac:dyDescent="0.25">
      <c r="A9613" s="5">
        <v>44843.458333333336</v>
      </c>
      <c r="B9613" s="6">
        <v>253.79</v>
      </c>
      <c r="C9613" s="6">
        <v>260.19472999999999</v>
      </c>
      <c r="D9613" s="6">
        <v>2.4615141129107398E-2</v>
      </c>
      <c r="E9613" s="4">
        <f t="shared" si="37"/>
        <v>8.2264888561617747E-2</v>
      </c>
      <c r="F9613" s="4"/>
    </row>
    <row r="9614" spans="1:6" ht="13.2" x14ac:dyDescent="0.25">
      <c r="A9614" s="5">
        <v>44843.5</v>
      </c>
      <c r="B9614" s="6">
        <v>252.34</v>
      </c>
      <c r="C9614" s="6">
        <v>263.40886</v>
      </c>
      <c r="D9614" s="6">
        <v>4.2021593351111997E-2</v>
      </c>
      <c r="E9614" s="4">
        <f t="shared" si="37"/>
        <v>7.8799894119669533E-2</v>
      </c>
      <c r="F9614" s="4"/>
    </row>
    <row r="9615" spans="1:6" ht="13.2" x14ac:dyDescent="0.25">
      <c r="A9615" s="5">
        <v>44843.541666666664</v>
      </c>
      <c r="B9615" s="6">
        <v>251.53</v>
      </c>
      <c r="C9615" s="6">
        <v>265.41275999999999</v>
      </c>
      <c r="D9615" s="6">
        <v>5.2306302078317497E-2</v>
      </c>
      <c r="E9615" s="4">
        <f t="shared" si="37"/>
        <v>7.5185615349685389E-2</v>
      </c>
      <c r="F9615" s="4"/>
    </row>
    <row r="9616" spans="1:6" ht="13.2" x14ac:dyDescent="0.25">
      <c r="A9616" s="5">
        <v>44843.583333333336</v>
      </c>
      <c r="B9616" s="6">
        <v>255.19</v>
      </c>
      <c r="C9616" s="6">
        <v>254.54686000000001</v>
      </c>
      <c r="D9616" s="6">
        <v>2.52660747808866E-3</v>
      </c>
      <c r="E9616" s="4">
        <f t="shared" si="37"/>
        <v>6.5517093995332593E-2</v>
      </c>
      <c r="F9616" s="4"/>
    </row>
    <row r="9617" spans="1:6" ht="13.2" x14ac:dyDescent="0.25">
      <c r="A9617" s="5">
        <v>44843.625</v>
      </c>
      <c r="B9617" s="6">
        <v>226.7</v>
      </c>
      <c r="C9617" s="6">
        <v>219.89088000000001</v>
      </c>
      <c r="D9617" s="6">
        <v>3.09659045431987E-2</v>
      </c>
      <c r="E9617" s="4">
        <f t="shared" si="37"/>
        <v>5.833740360661311E-2</v>
      </c>
      <c r="F9617" s="4"/>
    </row>
    <row r="9618" spans="1:6" ht="13.2" x14ac:dyDescent="0.25">
      <c r="A9618" s="5">
        <v>44843.666666666664</v>
      </c>
      <c r="B9618" s="6">
        <v>168.33</v>
      </c>
      <c r="C9618" s="6">
        <v>174.10623000000001</v>
      </c>
      <c r="D9618" s="6">
        <v>3.3176469331396098E-2</v>
      </c>
      <c r="E9618" s="4">
        <f t="shared" si="37"/>
        <v>5.8453234939931993E-2</v>
      </c>
      <c r="F9618" s="4"/>
    </row>
    <row r="9619" spans="1:6" ht="13.2" x14ac:dyDescent="0.25">
      <c r="A9619" s="5">
        <v>44843.708333333336</v>
      </c>
      <c r="B9619" s="6">
        <v>151.16</v>
      </c>
      <c r="C9619" s="6">
        <v>140.38558</v>
      </c>
      <c r="D9619" s="6">
        <v>7.6748765792042095E-2</v>
      </c>
      <c r="E9619" s="4">
        <f t="shared" si="37"/>
        <v>5.6325971706611626E-2</v>
      </c>
      <c r="F9619" s="4"/>
    </row>
    <row r="9620" spans="1:6" ht="13.2" x14ac:dyDescent="0.25">
      <c r="A9620" s="5">
        <v>44843.75</v>
      </c>
      <c r="B9620" s="6">
        <v>146</v>
      </c>
      <c r="C9620" s="6">
        <v>129.84907000000001</v>
      </c>
      <c r="D9620" s="6">
        <v>0.124382330963171</v>
      </c>
      <c r="E9620" s="4">
        <f t="shared" si="37"/>
        <v>5.431018937636909E-2</v>
      </c>
      <c r="F9620" s="4"/>
    </row>
    <row r="9621" spans="1:6" ht="13.2" x14ac:dyDescent="0.25">
      <c r="A9621" s="5">
        <v>44843.791666666664</v>
      </c>
      <c r="B9621" s="6">
        <v>144.43</v>
      </c>
      <c r="C9621" s="6">
        <v>130.19262000000001</v>
      </c>
      <c r="D9621" s="6">
        <v>0.109356275340338</v>
      </c>
      <c r="E9621" s="4">
        <f t="shared" si="37"/>
        <v>5.2248091016342507E-2</v>
      </c>
      <c r="F9621" s="4"/>
    </row>
    <row r="9622" spans="1:6" ht="13.2" x14ac:dyDescent="0.25">
      <c r="A9622" s="5">
        <v>44843.833333333336</v>
      </c>
      <c r="B9622" s="6">
        <v>144.47999999999999</v>
      </c>
      <c r="C9622" s="6">
        <v>129.7174</v>
      </c>
      <c r="D9622" s="6">
        <v>0.113805857965084</v>
      </c>
      <c r="E9622" s="4">
        <f t="shared" si="37"/>
        <v>5.2530461482253966E-2</v>
      </c>
      <c r="F9622" s="4"/>
    </row>
    <row r="9623" spans="1:6" ht="13.2" x14ac:dyDescent="0.25">
      <c r="A9623" s="5">
        <v>44843.875</v>
      </c>
      <c r="B9623" s="6">
        <v>139.69999999999999</v>
      </c>
      <c r="C9623" s="6">
        <v>132.54266000000001</v>
      </c>
      <c r="D9623" s="6">
        <v>5.4000274326771201E-2</v>
      </c>
      <c r="E9623" s="4">
        <f t="shared" si="37"/>
        <v>5.1257386258058292E-2</v>
      </c>
      <c r="F9623" s="4"/>
    </row>
    <row r="9624" spans="1:6" ht="13.2" x14ac:dyDescent="0.25">
      <c r="A9624" s="5">
        <v>44843.916666666664</v>
      </c>
      <c r="B9624" s="6">
        <v>147.43</v>
      </c>
      <c r="C9624" s="6">
        <v>143.51875000000001</v>
      </c>
      <c r="D9624" s="6">
        <v>2.7252536689456899E-2</v>
      </c>
      <c r="E9624" s="4">
        <f t="shared" si="37"/>
        <v>4.6039378168018417E-2</v>
      </c>
      <c r="F9624" s="4"/>
    </row>
    <row r="9625" spans="1:6" ht="13.2" x14ac:dyDescent="0.25">
      <c r="A9625" s="5">
        <v>44843.958333333336</v>
      </c>
      <c r="B9625" s="6">
        <v>156.16</v>
      </c>
      <c r="C9625" s="6">
        <v>165.09059999999999</v>
      </c>
      <c r="D9625" s="6">
        <v>5.4095145332320502E-2</v>
      </c>
      <c r="E9625" s="4">
        <f t="shared" si="37"/>
        <v>4.5644825688609648E-2</v>
      </c>
      <c r="F9625" s="4"/>
    </row>
    <row r="9626" spans="1:6" ht="13.2" x14ac:dyDescent="0.25">
      <c r="A9626" s="5">
        <v>44844</v>
      </c>
      <c r="B9626" s="6">
        <v>181.24</v>
      </c>
      <c r="C9626" s="6">
        <v>186.22463999999999</v>
      </c>
      <c r="D9626" s="6">
        <v>2.6766812383151699E-2</v>
      </c>
      <c r="E9626" s="4">
        <f t="shared" si="37"/>
        <v>4.3199018555538732E-2</v>
      </c>
      <c r="F9626" s="4"/>
    </row>
    <row r="9627" spans="1:6" ht="13.2" x14ac:dyDescent="0.25">
      <c r="A9627" s="5">
        <v>44844.041666666664</v>
      </c>
      <c r="B9627" s="6">
        <v>256.49</v>
      </c>
      <c r="C9627" s="6">
        <v>228.36341999999999</v>
      </c>
      <c r="D9627" s="6">
        <v>0.123165873063207</v>
      </c>
      <c r="E9627" s="4">
        <f t="shared" si="37"/>
        <v>4.7298498964038239E-2</v>
      </c>
      <c r="F9627" s="4"/>
    </row>
    <row r="9628" spans="1:6" ht="13.2" x14ac:dyDescent="0.25">
      <c r="A9628" s="5">
        <v>44844.083333333336</v>
      </c>
      <c r="B9628" s="6">
        <v>290.41000000000003</v>
      </c>
      <c r="C9628" s="6">
        <v>261.03179999999998</v>
      </c>
      <c r="D9628" s="6">
        <v>0.112546440701861</v>
      </c>
      <c r="E9628" s="4">
        <f t="shared" si="37"/>
        <v>4.9956364961756129E-2</v>
      </c>
      <c r="F9628" s="4"/>
    </row>
    <row r="9629" spans="1:6" ht="13.2" x14ac:dyDescent="0.25">
      <c r="A9629" s="5">
        <v>44844.125</v>
      </c>
      <c r="B9629" s="6">
        <v>291.81</v>
      </c>
      <c r="C9629" s="6">
        <v>269.77201000000002</v>
      </c>
      <c r="D9629" s="6">
        <v>8.1691165810715394E-2</v>
      </c>
      <c r="E9629" s="4">
        <f t="shared" si="37"/>
        <v>5.2543390814090797E-2</v>
      </c>
      <c r="F9629" s="4"/>
    </row>
    <row r="9630" spans="1:6" ht="13.2" x14ac:dyDescent="0.25">
      <c r="A9630" s="5">
        <v>44844.166666666664</v>
      </c>
      <c r="B9630" s="6">
        <v>285.33</v>
      </c>
      <c r="C9630" s="6">
        <v>263.42648000000003</v>
      </c>
      <c r="D9630" s="6">
        <v>8.31485126324428E-2</v>
      </c>
      <c r="E9630" s="4">
        <f t="shared" si="37"/>
        <v>5.5187855183622986E-2</v>
      </c>
      <c r="F9630" s="4"/>
    </row>
    <row r="9631" spans="1:6" ht="13.2" x14ac:dyDescent="0.25">
      <c r="A9631" s="5">
        <v>44844.208333333336</v>
      </c>
      <c r="B9631" s="6">
        <v>285.5</v>
      </c>
      <c r="C9631" s="6">
        <v>258.17761000000002</v>
      </c>
      <c r="D9631" s="6">
        <v>0.105827883370676</v>
      </c>
      <c r="E9631" s="4">
        <f t="shared" si="37"/>
        <v>5.9088748868214441E-2</v>
      </c>
      <c r="F9631" s="4"/>
    </row>
    <row r="9632" spans="1:6" ht="13.2" x14ac:dyDescent="0.25">
      <c r="A9632" s="5">
        <v>44844.25</v>
      </c>
      <c r="B9632" s="6">
        <v>271.97000000000003</v>
      </c>
      <c r="C9632" s="6">
        <v>255.96344999999999</v>
      </c>
      <c r="D9632" s="6">
        <v>6.25345142050555E-2</v>
      </c>
      <c r="E9632" s="4">
        <f t="shared" si="37"/>
        <v>6.1108194543837598E-2</v>
      </c>
      <c r="F9632" s="4"/>
    </row>
    <row r="9633" spans="1:6" ht="13.2" x14ac:dyDescent="0.25">
      <c r="A9633" s="5">
        <v>44844.291666666664</v>
      </c>
      <c r="B9633" s="6">
        <v>270.68</v>
      </c>
      <c r="C9633" s="6">
        <v>253.67223999999999</v>
      </c>
      <c r="D9633" s="6">
        <v>6.7046201034847194E-2</v>
      </c>
      <c r="E9633" s="4">
        <f t="shared" si="37"/>
        <v>6.2372690249354677E-2</v>
      </c>
      <c r="F9633" s="4"/>
    </row>
    <row r="9634" spans="1:6" ht="13.2" x14ac:dyDescent="0.25">
      <c r="A9634" s="5">
        <v>44844.333333333336</v>
      </c>
      <c r="B9634" s="6">
        <v>270.10000000000002</v>
      </c>
      <c r="C9634" s="6">
        <v>250.92417</v>
      </c>
      <c r="D9634" s="6">
        <v>7.6420816695338706E-2</v>
      </c>
      <c r="E9634" s="4">
        <f t="shared" si="37"/>
        <v>6.4443801184688052E-2</v>
      </c>
      <c r="F9634" s="4"/>
    </row>
    <row r="9635" spans="1:6" ht="13.2" x14ac:dyDescent="0.25">
      <c r="A9635" s="5">
        <v>44844.375</v>
      </c>
      <c r="B9635" s="6">
        <v>261.72000000000003</v>
      </c>
      <c r="C9635" s="6">
        <v>244.54794999999999</v>
      </c>
      <c r="D9635" s="6">
        <v>7.0219562257626905E-2</v>
      </c>
      <c r="E9635" s="4">
        <f t="shared" si="37"/>
        <v>6.6020766452219035E-2</v>
      </c>
      <c r="F9635" s="4"/>
    </row>
    <row r="9636" spans="1:6" ht="13.2" x14ac:dyDescent="0.25">
      <c r="A9636" s="5">
        <v>44844.416666666664</v>
      </c>
      <c r="B9636" s="6">
        <v>267.24</v>
      </c>
      <c r="C9636" s="6">
        <v>237.1583</v>
      </c>
      <c r="D9636" s="6">
        <v>0.12684228213813301</v>
      </c>
      <c r="E9636" s="4">
        <f t="shared" si="37"/>
        <v>7.0060969525560804E-2</v>
      </c>
      <c r="F9636" s="4"/>
    </row>
    <row r="9637" spans="1:6" ht="13.2" x14ac:dyDescent="0.25">
      <c r="A9637" s="5">
        <v>44844.458333333336</v>
      </c>
      <c r="B9637" s="6">
        <v>269.82</v>
      </c>
      <c r="C9637" s="6">
        <v>235.30816999999999</v>
      </c>
      <c r="D9637" s="6">
        <v>0.146666518208866</v>
      </c>
      <c r="E9637" s="4">
        <f t="shared" si="37"/>
        <v>7.5146443570550739E-2</v>
      </c>
      <c r="F9637" s="4"/>
    </row>
    <row r="9638" spans="1:6" ht="13.2" x14ac:dyDescent="0.25">
      <c r="A9638" s="5">
        <v>44844.5</v>
      </c>
      <c r="B9638" s="6">
        <v>264.42</v>
      </c>
      <c r="C9638" s="6">
        <v>239.22200000000001</v>
      </c>
      <c r="D9638" s="6">
        <v>0.105333121535644</v>
      </c>
      <c r="E9638" s="4">
        <f t="shared" si="37"/>
        <v>7.778442391157292E-2</v>
      </c>
      <c r="F9638" s="4"/>
    </row>
    <row r="9639" spans="1:6" ht="13.2" x14ac:dyDescent="0.25">
      <c r="A9639" s="5">
        <v>44844.541666666664</v>
      </c>
      <c r="B9639" s="6">
        <v>268.35000000000002</v>
      </c>
      <c r="C9639" s="6">
        <v>239.71612999999999</v>
      </c>
      <c r="D9639" s="6">
        <v>0.119449075037211</v>
      </c>
      <c r="E9639" s="4">
        <f t="shared" si="37"/>
        <v>8.058203945152681E-2</v>
      </c>
      <c r="F9639" s="4"/>
    </row>
    <row r="9640" spans="1:6" ht="13.2" x14ac:dyDescent="0.25">
      <c r="A9640" s="5">
        <v>44844.583333333336</v>
      </c>
      <c r="B9640" s="6">
        <v>285.89999999999998</v>
      </c>
      <c r="C9640" s="6">
        <v>229.04751999999999</v>
      </c>
      <c r="D9640" s="6">
        <v>0.24821259797966799</v>
      </c>
      <c r="E9640" s="4">
        <f t="shared" si="37"/>
        <v>9.0818955722425945E-2</v>
      </c>
      <c r="F9640" s="4"/>
    </row>
    <row r="9641" spans="1:6" ht="13.2" x14ac:dyDescent="0.25">
      <c r="A9641" s="5">
        <v>44844.625</v>
      </c>
      <c r="B9641" s="6">
        <v>252.55</v>
      </c>
      <c r="C9641" s="6">
        <v>199.49422000000001</v>
      </c>
      <c r="D9641" s="6">
        <v>0.26595146465897601</v>
      </c>
      <c r="E9641" s="4">
        <f t="shared" si="37"/>
        <v>0.10061002072725</v>
      </c>
      <c r="F9641" s="4"/>
    </row>
    <row r="9642" spans="1:6" ht="13.2" x14ac:dyDescent="0.25">
      <c r="A9642" s="5">
        <v>44844.666666666664</v>
      </c>
      <c r="B9642" s="6">
        <v>183.32</v>
      </c>
      <c r="C9642" s="6">
        <v>160.54044999999999</v>
      </c>
      <c r="D9642" s="6">
        <v>0.14189289988909301</v>
      </c>
      <c r="E9642" s="4">
        <f t="shared" si="37"/>
        <v>0.10513987200048737</v>
      </c>
      <c r="F9642" s="4"/>
    </row>
    <row r="9643" spans="1:6" ht="13.2" x14ac:dyDescent="0.25">
      <c r="A9643" s="5">
        <v>44844.708333333336</v>
      </c>
      <c r="B9643" s="6">
        <v>170.39</v>
      </c>
      <c r="C9643" s="6">
        <v>130.05931000000001</v>
      </c>
      <c r="D9643" s="6">
        <v>0.31009460222416901</v>
      </c>
      <c r="E9643" s="4">
        <f t="shared" si="37"/>
        <v>0.11486261518515933</v>
      </c>
      <c r="F9643" s="4"/>
    </row>
    <row r="9644" spans="1:6" ht="13.2" x14ac:dyDescent="0.25">
      <c r="A9644" s="5">
        <v>44844.75</v>
      </c>
      <c r="B9644" s="6">
        <v>169.8</v>
      </c>
      <c r="C9644" s="6">
        <v>120.35653000000001</v>
      </c>
      <c r="D9644" s="6">
        <v>0.41080837076309801</v>
      </c>
      <c r="E9644" s="4">
        <f t="shared" si="37"/>
        <v>0.12679703351015628</v>
      </c>
      <c r="F9644" s="4"/>
    </row>
    <row r="9645" spans="1:6" ht="13.2" x14ac:dyDescent="0.25">
      <c r="A9645" s="5">
        <v>44844.791666666664</v>
      </c>
      <c r="B9645" s="6">
        <v>164.13</v>
      </c>
      <c r="C9645" s="6">
        <v>122.37161999999999</v>
      </c>
      <c r="D9645" s="6">
        <v>0.34124235668368202</v>
      </c>
      <c r="E9645" s="4">
        <f t="shared" si="37"/>
        <v>0.13645895356612894</v>
      </c>
      <c r="F9645" s="4"/>
    </row>
    <row r="9646" spans="1:6" ht="13.2" x14ac:dyDescent="0.25">
      <c r="A9646" s="5">
        <v>44844.833333333336</v>
      </c>
      <c r="B9646" s="6">
        <v>155.80000000000001</v>
      </c>
      <c r="C9646" s="6">
        <v>124.67108</v>
      </c>
      <c r="D9646" s="6">
        <v>0.24968838001563801</v>
      </c>
      <c r="E9646" s="4">
        <f t="shared" si="37"/>
        <v>0.14212072531823536</v>
      </c>
      <c r="F9646" s="4"/>
    </row>
    <row r="9647" spans="1:6" ht="13.2" x14ac:dyDescent="0.25">
      <c r="A9647" s="5">
        <v>44844.875</v>
      </c>
      <c r="B9647" s="6">
        <v>154.12</v>
      </c>
      <c r="C9647" s="6">
        <v>127.57276</v>
      </c>
      <c r="D9647" s="6">
        <v>0.20809489423917699</v>
      </c>
      <c r="E9647" s="4">
        <f t="shared" si="37"/>
        <v>0.14854133448125226</v>
      </c>
      <c r="F9647" s="4"/>
    </row>
    <row r="9648" spans="1:6" ht="13.2" x14ac:dyDescent="0.25">
      <c r="A9648" s="5">
        <v>44844.916666666664</v>
      </c>
      <c r="B9648" s="6">
        <v>160.58000000000001</v>
      </c>
      <c r="C9648" s="6">
        <v>134.01392999999999</v>
      </c>
      <c r="D9648" s="6">
        <v>0.19823364630825999</v>
      </c>
      <c r="E9648" s="4">
        <f t="shared" si="37"/>
        <v>0.15566554738203572</v>
      </c>
      <c r="F9648" s="4"/>
    </row>
    <row r="9649" spans="1:6" ht="13.2" x14ac:dyDescent="0.25">
      <c r="A9649" s="5">
        <v>44844.958333333336</v>
      </c>
      <c r="B9649" s="6">
        <v>177.4</v>
      </c>
      <c r="C9649" s="6">
        <v>150.14857000000001</v>
      </c>
      <c r="D9649" s="6">
        <v>0.18149643383217001</v>
      </c>
      <c r="E9649" s="4">
        <f t="shared" si="37"/>
        <v>0.16097393440286278</v>
      </c>
      <c r="F9649" s="4"/>
    </row>
    <row r="9650" spans="1:6" ht="13.2" x14ac:dyDescent="0.25">
      <c r="A9650" s="5">
        <v>44845</v>
      </c>
      <c r="B9650" s="6">
        <v>210.03</v>
      </c>
      <c r="C9650" s="6">
        <v>192.96038999999999</v>
      </c>
      <c r="D9650" s="6">
        <v>8.8461730410059794E-2</v>
      </c>
      <c r="E9650" s="4">
        <f t="shared" si="37"/>
        <v>0.16354455598731729</v>
      </c>
      <c r="F9650" s="4"/>
    </row>
    <row r="9651" spans="1:6" ht="13.2" x14ac:dyDescent="0.25">
      <c r="A9651" s="5">
        <v>44845.041666666664</v>
      </c>
      <c r="B9651" s="6">
        <v>275.33</v>
      </c>
      <c r="C9651" s="6">
        <v>231.91551000000001</v>
      </c>
      <c r="D9651" s="6">
        <v>0.18719959695666699</v>
      </c>
      <c r="E9651" s="4">
        <f t="shared" si="37"/>
        <v>0.16621262781621146</v>
      </c>
      <c r="F9651" s="4"/>
    </row>
    <row r="9652" spans="1:6" ht="13.2" x14ac:dyDescent="0.25">
      <c r="A9652" s="5">
        <v>44845.083333333336</v>
      </c>
      <c r="B9652" s="6">
        <v>296.33999999999997</v>
      </c>
      <c r="C9652" s="6">
        <v>259.87653</v>
      </c>
      <c r="D9652" s="6">
        <v>0.140310746799643</v>
      </c>
      <c r="E9652" s="4">
        <f t="shared" si="37"/>
        <v>0.16736947390361903</v>
      </c>
      <c r="F9652" s="4"/>
    </row>
    <row r="9653" spans="1:6" ht="13.2" x14ac:dyDescent="0.25">
      <c r="A9653" s="5">
        <v>44845.125</v>
      </c>
      <c r="B9653" s="6">
        <v>288.08</v>
      </c>
      <c r="C9653" s="6">
        <v>264.98599999999999</v>
      </c>
      <c r="D9653" s="6">
        <v>8.7151774055987799E-2</v>
      </c>
      <c r="E9653" s="4">
        <f t="shared" si="37"/>
        <v>0.16759699924717206</v>
      </c>
      <c r="F9653" s="4"/>
    </row>
    <row r="9654" spans="1:6" ht="13.2" x14ac:dyDescent="0.25">
      <c r="A9654" s="5">
        <v>44845.166666666664</v>
      </c>
      <c r="B9654" s="6">
        <v>272.23</v>
      </c>
      <c r="C9654" s="6">
        <v>255.95617999999999</v>
      </c>
      <c r="D9654" s="6">
        <v>6.3580492567126196E-2</v>
      </c>
      <c r="E9654" s="4">
        <f t="shared" si="37"/>
        <v>0.16678166507778383</v>
      </c>
      <c r="F9654" s="4"/>
    </row>
    <row r="9655" spans="1:6" ht="13.2" x14ac:dyDescent="0.25">
      <c r="A9655" s="5">
        <v>44845.208333333336</v>
      </c>
      <c r="B9655" s="6">
        <v>266.8</v>
      </c>
      <c r="C9655" s="6">
        <v>249.42330999999999</v>
      </c>
      <c r="D9655" s="6">
        <v>6.9667466124156599E-2</v>
      </c>
      <c r="E9655" s="4">
        <f t="shared" si="37"/>
        <v>0.16527498102584554</v>
      </c>
      <c r="F9655" s="4"/>
    </row>
    <row r="9656" spans="1:6" ht="13.2" x14ac:dyDescent="0.25">
      <c r="A9656" s="5">
        <v>44845.25</v>
      </c>
      <c r="B9656" s="6">
        <v>268.43</v>
      </c>
      <c r="C9656" s="6">
        <v>245.84091000000001</v>
      </c>
      <c r="D9656" s="6">
        <v>9.1884991802218693E-2</v>
      </c>
      <c r="E9656" s="4">
        <f t="shared" si="37"/>
        <v>0.16649791759239399</v>
      </c>
      <c r="F9656" s="4"/>
    </row>
    <row r="9657" spans="1:6" ht="13.2" x14ac:dyDescent="0.25">
      <c r="A9657" s="5">
        <v>44845.291666666664</v>
      </c>
      <c r="B9657" s="6">
        <v>268.37</v>
      </c>
      <c r="C9657" s="6">
        <v>239.73327</v>
      </c>
      <c r="D9657" s="6">
        <v>0.119452464816418</v>
      </c>
      <c r="E9657" s="4">
        <f t="shared" si="37"/>
        <v>0.16868151191662614</v>
      </c>
      <c r="F9657" s="4"/>
    </row>
    <row r="9658" spans="1:6" ht="13.2" x14ac:dyDescent="0.25">
      <c r="A9658" s="5">
        <v>44845.333333333336</v>
      </c>
      <c r="B9658" s="6">
        <v>261.93</v>
      </c>
      <c r="C9658" s="6">
        <v>233.70295999999999</v>
      </c>
      <c r="D9658" s="6">
        <v>0.120781696560454</v>
      </c>
      <c r="E9658" s="4">
        <f t="shared" si="37"/>
        <v>0.17052988191100593</v>
      </c>
      <c r="F9658" s="4"/>
    </row>
    <row r="9659" spans="1:6" ht="13.2" x14ac:dyDescent="0.25">
      <c r="A9659" s="5">
        <v>44845.375</v>
      </c>
      <c r="B9659" s="6">
        <v>250.19</v>
      </c>
      <c r="C9659" s="6">
        <v>227.8219</v>
      </c>
      <c r="D9659" s="6">
        <v>9.8182395985636106E-2</v>
      </c>
      <c r="E9659" s="4">
        <f t="shared" si="37"/>
        <v>0.1716949999830063</v>
      </c>
      <c r="F9659" s="4"/>
    </row>
    <row r="9660" spans="1:6" ht="13.2" x14ac:dyDescent="0.25">
      <c r="A9660" s="5">
        <v>44845.416666666664</v>
      </c>
      <c r="B9660" s="6">
        <v>243.74</v>
      </c>
      <c r="C9660" s="6">
        <v>223.35362000000001</v>
      </c>
      <c r="D9660" s="6">
        <v>9.12740075580597E-2</v>
      </c>
      <c r="E9660" s="4">
        <f t="shared" si="37"/>
        <v>0.17021298854216993</v>
      </c>
      <c r="F9660" s="4"/>
    </row>
    <row r="9661" spans="1:6" ht="13.2" x14ac:dyDescent="0.25">
      <c r="A9661" s="5">
        <v>44845.458333333336</v>
      </c>
      <c r="B9661" s="6">
        <v>247.07</v>
      </c>
      <c r="C9661" s="6">
        <v>224.31139999999999</v>
      </c>
      <c r="D9661" s="6">
        <v>0.101459845553993</v>
      </c>
      <c r="E9661" s="4">
        <f t="shared" si="37"/>
        <v>0.16832937718155025</v>
      </c>
      <c r="F9661" s="4"/>
    </row>
    <row r="9662" spans="1:6" ht="13.2" x14ac:dyDescent="0.25">
      <c r="A9662" s="5">
        <v>44845.5</v>
      </c>
      <c r="B9662" s="6">
        <v>253.71</v>
      </c>
      <c r="C9662" s="6">
        <v>230.25791000000001</v>
      </c>
      <c r="D9662" s="6">
        <v>0.101851397852086</v>
      </c>
      <c r="E9662" s="4">
        <f t="shared" si="37"/>
        <v>0.16818430536140197</v>
      </c>
      <c r="F9662" s="4"/>
    </row>
    <row r="9663" spans="1:6" ht="13.2" x14ac:dyDescent="0.25">
      <c r="A9663" s="5">
        <v>44845.541666666664</v>
      </c>
      <c r="B9663" s="6">
        <v>259.12</v>
      </c>
      <c r="C9663" s="6">
        <v>232.51864</v>
      </c>
      <c r="D9663" s="6">
        <v>0.114405279507913</v>
      </c>
      <c r="E9663" s="4">
        <f t="shared" si="37"/>
        <v>0.16797414721434789</v>
      </c>
      <c r="F9663" s="4"/>
    </row>
    <row r="9664" spans="1:6" ht="13.2" x14ac:dyDescent="0.25">
      <c r="A9664" s="5">
        <v>44845.583333333336</v>
      </c>
      <c r="B9664" s="6">
        <v>269.91000000000003</v>
      </c>
      <c r="C9664" s="6">
        <v>223.62978000000001</v>
      </c>
      <c r="D9664" s="6">
        <v>0.20695016558170301</v>
      </c>
      <c r="E9664" s="4">
        <f t="shared" si="37"/>
        <v>0.16625487919776602</v>
      </c>
      <c r="F9664" s="4"/>
    </row>
    <row r="9665" spans="1:6" ht="13.2" x14ac:dyDescent="0.25">
      <c r="A9665" s="5">
        <v>44845.625</v>
      </c>
      <c r="B9665" s="6">
        <v>235.44</v>
      </c>
      <c r="C9665" s="6">
        <v>198.05717999999999</v>
      </c>
      <c r="D9665" s="6">
        <v>0.18874761318928199</v>
      </c>
      <c r="E9665" s="4">
        <f t="shared" si="37"/>
        <v>0.16303805205319541</v>
      </c>
      <c r="F9665" s="4"/>
    </row>
    <row r="9666" spans="1:6" ht="13.2" x14ac:dyDescent="0.25">
      <c r="A9666" s="5">
        <v>44845.666666666664</v>
      </c>
      <c r="B9666" s="6">
        <v>171.8</v>
      </c>
      <c r="C9666" s="6">
        <v>164.82954000000001</v>
      </c>
      <c r="D9666" s="6">
        <v>4.2288900399770499E-2</v>
      </c>
      <c r="E9666" s="4">
        <f t="shared" si="37"/>
        <v>0.15888788540780699</v>
      </c>
      <c r="F9666" s="4"/>
    </row>
    <row r="9667" spans="1:6" ht="13.2" x14ac:dyDescent="0.25">
      <c r="A9667" s="5">
        <v>44845.708333333336</v>
      </c>
      <c r="B9667" s="6">
        <v>160.68</v>
      </c>
      <c r="C9667" s="6">
        <v>138.10424</v>
      </c>
      <c r="D9667" s="6">
        <v>0.163468985456203</v>
      </c>
      <c r="E9667" s="4">
        <f t="shared" si="37"/>
        <v>0.15277848470914174</v>
      </c>
      <c r="F9667" s="4"/>
    </row>
    <row r="9668" spans="1:6" ht="13.2" x14ac:dyDescent="0.25">
      <c r="A9668" s="5">
        <v>44845.75</v>
      </c>
      <c r="B9668" s="6">
        <v>154.87</v>
      </c>
      <c r="C9668" s="6">
        <v>128.45266000000001</v>
      </c>
      <c r="D9668" s="6">
        <v>0.20565817788436599</v>
      </c>
      <c r="E9668" s="4">
        <f t="shared" si="37"/>
        <v>0.14423056000586124</v>
      </c>
      <c r="F9668" s="4"/>
    </row>
    <row r="9669" spans="1:6" ht="13.2" x14ac:dyDescent="0.25">
      <c r="A9669" s="5">
        <v>44845.791666666664</v>
      </c>
      <c r="B9669" s="6">
        <v>152.1</v>
      </c>
      <c r="C9669" s="6">
        <v>129.22825</v>
      </c>
      <c r="D9669" s="6">
        <v>0.17698722995939301</v>
      </c>
      <c r="E9669" s="4">
        <f t="shared" si="37"/>
        <v>0.13738659639234915</v>
      </c>
      <c r="F9669" s="4"/>
    </row>
    <row r="9670" spans="1:6" ht="13.2" x14ac:dyDescent="0.25">
      <c r="A9670" s="5">
        <v>44845.833333333336</v>
      </c>
      <c r="B9670" s="6">
        <v>147.68</v>
      </c>
      <c r="C9670" s="6">
        <v>131.51229000000001</v>
      </c>
      <c r="D9670" s="6">
        <v>0.122936875329294</v>
      </c>
      <c r="E9670" s="4">
        <f t="shared" si="37"/>
        <v>0.13210528369708485</v>
      </c>
      <c r="F9670" s="4"/>
    </row>
    <row r="9671" spans="1:6" ht="13.2" x14ac:dyDescent="0.25">
      <c r="A9671" s="5">
        <v>44845.875</v>
      </c>
      <c r="B9671" s="6">
        <v>148.69</v>
      </c>
      <c r="C9671" s="6">
        <v>134.81585000000001</v>
      </c>
      <c r="D9671" s="6">
        <v>0.102911860882826</v>
      </c>
      <c r="E9671" s="4">
        <f t="shared" si="37"/>
        <v>0.12772265730723689</v>
      </c>
      <c r="F9671" s="4"/>
    </row>
    <row r="9672" spans="1:6" ht="13.2" x14ac:dyDescent="0.25">
      <c r="A9672" s="5">
        <v>44845.916666666664</v>
      </c>
      <c r="B9672" s="6">
        <v>165.21</v>
      </c>
      <c r="C9672" s="6">
        <v>141.39005</v>
      </c>
      <c r="D9672" s="6">
        <v>0.16846977563131199</v>
      </c>
      <c r="E9672" s="4">
        <f t="shared" si="37"/>
        <v>0.12648249602903075</v>
      </c>
      <c r="F9672" s="4"/>
    </row>
    <row r="9673" spans="1:6" ht="13.2" x14ac:dyDescent="0.25">
      <c r="A9673" s="5">
        <v>44845.958333333336</v>
      </c>
      <c r="B9673" s="6">
        <v>169.26</v>
      </c>
      <c r="C9673" s="6">
        <v>157.75505999999999</v>
      </c>
      <c r="D9673" s="6">
        <v>7.2929134571024207E-2</v>
      </c>
      <c r="E9673" s="4">
        <f t="shared" si="37"/>
        <v>0.12195885855981636</v>
      </c>
      <c r="F9673" s="4"/>
    </row>
    <row r="9674" spans="1:6" ht="13.2" x14ac:dyDescent="0.25">
      <c r="A9674" s="5">
        <v>44846</v>
      </c>
      <c r="B9674" s="6">
        <v>201.97</v>
      </c>
      <c r="C9674" s="6">
        <v>201.30512999999999</v>
      </c>
      <c r="D9674" s="6">
        <v>3.30279710209077E-3</v>
      </c>
      <c r="E9674" s="4">
        <f t="shared" si="37"/>
        <v>0.11841056967198432</v>
      </c>
      <c r="F9674" s="4"/>
    </row>
    <row r="9675" spans="1:6" ht="13.2" x14ac:dyDescent="0.25">
      <c r="A9675" s="5">
        <v>44846.041666666664</v>
      </c>
      <c r="B9675" s="6">
        <v>256.37</v>
      </c>
      <c r="C9675" s="6">
        <v>238.08090000000001</v>
      </c>
      <c r="D9675" s="6">
        <v>7.6818846030907897E-2</v>
      </c>
      <c r="E9675" s="4">
        <f t="shared" si="37"/>
        <v>0.11381137171674434</v>
      </c>
      <c r="F9675" s="4"/>
    </row>
    <row r="9676" spans="1:6" ht="13.2" x14ac:dyDescent="0.25">
      <c r="A9676" s="5">
        <v>44846.083333333336</v>
      </c>
      <c r="B9676" s="6">
        <v>279.33999999999997</v>
      </c>
      <c r="C9676" s="6">
        <v>261.87261000000001</v>
      </c>
      <c r="D9676" s="6">
        <v>6.6701859350620701E-2</v>
      </c>
      <c r="E9676" s="4">
        <f t="shared" si="37"/>
        <v>0.11074433473970176</v>
      </c>
      <c r="F9676" s="4"/>
    </row>
    <row r="9677" spans="1:6" ht="13.2" x14ac:dyDescent="0.25">
      <c r="A9677" s="5">
        <v>44846.125</v>
      </c>
      <c r="B9677" s="6">
        <v>276.52</v>
      </c>
      <c r="C9677" s="6">
        <v>264.39213999999998</v>
      </c>
      <c r="D9677" s="6">
        <v>4.5870728229666702E-2</v>
      </c>
      <c r="E9677" s="4">
        <f t="shared" si="37"/>
        <v>0.10902429116360506</v>
      </c>
      <c r="F9677" s="4"/>
    </row>
    <row r="9678" spans="1:6" ht="13.2" x14ac:dyDescent="0.25">
      <c r="A9678" s="5">
        <v>44846.166666666664</v>
      </c>
      <c r="B9678" s="6">
        <v>267.14</v>
      </c>
      <c r="C9678" s="6">
        <v>254.39667</v>
      </c>
      <c r="D9678" s="6">
        <v>5.0092361664954101E-2</v>
      </c>
      <c r="E9678" s="4">
        <f t="shared" si="37"/>
        <v>0.10846228570934789</v>
      </c>
      <c r="F9678" s="4"/>
    </row>
    <row r="9679" spans="1:6" ht="13.2" x14ac:dyDescent="0.25">
      <c r="A9679" s="5">
        <v>44846.208333333336</v>
      </c>
      <c r="B9679" s="6">
        <v>258.33999999999997</v>
      </c>
      <c r="C9679" s="6">
        <v>247.51479</v>
      </c>
      <c r="D9679" s="6">
        <v>4.3735608688272601E-2</v>
      </c>
      <c r="E9679" s="4">
        <f t="shared" si="37"/>
        <v>0.10738179164951937</v>
      </c>
      <c r="F9679" s="4"/>
    </row>
    <row r="9680" spans="1:6" ht="13.2" x14ac:dyDescent="0.25">
      <c r="A9680" s="5">
        <v>44846.25</v>
      </c>
      <c r="B9680" s="6">
        <v>260.44</v>
      </c>
      <c r="C9680" s="6">
        <v>243.93550999999999</v>
      </c>
      <c r="D9680" s="6">
        <v>6.7659235016664807E-2</v>
      </c>
      <c r="E9680" s="4">
        <f t="shared" si="37"/>
        <v>0.10637238511678797</v>
      </c>
      <c r="F9680" s="4"/>
    </row>
    <row r="9681" spans="1:6" ht="13.2" x14ac:dyDescent="0.25">
      <c r="A9681" s="5">
        <v>44846.291666666664</v>
      </c>
      <c r="B9681" s="6">
        <v>256.89</v>
      </c>
      <c r="C9681" s="6">
        <v>237.33571000000001</v>
      </c>
      <c r="D9681" s="6">
        <v>8.2390846282676802E-2</v>
      </c>
      <c r="E9681" s="4">
        <f t="shared" si="37"/>
        <v>0.10482815101121541</v>
      </c>
      <c r="F9681" s="4"/>
    </row>
    <row r="9682" spans="1:6" ht="13.2" x14ac:dyDescent="0.25">
      <c r="A9682" s="5">
        <v>44846.333333333336</v>
      </c>
      <c r="B9682" s="6">
        <v>252.27</v>
      </c>
      <c r="C9682" s="6">
        <v>230.97828000000001</v>
      </c>
      <c r="D9682" s="6">
        <v>9.2180615424099596E-2</v>
      </c>
      <c r="E9682" s="4">
        <f t="shared" si="37"/>
        <v>0.10363643929720066</v>
      </c>
      <c r="F9682" s="4"/>
    </row>
    <row r="9683" spans="1:6" ht="13.2" x14ac:dyDescent="0.25">
      <c r="A9683" s="5">
        <v>44846.375</v>
      </c>
      <c r="B9683" s="6">
        <v>238.92</v>
      </c>
      <c r="C9683" s="6">
        <v>226.01366999999999</v>
      </c>
      <c r="D9683" s="6">
        <v>5.7104200821127299E-2</v>
      </c>
      <c r="E9683" s="4">
        <f t="shared" si="37"/>
        <v>0.10192484783201278</v>
      </c>
      <c r="F9683" s="4"/>
    </row>
    <row r="9684" spans="1:6" ht="13.2" x14ac:dyDescent="0.25">
      <c r="A9684" s="5">
        <v>44846.416666666664</v>
      </c>
      <c r="B9684" s="6">
        <v>241.58</v>
      </c>
      <c r="C9684" s="6">
        <v>223.12819999999999</v>
      </c>
      <c r="D9684" s="6">
        <v>8.2695956853504005E-2</v>
      </c>
      <c r="E9684" s="4">
        <f t="shared" si="37"/>
        <v>0.1015674290526563</v>
      </c>
      <c r="F9684" s="4"/>
    </row>
    <row r="9685" spans="1:6" ht="13.2" x14ac:dyDescent="0.25">
      <c r="A9685" s="5">
        <v>44846.458333333336</v>
      </c>
      <c r="B9685" s="6">
        <v>241.93</v>
      </c>
      <c r="C9685" s="6">
        <v>225.01554999999999</v>
      </c>
      <c r="D9685" s="6">
        <v>7.5170138241557105E-2</v>
      </c>
      <c r="E9685" s="4">
        <f t="shared" si="37"/>
        <v>0.10047202458130482</v>
      </c>
      <c r="F9685" s="4"/>
    </row>
    <row r="9686" spans="1:6" ht="13.2" x14ac:dyDescent="0.25">
      <c r="A9686" s="5">
        <v>44846.5</v>
      </c>
      <c r="B9686" s="6">
        <v>248.74</v>
      </c>
      <c r="C9686" s="6">
        <v>231.80976999999999</v>
      </c>
      <c r="D9686" s="6">
        <v>7.3035014874480997E-2</v>
      </c>
      <c r="E9686" s="4">
        <f t="shared" si="37"/>
        <v>9.9271341957237927E-2</v>
      </c>
      <c r="F9686" s="4"/>
    </row>
    <row r="9687" spans="1:6" ht="13.2" x14ac:dyDescent="0.25">
      <c r="A9687" s="5">
        <v>44846.541666666664</v>
      </c>
      <c r="B9687" s="6">
        <v>261.04000000000002</v>
      </c>
      <c r="C9687" s="6">
        <v>235.01389</v>
      </c>
      <c r="D9687" s="6">
        <v>0.110742858645503</v>
      </c>
      <c r="E9687" s="4">
        <f t="shared" si="37"/>
        <v>9.9118741087970821E-2</v>
      </c>
      <c r="F9687" s="4"/>
    </row>
    <row r="9688" spans="1:6" ht="13.2" x14ac:dyDescent="0.25">
      <c r="A9688" s="5">
        <v>44846.583333333336</v>
      </c>
      <c r="B9688" s="6">
        <v>257.52999999999997</v>
      </c>
      <c r="C9688" s="6">
        <v>226.55671000000001</v>
      </c>
      <c r="D9688" s="6">
        <v>0.136713187616469</v>
      </c>
      <c r="E9688" s="4">
        <f t="shared" si="37"/>
        <v>9.6192200339419387E-2</v>
      </c>
      <c r="F9688" s="4"/>
    </row>
    <row r="9689" spans="1:6" ht="13.2" x14ac:dyDescent="0.25">
      <c r="A9689" s="5">
        <v>44846.625</v>
      </c>
      <c r="B9689" s="6">
        <v>231.45</v>
      </c>
      <c r="C9689" s="6">
        <v>201.66479000000001</v>
      </c>
      <c r="D9689" s="6">
        <v>0.14769663063145499</v>
      </c>
      <c r="E9689" s="4">
        <f t="shared" si="37"/>
        <v>9.4481742732843266E-2</v>
      </c>
      <c r="F9689" s="4"/>
    </row>
    <row r="9690" spans="1:6" ht="13.2" x14ac:dyDescent="0.25">
      <c r="A9690" s="5">
        <v>44846.666666666664</v>
      </c>
      <c r="B9690" s="6">
        <v>171.6</v>
      </c>
      <c r="C9690" s="6">
        <v>169.81453999999999</v>
      </c>
      <c r="D9690" s="6">
        <v>1.0514176230139E-2</v>
      </c>
      <c r="E9690" s="4">
        <f t="shared" si="37"/>
        <v>9.3157795892441955E-2</v>
      </c>
      <c r="F9690" s="4"/>
    </row>
    <row r="9691" spans="1:6" ht="13.2" x14ac:dyDescent="0.25">
      <c r="A9691" s="5">
        <v>44846.708333333336</v>
      </c>
      <c r="B9691" s="6">
        <v>163.22</v>
      </c>
      <c r="C9691" s="6">
        <v>144.16002</v>
      </c>
      <c r="D9691" s="6">
        <v>0.13221404935987099</v>
      </c>
      <c r="E9691" s="4">
        <f t="shared" si="37"/>
        <v>9.185550688842814E-2</v>
      </c>
      <c r="F9691" s="4"/>
    </row>
    <row r="9692" spans="1:6" ht="13.2" x14ac:dyDescent="0.25">
      <c r="A9692" s="5">
        <v>44846.75</v>
      </c>
      <c r="B9692" s="6">
        <v>161.22999999999999</v>
      </c>
      <c r="C9692" s="6">
        <v>134.36884000000001</v>
      </c>
      <c r="D9692" s="6">
        <v>0.19990616872185499</v>
      </c>
      <c r="E9692" s="4">
        <f t="shared" si="37"/>
        <v>9.1615839839990179E-2</v>
      </c>
      <c r="F9692" s="4"/>
    </row>
    <row r="9693" spans="1:6" ht="13.2" x14ac:dyDescent="0.25">
      <c r="A9693" s="5">
        <v>44846.791666666664</v>
      </c>
      <c r="B9693" s="6">
        <v>158.11000000000001</v>
      </c>
      <c r="C9693" s="6">
        <v>134.93539000000001</v>
      </c>
      <c r="D9693" s="6">
        <v>0.17174597412880299</v>
      </c>
      <c r="E9693" s="4">
        <f t="shared" si="37"/>
        <v>9.1397454180382254E-2</v>
      </c>
      <c r="F9693" s="4"/>
    </row>
    <row r="9694" spans="1:6" ht="13.2" x14ac:dyDescent="0.25">
      <c r="A9694" s="5">
        <v>44846.833333333336</v>
      </c>
      <c r="B9694" s="6">
        <v>154.13</v>
      </c>
      <c r="C9694" s="6">
        <v>137.71105</v>
      </c>
      <c r="D9694" s="6">
        <v>0.119227542016417</v>
      </c>
      <c r="E9694" s="4">
        <f t="shared" si="37"/>
        <v>9.1242898625679067E-2</v>
      </c>
      <c r="F9694" s="4"/>
    </row>
    <row r="9695" spans="1:6" ht="13.2" x14ac:dyDescent="0.25">
      <c r="A9695" s="5">
        <v>44846.875</v>
      </c>
      <c r="B9695" s="6">
        <v>165.68</v>
      </c>
      <c r="C9695" s="6">
        <v>141.15506999999999</v>
      </c>
      <c r="D9695" s="6">
        <v>0.17374459167495701</v>
      </c>
      <c r="E9695" s="4">
        <f t="shared" si="37"/>
        <v>9.4194262408684518E-2</v>
      </c>
      <c r="F9695" s="4"/>
    </row>
    <row r="9696" spans="1:6" ht="13.2" x14ac:dyDescent="0.25">
      <c r="A9696" s="5">
        <v>44846.916666666664</v>
      </c>
      <c r="B9696" s="6">
        <v>171.56</v>
      </c>
      <c r="C9696" s="6">
        <v>147.57176999999999</v>
      </c>
      <c r="D9696" s="6">
        <v>0.16255297337695401</v>
      </c>
      <c r="E9696" s="4">
        <f t="shared" si="37"/>
        <v>9.3947728981419606E-2</v>
      </c>
      <c r="F9696" s="4"/>
    </row>
    <row r="9697" spans="1:6" ht="13.2" x14ac:dyDescent="0.25">
      <c r="A9697" s="5">
        <v>44846.958333333336</v>
      </c>
      <c r="B9697" s="6">
        <v>187.68</v>
      </c>
      <c r="C9697" s="6">
        <v>164.65271999999999</v>
      </c>
      <c r="D9697" s="6">
        <v>0.139853626469092</v>
      </c>
      <c r="E9697" s="4">
        <f t="shared" si="37"/>
        <v>9.6736249477172423E-2</v>
      </c>
      <c r="F9697" s="4"/>
    </row>
    <row r="9698" spans="1:6" ht="13.2" x14ac:dyDescent="0.25">
      <c r="A9698" s="5">
        <v>44844</v>
      </c>
      <c r="B9698" s="6">
        <v>181.24</v>
      </c>
      <c r="C9698" s="6">
        <v>203.2022</v>
      </c>
      <c r="D9698" s="6">
        <v>0.108080522750245</v>
      </c>
      <c r="E9698" s="4">
        <f t="shared" si="37"/>
        <v>0.10110198804584553</v>
      </c>
      <c r="F9698" s="4"/>
    </row>
    <row r="9699" spans="1:6" ht="13.2" x14ac:dyDescent="0.25">
      <c r="A9699" s="5">
        <v>44844.041666666664</v>
      </c>
      <c r="B9699" s="6">
        <v>256.49</v>
      </c>
      <c r="C9699" s="6">
        <v>245.63118</v>
      </c>
      <c r="D9699" s="6">
        <v>4.42078241044154E-2</v>
      </c>
      <c r="E9699" s="4">
        <f t="shared" si="37"/>
        <v>9.9743195465575016E-2</v>
      </c>
      <c r="F9699" s="4"/>
    </row>
    <row r="9700" spans="1:6" ht="13.2" x14ac:dyDescent="0.25">
      <c r="A9700" s="5">
        <v>44844.083333333336</v>
      </c>
      <c r="B9700" s="6">
        <v>290.41000000000003</v>
      </c>
      <c r="C9700" s="6">
        <v>273.89452999999997</v>
      </c>
      <c r="D9700" s="6">
        <v>6.0298648534529098E-2</v>
      </c>
      <c r="E9700" s="4">
        <f t="shared" si="37"/>
        <v>9.9476395014904531E-2</v>
      </c>
      <c r="F9700" s="4"/>
    </row>
    <row r="9701" spans="1:6" ht="13.2" x14ac:dyDescent="0.25">
      <c r="A9701" s="5">
        <v>44844.125</v>
      </c>
      <c r="B9701" s="6">
        <v>291.81</v>
      </c>
      <c r="C9701" s="6">
        <v>280.81301999999999</v>
      </c>
      <c r="D9701" s="6">
        <v>3.91612183794042E-2</v>
      </c>
      <c r="E9701" s="4">
        <f t="shared" si="37"/>
        <v>9.919683210447694E-2</v>
      </c>
      <c r="F9701" s="4"/>
    </row>
    <row r="9702" spans="1:6" ht="13.2" x14ac:dyDescent="0.25">
      <c r="A9702" s="5">
        <v>44844.166666666664</v>
      </c>
      <c r="B9702" s="6">
        <v>285.33</v>
      </c>
      <c r="C9702" s="6">
        <v>274.71373999999997</v>
      </c>
      <c r="D9702" s="6">
        <v>3.8644808956406797E-2</v>
      </c>
      <c r="E9702" s="4">
        <f t="shared" si="37"/>
        <v>9.8719850741620804E-2</v>
      </c>
      <c r="F9702" s="4"/>
    </row>
    <row r="9703" spans="1:6" ht="13.2" x14ac:dyDescent="0.25">
      <c r="A9703" s="5">
        <v>44844.208333333336</v>
      </c>
      <c r="B9703" s="6">
        <v>285.5</v>
      </c>
      <c r="C9703" s="6">
        <v>269.40953000000002</v>
      </c>
      <c r="D9703" s="6">
        <v>5.9724947369159398E-2</v>
      </c>
      <c r="E9703" s="4">
        <f t="shared" si="37"/>
        <v>9.938607318665775E-2</v>
      </c>
      <c r="F9703" s="4"/>
    </row>
    <row r="9704" spans="1:6" ht="13.2" x14ac:dyDescent="0.25">
      <c r="A9704" s="5">
        <v>44844.25</v>
      </c>
      <c r="B9704" s="6">
        <v>271.97000000000003</v>
      </c>
      <c r="C9704" s="6">
        <v>268.84262000000001</v>
      </c>
      <c r="D9704" s="6">
        <v>1.16327537650094E-2</v>
      </c>
      <c r="E9704" s="4">
        <f t="shared" si="37"/>
        <v>9.7051636467838764E-2</v>
      </c>
      <c r="F9704" s="4"/>
    </row>
    <row r="9705" spans="1:6" ht="13.2" x14ac:dyDescent="0.25">
      <c r="A9705" s="5">
        <v>44844.291666666664</v>
      </c>
      <c r="B9705" s="6">
        <v>270.68</v>
      </c>
      <c r="C9705" s="6">
        <v>269.32233000000002</v>
      </c>
      <c r="D9705" s="6">
        <v>5.0410599076578001E-3</v>
      </c>
      <c r="E9705" s="4">
        <f t="shared" si="37"/>
        <v>9.3828728702212968E-2</v>
      </c>
      <c r="F9705" s="4"/>
    </row>
    <row r="9706" spans="1:6" ht="13.2" x14ac:dyDescent="0.25">
      <c r="A9706" s="5">
        <v>44844.333333333336</v>
      </c>
      <c r="B9706" s="6">
        <v>270.10000000000002</v>
      </c>
      <c r="C9706" s="6">
        <v>269.05909000000003</v>
      </c>
      <c r="D9706" s="6">
        <v>3.86870408280945E-3</v>
      </c>
      <c r="E9706" s="4">
        <f t="shared" si="37"/>
        <v>9.0149065729659209E-2</v>
      </c>
      <c r="F9706" s="4"/>
    </row>
    <row r="9707" spans="1:6" ht="13.2" x14ac:dyDescent="0.25">
      <c r="A9707" s="5">
        <v>44844.375</v>
      </c>
      <c r="B9707" s="6">
        <v>261.72000000000003</v>
      </c>
      <c r="C9707" s="6">
        <v>264.03300999999999</v>
      </c>
      <c r="D9707" s="6">
        <v>8.7603061450534595E-3</v>
      </c>
      <c r="E9707" s="4">
        <f t="shared" si="37"/>
        <v>8.8134736784822795E-2</v>
      </c>
      <c r="F9707" s="4"/>
    </row>
    <row r="9708" spans="1:6" ht="13.2" x14ac:dyDescent="0.25">
      <c r="A9708" s="5">
        <v>44844.416666666664</v>
      </c>
      <c r="B9708" s="6">
        <v>267.24</v>
      </c>
      <c r="C9708" s="6">
        <v>256.02742000000001</v>
      </c>
      <c r="D9708" s="6">
        <v>4.37944498288503E-2</v>
      </c>
      <c r="E9708" s="4">
        <f t="shared" si="37"/>
        <v>8.6513840658795568E-2</v>
      </c>
      <c r="F9708" s="4"/>
    </row>
    <row r="9709" spans="1:6" ht="13.2" x14ac:dyDescent="0.25">
      <c r="A9709" s="5">
        <v>44844.458333333336</v>
      </c>
      <c r="B9709" s="6">
        <v>269.82</v>
      </c>
      <c r="C9709" s="6">
        <v>252.04590999999999</v>
      </c>
      <c r="D9709" s="6">
        <v>7.05192557974854E-2</v>
      </c>
      <c r="E9709" s="4">
        <f t="shared" si="37"/>
        <v>8.632005389029257E-2</v>
      </c>
      <c r="F9709" s="4"/>
    </row>
    <row r="9710" spans="1:6" ht="13.2" x14ac:dyDescent="0.25">
      <c r="A9710" s="5">
        <v>44844.5</v>
      </c>
      <c r="B9710" s="6">
        <v>264.42</v>
      </c>
      <c r="C9710" s="6">
        <v>256.73099000000002</v>
      </c>
      <c r="D9710" s="6">
        <v>2.9949676118181098E-2</v>
      </c>
      <c r="E9710" s="4">
        <f t="shared" si="37"/>
        <v>8.452483144211341E-2</v>
      </c>
      <c r="F9710" s="4"/>
    </row>
    <row r="9711" spans="1:6" ht="13.2" x14ac:dyDescent="0.25">
      <c r="A9711" s="5">
        <v>44844.541666666664</v>
      </c>
      <c r="B9711" s="6">
        <v>268.35000000000002</v>
      </c>
      <c r="C9711" s="6">
        <v>260.15663999999998</v>
      </c>
      <c r="D9711" s="6">
        <v>3.1493949183845703E-2</v>
      </c>
      <c r="E9711" s="4">
        <f t="shared" si="37"/>
        <v>8.1222793547877675E-2</v>
      </c>
      <c r="F9711" s="4"/>
    </row>
    <row r="9712" spans="1:6" ht="13.2" x14ac:dyDescent="0.25">
      <c r="A9712" s="5">
        <v>44844.583333333336</v>
      </c>
      <c r="B9712" s="6">
        <v>285.89999999999998</v>
      </c>
      <c r="C9712" s="6">
        <v>249.19973999999999</v>
      </c>
      <c r="D9712" s="6">
        <v>0.147272465051528</v>
      </c>
      <c r="E9712" s="4">
        <f t="shared" si="37"/>
        <v>8.1662763441005148E-2</v>
      </c>
      <c r="F9712" s="4"/>
    </row>
    <row r="9713" spans="1:6" ht="13.2" x14ac:dyDescent="0.25">
      <c r="A9713" s="5">
        <v>44844.625</v>
      </c>
      <c r="B9713" s="6">
        <v>252.55</v>
      </c>
      <c r="C9713" s="6">
        <v>213.44829999999999</v>
      </c>
      <c r="D9713" s="6">
        <v>0.183190496246632</v>
      </c>
      <c r="E9713" s="4">
        <f t="shared" si="37"/>
        <v>8.3141674508304189E-2</v>
      </c>
      <c r="F9713" s="4"/>
    </row>
    <row r="9714" spans="1:6" ht="13.2" x14ac:dyDescent="0.25">
      <c r="A9714" s="5">
        <v>44844.666666666664</v>
      </c>
      <c r="B9714" s="6">
        <v>183.32</v>
      </c>
      <c r="C9714" s="6">
        <v>167.04031000000001</v>
      </c>
      <c r="D9714" s="6">
        <v>9.7459649111043795E-2</v>
      </c>
      <c r="E9714" s="4">
        <f t="shared" si="37"/>
        <v>8.6764402545008557E-2</v>
      </c>
      <c r="F9714" s="4"/>
    </row>
    <row r="9715" spans="1:6" ht="13.2" x14ac:dyDescent="0.25">
      <c r="A9715" s="5">
        <v>44844.708333333336</v>
      </c>
      <c r="B9715" s="6">
        <v>170.39</v>
      </c>
      <c r="C9715" s="6">
        <v>133.89497</v>
      </c>
      <c r="D9715" s="6">
        <v>0.27256460791618897</v>
      </c>
      <c r="E9715" s="4">
        <f t="shared" ref="E9715:E9969" si="38">AVERAGE(D9692:D9715)</f>
        <v>9.2612342484855129E-2</v>
      </c>
      <c r="F9715" s="4"/>
    </row>
    <row r="9716" spans="1:6" ht="13.2" x14ac:dyDescent="0.25">
      <c r="A9716" s="5">
        <v>44844.75</v>
      </c>
      <c r="B9716" s="6">
        <v>169.8</v>
      </c>
      <c r="C9716" s="6">
        <v>125.29841999999999</v>
      </c>
      <c r="D9716" s="6">
        <v>0.35516473392082598</v>
      </c>
      <c r="E9716" s="4">
        <f t="shared" si="38"/>
        <v>9.9081449368145572E-2</v>
      </c>
      <c r="F9716" s="4"/>
    </row>
    <row r="9717" spans="1:6" ht="13.2" x14ac:dyDescent="0.25">
      <c r="A9717" s="5">
        <v>44844.791666666664</v>
      </c>
      <c r="B9717" s="6">
        <v>164.13</v>
      </c>
      <c r="C9717" s="6">
        <v>127.30135</v>
      </c>
      <c r="D9717" s="6">
        <v>0.28930290212947402</v>
      </c>
      <c r="E9717" s="4">
        <f t="shared" si="38"/>
        <v>0.10397965470150689</v>
      </c>
      <c r="F9717" s="4"/>
    </row>
    <row r="9718" spans="1:6" ht="13.2" x14ac:dyDescent="0.25">
      <c r="A9718" s="5">
        <v>44844.833333333336</v>
      </c>
      <c r="B9718" s="6">
        <v>155.80000000000001</v>
      </c>
      <c r="C9718" s="6">
        <v>126.91615</v>
      </c>
      <c r="D9718" s="6">
        <v>0.227582147740851</v>
      </c>
      <c r="E9718" s="4">
        <f t="shared" si="38"/>
        <v>0.10849442994002496</v>
      </c>
      <c r="F9718" s="4"/>
    </row>
    <row r="9719" spans="1:6" ht="13.2" x14ac:dyDescent="0.25">
      <c r="A9719" s="5">
        <v>44844.875</v>
      </c>
      <c r="B9719" s="6">
        <v>154.12</v>
      </c>
      <c r="C9719" s="6">
        <v>128.06101000000001</v>
      </c>
      <c r="D9719" s="6">
        <v>0.203488868313626</v>
      </c>
      <c r="E9719" s="4">
        <f t="shared" si="38"/>
        <v>0.10973377479996953</v>
      </c>
      <c r="F9719" s="4"/>
    </row>
    <row r="9720" spans="1:6" ht="13.2" x14ac:dyDescent="0.25">
      <c r="A9720" s="5">
        <v>44844.916666666664</v>
      </c>
      <c r="B9720" s="6">
        <v>160.58000000000001</v>
      </c>
      <c r="C9720" s="6">
        <v>137.25640999999999</v>
      </c>
      <c r="D9720" s="6">
        <v>0.169927145843316</v>
      </c>
      <c r="E9720" s="4">
        <f t="shared" si="38"/>
        <v>0.11004103198606792</v>
      </c>
      <c r="F9720" s="4"/>
    </row>
    <row r="9721" spans="1:6" ht="13.2" x14ac:dyDescent="0.25">
      <c r="A9721" s="5">
        <v>44844.958333333336</v>
      </c>
      <c r="B9721" s="6">
        <v>177.4</v>
      </c>
      <c r="C9721" s="6">
        <v>159.50617</v>
      </c>
      <c r="D9721" s="6">
        <v>0.112182682337617</v>
      </c>
      <c r="E9721" s="4">
        <f t="shared" si="38"/>
        <v>0.10888807598058979</v>
      </c>
      <c r="F9721" s="4"/>
    </row>
    <row r="9722" spans="1:6" ht="13.2" x14ac:dyDescent="0.25">
      <c r="A9722" s="5">
        <v>44845</v>
      </c>
      <c r="B9722" s="6">
        <v>210.03</v>
      </c>
      <c r="C9722" s="6">
        <v>204.49771000000001</v>
      </c>
      <c r="D9722" s="6">
        <v>2.70530657776069E-2</v>
      </c>
      <c r="E9722" s="4">
        <f t="shared" si="38"/>
        <v>0.1055119319400632</v>
      </c>
      <c r="F9722" s="4"/>
    </row>
    <row r="9723" spans="1:6" ht="13.2" x14ac:dyDescent="0.25">
      <c r="A9723" s="5">
        <v>44845.041666666664</v>
      </c>
      <c r="B9723" s="6">
        <v>275.33</v>
      </c>
      <c r="C9723" s="6">
        <v>242.69113999999999</v>
      </c>
      <c r="D9723" s="6">
        <v>0.134487233444121</v>
      </c>
      <c r="E9723" s="4">
        <f t="shared" si="38"/>
        <v>0.10927357399588426</v>
      </c>
      <c r="F9723" s="4"/>
    </row>
    <row r="9724" spans="1:6" ht="13.2" x14ac:dyDescent="0.25">
      <c r="A9724" s="5">
        <v>44845.083333333336</v>
      </c>
      <c r="B9724" s="6">
        <v>296.33999999999997</v>
      </c>
      <c r="C9724" s="6">
        <v>268.87973</v>
      </c>
      <c r="D9724" s="6">
        <v>0.102128449771948</v>
      </c>
      <c r="E9724" s="4">
        <f t="shared" si="38"/>
        <v>0.11101648238077673</v>
      </c>
      <c r="F9724" s="4"/>
    </row>
    <row r="9725" spans="1:6" ht="13.2" x14ac:dyDescent="0.25">
      <c r="A9725" s="5">
        <v>44845.125</v>
      </c>
      <c r="B9725" s="6">
        <v>288.08</v>
      </c>
      <c r="C9725" s="6">
        <v>273.36928999999998</v>
      </c>
      <c r="D9725" s="6">
        <v>5.3812591750887602E-2</v>
      </c>
      <c r="E9725" s="4">
        <f t="shared" si="38"/>
        <v>0.1116269562712552</v>
      </c>
      <c r="F9725" s="4"/>
    </row>
    <row r="9726" spans="1:6" ht="13.2" x14ac:dyDescent="0.25">
      <c r="A9726" s="5">
        <v>44845.166666666664</v>
      </c>
      <c r="B9726" s="6">
        <v>272.23</v>
      </c>
      <c r="C9726" s="6">
        <v>265.11721</v>
      </c>
      <c r="D9726" s="6">
        <v>2.6828850529922201E-2</v>
      </c>
      <c r="E9726" s="4">
        <f t="shared" si="38"/>
        <v>0.11113462467015169</v>
      </c>
      <c r="F9726" s="4"/>
    </row>
    <row r="9727" spans="1:6" ht="13.2" x14ac:dyDescent="0.25">
      <c r="A9727" s="5">
        <v>44845.208333333336</v>
      </c>
      <c r="B9727" s="6">
        <v>266.8</v>
      </c>
      <c r="C9727" s="6">
        <v>259.45762000000002</v>
      </c>
      <c r="D9727" s="6">
        <v>2.8298956877812899E-2</v>
      </c>
      <c r="E9727" s="4">
        <f t="shared" si="38"/>
        <v>0.10982520839967891</v>
      </c>
      <c r="F9727" s="4"/>
    </row>
    <row r="9728" spans="1:6" ht="13.2" x14ac:dyDescent="0.25">
      <c r="A9728" s="5">
        <v>44845.25</v>
      </c>
      <c r="B9728" s="6">
        <v>268.43</v>
      </c>
      <c r="C9728" s="6">
        <v>257.40062</v>
      </c>
      <c r="D9728" s="6">
        <v>4.2849080938499602E-2</v>
      </c>
      <c r="E9728" s="4">
        <f t="shared" si="38"/>
        <v>0.11112588869857433</v>
      </c>
      <c r="F9728" s="4"/>
    </row>
    <row r="9729" spans="1:6" ht="13.2" x14ac:dyDescent="0.25">
      <c r="A9729" s="5">
        <v>44845.291666666664</v>
      </c>
      <c r="B9729" s="6">
        <v>268.37</v>
      </c>
      <c r="C9729" s="6">
        <v>253.99235999999999</v>
      </c>
      <c r="D9729" s="6">
        <v>5.66065845445115E-2</v>
      </c>
      <c r="E9729" s="4">
        <f t="shared" si="38"/>
        <v>0.1132744522251099</v>
      </c>
      <c r="F9729" s="4"/>
    </row>
    <row r="9730" spans="1:6" ht="13.2" x14ac:dyDescent="0.25">
      <c r="A9730" s="5">
        <v>44845.333333333336</v>
      </c>
      <c r="B9730" s="6">
        <v>261.93</v>
      </c>
      <c r="C9730" s="6">
        <v>250.21127000000001</v>
      </c>
      <c r="D9730" s="6">
        <v>4.6835340390542698E-2</v>
      </c>
      <c r="E9730" s="4">
        <f t="shared" si="38"/>
        <v>0.11506472873793212</v>
      </c>
      <c r="F9730" s="4"/>
    </row>
    <row r="9731" spans="1:6" ht="13.2" x14ac:dyDescent="0.25">
      <c r="A9731" s="5">
        <v>44845.375</v>
      </c>
      <c r="B9731" s="6">
        <v>250.19</v>
      </c>
      <c r="C9731" s="6">
        <v>244.92973000000001</v>
      </c>
      <c r="D9731" s="6">
        <v>2.1476649649677E-2</v>
      </c>
      <c r="E9731" s="4">
        <f t="shared" si="38"/>
        <v>0.11559457638395811</v>
      </c>
      <c r="F9731" s="4"/>
    </row>
    <row r="9732" spans="1:6" ht="13.2" x14ac:dyDescent="0.25">
      <c r="A9732" s="5">
        <v>44845.416666666664</v>
      </c>
      <c r="B9732" s="6">
        <v>243.74</v>
      </c>
      <c r="C9732" s="6">
        <v>239.93624</v>
      </c>
      <c r="D9732" s="6">
        <v>1.5853211669900301E-2</v>
      </c>
      <c r="E9732" s="4">
        <f t="shared" si="38"/>
        <v>0.11443035812733517</v>
      </c>
      <c r="F9732" s="4"/>
    </row>
    <row r="9733" spans="1:6" ht="13.2" x14ac:dyDescent="0.25">
      <c r="A9733" s="5">
        <v>44845.458333333336</v>
      </c>
      <c r="B9733" s="6">
        <v>247.07</v>
      </c>
      <c r="C9733" s="6">
        <v>238.95881</v>
      </c>
      <c r="D9733" s="6">
        <v>3.3943883466778201E-2</v>
      </c>
      <c r="E9733" s="4">
        <f t="shared" si="38"/>
        <v>0.11290638428022239</v>
      </c>
      <c r="F9733" s="4"/>
    </row>
    <row r="9734" spans="1:6" ht="13.2" x14ac:dyDescent="0.25">
      <c r="A9734" s="5">
        <v>44845.5</v>
      </c>
      <c r="B9734" s="6">
        <v>253.71</v>
      </c>
      <c r="C9734" s="6">
        <v>243.46557999999999</v>
      </c>
      <c r="D9734" s="6">
        <v>4.2077487914308098E-2</v>
      </c>
      <c r="E9734" s="4">
        <f t="shared" si="38"/>
        <v>0.11341170977172767</v>
      </c>
      <c r="F9734" s="4"/>
    </row>
    <row r="9735" spans="1:6" ht="13.2" x14ac:dyDescent="0.25">
      <c r="A9735" s="5">
        <v>44845.541666666664</v>
      </c>
      <c r="B9735" s="6">
        <v>259.12</v>
      </c>
      <c r="C9735" s="6">
        <v>245.51382000000001</v>
      </c>
      <c r="D9735" s="6">
        <v>5.54192020636557E-2</v>
      </c>
      <c r="E9735" s="4">
        <f t="shared" si="38"/>
        <v>0.11440859530838643</v>
      </c>
      <c r="F9735" s="4"/>
    </row>
    <row r="9736" spans="1:6" ht="13.2" x14ac:dyDescent="0.25">
      <c r="A9736" s="5">
        <v>44845.583333333336</v>
      </c>
      <c r="B9736" s="6">
        <v>269.91000000000003</v>
      </c>
      <c r="C9736" s="6">
        <v>235.52162000000001</v>
      </c>
      <c r="D9736" s="6">
        <v>0.146009440661965</v>
      </c>
      <c r="E9736" s="4">
        <f t="shared" si="38"/>
        <v>0.11435596929215464</v>
      </c>
      <c r="F9736" s="4"/>
    </row>
    <row r="9737" spans="1:6" ht="13.2" x14ac:dyDescent="0.25">
      <c r="A9737" s="5">
        <v>44845.625</v>
      </c>
      <c r="B9737" s="6">
        <v>235.44</v>
      </c>
      <c r="C9737" s="6">
        <v>205.83035000000001</v>
      </c>
      <c r="D9737" s="6">
        <v>0.14385463562589201</v>
      </c>
      <c r="E9737" s="4">
        <f t="shared" si="38"/>
        <v>0.11271697509962381</v>
      </c>
      <c r="F9737" s="4"/>
    </row>
    <row r="9738" spans="1:6" ht="13.2" x14ac:dyDescent="0.25">
      <c r="A9738" s="5">
        <v>44845.666666666664</v>
      </c>
      <c r="B9738" s="6">
        <v>171.8</v>
      </c>
      <c r="C9738" s="6">
        <v>167.91301000000001</v>
      </c>
      <c r="D9738" s="6">
        <v>2.3148831648006199E-2</v>
      </c>
      <c r="E9738" s="4">
        <f t="shared" si="38"/>
        <v>0.1096206910386639</v>
      </c>
      <c r="F9738" s="4"/>
    </row>
    <row r="9739" spans="1:6" ht="13.2" x14ac:dyDescent="0.25">
      <c r="A9739" s="5">
        <v>44845.708333333336</v>
      </c>
      <c r="B9739" s="6">
        <v>160.68</v>
      </c>
      <c r="C9739" s="6">
        <v>139.40378000000001</v>
      </c>
      <c r="D9739" s="6">
        <v>0.152622977655268</v>
      </c>
      <c r="E9739" s="4">
        <f t="shared" si="38"/>
        <v>0.10462312311112554</v>
      </c>
      <c r="F9739" s="4"/>
    </row>
    <row r="9740" spans="1:6" ht="13.2" x14ac:dyDescent="0.25">
      <c r="A9740" s="5">
        <v>44845.75</v>
      </c>
      <c r="B9740" s="6">
        <v>154.87</v>
      </c>
      <c r="C9740" s="6">
        <v>130.76179999999999</v>
      </c>
      <c r="D9740" s="6">
        <v>0.18436729993010201</v>
      </c>
      <c r="E9740" s="4">
        <f t="shared" si="38"/>
        <v>9.7506563361512033E-2</v>
      </c>
      <c r="F9740" s="4"/>
    </row>
    <row r="9741" spans="1:6" ht="13.2" x14ac:dyDescent="0.25">
      <c r="A9741" s="5">
        <v>44845.791666666664</v>
      </c>
      <c r="B9741" s="6">
        <v>152.1</v>
      </c>
      <c r="C9741" s="6">
        <v>132.96925999999999</v>
      </c>
      <c r="D9741" s="6">
        <v>0.14387340352198699</v>
      </c>
      <c r="E9741" s="4">
        <f t="shared" si="38"/>
        <v>9.1447000919533408E-2</v>
      </c>
      <c r="F9741" s="4"/>
    </row>
    <row r="9742" spans="1:6" ht="13.2" x14ac:dyDescent="0.25">
      <c r="A9742" s="5">
        <v>44845.833333333336</v>
      </c>
      <c r="B9742" s="6">
        <v>147.68</v>
      </c>
      <c r="C9742" s="6">
        <v>135.51384999999999</v>
      </c>
      <c r="D9742" s="6">
        <v>8.9777908309741097E-2</v>
      </c>
      <c r="E9742" s="4">
        <f t="shared" si="38"/>
        <v>8.570515760990384E-2</v>
      </c>
      <c r="F9742" s="4"/>
    </row>
    <row r="9743" spans="1:6" ht="13.2" x14ac:dyDescent="0.25">
      <c r="A9743" s="5">
        <v>44845.875</v>
      </c>
      <c r="B9743" s="6">
        <v>148.69</v>
      </c>
      <c r="C9743" s="6">
        <v>139.00542999999999</v>
      </c>
      <c r="D9743" s="6">
        <v>6.9670443809281404E-2</v>
      </c>
      <c r="E9743" s="4">
        <f t="shared" si="38"/>
        <v>8.0129389922222835E-2</v>
      </c>
      <c r="F9743" s="4"/>
    </row>
    <row r="9744" spans="1:6" ht="13.2" x14ac:dyDescent="0.25">
      <c r="A9744" s="5">
        <v>44845.916666666664</v>
      </c>
      <c r="B9744" s="6">
        <v>165.21</v>
      </c>
      <c r="C9744" s="6">
        <v>147.58496</v>
      </c>
      <c r="D9744" s="6">
        <v>0.11942300895701</v>
      </c>
      <c r="E9744" s="4">
        <f t="shared" si="38"/>
        <v>7.802505088529342E-2</v>
      </c>
      <c r="F9744" s="4"/>
    </row>
    <row r="9745" spans="1:6" ht="13.2" x14ac:dyDescent="0.25">
      <c r="A9745" s="5">
        <v>44845.958333333336</v>
      </c>
      <c r="B9745" s="6">
        <v>169.26</v>
      </c>
      <c r="C9745" s="6">
        <v>167.06223</v>
      </c>
      <c r="D9745" s="6">
        <v>1.31553972432906E-2</v>
      </c>
      <c r="E9745" s="4">
        <f t="shared" si="38"/>
        <v>7.3898914006363128E-2</v>
      </c>
      <c r="F9745" s="4"/>
    </row>
    <row r="9746" spans="1:6" ht="13.2" x14ac:dyDescent="0.25">
      <c r="A9746" s="5">
        <v>44846</v>
      </c>
      <c r="B9746" s="6">
        <v>201.97</v>
      </c>
      <c r="C9746" s="6">
        <v>212.26410999999999</v>
      </c>
      <c r="D9746" s="6">
        <v>4.8496705354475499E-2</v>
      </c>
      <c r="E9746" s="4">
        <f t="shared" si="38"/>
        <v>7.4792398988732661E-2</v>
      </c>
      <c r="F9746" s="4"/>
    </row>
    <row r="9747" spans="1:6" ht="13.2" x14ac:dyDescent="0.25">
      <c r="A9747" s="5">
        <v>44846.041666666664</v>
      </c>
      <c r="B9747" s="6">
        <v>256.37</v>
      </c>
      <c r="C9747" s="6">
        <v>247.13538</v>
      </c>
      <c r="D9747" s="6">
        <v>3.7366644953871E-2</v>
      </c>
      <c r="E9747" s="4">
        <f t="shared" si="38"/>
        <v>7.0745707801638899E-2</v>
      </c>
      <c r="F9747" s="4"/>
    </row>
    <row r="9748" spans="1:6" ht="13.2" x14ac:dyDescent="0.25">
      <c r="A9748" s="5">
        <v>44846.083333333336</v>
      </c>
      <c r="B9748" s="6">
        <v>279.33999999999997</v>
      </c>
      <c r="C9748" s="6">
        <v>268.2319</v>
      </c>
      <c r="D9748" s="6">
        <v>4.1412300326694802E-2</v>
      </c>
      <c r="E9748" s="4">
        <f t="shared" si="38"/>
        <v>6.8215868241420022E-2</v>
      </c>
      <c r="F9748" s="4"/>
    </row>
    <row r="9749" spans="1:6" ht="13.2" x14ac:dyDescent="0.25">
      <c r="A9749" s="5">
        <v>44846.125</v>
      </c>
      <c r="B9749" s="6">
        <v>276.52</v>
      </c>
      <c r="C9749" s="6">
        <v>269.29351000000003</v>
      </c>
      <c r="D9749" s="6">
        <v>2.6834995020860099E-2</v>
      </c>
      <c r="E9749" s="4">
        <f t="shared" si="38"/>
        <v>6.7091801711002222E-2</v>
      </c>
      <c r="F9749" s="4"/>
    </row>
    <row r="9750" spans="1:6" ht="13.2" x14ac:dyDescent="0.25">
      <c r="A9750" s="5">
        <v>44846.166666666664</v>
      </c>
      <c r="B9750" s="6">
        <v>267.14</v>
      </c>
      <c r="C9750" s="6">
        <v>259.84730999999999</v>
      </c>
      <c r="D9750" s="6">
        <v>2.8065289573326699E-2</v>
      </c>
      <c r="E9750" s="4">
        <f t="shared" si="38"/>
        <v>6.7143320004477411E-2</v>
      </c>
      <c r="F9750" s="4"/>
    </row>
    <row r="9751" spans="1:6" ht="13.2" x14ac:dyDescent="0.25">
      <c r="A9751" s="5">
        <v>44846.208333333336</v>
      </c>
      <c r="B9751" s="6">
        <v>258.33999999999997</v>
      </c>
      <c r="C9751" s="6">
        <v>254.21964</v>
      </c>
      <c r="D9751" s="6">
        <v>1.6207874419143901E-2</v>
      </c>
      <c r="E9751" s="4">
        <f t="shared" si="38"/>
        <v>6.6639524902032857E-2</v>
      </c>
      <c r="F9751" s="4"/>
    </row>
    <row r="9752" spans="1:6" ht="13.2" x14ac:dyDescent="0.25">
      <c r="A9752" s="5">
        <v>44846.25</v>
      </c>
      <c r="B9752" s="6">
        <v>260.44</v>
      </c>
      <c r="C9752" s="6">
        <v>252.49758</v>
      </c>
      <c r="D9752" s="6">
        <v>3.1455430186697199E-2</v>
      </c>
      <c r="E9752" s="4">
        <f t="shared" si="38"/>
        <v>6.6164789454041098E-2</v>
      </c>
      <c r="F9752" s="4"/>
    </row>
    <row r="9753" spans="1:6" ht="13.2" x14ac:dyDescent="0.25">
      <c r="A9753" s="5">
        <v>44846.291666666664</v>
      </c>
      <c r="B9753" s="6">
        <v>256.89</v>
      </c>
      <c r="C9753" s="6">
        <v>248.84459000000001</v>
      </c>
      <c r="D9753" s="6">
        <v>3.2331062531839497E-2</v>
      </c>
      <c r="E9753" s="4">
        <f t="shared" si="38"/>
        <v>6.5153309370179754E-2</v>
      </c>
      <c r="F9753" s="4"/>
    </row>
    <row r="9754" spans="1:6" ht="13.2" x14ac:dyDescent="0.25">
      <c r="A9754" s="5">
        <v>44846.333333333336</v>
      </c>
      <c r="B9754" s="6">
        <v>252.27</v>
      </c>
      <c r="C9754" s="6">
        <v>244.88309000000001</v>
      </c>
      <c r="D9754" s="6">
        <v>3.0165047329319399E-2</v>
      </c>
      <c r="E9754" s="4">
        <f t="shared" si="38"/>
        <v>6.4458713825962119E-2</v>
      </c>
      <c r="F9754" s="4"/>
    </row>
    <row r="9755" spans="1:6" ht="13.2" x14ac:dyDescent="0.25">
      <c r="A9755" s="5">
        <v>44846.375</v>
      </c>
      <c r="B9755" s="6">
        <v>238.92</v>
      </c>
      <c r="C9755" s="6">
        <v>240.78762</v>
      </c>
      <c r="D9755" s="6">
        <v>7.7562957763360699E-3</v>
      </c>
      <c r="E9755" s="4">
        <f t="shared" si="38"/>
        <v>6.38870324145729E-2</v>
      </c>
      <c r="F9755" s="4"/>
    </row>
    <row r="9756" spans="1:6" ht="13.2" x14ac:dyDescent="0.25">
      <c r="A9756" s="5">
        <v>44846.416666666664</v>
      </c>
      <c r="B9756" s="6">
        <v>241.58</v>
      </c>
      <c r="C9756" s="6">
        <v>238.18360000000001</v>
      </c>
      <c r="D9756" s="6">
        <v>1.42595879817082E-2</v>
      </c>
      <c r="E9756" s="4">
        <f t="shared" si="38"/>
        <v>6.3820631427564903E-2</v>
      </c>
      <c r="F9756" s="4"/>
    </row>
    <row r="9757" spans="1:6" ht="13.2" x14ac:dyDescent="0.25">
      <c r="A9757" s="5">
        <v>44846.458333333336</v>
      </c>
      <c r="B9757" s="6">
        <v>241.93</v>
      </c>
      <c r="C9757" s="6">
        <v>238.98025000000001</v>
      </c>
      <c r="D9757" s="6">
        <v>1.2343070190946701E-2</v>
      </c>
      <c r="E9757" s="4">
        <f t="shared" si="38"/>
        <v>6.2920597541071918E-2</v>
      </c>
      <c r="F9757" s="4"/>
    </row>
    <row r="9758" spans="1:6" ht="13.2" x14ac:dyDescent="0.25">
      <c r="A9758" s="5">
        <v>44846.5</v>
      </c>
      <c r="B9758" s="6">
        <v>248.74</v>
      </c>
      <c r="C9758" s="6">
        <v>243.96687</v>
      </c>
      <c r="D9758" s="6">
        <v>1.9564664661230399E-2</v>
      </c>
      <c r="E9758" s="4">
        <f t="shared" si="38"/>
        <v>6.1982563238860346E-2</v>
      </c>
      <c r="F9758" s="4"/>
    </row>
    <row r="9759" spans="1:6" ht="13.2" x14ac:dyDescent="0.25">
      <c r="A9759" s="5">
        <v>44846.541666666664</v>
      </c>
      <c r="B9759" s="6">
        <v>261.04000000000002</v>
      </c>
      <c r="C9759" s="6">
        <v>246.58769000000001</v>
      </c>
      <c r="D9759" s="6">
        <v>5.8609211189739399E-2</v>
      </c>
      <c r="E9759" s="4">
        <f t="shared" si="38"/>
        <v>6.2115480285780504E-2</v>
      </c>
      <c r="F9759" s="4"/>
    </row>
    <row r="9760" spans="1:6" ht="13.2" x14ac:dyDescent="0.25">
      <c r="A9760" s="5">
        <v>44846.583333333336</v>
      </c>
      <c r="B9760" s="6">
        <v>257.52999999999997</v>
      </c>
      <c r="C9760" s="6">
        <v>238.7576</v>
      </c>
      <c r="D9760" s="6">
        <v>7.8625350564756794E-2</v>
      </c>
      <c r="E9760" s="4">
        <f t="shared" si="38"/>
        <v>5.9307809865063489E-2</v>
      </c>
      <c r="F9760" s="4"/>
    </row>
    <row r="9761" spans="1:6" ht="13.2" x14ac:dyDescent="0.25">
      <c r="A9761" s="5">
        <v>44846.625</v>
      </c>
      <c r="B9761" s="6">
        <v>231.45</v>
      </c>
      <c r="C9761" s="6">
        <v>212.63454999999999</v>
      </c>
      <c r="D9761" s="6">
        <v>8.8487266062829306E-2</v>
      </c>
      <c r="E9761" s="4">
        <f t="shared" si="38"/>
        <v>5.7000836133269207E-2</v>
      </c>
      <c r="F9761" s="4"/>
    </row>
    <row r="9762" spans="1:6" ht="13.2" x14ac:dyDescent="0.25">
      <c r="A9762" s="5">
        <v>44846.666666666664</v>
      </c>
      <c r="B9762" s="6">
        <v>171.6</v>
      </c>
      <c r="C9762" s="6">
        <v>177.55618000000001</v>
      </c>
      <c r="D9762" s="6">
        <v>3.3545326329953801E-2</v>
      </c>
      <c r="E9762" s="4">
        <f t="shared" si="38"/>
        <v>5.7434023411683695E-2</v>
      </c>
      <c r="F9762" s="4"/>
    </row>
    <row r="9763" spans="1:6" ht="13.2" x14ac:dyDescent="0.25">
      <c r="A9763" s="5">
        <v>44846.708333333336</v>
      </c>
      <c r="B9763" s="6">
        <v>163.22</v>
      </c>
      <c r="C9763" s="6">
        <v>149.67158000000001</v>
      </c>
      <c r="D9763" s="6">
        <v>9.0520992696141694E-2</v>
      </c>
      <c r="E9763" s="4">
        <f t="shared" si="38"/>
        <v>5.4846440705053436E-2</v>
      </c>
      <c r="F9763" s="4"/>
    </row>
    <row r="9764" spans="1:6" ht="13.2" x14ac:dyDescent="0.25">
      <c r="A9764" s="5">
        <v>44846.75</v>
      </c>
      <c r="B9764" s="6">
        <v>161.22999999999999</v>
      </c>
      <c r="C9764" s="6">
        <v>140.02865</v>
      </c>
      <c r="D9764" s="6">
        <v>0.1514072298776</v>
      </c>
      <c r="E9764" s="4">
        <f t="shared" si="38"/>
        <v>5.3473104452865856E-2</v>
      </c>
      <c r="F9764" s="4"/>
    </row>
    <row r="9765" spans="1:6" ht="13.2" x14ac:dyDescent="0.25">
      <c r="A9765" s="5">
        <v>44846.791666666664</v>
      </c>
      <c r="B9765" s="6">
        <v>158.11000000000001</v>
      </c>
      <c r="C9765" s="6">
        <v>141.83405999999999</v>
      </c>
      <c r="D9765" s="6">
        <v>0.114753395623026</v>
      </c>
      <c r="E9765" s="4">
        <f t="shared" si="38"/>
        <v>5.2259770790409145E-2</v>
      </c>
      <c r="F9765" s="4"/>
    </row>
    <row r="9766" spans="1:6" ht="13.2" x14ac:dyDescent="0.25">
      <c r="A9766" s="5">
        <v>44846.833333333336</v>
      </c>
      <c r="B9766" s="6">
        <v>154.13</v>
      </c>
      <c r="C9766" s="6">
        <v>145.01070000000001</v>
      </c>
      <c r="D9766" s="6">
        <v>6.2887083504872196E-2</v>
      </c>
      <c r="E9766" s="4">
        <f t="shared" si="38"/>
        <v>5.1139319756872949E-2</v>
      </c>
      <c r="F9766" s="4"/>
    </row>
    <row r="9767" spans="1:6" ht="13.2" x14ac:dyDescent="0.25">
      <c r="A9767" s="5">
        <v>44846.875</v>
      </c>
      <c r="B9767" s="6">
        <v>165.68</v>
      </c>
      <c r="C9767" s="6">
        <v>148.56619000000001</v>
      </c>
      <c r="D9767" s="6">
        <v>0.11519316743600901</v>
      </c>
      <c r="E9767" s="4">
        <f t="shared" si="38"/>
        <v>5.3036099907986599E-2</v>
      </c>
      <c r="F9767" s="4"/>
    </row>
    <row r="9768" spans="1:6" ht="13.2" x14ac:dyDescent="0.25">
      <c r="A9768" s="5">
        <v>44846.916666666664</v>
      </c>
      <c r="B9768" s="6">
        <v>171.56</v>
      </c>
      <c r="C9768" s="6">
        <v>156.34755999999999</v>
      </c>
      <c r="D9768" s="6">
        <v>9.7298864146009106E-2</v>
      </c>
      <c r="E9768" s="4">
        <f t="shared" si="38"/>
        <v>5.2114260540861553E-2</v>
      </c>
      <c r="F9768" s="4"/>
    </row>
    <row r="9769" spans="1:6" ht="13.2" x14ac:dyDescent="0.25">
      <c r="A9769" s="5">
        <v>44846.958333333336</v>
      </c>
      <c r="B9769" s="6">
        <v>187.68</v>
      </c>
      <c r="C9769" s="6">
        <v>175.27323000000001</v>
      </c>
      <c r="D9769" s="6">
        <v>7.0785310454996406E-2</v>
      </c>
      <c r="E9769" s="4">
        <f t="shared" si="38"/>
        <v>5.4515506924682627E-2</v>
      </c>
      <c r="F9769" s="4"/>
    </row>
    <row r="9770" spans="1:6" ht="13.2" x14ac:dyDescent="0.25">
      <c r="A9770" s="5">
        <v>44847</v>
      </c>
      <c r="B9770" s="6">
        <v>216.53</v>
      </c>
      <c r="C9770" s="6">
        <v>209.78227999999999</v>
      </c>
      <c r="D9770" s="6">
        <v>3.2165347807259999E-2</v>
      </c>
      <c r="E9770" s="4">
        <f t="shared" si="38"/>
        <v>5.383503369354866E-2</v>
      </c>
      <c r="F9770" s="4"/>
    </row>
    <row r="9771" spans="1:6" ht="13.2" x14ac:dyDescent="0.25">
      <c r="A9771" s="5">
        <v>44847.041666666664</v>
      </c>
      <c r="B9771" s="6">
        <v>246.89</v>
      </c>
      <c r="C9771" s="6">
        <v>244.57186999999999</v>
      </c>
      <c r="D9771" s="6">
        <v>9.4783181728953399E-3</v>
      </c>
      <c r="E9771" s="4">
        <f t="shared" si="38"/>
        <v>5.2673020077674666E-2</v>
      </c>
      <c r="F9771" s="4"/>
    </row>
    <row r="9772" spans="1:6" ht="13.2" x14ac:dyDescent="0.25">
      <c r="A9772" s="5">
        <v>44847.083333333336</v>
      </c>
      <c r="B9772" s="6">
        <v>272.72000000000003</v>
      </c>
      <c r="C9772" s="6">
        <v>266.02584999999999</v>
      </c>
      <c r="D9772" s="6">
        <v>2.5163532040213502E-2</v>
      </c>
      <c r="E9772" s="4">
        <f t="shared" si="38"/>
        <v>5.1995988065737943E-2</v>
      </c>
      <c r="F9772" s="4"/>
    </row>
    <row r="9773" spans="1:6" ht="13.2" x14ac:dyDescent="0.25">
      <c r="A9773" s="5">
        <v>44847.125</v>
      </c>
      <c r="B9773" s="6">
        <v>269.56</v>
      </c>
      <c r="C9773" s="6">
        <v>267.14294000000001</v>
      </c>
      <c r="D9773" s="6">
        <v>9.0478153755438606E-3</v>
      </c>
      <c r="E9773" s="4">
        <f t="shared" si="38"/>
        <v>5.1254855580516435E-2</v>
      </c>
      <c r="F9773" s="4"/>
    </row>
    <row r="9774" spans="1:6" ht="13.2" x14ac:dyDescent="0.25">
      <c r="A9774" s="5">
        <v>44847.166666666664</v>
      </c>
      <c r="B9774" s="6">
        <v>269.27</v>
      </c>
      <c r="C9774" s="6">
        <v>256.66451000000001</v>
      </c>
      <c r="D9774" s="6">
        <v>4.9112711375639599E-2</v>
      </c>
      <c r="E9774" s="4">
        <f t="shared" si="38"/>
        <v>5.2131831488946144E-2</v>
      </c>
      <c r="F9774" s="4"/>
    </row>
    <row r="9775" spans="1:6" ht="13.2" x14ac:dyDescent="0.25">
      <c r="A9775" s="5">
        <v>44847.208333333336</v>
      </c>
      <c r="B9775" s="6">
        <v>263.19</v>
      </c>
      <c r="C9775" s="6">
        <v>249.87625</v>
      </c>
      <c r="D9775" s="6">
        <v>5.3281374280268697E-2</v>
      </c>
      <c r="E9775" s="4">
        <f t="shared" si="38"/>
        <v>5.3676560649826337E-2</v>
      </c>
      <c r="F9775" s="4"/>
    </row>
    <row r="9776" spans="1:6" ht="13.2" x14ac:dyDescent="0.25">
      <c r="A9776" s="5">
        <v>44847.25</v>
      </c>
      <c r="B9776" s="6">
        <v>261.31</v>
      </c>
      <c r="C9776" s="6">
        <v>246.71419</v>
      </c>
      <c r="D9776" s="6">
        <v>5.9160804654162701E-2</v>
      </c>
      <c r="E9776" s="4">
        <f t="shared" si="38"/>
        <v>5.48309512526374E-2</v>
      </c>
      <c r="F9776" s="4"/>
    </row>
    <row r="9777" spans="1:6" ht="13.2" x14ac:dyDescent="0.25">
      <c r="A9777" s="5">
        <v>44847.291666666664</v>
      </c>
      <c r="B9777" s="6">
        <v>254.69</v>
      </c>
      <c r="C9777" s="6">
        <v>240.40308999999999</v>
      </c>
      <c r="D9777" s="6">
        <v>5.9428978221536199E-2</v>
      </c>
      <c r="E9777" s="4">
        <f t="shared" si="38"/>
        <v>5.5960031073041427E-2</v>
      </c>
      <c r="F9777" s="4"/>
    </row>
    <row r="9778" spans="1:6" ht="13.2" x14ac:dyDescent="0.25">
      <c r="A9778" s="5">
        <v>44847.333333333336</v>
      </c>
      <c r="B9778" s="6">
        <v>253.91</v>
      </c>
      <c r="C9778" s="6">
        <v>234.28321</v>
      </c>
      <c r="D9778" s="6">
        <v>8.3773779606314894E-2</v>
      </c>
      <c r="E9778" s="4">
        <f t="shared" si="38"/>
        <v>5.8193728251249577E-2</v>
      </c>
      <c r="F9778" s="4"/>
    </row>
    <row r="9779" spans="1:6" ht="13.2" x14ac:dyDescent="0.25">
      <c r="A9779" s="5">
        <v>44847.375</v>
      </c>
      <c r="B9779" s="6">
        <v>259.68</v>
      </c>
      <c r="C9779" s="6">
        <v>229.88296</v>
      </c>
      <c r="D9779" s="6">
        <v>0.12961830663742899</v>
      </c>
      <c r="E9779" s="4">
        <f t="shared" si="38"/>
        <v>6.3271312037128449E-2</v>
      </c>
      <c r="F9779" s="4"/>
    </row>
    <row r="9780" spans="1:6" ht="13.2" x14ac:dyDescent="0.25">
      <c r="A9780" s="5">
        <v>44847.416666666664</v>
      </c>
      <c r="B9780" s="6">
        <v>252.02</v>
      </c>
      <c r="C9780" s="6">
        <v>227.70249000000001</v>
      </c>
      <c r="D9780" s="6">
        <v>0.10679509916646</v>
      </c>
      <c r="E9780" s="4">
        <f t="shared" si="38"/>
        <v>6.7126958336493098E-2</v>
      </c>
      <c r="F9780" s="4"/>
    </row>
    <row r="9781" spans="1:6" ht="13.2" x14ac:dyDescent="0.25">
      <c r="A9781" s="5">
        <v>44847.458333333336</v>
      </c>
      <c r="B9781" s="6">
        <v>251.28</v>
      </c>
      <c r="C9781" s="6">
        <v>229.58171999999999</v>
      </c>
      <c r="D9781" s="6">
        <v>9.4512228586840497E-2</v>
      </c>
      <c r="E9781" s="4">
        <f t="shared" si="38"/>
        <v>7.0550673269655348E-2</v>
      </c>
      <c r="F9781" s="4"/>
    </row>
    <row r="9782" spans="1:6" ht="13.2" x14ac:dyDescent="0.25">
      <c r="A9782" s="5">
        <v>44847.5</v>
      </c>
      <c r="B9782" s="6">
        <v>257.79000000000002</v>
      </c>
      <c r="C9782" s="6">
        <v>235.99771000000001</v>
      </c>
      <c r="D9782" s="6">
        <v>9.2341107886174001E-2</v>
      </c>
      <c r="E9782" s="4">
        <f t="shared" si="38"/>
        <v>7.3583025070694655E-2</v>
      </c>
      <c r="F9782" s="4"/>
    </row>
    <row r="9783" spans="1:6" ht="13.2" x14ac:dyDescent="0.25">
      <c r="A9783" s="5">
        <v>44847.541666666664</v>
      </c>
      <c r="B9783" s="6">
        <v>253.76</v>
      </c>
      <c r="C9783" s="6">
        <v>239.19036</v>
      </c>
      <c r="D9783" s="6">
        <v>6.0912321048389999E-2</v>
      </c>
      <c r="E9783" s="4">
        <f t="shared" si="38"/>
        <v>7.367898798147178E-2</v>
      </c>
      <c r="F9783" s="4"/>
    </row>
    <row r="9784" spans="1:6" ht="13.2" x14ac:dyDescent="0.25">
      <c r="A9784" s="5">
        <v>44847.583333333336</v>
      </c>
      <c r="B9784" s="6">
        <v>261.22000000000003</v>
      </c>
      <c r="C9784" s="6">
        <v>231.30100999999999</v>
      </c>
      <c r="D9784" s="6">
        <v>0.12935088350889601</v>
      </c>
      <c r="E9784" s="4">
        <f t="shared" si="38"/>
        <v>7.5792551854144241E-2</v>
      </c>
      <c r="F9784" s="4"/>
    </row>
    <row r="9785" spans="1:6" ht="13.2" x14ac:dyDescent="0.25">
      <c r="A9785" s="5">
        <v>44847.625</v>
      </c>
      <c r="B9785" s="6">
        <v>240.83</v>
      </c>
      <c r="C9785" s="6">
        <v>206.91831999999999</v>
      </c>
      <c r="D9785" s="6">
        <v>0.16388921000325099</v>
      </c>
      <c r="E9785" s="4">
        <f t="shared" si="38"/>
        <v>7.8934299518328477E-2</v>
      </c>
      <c r="F9785" s="4"/>
    </row>
    <row r="9786" spans="1:6" ht="13.2" x14ac:dyDescent="0.25">
      <c r="A9786" s="5">
        <v>44847.666666666664</v>
      </c>
      <c r="B9786" s="6">
        <v>180.45</v>
      </c>
      <c r="C9786" s="6">
        <v>175.40423999999999</v>
      </c>
      <c r="D9786" s="6">
        <v>2.8766465394451102E-2</v>
      </c>
      <c r="E9786" s="4">
        <f t="shared" si="38"/>
        <v>7.8735180312682521E-2</v>
      </c>
      <c r="F9786" s="4"/>
    </row>
    <row r="9787" spans="1:6" ht="13.2" x14ac:dyDescent="0.25">
      <c r="A9787" s="5">
        <v>44847.708333333336</v>
      </c>
      <c r="B9787" s="6">
        <v>159.93</v>
      </c>
      <c r="C9787" s="6">
        <v>150.04165</v>
      </c>
      <c r="D9787" s="6">
        <v>6.5904033979898205E-2</v>
      </c>
      <c r="E9787" s="4">
        <f t="shared" si="38"/>
        <v>7.7709473699505704E-2</v>
      </c>
      <c r="F9787" s="4"/>
    </row>
    <row r="9788" spans="1:6" ht="13.2" x14ac:dyDescent="0.25">
      <c r="A9788" s="5">
        <v>44847.75</v>
      </c>
      <c r="B9788" s="6">
        <v>166.39</v>
      </c>
      <c r="C9788" s="6">
        <v>140.59157999999999</v>
      </c>
      <c r="D9788" s="6">
        <v>0.18349904026969399</v>
      </c>
      <c r="E9788" s="4">
        <f t="shared" si="38"/>
        <v>7.9046632465842967E-2</v>
      </c>
      <c r="F9788" s="4"/>
    </row>
    <row r="9789" spans="1:6" ht="13.2" x14ac:dyDescent="0.25">
      <c r="A9789" s="5">
        <v>44847.791666666664</v>
      </c>
      <c r="B9789" s="6">
        <v>166.19</v>
      </c>
      <c r="C9789" s="6">
        <v>141.76634999999999</v>
      </c>
      <c r="D9789" s="6">
        <v>0.17228101026795101</v>
      </c>
      <c r="E9789" s="4">
        <f t="shared" si="38"/>
        <v>8.1443616409381511E-2</v>
      </c>
      <c r="F9789" s="4"/>
    </row>
    <row r="9790" spans="1:6" ht="13.2" x14ac:dyDescent="0.25">
      <c r="A9790" s="5">
        <v>44847.833333333336</v>
      </c>
      <c r="B9790" s="6">
        <v>156.97999999999999</v>
      </c>
      <c r="C9790" s="6">
        <v>145.00530000000001</v>
      </c>
      <c r="D9790" s="6">
        <v>8.2581119448737195E-2</v>
      </c>
      <c r="E9790" s="4">
        <f t="shared" si="38"/>
        <v>8.2264201240375881E-2</v>
      </c>
      <c r="F9790" s="4"/>
    </row>
    <row r="9791" spans="1:6" ht="13.2" x14ac:dyDescent="0.25">
      <c r="A9791" s="5">
        <v>44847.875</v>
      </c>
      <c r="B9791" s="6">
        <v>152.84</v>
      </c>
      <c r="C9791" s="6">
        <v>148.71288000000001</v>
      </c>
      <c r="D9791" s="6">
        <v>2.7752270011850901E-2</v>
      </c>
      <c r="E9791" s="4">
        <f t="shared" si="38"/>
        <v>7.8620830514369286E-2</v>
      </c>
      <c r="F9791" s="4"/>
    </row>
    <row r="9792" spans="1:6" ht="13.2" x14ac:dyDescent="0.25">
      <c r="A9792" s="5">
        <v>44847.916666666664</v>
      </c>
      <c r="B9792" s="6">
        <v>150.28</v>
      </c>
      <c r="C9792" s="6">
        <v>155.85387</v>
      </c>
      <c r="D9792" s="6">
        <v>3.5763436608920902E-2</v>
      </c>
      <c r="E9792" s="4">
        <f t="shared" si="38"/>
        <v>7.6056854366990626E-2</v>
      </c>
      <c r="F9792" s="4"/>
    </row>
    <row r="9793" spans="1:6" ht="13.2" x14ac:dyDescent="0.25">
      <c r="A9793" s="5">
        <v>44847.958333333336</v>
      </c>
      <c r="B9793" s="6">
        <v>159.75</v>
      </c>
      <c r="C9793" s="6">
        <v>173.71190999999999</v>
      </c>
      <c r="D9793" s="6">
        <v>8.0373936363948698E-2</v>
      </c>
      <c r="E9793" s="4">
        <f t="shared" si="38"/>
        <v>7.6456380446530289E-2</v>
      </c>
      <c r="F9793" s="4"/>
    </row>
    <row r="9794" spans="1:6" ht="13.2" x14ac:dyDescent="0.25">
      <c r="A9794" s="5">
        <v>44845</v>
      </c>
      <c r="B9794" s="6">
        <v>210.03</v>
      </c>
      <c r="C9794" s="6">
        <v>223.90427</v>
      </c>
      <c r="D9794" s="6">
        <v>6.1965187175751398E-2</v>
      </c>
      <c r="E9794" s="4">
        <f t="shared" si="38"/>
        <v>7.769804042021744E-2</v>
      </c>
      <c r="F9794" s="4"/>
    </row>
    <row r="9795" spans="1:6" ht="13.2" x14ac:dyDescent="0.25">
      <c r="A9795" s="5">
        <v>44845.041666666664</v>
      </c>
      <c r="B9795" s="6">
        <v>275.33</v>
      </c>
      <c r="C9795" s="6">
        <v>260.57101</v>
      </c>
      <c r="D9795" s="6">
        <v>5.6640951731353299E-2</v>
      </c>
      <c r="E9795" s="4">
        <f t="shared" si="38"/>
        <v>7.9663150151819864E-2</v>
      </c>
      <c r="F9795" s="4"/>
    </row>
    <row r="9796" spans="1:6" ht="13.2" x14ac:dyDescent="0.25">
      <c r="A9796" s="5">
        <v>44845.083333333336</v>
      </c>
      <c r="B9796" s="6">
        <v>296.33999999999997</v>
      </c>
      <c r="C9796" s="6">
        <v>284.70299</v>
      </c>
      <c r="D9796" s="6">
        <v>4.0874210699367697E-2</v>
      </c>
      <c r="E9796" s="4">
        <f t="shared" si="38"/>
        <v>8.0317761762617942E-2</v>
      </c>
      <c r="F9796" s="4"/>
    </row>
    <row r="9797" spans="1:6" ht="13.2" x14ac:dyDescent="0.25">
      <c r="A9797" s="5">
        <v>44845.125</v>
      </c>
      <c r="B9797" s="6">
        <v>288.08</v>
      </c>
      <c r="C9797" s="6">
        <v>289.73487</v>
      </c>
      <c r="D9797" s="6">
        <v>5.7116701210317396E-3</v>
      </c>
      <c r="E9797" s="4">
        <f t="shared" si="38"/>
        <v>8.0178755710346605E-2</v>
      </c>
      <c r="F9797" s="4"/>
    </row>
    <row r="9798" spans="1:6" ht="13.2" x14ac:dyDescent="0.25">
      <c r="A9798" s="5">
        <v>44845.166666666664</v>
      </c>
      <c r="B9798" s="6">
        <v>272.23</v>
      </c>
      <c r="C9798" s="6">
        <v>282.03818999999999</v>
      </c>
      <c r="D9798" s="6">
        <v>3.47761060301797E-2</v>
      </c>
      <c r="E9798" s="4">
        <f t="shared" si="38"/>
        <v>7.9581397154285791E-2</v>
      </c>
      <c r="F9798" s="4"/>
    </row>
    <row r="9799" spans="1:6" ht="13.2" x14ac:dyDescent="0.25">
      <c r="A9799" s="5">
        <v>44845.208333333336</v>
      </c>
      <c r="B9799" s="6">
        <v>266.8</v>
      </c>
      <c r="C9799" s="6">
        <v>276.41386999999997</v>
      </c>
      <c r="D9799" s="6">
        <v>3.4780707639598403E-2</v>
      </c>
      <c r="E9799" s="4">
        <f t="shared" si="38"/>
        <v>7.8810536044257862E-2</v>
      </c>
      <c r="F9799" s="4"/>
    </row>
    <row r="9800" spans="1:6" ht="13.2" x14ac:dyDescent="0.25">
      <c r="A9800" s="5">
        <v>44845.25</v>
      </c>
      <c r="B9800" s="6">
        <v>268.43</v>
      </c>
      <c r="C9800" s="6">
        <v>275.93662999999998</v>
      </c>
      <c r="D9800" s="6">
        <v>2.720418090197E-2</v>
      </c>
      <c r="E9800" s="4">
        <f t="shared" si="38"/>
        <v>7.7479010054583172E-2</v>
      </c>
      <c r="F9800" s="4"/>
    </row>
    <row r="9801" spans="1:6" ht="13.2" x14ac:dyDescent="0.25">
      <c r="A9801" s="5">
        <v>44845.291666666664</v>
      </c>
      <c r="B9801" s="6">
        <v>268.37</v>
      </c>
      <c r="C9801" s="6">
        <v>274.62860000000001</v>
      </c>
      <c r="D9801" s="6">
        <v>2.2789323471772399E-2</v>
      </c>
      <c r="E9801" s="4">
        <f t="shared" si="38"/>
        <v>7.5952357773343013E-2</v>
      </c>
      <c r="F9801" s="4"/>
    </row>
    <row r="9802" spans="1:6" ht="13.2" x14ac:dyDescent="0.25">
      <c r="A9802" s="5">
        <v>44845.333333333336</v>
      </c>
      <c r="B9802" s="6">
        <v>261.93</v>
      </c>
      <c r="C9802" s="6">
        <v>273.43585999999999</v>
      </c>
      <c r="D9802" s="6">
        <v>4.2078826091061998E-2</v>
      </c>
      <c r="E9802" s="4">
        <f t="shared" si="38"/>
        <v>7.4215068043540805E-2</v>
      </c>
      <c r="F9802" s="4"/>
    </row>
    <row r="9803" spans="1:6" ht="13.2" x14ac:dyDescent="0.25">
      <c r="A9803" s="5">
        <v>44845.375</v>
      </c>
      <c r="B9803" s="6">
        <v>250.19</v>
      </c>
      <c r="C9803" s="6">
        <v>270.14884999999998</v>
      </c>
      <c r="D9803" s="6">
        <v>7.38809363800733E-2</v>
      </c>
      <c r="E9803" s="4">
        <f t="shared" si="38"/>
        <v>7.189267761615098E-2</v>
      </c>
      <c r="F9803" s="4"/>
    </row>
    <row r="9804" spans="1:6" ht="13.2" x14ac:dyDescent="0.25">
      <c r="A9804" s="5">
        <v>44845.416666666664</v>
      </c>
      <c r="B9804" s="6">
        <v>243.74</v>
      </c>
      <c r="C9804" s="6">
        <v>264.14999</v>
      </c>
      <c r="D9804" s="6">
        <v>7.7266669591772405E-2</v>
      </c>
      <c r="E9804" s="4">
        <f t="shared" si="38"/>
        <v>7.0662326383872334E-2</v>
      </c>
      <c r="F9804" s="4"/>
    </row>
    <row r="9805" spans="1:6" ht="13.2" x14ac:dyDescent="0.25">
      <c r="A9805" s="5">
        <v>44845.458333333336</v>
      </c>
      <c r="B9805" s="6">
        <v>247.07</v>
      </c>
      <c r="C9805" s="6">
        <v>259.94887</v>
      </c>
      <c r="D9805" s="6">
        <v>4.95438583749181E-2</v>
      </c>
      <c r="E9805" s="4">
        <f t="shared" si="38"/>
        <v>6.8788644291708903E-2</v>
      </c>
      <c r="F9805" s="4"/>
    </row>
    <row r="9806" spans="1:6" ht="13.2" x14ac:dyDescent="0.25">
      <c r="A9806" s="5">
        <v>44845.5</v>
      </c>
      <c r="B9806" s="6">
        <v>253.71</v>
      </c>
      <c r="C9806" s="6">
        <v>264.89249000000001</v>
      </c>
      <c r="D9806" s="6">
        <v>4.2215202099538503E-2</v>
      </c>
      <c r="E9806" s="4">
        <f t="shared" si="38"/>
        <v>6.6700064883932417E-2</v>
      </c>
      <c r="F9806" s="4"/>
    </row>
    <row r="9807" spans="1:6" ht="13.2" x14ac:dyDescent="0.25">
      <c r="A9807" s="5">
        <v>44845.541666666664</v>
      </c>
      <c r="B9807" s="6">
        <v>259.12</v>
      </c>
      <c r="C9807" s="6">
        <v>271.28665000000001</v>
      </c>
      <c r="D9807" s="6">
        <v>4.4847949576582502E-2</v>
      </c>
      <c r="E9807" s="4">
        <f t="shared" si="38"/>
        <v>6.6030716072607104E-2</v>
      </c>
      <c r="F9807" s="4"/>
    </row>
    <row r="9808" spans="1:6" ht="13.2" x14ac:dyDescent="0.25">
      <c r="A9808" s="5">
        <v>44845.583333333336</v>
      </c>
      <c r="B9808" s="6">
        <v>269.91000000000003</v>
      </c>
      <c r="C9808" s="6">
        <v>264.00337000000002</v>
      </c>
      <c r="D9808" s="6">
        <v>2.2373312886119601E-2</v>
      </c>
      <c r="E9808" s="4">
        <f t="shared" si="38"/>
        <v>6.1573317296658096E-2</v>
      </c>
      <c r="F9808" s="4"/>
    </row>
    <row r="9809" spans="1:6" ht="13.2" x14ac:dyDescent="0.25">
      <c r="A9809" s="5">
        <v>44845.625</v>
      </c>
      <c r="B9809" s="6">
        <v>235.44</v>
      </c>
      <c r="C9809" s="6">
        <v>230.59479999999999</v>
      </c>
      <c r="D9809" s="6">
        <v>2.1011748747152999E-2</v>
      </c>
      <c r="E9809" s="4">
        <f t="shared" si="38"/>
        <v>5.5620089744320672E-2</v>
      </c>
      <c r="F9809" s="4"/>
    </row>
    <row r="9810" spans="1:6" ht="13.2" x14ac:dyDescent="0.25">
      <c r="A9810" s="5">
        <v>44845.666666666664</v>
      </c>
      <c r="B9810" s="6">
        <v>171.8</v>
      </c>
      <c r="C9810" s="6">
        <v>185.29634999999999</v>
      </c>
      <c r="D9810" s="6">
        <v>7.2836566937233102E-2</v>
      </c>
      <c r="E9810" s="4">
        <f t="shared" si="38"/>
        <v>5.7456343975269913E-2</v>
      </c>
      <c r="F9810" s="4"/>
    </row>
    <row r="9811" spans="1:6" ht="13.2" x14ac:dyDescent="0.25">
      <c r="A9811" s="5">
        <v>44845.708333333336</v>
      </c>
      <c r="B9811" s="6">
        <v>160.68</v>
      </c>
      <c r="C9811" s="6">
        <v>151.59442000000001</v>
      </c>
      <c r="D9811" s="6">
        <v>5.9933472485332803E-2</v>
      </c>
      <c r="E9811" s="4">
        <f t="shared" si="38"/>
        <v>5.7207570579663032E-2</v>
      </c>
      <c r="F9811" s="4"/>
    </row>
    <row r="9812" spans="1:6" ht="13.2" x14ac:dyDescent="0.25">
      <c r="A9812" s="5">
        <v>44845.75</v>
      </c>
      <c r="B9812" s="6">
        <v>154.87</v>
      </c>
      <c r="C9812" s="6">
        <v>140.88219000000001</v>
      </c>
      <c r="D9812" s="6">
        <v>9.9287283935605999E-2</v>
      </c>
      <c r="E9812" s="4">
        <f t="shared" si="38"/>
        <v>5.3698747399076034E-2</v>
      </c>
      <c r="F9812" s="4"/>
    </row>
    <row r="9813" spans="1:6" ht="13.2" x14ac:dyDescent="0.25">
      <c r="A9813" s="5">
        <v>44845.791666666664</v>
      </c>
      <c r="B9813" s="6">
        <v>152.1</v>
      </c>
      <c r="C9813" s="6">
        <v>142.64887999999999</v>
      </c>
      <c r="D9813" s="6">
        <v>6.6254428355834297E-2</v>
      </c>
      <c r="E9813" s="4">
        <f t="shared" si="38"/>
        <v>4.9280973152737835E-2</v>
      </c>
      <c r="F9813" s="4"/>
    </row>
    <row r="9814" spans="1:6" ht="13.2" x14ac:dyDescent="0.25">
      <c r="A9814" s="5">
        <v>44845.833333333336</v>
      </c>
      <c r="B9814" s="6">
        <v>147.68</v>
      </c>
      <c r="C9814" s="6">
        <v>144.97964999999999</v>
      </c>
      <c r="D9814" s="6">
        <v>1.8625717471383099E-2</v>
      </c>
      <c r="E9814" s="4">
        <f t="shared" si="38"/>
        <v>4.6616164737014749E-2</v>
      </c>
      <c r="F9814" s="4"/>
    </row>
    <row r="9815" spans="1:6" ht="13.2" x14ac:dyDescent="0.25">
      <c r="A9815" s="5">
        <v>44845.875</v>
      </c>
      <c r="B9815" s="6">
        <v>148.69</v>
      </c>
      <c r="C9815" s="6">
        <v>149.81112999999999</v>
      </c>
      <c r="D9815" s="6">
        <v>7.4836228790210301E-3</v>
      </c>
      <c r="E9815" s="4">
        <f t="shared" si="38"/>
        <v>4.5771637773146835E-2</v>
      </c>
      <c r="F9815" s="4"/>
    </row>
    <row r="9816" spans="1:6" ht="13.2" x14ac:dyDescent="0.25">
      <c r="A9816" s="5">
        <v>44845.916666666664</v>
      </c>
      <c r="B9816" s="6">
        <v>165.21</v>
      </c>
      <c r="C9816" s="6">
        <v>162.70303999999999</v>
      </c>
      <c r="D9816" s="6">
        <v>1.54081939710531E-2</v>
      </c>
      <c r="E9816" s="4">
        <f t="shared" si="38"/>
        <v>4.4923502663235672E-2</v>
      </c>
      <c r="F9816" s="4"/>
    </row>
    <row r="9817" spans="1:6" ht="13.2" x14ac:dyDescent="0.25">
      <c r="A9817" s="5">
        <v>44845.958333333336</v>
      </c>
      <c r="B9817" s="6">
        <v>169.26</v>
      </c>
      <c r="C9817" s="6">
        <v>185.34225000000001</v>
      </c>
      <c r="D9817" s="6">
        <v>8.6770555553307496E-2</v>
      </c>
      <c r="E9817" s="4">
        <f t="shared" si="38"/>
        <v>4.5190028462792298E-2</v>
      </c>
      <c r="F9817" s="4"/>
    </row>
    <row r="9818" spans="1:6" ht="13.2" x14ac:dyDescent="0.25">
      <c r="A9818" s="5">
        <v>44846</v>
      </c>
      <c r="B9818" s="6">
        <v>201.97</v>
      </c>
      <c r="C9818" s="6">
        <v>227.95444000000001</v>
      </c>
      <c r="D9818" s="6">
        <v>0.11398962003109001</v>
      </c>
      <c r="E9818" s="4">
        <f t="shared" si="38"/>
        <v>4.7357713165098063E-2</v>
      </c>
      <c r="F9818" s="4"/>
    </row>
    <row r="9819" spans="1:6" ht="13.2" x14ac:dyDescent="0.25">
      <c r="A9819" s="5">
        <v>44846.041666666664</v>
      </c>
      <c r="B9819" s="6">
        <v>256.37</v>
      </c>
      <c r="C9819" s="6">
        <v>260.54773</v>
      </c>
      <c r="D9819" s="6">
        <v>1.6034413349139499E-2</v>
      </c>
      <c r="E9819" s="4">
        <f t="shared" si="38"/>
        <v>4.5665774065839153E-2</v>
      </c>
      <c r="F9819" s="4"/>
    </row>
    <row r="9820" spans="1:6" ht="13.2" x14ac:dyDescent="0.25">
      <c r="A9820" s="5">
        <v>44846.083333333336</v>
      </c>
      <c r="B9820" s="6">
        <v>279.33999999999997</v>
      </c>
      <c r="C9820" s="6">
        <v>280.98777999999999</v>
      </c>
      <c r="D9820" s="6">
        <v>5.8642407865566598E-3</v>
      </c>
      <c r="E9820" s="4">
        <f t="shared" si="38"/>
        <v>4.4207025319472022E-2</v>
      </c>
      <c r="F9820" s="4"/>
    </row>
    <row r="9821" spans="1:6" ht="13.2" x14ac:dyDescent="0.25">
      <c r="A9821" s="5">
        <v>44846.125</v>
      </c>
      <c r="B9821" s="6">
        <v>276.52</v>
      </c>
      <c r="C9821" s="6">
        <v>283.85525999999999</v>
      </c>
      <c r="D9821" s="6">
        <v>2.5841550373243E-2</v>
      </c>
      <c r="E9821" s="4">
        <f t="shared" si="38"/>
        <v>4.5045770329980826E-2</v>
      </c>
      <c r="F9821" s="4"/>
    </row>
    <row r="9822" spans="1:6" ht="13.2" x14ac:dyDescent="0.25">
      <c r="A9822" s="5">
        <v>44846.166666666664</v>
      </c>
      <c r="B9822" s="6">
        <v>267.14</v>
      </c>
      <c r="C9822" s="6">
        <v>276.50385</v>
      </c>
      <c r="D9822" s="6">
        <v>3.3865170412636203E-2</v>
      </c>
      <c r="E9822" s="4">
        <f t="shared" si="38"/>
        <v>4.5007814679249851E-2</v>
      </c>
      <c r="F9822" s="4"/>
    </row>
    <row r="9823" spans="1:6" ht="13.2" x14ac:dyDescent="0.25">
      <c r="A9823" s="5">
        <v>44846.208333333336</v>
      </c>
      <c r="B9823" s="6">
        <v>258.33999999999997</v>
      </c>
      <c r="C9823" s="6">
        <v>272.15649999999999</v>
      </c>
      <c r="D9823" s="6">
        <v>5.0766746338963102E-2</v>
      </c>
      <c r="E9823" s="4">
        <f t="shared" si="38"/>
        <v>4.5673899625056726E-2</v>
      </c>
      <c r="F9823" s="4"/>
    </row>
    <row r="9824" spans="1:6" ht="13.2" x14ac:dyDescent="0.25">
      <c r="A9824" s="5">
        <v>44846.25</v>
      </c>
      <c r="B9824" s="6">
        <v>260.44</v>
      </c>
      <c r="C9824" s="6">
        <v>271.3338</v>
      </c>
      <c r="D9824" s="6">
        <v>4.0149070996683703E-2</v>
      </c>
      <c r="E9824" s="4">
        <f t="shared" si="38"/>
        <v>4.6213270045669781E-2</v>
      </c>
      <c r="F9824" s="4"/>
    </row>
    <row r="9825" spans="1:6" ht="13.2" x14ac:dyDescent="0.25">
      <c r="A9825" s="5">
        <v>44846.291666666664</v>
      </c>
      <c r="B9825" s="6">
        <v>256.89</v>
      </c>
      <c r="C9825" s="6">
        <v>268.48905000000002</v>
      </c>
      <c r="D9825" s="6">
        <v>4.3201203177559801E-2</v>
      </c>
      <c r="E9825" s="4">
        <f t="shared" si="38"/>
        <v>4.706376503341092E-2</v>
      </c>
      <c r="F9825" s="4"/>
    </row>
    <row r="9826" spans="1:6" ht="13.2" x14ac:dyDescent="0.25">
      <c r="A9826" s="5">
        <v>44846.333333333336</v>
      </c>
      <c r="B9826" s="6">
        <v>252.27</v>
      </c>
      <c r="C9826" s="6">
        <v>265.59652999999997</v>
      </c>
      <c r="D9826" s="6">
        <v>5.01758437883204E-2</v>
      </c>
      <c r="E9826" s="4">
        <f t="shared" si="38"/>
        <v>4.7401140770796692E-2</v>
      </c>
      <c r="F9826" s="4"/>
    </row>
    <row r="9827" spans="1:6" ht="13.2" x14ac:dyDescent="0.25">
      <c r="A9827" s="5">
        <v>44846.375</v>
      </c>
      <c r="B9827" s="6">
        <v>238.92</v>
      </c>
      <c r="C9827" s="6">
        <v>261.70454999999998</v>
      </c>
      <c r="D9827" s="6">
        <v>8.70621087787736E-2</v>
      </c>
      <c r="E9827" s="4">
        <f t="shared" si="38"/>
        <v>4.79503562874092E-2</v>
      </c>
      <c r="F9827" s="4"/>
    </row>
    <row r="9828" spans="1:6" ht="13.2" x14ac:dyDescent="0.25">
      <c r="A9828" s="5">
        <v>44846.416666666664</v>
      </c>
      <c r="B9828" s="6">
        <v>241.58</v>
      </c>
      <c r="C9828" s="6">
        <v>256.96976000000001</v>
      </c>
      <c r="D9828" s="6">
        <v>5.9889381536566699E-2</v>
      </c>
      <c r="E9828" s="4">
        <f t="shared" si="38"/>
        <v>4.7226302618442302E-2</v>
      </c>
      <c r="F9828" s="4"/>
    </row>
    <row r="9829" spans="1:6" ht="13.2" x14ac:dyDescent="0.25">
      <c r="A9829" s="5">
        <v>44846.458333333336</v>
      </c>
      <c r="B9829" s="6">
        <v>241.93</v>
      </c>
      <c r="C9829" s="6">
        <v>253.90469999999999</v>
      </c>
      <c r="D9829" s="6">
        <v>4.7162183291605E-2</v>
      </c>
      <c r="E9829" s="4">
        <f t="shared" si="38"/>
        <v>4.7127066156637587E-2</v>
      </c>
      <c r="F9829" s="4"/>
    </row>
    <row r="9830" spans="1:6" ht="13.2" x14ac:dyDescent="0.25">
      <c r="A9830" s="5">
        <v>44846.5</v>
      </c>
      <c r="B9830" s="6">
        <v>248.74</v>
      </c>
      <c r="C9830" s="6">
        <v>256.75993999999997</v>
      </c>
      <c r="D9830" s="6">
        <v>3.1235168539141898E-2</v>
      </c>
      <c r="E9830" s="4">
        <f t="shared" si="38"/>
        <v>4.6669564758287728E-2</v>
      </c>
      <c r="F9830" s="4"/>
    </row>
    <row r="9831" spans="1:6" ht="13.2" x14ac:dyDescent="0.25">
      <c r="A9831" s="5">
        <v>44846.541666666664</v>
      </c>
      <c r="B9831" s="6">
        <v>261.04000000000002</v>
      </c>
      <c r="C9831" s="6">
        <v>259.12876</v>
      </c>
      <c r="D9831" s="6">
        <v>7.3756382734205903E-3</v>
      </c>
      <c r="E9831" s="4">
        <f t="shared" si="38"/>
        <v>4.5108218453989317E-2</v>
      </c>
      <c r="F9831" s="4"/>
    </row>
    <row r="9832" spans="1:6" ht="13.2" x14ac:dyDescent="0.25">
      <c r="A9832" s="5">
        <v>44846.583333333336</v>
      </c>
      <c r="B9832" s="6">
        <v>257.52999999999997</v>
      </c>
      <c r="C9832" s="6">
        <v>250.36983000000001</v>
      </c>
      <c r="D9832" s="6">
        <v>2.8598373853590701E-2</v>
      </c>
      <c r="E9832" s="4">
        <f t="shared" si="38"/>
        <v>4.5367595994300618E-2</v>
      </c>
      <c r="F9832" s="4"/>
    </row>
    <row r="9833" spans="1:6" ht="13.2" x14ac:dyDescent="0.25">
      <c r="A9833" s="5">
        <v>44846.625</v>
      </c>
      <c r="B9833" s="6">
        <v>231.45</v>
      </c>
      <c r="C9833" s="6">
        <v>221.59342000000001</v>
      </c>
      <c r="D9833" s="6">
        <v>4.4480472389477797E-2</v>
      </c>
      <c r="E9833" s="4">
        <f t="shared" si="38"/>
        <v>4.6345459479397479E-2</v>
      </c>
      <c r="F9833" s="4"/>
    </row>
    <row r="9834" spans="1:6" ht="13.2" x14ac:dyDescent="0.25">
      <c r="A9834" s="5">
        <v>44846.666666666664</v>
      </c>
      <c r="B9834" s="6">
        <v>171.6</v>
      </c>
      <c r="C9834" s="6">
        <v>184.48097999999999</v>
      </c>
      <c r="D9834" s="6">
        <v>6.9822807749611804E-2</v>
      </c>
      <c r="E9834" s="4">
        <f t="shared" si="38"/>
        <v>4.621988617991326E-2</v>
      </c>
      <c r="F9834" s="4"/>
    </row>
    <row r="9835" spans="1:6" ht="13.2" x14ac:dyDescent="0.25">
      <c r="A9835" s="5">
        <v>44846.708333333336</v>
      </c>
      <c r="B9835" s="6">
        <v>163.22</v>
      </c>
      <c r="C9835" s="6">
        <v>156.35490999999999</v>
      </c>
      <c r="D9835" s="6">
        <v>4.39070957221619E-2</v>
      </c>
      <c r="E9835" s="4">
        <f t="shared" si="38"/>
        <v>4.5552120481447807E-2</v>
      </c>
      <c r="F9835" s="4"/>
    </row>
    <row r="9836" spans="1:6" ht="13.2" x14ac:dyDescent="0.25">
      <c r="A9836" s="5">
        <v>44846.75</v>
      </c>
      <c r="B9836" s="6">
        <v>161.22999999999999</v>
      </c>
      <c r="C9836" s="6">
        <v>146.49386999999999</v>
      </c>
      <c r="D9836" s="6">
        <v>0.100592127165457</v>
      </c>
      <c r="E9836" s="4">
        <f t="shared" si="38"/>
        <v>4.5606488949358266E-2</v>
      </c>
      <c r="F9836" s="4"/>
    </row>
    <row r="9837" spans="1:6" ht="13.2" x14ac:dyDescent="0.25">
      <c r="A9837" s="5">
        <v>44846.791666666664</v>
      </c>
      <c r="B9837" s="6">
        <v>158.11000000000001</v>
      </c>
      <c r="C9837" s="6">
        <v>147.47324</v>
      </c>
      <c r="D9837" s="6">
        <v>7.2126712615793898E-2</v>
      </c>
      <c r="E9837" s="4">
        <f t="shared" si="38"/>
        <v>4.5851167460189912E-2</v>
      </c>
      <c r="F9837" s="4"/>
    </row>
    <row r="9838" spans="1:6" ht="13.2" x14ac:dyDescent="0.25">
      <c r="A9838" s="5">
        <v>44846.833333333336</v>
      </c>
      <c r="B9838" s="6">
        <v>154.13</v>
      </c>
      <c r="C9838" s="6">
        <v>150.12526</v>
      </c>
      <c r="D9838" s="6">
        <v>2.6675990436252999E-2</v>
      </c>
      <c r="E9838" s="4">
        <f t="shared" si="38"/>
        <v>4.6186595500392828E-2</v>
      </c>
      <c r="F9838" s="4"/>
    </row>
    <row r="9839" spans="1:6" ht="13.2" x14ac:dyDescent="0.25">
      <c r="A9839" s="5">
        <v>44846.875</v>
      </c>
      <c r="B9839" s="6">
        <v>165.68</v>
      </c>
      <c r="C9839" s="6">
        <v>156.07814999999999</v>
      </c>
      <c r="D9839" s="6">
        <v>6.1519501608649302E-2</v>
      </c>
      <c r="E9839" s="4">
        <f t="shared" si="38"/>
        <v>4.8438090447460669E-2</v>
      </c>
      <c r="F9839" s="4"/>
    </row>
    <row r="9840" spans="1:6" ht="13.2" x14ac:dyDescent="0.25">
      <c r="A9840" s="5">
        <v>44846.916666666664</v>
      </c>
      <c r="B9840" s="6">
        <v>171.56</v>
      </c>
      <c r="C9840" s="6">
        <v>169.64240000000001</v>
      </c>
      <c r="D9840" s="6">
        <v>1.13037778291275E-2</v>
      </c>
      <c r="E9840" s="4">
        <f t="shared" si="38"/>
        <v>4.8267073108213772E-2</v>
      </c>
      <c r="F9840" s="4"/>
    </row>
    <row r="9841" spans="1:6" ht="13.2" x14ac:dyDescent="0.25">
      <c r="A9841" s="5">
        <v>44846.958333333336</v>
      </c>
      <c r="B9841" s="6">
        <v>187.68</v>
      </c>
      <c r="C9841" s="6">
        <v>192.05868000000001</v>
      </c>
      <c r="D9841" s="6">
        <v>2.27986571604053E-2</v>
      </c>
      <c r="E9841" s="4">
        <f t="shared" si="38"/>
        <v>4.5601577341842843E-2</v>
      </c>
      <c r="F9841" s="4"/>
    </row>
    <row r="9842" spans="1:6" ht="13.2" x14ac:dyDescent="0.25">
      <c r="A9842" s="5">
        <v>44847</v>
      </c>
      <c r="B9842" s="6">
        <v>216.53</v>
      </c>
      <c r="C9842" s="6">
        <v>219.01306</v>
      </c>
      <c r="D9842" s="6">
        <v>1.13374974076888E-2</v>
      </c>
      <c r="E9842" s="4">
        <f t="shared" si="38"/>
        <v>4.1324405565867785E-2</v>
      </c>
      <c r="F9842" s="4"/>
    </row>
    <row r="9843" spans="1:6" ht="13.2" x14ac:dyDescent="0.25">
      <c r="A9843" s="5">
        <v>44847.041666666664</v>
      </c>
      <c r="B9843" s="6">
        <v>246.89</v>
      </c>
      <c r="C9843" s="6">
        <v>250.13195999999999</v>
      </c>
      <c r="D9843" s="6">
        <v>1.2960998666463899E-2</v>
      </c>
      <c r="E9843" s="4">
        <f t="shared" si="38"/>
        <v>4.1196346620756309E-2</v>
      </c>
      <c r="F9843" s="4"/>
    </row>
    <row r="9844" spans="1:6" ht="13.2" x14ac:dyDescent="0.25">
      <c r="A9844" s="5">
        <v>44847.083333333336</v>
      </c>
      <c r="B9844" s="6">
        <v>272.72000000000003</v>
      </c>
      <c r="C9844" s="6">
        <v>270.91849000000002</v>
      </c>
      <c r="D9844" s="6">
        <v>6.6496384207663604E-3</v>
      </c>
      <c r="E9844" s="4">
        <f t="shared" si="38"/>
        <v>4.1229071522181714E-2</v>
      </c>
      <c r="F9844" s="4"/>
    </row>
    <row r="9845" spans="1:6" ht="13.2" x14ac:dyDescent="0.25">
      <c r="A9845" s="5">
        <v>44847.125</v>
      </c>
      <c r="B9845" s="6">
        <v>269.56</v>
      </c>
      <c r="C9845" s="6">
        <v>273.37565000000001</v>
      </c>
      <c r="D9845" s="6">
        <v>1.3957534257348801E-2</v>
      </c>
      <c r="E9845" s="4">
        <f t="shared" si="38"/>
        <v>4.0733904184019461E-2</v>
      </c>
      <c r="F9845" s="4"/>
    </row>
    <row r="9846" spans="1:6" ht="13.2" x14ac:dyDescent="0.25">
      <c r="A9846" s="5">
        <v>44847.166666666664</v>
      </c>
      <c r="B9846" s="6">
        <v>269.27</v>
      </c>
      <c r="C9846" s="6">
        <v>264.78944000000001</v>
      </c>
      <c r="D9846" s="6">
        <v>1.6921218610530499E-2</v>
      </c>
      <c r="E9846" s="4">
        <f t="shared" si="38"/>
        <v>4.0027906192265053E-2</v>
      </c>
      <c r="F9846" s="4"/>
    </row>
    <row r="9847" spans="1:6" ht="13.2" x14ac:dyDescent="0.25">
      <c r="A9847" s="5">
        <v>44847.208333333336</v>
      </c>
      <c r="B9847" s="6">
        <v>263.19</v>
      </c>
      <c r="C9847" s="6">
        <v>259.47692000000001</v>
      </c>
      <c r="D9847" s="6">
        <v>1.4309866172297601E-2</v>
      </c>
      <c r="E9847" s="4">
        <f t="shared" si="38"/>
        <v>3.8508869518653996E-2</v>
      </c>
      <c r="F9847" s="4"/>
    </row>
    <row r="9848" spans="1:6" ht="13.2" x14ac:dyDescent="0.25">
      <c r="A9848" s="5">
        <v>44847.25</v>
      </c>
      <c r="B9848" s="6">
        <v>261.31</v>
      </c>
      <c r="C9848" s="6">
        <v>257.76701000000003</v>
      </c>
      <c r="D9848" s="6">
        <v>1.37449319057546E-2</v>
      </c>
      <c r="E9848" s="4">
        <f t="shared" si="38"/>
        <v>3.7408697056531943E-2</v>
      </c>
      <c r="F9848" s="4"/>
    </row>
    <row r="9849" spans="1:6" ht="13.2" x14ac:dyDescent="0.25">
      <c r="A9849" s="5">
        <v>44847.291666666664</v>
      </c>
      <c r="B9849" s="6">
        <v>254.69</v>
      </c>
      <c r="C9849" s="6">
        <v>253.96457000000001</v>
      </c>
      <c r="D9849" s="6">
        <v>2.8564220591871799E-3</v>
      </c>
      <c r="E9849" s="4">
        <f t="shared" si="38"/>
        <v>3.5727664509933088E-2</v>
      </c>
      <c r="F9849" s="4"/>
    </row>
    <row r="9850" spans="1:6" ht="13.2" x14ac:dyDescent="0.25">
      <c r="A9850" s="5">
        <v>44847.333333333336</v>
      </c>
      <c r="B9850" s="6">
        <v>253.91</v>
      </c>
      <c r="C9850" s="6">
        <v>250.39673999999999</v>
      </c>
      <c r="D9850" s="6">
        <v>1.4030773723332E-2</v>
      </c>
      <c r="E9850" s="4">
        <f t="shared" si="38"/>
        <v>3.4221619923891902E-2</v>
      </c>
      <c r="F9850" s="4"/>
    </row>
    <row r="9851" spans="1:6" ht="13.2" x14ac:dyDescent="0.25">
      <c r="A9851" s="5">
        <v>44847.375</v>
      </c>
      <c r="B9851" s="6">
        <v>259.68</v>
      </c>
      <c r="C9851" s="6">
        <v>246.51266000000001</v>
      </c>
      <c r="D9851" s="6">
        <v>5.3414457496827897E-2</v>
      </c>
      <c r="E9851" s="4">
        <f t="shared" si="38"/>
        <v>3.2819634453810836E-2</v>
      </c>
      <c r="F9851" s="4"/>
    </row>
    <row r="9852" spans="1:6" ht="13.2" x14ac:dyDescent="0.25">
      <c r="A9852" s="5">
        <v>44847.416666666664</v>
      </c>
      <c r="B9852" s="6">
        <v>252.02</v>
      </c>
      <c r="C9852" s="6">
        <v>242.58264</v>
      </c>
      <c r="D9852" s="6">
        <v>3.8903690717522102E-2</v>
      </c>
      <c r="E9852" s="4">
        <f t="shared" si="38"/>
        <v>3.1945230669683973E-2</v>
      </c>
      <c r="F9852" s="4"/>
    </row>
    <row r="9853" spans="1:6" ht="13.2" x14ac:dyDescent="0.25">
      <c r="A9853" s="5">
        <v>44847.458333333336</v>
      </c>
      <c r="B9853" s="6">
        <v>251.28</v>
      </c>
      <c r="C9853" s="6">
        <v>241.50708</v>
      </c>
      <c r="D9853" s="6">
        <v>4.04663912958576E-2</v>
      </c>
      <c r="E9853" s="4">
        <f t="shared" si="38"/>
        <v>3.1666239336527839E-2</v>
      </c>
      <c r="F9853" s="4"/>
    </row>
    <row r="9854" spans="1:6" ht="13.2" x14ac:dyDescent="0.25">
      <c r="A9854" s="5">
        <v>44847.5</v>
      </c>
      <c r="B9854" s="6">
        <v>257.79000000000002</v>
      </c>
      <c r="C9854" s="6">
        <v>245.68689000000001</v>
      </c>
      <c r="D9854" s="6">
        <v>4.92623354872537E-2</v>
      </c>
      <c r="E9854" s="4">
        <f t="shared" si="38"/>
        <v>3.2417371292699157E-2</v>
      </c>
      <c r="F9854" s="4"/>
    </row>
    <row r="9855" spans="1:6" ht="13.2" x14ac:dyDescent="0.25">
      <c r="A9855" s="5">
        <v>44847.541666666664</v>
      </c>
      <c r="B9855" s="6">
        <v>253.76</v>
      </c>
      <c r="C9855" s="6">
        <v>248.47953000000001</v>
      </c>
      <c r="D9855" s="6">
        <v>2.1251126803081E-2</v>
      </c>
      <c r="E9855" s="4">
        <f t="shared" si="38"/>
        <v>3.2995516648101679E-2</v>
      </c>
      <c r="F9855" s="4"/>
    </row>
    <row r="9856" spans="1:6" ht="13.2" x14ac:dyDescent="0.25">
      <c r="A9856" s="5">
        <v>44847.583333333336</v>
      </c>
      <c r="B9856" s="6">
        <v>261.22000000000003</v>
      </c>
      <c r="C9856" s="6">
        <v>240.89071999999999</v>
      </c>
      <c r="D9856" s="6">
        <v>8.4392126022953595E-2</v>
      </c>
      <c r="E9856" s="4">
        <f t="shared" si="38"/>
        <v>3.5320256321825137E-2</v>
      </c>
      <c r="F9856" s="4"/>
    </row>
    <row r="9857" spans="1:6" ht="13.2" x14ac:dyDescent="0.25">
      <c r="A9857" s="5">
        <v>44847.625</v>
      </c>
      <c r="B9857" s="6">
        <v>240.83</v>
      </c>
      <c r="C9857" s="6">
        <v>215.39708999999999</v>
      </c>
      <c r="D9857" s="6">
        <v>0.118074529233426</v>
      </c>
      <c r="E9857" s="4">
        <f t="shared" si="38"/>
        <v>3.8386675356989641E-2</v>
      </c>
      <c r="F9857" s="4"/>
    </row>
    <row r="9858" spans="1:6" ht="13.2" x14ac:dyDescent="0.25">
      <c r="A9858" s="5">
        <v>44847.666666666664</v>
      </c>
      <c r="B9858" s="6">
        <v>180.45</v>
      </c>
      <c r="C9858" s="6">
        <v>182.20043999999999</v>
      </c>
      <c r="D9858" s="6">
        <v>9.6072215851948396E-3</v>
      </c>
      <c r="E9858" s="4">
        <f t="shared" si="38"/>
        <v>3.5877692600138934E-2</v>
      </c>
      <c r="F9858" s="4"/>
    </row>
    <row r="9859" spans="1:6" ht="13.2" x14ac:dyDescent="0.25">
      <c r="A9859" s="5">
        <v>44847.708333333336</v>
      </c>
      <c r="B9859" s="6">
        <v>159.93</v>
      </c>
      <c r="C9859" s="6">
        <v>156.29259999999999</v>
      </c>
      <c r="D9859" s="6">
        <v>2.3273014845232601E-2</v>
      </c>
      <c r="E9859" s="4">
        <f t="shared" si="38"/>
        <v>3.501793923026688E-2</v>
      </c>
      <c r="F9859" s="4"/>
    </row>
    <row r="9860" spans="1:6" ht="13.2" x14ac:dyDescent="0.25">
      <c r="A9860" s="5">
        <v>44847.75</v>
      </c>
      <c r="B9860" s="6">
        <v>166.39</v>
      </c>
      <c r="C9860" s="6">
        <v>147.49879999999999</v>
      </c>
      <c r="D9860" s="6">
        <v>0.128076974185552</v>
      </c>
      <c r="E9860" s="4">
        <f t="shared" si="38"/>
        <v>3.616314118943751E-2</v>
      </c>
      <c r="F9860" s="4"/>
    </row>
    <row r="9861" spans="1:6" ht="13.2" x14ac:dyDescent="0.25">
      <c r="A9861" s="5">
        <v>44847.791666666664</v>
      </c>
      <c r="B9861" s="6">
        <v>166.19</v>
      </c>
      <c r="C9861" s="6">
        <v>149.89366999999999</v>
      </c>
      <c r="D9861" s="6">
        <v>0.10871926746473</v>
      </c>
      <c r="E9861" s="4">
        <f t="shared" si="38"/>
        <v>3.7687830974809843E-2</v>
      </c>
      <c r="F9861" s="4"/>
    </row>
    <row r="9862" spans="1:6" ht="13.2" x14ac:dyDescent="0.25">
      <c r="A9862" s="5">
        <v>44847.833333333336</v>
      </c>
      <c r="B9862" s="6">
        <v>156.97999999999999</v>
      </c>
      <c r="C9862" s="6">
        <v>153.83752999999999</v>
      </c>
      <c r="D9862" s="6">
        <v>2.0427200046698599E-2</v>
      </c>
      <c r="E9862" s="4">
        <f t="shared" si="38"/>
        <v>3.7427464708578412E-2</v>
      </c>
      <c r="F9862" s="4"/>
    </row>
    <row r="9863" spans="1:6" ht="13.2" x14ac:dyDescent="0.25">
      <c r="A9863" s="5">
        <v>44847.875</v>
      </c>
      <c r="B9863" s="6">
        <v>152.84</v>
      </c>
      <c r="C9863" s="6">
        <v>158.52259000000001</v>
      </c>
      <c r="D9863" s="6">
        <v>3.5847193765885299E-2</v>
      </c>
      <c r="E9863" s="4">
        <f t="shared" si="38"/>
        <v>3.6357785215129911E-2</v>
      </c>
      <c r="F9863" s="4"/>
    </row>
    <row r="9864" spans="1:6" ht="13.2" x14ac:dyDescent="0.25">
      <c r="A9864" s="5">
        <v>44847.916666666664</v>
      </c>
      <c r="B9864" s="6">
        <v>150.28</v>
      </c>
      <c r="C9864" s="6">
        <v>168.28924000000001</v>
      </c>
      <c r="D9864" s="6">
        <v>0.107013615368397</v>
      </c>
      <c r="E9864" s="4">
        <f t="shared" si="38"/>
        <v>4.0345695112599472E-2</v>
      </c>
      <c r="F9864" s="4"/>
    </row>
    <row r="9865" spans="1:6" ht="13.2" x14ac:dyDescent="0.25">
      <c r="A9865" s="5">
        <v>44847.958333333336</v>
      </c>
      <c r="B9865" s="6">
        <v>159.75</v>
      </c>
      <c r="C9865" s="6">
        <v>187.11526000000001</v>
      </c>
      <c r="D9865" s="6">
        <v>0.146248146730523</v>
      </c>
      <c r="E9865" s="4">
        <f t="shared" si="38"/>
        <v>4.548942384468771E-2</v>
      </c>
      <c r="F9865" s="4"/>
    </row>
    <row r="9866" spans="1:6" ht="13.2" x14ac:dyDescent="0.25">
      <c r="A9866" s="5">
        <v>44848</v>
      </c>
      <c r="B9866" s="6">
        <v>191.26</v>
      </c>
      <c r="C9866" s="6">
        <v>217.40942000000001</v>
      </c>
      <c r="D9866" s="6">
        <v>0.12027730905128201</v>
      </c>
      <c r="E9866" s="4">
        <f t="shared" si="38"/>
        <v>5.0028582663170763E-2</v>
      </c>
      <c r="F9866" s="4"/>
    </row>
    <row r="9867" spans="1:6" ht="13.2" x14ac:dyDescent="0.25">
      <c r="A9867" s="5">
        <v>44848.041666666664</v>
      </c>
      <c r="B9867" s="6">
        <v>258.26</v>
      </c>
      <c r="C9867" s="6">
        <v>247.20907</v>
      </c>
      <c r="D9867" s="6">
        <v>4.4702769198557202E-2</v>
      </c>
      <c r="E9867" s="4">
        <f t="shared" si="38"/>
        <v>5.1351156435341327E-2</v>
      </c>
      <c r="F9867" s="4"/>
    </row>
    <row r="9868" spans="1:6" ht="13.2" x14ac:dyDescent="0.25">
      <c r="A9868" s="5">
        <v>44848.083333333336</v>
      </c>
      <c r="B9868" s="6">
        <v>291.02</v>
      </c>
      <c r="C9868" s="6">
        <v>266.67619999999999</v>
      </c>
      <c r="D9868" s="6">
        <v>9.1285986525981605E-2</v>
      </c>
      <c r="E9868" s="4">
        <f t="shared" si="38"/>
        <v>5.4877670939725294E-2</v>
      </c>
      <c r="F9868" s="4"/>
    </row>
    <row r="9869" spans="1:6" ht="13.2" x14ac:dyDescent="0.25">
      <c r="A9869" s="5">
        <v>44848.125</v>
      </c>
      <c r="B9869" s="6">
        <v>283.44</v>
      </c>
      <c r="C9869" s="6">
        <v>268.07402000000002</v>
      </c>
      <c r="D9869" s="6">
        <v>5.7319914850383402E-2</v>
      </c>
      <c r="E9869" s="4">
        <f t="shared" si="38"/>
        <v>5.6684436797768391E-2</v>
      </c>
      <c r="F9869" s="4"/>
    </row>
    <row r="9870" spans="1:6" ht="13.2" x14ac:dyDescent="0.25">
      <c r="A9870" s="5">
        <v>44848.166666666664</v>
      </c>
      <c r="B9870" s="6">
        <v>273.14999999999998</v>
      </c>
      <c r="C9870" s="6">
        <v>258.14618000000002</v>
      </c>
      <c r="D9870" s="6">
        <v>5.8121410125069203E-2</v>
      </c>
      <c r="E9870" s="4">
        <f t="shared" si="38"/>
        <v>5.8401111444207503E-2</v>
      </c>
      <c r="F9870" s="4"/>
    </row>
    <row r="9871" spans="1:6" ht="13.2" x14ac:dyDescent="0.25">
      <c r="A9871" s="5">
        <v>44848.208333333336</v>
      </c>
      <c r="B9871" s="6">
        <v>268.7</v>
      </c>
      <c r="C9871" s="6">
        <v>251.69864999999999</v>
      </c>
      <c r="D9871" s="6">
        <v>6.75464488983155E-2</v>
      </c>
      <c r="E9871" s="4">
        <f t="shared" si="38"/>
        <v>6.0619302391124924E-2</v>
      </c>
      <c r="F9871" s="4"/>
    </row>
    <row r="9872" spans="1:6" ht="13.2" x14ac:dyDescent="0.25">
      <c r="A9872" s="5">
        <v>44848.25</v>
      </c>
      <c r="B9872" s="6">
        <v>269.14999999999998</v>
      </c>
      <c r="C9872" s="6">
        <v>249.22315</v>
      </c>
      <c r="D9872" s="6">
        <v>7.9955854823277703E-2</v>
      </c>
      <c r="E9872" s="4">
        <f t="shared" si="38"/>
        <v>6.3378090846021709E-2</v>
      </c>
      <c r="F9872" s="4"/>
    </row>
    <row r="9873" spans="1:6" ht="13.2" x14ac:dyDescent="0.25">
      <c r="A9873" s="5">
        <v>44848.291666666664</v>
      </c>
      <c r="B9873" s="6">
        <v>266.66000000000003</v>
      </c>
      <c r="C9873" s="6">
        <v>244.12388999999999</v>
      </c>
      <c r="D9873" s="6">
        <v>9.2314234383206101E-2</v>
      </c>
      <c r="E9873" s="4">
        <f t="shared" si="38"/>
        <v>6.7105499692855841E-2</v>
      </c>
      <c r="F9873" s="4"/>
    </row>
    <row r="9874" spans="1:6" ht="13.2" x14ac:dyDescent="0.25">
      <c r="A9874" s="5">
        <v>44848.333333333336</v>
      </c>
      <c r="B9874" s="6">
        <v>272.44</v>
      </c>
      <c r="C9874" s="6">
        <v>239.53440000000001</v>
      </c>
      <c r="D9874" s="6">
        <v>0.13737317061766399</v>
      </c>
      <c r="E9874" s="4">
        <f t="shared" si="38"/>
        <v>7.2244766230119675E-2</v>
      </c>
      <c r="F9874" s="4"/>
    </row>
    <row r="9875" spans="1:6" ht="13.2" x14ac:dyDescent="0.25">
      <c r="A9875" s="5">
        <v>44848.375</v>
      </c>
      <c r="B9875" s="6">
        <v>267.38</v>
      </c>
      <c r="C9875" s="6">
        <v>236.00769</v>
      </c>
      <c r="D9875" s="6">
        <v>0.132929185485439</v>
      </c>
      <c r="E9875" s="4">
        <f t="shared" si="38"/>
        <v>7.5557879896311797E-2</v>
      </c>
      <c r="F9875" s="4"/>
    </row>
    <row r="9876" spans="1:6" ht="13.2" x14ac:dyDescent="0.25">
      <c r="A9876" s="5">
        <v>44848.416666666664</v>
      </c>
      <c r="B9876" s="6">
        <v>268.94</v>
      </c>
      <c r="C9876" s="6">
        <v>233.68216000000001</v>
      </c>
      <c r="D9876" s="6">
        <v>0.150879468077494</v>
      </c>
      <c r="E9876" s="4">
        <f t="shared" si="38"/>
        <v>8.0223537286310626E-2</v>
      </c>
      <c r="F9876" s="4"/>
    </row>
    <row r="9877" spans="1:6" ht="13.2" x14ac:dyDescent="0.25">
      <c r="A9877" s="5">
        <v>44848.458333333336</v>
      </c>
      <c r="B9877" s="6">
        <v>270.18</v>
      </c>
      <c r="C9877" s="6">
        <v>235.15012999999999</v>
      </c>
      <c r="D9877" s="6">
        <v>0.14896810816136899</v>
      </c>
      <c r="E9877" s="4">
        <f t="shared" si="38"/>
        <v>8.4744442155706937E-2</v>
      </c>
      <c r="F9877" s="4"/>
    </row>
    <row r="9878" spans="1:6" ht="13.2" x14ac:dyDescent="0.25">
      <c r="A9878" s="5">
        <v>44848.5</v>
      </c>
      <c r="B9878" s="6">
        <v>272.26</v>
      </c>
      <c r="C9878" s="6">
        <v>241.32624000000001</v>
      </c>
      <c r="D9878" s="6">
        <v>0.12818233110498001</v>
      </c>
      <c r="E9878" s="4">
        <f t="shared" si="38"/>
        <v>8.8032775306445529E-2</v>
      </c>
      <c r="F9878" s="4"/>
    </row>
    <row r="9879" spans="1:6" ht="13.2" x14ac:dyDescent="0.25">
      <c r="A9879" s="5">
        <v>44848.541666666664</v>
      </c>
      <c r="B9879" s="6">
        <v>279.67</v>
      </c>
      <c r="C9879" s="6">
        <v>245.27498</v>
      </c>
      <c r="D9879" s="6">
        <v>0.14023044666031501</v>
      </c>
      <c r="E9879" s="4">
        <f t="shared" si="38"/>
        <v>9.2990246967163612E-2</v>
      </c>
      <c r="F9879" s="4"/>
    </row>
    <row r="9880" spans="1:6" ht="13.2" x14ac:dyDescent="0.25">
      <c r="A9880" s="5">
        <v>44848.583333333336</v>
      </c>
      <c r="B9880" s="6">
        <v>279.39</v>
      </c>
      <c r="C9880" s="6">
        <v>239.27033</v>
      </c>
      <c r="D9880" s="6">
        <v>0.167675072793187</v>
      </c>
      <c r="E9880" s="4">
        <f t="shared" si="38"/>
        <v>9.6460369749256661E-2</v>
      </c>
      <c r="F9880" s="4"/>
    </row>
    <row r="9881" spans="1:6" ht="13.2" x14ac:dyDescent="0.25">
      <c r="A9881" s="5">
        <v>44848.625</v>
      </c>
      <c r="B9881" s="6">
        <v>244.85</v>
      </c>
      <c r="C9881" s="6">
        <v>216.62155999999999</v>
      </c>
      <c r="D9881" s="6">
        <v>0.13031223669518399</v>
      </c>
      <c r="E9881" s="4">
        <f t="shared" si="38"/>
        <v>9.6970274226829911E-2</v>
      </c>
      <c r="F9881" s="4"/>
    </row>
    <row r="9882" spans="1:6" ht="13.2" x14ac:dyDescent="0.25">
      <c r="A9882" s="5">
        <v>44848.666666666664</v>
      </c>
      <c r="B9882" s="6">
        <v>173.3</v>
      </c>
      <c r="C9882" s="6">
        <v>185.94596000000001</v>
      </c>
      <c r="D9882" s="6">
        <v>6.8008791371428498E-2</v>
      </c>
      <c r="E9882" s="4">
        <f t="shared" si="38"/>
        <v>9.9403672967922976E-2</v>
      </c>
      <c r="F9882" s="4"/>
    </row>
    <row r="9883" spans="1:6" ht="13.2" x14ac:dyDescent="0.25">
      <c r="A9883" s="5">
        <v>44848.708333333336</v>
      </c>
      <c r="B9883" s="6">
        <v>156.11000000000001</v>
      </c>
      <c r="C9883" s="6">
        <v>160.58264</v>
      </c>
      <c r="D9883" s="6">
        <v>2.7852574848688399E-2</v>
      </c>
      <c r="E9883" s="4">
        <f t="shared" si="38"/>
        <v>9.9594487968066983E-2</v>
      </c>
      <c r="F9883" s="4"/>
    </row>
    <row r="9884" spans="1:6" ht="13.2" x14ac:dyDescent="0.25">
      <c r="A9884" s="5">
        <v>44848.75</v>
      </c>
      <c r="B9884" s="6">
        <v>155.47</v>
      </c>
      <c r="C9884" s="6">
        <v>151.04384999999999</v>
      </c>
      <c r="D9884" s="6">
        <v>2.93037419265995E-2</v>
      </c>
      <c r="E9884" s="4">
        <f t="shared" si="38"/>
        <v>9.5478936623943952E-2</v>
      </c>
      <c r="F9884" s="4"/>
    </row>
    <row r="9885" spans="1:6" ht="13.2" x14ac:dyDescent="0.25">
      <c r="A9885" s="5">
        <v>44848.791666666664</v>
      </c>
      <c r="B9885" s="6">
        <v>153.69</v>
      </c>
      <c r="C9885" s="6">
        <v>153.21068</v>
      </c>
      <c r="D9885" s="6">
        <v>3.1285025299802901E-3</v>
      </c>
      <c r="E9885" s="4">
        <f t="shared" si="38"/>
        <v>9.1079321418329404E-2</v>
      </c>
      <c r="F9885" s="4"/>
    </row>
    <row r="9886" spans="1:6" ht="13.2" x14ac:dyDescent="0.25">
      <c r="A9886" s="5">
        <v>44848.833333333336</v>
      </c>
      <c r="B9886" s="6">
        <v>153.06</v>
      </c>
      <c r="C9886" s="6">
        <v>157.89243999999999</v>
      </c>
      <c r="D9886" s="6">
        <v>3.0605898547137401E-2</v>
      </c>
      <c r="E9886" s="4">
        <f t="shared" si="38"/>
        <v>9.1503433855847693E-2</v>
      </c>
      <c r="F9886" s="4"/>
    </row>
    <row r="9887" spans="1:6" ht="13.2" x14ac:dyDescent="0.25">
      <c r="A9887" s="5">
        <v>44848.875</v>
      </c>
      <c r="B9887" s="6">
        <v>144.59</v>
      </c>
      <c r="C9887" s="6">
        <v>162.70257000000001</v>
      </c>
      <c r="D9887" s="6">
        <v>0.11132319544798799</v>
      </c>
      <c r="E9887" s="4">
        <f t="shared" si="38"/>
        <v>9.4648267259268629E-2</v>
      </c>
      <c r="F9887" s="4"/>
    </row>
    <row r="9888" spans="1:6" ht="13.2" x14ac:dyDescent="0.25">
      <c r="A9888" s="5">
        <v>44848.916666666664</v>
      </c>
      <c r="B9888" s="6">
        <v>146.79</v>
      </c>
      <c r="C9888" s="6">
        <v>170.88408999999999</v>
      </c>
      <c r="D9888" s="6">
        <v>0.14099668377553401</v>
      </c>
      <c r="E9888" s="4">
        <f t="shared" si="38"/>
        <v>9.6064228442899344E-2</v>
      </c>
      <c r="F9888" s="4"/>
    </row>
    <row r="9889" spans="1:6" ht="13.2" x14ac:dyDescent="0.25">
      <c r="A9889" s="5">
        <v>44848.958333333336</v>
      </c>
      <c r="B9889" s="6">
        <v>150.27000000000001</v>
      </c>
      <c r="C9889" s="6">
        <v>187.48146</v>
      </c>
      <c r="D9889" s="6">
        <v>0.198480745776142</v>
      </c>
      <c r="E9889" s="4">
        <f t="shared" si="38"/>
        <v>9.8240586736466795E-2</v>
      </c>
      <c r="F9889" s="4"/>
    </row>
    <row r="9890" spans="1:6" ht="13.2" x14ac:dyDescent="0.25">
      <c r="A9890" s="5">
        <v>44846</v>
      </c>
      <c r="B9890" s="6">
        <v>201.97</v>
      </c>
      <c r="C9890" s="6">
        <v>220.4615</v>
      </c>
      <c r="D9890" s="6">
        <v>8.3876323076818401E-2</v>
      </c>
      <c r="E9890" s="4">
        <f t="shared" si="38"/>
        <v>9.6723878987530806E-2</v>
      </c>
      <c r="F9890" s="4"/>
    </row>
    <row r="9891" spans="1:6" ht="13.2" x14ac:dyDescent="0.25">
      <c r="A9891" s="5">
        <v>44846.041666666664</v>
      </c>
      <c r="B9891" s="6">
        <v>256.37</v>
      </c>
      <c r="C9891" s="6">
        <v>257.64523000000003</v>
      </c>
      <c r="D9891" s="6">
        <v>4.9495579638715601E-3</v>
      </c>
      <c r="E9891" s="4">
        <f t="shared" si="38"/>
        <v>9.5067495186085552E-2</v>
      </c>
      <c r="F9891" s="4"/>
    </row>
    <row r="9892" spans="1:6" ht="13.2" x14ac:dyDescent="0.25">
      <c r="A9892" s="5">
        <v>44846.083333333336</v>
      </c>
      <c r="B9892" s="6">
        <v>279.33999999999997</v>
      </c>
      <c r="C9892" s="6">
        <v>277.51652000000001</v>
      </c>
      <c r="D9892" s="6">
        <v>6.5707079347923497E-3</v>
      </c>
      <c r="E9892" s="4">
        <f t="shared" si="38"/>
        <v>9.1537691911452682E-2</v>
      </c>
      <c r="F9892" s="4"/>
    </row>
    <row r="9893" spans="1:6" ht="13.2" x14ac:dyDescent="0.25">
      <c r="A9893" s="5">
        <v>44846.125</v>
      </c>
      <c r="B9893" s="6">
        <v>276.52</v>
      </c>
      <c r="C9893" s="6">
        <v>279.19650999999999</v>
      </c>
      <c r="D9893" s="6">
        <v>9.5864736991161E-3</v>
      </c>
      <c r="E9893" s="4">
        <f t="shared" si="38"/>
        <v>8.9548798530149867E-2</v>
      </c>
      <c r="F9893" s="4"/>
    </row>
    <row r="9894" spans="1:6" ht="13.2" x14ac:dyDescent="0.25">
      <c r="A9894" s="5">
        <v>44846.166666666664</v>
      </c>
      <c r="B9894" s="6">
        <v>267.14</v>
      </c>
      <c r="C9894" s="6">
        <v>271.18036000000001</v>
      </c>
      <c r="D9894" s="6">
        <v>1.4899161576450499E-2</v>
      </c>
      <c r="E9894" s="4">
        <f t="shared" si="38"/>
        <v>8.7747871507290756E-2</v>
      </c>
      <c r="F9894" s="4"/>
    </row>
    <row r="9895" spans="1:6" ht="13.2" x14ac:dyDescent="0.25">
      <c r="A9895" s="5">
        <v>44846.208333333336</v>
      </c>
      <c r="B9895" s="6">
        <v>258.33999999999997</v>
      </c>
      <c r="C9895" s="6">
        <v>265.57114999999999</v>
      </c>
      <c r="D9895" s="6">
        <v>2.72286729940357E-2</v>
      </c>
      <c r="E9895" s="4">
        <f t="shared" si="38"/>
        <v>8.6067964177945766E-2</v>
      </c>
      <c r="F9895" s="4"/>
    </row>
    <row r="9896" spans="1:6" ht="13.2" x14ac:dyDescent="0.25">
      <c r="A9896" s="5">
        <v>44846.25</v>
      </c>
      <c r="B9896" s="6">
        <v>260.44</v>
      </c>
      <c r="C9896" s="6">
        <v>264.65697</v>
      </c>
      <c r="D9896" s="6">
        <v>1.5933719788297999E-2</v>
      </c>
      <c r="E9896" s="4">
        <f t="shared" si="38"/>
        <v>8.3400375218154951E-2</v>
      </c>
      <c r="F9896" s="4"/>
    </row>
    <row r="9897" spans="1:6" ht="13.2" x14ac:dyDescent="0.25">
      <c r="A9897" s="5">
        <v>44846.291666666664</v>
      </c>
      <c r="B9897" s="6">
        <v>256.89</v>
      </c>
      <c r="C9897" s="6">
        <v>262.88364000000001</v>
      </c>
      <c r="D9897" s="6">
        <v>2.27995930062442E-2</v>
      </c>
      <c r="E9897" s="4">
        <f t="shared" si="38"/>
        <v>8.0503931827448208E-2</v>
      </c>
      <c r="F9897" s="4"/>
    </row>
    <row r="9898" spans="1:6" ht="13.2" x14ac:dyDescent="0.25">
      <c r="A9898" s="5">
        <v>44846.333333333336</v>
      </c>
      <c r="B9898" s="6">
        <v>252.27</v>
      </c>
      <c r="C9898" s="6">
        <v>260.82825000000003</v>
      </c>
      <c r="D9898" s="6">
        <v>3.2811821572241502E-2</v>
      </c>
      <c r="E9898" s="4">
        <f t="shared" si="38"/>
        <v>7.6147208950555614E-2</v>
      </c>
      <c r="F9898" s="4"/>
    </row>
    <row r="9899" spans="1:6" ht="13.2" x14ac:dyDescent="0.25">
      <c r="A9899" s="5">
        <v>44846.375</v>
      </c>
      <c r="B9899" s="6">
        <v>238.92</v>
      </c>
      <c r="C9899" s="6">
        <v>257.24572000000001</v>
      </c>
      <c r="D9899" s="6">
        <v>7.12381920290064E-2</v>
      </c>
      <c r="E9899" s="4">
        <f t="shared" si="38"/>
        <v>7.3576750889870909E-2</v>
      </c>
      <c r="F9899" s="4"/>
    </row>
    <row r="9900" spans="1:6" ht="13.2" x14ac:dyDescent="0.25">
      <c r="A9900" s="5">
        <v>44846.416666666664</v>
      </c>
      <c r="B9900" s="6">
        <v>241.58</v>
      </c>
      <c r="C9900" s="6">
        <v>251.87706</v>
      </c>
      <c r="D9900" s="6">
        <v>4.0881293437361799E-2</v>
      </c>
      <c r="E9900" s="4">
        <f t="shared" si="38"/>
        <v>6.8993493613198717E-2</v>
      </c>
      <c r="F9900" s="4"/>
    </row>
    <row r="9901" spans="1:6" ht="13.2" x14ac:dyDescent="0.25">
      <c r="A9901" s="5">
        <v>44846.458333333336</v>
      </c>
      <c r="B9901" s="6">
        <v>241.93</v>
      </c>
      <c r="C9901" s="6">
        <v>248.68893</v>
      </c>
      <c r="D9901" s="6">
        <v>2.7178250354770402E-2</v>
      </c>
      <c r="E9901" s="4">
        <f t="shared" si="38"/>
        <v>6.3918916204590448E-2</v>
      </c>
      <c r="F9901" s="4"/>
    </row>
    <row r="9902" spans="1:6" ht="13.2" x14ac:dyDescent="0.25">
      <c r="A9902" s="5">
        <v>44846.5</v>
      </c>
      <c r="B9902" s="6">
        <v>248.74</v>
      </c>
      <c r="C9902" s="6">
        <v>254.32447999999999</v>
      </c>
      <c r="D9902" s="6">
        <v>2.19580907036553E-2</v>
      </c>
      <c r="E9902" s="4">
        <f t="shared" si="38"/>
        <v>5.9492906187868587E-2</v>
      </c>
      <c r="F9902" s="4"/>
    </row>
    <row r="9903" spans="1:6" ht="13.2" x14ac:dyDescent="0.25">
      <c r="A9903" s="5">
        <v>44846.541666666664</v>
      </c>
      <c r="B9903" s="6">
        <v>261.04000000000002</v>
      </c>
      <c r="C9903" s="6">
        <v>260.49597999999997</v>
      </c>
      <c r="D9903" s="6">
        <v>2.08840074998487E-3</v>
      </c>
      <c r="E9903" s="4">
        <f t="shared" si="38"/>
        <v>5.3736987608271503E-2</v>
      </c>
      <c r="F9903" s="4"/>
    </row>
    <row r="9904" spans="1:6" ht="13.2" x14ac:dyDescent="0.25">
      <c r="A9904" s="5">
        <v>44846.583333333336</v>
      </c>
      <c r="B9904" s="6">
        <v>257.52999999999997</v>
      </c>
      <c r="C9904" s="6">
        <v>251.82755</v>
      </c>
      <c r="D9904" s="6">
        <v>2.2644265887509001E-2</v>
      </c>
      <c r="E9904" s="4">
        <f t="shared" si="38"/>
        <v>4.7694037320534934E-2</v>
      </c>
      <c r="F9904" s="4"/>
    </row>
    <row r="9905" spans="1:6" ht="13.2" x14ac:dyDescent="0.25">
      <c r="A9905" s="5">
        <v>44846.625</v>
      </c>
      <c r="B9905" s="6">
        <v>231.45</v>
      </c>
      <c r="C9905" s="6">
        <v>217.86399</v>
      </c>
      <c r="D9905" s="6">
        <v>6.2360053168951803E-2</v>
      </c>
      <c r="E9905" s="4">
        <f t="shared" si="38"/>
        <v>4.4862696340275253E-2</v>
      </c>
      <c r="F9905" s="4"/>
    </row>
    <row r="9906" spans="1:6" ht="13.2" x14ac:dyDescent="0.25">
      <c r="A9906" s="5">
        <v>44846.666666666664</v>
      </c>
      <c r="B9906" s="6">
        <v>171.6</v>
      </c>
      <c r="C9906" s="6">
        <v>174.07487</v>
      </c>
      <c r="D9906" s="6">
        <v>1.4217273291658899E-2</v>
      </c>
      <c r="E9906" s="4">
        <f t="shared" si="38"/>
        <v>4.2621383086951521E-2</v>
      </c>
      <c r="F9906" s="4"/>
    </row>
    <row r="9907" spans="1:6" ht="13.2" x14ac:dyDescent="0.25">
      <c r="A9907" s="5">
        <v>44846.708333333336</v>
      </c>
      <c r="B9907" s="6">
        <v>163.22</v>
      </c>
      <c r="C9907" s="6">
        <v>143.39322999999999</v>
      </c>
      <c r="D9907" s="6">
        <v>0.13826852216105301</v>
      </c>
      <c r="E9907" s="4">
        <f t="shared" si="38"/>
        <v>4.7222047558300041E-2</v>
      </c>
      <c r="F9907" s="4"/>
    </row>
    <row r="9908" spans="1:6" ht="13.2" x14ac:dyDescent="0.25">
      <c r="A9908" s="5">
        <v>44846.75</v>
      </c>
      <c r="B9908" s="6">
        <v>161.22999999999999</v>
      </c>
      <c r="C9908" s="6">
        <v>135.64788999999999</v>
      </c>
      <c r="D9908" s="6">
        <v>0.188592023067959</v>
      </c>
      <c r="E9908" s="4">
        <f t="shared" si="38"/>
        <v>5.3859059272523359E-2</v>
      </c>
      <c r="F9908" s="4"/>
    </row>
    <row r="9909" spans="1:6" ht="13.2" x14ac:dyDescent="0.25">
      <c r="A9909" s="5">
        <v>44846.791666666664</v>
      </c>
      <c r="B9909" s="6">
        <v>158.11000000000001</v>
      </c>
      <c r="C9909" s="6">
        <v>138.13663</v>
      </c>
      <c r="D9909" s="6">
        <v>0.14459140924460001</v>
      </c>
      <c r="E9909" s="4">
        <f t="shared" si="38"/>
        <v>5.9753347052299177E-2</v>
      </c>
      <c r="F9909" s="4"/>
    </row>
    <row r="9910" spans="1:6" ht="13.2" x14ac:dyDescent="0.25">
      <c r="A9910" s="5">
        <v>44846.833333333336</v>
      </c>
      <c r="B9910" s="6">
        <v>154.13</v>
      </c>
      <c r="C9910" s="6">
        <v>138.86992000000001</v>
      </c>
      <c r="D9910" s="6">
        <v>0.10988758400667301</v>
      </c>
      <c r="E9910" s="4">
        <f t="shared" si="38"/>
        <v>6.3056750613113152E-2</v>
      </c>
      <c r="F9910" s="4"/>
    </row>
    <row r="9911" spans="1:6" ht="13.2" x14ac:dyDescent="0.25">
      <c r="A9911" s="5">
        <v>44846.875</v>
      </c>
      <c r="B9911" s="6">
        <v>165.68</v>
      </c>
      <c r="C9911" s="6">
        <v>140.48707999999999</v>
      </c>
      <c r="D9911" s="6">
        <v>0.179325529436586</v>
      </c>
      <c r="E9911" s="4">
        <f t="shared" si="38"/>
        <v>6.5890181195971426E-2</v>
      </c>
      <c r="F9911" s="4"/>
    </row>
    <row r="9912" spans="1:6" ht="13.2" x14ac:dyDescent="0.25">
      <c r="A9912" s="5">
        <v>44846.916666666664</v>
      </c>
      <c r="B9912" s="6">
        <v>171.56</v>
      </c>
      <c r="C9912" s="6">
        <v>150.57812999999999</v>
      </c>
      <c r="D9912" s="6">
        <v>0.13934208108441701</v>
      </c>
      <c r="E9912" s="4">
        <f t="shared" si="38"/>
        <v>6.5821239417174868E-2</v>
      </c>
      <c r="F9912" s="4"/>
    </row>
    <row r="9913" spans="1:6" ht="13.2" x14ac:dyDescent="0.25">
      <c r="A9913" s="5">
        <v>44846.958333333336</v>
      </c>
      <c r="B9913" s="6">
        <v>187.68</v>
      </c>
      <c r="C9913" s="6">
        <v>175.46364</v>
      </c>
      <c r="D9913" s="6">
        <v>6.9623313411257201E-2</v>
      </c>
      <c r="E9913" s="4">
        <f t="shared" si="38"/>
        <v>6.0452179735304666E-2</v>
      </c>
      <c r="F9913" s="4"/>
    </row>
    <row r="9914" spans="1:6" ht="13.2" x14ac:dyDescent="0.25">
      <c r="A9914" s="5">
        <v>44847</v>
      </c>
      <c r="B9914" s="6">
        <v>216.53</v>
      </c>
      <c r="C9914" s="6">
        <v>207.09101000000001</v>
      </c>
      <c r="D9914" s="6">
        <v>4.5578946184095498E-2</v>
      </c>
      <c r="E9914" s="4">
        <f t="shared" si="38"/>
        <v>5.8856455698107879E-2</v>
      </c>
      <c r="F9914" s="4"/>
    </row>
    <row r="9915" spans="1:6" ht="13.2" x14ac:dyDescent="0.25">
      <c r="A9915" s="5">
        <v>44847.041666666664</v>
      </c>
      <c r="B9915" s="6">
        <v>246.89</v>
      </c>
      <c r="C9915" s="6">
        <v>242.61792</v>
      </c>
      <c r="D9915" s="6">
        <v>1.7608262406997699E-2</v>
      </c>
      <c r="E9915" s="4">
        <f t="shared" si="38"/>
        <v>5.9383901716571465E-2</v>
      </c>
      <c r="F9915" s="4"/>
    </row>
    <row r="9916" spans="1:6" ht="13.2" x14ac:dyDescent="0.25">
      <c r="A9916" s="5">
        <v>44847.083333333336</v>
      </c>
      <c r="B9916" s="6">
        <v>272.72000000000003</v>
      </c>
      <c r="C9916" s="6">
        <v>265.26780000000002</v>
      </c>
      <c r="D9916" s="6">
        <v>2.8093119481520198E-2</v>
      </c>
      <c r="E9916" s="4">
        <f t="shared" si="38"/>
        <v>6.0280668864351794E-2</v>
      </c>
      <c r="F9916" s="4"/>
    </row>
    <row r="9917" spans="1:6" ht="13.2" x14ac:dyDescent="0.25">
      <c r="A9917" s="5">
        <v>44847.125</v>
      </c>
      <c r="B9917" s="6">
        <v>269.56</v>
      </c>
      <c r="C9917" s="6">
        <v>267.87011999999999</v>
      </c>
      <c r="D9917" s="6">
        <v>6.3085796952643096E-3</v>
      </c>
      <c r="E9917" s="4">
        <f t="shared" si="38"/>
        <v>6.0144089947524633E-2</v>
      </c>
      <c r="F9917" s="4"/>
    </row>
    <row r="9918" spans="1:6" ht="13.2" x14ac:dyDescent="0.25">
      <c r="A9918" s="5">
        <v>44847.166666666664</v>
      </c>
      <c r="B9918" s="6">
        <v>269.27</v>
      </c>
      <c r="C9918" s="6">
        <v>258.65375</v>
      </c>
      <c r="D9918" s="6">
        <v>4.1044253176302198E-2</v>
      </c>
      <c r="E9918" s="4">
        <f t="shared" si="38"/>
        <v>6.1233468764185117E-2</v>
      </c>
      <c r="F9918" s="4"/>
    </row>
    <row r="9919" spans="1:6" ht="13.2" x14ac:dyDescent="0.25">
      <c r="A9919" s="5">
        <v>44847.208333333336</v>
      </c>
      <c r="B9919" s="6">
        <v>263.19</v>
      </c>
      <c r="C9919" s="6">
        <v>252.17393000000001</v>
      </c>
      <c r="D9919" s="6">
        <v>4.3684412579841098E-2</v>
      </c>
      <c r="E9919" s="4">
        <f t="shared" si="38"/>
        <v>6.1919124580260339E-2</v>
      </c>
      <c r="F9919" s="4"/>
    </row>
    <row r="9920" spans="1:6" ht="13.2" x14ac:dyDescent="0.25">
      <c r="A9920" s="5">
        <v>44847.25</v>
      </c>
      <c r="B9920" s="6">
        <v>261.31</v>
      </c>
      <c r="C9920" s="6">
        <v>249.46612999999999</v>
      </c>
      <c r="D9920" s="6">
        <v>4.7476865897586998E-2</v>
      </c>
      <c r="E9920" s="4">
        <f t="shared" si="38"/>
        <v>6.3233422334814049E-2</v>
      </c>
      <c r="F9920" s="4"/>
    </row>
    <row r="9921" spans="1:6" ht="13.2" x14ac:dyDescent="0.25">
      <c r="A9921" s="5">
        <v>44847.291666666664</v>
      </c>
      <c r="B9921" s="6">
        <v>254.69</v>
      </c>
      <c r="C9921" s="6">
        <v>244.83794</v>
      </c>
      <c r="D9921" s="6">
        <v>4.0239106733212897E-2</v>
      </c>
      <c r="E9921" s="4">
        <f t="shared" si="38"/>
        <v>6.3960068740104417E-2</v>
      </c>
      <c r="F9921" s="4"/>
    </row>
    <row r="9922" spans="1:6" ht="13.2" x14ac:dyDescent="0.25">
      <c r="A9922" s="5">
        <v>44847.333333333336</v>
      </c>
      <c r="B9922" s="6">
        <v>253.91</v>
      </c>
      <c r="C9922" s="6">
        <v>240.21716000000001</v>
      </c>
      <c r="D9922" s="6">
        <v>5.7001922760222402E-2</v>
      </c>
      <c r="E9922" s="4">
        <f t="shared" si="38"/>
        <v>6.4967989622936942E-2</v>
      </c>
      <c r="F9922" s="4"/>
    </row>
    <row r="9923" spans="1:6" ht="13.2" x14ac:dyDescent="0.25">
      <c r="A9923" s="5">
        <v>44847.375</v>
      </c>
      <c r="B9923" s="6">
        <v>259.68</v>
      </c>
      <c r="C9923" s="6">
        <v>235.56717</v>
      </c>
      <c r="D9923" s="6">
        <v>0.102360740675366</v>
      </c>
      <c r="E9923" s="4">
        <f t="shared" si="38"/>
        <v>6.6264762483201914E-2</v>
      </c>
      <c r="F9923" s="4"/>
    </row>
    <row r="9924" spans="1:6" ht="13.2" x14ac:dyDescent="0.25">
      <c r="A9924" s="5">
        <v>44847.416666666664</v>
      </c>
      <c r="B9924" s="6">
        <v>252.02</v>
      </c>
      <c r="C9924" s="6">
        <v>231.65600000000001</v>
      </c>
      <c r="D9924" s="6">
        <v>8.7906205753358405E-2</v>
      </c>
      <c r="E9924" s="4">
        <f t="shared" si="38"/>
        <v>6.8224133829701786E-2</v>
      </c>
      <c r="F9924" s="4"/>
    </row>
    <row r="9925" spans="1:6" ht="13.2" x14ac:dyDescent="0.25">
      <c r="A9925" s="5">
        <v>44847.458333333336</v>
      </c>
      <c r="B9925" s="6">
        <v>251.28</v>
      </c>
      <c r="C9925" s="6">
        <v>232.05036000000001</v>
      </c>
      <c r="D9925" s="6">
        <v>8.2868391154402796E-2</v>
      </c>
      <c r="E9925" s="4">
        <f t="shared" si="38"/>
        <v>7.0544556363019803E-2</v>
      </c>
      <c r="F9925" s="4"/>
    </row>
    <row r="9926" spans="1:6" ht="13.2" x14ac:dyDescent="0.25">
      <c r="A9926" s="5">
        <v>44847.5</v>
      </c>
      <c r="B9926" s="6">
        <v>257.79000000000002</v>
      </c>
      <c r="C9926" s="6">
        <v>238.36709999999999</v>
      </c>
      <c r="D9926" s="6">
        <v>8.1483140920034794E-2</v>
      </c>
      <c r="E9926" s="4">
        <f t="shared" si="38"/>
        <v>7.3024766788702275E-2</v>
      </c>
      <c r="F9926" s="4"/>
    </row>
    <row r="9927" spans="1:6" ht="13.2" x14ac:dyDescent="0.25">
      <c r="A9927" s="5">
        <v>44847.541666666664</v>
      </c>
      <c r="B9927" s="6">
        <v>253.76</v>
      </c>
      <c r="C9927" s="6">
        <v>241.57374999999999</v>
      </c>
      <c r="D9927" s="6">
        <v>5.0445257400690197E-2</v>
      </c>
      <c r="E9927" s="4">
        <f t="shared" si="38"/>
        <v>7.5039635815814992E-2</v>
      </c>
      <c r="F9927" s="4"/>
    </row>
    <row r="9928" spans="1:6" ht="13.2" x14ac:dyDescent="0.25">
      <c r="A9928" s="5">
        <v>44847.583333333336</v>
      </c>
      <c r="B9928" s="6">
        <v>261.22000000000003</v>
      </c>
      <c r="C9928" s="6">
        <v>231.69014999999999</v>
      </c>
      <c r="D9928" s="6">
        <v>0.12745405879360799</v>
      </c>
      <c r="E9928" s="4">
        <f t="shared" si="38"/>
        <v>7.940671052023579E-2</v>
      </c>
      <c r="F9928" s="4"/>
    </row>
    <row r="9929" spans="1:6" ht="13.2" x14ac:dyDescent="0.25">
      <c r="A9929" s="5">
        <v>44847.625</v>
      </c>
      <c r="B9929" s="6">
        <v>240.83</v>
      </c>
      <c r="C9929" s="6">
        <v>203.17402000000001</v>
      </c>
      <c r="D9929" s="6">
        <v>0.18533855854208101</v>
      </c>
      <c r="E9929" s="4">
        <f t="shared" si="38"/>
        <v>8.4530814910782834E-2</v>
      </c>
      <c r="F9929" s="4"/>
    </row>
    <row r="9930" spans="1:6" ht="13.2" x14ac:dyDescent="0.25">
      <c r="A9930" s="5">
        <v>44847.666666666664</v>
      </c>
      <c r="B9930" s="6">
        <v>180.45</v>
      </c>
      <c r="C9930" s="6">
        <v>167.99875</v>
      </c>
      <c r="D9930" s="6">
        <v>7.4115134785228895E-2</v>
      </c>
      <c r="E9930" s="4">
        <f t="shared" si="38"/>
        <v>8.7026559139681561E-2</v>
      </c>
      <c r="F9930" s="4"/>
    </row>
    <row r="9931" spans="1:6" ht="13.2" x14ac:dyDescent="0.25">
      <c r="A9931" s="5">
        <v>44847.708333333336</v>
      </c>
      <c r="B9931" s="6">
        <v>159.93</v>
      </c>
      <c r="C9931" s="6">
        <v>141.94656000000001</v>
      </c>
      <c r="D9931" s="6">
        <v>0.126691622537383</v>
      </c>
      <c r="E9931" s="4">
        <f t="shared" si="38"/>
        <v>8.6544188322028689E-2</v>
      </c>
      <c r="F9931" s="4"/>
    </row>
    <row r="9932" spans="1:6" ht="13.2" x14ac:dyDescent="0.25">
      <c r="A9932" s="5">
        <v>44847.75</v>
      </c>
      <c r="B9932" s="6">
        <v>166.39</v>
      </c>
      <c r="C9932" s="6">
        <v>134.24011999999999</v>
      </c>
      <c r="D9932" s="6">
        <v>0.239495316303352</v>
      </c>
      <c r="E9932" s="4">
        <f t="shared" si="38"/>
        <v>8.8665158873503402E-2</v>
      </c>
      <c r="F9932" s="4"/>
    </row>
    <row r="9933" spans="1:6" ht="13.2" x14ac:dyDescent="0.25">
      <c r="A9933" s="5">
        <v>44847.791666666664</v>
      </c>
      <c r="B9933" s="6">
        <v>166.19</v>
      </c>
      <c r="C9933" s="6">
        <v>136.8716</v>
      </c>
      <c r="D9933" s="6">
        <v>0.21420367702284401</v>
      </c>
      <c r="E9933" s="4">
        <f t="shared" si="38"/>
        <v>9.1565670030930232E-2</v>
      </c>
      <c r="F9933" s="4"/>
    </row>
    <row r="9934" spans="1:6" ht="13.2" x14ac:dyDescent="0.25">
      <c r="A9934" s="5">
        <v>44847.833333333336</v>
      </c>
      <c r="B9934" s="6">
        <v>156.97999999999999</v>
      </c>
      <c r="C9934" s="6">
        <v>140.0814</v>
      </c>
      <c r="D9934" s="6">
        <v>0.120634145575358</v>
      </c>
      <c r="E9934" s="4">
        <f t="shared" si="38"/>
        <v>9.2013443429625433E-2</v>
      </c>
      <c r="F9934" s="4"/>
    </row>
    <row r="9935" spans="1:6" ht="13.2" x14ac:dyDescent="0.25">
      <c r="A9935" s="5">
        <v>44847.875</v>
      </c>
      <c r="B9935" s="6">
        <v>152.84</v>
      </c>
      <c r="C9935" s="6">
        <v>143.49204</v>
      </c>
      <c r="D9935" s="6">
        <v>6.5146192081456195E-2</v>
      </c>
      <c r="E9935" s="4">
        <f t="shared" si="38"/>
        <v>8.7255971039828364E-2</v>
      </c>
      <c r="F9935" s="4"/>
    </row>
    <row r="9936" spans="1:6" ht="13.2" x14ac:dyDescent="0.25">
      <c r="A9936" s="5">
        <v>44847.916666666664</v>
      </c>
      <c r="B9936" s="6">
        <v>150.28</v>
      </c>
      <c r="C9936" s="6">
        <v>151.24431000000001</v>
      </c>
      <c r="D9936" s="6">
        <v>6.3758431639511703E-3</v>
      </c>
      <c r="E9936" s="4">
        <f t="shared" si="38"/>
        <v>8.1715711126475618E-2</v>
      </c>
      <c r="F9936" s="4"/>
    </row>
    <row r="9937" spans="1:6" ht="13.2" x14ac:dyDescent="0.25">
      <c r="A9937" s="5">
        <v>44847.958333333336</v>
      </c>
      <c r="B9937" s="6">
        <v>159.75</v>
      </c>
      <c r="C9937" s="6">
        <v>170.25785999999999</v>
      </c>
      <c r="D9937" s="6">
        <v>6.1717326882882201E-2</v>
      </c>
      <c r="E9937" s="4">
        <f t="shared" si="38"/>
        <v>8.1386295021126667E-2</v>
      </c>
      <c r="F9937" s="4"/>
    </row>
    <row r="9938" spans="1:6" ht="13.2" x14ac:dyDescent="0.25">
      <c r="A9938" s="5">
        <v>44848</v>
      </c>
      <c r="B9938" s="6">
        <v>191.26</v>
      </c>
      <c r="C9938" s="6">
        <v>205.77114</v>
      </c>
      <c r="D9938" s="6">
        <v>7.0520773710054802E-2</v>
      </c>
      <c r="E9938" s="4">
        <f t="shared" si="38"/>
        <v>8.2425537834708296E-2</v>
      </c>
      <c r="F9938" s="4"/>
    </row>
    <row r="9939" spans="1:6" ht="13.2" x14ac:dyDescent="0.25">
      <c r="A9939" s="5">
        <v>44848.041666666664</v>
      </c>
      <c r="B9939" s="6">
        <v>258.26</v>
      </c>
      <c r="C9939" s="6">
        <v>239.68024</v>
      </c>
      <c r="D9939" s="6">
        <v>7.7518947744711797E-2</v>
      </c>
      <c r="E9939" s="4">
        <f t="shared" si="38"/>
        <v>8.4921816390446381E-2</v>
      </c>
      <c r="F9939" s="4"/>
    </row>
    <row r="9940" spans="1:6" ht="13.2" x14ac:dyDescent="0.25">
      <c r="A9940" s="5">
        <v>44848.083333333336</v>
      </c>
      <c r="B9940" s="6">
        <v>291.02</v>
      </c>
      <c r="C9940" s="6">
        <v>260.80416000000002</v>
      </c>
      <c r="D9940" s="6">
        <v>0.115856434191847</v>
      </c>
      <c r="E9940" s="4">
        <f t="shared" si="38"/>
        <v>8.8578621170043337E-2</v>
      </c>
      <c r="F9940" s="4"/>
    </row>
    <row r="9941" spans="1:6" ht="13.2" x14ac:dyDescent="0.25">
      <c r="A9941" s="5">
        <v>44848.125</v>
      </c>
      <c r="B9941" s="6">
        <v>283.44</v>
      </c>
      <c r="C9941" s="6">
        <v>262.79300999999998</v>
      </c>
      <c r="D9941" s="6">
        <v>7.8567500710920807E-2</v>
      </c>
      <c r="E9941" s="4">
        <f t="shared" si="38"/>
        <v>9.158940954569568E-2</v>
      </c>
      <c r="F9941" s="4"/>
    </row>
    <row r="9942" spans="1:6" ht="13.2" x14ac:dyDescent="0.25">
      <c r="A9942" s="5">
        <v>44848.166666666664</v>
      </c>
      <c r="B9942" s="6">
        <v>273.14999999999998</v>
      </c>
      <c r="C9942" s="6">
        <v>253.24116000000001</v>
      </c>
      <c r="D9942" s="6">
        <v>7.8616130174099505E-2</v>
      </c>
      <c r="E9942" s="4">
        <f t="shared" si="38"/>
        <v>9.315490442060391E-2</v>
      </c>
      <c r="F9942" s="4"/>
    </row>
    <row r="9943" spans="1:6" ht="13.2" x14ac:dyDescent="0.25">
      <c r="A9943" s="5">
        <v>44848.208333333336</v>
      </c>
      <c r="B9943" s="6">
        <v>268.7</v>
      </c>
      <c r="C9943" s="6">
        <v>246.19388000000001</v>
      </c>
      <c r="D9943" s="6">
        <v>9.1416244790487794E-2</v>
      </c>
      <c r="E9943" s="4">
        <f t="shared" si="38"/>
        <v>9.5143730762714165E-2</v>
      </c>
      <c r="F9943" s="4"/>
    </row>
    <row r="9944" spans="1:6" ht="13.2" x14ac:dyDescent="0.25">
      <c r="A9944" s="5">
        <v>44848.25</v>
      </c>
      <c r="B9944" s="6">
        <v>269.14999999999998</v>
      </c>
      <c r="C9944" s="6">
        <v>242.19114999999999</v>
      </c>
      <c r="D9944" s="6">
        <v>0.11131228370648499</v>
      </c>
      <c r="E9944" s="4">
        <f t="shared" si="38"/>
        <v>9.780353983808493E-2</v>
      </c>
      <c r="F9944" s="4"/>
    </row>
    <row r="9945" spans="1:6" ht="13.2" x14ac:dyDescent="0.25">
      <c r="A9945" s="5">
        <v>44848.291666666664</v>
      </c>
      <c r="B9945" s="6">
        <v>266.66000000000003</v>
      </c>
      <c r="C9945" s="6">
        <v>235.35318000000001</v>
      </c>
      <c r="D9945" s="6">
        <v>0.133020594835387</v>
      </c>
      <c r="E9945" s="4">
        <f t="shared" si="38"/>
        <v>0.1016694351756755</v>
      </c>
      <c r="F9945" s="4"/>
    </row>
    <row r="9946" spans="1:6" ht="13.2" x14ac:dyDescent="0.25">
      <c r="A9946" s="5">
        <v>44848.333333333336</v>
      </c>
      <c r="B9946" s="6">
        <v>272.44</v>
      </c>
      <c r="C9946" s="6">
        <v>229.22644</v>
      </c>
      <c r="D9946" s="6">
        <v>0.18851909055517299</v>
      </c>
      <c r="E9946" s="4">
        <f t="shared" si="38"/>
        <v>0.10714931716713177</v>
      </c>
      <c r="F9946" s="4"/>
    </row>
    <row r="9947" spans="1:6" ht="13.2" x14ac:dyDescent="0.25">
      <c r="A9947" s="5">
        <v>44848.375</v>
      </c>
      <c r="B9947" s="6">
        <v>267.38</v>
      </c>
      <c r="C9947" s="6">
        <v>224.65803</v>
      </c>
      <c r="D9947" s="6">
        <v>0.19016444682613801</v>
      </c>
      <c r="E9947" s="4">
        <f t="shared" si="38"/>
        <v>0.11080780492341395</v>
      </c>
      <c r="F9947" s="4"/>
    </row>
    <row r="9948" spans="1:6" ht="13.2" x14ac:dyDescent="0.25">
      <c r="A9948" s="5">
        <v>44848.416666666664</v>
      </c>
      <c r="B9948" s="6">
        <v>268.94</v>
      </c>
      <c r="C9948" s="6">
        <v>221.89850999999999</v>
      </c>
      <c r="D9948" s="6">
        <v>0.21199551993386501</v>
      </c>
      <c r="E9948" s="4">
        <f t="shared" si="38"/>
        <v>0.11597819301426841</v>
      </c>
      <c r="F9948" s="4"/>
    </row>
    <row r="9949" spans="1:6" ht="13.2" x14ac:dyDescent="0.25">
      <c r="A9949" s="5">
        <v>44848.458333333336</v>
      </c>
      <c r="B9949" s="6">
        <v>270.18</v>
      </c>
      <c r="C9949" s="6">
        <v>223.97924</v>
      </c>
      <c r="D9949" s="6">
        <v>0.20627250989868501</v>
      </c>
      <c r="E9949" s="4">
        <f t="shared" si="38"/>
        <v>0.12112003129528016</v>
      </c>
      <c r="F9949" s="4"/>
    </row>
    <row r="9950" spans="1:6" ht="13.2" x14ac:dyDescent="0.25">
      <c r="A9950" s="5">
        <v>44848.5</v>
      </c>
      <c r="B9950" s="6">
        <v>272.26</v>
      </c>
      <c r="C9950" s="6">
        <v>231.28475</v>
      </c>
      <c r="D9950" s="6">
        <v>0.17716364784102701</v>
      </c>
      <c r="E9950" s="4">
        <f t="shared" si="38"/>
        <v>0.12510671908365481</v>
      </c>
      <c r="F9950" s="4"/>
    </row>
    <row r="9951" spans="1:6" ht="13.2" x14ac:dyDescent="0.25">
      <c r="A9951" s="5">
        <v>44848.541666666664</v>
      </c>
      <c r="B9951" s="6">
        <v>279.67</v>
      </c>
      <c r="C9951" s="6">
        <v>234.3306</v>
      </c>
      <c r="D9951" s="6">
        <v>0.19348476041967999</v>
      </c>
      <c r="E9951" s="4">
        <f t="shared" si="38"/>
        <v>0.13106669837611273</v>
      </c>
      <c r="F9951" s="4"/>
    </row>
    <row r="9952" spans="1:6" ht="13.2" x14ac:dyDescent="0.25">
      <c r="A9952" s="5">
        <v>44848.583333333336</v>
      </c>
      <c r="B9952" s="6">
        <v>279.39</v>
      </c>
      <c r="C9952" s="6">
        <v>224.11434</v>
      </c>
      <c r="D9952" s="6">
        <v>0.24664044255267101</v>
      </c>
      <c r="E9952" s="4">
        <f t="shared" si="38"/>
        <v>0.13603279769940704</v>
      </c>
      <c r="F9952" s="4"/>
    </row>
    <row r="9953" spans="1:6" ht="13.2" x14ac:dyDescent="0.25">
      <c r="A9953" s="5">
        <v>44848.625</v>
      </c>
      <c r="B9953" s="6">
        <v>244.85</v>
      </c>
      <c r="C9953" s="6">
        <v>197.79024999999999</v>
      </c>
      <c r="D9953" s="6">
        <v>0.237927552040608</v>
      </c>
      <c r="E9953" s="4">
        <f t="shared" si="38"/>
        <v>0.13822400576184568</v>
      </c>
      <c r="F9953" s="4"/>
    </row>
    <row r="9954" spans="1:6" ht="13.2" x14ac:dyDescent="0.25">
      <c r="A9954" s="5">
        <v>44848.666666666664</v>
      </c>
      <c r="B9954" s="6">
        <v>173.3</v>
      </c>
      <c r="C9954" s="6">
        <v>166.95591999999999</v>
      </c>
      <c r="D9954" s="6">
        <v>3.79985327863787E-2</v>
      </c>
      <c r="E9954" s="4">
        <f t="shared" si="38"/>
        <v>0.13671914734522692</v>
      </c>
      <c r="F9954" s="4"/>
    </row>
    <row r="9955" spans="1:6" ht="13.2" x14ac:dyDescent="0.25">
      <c r="A9955" s="5">
        <v>44848.708333333336</v>
      </c>
      <c r="B9955" s="6">
        <v>156.11000000000001</v>
      </c>
      <c r="C9955" s="6">
        <v>144.01060000000001</v>
      </c>
      <c r="D9955" s="6">
        <v>8.4017426494994094E-2</v>
      </c>
      <c r="E9955" s="4">
        <f t="shared" si="38"/>
        <v>0.13494105584346072</v>
      </c>
      <c r="F9955" s="4"/>
    </row>
    <row r="9956" spans="1:6" ht="13.2" x14ac:dyDescent="0.25">
      <c r="A9956" s="5">
        <v>44848.75</v>
      </c>
      <c r="B9956" s="6">
        <v>155.47</v>
      </c>
      <c r="C9956" s="6">
        <v>136.57348999999999</v>
      </c>
      <c r="D9956" s="6">
        <v>0.138361478497767</v>
      </c>
      <c r="E9956" s="4">
        <f t="shared" si="38"/>
        <v>0.13072714593489468</v>
      </c>
      <c r="F9956" s="4"/>
    </row>
    <row r="9957" spans="1:6" ht="13.2" x14ac:dyDescent="0.25">
      <c r="A9957" s="5">
        <v>44848.791666666664</v>
      </c>
      <c r="B9957" s="6">
        <v>153.69</v>
      </c>
      <c r="C9957" s="6">
        <v>138.29840999999999</v>
      </c>
      <c r="D9957" s="6">
        <v>0.111292602713219</v>
      </c>
      <c r="E9957" s="4">
        <f t="shared" si="38"/>
        <v>0.12643918450532696</v>
      </c>
      <c r="F9957" s="4"/>
    </row>
    <row r="9958" spans="1:6" ht="13.2" x14ac:dyDescent="0.25">
      <c r="A9958" s="5">
        <v>44848.833333333336</v>
      </c>
      <c r="B9958" s="6">
        <v>153.06</v>
      </c>
      <c r="C9958" s="6">
        <v>141.21136999999999</v>
      </c>
      <c r="D9958" s="6">
        <v>8.3907053660055894E-2</v>
      </c>
      <c r="E9958" s="4">
        <f t="shared" si="38"/>
        <v>0.12490888900885605</v>
      </c>
      <c r="F9958" s="4"/>
    </row>
    <row r="9959" spans="1:6" ht="13.2" x14ac:dyDescent="0.25">
      <c r="A9959" s="5">
        <v>44848.875</v>
      </c>
      <c r="B9959" s="6">
        <v>144.59</v>
      </c>
      <c r="C9959" s="6">
        <v>144.42402000000001</v>
      </c>
      <c r="D9959" s="6">
        <v>1.1492548123226999E-3</v>
      </c>
      <c r="E9959" s="4">
        <f t="shared" si="38"/>
        <v>0.12224234995597548</v>
      </c>
      <c r="F9959" s="4"/>
    </row>
    <row r="9960" spans="1:6" ht="13.2" x14ac:dyDescent="0.25">
      <c r="A9960" s="5">
        <v>44848.916666666664</v>
      </c>
      <c r="B9960" s="6">
        <v>146.79</v>
      </c>
      <c r="C9960" s="6">
        <v>151.48559</v>
      </c>
      <c r="D9960" s="6">
        <v>3.09969416893053E-2</v>
      </c>
      <c r="E9960" s="4">
        <f t="shared" si="38"/>
        <v>0.12326822906119857</v>
      </c>
      <c r="F9960" s="4"/>
    </row>
    <row r="9961" spans="1:6" ht="13.2" x14ac:dyDescent="0.25">
      <c r="A9961" s="5">
        <v>44848.958333333336</v>
      </c>
      <c r="B9961" s="6">
        <v>150.27000000000001</v>
      </c>
      <c r="C9961" s="6">
        <v>169.86923999999999</v>
      </c>
      <c r="D9961" s="6">
        <v>0.115378393404244</v>
      </c>
      <c r="E9961" s="4">
        <f t="shared" si="38"/>
        <v>0.12550410683292199</v>
      </c>
      <c r="F9961" s="4"/>
    </row>
    <row r="9962" spans="1:6" ht="13.2" x14ac:dyDescent="0.25">
      <c r="A9962" s="5">
        <v>44849</v>
      </c>
      <c r="B9962" s="6">
        <v>178.55</v>
      </c>
      <c r="C9962" s="6">
        <v>210.74642</v>
      </c>
      <c r="D9962" s="6">
        <v>0.15277327130871299</v>
      </c>
      <c r="E9962" s="4">
        <f t="shared" si="38"/>
        <v>0.12893129423286606</v>
      </c>
      <c r="F9962" s="4"/>
    </row>
    <row r="9963" spans="1:6" ht="13.2" x14ac:dyDescent="0.25">
      <c r="A9963" s="5">
        <v>44849.041666666664</v>
      </c>
      <c r="B9963" s="6">
        <v>252.47</v>
      </c>
      <c r="C9963" s="6">
        <v>243.03854000000001</v>
      </c>
      <c r="D9963" s="6">
        <v>3.8806437859608502E-2</v>
      </c>
      <c r="E9963" s="4">
        <f t="shared" si="38"/>
        <v>0.12731827298765344</v>
      </c>
      <c r="F9963" s="4"/>
    </row>
    <row r="9964" spans="1:6" ht="13.2" x14ac:dyDescent="0.25">
      <c r="A9964" s="5">
        <v>44849.083333333336</v>
      </c>
      <c r="B9964" s="6">
        <v>293.48</v>
      </c>
      <c r="C9964" s="6">
        <v>261.41271999999998</v>
      </c>
      <c r="D9964" s="6">
        <v>0.12266916468334001</v>
      </c>
      <c r="E9964" s="4">
        <f t="shared" si="38"/>
        <v>0.12760213675813231</v>
      </c>
      <c r="F9964" s="4"/>
    </row>
    <row r="9965" spans="1:6" ht="13.2" x14ac:dyDescent="0.25">
      <c r="A9965" s="5">
        <v>44849.125</v>
      </c>
      <c r="B9965" s="6">
        <v>284.60000000000002</v>
      </c>
      <c r="C9965" s="6">
        <v>261.88733999999999</v>
      </c>
      <c r="D9965" s="6">
        <v>8.6726834523578003E-2</v>
      </c>
      <c r="E9965" s="4">
        <f t="shared" si="38"/>
        <v>0.12794210900032635</v>
      </c>
      <c r="F9965" s="4"/>
    </row>
    <row r="9966" spans="1:6" ht="13.2" x14ac:dyDescent="0.25">
      <c r="A9966" s="5">
        <v>44849.166666666664</v>
      </c>
      <c r="B9966" s="6">
        <v>268.32</v>
      </c>
      <c r="C9966" s="6">
        <v>252.14704</v>
      </c>
      <c r="D9966" s="6">
        <v>6.4140986941587694E-2</v>
      </c>
      <c r="E9966" s="4">
        <f t="shared" si="38"/>
        <v>0.12733897803230501</v>
      </c>
      <c r="F9966" s="4"/>
    </row>
    <row r="9967" spans="1:6" ht="13.2" x14ac:dyDescent="0.25">
      <c r="A9967" s="5">
        <v>44849.208333333336</v>
      </c>
      <c r="B9967" s="6">
        <v>266.22000000000003</v>
      </c>
      <c r="C9967" s="6">
        <v>245.23194000000001</v>
      </c>
      <c r="D9967" s="6">
        <v>8.5584528671102195E-2</v>
      </c>
      <c r="E9967" s="4">
        <f t="shared" si="38"/>
        <v>0.12709598986066398</v>
      </c>
      <c r="F9967" s="4"/>
    </row>
    <row r="9968" spans="1:6" ht="13.2" x14ac:dyDescent="0.25">
      <c r="A9968" s="5">
        <v>44849.25</v>
      </c>
      <c r="B9968" s="6">
        <v>263.97000000000003</v>
      </c>
      <c r="C9968" s="6">
        <v>240.83441999999999</v>
      </c>
      <c r="D9968" s="6">
        <v>9.6064258588950999E-2</v>
      </c>
      <c r="E9968" s="4">
        <f t="shared" si="38"/>
        <v>0.12646065548076671</v>
      </c>
      <c r="F9968" s="4"/>
    </row>
    <row r="9969" spans="1:6" ht="13.2" x14ac:dyDescent="0.25">
      <c r="A9969" s="5">
        <v>44849.291666666664</v>
      </c>
      <c r="B9969" s="6">
        <v>255.83</v>
      </c>
      <c r="C9969" s="6">
        <v>232.75619</v>
      </c>
      <c r="D9969" s="6">
        <v>9.9132959686270894E-2</v>
      </c>
      <c r="E9969" s="4">
        <f t="shared" si="38"/>
        <v>0.12504867068288686</v>
      </c>
      <c r="F9969" s="4"/>
    </row>
    <row r="9970" spans="1:6" ht="13.2" x14ac:dyDescent="0.25">
      <c r="A9970" s="5">
        <v>44849.333333333336</v>
      </c>
      <c r="B9970" s="6">
        <v>257.98</v>
      </c>
      <c r="C9970" s="6">
        <v>225.86098000000001</v>
      </c>
      <c r="D9970" s="6">
        <v>0.14220703372490401</v>
      </c>
      <c r="E9970" s="4">
        <f t="shared" ref="E9970:E10224" si="39">AVERAGE(D9947:D9970)</f>
        <v>0.12311900164829233</v>
      </c>
      <c r="F9970" s="4"/>
    </row>
    <row r="9971" spans="1:6" ht="13.2" x14ac:dyDescent="0.25">
      <c r="A9971" s="5">
        <v>44849.375</v>
      </c>
      <c r="B9971" s="6">
        <v>255.15</v>
      </c>
      <c r="C9971" s="6">
        <v>221.90622999999999</v>
      </c>
      <c r="D9971" s="6">
        <v>0.14980998956180699</v>
      </c>
      <c r="E9971" s="4">
        <f t="shared" si="39"/>
        <v>0.12143756592894522</v>
      </c>
      <c r="F9971" s="4"/>
    </row>
    <row r="9972" spans="1:6" ht="13.2" x14ac:dyDescent="0.25">
      <c r="A9972" s="5">
        <v>44849.416666666664</v>
      </c>
      <c r="B9972" s="6">
        <v>251.32</v>
      </c>
      <c r="C9972" s="6">
        <v>220.48482000000001</v>
      </c>
      <c r="D9972" s="6">
        <v>0.139851714054509</v>
      </c>
      <c r="E9972" s="4">
        <f t="shared" si="39"/>
        <v>0.11843157401730538</v>
      </c>
      <c r="F9972" s="4"/>
    </row>
    <row r="9973" spans="1:6" ht="13.2" x14ac:dyDescent="0.25">
      <c r="A9973" s="5">
        <v>44849.458333333336</v>
      </c>
      <c r="B9973" s="6">
        <v>253.33</v>
      </c>
      <c r="C9973" s="6">
        <v>223.09647000000001</v>
      </c>
      <c r="D9973" s="6">
        <v>0.13551774261600799</v>
      </c>
      <c r="E9973" s="4">
        <f t="shared" si="39"/>
        <v>0.11548345871386051</v>
      </c>
      <c r="F9973" s="4"/>
    </row>
    <row r="9974" spans="1:6" ht="13.2" x14ac:dyDescent="0.25">
      <c r="A9974" s="5">
        <v>44849.5</v>
      </c>
      <c r="B9974" s="6">
        <v>249.12</v>
      </c>
      <c r="C9974" s="6">
        <v>230.17075</v>
      </c>
      <c r="D9974" s="6">
        <v>8.2326924685260802E-2</v>
      </c>
      <c r="E9974" s="4">
        <f t="shared" si="39"/>
        <v>0.11153192858237025</v>
      </c>
      <c r="F9974" s="4"/>
    </row>
    <row r="9975" spans="1:6" ht="13.2" x14ac:dyDescent="0.25">
      <c r="A9975" s="5">
        <v>44849.541666666664</v>
      </c>
      <c r="B9975" s="6">
        <v>245</v>
      </c>
      <c r="C9975" s="6">
        <v>233.67344</v>
      </c>
      <c r="D9975" s="6">
        <v>4.8471747580726303E-2</v>
      </c>
      <c r="E9975" s="4">
        <f t="shared" si="39"/>
        <v>0.1054897197140805</v>
      </c>
      <c r="F9975" s="4"/>
    </row>
    <row r="9976" spans="1:6" ht="13.2" x14ac:dyDescent="0.25">
      <c r="A9976" s="5">
        <v>44849.583333333336</v>
      </c>
      <c r="B9976" s="6">
        <v>251.57</v>
      </c>
      <c r="C9976" s="6">
        <v>224.73158000000001</v>
      </c>
      <c r="D9976" s="6">
        <v>0.119424337247128</v>
      </c>
      <c r="E9976" s="4">
        <f t="shared" si="39"/>
        <v>0.10018904865968288</v>
      </c>
      <c r="F9976" s="4"/>
    </row>
    <row r="9977" spans="1:6" ht="13.2" x14ac:dyDescent="0.25">
      <c r="A9977" s="5">
        <v>44849.625</v>
      </c>
      <c r="B9977" s="6">
        <v>232.59</v>
      </c>
      <c r="C9977" s="6">
        <v>199.94474</v>
      </c>
      <c r="D9977" s="6">
        <v>0.163271411891105</v>
      </c>
      <c r="E9977" s="4">
        <f t="shared" si="39"/>
        <v>9.7078376153453591E-2</v>
      </c>
      <c r="F9977" s="4"/>
    </row>
    <row r="9978" spans="1:6" ht="13.2" x14ac:dyDescent="0.25">
      <c r="A9978" s="5">
        <v>44849.666666666664</v>
      </c>
      <c r="B9978" s="6">
        <v>168.36</v>
      </c>
      <c r="C9978" s="6">
        <v>170.36521999999999</v>
      </c>
      <c r="D9978" s="6">
        <v>1.17701253812249E-2</v>
      </c>
      <c r="E9978" s="4">
        <f t="shared" si="39"/>
        <v>9.5985525844905495E-2</v>
      </c>
      <c r="F9978" s="4"/>
    </row>
    <row r="9979" spans="1:6" ht="13.2" x14ac:dyDescent="0.25">
      <c r="A9979" s="5">
        <v>44849.708333333336</v>
      </c>
      <c r="B9979" s="6">
        <v>148.77000000000001</v>
      </c>
      <c r="C9979" s="6">
        <v>148.01485</v>
      </c>
      <c r="D9979" s="6">
        <v>5.1018529559703901E-3</v>
      </c>
      <c r="E9979" s="4">
        <f t="shared" si="39"/>
        <v>9.2697376947446189E-2</v>
      </c>
      <c r="F9979" s="4"/>
    </row>
    <row r="9980" spans="1:6" ht="13.2" x14ac:dyDescent="0.25">
      <c r="A9980" s="5">
        <v>44849.75</v>
      </c>
      <c r="B9980" s="6">
        <v>146.66999999999999</v>
      </c>
      <c r="C9980" s="6">
        <v>140.35668000000001</v>
      </c>
      <c r="D9980" s="6">
        <v>4.4980545279355202E-2</v>
      </c>
      <c r="E9980" s="4">
        <f t="shared" si="39"/>
        <v>8.8806504730012351E-2</v>
      </c>
      <c r="F9980" s="4"/>
    </row>
    <row r="9981" spans="1:6" ht="13.2" x14ac:dyDescent="0.25">
      <c r="A9981" s="5">
        <v>44849.791666666664</v>
      </c>
      <c r="B9981" s="6">
        <v>155.06</v>
      </c>
      <c r="C9981" s="6">
        <v>141.79059000000001</v>
      </c>
      <c r="D9981" s="6">
        <v>9.3584560160162894E-2</v>
      </c>
      <c r="E9981" s="4">
        <f t="shared" si="39"/>
        <v>8.8068669623635021E-2</v>
      </c>
      <c r="F9981" s="4"/>
    </row>
    <row r="9982" spans="1:6" ht="13.2" x14ac:dyDescent="0.25">
      <c r="A9982" s="5">
        <v>44849.833333333336</v>
      </c>
      <c r="B9982" s="6">
        <v>151.32</v>
      </c>
      <c r="C9982" s="6">
        <v>144.87168</v>
      </c>
      <c r="D9982" s="6">
        <v>4.4510562726959399E-2</v>
      </c>
      <c r="E9982" s="4">
        <f t="shared" si="39"/>
        <v>8.6427149168089343E-2</v>
      </c>
      <c r="F9982" s="4"/>
    </row>
    <row r="9983" spans="1:6" ht="13.2" x14ac:dyDescent="0.25">
      <c r="A9983" s="5">
        <v>44849.875</v>
      </c>
      <c r="B9983" s="6">
        <v>149.68</v>
      </c>
      <c r="C9983" s="6">
        <v>148.13487000000001</v>
      </c>
      <c r="D9983" s="6">
        <v>1.04305623652283E-2</v>
      </c>
      <c r="E9983" s="4">
        <f t="shared" si="39"/>
        <v>8.681387031612707E-2</v>
      </c>
      <c r="F9983" s="4"/>
    </row>
    <row r="9984" spans="1:6" ht="13.2" x14ac:dyDescent="0.25">
      <c r="A9984" s="5">
        <v>44849.916666666664</v>
      </c>
      <c r="B9984" s="6">
        <v>160.82</v>
      </c>
      <c r="C9984" s="6">
        <v>155.20972</v>
      </c>
      <c r="D9984" s="6">
        <v>3.6146447529188101E-2</v>
      </c>
      <c r="E9984" s="4">
        <f t="shared" si="39"/>
        <v>8.7028433059455498E-2</v>
      </c>
      <c r="F9984" s="4"/>
    </row>
    <row r="9985" spans="1:6" ht="13.2" x14ac:dyDescent="0.25">
      <c r="A9985" s="5">
        <v>44849.958333333336</v>
      </c>
      <c r="B9985" s="6">
        <v>179.75</v>
      </c>
      <c r="C9985" s="6">
        <v>174.14239000000001</v>
      </c>
      <c r="D9985" s="6">
        <v>3.2201292287305699E-2</v>
      </c>
      <c r="E9985" s="4">
        <f t="shared" si="39"/>
        <v>8.3562720512916411E-2</v>
      </c>
      <c r="F9985" s="4"/>
    </row>
    <row r="9986" spans="1:6" ht="13.2" x14ac:dyDescent="0.25">
      <c r="A9986" s="5">
        <v>44847</v>
      </c>
      <c r="B9986" s="6">
        <v>216.53</v>
      </c>
      <c r="C9986" s="6">
        <v>222.12728999999999</v>
      </c>
      <c r="D9986" s="6">
        <v>2.5198569702984199E-2</v>
      </c>
      <c r="E9986" s="4">
        <f t="shared" si="39"/>
        <v>7.8247107946011044E-2</v>
      </c>
      <c r="F9986" s="4"/>
    </row>
    <row r="9987" spans="1:6" ht="13.2" x14ac:dyDescent="0.25">
      <c r="A9987" s="5">
        <v>44847.041666666664</v>
      </c>
      <c r="B9987" s="6">
        <v>246.89</v>
      </c>
      <c r="C9987" s="6">
        <v>253.39816999999999</v>
      </c>
      <c r="D9987" s="6">
        <v>2.5683571432264098E-2</v>
      </c>
      <c r="E9987" s="4">
        <f t="shared" si="39"/>
        <v>7.7700321844871689E-2</v>
      </c>
      <c r="F9987" s="4"/>
    </row>
    <row r="9988" spans="1:6" ht="13.2" x14ac:dyDescent="0.25">
      <c r="A9988" s="5">
        <v>44847.083333333336</v>
      </c>
      <c r="B9988" s="6">
        <v>272.72000000000003</v>
      </c>
      <c r="C9988" s="6">
        <v>269.76677000000001</v>
      </c>
      <c r="D9988" s="6">
        <v>1.09473453680007E-2</v>
      </c>
      <c r="E9988" s="4">
        <f t="shared" si="39"/>
        <v>7.3045246040065889E-2</v>
      </c>
      <c r="F9988" s="4"/>
    </row>
    <row r="9989" spans="1:6" ht="13.2" x14ac:dyDescent="0.25">
      <c r="A9989" s="5">
        <v>44847.125</v>
      </c>
      <c r="B9989" s="6">
        <v>269.56</v>
      </c>
      <c r="C9989" s="6">
        <v>271.40910000000002</v>
      </c>
      <c r="D9989" s="6">
        <v>6.8129624246203203E-3</v>
      </c>
      <c r="E9989" s="4">
        <f t="shared" si="39"/>
        <v>6.9715501369275984E-2</v>
      </c>
      <c r="F9989" s="4"/>
    </row>
    <row r="9990" spans="1:6" ht="13.2" x14ac:dyDescent="0.25">
      <c r="A9990" s="5">
        <v>44847.166666666664</v>
      </c>
      <c r="B9990" s="6">
        <v>269.27</v>
      </c>
      <c r="C9990" s="6">
        <v>264.28773999999999</v>
      </c>
      <c r="D9990" s="6">
        <v>1.8851650099243999E-2</v>
      </c>
      <c r="E9990" s="4">
        <f t="shared" si="39"/>
        <v>6.7828445667511658E-2</v>
      </c>
      <c r="F9990" s="4"/>
    </row>
    <row r="9991" spans="1:6" ht="13.2" x14ac:dyDescent="0.25">
      <c r="A9991" s="5">
        <v>44847.208333333336</v>
      </c>
      <c r="B9991" s="6">
        <v>263.19</v>
      </c>
      <c r="C9991" s="6">
        <v>258.41413</v>
      </c>
      <c r="D9991" s="6">
        <v>1.84814584248933E-2</v>
      </c>
      <c r="E9991" s="4">
        <f t="shared" si="39"/>
        <v>6.5032484407252969E-2</v>
      </c>
      <c r="F9991" s="4"/>
    </row>
    <row r="9992" spans="1:6" ht="13.2" x14ac:dyDescent="0.25">
      <c r="A9992" s="5">
        <v>44847.25</v>
      </c>
      <c r="B9992" s="6">
        <v>261.31</v>
      </c>
      <c r="C9992" s="6">
        <v>256.79379999999998</v>
      </c>
      <c r="D9992" s="6">
        <v>1.7586873203325099E-2</v>
      </c>
      <c r="E9992" s="4">
        <f t="shared" si="39"/>
        <v>6.1762593349518551E-2</v>
      </c>
      <c r="F9992" s="4"/>
    </row>
    <row r="9993" spans="1:6" ht="13.2" x14ac:dyDescent="0.25">
      <c r="A9993" s="5">
        <v>44847.291666666664</v>
      </c>
      <c r="B9993" s="6">
        <v>254.69</v>
      </c>
      <c r="C9993" s="6">
        <v>254.82987</v>
      </c>
      <c r="D9993" s="6">
        <v>5.4887600107476301E-4</v>
      </c>
      <c r="E9993" s="4">
        <f t="shared" si="39"/>
        <v>5.7654923195968717E-2</v>
      </c>
      <c r="F9993" s="4"/>
    </row>
    <row r="9994" spans="1:6" ht="13.2" x14ac:dyDescent="0.25">
      <c r="A9994" s="5">
        <v>44847.333333333336</v>
      </c>
      <c r="B9994" s="6">
        <v>253.91</v>
      </c>
      <c r="C9994" s="6">
        <v>253.15636000000001</v>
      </c>
      <c r="D9994" s="6">
        <v>2.9769743884767099E-3</v>
      </c>
      <c r="E9994" s="4">
        <f t="shared" si="39"/>
        <v>5.185367072361758E-2</v>
      </c>
      <c r="F9994" s="4"/>
    </row>
    <row r="9995" spans="1:6" ht="13.2" x14ac:dyDescent="0.25">
      <c r="A9995" s="5">
        <v>44847.375</v>
      </c>
      <c r="B9995" s="6">
        <v>259.68</v>
      </c>
      <c r="C9995" s="6">
        <v>250.22923</v>
      </c>
      <c r="D9995" s="6">
        <v>3.7768449353418797E-2</v>
      </c>
      <c r="E9995" s="4">
        <f t="shared" si="39"/>
        <v>4.7185273214934743E-2</v>
      </c>
      <c r="F9995" s="4"/>
    </row>
    <row r="9996" spans="1:6" ht="13.2" x14ac:dyDescent="0.25">
      <c r="A9996" s="5">
        <v>44847.416666666664</v>
      </c>
      <c r="B9996" s="6">
        <v>252.02</v>
      </c>
      <c r="C9996" s="6">
        <v>245.48571000000001</v>
      </c>
      <c r="D9996" s="6">
        <v>2.66178019078992E-2</v>
      </c>
      <c r="E9996" s="4">
        <f t="shared" si="39"/>
        <v>4.2467193542159352E-2</v>
      </c>
      <c r="F9996" s="4"/>
    </row>
    <row r="9997" spans="1:6" ht="13.2" x14ac:dyDescent="0.25">
      <c r="A9997" s="5">
        <v>44847.458333333336</v>
      </c>
      <c r="B9997" s="6">
        <v>251.28</v>
      </c>
      <c r="C9997" s="6">
        <v>243.26571000000001</v>
      </c>
      <c r="D9997" s="6">
        <v>3.2944593794168399E-2</v>
      </c>
      <c r="E9997" s="4">
        <f t="shared" si="39"/>
        <v>3.8193312341249362E-2</v>
      </c>
      <c r="F9997" s="4"/>
    </row>
    <row r="9998" spans="1:6" ht="13.2" x14ac:dyDescent="0.25">
      <c r="A9998" s="5">
        <v>44847.5</v>
      </c>
      <c r="B9998" s="6">
        <v>257.79000000000002</v>
      </c>
      <c r="C9998" s="6">
        <v>249.22327999999999</v>
      </c>
      <c r="D9998" s="6">
        <v>3.4373674883020601E-2</v>
      </c>
      <c r="E9998" s="4">
        <f t="shared" si="39"/>
        <v>3.6195260266156014E-2</v>
      </c>
      <c r="F9998" s="4"/>
    </row>
    <row r="9999" spans="1:6" ht="13.2" x14ac:dyDescent="0.25">
      <c r="A9999" s="5">
        <v>44847.541666666664</v>
      </c>
      <c r="B9999" s="6">
        <v>253.76</v>
      </c>
      <c r="C9999" s="6">
        <v>255.441</v>
      </c>
      <c r="D9999" s="6">
        <v>6.58077599132485E-3</v>
      </c>
      <c r="E9999" s="4">
        <f t="shared" si="39"/>
        <v>3.4449803116597628E-2</v>
      </c>
      <c r="F9999" s="4"/>
    </row>
    <row r="10000" spans="1:6" ht="13.2" x14ac:dyDescent="0.25">
      <c r="A10000" s="5">
        <v>44847.583333333336</v>
      </c>
      <c r="B10000" s="6">
        <v>261.22000000000003</v>
      </c>
      <c r="C10000" s="6">
        <v>247.15792999999999</v>
      </c>
      <c r="D10000" s="6">
        <v>5.6895079190863999E-2</v>
      </c>
      <c r="E10000" s="4">
        <f t="shared" si="39"/>
        <v>3.1844417364253287E-2</v>
      </c>
      <c r="F10000" s="4"/>
    </row>
    <row r="10001" spans="1:6" ht="13.2" x14ac:dyDescent="0.25">
      <c r="A10001" s="5">
        <v>44847.625</v>
      </c>
      <c r="B10001" s="6">
        <v>240.83</v>
      </c>
      <c r="C10001" s="6">
        <v>215.05085</v>
      </c>
      <c r="D10001" s="6">
        <v>0.11987467150211201</v>
      </c>
      <c r="E10001" s="4">
        <f t="shared" si="39"/>
        <v>3.0036219848045248E-2</v>
      </c>
      <c r="F10001" s="4"/>
    </row>
    <row r="10002" spans="1:6" ht="13.2" x14ac:dyDescent="0.25">
      <c r="A10002" s="5">
        <v>44847.666666666664</v>
      </c>
      <c r="B10002" s="6">
        <v>180.45</v>
      </c>
      <c r="C10002" s="6">
        <v>174.84209999999999</v>
      </c>
      <c r="D10002" s="6">
        <v>3.2074082843891703E-2</v>
      </c>
      <c r="E10002" s="4">
        <f t="shared" si="39"/>
        <v>3.0882218075656359E-2</v>
      </c>
      <c r="F10002" s="4"/>
    </row>
    <row r="10003" spans="1:6" ht="13.2" x14ac:dyDescent="0.25">
      <c r="A10003" s="5">
        <v>44847.708333333336</v>
      </c>
      <c r="B10003" s="6">
        <v>159.93</v>
      </c>
      <c r="C10003" s="6">
        <v>147.77567999999999</v>
      </c>
      <c r="D10003" s="6">
        <v>8.2248445752372806E-2</v>
      </c>
      <c r="E10003" s="4">
        <f t="shared" si="39"/>
        <v>3.4096659442173126E-2</v>
      </c>
      <c r="F10003" s="4"/>
    </row>
    <row r="10004" spans="1:6" ht="13.2" x14ac:dyDescent="0.25">
      <c r="A10004" s="5">
        <v>44847.75</v>
      </c>
      <c r="B10004" s="6">
        <v>166.39</v>
      </c>
      <c r="C10004" s="6">
        <v>141.92089999999999</v>
      </c>
      <c r="D10004" s="6">
        <v>0.17241364732044301</v>
      </c>
      <c r="E10004" s="4">
        <f t="shared" si="39"/>
        <v>3.9406372027218452E-2</v>
      </c>
      <c r="F10004" s="4"/>
    </row>
    <row r="10005" spans="1:6" ht="13.2" x14ac:dyDescent="0.25">
      <c r="A10005" s="5">
        <v>44847.791666666664</v>
      </c>
      <c r="B10005" s="6">
        <v>166.19</v>
      </c>
      <c r="C10005" s="6">
        <v>144.89165</v>
      </c>
      <c r="D10005" s="6">
        <v>0.14699501317018601</v>
      </c>
      <c r="E10005" s="4">
        <f t="shared" si="39"/>
        <v>4.1631807569302758E-2</v>
      </c>
      <c r="F10005" s="4"/>
    </row>
    <row r="10006" spans="1:6" ht="13.2" x14ac:dyDescent="0.25">
      <c r="A10006" s="5">
        <v>44847.833333333336</v>
      </c>
      <c r="B10006" s="6">
        <v>156.97999999999999</v>
      </c>
      <c r="C10006" s="6">
        <v>146.13708</v>
      </c>
      <c r="D10006" s="6">
        <v>7.4196911557285694E-2</v>
      </c>
      <c r="E10006" s="4">
        <f t="shared" si="39"/>
        <v>4.286873877056635E-2</v>
      </c>
      <c r="F10006" s="4"/>
    </row>
    <row r="10007" spans="1:6" ht="13.2" x14ac:dyDescent="0.25">
      <c r="A10007" s="5">
        <v>44847.875</v>
      </c>
      <c r="B10007" s="6">
        <v>152.84</v>
      </c>
      <c r="C10007" s="6">
        <v>148.21306000000001</v>
      </c>
      <c r="D10007" s="6">
        <v>3.1218166604211402E-2</v>
      </c>
      <c r="E10007" s="4">
        <f t="shared" si="39"/>
        <v>4.3734888947190659E-2</v>
      </c>
      <c r="F10007" s="4"/>
    </row>
    <row r="10008" spans="1:6" ht="13.2" x14ac:dyDescent="0.25">
      <c r="A10008" s="5">
        <v>44847.916666666664</v>
      </c>
      <c r="B10008" s="6">
        <v>150.28</v>
      </c>
      <c r="C10008" s="6">
        <v>158.42954</v>
      </c>
      <c r="D10008" s="6">
        <v>5.1439523210128603E-2</v>
      </c>
      <c r="E10008" s="4">
        <f t="shared" si="39"/>
        <v>4.43721004338965E-2</v>
      </c>
      <c r="F10008" s="4"/>
    </row>
    <row r="10009" spans="1:6" ht="13.2" x14ac:dyDescent="0.25">
      <c r="A10009" s="5">
        <v>44847.958333333336</v>
      </c>
      <c r="B10009" s="6">
        <v>159.75</v>
      </c>
      <c r="C10009" s="6">
        <v>182.14146</v>
      </c>
      <c r="D10009" s="6">
        <v>0.12293444886189001</v>
      </c>
      <c r="E10009" s="4">
        <f t="shared" si="39"/>
        <v>4.815264862450417E-2</v>
      </c>
      <c r="F10009" s="4"/>
    </row>
    <row r="10010" spans="1:6" ht="13.2" x14ac:dyDescent="0.25">
      <c r="A10010" s="5">
        <v>44848</v>
      </c>
      <c r="B10010" s="6">
        <v>191.26</v>
      </c>
      <c r="C10010" s="6">
        <v>214.13718</v>
      </c>
      <c r="D10010" s="6">
        <v>0.106834226545805</v>
      </c>
      <c r="E10010" s="4">
        <f t="shared" si="39"/>
        <v>5.155413432628838E-2</v>
      </c>
      <c r="F10010" s="4"/>
    </row>
    <row r="10011" spans="1:6" ht="13.2" x14ac:dyDescent="0.25">
      <c r="A10011" s="5">
        <v>44848.041666666664</v>
      </c>
      <c r="B10011" s="6">
        <v>258.26</v>
      </c>
      <c r="C10011" s="6">
        <v>246.24531999999999</v>
      </c>
      <c r="D10011" s="6">
        <v>4.8791505966488999E-2</v>
      </c>
      <c r="E10011" s="4">
        <f t="shared" si="39"/>
        <v>5.2516964931881079E-2</v>
      </c>
      <c r="F10011" s="4"/>
    </row>
    <row r="10012" spans="1:6" ht="13.2" x14ac:dyDescent="0.25">
      <c r="A10012" s="5">
        <v>44848.083333333336</v>
      </c>
      <c r="B10012" s="6">
        <v>291.02</v>
      </c>
      <c r="C10012" s="6">
        <v>266.40224999999998</v>
      </c>
      <c r="D10012" s="6">
        <v>9.2408190996885298E-2</v>
      </c>
      <c r="E10012" s="4">
        <f t="shared" si="39"/>
        <v>5.5911166833084606E-2</v>
      </c>
      <c r="F10012" s="4"/>
    </row>
    <row r="10013" spans="1:6" ht="13.2" x14ac:dyDescent="0.25">
      <c r="A10013" s="5">
        <v>44848.125</v>
      </c>
      <c r="B10013" s="6">
        <v>283.44</v>
      </c>
      <c r="C10013" s="6">
        <v>269.07371999999998</v>
      </c>
      <c r="D10013" s="6">
        <v>5.3391613272377597E-2</v>
      </c>
      <c r="E10013" s="4">
        <f t="shared" si="39"/>
        <v>5.7851943951741154E-2</v>
      </c>
      <c r="F10013" s="4"/>
    </row>
    <row r="10014" spans="1:6" ht="13.2" x14ac:dyDescent="0.25">
      <c r="A10014" s="5">
        <v>44848.166666666664</v>
      </c>
      <c r="B10014" s="6">
        <v>273.14999999999998</v>
      </c>
      <c r="C10014" s="6">
        <v>260.65132</v>
      </c>
      <c r="D10014" s="6">
        <v>4.7951723398139599E-2</v>
      </c>
      <c r="E10014" s="4">
        <f t="shared" si="39"/>
        <v>5.9064447005861803E-2</v>
      </c>
      <c r="F10014" s="4"/>
    </row>
    <row r="10015" spans="1:6" ht="13.2" x14ac:dyDescent="0.25">
      <c r="A10015" s="5">
        <v>44848.208333333336</v>
      </c>
      <c r="B10015" s="6">
        <v>268.7</v>
      </c>
      <c r="C10015" s="6">
        <v>254.14238</v>
      </c>
      <c r="D10015" s="6">
        <v>5.7281355435484502E-2</v>
      </c>
      <c r="E10015" s="4">
        <f t="shared" si="39"/>
        <v>6.0681109381303111E-2</v>
      </c>
      <c r="F10015" s="4"/>
    </row>
    <row r="10016" spans="1:6" ht="13.2" x14ac:dyDescent="0.25">
      <c r="A10016" s="5">
        <v>44848.25</v>
      </c>
      <c r="B10016" s="6">
        <v>269.14999999999998</v>
      </c>
      <c r="C10016" s="6">
        <v>251.74055000000001</v>
      </c>
      <c r="D10016" s="6">
        <v>6.9156319869802294E-2</v>
      </c>
      <c r="E10016" s="4">
        <f t="shared" si="39"/>
        <v>6.2829836325739657E-2</v>
      </c>
      <c r="F10016" s="4"/>
    </row>
    <row r="10017" spans="1:6" ht="13.2" x14ac:dyDescent="0.25">
      <c r="A10017" s="5">
        <v>44848.291666666664</v>
      </c>
      <c r="B10017" s="6">
        <v>266.66000000000003</v>
      </c>
      <c r="C10017" s="6">
        <v>248.33333999999999</v>
      </c>
      <c r="D10017" s="6">
        <v>7.3798628891312099E-2</v>
      </c>
      <c r="E10017" s="4">
        <f t="shared" si="39"/>
        <v>6.5881909362832877E-2</v>
      </c>
      <c r="F10017" s="4"/>
    </row>
    <row r="10018" spans="1:6" ht="13.2" x14ac:dyDescent="0.25">
      <c r="A10018" s="5">
        <v>44848.333333333336</v>
      </c>
      <c r="B10018" s="6">
        <v>272.44</v>
      </c>
      <c r="C10018" s="6">
        <v>245.09137000000001</v>
      </c>
      <c r="D10018" s="6">
        <v>0.111585446684638</v>
      </c>
      <c r="E10018" s="4">
        <f t="shared" si="39"/>
        <v>7.0407262375172933E-2</v>
      </c>
      <c r="F10018" s="4"/>
    </row>
    <row r="10019" spans="1:6" ht="13.2" x14ac:dyDescent="0.25">
      <c r="A10019" s="5">
        <v>44848.375</v>
      </c>
      <c r="B10019" s="6">
        <v>267.38</v>
      </c>
      <c r="C10019" s="6">
        <v>241.11501000000001</v>
      </c>
      <c r="D10019" s="6">
        <v>0.108931376773266</v>
      </c>
      <c r="E10019" s="4">
        <f t="shared" si="39"/>
        <v>7.3372384350999895E-2</v>
      </c>
      <c r="F10019" s="4"/>
    </row>
    <row r="10020" spans="1:6" ht="13.2" x14ac:dyDescent="0.25">
      <c r="A10020" s="5">
        <v>44848.416666666664</v>
      </c>
      <c r="B10020" s="6">
        <v>268.94</v>
      </c>
      <c r="C10020" s="6">
        <v>237.08691999999999</v>
      </c>
      <c r="D10020" s="6">
        <v>0.13435190773071701</v>
      </c>
      <c r="E10020" s="4">
        <f t="shared" si="39"/>
        <v>7.7861305426950647E-2</v>
      </c>
      <c r="F10020" s="4"/>
    </row>
    <row r="10021" spans="1:6" ht="13.2" x14ac:dyDescent="0.25">
      <c r="A10021" s="5">
        <v>44848.458333333336</v>
      </c>
      <c r="B10021" s="6">
        <v>270.18</v>
      </c>
      <c r="C10021" s="6">
        <v>237.25700000000001</v>
      </c>
      <c r="D10021" s="6">
        <v>0.13876513653970099</v>
      </c>
      <c r="E10021" s="4">
        <f t="shared" si="39"/>
        <v>8.2270494708014494E-2</v>
      </c>
      <c r="F10021" s="4"/>
    </row>
    <row r="10022" spans="1:6" ht="13.2" x14ac:dyDescent="0.25">
      <c r="A10022" s="5">
        <v>44848.5</v>
      </c>
      <c r="B10022" s="6">
        <v>272.26</v>
      </c>
      <c r="C10022" s="6">
        <v>243.75845000000001</v>
      </c>
      <c r="D10022" s="6">
        <v>0.116925382484176</v>
      </c>
      <c r="E10022" s="4">
        <f t="shared" si="39"/>
        <v>8.5710149191395968E-2</v>
      </c>
      <c r="F10022" s="4"/>
    </row>
    <row r="10023" spans="1:6" ht="13.2" x14ac:dyDescent="0.25">
      <c r="A10023" s="5">
        <v>44848.541666666664</v>
      </c>
      <c r="B10023" s="6">
        <v>279.67</v>
      </c>
      <c r="C10023" s="6">
        <v>247.46880999999999</v>
      </c>
      <c r="D10023" s="6">
        <v>0.130122216209792</v>
      </c>
      <c r="E10023" s="4">
        <f t="shared" si="39"/>
        <v>9.0857709200498751E-2</v>
      </c>
      <c r="F10023" s="4"/>
    </row>
    <row r="10024" spans="1:6" ht="13.2" x14ac:dyDescent="0.25">
      <c r="A10024" s="5">
        <v>44848.583333333336</v>
      </c>
      <c r="B10024" s="6">
        <v>279.39</v>
      </c>
      <c r="C10024" s="6">
        <v>237.55772999999999</v>
      </c>
      <c r="D10024" s="6">
        <v>0.17609307009289901</v>
      </c>
      <c r="E10024" s="4">
        <f t="shared" si="39"/>
        <v>9.5824292154750232E-2</v>
      </c>
      <c r="F10024" s="4"/>
    </row>
    <row r="10025" spans="1:6" ht="13.2" x14ac:dyDescent="0.25">
      <c r="A10025" s="5">
        <v>44848.625</v>
      </c>
      <c r="B10025" s="6">
        <v>244.85</v>
      </c>
      <c r="C10025" s="6">
        <v>208.41647</v>
      </c>
      <c r="D10025" s="6">
        <v>0.17481118454793801</v>
      </c>
      <c r="E10025" s="4">
        <f t="shared" si="39"/>
        <v>9.8113313531659641E-2</v>
      </c>
      <c r="F10025" s="4"/>
    </row>
    <row r="10026" spans="1:6" ht="13.2" x14ac:dyDescent="0.25">
      <c r="A10026" s="5">
        <v>44848.666666666664</v>
      </c>
      <c r="B10026" s="6">
        <v>173.3</v>
      </c>
      <c r="C10026" s="6">
        <v>173.31551999999999</v>
      </c>
      <c r="D10026" s="7">
        <v>8.9547664282926695E-5</v>
      </c>
      <c r="E10026" s="4">
        <f t="shared" si="39"/>
        <v>9.6780624565842591E-2</v>
      </c>
      <c r="F10026" s="4"/>
    </row>
    <row r="10027" spans="1:6" ht="13.2" x14ac:dyDescent="0.25">
      <c r="A10027" s="5">
        <v>44848.708333333336</v>
      </c>
      <c r="B10027" s="6">
        <v>156.11000000000001</v>
      </c>
      <c r="C10027" s="6">
        <v>148.62353999999999</v>
      </c>
      <c r="D10027" s="6">
        <v>5.0371966648082897E-2</v>
      </c>
      <c r="E10027" s="4">
        <f t="shared" si="39"/>
        <v>9.54524379364972E-2</v>
      </c>
      <c r="F10027" s="4"/>
    </row>
    <row r="10028" spans="1:6" ht="13.2" x14ac:dyDescent="0.25">
      <c r="A10028" s="5">
        <v>44848.75</v>
      </c>
      <c r="B10028" s="6">
        <v>155.47</v>
      </c>
      <c r="C10028" s="6">
        <v>142.39687000000001</v>
      </c>
      <c r="D10028" s="6">
        <v>9.1807706166575007E-2</v>
      </c>
      <c r="E10028" s="4">
        <f t="shared" si="39"/>
        <v>9.2093857055086048E-2</v>
      </c>
      <c r="F10028" s="4"/>
    </row>
    <row r="10029" spans="1:6" ht="13.2" x14ac:dyDescent="0.25">
      <c r="A10029" s="5">
        <v>44848.791666666664</v>
      </c>
      <c r="B10029" s="6">
        <v>153.69</v>
      </c>
      <c r="C10029" s="6">
        <v>145.68248</v>
      </c>
      <c r="D10029" s="6">
        <v>5.4965566209471399E-2</v>
      </c>
      <c r="E10029" s="4">
        <f t="shared" si="39"/>
        <v>8.8259296765056269E-2</v>
      </c>
      <c r="F10029" s="4"/>
    </row>
    <row r="10030" spans="1:6" ht="13.2" x14ac:dyDescent="0.25">
      <c r="A10030" s="5">
        <v>44848.833333333336</v>
      </c>
      <c r="B10030" s="6">
        <v>153.06</v>
      </c>
      <c r="C10030" s="6">
        <v>148.69720000000001</v>
      </c>
      <c r="D10030" s="6">
        <v>2.9340162424040198E-2</v>
      </c>
      <c r="E10030" s="4">
        <f t="shared" si="39"/>
        <v>8.6390265551171033E-2</v>
      </c>
      <c r="F10030" s="4"/>
    </row>
    <row r="10031" spans="1:6" ht="13.2" x14ac:dyDescent="0.25">
      <c r="A10031" s="5">
        <v>44848.875</v>
      </c>
      <c r="B10031" s="6">
        <v>144.59</v>
      </c>
      <c r="C10031" s="6">
        <v>151.74863999999999</v>
      </c>
      <c r="D10031" s="6">
        <v>4.71743272295553E-2</v>
      </c>
      <c r="E10031" s="4">
        <f t="shared" si="39"/>
        <v>8.7055105577227024E-2</v>
      </c>
      <c r="F10031" s="4"/>
    </row>
    <row r="10032" spans="1:6" ht="13.2" x14ac:dyDescent="0.25">
      <c r="A10032" s="5">
        <v>44848.916666666664</v>
      </c>
      <c r="B10032" s="6">
        <v>146.79</v>
      </c>
      <c r="C10032" s="6">
        <v>159.9119</v>
      </c>
      <c r="D10032" s="6">
        <v>8.20570576673781E-2</v>
      </c>
      <c r="E10032" s="4">
        <f t="shared" si="39"/>
        <v>8.8330836179612418E-2</v>
      </c>
      <c r="F10032" s="4"/>
    </row>
    <row r="10033" spans="1:6" ht="13.2" x14ac:dyDescent="0.25">
      <c r="A10033" s="5">
        <v>44848.958333333336</v>
      </c>
      <c r="B10033" s="6">
        <v>150.27000000000001</v>
      </c>
      <c r="C10033" s="6">
        <v>179.04680999999999</v>
      </c>
      <c r="D10033" s="6">
        <v>0.160722271455157</v>
      </c>
      <c r="E10033" s="4">
        <f t="shared" si="39"/>
        <v>8.9905328787665217E-2</v>
      </c>
      <c r="F10033" s="4"/>
    </row>
    <row r="10034" spans="1:6" ht="13.2" x14ac:dyDescent="0.25">
      <c r="A10034" s="5">
        <v>44849</v>
      </c>
      <c r="B10034" s="6">
        <v>178.55</v>
      </c>
      <c r="C10034" s="6">
        <v>217.92642000000001</v>
      </c>
      <c r="D10034" s="6">
        <v>0.180686765744144</v>
      </c>
      <c r="E10034" s="4">
        <f t="shared" si="39"/>
        <v>9.2982517920929333E-2</v>
      </c>
      <c r="F10034" s="4"/>
    </row>
    <row r="10035" spans="1:6" ht="13.2" x14ac:dyDescent="0.25">
      <c r="A10035" s="5">
        <v>44849.041666666664</v>
      </c>
      <c r="B10035" s="6">
        <v>252.47</v>
      </c>
      <c r="C10035" s="6">
        <v>248.98824999999999</v>
      </c>
      <c r="D10035" s="6">
        <v>1.3983591595185699E-2</v>
      </c>
      <c r="E10035" s="4">
        <f t="shared" si="39"/>
        <v>9.1532188155458383E-2</v>
      </c>
      <c r="F10035" s="4"/>
    </row>
    <row r="10036" spans="1:6" ht="13.2" x14ac:dyDescent="0.25">
      <c r="A10036" s="5">
        <v>44849.083333333336</v>
      </c>
      <c r="B10036" s="6">
        <v>293.48</v>
      </c>
      <c r="C10036" s="6">
        <v>267.55014</v>
      </c>
      <c r="D10036" s="6">
        <v>9.6915890232761606E-2</v>
      </c>
      <c r="E10036" s="4">
        <f t="shared" si="39"/>
        <v>9.1720008956953217E-2</v>
      </c>
      <c r="F10036" s="4"/>
    </row>
    <row r="10037" spans="1:6" ht="13.2" x14ac:dyDescent="0.25">
      <c r="A10037" s="5">
        <v>44849.125</v>
      </c>
      <c r="B10037" s="6">
        <v>284.60000000000002</v>
      </c>
      <c r="C10037" s="6">
        <v>268.6232</v>
      </c>
      <c r="D10037" s="6">
        <v>5.9476620038775602E-2</v>
      </c>
      <c r="E10037" s="4">
        <f t="shared" si="39"/>
        <v>9.1973550905553147E-2</v>
      </c>
      <c r="F10037" s="4"/>
    </row>
    <row r="10038" spans="1:6" ht="13.2" x14ac:dyDescent="0.25">
      <c r="A10038" s="5">
        <v>44849.166666666664</v>
      </c>
      <c r="B10038" s="6">
        <v>268.32</v>
      </c>
      <c r="C10038" s="6">
        <v>259.59951999999998</v>
      </c>
      <c r="D10038" s="6">
        <v>3.3592049784991897E-2</v>
      </c>
      <c r="E10038" s="4">
        <f t="shared" si="39"/>
        <v>9.137523117167197E-2</v>
      </c>
      <c r="F10038" s="4"/>
    </row>
    <row r="10039" spans="1:6" ht="13.2" x14ac:dyDescent="0.25">
      <c r="A10039" s="5">
        <v>44849.208333333336</v>
      </c>
      <c r="B10039" s="6">
        <v>266.22000000000003</v>
      </c>
      <c r="C10039" s="6">
        <v>253.57876999999999</v>
      </c>
      <c r="D10039" s="6">
        <v>4.9851294727867097E-2</v>
      </c>
      <c r="E10039" s="4">
        <f t="shared" si="39"/>
        <v>9.1065645308854595E-2</v>
      </c>
      <c r="F10039" s="4"/>
    </row>
    <row r="10040" spans="1:6" ht="13.2" x14ac:dyDescent="0.25">
      <c r="A10040" s="5">
        <v>44849.25</v>
      </c>
      <c r="B10040" s="6">
        <v>263.97000000000003</v>
      </c>
      <c r="C10040" s="6">
        <v>251.35586000000001</v>
      </c>
      <c r="D10040" s="6">
        <v>5.0184387982838398E-2</v>
      </c>
      <c r="E10040" s="4">
        <f t="shared" si="39"/>
        <v>9.0275148146897757E-2</v>
      </c>
      <c r="F10040" s="4"/>
    </row>
    <row r="10041" spans="1:6" ht="13.2" x14ac:dyDescent="0.25">
      <c r="A10041" s="5">
        <v>44849.291666666664</v>
      </c>
      <c r="B10041" s="6">
        <v>255.83</v>
      </c>
      <c r="C10041" s="6">
        <v>247.33204000000001</v>
      </c>
      <c r="D10041" s="6">
        <v>3.4358508505408301E-2</v>
      </c>
      <c r="E10041" s="4">
        <f t="shared" si="39"/>
        <v>8.8631809797485098E-2</v>
      </c>
      <c r="F10041" s="4"/>
    </row>
    <row r="10042" spans="1:6" ht="13.2" x14ac:dyDescent="0.25">
      <c r="A10042" s="5">
        <v>44849.333333333336</v>
      </c>
      <c r="B10042" s="6">
        <v>257.98</v>
      </c>
      <c r="C10042" s="6">
        <v>243.56424000000001</v>
      </c>
      <c r="D10042" s="6">
        <v>5.9186685204691801E-2</v>
      </c>
      <c r="E10042" s="4">
        <f t="shared" si="39"/>
        <v>8.6448528069153985E-2</v>
      </c>
      <c r="F10042" s="4"/>
    </row>
    <row r="10043" spans="1:6" ht="13.2" x14ac:dyDescent="0.25">
      <c r="A10043" s="5">
        <v>44849.375</v>
      </c>
      <c r="B10043" s="6">
        <v>255.15</v>
      </c>
      <c r="C10043" s="6">
        <v>239.97586999999999</v>
      </c>
      <c r="D10043" s="6">
        <v>6.3231899107189404E-2</v>
      </c>
      <c r="E10043" s="4">
        <f t="shared" si="39"/>
        <v>8.4544383166400824E-2</v>
      </c>
      <c r="F10043" s="4"/>
    </row>
    <row r="10044" spans="1:6" ht="13.2" x14ac:dyDescent="0.25">
      <c r="A10044" s="5">
        <v>44849.416666666664</v>
      </c>
      <c r="B10044" s="6">
        <v>251.32</v>
      </c>
      <c r="C10044" s="6">
        <v>237.25638000000001</v>
      </c>
      <c r="D10044" s="6">
        <v>5.9276045600965402E-2</v>
      </c>
      <c r="E10044" s="4">
        <f t="shared" si="39"/>
        <v>8.1416222244327832E-2</v>
      </c>
      <c r="F10044" s="4"/>
    </row>
    <row r="10045" spans="1:6" ht="13.2" x14ac:dyDescent="0.25">
      <c r="A10045" s="5">
        <v>44849.458333333336</v>
      </c>
      <c r="B10045" s="6">
        <v>253.33</v>
      </c>
      <c r="C10045" s="6">
        <v>237.95674</v>
      </c>
      <c r="D10045" s="6">
        <v>6.4605272370095501E-2</v>
      </c>
      <c r="E10045" s="4">
        <f t="shared" si="39"/>
        <v>7.8326227903927612E-2</v>
      </c>
      <c r="F10045" s="4"/>
    </row>
    <row r="10046" spans="1:6" ht="13.2" x14ac:dyDescent="0.25">
      <c r="A10046" s="5">
        <v>44849.5</v>
      </c>
      <c r="B10046" s="6">
        <v>249.12</v>
      </c>
      <c r="C10046" s="6">
        <v>243.55047999999999</v>
      </c>
      <c r="D10046" s="6">
        <v>2.2868031300944301E-2</v>
      </c>
      <c r="E10046" s="4">
        <f t="shared" si="39"/>
        <v>7.4407171604626288E-2</v>
      </c>
      <c r="F10046" s="4"/>
    </row>
    <row r="10047" spans="1:6" ht="13.2" x14ac:dyDescent="0.25">
      <c r="A10047" s="5">
        <v>44849.541666666664</v>
      </c>
      <c r="B10047" s="6">
        <v>245</v>
      </c>
      <c r="C10047" s="6">
        <v>246.83472</v>
      </c>
      <c r="D10047" s="6">
        <v>7.4329899780711702E-3</v>
      </c>
      <c r="E10047" s="4">
        <f t="shared" si="39"/>
        <v>6.9295120511637928E-2</v>
      </c>
      <c r="F10047" s="4"/>
    </row>
    <row r="10048" spans="1:6" ht="13.2" x14ac:dyDescent="0.25">
      <c r="A10048" s="5">
        <v>44849.583333333336</v>
      </c>
      <c r="B10048" s="6">
        <v>251.57</v>
      </c>
      <c r="C10048" s="6">
        <v>238.66247000000001</v>
      </c>
      <c r="D10048" s="6">
        <v>5.4082780589675299E-2</v>
      </c>
      <c r="E10048" s="4">
        <f t="shared" si="39"/>
        <v>6.4211358449003608E-2</v>
      </c>
      <c r="F10048" s="4"/>
    </row>
    <row r="10049" spans="1:6" ht="13.2" x14ac:dyDescent="0.25">
      <c r="A10049" s="5">
        <v>44849.625</v>
      </c>
      <c r="B10049" s="6">
        <v>232.59</v>
      </c>
      <c r="C10049" s="6">
        <v>212.48433</v>
      </c>
      <c r="D10049" s="6">
        <v>9.4621895176928997E-2</v>
      </c>
      <c r="E10049" s="9">
        <f t="shared" si="39"/>
        <v>6.0870138058544888E-2</v>
      </c>
      <c r="F10049" s="4"/>
    </row>
    <row r="10050" spans="1:6" ht="13.2" x14ac:dyDescent="0.25">
      <c r="A10050" s="5">
        <v>44849.666666666664</v>
      </c>
      <c r="B10050" s="6">
        <v>168.36</v>
      </c>
      <c r="C10050" s="6">
        <v>179.31684999999999</v>
      </c>
      <c r="D10050" s="6">
        <v>6.1103292858423301E-2</v>
      </c>
      <c r="E10050" s="4">
        <f t="shared" si="39"/>
        <v>6.3412377441634069E-2</v>
      </c>
      <c r="F10050" s="4"/>
    </row>
    <row r="10051" spans="1:6" ht="13.2" x14ac:dyDescent="0.25">
      <c r="A10051" s="5">
        <v>44849.708333333336</v>
      </c>
      <c r="B10051" s="6">
        <v>148.77000000000001</v>
      </c>
      <c r="C10051" s="6">
        <v>154.66410999999999</v>
      </c>
      <c r="D10051" s="6">
        <v>3.81090997775759E-2</v>
      </c>
      <c r="E10051" s="4">
        <f t="shared" si="39"/>
        <v>6.2901424655362942E-2</v>
      </c>
      <c r="F10051" s="4"/>
    </row>
    <row r="10052" spans="1:6" ht="13.2" x14ac:dyDescent="0.25">
      <c r="A10052" s="5">
        <v>44849.75</v>
      </c>
      <c r="B10052" s="6">
        <v>146.66999999999999</v>
      </c>
      <c r="C10052" s="6">
        <v>147.59737000000001</v>
      </c>
      <c r="D10052" s="6">
        <v>6.2831065350285303E-3</v>
      </c>
      <c r="E10052" s="4">
        <f t="shared" si="39"/>
        <v>5.9337899670715184E-2</v>
      </c>
      <c r="F10052" s="4"/>
    </row>
    <row r="10053" spans="1:6" ht="13.2" x14ac:dyDescent="0.25">
      <c r="A10053" s="5">
        <v>44849.791666666664</v>
      </c>
      <c r="B10053" s="6">
        <v>155.06</v>
      </c>
      <c r="C10053" s="6">
        <v>150.72927000000001</v>
      </c>
      <c r="D10053" s="6">
        <v>2.8731844850041301E-2</v>
      </c>
      <c r="E10053" s="4">
        <f t="shared" si="39"/>
        <v>5.8244827947405597E-2</v>
      </c>
      <c r="F10053" s="4"/>
    </row>
    <row r="10054" spans="1:6" ht="13.2" x14ac:dyDescent="0.25">
      <c r="A10054" s="5">
        <v>44849.833333333336</v>
      </c>
      <c r="B10054" s="6">
        <v>151.32</v>
      </c>
      <c r="C10054" s="6">
        <v>154.23515</v>
      </c>
      <c r="D10054" s="6">
        <v>1.8900685090266399E-2</v>
      </c>
      <c r="E10054" s="4">
        <f t="shared" si="39"/>
        <v>5.7809849725165029E-2</v>
      </c>
      <c r="F10054" s="4"/>
    </row>
    <row r="10055" spans="1:6" ht="13.2" x14ac:dyDescent="0.25">
      <c r="A10055" s="5">
        <v>44849.875</v>
      </c>
      <c r="B10055" s="6">
        <v>149.68</v>
      </c>
      <c r="C10055" s="6">
        <v>157.44848999999999</v>
      </c>
      <c r="D10055" s="6">
        <v>4.9339882522849099E-2</v>
      </c>
      <c r="E10055" s="4">
        <f t="shared" si="39"/>
        <v>5.7900081195718933E-2</v>
      </c>
      <c r="F10055" s="4"/>
    </row>
    <row r="10056" spans="1:6" ht="13.2" x14ac:dyDescent="0.25">
      <c r="A10056" s="5">
        <v>44849.916666666664</v>
      </c>
      <c r="B10056" s="6">
        <v>160.82</v>
      </c>
      <c r="C10056" s="6">
        <v>165.14464000000001</v>
      </c>
      <c r="D10056" s="6">
        <v>2.6186983725296899E-2</v>
      </c>
      <c r="E10056" s="4">
        <f t="shared" si="39"/>
        <v>5.5572161448132207E-2</v>
      </c>
      <c r="F10056" s="4"/>
    </row>
    <row r="10057" spans="1:6" ht="13.2" x14ac:dyDescent="0.25">
      <c r="A10057" s="5">
        <v>44849.958333333336</v>
      </c>
      <c r="B10057" s="6">
        <v>179.75</v>
      </c>
      <c r="C10057" s="6">
        <v>183.59361000000001</v>
      </c>
      <c r="D10057" s="6">
        <v>2.0935423623948599E-2</v>
      </c>
      <c r="E10057" s="4">
        <f t="shared" si="39"/>
        <v>4.9747709455165184E-2</v>
      </c>
      <c r="F10057" s="4"/>
    </row>
    <row r="10058" spans="1:6" ht="13.2" x14ac:dyDescent="0.25">
      <c r="A10058" s="5">
        <v>44850</v>
      </c>
      <c r="B10058" s="6">
        <v>201.63</v>
      </c>
      <c r="C10058" s="6">
        <v>197.68711999999999</v>
      </c>
      <c r="D10058" s="6">
        <v>1.9945052565893E-2</v>
      </c>
      <c r="E10058" s="4">
        <f t="shared" si="39"/>
        <v>4.3050138072738074E-2</v>
      </c>
      <c r="F10058" s="4"/>
    </row>
    <row r="10059" spans="1:6" ht="13.2" x14ac:dyDescent="0.25">
      <c r="A10059" s="5">
        <v>44850.041666666664</v>
      </c>
      <c r="B10059" s="6">
        <v>240.91</v>
      </c>
      <c r="C10059" s="6">
        <v>233.58821</v>
      </c>
      <c r="D10059" s="6">
        <v>3.1344861112639101E-2</v>
      </c>
      <c r="E10059" s="4">
        <f t="shared" si="39"/>
        <v>4.3773524302631955E-2</v>
      </c>
      <c r="F10059" s="4"/>
    </row>
    <row r="10060" spans="1:6" ht="13.2" x14ac:dyDescent="0.25">
      <c r="A10060" s="5">
        <v>44850.083333333336</v>
      </c>
      <c r="B10060" s="6">
        <v>250.94</v>
      </c>
      <c r="C10060" s="6">
        <v>256.01402000000002</v>
      </c>
      <c r="D10060" s="6">
        <v>1.9819305208363201E-2</v>
      </c>
      <c r="E10060" s="4">
        <f t="shared" si="39"/>
        <v>4.0561166593282023E-2</v>
      </c>
      <c r="F10060" s="4"/>
    </row>
    <row r="10061" spans="1:6" ht="13.2" x14ac:dyDescent="0.25">
      <c r="A10061" s="5">
        <v>44850.125</v>
      </c>
      <c r="B10061" s="6">
        <v>253.93</v>
      </c>
      <c r="C10061" s="6">
        <v>258.55187000000001</v>
      </c>
      <c r="D10061" s="6">
        <v>1.7875987514613601E-2</v>
      </c>
      <c r="E10061" s="4">
        <f t="shared" si="39"/>
        <v>3.8827806904775275E-2</v>
      </c>
      <c r="F10061" s="4"/>
    </row>
    <row r="10062" spans="1:6" ht="13.2" x14ac:dyDescent="0.25">
      <c r="A10062" s="5">
        <v>44850.166666666664</v>
      </c>
      <c r="B10062" s="6">
        <v>235.02</v>
      </c>
      <c r="C10062" s="6">
        <v>249.96234000000001</v>
      </c>
      <c r="D10062" s="6">
        <v>5.9778365012905503E-2</v>
      </c>
      <c r="E10062" s="4">
        <f t="shared" si="39"/>
        <v>3.9918903372605001E-2</v>
      </c>
      <c r="F10062" s="4"/>
    </row>
    <row r="10063" spans="1:6" ht="13.2" x14ac:dyDescent="0.25">
      <c r="A10063" s="5">
        <v>44850.208333333336</v>
      </c>
      <c r="B10063" s="6">
        <v>233.98</v>
      </c>
      <c r="C10063" s="6">
        <v>243.71789999999999</v>
      </c>
      <c r="D10063" s="6">
        <v>3.9955620822270298E-2</v>
      </c>
      <c r="E10063" s="4">
        <f t="shared" si="39"/>
        <v>3.9506583626538472E-2</v>
      </c>
      <c r="F10063" s="4"/>
    </row>
    <row r="10064" spans="1:6" ht="13.2" x14ac:dyDescent="0.25">
      <c r="A10064" s="5">
        <v>44850.25</v>
      </c>
      <c r="B10064" s="6">
        <v>255.28</v>
      </c>
      <c r="C10064" s="6">
        <v>240.16243</v>
      </c>
      <c r="D10064" s="6">
        <v>6.2947272810322502E-2</v>
      </c>
      <c r="E10064" s="4">
        <f t="shared" si="39"/>
        <v>4.0038370494350314E-2</v>
      </c>
      <c r="F10064" s="4"/>
    </row>
    <row r="10065" spans="1:6" ht="13.2" x14ac:dyDescent="0.25">
      <c r="A10065" s="5">
        <v>44850.291666666664</v>
      </c>
      <c r="B10065" s="6">
        <v>267.47000000000003</v>
      </c>
      <c r="C10065" s="6">
        <v>234.53299999999999</v>
      </c>
      <c r="D10065" s="6">
        <v>0.14043652705589399</v>
      </c>
      <c r="E10065" s="4">
        <f t="shared" si="39"/>
        <v>4.4458287933953879E-2</v>
      </c>
      <c r="F10065" s="4"/>
    </row>
    <row r="10066" spans="1:6" ht="13.2" x14ac:dyDescent="0.25">
      <c r="A10066" s="5">
        <v>44850.333333333336</v>
      </c>
      <c r="B10066" s="6">
        <v>250.74</v>
      </c>
      <c r="C10066" s="6">
        <v>229.46578</v>
      </c>
      <c r="D10066" s="6">
        <v>9.2711950339610605E-2</v>
      </c>
      <c r="E10066" s="4">
        <f t="shared" si="39"/>
        <v>4.5855173981242163E-2</v>
      </c>
      <c r="F10066" s="4"/>
    </row>
    <row r="10067" spans="1:6" ht="13.2" x14ac:dyDescent="0.25">
      <c r="A10067" s="5">
        <v>44850.375</v>
      </c>
      <c r="B10067" s="6">
        <v>244.44</v>
      </c>
      <c r="C10067" s="6">
        <v>224.56488999999999</v>
      </c>
      <c r="D10067" s="6">
        <v>8.8504975109866907E-2</v>
      </c>
      <c r="E10067" s="4">
        <f t="shared" si="39"/>
        <v>4.6908218814687062E-2</v>
      </c>
      <c r="F10067" s="4"/>
    </row>
    <row r="10068" spans="1:6" ht="13.2" x14ac:dyDescent="0.25">
      <c r="A10068" s="5">
        <v>44850.416666666664</v>
      </c>
      <c r="B10068" s="6">
        <v>242.81</v>
      </c>
      <c r="C10068" s="6">
        <v>220.78336999999999</v>
      </c>
      <c r="D10068" s="6">
        <v>9.9765802107287305E-2</v>
      </c>
      <c r="E10068" s="4">
        <f t="shared" si="39"/>
        <v>4.8595292002450476E-2</v>
      </c>
      <c r="F10068" s="4"/>
    </row>
    <row r="10069" spans="1:6" ht="13.2" x14ac:dyDescent="0.25">
      <c r="A10069" s="5">
        <v>44850.458333333336</v>
      </c>
      <c r="B10069" s="6">
        <v>248.19</v>
      </c>
      <c r="C10069" s="6">
        <v>222.33847</v>
      </c>
      <c r="D10069" s="6">
        <v>0.116271061863473</v>
      </c>
      <c r="E10069" s="4">
        <f t="shared" si="39"/>
        <v>5.0748033231341201E-2</v>
      </c>
      <c r="F10069" s="4"/>
    </row>
    <row r="10070" spans="1:6" ht="13.2" x14ac:dyDescent="0.25">
      <c r="A10070" s="5">
        <v>44850.5</v>
      </c>
      <c r="B10070" s="6">
        <v>255.63</v>
      </c>
      <c r="C10070" s="6">
        <v>229.20652000000001</v>
      </c>
      <c r="D10070" s="6">
        <v>0.11528240994191601</v>
      </c>
      <c r="E10070" s="4">
        <f t="shared" si="39"/>
        <v>5.4598632341381688E-2</v>
      </c>
      <c r="F10070" s="4"/>
    </row>
    <row r="10071" spans="1:6" ht="13.2" x14ac:dyDescent="0.25">
      <c r="A10071" s="5">
        <v>44850.541666666664</v>
      </c>
      <c r="B10071" s="6">
        <v>265.14999999999998</v>
      </c>
      <c r="C10071" s="6">
        <v>231.86754999999999</v>
      </c>
      <c r="D10071" s="6">
        <v>0.14354078438315299</v>
      </c>
      <c r="E10071" s="4">
        <f t="shared" si="39"/>
        <v>6.0269790441593439E-2</v>
      </c>
      <c r="F10071" s="4"/>
    </row>
    <row r="10072" spans="1:6" ht="13.2" x14ac:dyDescent="0.25">
      <c r="A10072" s="5">
        <v>44850.583333333336</v>
      </c>
      <c r="B10072" s="6">
        <v>285.68</v>
      </c>
      <c r="C10072" s="6">
        <v>221.8296</v>
      </c>
      <c r="D10072" s="6">
        <v>0.287835347491948</v>
      </c>
      <c r="E10072" s="4">
        <f t="shared" si="39"/>
        <v>7.0009480729188125E-2</v>
      </c>
      <c r="F10072" s="4"/>
    </row>
    <row r="10073" spans="1:6" ht="13.2" x14ac:dyDescent="0.25">
      <c r="A10073" s="5">
        <v>44850.625</v>
      </c>
      <c r="B10073" s="6">
        <v>281.94</v>
      </c>
      <c r="C10073" s="6">
        <v>195.68113</v>
      </c>
      <c r="D10073" s="6">
        <v>0.44081342948091101</v>
      </c>
      <c r="E10073" s="4">
        <f t="shared" si="39"/>
        <v>8.4434127991854055E-2</v>
      </c>
      <c r="F10073" s="4"/>
    </row>
    <row r="10074" spans="1:6" ht="13.2" x14ac:dyDescent="0.25">
      <c r="A10074" s="5">
        <v>44850.666666666664</v>
      </c>
      <c r="B10074" s="6">
        <v>202.2</v>
      </c>
      <c r="C10074" s="6">
        <v>163.77862999999999</v>
      </c>
      <c r="D10074" s="6">
        <v>0.23459330438897899</v>
      </c>
      <c r="E10074" s="4">
        <f t="shared" si="39"/>
        <v>9.166287847229386E-2</v>
      </c>
      <c r="F10074" s="4"/>
    </row>
    <row r="10075" spans="1:6" ht="13.2" x14ac:dyDescent="0.25">
      <c r="A10075" s="5">
        <v>44850.708333333336</v>
      </c>
      <c r="B10075" s="6">
        <v>162.13</v>
      </c>
      <c r="C10075" s="6">
        <v>139.13283999999999</v>
      </c>
      <c r="D10075" s="6">
        <v>0.16528923006243501</v>
      </c>
      <c r="E10075" s="4">
        <f t="shared" si="39"/>
        <v>9.6962050567496308E-2</v>
      </c>
      <c r="F10075" s="4"/>
    </row>
    <row r="10076" spans="1:6" ht="13.2" x14ac:dyDescent="0.25">
      <c r="A10076" s="5">
        <v>44850.75</v>
      </c>
      <c r="B10076" s="6">
        <v>142.22</v>
      </c>
      <c r="C10076" s="6">
        <v>130.49806000000001</v>
      </c>
      <c r="D10076" s="6">
        <v>8.9824630343163597E-2</v>
      </c>
      <c r="E10076" s="4">
        <f t="shared" si="39"/>
        <v>0.10044294739283527</v>
      </c>
      <c r="F10076" s="4"/>
    </row>
    <row r="10077" spans="1:6" ht="13.2" x14ac:dyDescent="0.25">
      <c r="A10077" s="5">
        <v>44850.791666666664</v>
      </c>
      <c r="B10077" s="6">
        <v>145.47999999999999</v>
      </c>
      <c r="C10077" s="6">
        <v>131.13639000000001</v>
      </c>
      <c r="D10077" s="6">
        <v>0.109379326363948</v>
      </c>
      <c r="E10077" s="4">
        <f t="shared" si="39"/>
        <v>0.10380325912258138</v>
      </c>
      <c r="F10077" s="4"/>
    </row>
    <row r="10078" spans="1:6" ht="13.2" x14ac:dyDescent="0.25">
      <c r="A10078" s="5">
        <v>44850.833333333336</v>
      </c>
      <c r="B10078" s="6">
        <v>142.6</v>
      </c>
      <c r="C10078" s="6">
        <v>132.76353</v>
      </c>
      <c r="D10078" s="6">
        <v>7.4090151113035199E-2</v>
      </c>
      <c r="E10078" s="4">
        <f t="shared" si="39"/>
        <v>0.10610282020686344</v>
      </c>
      <c r="F10078" s="4"/>
    </row>
    <row r="10079" spans="1:6" ht="13.2" x14ac:dyDescent="0.25">
      <c r="A10079" s="5">
        <v>44850.875</v>
      </c>
      <c r="B10079" s="6">
        <v>134.43</v>
      </c>
      <c r="C10079" s="6">
        <v>134.97684000000001</v>
      </c>
      <c r="D10079" s="6">
        <v>4.0513617002739298E-3</v>
      </c>
      <c r="E10079" s="4">
        <f t="shared" si="39"/>
        <v>0.10421579850592279</v>
      </c>
      <c r="F10079" s="4"/>
    </row>
    <row r="10080" spans="1:6" ht="13.2" x14ac:dyDescent="0.25">
      <c r="A10080" s="5">
        <v>44850.916666666664</v>
      </c>
      <c r="B10080" s="6">
        <v>131.65</v>
      </c>
      <c r="C10080" s="6">
        <v>141.34906000000001</v>
      </c>
      <c r="D10080" s="6">
        <v>6.8617789180911395E-2</v>
      </c>
      <c r="E10080" s="4">
        <f t="shared" si="39"/>
        <v>0.10598374873324007</v>
      </c>
      <c r="F10080" s="4"/>
    </row>
    <row r="10081" spans="1:6" ht="13.2" x14ac:dyDescent="0.25">
      <c r="A10081" s="5">
        <v>44850.958333333336</v>
      </c>
      <c r="B10081" s="6">
        <v>145.5</v>
      </c>
      <c r="C10081" s="6">
        <v>159.82840999999999</v>
      </c>
      <c r="D10081" s="6">
        <v>8.9648705133211201E-2</v>
      </c>
      <c r="E10081" s="4">
        <f t="shared" si="39"/>
        <v>0.10884680212945935</v>
      </c>
      <c r="F10081" s="4"/>
    </row>
    <row r="10082" spans="1:6" ht="13.2" x14ac:dyDescent="0.25">
      <c r="A10082" s="5">
        <v>44848</v>
      </c>
      <c r="B10082" s="6">
        <v>191.26</v>
      </c>
      <c r="C10082" s="6">
        <v>204.44162</v>
      </c>
      <c r="D10082" s="6">
        <v>6.4476205970193295E-2</v>
      </c>
      <c r="E10082" s="4">
        <f t="shared" si="39"/>
        <v>0.11070226685463852</v>
      </c>
      <c r="F10082" s="4"/>
    </row>
    <row r="10083" spans="1:6" ht="13.2" x14ac:dyDescent="0.25">
      <c r="A10083" s="5">
        <v>44848.041666666664</v>
      </c>
      <c r="B10083" s="6">
        <v>258.26</v>
      </c>
      <c r="C10083" s="6">
        <v>240.07425000000001</v>
      </c>
      <c r="D10083" s="6">
        <v>7.5750523015275406E-2</v>
      </c>
      <c r="E10083" s="4">
        <f t="shared" si="39"/>
        <v>0.11255250276724837</v>
      </c>
      <c r="F10083" s="4"/>
    </row>
    <row r="10084" spans="1:6" ht="13.2" x14ac:dyDescent="0.25">
      <c r="A10084" s="5">
        <v>44848.083333333336</v>
      </c>
      <c r="B10084" s="6">
        <v>291.02</v>
      </c>
      <c r="C10084" s="6">
        <v>264.46516000000003</v>
      </c>
      <c r="D10084" s="6">
        <v>0.100409596485223</v>
      </c>
      <c r="E10084" s="4">
        <f t="shared" si="39"/>
        <v>0.11591043157045085</v>
      </c>
      <c r="F10084" s="4"/>
    </row>
    <row r="10085" spans="1:6" ht="13.2" x14ac:dyDescent="0.25">
      <c r="A10085" s="5">
        <v>44848.125</v>
      </c>
      <c r="B10085" s="6">
        <v>283.44</v>
      </c>
      <c r="C10085" s="6">
        <v>271.69184000000001</v>
      </c>
      <c r="D10085" s="6">
        <v>4.3240753936518599E-2</v>
      </c>
      <c r="E10085" s="4">
        <f t="shared" si="39"/>
        <v>0.11696729683803024</v>
      </c>
      <c r="F10085" s="4"/>
    </row>
    <row r="10086" spans="1:6" ht="13.2" x14ac:dyDescent="0.25">
      <c r="A10086" s="5">
        <v>44848.166666666664</v>
      </c>
      <c r="B10086" s="6">
        <v>273.14999999999998</v>
      </c>
      <c r="C10086" s="6">
        <v>266.78894000000003</v>
      </c>
      <c r="D10086" s="6">
        <v>2.3843042368997501E-2</v>
      </c>
      <c r="E10086" s="4">
        <f t="shared" si="39"/>
        <v>0.11546999172786739</v>
      </c>
      <c r="F10086" s="4"/>
    </row>
    <row r="10087" spans="1:6" ht="13.2" x14ac:dyDescent="0.25">
      <c r="A10087" s="5">
        <v>44848.208333333336</v>
      </c>
      <c r="B10087" s="6">
        <v>268.7</v>
      </c>
      <c r="C10087" s="6">
        <v>261.48984999999999</v>
      </c>
      <c r="D10087" s="6">
        <v>2.75733455810999E-2</v>
      </c>
      <c r="E10087" s="4">
        <f t="shared" si="39"/>
        <v>0.11495406359281864</v>
      </c>
      <c r="F10087" s="4"/>
    </row>
    <row r="10088" spans="1:6" ht="13.2" x14ac:dyDescent="0.25">
      <c r="A10088" s="5">
        <v>44848.25</v>
      </c>
      <c r="B10088" s="6">
        <v>269.14999999999998</v>
      </c>
      <c r="C10088" s="6">
        <v>260.47388000000001</v>
      </c>
      <c r="D10088" s="6">
        <v>3.3308982843116397E-2</v>
      </c>
      <c r="E10088" s="4">
        <f t="shared" si="39"/>
        <v>0.11371913484418505</v>
      </c>
      <c r="F10088" s="4"/>
    </row>
    <row r="10089" spans="1:6" ht="13.2" x14ac:dyDescent="0.25">
      <c r="A10089" s="5">
        <v>44848.291666666664</v>
      </c>
      <c r="B10089" s="6">
        <v>266.66000000000003</v>
      </c>
      <c r="C10089" s="6">
        <v>260.68711000000002</v>
      </c>
      <c r="D10089" s="6">
        <v>2.29121033257072E-2</v>
      </c>
      <c r="E10089" s="4">
        <f t="shared" si="39"/>
        <v>0.10882228385542729</v>
      </c>
      <c r="F10089" s="4"/>
    </row>
    <row r="10090" spans="1:6" ht="13.2" x14ac:dyDescent="0.25">
      <c r="A10090" s="5">
        <v>44848.333333333336</v>
      </c>
      <c r="B10090" s="6">
        <v>272.44</v>
      </c>
      <c r="C10090" s="6">
        <v>261.00045999999998</v>
      </c>
      <c r="D10090" s="6">
        <v>4.3829577924881902E-2</v>
      </c>
      <c r="E10090" s="4">
        <f t="shared" si="39"/>
        <v>0.10678551833814692</v>
      </c>
      <c r="F10090" s="4"/>
    </row>
    <row r="10091" spans="1:6" ht="13.2" x14ac:dyDescent="0.25">
      <c r="A10091" s="5">
        <v>44848.375</v>
      </c>
      <c r="B10091" s="6">
        <v>267.38</v>
      </c>
      <c r="C10091" s="6">
        <v>257.64305000000002</v>
      </c>
      <c r="D10091" s="6">
        <v>3.7792403094125598E-2</v>
      </c>
      <c r="E10091" s="4">
        <f t="shared" si="39"/>
        <v>0.10467249450415771</v>
      </c>
      <c r="F10091" s="4"/>
    </row>
    <row r="10092" spans="1:6" ht="13.2" x14ac:dyDescent="0.25">
      <c r="A10092" s="5">
        <v>44848.416666666664</v>
      </c>
      <c r="B10092" s="6">
        <v>268.94</v>
      </c>
      <c r="C10092" s="6">
        <v>251.96655999999999</v>
      </c>
      <c r="D10092" s="6">
        <v>6.7363859712177704E-2</v>
      </c>
      <c r="E10092" s="4">
        <f t="shared" si="39"/>
        <v>0.10332241357102812</v>
      </c>
      <c r="F10092" s="4"/>
    </row>
    <row r="10093" spans="1:6" ht="13.2" x14ac:dyDescent="0.25">
      <c r="A10093" s="5">
        <v>44848.458333333336</v>
      </c>
      <c r="B10093" s="6">
        <v>270.18</v>
      </c>
      <c r="C10093" s="6">
        <v>250.45291</v>
      </c>
      <c r="D10093" s="6">
        <v>7.8765664970712398E-2</v>
      </c>
      <c r="E10093" s="4">
        <f t="shared" si="39"/>
        <v>0.10175968870049645</v>
      </c>
      <c r="F10093" s="4"/>
    </row>
    <row r="10094" spans="1:6" ht="13.2" x14ac:dyDescent="0.25">
      <c r="A10094" s="5">
        <v>44848.5</v>
      </c>
      <c r="B10094" s="6">
        <v>272.26</v>
      </c>
      <c r="C10094" s="6">
        <v>256.75222000000002</v>
      </c>
      <c r="D10094" s="6">
        <v>6.0399789337751197E-2</v>
      </c>
      <c r="E10094" s="4">
        <f t="shared" si="39"/>
        <v>9.9472912841989572E-2</v>
      </c>
      <c r="F10094" s="4"/>
    </row>
    <row r="10095" spans="1:6" ht="13.2" x14ac:dyDescent="0.25">
      <c r="A10095" s="5">
        <v>44848.541666666664</v>
      </c>
      <c r="B10095" s="6">
        <v>279.67</v>
      </c>
      <c r="C10095" s="6">
        <v>262.03147999999999</v>
      </c>
      <c r="D10095" s="6">
        <v>6.7314507401935106E-2</v>
      </c>
      <c r="E10095" s="4">
        <f t="shared" si="39"/>
        <v>9.6296817967772119E-2</v>
      </c>
      <c r="F10095" s="4"/>
    </row>
    <row r="10096" spans="1:6" ht="13.2" x14ac:dyDescent="0.25">
      <c r="A10096" s="5">
        <v>44848.583333333336</v>
      </c>
      <c r="B10096" s="6">
        <v>279.39</v>
      </c>
      <c r="C10096" s="6">
        <v>253.59411</v>
      </c>
      <c r="D10096" s="6">
        <v>0.101721171678632</v>
      </c>
      <c r="E10096" s="4">
        <f t="shared" si="39"/>
        <v>8.8542060642217313E-2</v>
      </c>
      <c r="F10096" s="4"/>
    </row>
    <row r="10097" spans="1:6" ht="13.2" x14ac:dyDescent="0.25">
      <c r="A10097" s="5">
        <v>44848.625</v>
      </c>
      <c r="B10097" s="6">
        <v>244.85</v>
      </c>
      <c r="C10097" s="6">
        <v>220.70093</v>
      </c>
      <c r="D10097" s="6">
        <v>0.10941988327824401</v>
      </c>
      <c r="E10097" s="4">
        <f t="shared" si="39"/>
        <v>7.4733996217106177E-2</v>
      </c>
      <c r="F10097" s="4"/>
    </row>
    <row r="10098" spans="1:6" ht="13.2" x14ac:dyDescent="0.25">
      <c r="A10098" s="5">
        <v>44848.666666666664</v>
      </c>
      <c r="B10098" s="6">
        <v>173.3</v>
      </c>
      <c r="C10098" s="6">
        <v>176.46358000000001</v>
      </c>
      <c r="D10098" s="6">
        <v>1.7927665300681201E-2</v>
      </c>
      <c r="E10098" s="4">
        <f t="shared" si="39"/>
        <v>6.5706261255093781E-2</v>
      </c>
      <c r="F10098" s="4"/>
    </row>
    <row r="10099" spans="1:6" ht="13.2" x14ac:dyDescent="0.25">
      <c r="A10099" s="5">
        <v>44848.708333333336</v>
      </c>
      <c r="B10099" s="6">
        <v>156.11000000000001</v>
      </c>
      <c r="C10099" s="6">
        <v>143.81694999999999</v>
      </c>
      <c r="D10099" s="6">
        <v>8.5477059553828796E-2</v>
      </c>
      <c r="E10099" s="4">
        <f t="shared" si="39"/>
        <v>6.2380754150568513E-2</v>
      </c>
      <c r="F10099" s="4"/>
    </row>
    <row r="10100" spans="1:6" ht="13.2" x14ac:dyDescent="0.25">
      <c r="A10100" s="5">
        <v>44848.75</v>
      </c>
      <c r="B10100" s="6">
        <v>155.47</v>
      </c>
      <c r="C10100" s="6">
        <v>134.42322999999999</v>
      </c>
      <c r="D10100" s="6">
        <v>0.156570928997912</v>
      </c>
      <c r="E10100" s="4">
        <f t="shared" si="39"/>
        <v>6.5161849927849694E-2</v>
      </c>
      <c r="F10100" s="4"/>
    </row>
    <row r="10101" spans="1:6" ht="13.2" x14ac:dyDescent="0.25">
      <c r="A10101" s="5">
        <v>44848.791666666664</v>
      </c>
      <c r="B10101" s="6">
        <v>153.69</v>
      </c>
      <c r="C10101" s="6">
        <v>136.46277000000001</v>
      </c>
      <c r="D10101" s="6">
        <v>0.12624124513960799</v>
      </c>
      <c r="E10101" s="4">
        <f t="shared" si="39"/>
        <v>6.5864429876835537E-2</v>
      </c>
      <c r="F10101" s="4"/>
    </row>
    <row r="10102" spans="1:6" ht="13.2" x14ac:dyDescent="0.25">
      <c r="A10102" s="5">
        <v>44848.833333333336</v>
      </c>
      <c r="B10102" s="6">
        <v>153.06</v>
      </c>
      <c r="C10102" s="6">
        <v>137.86738</v>
      </c>
      <c r="D10102" s="6">
        <v>0.110197350526281</v>
      </c>
      <c r="E10102" s="4">
        <f t="shared" si="39"/>
        <v>6.7368896519054117E-2</v>
      </c>
      <c r="F10102" s="4"/>
    </row>
    <row r="10103" spans="1:6" ht="13.2" x14ac:dyDescent="0.25">
      <c r="A10103" s="5">
        <v>44848.875</v>
      </c>
      <c r="B10103" s="6">
        <v>144.59</v>
      </c>
      <c r="C10103" s="6">
        <v>140.41755000000001</v>
      </c>
      <c r="D10103" s="6">
        <v>2.9714590519489801E-2</v>
      </c>
      <c r="E10103" s="4">
        <f t="shared" si="39"/>
        <v>6.8438197719854779E-2</v>
      </c>
      <c r="F10103" s="4"/>
    </row>
    <row r="10104" spans="1:6" ht="13.2" x14ac:dyDescent="0.25">
      <c r="A10104" s="5">
        <v>44848.916666666664</v>
      </c>
      <c r="B10104" s="6">
        <v>146.79</v>
      </c>
      <c r="C10104" s="6">
        <v>148.91692</v>
      </c>
      <c r="D10104" s="6">
        <v>1.42825946171866E-2</v>
      </c>
      <c r="E10104" s="4">
        <f t="shared" si="39"/>
        <v>6.6174231279699583E-2</v>
      </c>
      <c r="F10104" s="4"/>
    </row>
    <row r="10105" spans="1:6" ht="13.2" x14ac:dyDescent="0.25">
      <c r="A10105" s="5">
        <v>44848.958333333336</v>
      </c>
      <c r="B10105" s="6">
        <v>150.27000000000001</v>
      </c>
      <c r="C10105" s="6">
        <v>167.79667000000001</v>
      </c>
      <c r="D10105" s="6">
        <v>0.104451834473234</v>
      </c>
      <c r="E10105" s="4">
        <f t="shared" si="39"/>
        <v>6.6791028335533853E-2</v>
      </c>
      <c r="F10105" s="4"/>
    </row>
    <row r="10106" spans="1:6" ht="13.2" x14ac:dyDescent="0.25">
      <c r="A10106" s="5">
        <v>44849</v>
      </c>
      <c r="B10106" s="6">
        <v>178.55</v>
      </c>
      <c r="C10106" s="6">
        <v>214.70480000000001</v>
      </c>
      <c r="D10106" s="6">
        <v>0.16839306806368501</v>
      </c>
      <c r="E10106" s="4">
        <f t="shared" si="39"/>
        <v>7.1120897589429341E-2</v>
      </c>
      <c r="F10106" s="4"/>
    </row>
    <row r="10107" spans="1:6" ht="13.2" x14ac:dyDescent="0.25">
      <c r="A10107" s="5">
        <v>44849.041666666664</v>
      </c>
      <c r="B10107" s="6">
        <v>252.47</v>
      </c>
      <c r="C10107" s="6">
        <v>249.02336</v>
      </c>
      <c r="D10107" s="6">
        <v>1.38406292485974E-2</v>
      </c>
      <c r="E10107" s="4">
        <f t="shared" si="39"/>
        <v>6.854131868248442E-2</v>
      </c>
      <c r="F10107" s="4"/>
    </row>
    <row r="10108" spans="1:6" ht="13.2" x14ac:dyDescent="0.25">
      <c r="A10108" s="5">
        <v>44849.083333333336</v>
      </c>
      <c r="B10108" s="6">
        <v>293.48</v>
      </c>
      <c r="C10108" s="6">
        <v>270.84730000000002</v>
      </c>
      <c r="D10108" s="6">
        <v>8.3562583049563294E-2</v>
      </c>
      <c r="E10108" s="4">
        <f t="shared" si="39"/>
        <v>6.7839359789331935E-2</v>
      </c>
      <c r="F10108" s="4"/>
    </row>
    <row r="10109" spans="1:6" ht="13.2" x14ac:dyDescent="0.25">
      <c r="A10109" s="5">
        <v>44849.125</v>
      </c>
      <c r="B10109" s="6">
        <v>284.60000000000002</v>
      </c>
      <c r="C10109" s="6">
        <v>273.89713999999998</v>
      </c>
      <c r="D10109" s="6">
        <v>3.9076202110033098E-2</v>
      </c>
      <c r="E10109" s="4">
        <f t="shared" si="39"/>
        <v>6.7665836796561699E-2</v>
      </c>
      <c r="F10109" s="4"/>
    </row>
    <row r="10110" spans="1:6" ht="13.2" x14ac:dyDescent="0.25">
      <c r="A10110" s="5">
        <v>44849.166666666664</v>
      </c>
      <c r="B10110" s="6">
        <v>268.32</v>
      </c>
      <c r="C10110" s="6">
        <v>266.05133000000001</v>
      </c>
      <c r="D10110" s="6">
        <v>8.5271890954275106E-3</v>
      </c>
      <c r="E10110" s="4">
        <f t="shared" si="39"/>
        <v>6.7027676243496273E-2</v>
      </c>
      <c r="F10110" s="4"/>
    </row>
    <row r="10111" spans="1:6" ht="13.2" x14ac:dyDescent="0.25">
      <c r="A10111" s="5">
        <v>44849.208333333336</v>
      </c>
      <c r="B10111" s="6">
        <v>266.22000000000003</v>
      </c>
      <c r="C10111" s="6">
        <v>260.71120999999999</v>
      </c>
      <c r="D10111" s="6">
        <v>2.1129854753848199E-2</v>
      </c>
      <c r="E10111" s="4">
        <f t="shared" si="39"/>
        <v>6.6759197459027461E-2</v>
      </c>
      <c r="F10111" s="4"/>
    </row>
    <row r="10112" spans="1:6" ht="13.2" x14ac:dyDescent="0.25">
      <c r="A10112" s="5">
        <v>44849.25</v>
      </c>
      <c r="B10112" s="6">
        <v>263.97000000000003</v>
      </c>
      <c r="C10112" s="6">
        <v>259.51639999999998</v>
      </c>
      <c r="D10112" s="6">
        <v>1.7161150509177998E-2</v>
      </c>
      <c r="E10112" s="4">
        <f t="shared" si="39"/>
        <v>6.6086371111780021E-2</v>
      </c>
      <c r="F10112" s="4"/>
    </row>
    <row r="10113" spans="1:6" ht="13.2" x14ac:dyDescent="0.25">
      <c r="A10113" s="5">
        <v>44849.291666666664</v>
      </c>
      <c r="B10113" s="6">
        <v>255.83</v>
      </c>
      <c r="C10113" s="6">
        <v>257.60113000000001</v>
      </c>
      <c r="D10113" s="6">
        <v>6.87547449811264E-3</v>
      </c>
      <c r="E10113" s="4">
        <f t="shared" si="39"/>
        <v>6.5418178243963579E-2</v>
      </c>
      <c r="F10113" s="4"/>
    </row>
    <row r="10114" spans="1:6" ht="13.2" x14ac:dyDescent="0.25">
      <c r="A10114" s="5">
        <v>44849.333333333336</v>
      </c>
      <c r="B10114" s="6">
        <v>257.98</v>
      </c>
      <c r="C10114" s="6">
        <v>255.30584999999999</v>
      </c>
      <c r="D10114" s="6">
        <v>1.04742997467548E-2</v>
      </c>
      <c r="E10114" s="4">
        <f t="shared" si="39"/>
        <v>6.4028374986541611E-2</v>
      </c>
      <c r="F10114" s="4"/>
    </row>
    <row r="10115" spans="1:6" ht="13.2" x14ac:dyDescent="0.25">
      <c r="A10115" s="5">
        <v>44849.375</v>
      </c>
      <c r="B10115" s="6">
        <v>255.15</v>
      </c>
      <c r="C10115" s="6">
        <v>250.98821000000001</v>
      </c>
      <c r="D10115" s="6">
        <v>1.65816155268807E-2</v>
      </c>
      <c r="E10115" s="4">
        <f t="shared" si="39"/>
        <v>6.3144592171239744E-2</v>
      </c>
      <c r="F10115" s="4"/>
    </row>
    <row r="10116" spans="1:6" ht="13.2" x14ac:dyDescent="0.25">
      <c r="A10116" s="5">
        <v>44849.416666666664</v>
      </c>
      <c r="B10116" s="6">
        <v>251.32</v>
      </c>
      <c r="C10116" s="6">
        <v>246.69028</v>
      </c>
      <c r="D10116" s="6">
        <v>1.87673385428886E-2</v>
      </c>
      <c r="E10116" s="4">
        <f t="shared" si="39"/>
        <v>6.111973712251937E-2</v>
      </c>
      <c r="F10116" s="4"/>
    </row>
    <row r="10117" spans="1:6" ht="13.2" x14ac:dyDescent="0.25">
      <c r="A10117" s="5">
        <v>44849.458333333336</v>
      </c>
      <c r="B10117" s="6">
        <v>253.33</v>
      </c>
      <c r="C10117" s="6">
        <v>245.98638</v>
      </c>
      <c r="D10117" s="6">
        <v>2.9853766700416499E-2</v>
      </c>
      <c r="E10117" s="4">
        <f t="shared" si="39"/>
        <v>5.9081741361257038E-2</v>
      </c>
      <c r="F10117" s="4"/>
    </row>
    <row r="10118" spans="1:6" ht="13.2" x14ac:dyDescent="0.25">
      <c r="A10118" s="5">
        <v>44849.5</v>
      </c>
      <c r="B10118" s="6">
        <v>249.12</v>
      </c>
      <c r="C10118" s="6">
        <v>250.72575000000001</v>
      </c>
      <c r="D10118" s="6">
        <v>6.4044080035656498E-3</v>
      </c>
      <c r="E10118" s="4">
        <f t="shared" si="39"/>
        <v>5.6831933805665973E-2</v>
      </c>
      <c r="F10118" s="4"/>
    </row>
    <row r="10119" spans="1:6" ht="13.2" x14ac:dyDescent="0.25">
      <c r="A10119" s="5">
        <v>44849.541666666664</v>
      </c>
      <c r="B10119" s="6">
        <v>245</v>
      </c>
      <c r="C10119" s="6">
        <v>253.70451</v>
      </c>
      <c r="D10119" s="6">
        <v>3.4309638405718497E-2</v>
      </c>
      <c r="E10119" s="4">
        <f t="shared" si="39"/>
        <v>5.5456730930823615E-2</v>
      </c>
      <c r="F10119" s="4"/>
    </row>
    <row r="10120" spans="1:6" ht="13.2" x14ac:dyDescent="0.25">
      <c r="A10120" s="5">
        <v>44849.583333333336</v>
      </c>
      <c r="B10120" s="6">
        <v>251.57</v>
      </c>
      <c r="C10120" s="6">
        <v>244.72094000000001</v>
      </c>
      <c r="D10120" s="6">
        <v>2.7987224959171698E-2</v>
      </c>
      <c r="E10120" s="4">
        <f t="shared" si="39"/>
        <v>5.2384483150846116E-2</v>
      </c>
      <c r="F10120" s="4"/>
    </row>
    <row r="10121" spans="1:6" ht="13.2" x14ac:dyDescent="0.25">
      <c r="A10121" s="5">
        <v>44849.625</v>
      </c>
      <c r="B10121" s="6">
        <v>232.59</v>
      </c>
      <c r="C10121" s="6">
        <v>214.97191000000001</v>
      </c>
      <c r="D10121" s="6">
        <v>8.1955312207999606E-2</v>
      </c>
      <c r="E10121" s="4">
        <f t="shared" si="39"/>
        <v>5.1240126022919281E-2</v>
      </c>
      <c r="F10121" s="4"/>
    </row>
    <row r="10122" spans="1:6" ht="13.2" x14ac:dyDescent="0.25">
      <c r="A10122" s="5">
        <v>44849.666666666664</v>
      </c>
      <c r="B10122" s="6">
        <v>168.36</v>
      </c>
      <c r="C10122" s="6">
        <v>176.21125000000001</v>
      </c>
      <c r="D10122" s="6">
        <v>4.4555895267753803E-2</v>
      </c>
      <c r="E10122" s="4">
        <f t="shared" si="39"/>
        <v>5.2349635604880644E-2</v>
      </c>
      <c r="F10122" s="4"/>
    </row>
    <row r="10123" spans="1:6" ht="13.2" x14ac:dyDescent="0.25">
      <c r="A10123" s="5">
        <v>44849.708333333336</v>
      </c>
      <c r="B10123" s="6">
        <v>148.77000000000001</v>
      </c>
      <c r="C10123" s="6">
        <v>147.23000999999999</v>
      </c>
      <c r="D10123" s="6">
        <v>1.0459756132598299E-2</v>
      </c>
      <c r="E10123" s="4">
        <f t="shared" si="39"/>
        <v>4.922391462899605E-2</v>
      </c>
      <c r="F10123" s="4"/>
    </row>
    <row r="10124" spans="1:6" ht="13.2" x14ac:dyDescent="0.25">
      <c r="A10124" s="5">
        <v>44849.75</v>
      </c>
      <c r="B10124" s="6">
        <v>146.66999999999999</v>
      </c>
      <c r="C10124" s="6">
        <v>138.52217999999999</v>
      </c>
      <c r="D10124" s="6">
        <v>5.8819605640049802E-2</v>
      </c>
      <c r="E10124" s="4">
        <f t="shared" si="39"/>
        <v>4.5150942822418445E-2</v>
      </c>
      <c r="F10124" s="4"/>
    </row>
    <row r="10125" spans="1:6" ht="13.2" x14ac:dyDescent="0.25">
      <c r="A10125" s="5">
        <v>44849.791666666664</v>
      </c>
      <c r="B10125" s="6">
        <v>155.06</v>
      </c>
      <c r="C10125" s="6">
        <v>140.84889000000001</v>
      </c>
      <c r="D10125" s="6">
        <v>0.100896144797449</v>
      </c>
      <c r="E10125" s="4">
        <f t="shared" si="39"/>
        <v>4.409489697482849E-2</v>
      </c>
      <c r="F10125" s="4"/>
    </row>
    <row r="10126" spans="1:6" ht="13.2" x14ac:dyDescent="0.25">
      <c r="A10126" s="5">
        <v>44849.833333333336</v>
      </c>
      <c r="B10126" s="6">
        <v>151.32</v>
      </c>
      <c r="C10126" s="6">
        <v>143.61789999999999</v>
      </c>
      <c r="D10126" s="6">
        <v>5.3629108906340997E-2</v>
      </c>
      <c r="E10126" s="4">
        <f t="shared" si="39"/>
        <v>4.1737886907330997E-2</v>
      </c>
      <c r="F10126" s="4"/>
    </row>
    <row r="10127" spans="1:6" ht="13.2" x14ac:dyDescent="0.25">
      <c r="A10127" s="5">
        <v>44849.875</v>
      </c>
      <c r="B10127" s="6">
        <v>149.68</v>
      </c>
      <c r="C10127" s="6">
        <v>147.78845000000001</v>
      </c>
      <c r="D10127" s="6">
        <v>1.27990380845052E-2</v>
      </c>
      <c r="E10127" s="4">
        <f t="shared" si="39"/>
        <v>4.1033072222539962E-2</v>
      </c>
      <c r="F10127" s="4"/>
    </row>
    <row r="10128" spans="1:6" ht="13.2" x14ac:dyDescent="0.25">
      <c r="A10128" s="5">
        <v>44849.916666666664</v>
      </c>
      <c r="B10128" s="6">
        <v>160.82</v>
      </c>
      <c r="C10128" s="6">
        <v>157.85561000000001</v>
      </c>
      <c r="D10128" s="6">
        <v>1.8779123529407499E-2</v>
      </c>
      <c r="E10128" s="4">
        <f t="shared" si="39"/>
        <v>4.1220427593882496E-2</v>
      </c>
      <c r="F10128" s="4"/>
    </row>
    <row r="10129" spans="1:6" ht="13.2" x14ac:dyDescent="0.25">
      <c r="A10129" s="5">
        <v>44849.958333333336</v>
      </c>
      <c r="B10129" s="6">
        <v>179.75</v>
      </c>
      <c r="C10129" s="6">
        <v>178.39989</v>
      </c>
      <c r="D10129" s="6">
        <v>7.5678858322166002E-3</v>
      </c>
      <c r="E10129" s="4">
        <f t="shared" si="39"/>
        <v>3.7183596400506766E-2</v>
      </c>
      <c r="F10129" s="4"/>
    </row>
    <row r="10130" spans="1:6" ht="13.2" x14ac:dyDescent="0.25">
      <c r="A10130" s="5">
        <v>44850</v>
      </c>
      <c r="B10130" s="6">
        <v>201.63</v>
      </c>
      <c r="C10130" s="6">
        <v>194.82239999999999</v>
      </c>
      <c r="D10130" s="6">
        <v>3.4942593870109402E-2</v>
      </c>
      <c r="E10130" s="4">
        <f t="shared" si="39"/>
        <v>3.1623159975774452E-2</v>
      </c>
      <c r="F10130" s="4"/>
    </row>
    <row r="10131" spans="1:6" ht="13.2" x14ac:dyDescent="0.25">
      <c r="A10131" s="5">
        <v>44850.041666666664</v>
      </c>
      <c r="B10131" s="6">
        <v>240.91</v>
      </c>
      <c r="C10131" s="6">
        <v>233.50533999999999</v>
      </c>
      <c r="D10131" s="6">
        <v>3.1710880787565697E-2</v>
      </c>
      <c r="E10131" s="4">
        <f t="shared" si="39"/>
        <v>3.2367753789898132E-2</v>
      </c>
      <c r="F10131" s="4"/>
    </row>
    <row r="10132" spans="1:6" ht="13.2" x14ac:dyDescent="0.25">
      <c r="A10132" s="5">
        <v>44850.083333333336</v>
      </c>
      <c r="B10132" s="6">
        <v>250.94</v>
      </c>
      <c r="C10132" s="6">
        <v>259.03062999999997</v>
      </c>
      <c r="D10132" s="6">
        <v>3.1234259824793598E-2</v>
      </c>
      <c r="E10132" s="4">
        <f t="shared" si="39"/>
        <v>3.0187406988866055E-2</v>
      </c>
      <c r="F10132" s="4"/>
    </row>
    <row r="10133" spans="1:6" ht="13.2" x14ac:dyDescent="0.25">
      <c r="A10133" s="5">
        <v>44850.125</v>
      </c>
      <c r="B10133" s="6">
        <v>253.93</v>
      </c>
      <c r="C10133" s="6">
        <v>263.27969000000002</v>
      </c>
      <c r="D10133" s="6">
        <v>3.5512386086446697E-2</v>
      </c>
      <c r="E10133" s="4">
        <f t="shared" si="39"/>
        <v>3.0038914654549956E-2</v>
      </c>
      <c r="F10133" s="4"/>
    </row>
    <row r="10134" spans="1:6" ht="13.2" x14ac:dyDescent="0.25">
      <c r="A10134" s="5">
        <v>44850.166666666664</v>
      </c>
      <c r="B10134" s="6">
        <v>235.02</v>
      </c>
      <c r="C10134" s="6">
        <v>255.12949</v>
      </c>
      <c r="D10134" s="6">
        <v>7.8820719627511401E-2</v>
      </c>
      <c r="E10134" s="4">
        <f t="shared" si="39"/>
        <v>3.296781176005345E-2</v>
      </c>
      <c r="F10134" s="4"/>
    </row>
    <row r="10135" spans="1:6" ht="13.2" x14ac:dyDescent="0.25">
      <c r="A10135" s="5">
        <v>44850.208333333336</v>
      </c>
      <c r="B10135" s="6">
        <v>233.98</v>
      </c>
      <c r="C10135" s="6">
        <v>248.89073999999999</v>
      </c>
      <c r="D10135" s="6">
        <v>5.9908777642752001E-2</v>
      </c>
      <c r="E10135" s="4">
        <f t="shared" si="39"/>
        <v>3.4583600213757774E-2</v>
      </c>
      <c r="F10135" s="4"/>
    </row>
    <row r="10136" spans="1:6" ht="13.2" x14ac:dyDescent="0.25">
      <c r="A10136" s="5">
        <v>44850.25</v>
      </c>
      <c r="B10136" s="6">
        <v>255.28</v>
      </c>
      <c r="C10136" s="6">
        <v>245.58229</v>
      </c>
      <c r="D10136" s="6">
        <v>3.9488637393193103E-2</v>
      </c>
      <c r="E10136" s="4">
        <f t="shared" si="39"/>
        <v>3.5513912167258403E-2</v>
      </c>
      <c r="F10136" s="4"/>
    </row>
    <row r="10137" spans="1:6" ht="13.2" x14ac:dyDescent="0.25">
      <c r="A10137" s="5">
        <v>44850.291666666664</v>
      </c>
      <c r="B10137" s="6">
        <v>267.47000000000003</v>
      </c>
      <c r="C10137" s="6">
        <v>240.64697000000001</v>
      </c>
      <c r="D10137" s="6">
        <v>0.111462155538463</v>
      </c>
      <c r="E10137" s="4">
        <f t="shared" si="39"/>
        <v>3.9871690543939665E-2</v>
      </c>
      <c r="F10137" s="4"/>
    </row>
    <row r="10138" spans="1:6" ht="13.2" x14ac:dyDescent="0.25">
      <c r="A10138" s="5">
        <v>44850.333333333336</v>
      </c>
      <c r="B10138" s="6">
        <v>250.74</v>
      </c>
      <c r="C10138" s="6">
        <v>235.98273</v>
      </c>
      <c r="D10138" s="6">
        <v>6.2535381296758397E-2</v>
      </c>
      <c r="E10138" s="4">
        <f t="shared" si="39"/>
        <v>4.2040902275189827E-2</v>
      </c>
      <c r="F10138" s="4"/>
    </row>
    <row r="10139" spans="1:6" ht="13.2" x14ac:dyDescent="0.25">
      <c r="A10139" s="5">
        <v>44850.375</v>
      </c>
      <c r="B10139" s="6">
        <v>244.44</v>
      </c>
      <c r="C10139" s="6">
        <v>230.60379</v>
      </c>
      <c r="D10139" s="6">
        <v>5.9999924545906101E-2</v>
      </c>
      <c r="E10139" s="4">
        <f t="shared" si="39"/>
        <v>4.3849998484315887E-2</v>
      </c>
      <c r="F10139" s="4"/>
    </row>
    <row r="10140" spans="1:6" ht="13.2" x14ac:dyDescent="0.25">
      <c r="A10140" s="5">
        <v>44850.416666666664</v>
      </c>
      <c r="B10140" s="6">
        <v>242.81</v>
      </c>
      <c r="C10140" s="6">
        <v>225.52537000000001</v>
      </c>
      <c r="D10140" s="6">
        <v>7.6641621295200593E-2</v>
      </c>
      <c r="E10140" s="4">
        <f t="shared" si="39"/>
        <v>4.6261426932328882E-2</v>
      </c>
      <c r="F10140" s="4"/>
    </row>
    <row r="10141" spans="1:6" ht="13.2" x14ac:dyDescent="0.25">
      <c r="A10141" s="5">
        <v>44850.458333333336</v>
      </c>
      <c r="B10141" s="6">
        <v>248.19</v>
      </c>
      <c r="C10141" s="6">
        <v>225.76080999999999</v>
      </c>
      <c r="D10141" s="6">
        <v>9.9349351200502894E-2</v>
      </c>
      <c r="E10141" s="4">
        <f t="shared" si="39"/>
        <v>4.9157076286499145E-2</v>
      </c>
      <c r="F10141" s="4"/>
    </row>
    <row r="10142" spans="1:6" ht="13.2" x14ac:dyDescent="0.25">
      <c r="A10142" s="5">
        <v>44850.5</v>
      </c>
      <c r="B10142" s="6">
        <v>255.63</v>
      </c>
      <c r="C10142" s="6">
        <v>232.09039999999999</v>
      </c>
      <c r="D10142" s="6">
        <v>0.101424272611017</v>
      </c>
      <c r="E10142" s="4">
        <f t="shared" si="39"/>
        <v>5.3116237311809616E-2</v>
      </c>
      <c r="F10142" s="4"/>
    </row>
    <row r="10143" spans="1:6" ht="13.2" x14ac:dyDescent="0.25">
      <c r="A10143" s="5">
        <v>44850.541666666664</v>
      </c>
      <c r="B10143" s="6">
        <v>265.14999999999998</v>
      </c>
      <c r="C10143" s="6">
        <v>235.01041000000001</v>
      </c>
      <c r="D10143" s="6">
        <v>0.128247893359277</v>
      </c>
      <c r="E10143" s="4">
        <f t="shared" si="39"/>
        <v>5.703033126820789E-2</v>
      </c>
      <c r="F10143" s="4"/>
    </row>
    <row r="10144" spans="1:6" ht="13.2" x14ac:dyDescent="0.25">
      <c r="A10144" s="5">
        <v>44850.583333333336</v>
      </c>
      <c r="B10144" s="6">
        <v>285.68</v>
      </c>
      <c r="C10144" s="6">
        <v>225.20108999999999</v>
      </c>
      <c r="D10144" s="6">
        <v>0.26855513887610399</v>
      </c>
      <c r="E10144" s="4">
        <f t="shared" si="39"/>
        <v>6.7053994348080084E-2</v>
      </c>
      <c r="F10144" s="4"/>
    </row>
    <row r="10145" spans="1:6" ht="13.2" x14ac:dyDescent="0.25">
      <c r="A10145" s="5">
        <v>44850.625</v>
      </c>
      <c r="B10145" s="6">
        <v>281.94</v>
      </c>
      <c r="C10145" s="6">
        <v>197.08913000000001</v>
      </c>
      <c r="D10145" s="6">
        <v>0.43052029302681399</v>
      </c>
      <c r="E10145" s="4">
        <f t="shared" si="39"/>
        <v>8.1577535215530669E-2</v>
      </c>
      <c r="F10145" s="4"/>
    </row>
    <row r="10146" spans="1:6" ht="13.2" x14ac:dyDescent="0.25">
      <c r="A10146" s="5">
        <v>44850.666666666664</v>
      </c>
      <c r="B10146" s="6">
        <v>202.2</v>
      </c>
      <c r="C10146" s="6">
        <v>161.51231000000001</v>
      </c>
      <c r="D10146" s="6">
        <v>0.251916959146952</v>
      </c>
      <c r="E10146" s="4">
        <f t="shared" si="39"/>
        <v>9.0217579543830598E-2</v>
      </c>
      <c r="F10146" s="4"/>
    </row>
    <row r="10147" spans="1:6" ht="13.2" x14ac:dyDescent="0.25">
      <c r="A10147" s="5">
        <v>44850.708333333336</v>
      </c>
      <c r="B10147" s="6">
        <v>162.13</v>
      </c>
      <c r="C10147" s="6">
        <v>134.50393</v>
      </c>
      <c r="D10147" s="6">
        <v>0.20539228853759101</v>
      </c>
      <c r="E10147" s="4">
        <f t="shared" si="39"/>
        <v>9.8339768394038629E-2</v>
      </c>
      <c r="F10147" s="4"/>
    </row>
    <row r="10148" spans="1:6" ht="13.2" x14ac:dyDescent="0.25">
      <c r="A10148" s="5">
        <v>44850.75</v>
      </c>
      <c r="B10148" s="6">
        <v>142.22</v>
      </c>
      <c r="C10148" s="6">
        <v>126.12706</v>
      </c>
      <c r="D10148" s="6">
        <v>0.12759307955009799</v>
      </c>
      <c r="E10148" s="4">
        <f t="shared" si="39"/>
        <v>0.1012053298069573</v>
      </c>
      <c r="F10148" s="4"/>
    </row>
    <row r="10149" spans="1:6" ht="13.2" x14ac:dyDescent="0.25">
      <c r="A10149" s="5">
        <v>44850.791666666664</v>
      </c>
      <c r="B10149" s="6">
        <v>145.47999999999999</v>
      </c>
      <c r="C10149" s="6">
        <v>127.61328</v>
      </c>
      <c r="D10149" s="6">
        <v>0.14000674537947699</v>
      </c>
      <c r="E10149" s="4">
        <f t="shared" si="39"/>
        <v>0.1028349381645418</v>
      </c>
      <c r="F10149" s="4"/>
    </row>
    <row r="10150" spans="1:6" ht="13.2" x14ac:dyDescent="0.25">
      <c r="A10150" s="5">
        <v>44850.833333333336</v>
      </c>
      <c r="B10150" s="6">
        <v>142.6</v>
      </c>
      <c r="C10150" s="6">
        <v>129.09834000000001</v>
      </c>
      <c r="D10150" s="6">
        <v>0.104584303717615</v>
      </c>
      <c r="E10150" s="4">
        <f t="shared" si="39"/>
        <v>0.10495807128167822</v>
      </c>
      <c r="F10150" s="4"/>
    </row>
    <row r="10151" spans="1:6" ht="13.2" x14ac:dyDescent="0.25">
      <c r="A10151" s="5">
        <v>44850.875</v>
      </c>
      <c r="B10151" s="6">
        <v>134.43</v>
      </c>
      <c r="C10151" s="6">
        <v>130.96655999999999</v>
      </c>
      <c r="D10151" s="6">
        <v>2.6445223880050099E-2</v>
      </c>
      <c r="E10151" s="4">
        <f t="shared" si="39"/>
        <v>0.10552666235649256</v>
      </c>
      <c r="F10151" s="4"/>
    </row>
    <row r="10152" spans="1:6" ht="13.2" x14ac:dyDescent="0.25">
      <c r="A10152" s="5">
        <v>44850.916666666664</v>
      </c>
      <c r="B10152" s="6">
        <v>131.65</v>
      </c>
      <c r="C10152" s="6">
        <v>137.33070000000001</v>
      </c>
      <c r="D10152" s="6">
        <v>4.1365113554361801E-2</v>
      </c>
      <c r="E10152" s="4">
        <f t="shared" si="39"/>
        <v>0.106467745274199</v>
      </c>
      <c r="F10152" s="4"/>
    </row>
    <row r="10153" spans="1:6" ht="13.2" x14ac:dyDescent="0.25">
      <c r="A10153" s="5">
        <v>44850.958333333336</v>
      </c>
      <c r="B10153" s="6">
        <v>145.5</v>
      </c>
      <c r="C10153" s="6">
        <v>155.86292</v>
      </c>
      <c r="D10153" s="6">
        <v>6.6487398028985997E-2</v>
      </c>
      <c r="E10153" s="4">
        <f t="shared" si="39"/>
        <v>0.10892272494906441</v>
      </c>
      <c r="F10153" s="4"/>
    </row>
    <row r="10154" spans="1:6" ht="13.2" x14ac:dyDescent="0.25">
      <c r="A10154" s="5">
        <v>44851</v>
      </c>
      <c r="B10154" s="6">
        <v>170.22</v>
      </c>
      <c r="C10154" s="6">
        <v>193.16963000000001</v>
      </c>
      <c r="D10154" s="6">
        <v>0.11880558035960399</v>
      </c>
      <c r="E10154" s="4">
        <f t="shared" si="39"/>
        <v>0.11241701605279335</v>
      </c>
      <c r="F10154" s="4"/>
    </row>
    <row r="10155" spans="1:6" ht="13.2" x14ac:dyDescent="0.25">
      <c r="A10155" s="5">
        <v>44851.041666666664</v>
      </c>
      <c r="B10155" s="6">
        <v>261.54000000000002</v>
      </c>
      <c r="C10155" s="6">
        <v>230.20052000000001</v>
      </c>
      <c r="D10155" s="6">
        <v>0.13613991836334599</v>
      </c>
      <c r="E10155" s="4">
        <f t="shared" si="39"/>
        <v>0.1167682259517842</v>
      </c>
      <c r="F10155" s="4"/>
    </row>
    <row r="10156" spans="1:6" ht="13.2" x14ac:dyDescent="0.25">
      <c r="A10156" s="5">
        <v>44851.083333333336</v>
      </c>
      <c r="B10156" s="6">
        <v>301.13</v>
      </c>
      <c r="C10156" s="6">
        <v>252.97165000000001</v>
      </c>
      <c r="D10156" s="6">
        <v>0.19037054152115401</v>
      </c>
      <c r="E10156" s="4">
        <f t="shared" si="39"/>
        <v>0.1233989043557992</v>
      </c>
      <c r="F10156" s="4"/>
    </row>
    <row r="10157" spans="1:6" ht="13.2" x14ac:dyDescent="0.25">
      <c r="A10157" s="5">
        <v>44851.125</v>
      </c>
      <c r="B10157" s="6">
        <v>294.89999999999998</v>
      </c>
      <c r="C10157" s="6">
        <v>255.93197000000001</v>
      </c>
      <c r="D10157" s="6">
        <v>0.15225932891463201</v>
      </c>
      <c r="E10157" s="4">
        <f t="shared" si="39"/>
        <v>0.12826336030697358</v>
      </c>
      <c r="F10157" s="4"/>
    </row>
    <row r="10158" spans="1:6" ht="13.2" x14ac:dyDescent="0.25">
      <c r="A10158" s="5">
        <v>44851.166666666664</v>
      </c>
      <c r="B10158" s="6">
        <v>272.55</v>
      </c>
      <c r="C10158" s="6">
        <v>248.37867</v>
      </c>
      <c r="D10158" s="6">
        <v>9.7316448308544398E-2</v>
      </c>
      <c r="E10158" s="4">
        <f t="shared" si="39"/>
        <v>0.12903401566868328</v>
      </c>
      <c r="F10158" s="4"/>
    </row>
    <row r="10159" spans="1:6" ht="13.2" x14ac:dyDescent="0.25">
      <c r="A10159" s="5">
        <v>44851.208333333336</v>
      </c>
      <c r="B10159" s="6">
        <v>274.54000000000002</v>
      </c>
      <c r="C10159" s="6">
        <v>242.74587</v>
      </c>
      <c r="D10159" s="6">
        <v>0.13097701724029301</v>
      </c>
      <c r="E10159" s="4">
        <f t="shared" si="39"/>
        <v>0.13199519231858081</v>
      </c>
      <c r="F10159" s="4"/>
    </row>
    <row r="10160" spans="1:6" ht="13.2" x14ac:dyDescent="0.25">
      <c r="A10160" s="5">
        <v>44851.25</v>
      </c>
      <c r="B10160" s="6">
        <v>278.11</v>
      </c>
      <c r="C10160" s="6">
        <v>239.10303999999999</v>
      </c>
      <c r="D10160" s="6">
        <v>0.163138703715352</v>
      </c>
      <c r="E10160" s="4">
        <f t="shared" si="39"/>
        <v>0.13714727841533744</v>
      </c>
      <c r="F10160" s="4"/>
    </row>
    <row r="10161" spans="1:6" ht="13.2" x14ac:dyDescent="0.25">
      <c r="A10161" s="5">
        <v>44851.291666666664</v>
      </c>
      <c r="B10161" s="6">
        <v>285.88</v>
      </c>
      <c r="C10161" s="6">
        <v>233.678</v>
      </c>
      <c r="D10161" s="6">
        <v>0.22339287395475799</v>
      </c>
      <c r="E10161" s="4">
        <f t="shared" si="39"/>
        <v>0.14181105834934973</v>
      </c>
      <c r="F10161" s="4"/>
    </row>
    <row r="10162" spans="1:6" ht="13.2" x14ac:dyDescent="0.25">
      <c r="A10162" s="5">
        <v>44851.333333333336</v>
      </c>
      <c r="B10162" s="6">
        <v>302.01</v>
      </c>
      <c r="C10162" s="6">
        <v>229.19628</v>
      </c>
      <c r="D10162" s="6">
        <v>0.31769154368474001</v>
      </c>
      <c r="E10162" s="4">
        <f t="shared" si="39"/>
        <v>0.1524425651155156</v>
      </c>
      <c r="F10162" s="4"/>
    </row>
    <row r="10163" spans="1:6" ht="13.2" x14ac:dyDescent="0.25">
      <c r="A10163" s="5">
        <v>44851.375</v>
      </c>
      <c r="B10163" s="6">
        <v>294.77</v>
      </c>
      <c r="C10163" s="6">
        <v>224.46374</v>
      </c>
      <c r="D10163" s="6">
        <v>0.313218785359274</v>
      </c>
      <c r="E10163" s="4">
        <f t="shared" si="39"/>
        <v>0.16299335098273932</v>
      </c>
      <c r="F10163" s="4"/>
    </row>
    <row r="10164" spans="1:6" ht="13.2" x14ac:dyDescent="0.25">
      <c r="A10164" s="5">
        <v>44851.416666666664</v>
      </c>
      <c r="B10164" s="6">
        <v>302.43</v>
      </c>
      <c r="C10164" s="6">
        <v>220.35864000000001</v>
      </c>
      <c r="D10164" s="6">
        <v>0.37244448413731301</v>
      </c>
      <c r="E10164" s="4">
        <f t="shared" si="39"/>
        <v>0.17531847026782729</v>
      </c>
      <c r="F10164" s="4"/>
    </row>
    <row r="10165" spans="1:6" ht="13.2" x14ac:dyDescent="0.25">
      <c r="A10165" s="5">
        <v>44851.458333333336</v>
      </c>
      <c r="B10165" s="6">
        <v>298.74</v>
      </c>
      <c r="C10165" s="6">
        <v>221.35302999999999</v>
      </c>
      <c r="D10165" s="6">
        <v>0.34960881267358301</v>
      </c>
      <c r="E10165" s="4">
        <f t="shared" si="39"/>
        <v>0.18574594782920562</v>
      </c>
      <c r="F10165" s="4"/>
    </row>
    <row r="10166" spans="1:6" ht="13.2" x14ac:dyDescent="0.25">
      <c r="A10166" s="5">
        <v>44851.5</v>
      </c>
      <c r="B10166" s="6">
        <v>313.36</v>
      </c>
      <c r="C10166" s="6">
        <v>227.76437000000001</v>
      </c>
      <c r="D10166" s="6">
        <v>0.37580781401410501</v>
      </c>
      <c r="E10166" s="4">
        <f t="shared" si="39"/>
        <v>0.19717859538766766</v>
      </c>
      <c r="F10166" s="4"/>
    </row>
    <row r="10167" spans="1:6" ht="13.2" x14ac:dyDescent="0.25">
      <c r="A10167" s="5">
        <v>44851.541666666664</v>
      </c>
      <c r="B10167" s="6">
        <v>321.95</v>
      </c>
      <c r="C10167" s="6">
        <v>230.5633</v>
      </c>
      <c r="D10167" s="6">
        <v>0.39636273422526402</v>
      </c>
      <c r="E10167" s="4">
        <f t="shared" si="39"/>
        <v>0.20835004709041716</v>
      </c>
      <c r="F10167" s="4"/>
    </row>
    <row r="10168" spans="1:6" ht="13.2" x14ac:dyDescent="0.25">
      <c r="A10168" s="5">
        <v>44851.583333333336</v>
      </c>
      <c r="B10168" s="6">
        <v>323.74</v>
      </c>
      <c r="C10168" s="6">
        <v>220.73202000000001</v>
      </c>
      <c r="D10168" s="6">
        <v>0.46666532567409102</v>
      </c>
      <c r="E10168" s="4">
        <f t="shared" si="39"/>
        <v>0.21660463820699993</v>
      </c>
      <c r="F10168" s="4"/>
    </row>
    <row r="10169" spans="1:6" ht="13.2" x14ac:dyDescent="0.25">
      <c r="A10169" s="5">
        <v>44851.625</v>
      </c>
      <c r="B10169" s="6">
        <v>287.85000000000002</v>
      </c>
      <c r="C10169" s="6">
        <v>193.66934000000001</v>
      </c>
      <c r="D10169" s="6">
        <v>0.48629617883760001</v>
      </c>
      <c r="E10169" s="4">
        <f t="shared" si="39"/>
        <v>0.21892863344911606</v>
      </c>
      <c r="F10169" s="4"/>
    </row>
    <row r="10170" spans="1:6" ht="13.2" x14ac:dyDescent="0.25">
      <c r="A10170" s="5">
        <v>44851.666666666664</v>
      </c>
      <c r="B10170" s="6">
        <v>216.88</v>
      </c>
      <c r="C10170" s="6">
        <v>159.48922999999999</v>
      </c>
      <c r="D10170" s="6">
        <v>0.35984103754215802</v>
      </c>
      <c r="E10170" s="4">
        <f t="shared" si="39"/>
        <v>0.2234254700489163</v>
      </c>
      <c r="F10170" s="4"/>
    </row>
    <row r="10171" spans="1:6" ht="13.2" x14ac:dyDescent="0.25">
      <c r="A10171" s="5">
        <v>44851.708333333336</v>
      </c>
      <c r="B10171" s="6">
        <v>188.18</v>
      </c>
      <c r="C10171" s="6">
        <v>132.5686</v>
      </c>
      <c r="D10171" s="6">
        <v>0.41949149346074399</v>
      </c>
      <c r="E10171" s="4">
        <f t="shared" si="39"/>
        <v>0.23234627025404767</v>
      </c>
      <c r="F10171" s="4"/>
    </row>
    <row r="10172" spans="1:6" ht="13.2" x14ac:dyDescent="0.25">
      <c r="A10172" s="5">
        <v>44851.75</v>
      </c>
      <c r="B10172" s="6">
        <v>181.75</v>
      </c>
      <c r="C10172" s="6">
        <v>122.70704000000001</v>
      </c>
      <c r="D10172" s="6">
        <v>0.48117011053318498</v>
      </c>
      <c r="E10172" s="4">
        <f t="shared" si="39"/>
        <v>0.24707864654500963</v>
      </c>
      <c r="F10172" s="4"/>
    </row>
    <row r="10173" spans="1:6" ht="13.2" x14ac:dyDescent="0.25">
      <c r="A10173" s="5">
        <v>44851.791666666664</v>
      </c>
      <c r="B10173" s="6">
        <v>174.55</v>
      </c>
      <c r="C10173" s="6">
        <v>122.31309</v>
      </c>
      <c r="D10173" s="6">
        <v>0.42707538498128</v>
      </c>
      <c r="E10173" s="4">
        <f t="shared" si="39"/>
        <v>0.25903983986175139</v>
      </c>
      <c r="F10173" s="4"/>
    </row>
    <row r="10174" spans="1:6" ht="13.2" x14ac:dyDescent="0.25">
      <c r="A10174" s="5">
        <v>44851.833333333336</v>
      </c>
      <c r="B10174" s="6">
        <v>174.34</v>
      </c>
      <c r="C10174" s="6">
        <v>122.99002</v>
      </c>
      <c r="D10174" s="6">
        <v>0.41751338848469099</v>
      </c>
      <c r="E10174" s="4">
        <f t="shared" si="39"/>
        <v>0.27207855172704626</v>
      </c>
      <c r="F10174" s="4"/>
    </row>
    <row r="10175" spans="1:6" ht="13.2" x14ac:dyDescent="0.25">
      <c r="A10175" s="5">
        <v>44851.875</v>
      </c>
      <c r="B10175" s="6">
        <v>165.9</v>
      </c>
      <c r="C10175" s="6">
        <v>125.42869</v>
      </c>
      <c r="D10175" s="6">
        <v>0.32266389770952703</v>
      </c>
      <c r="E10175" s="4">
        <f t="shared" si="39"/>
        <v>0.28442099646994107</v>
      </c>
      <c r="F10175" s="4"/>
    </row>
    <row r="10176" spans="1:6" ht="13.2" x14ac:dyDescent="0.25">
      <c r="A10176" s="5">
        <v>44851.916666666664</v>
      </c>
      <c r="B10176" s="6">
        <v>164.4</v>
      </c>
      <c r="C10176" s="6">
        <v>133.14472000000001</v>
      </c>
      <c r="D10176" s="6">
        <v>0.23474667264311999</v>
      </c>
      <c r="E10176" s="4">
        <f t="shared" si="39"/>
        <v>0.29247856143197271</v>
      </c>
      <c r="F10176" s="4"/>
    </row>
    <row r="10177" spans="1:6" ht="13.2" x14ac:dyDescent="0.25">
      <c r="A10177" s="5">
        <v>44851.958333333336</v>
      </c>
      <c r="B10177" s="6">
        <v>171.43</v>
      </c>
      <c r="C10177" s="6">
        <v>153.44962000000001</v>
      </c>
      <c r="D10177" s="6">
        <v>0.117174483716544</v>
      </c>
      <c r="E10177" s="4">
        <f t="shared" si="39"/>
        <v>0.29459052333562091</v>
      </c>
      <c r="F10177" s="4"/>
    </row>
    <row r="10178" spans="1:6" ht="13.2" x14ac:dyDescent="0.25">
      <c r="A10178" s="5">
        <v>44849</v>
      </c>
      <c r="B10178" s="6">
        <v>178.55</v>
      </c>
      <c r="C10178" s="6">
        <v>225.66176999999999</v>
      </c>
      <c r="D10178" s="6">
        <v>0.208771605398645</v>
      </c>
      <c r="E10178" s="4">
        <f t="shared" si="39"/>
        <v>0.29833910771224764</v>
      </c>
      <c r="F10178" s="4"/>
    </row>
    <row r="10179" spans="1:6" ht="13.2" x14ac:dyDescent="0.25">
      <c r="A10179" s="5">
        <v>44849.041666666664</v>
      </c>
      <c r="B10179" s="6">
        <v>252.47</v>
      </c>
      <c r="C10179" s="6">
        <v>263.00009999999997</v>
      </c>
      <c r="D10179" s="6">
        <v>4.0038387818103399E-2</v>
      </c>
      <c r="E10179" s="4">
        <f t="shared" si="39"/>
        <v>0.29433487727286251</v>
      </c>
      <c r="F10179" s="4"/>
    </row>
    <row r="10180" spans="1:6" ht="13.2" x14ac:dyDescent="0.25">
      <c r="A10180" s="5">
        <v>44849.083333333336</v>
      </c>
      <c r="B10180" s="6">
        <v>293.48</v>
      </c>
      <c r="C10180" s="6">
        <v>285.73649999999998</v>
      </c>
      <c r="D10180" s="6">
        <v>2.7100142963884698E-2</v>
      </c>
      <c r="E10180" s="4">
        <f t="shared" si="39"/>
        <v>0.28753194399964294</v>
      </c>
      <c r="F10180" s="4"/>
    </row>
    <row r="10181" spans="1:6" ht="13.2" x14ac:dyDescent="0.25">
      <c r="A10181" s="5">
        <v>44849.125</v>
      </c>
      <c r="B10181" s="6">
        <v>284.60000000000002</v>
      </c>
      <c r="C10181" s="6">
        <v>291.72656999999998</v>
      </c>
      <c r="D10181" s="6">
        <v>2.4428937000835899E-2</v>
      </c>
      <c r="E10181" s="4">
        <f t="shared" si="39"/>
        <v>0.2822056776699014</v>
      </c>
      <c r="F10181" s="4"/>
    </row>
    <row r="10182" spans="1:6" ht="13.2" x14ac:dyDescent="0.25">
      <c r="A10182" s="5">
        <v>44849.166666666664</v>
      </c>
      <c r="B10182" s="6">
        <v>268.32</v>
      </c>
      <c r="C10182" s="6">
        <v>286.33461999999997</v>
      </c>
      <c r="D10182" s="6">
        <v>6.2914571769211697E-2</v>
      </c>
      <c r="E10182" s="4">
        <f t="shared" si="39"/>
        <v>0.28077226614742923</v>
      </c>
      <c r="F10182" s="4"/>
    </row>
    <row r="10183" spans="1:6" ht="13.2" x14ac:dyDescent="0.25">
      <c r="A10183" s="5">
        <v>44849.208333333336</v>
      </c>
      <c r="B10183" s="6">
        <v>266.22000000000003</v>
      </c>
      <c r="C10183" s="6">
        <v>281.20152000000002</v>
      </c>
      <c r="D10183" s="6">
        <v>5.3276810168024602E-2</v>
      </c>
      <c r="E10183" s="4">
        <f t="shared" si="39"/>
        <v>0.27753475751941808</v>
      </c>
      <c r="F10183" s="4"/>
    </row>
    <row r="10184" spans="1:6" ht="13.2" x14ac:dyDescent="0.25">
      <c r="A10184" s="5">
        <v>44849.25</v>
      </c>
      <c r="B10184" s="6">
        <v>263.97000000000003</v>
      </c>
      <c r="C10184" s="6">
        <v>281.13448</v>
      </c>
      <c r="D10184" s="6">
        <v>6.10543395459709E-2</v>
      </c>
      <c r="E10184" s="4">
        <f t="shared" si="39"/>
        <v>0.27328124234569384</v>
      </c>
      <c r="F10184" s="4"/>
    </row>
    <row r="10185" spans="1:6" ht="13.2" x14ac:dyDescent="0.25">
      <c r="A10185" s="5">
        <v>44849.291666666664</v>
      </c>
      <c r="B10185" s="6">
        <v>255.83</v>
      </c>
      <c r="C10185" s="6">
        <v>281.59618</v>
      </c>
      <c r="D10185" s="6">
        <v>9.1500459984933002E-2</v>
      </c>
      <c r="E10185" s="4">
        <f t="shared" si="39"/>
        <v>0.26778572509695114</v>
      </c>
      <c r="F10185" s="4"/>
    </row>
    <row r="10186" spans="1:6" ht="13.2" x14ac:dyDescent="0.25">
      <c r="A10186" s="5">
        <v>44849.333333333336</v>
      </c>
      <c r="B10186" s="6">
        <v>257.98</v>
      </c>
      <c r="C10186" s="6">
        <v>281.4194</v>
      </c>
      <c r="D10186" s="6">
        <v>8.3289922443157693E-2</v>
      </c>
      <c r="E10186" s="4">
        <f t="shared" si="39"/>
        <v>0.2580189908785519</v>
      </c>
      <c r="F10186" s="4"/>
    </row>
    <row r="10187" spans="1:6" ht="13.2" x14ac:dyDescent="0.25">
      <c r="A10187" s="5">
        <v>44849.375</v>
      </c>
      <c r="B10187" s="6">
        <v>255.15</v>
      </c>
      <c r="C10187" s="6">
        <v>277.71996000000001</v>
      </c>
      <c r="D10187" s="6">
        <v>8.1268771607197393E-2</v>
      </c>
      <c r="E10187" s="4">
        <f t="shared" si="39"/>
        <v>0.24835440697221536</v>
      </c>
      <c r="F10187" s="4"/>
    </row>
    <row r="10188" spans="1:6" ht="13.2" x14ac:dyDescent="0.25">
      <c r="A10188" s="5">
        <v>44849.416666666664</v>
      </c>
      <c r="B10188" s="6">
        <v>251.32</v>
      </c>
      <c r="C10188" s="6">
        <v>271.24329</v>
      </c>
      <c r="D10188" s="6">
        <v>7.3451734050269002E-2</v>
      </c>
      <c r="E10188" s="4">
        <f t="shared" si="39"/>
        <v>0.23589637571858854</v>
      </c>
      <c r="F10188" s="4"/>
    </row>
    <row r="10189" spans="1:6" ht="13.2" x14ac:dyDescent="0.25">
      <c r="A10189" s="5">
        <v>44849.458333333336</v>
      </c>
      <c r="B10189" s="6">
        <v>253.33</v>
      </c>
      <c r="C10189" s="6">
        <v>267.07778999999999</v>
      </c>
      <c r="D10189" s="6">
        <v>5.1474853075577601E-2</v>
      </c>
      <c r="E10189" s="4">
        <f t="shared" si="39"/>
        <v>0.22347412740200501</v>
      </c>
      <c r="F10189" s="4"/>
    </row>
    <row r="10190" spans="1:6" ht="13.2" x14ac:dyDescent="0.25">
      <c r="A10190" s="5">
        <v>44849.5</v>
      </c>
      <c r="B10190" s="6">
        <v>249.12</v>
      </c>
      <c r="C10190" s="6">
        <v>271.70848999999998</v>
      </c>
      <c r="D10190" s="6">
        <v>8.3135017238511605E-2</v>
      </c>
      <c r="E10190" s="4">
        <f t="shared" si="39"/>
        <v>0.21127942753635523</v>
      </c>
      <c r="F10190" s="4"/>
    </row>
    <row r="10191" spans="1:6" ht="13.2" x14ac:dyDescent="0.25">
      <c r="A10191" s="5">
        <v>44849.541666666664</v>
      </c>
      <c r="B10191" s="6">
        <v>245</v>
      </c>
      <c r="C10191" s="6">
        <v>276.11545000000001</v>
      </c>
      <c r="D10191" s="6">
        <v>0.11268999978088801</v>
      </c>
      <c r="E10191" s="4">
        <f t="shared" si="39"/>
        <v>0.19945973026783961</v>
      </c>
      <c r="F10191" s="4"/>
    </row>
    <row r="10192" spans="1:6" ht="13.2" x14ac:dyDescent="0.25">
      <c r="A10192" s="5">
        <v>44849.583333333336</v>
      </c>
      <c r="B10192" s="6">
        <v>251.57</v>
      </c>
      <c r="C10192" s="6">
        <v>264.57190000000003</v>
      </c>
      <c r="D10192" s="6">
        <v>4.91431629738458E-2</v>
      </c>
      <c r="E10192" s="4">
        <f t="shared" si="39"/>
        <v>0.18206297348866274</v>
      </c>
      <c r="F10192" s="4"/>
    </row>
    <row r="10193" spans="1:6" ht="13.2" x14ac:dyDescent="0.25">
      <c r="A10193" s="5">
        <v>44849.625</v>
      </c>
      <c r="B10193" s="6">
        <v>232.59</v>
      </c>
      <c r="C10193" s="6">
        <v>226.37038000000001</v>
      </c>
      <c r="D10193" s="6">
        <v>2.74754144071322E-2</v>
      </c>
      <c r="E10193" s="4">
        <f t="shared" si="39"/>
        <v>0.16294544163739322</v>
      </c>
      <c r="F10193" s="4"/>
    </row>
    <row r="10194" spans="1:6" ht="13.2" x14ac:dyDescent="0.25">
      <c r="A10194" s="5">
        <v>44849.666666666664</v>
      </c>
      <c r="B10194" s="6">
        <v>168.36</v>
      </c>
      <c r="C10194" s="6">
        <v>179.09781000000001</v>
      </c>
      <c r="D10194" s="6">
        <v>5.9955004474928998E-2</v>
      </c>
      <c r="E10194" s="4">
        <f t="shared" si="39"/>
        <v>0.150450190259592</v>
      </c>
      <c r="F10194" s="4"/>
    </row>
    <row r="10195" spans="1:6" ht="13.2" x14ac:dyDescent="0.25">
      <c r="A10195" s="5">
        <v>44849.708333333336</v>
      </c>
      <c r="B10195" s="6">
        <v>148.77000000000001</v>
      </c>
      <c r="C10195" s="6">
        <v>147.62870000000001</v>
      </c>
      <c r="D10195" s="6">
        <v>7.7308815968710701E-3</v>
      </c>
      <c r="E10195" s="4">
        <f t="shared" si="39"/>
        <v>0.13329349809859728</v>
      </c>
      <c r="F10195" s="4"/>
    </row>
    <row r="10196" spans="1:6" ht="13.2" x14ac:dyDescent="0.25">
      <c r="A10196" s="5">
        <v>44849.75</v>
      </c>
      <c r="B10196" s="6">
        <v>146.66999999999999</v>
      </c>
      <c r="C10196" s="6">
        <v>139.80622</v>
      </c>
      <c r="D10196" s="6">
        <v>4.90949544304966E-2</v>
      </c>
      <c r="E10196" s="4">
        <f t="shared" si="39"/>
        <v>0.11529036659431861</v>
      </c>
      <c r="F10196" s="4"/>
    </row>
    <row r="10197" spans="1:6" ht="13.2" x14ac:dyDescent="0.25">
      <c r="A10197" s="5">
        <v>44849.791666666664</v>
      </c>
      <c r="B10197" s="6">
        <v>155.06</v>
      </c>
      <c r="C10197" s="6">
        <v>140.42108999999999</v>
      </c>
      <c r="D10197" s="6">
        <v>0.104250080952939</v>
      </c>
      <c r="E10197" s="4">
        <f t="shared" si="39"/>
        <v>0.1018393122598044</v>
      </c>
      <c r="F10197" s="4"/>
    </row>
    <row r="10198" spans="1:6" ht="13.2" x14ac:dyDescent="0.25">
      <c r="A10198" s="5">
        <v>44849.833333333336</v>
      </c>
      <c r="B10198" s="6">
        <v>151.32</v>
      </c>
      <c r="C10198" s="6">
        <v>139.03357</v>
      </c>
      <c r="D10198" s="6">
        <v>8.8370240367128497E-2</v>
      </c>
      <c r="E10198" s="4">
        <f t="shared" si="39"/>
        <v>8.8125014421572681E-2</v>
      </c>
      <c r="F10198" s="4"/>
    </row>
    <row r="10199" spans="1:6" ht="13.2" x14ac:dyDescent="0.25">
      <c r="A10199" s="5">
        <v>44849.875</v>
      </c>
      <c r="B10199" s="6">
        <v>149.68</v>
      </c>
      <c r="C10199" s="6">
        <v>142.17284000000001</v>
      </c>
      <c r="D10199" s="6">
        <v>5.2803052960044901E-2</v>
      </c>
      <c r="E10199" s="4">
        <f t="shared" si="39"/>
        <v>7.6880812557010916E-2</v>
      </c>
      <c r="F10199" s="4"/>
    </row>
    <row r="10200" spans="1:6" ht="13.2" x14ac:dyDescent="0.25">
      <c r="A10200" s="5">
        <v>44849.916666666664</v>
      </c>
      <c r="B10200" s="6">
        <v>160.82</v>
      </c>
      <c r="C10200" s="6">
        <v>156.23544999999999</v>
      </c>
      <c r="D10200" s="6">
        <v>2.9343852499544801E-2</v>
      </c>
      <c r="E10200" s="4">
        <f t="shared" si="39"/>
        <v>6.8322361717695276E-2</v>
      </c>
      <c r="F10200" s="4"/>
    </row>
    <row r="10201" spans="1:6" ht="13.2" x14ac:dyDescent="0.25">
      <c r="A10201" s="5">
        <v>44849.958333333336</v>
      </c>
      <c r="B10201" s="6">
        <v>179.75</v>
      </c>
      <c r="C10201" s="6">
        <v>181.82686000000001</v>
      </c>
      <c r="D10201" s="6">
        <v>1.1422184819118599E-2</v>
      </c>
      <c r="E10201" s="4">
        <f t="shared" si="39"/>
        <v>6.391601593030255E-2</v>
      </c>
      <c r="F10201" s="4"/>
    </row>
    <row r="10202" spans="1:6" ht="13.2" x14ac:dyDescent="0.25">
      <c r="A10202" s="5">
        <v>44850</v>
      </c>
      <c r="B10202" s="6">
        <v>201.63</v>
      </c>
      <c r="C10202" s="6">
        <v>201.00765000000001</v>
      </c>
      <c r="D10202" s="6">
        <v>3.0961508181404098E-3</v>
      </c>
      <c r="E10202" s="4">
        <f t="shared" si="39"/>
        <v>5.5346205322781512E-2</v>
      </c>
      <c r="F10202" s="4"/>
    </row>
    <row r="10203" spans="1:6" ht="13.2" x14ac:dyDescent="0.25">
      <c r="A10203" s="5">
        <v>44850.041666666664</v>
      </c>
      <c r="B10203" s="6">
        <v>240.91</v>
      </c>
      <c r="C10203" s="6">
        <v>240.82861</v>
      </c>
      <c r="D10203" s="6">
        <v>3.37958185283712E-4</v>
      </c>
      <c r="E10203" s="4">
        <f t="shared" si="39"/>
        <v>5.3692020754747362E-2</v>
      </c>
      <c r="F10203" s="4"/>
    </row>
    <row r="10204" spans="1:6" ht="13.2" x14ac:dyDescent="0.25">
      <c r="A10204" s="5">
        <v>44850.083333333336</v>
      </c>
      <c r="B10204" s="6">
        <v>250.94</v>
      </c>
      <c r="C10204" s="6">
        <v>266.80738000000002</v>
      </c>
      <c r="D10204" s="6">
        <v>5.94712934852102E-2</v>
      </c>
      <c r="E10204" s="4">
        <f t="shared" si="39"/>
        <v>5.5040818693135929E-2</v>
      </c>
      <c r="F10204" s="4"/>
    </row>
    <row r="10205" spans="1:6" ht="13.2" x14ac:dyDescent="0.25">
      <c r="A10205" s="5">
        <v>44850.125</v>
      </c>
      <c r="B10205" s="6">
        <v>253.93</v>
      </c>
      <c r="C10205" s="6">
        <v>272.33321000000001</v>
      </c>
      <c r="D10205" s="6">
        <v>6.7576077115236804E-2</v>
      </c>
      <c r="E10205" s="4">
        <f t="shared" si="39"/>
        <v>5.6838616197902626E-2</v>
      </c>
      <c r="F10205" s="4"/>
    </row>
    <row r="10206" spans="1:6" ht="13.2" x14ac:dyDescent="0.25">
      <c r="A10206" s="5">
        <v>44850.166666666664</v>
      </c>
      <c r="B10206" s="6">
        <v>235.02</v>
      </c>
      <c r="C10206" s="6">
        <v>266.42529999999999</v>
      </c>
      <c r="D10206" s="6">
        <v>0.117876568028636</v>
      </c>
      <c r="E10206" s="4">
        <f t="shared" si="39"/>
        <v>5.9128699375378645E-2</v>
      </c>
      <c r="F10206" s="4"/>
    </row>
    <row r="10207" spans="1:6" ht="13.2" x14ac:dyDescent="0.25">
      <c r="A10207" s="5">
        <v>44850.208333333336</v>
      </c>
      <c r="B10207" s="6">
        <v>233.98</v>
      </c>
      <c r="C10207" s="6">
        <v>261.73153000000002</v>
      </c>
      <c r="D10207" s="6">
        <v>0.10603051913538999</v>
      </c>
      <c r="E10207" s="4">
        <f t="shared" si="39"/>
        <v>6.1326770582352197E-2</v>
      </c>
      <c r="F10207" s="4"/>
    </row>
    <row r="10208" spans="1:6" ht="13.2" x14ac:dyDescent="0.25">
      <c r="A10208" s="5">
        <v>44850.25</v>
      </c>
      <c r="B10208" s="6">
        <v>255.28</v>
      </c>
      <c r="C10208" s="6">
        <v>259.72739999999999</v>
      </c>
      <c r="D10208" s="6">
        <v>1.7123337776453199E-2</v>
      </c>
      <c r="E10208" s="4">
        <f t="shared" si="39"/>
        <v>5.9496312175288966E-2</v>
      </c>
      <c r="F10208" s="4"/>
    </row>
    <row r="10209" spans="1:6" ht="13.2" x14ac:dyDescent="0.25">
      <c r="A10209" s="5">
        <v>44850.291666666664</v>
      </c>
      <c r="B10209" s="6">
        <v>267.47000000000003</v>
      </c>
      <c r="C10209" s="6">
        <v>256.96866999999997</v>
      </c>
      <c r="D10209" s="6">
        <v>4.0866188084329701E-2</v>
      </c>
      <c r="E10209" s="4">
        <f t="shared" si="39"/>
        <v>5.7386550846097166E-2</v>
      </c>
      <c r="F10209" s="4"/>
    </row>
    <row r="10210" spans="1:6" ht="13.2" x14ac:dyDescent="0.25">
      <c r="A10210" s="5">
        <v>44850.333333333336</v>
      </c>
      <c r="B10210" s="6">
        <v>250.74</v>
      </c>
      <c r="C10210" s="6">
        <v>253.91873000000001</v>
      </c>
      <c r="D10210" s="6">
        <v>1.2518690527477E-2</v>
      </c>
      <c r="E10210" s="4">
        <f t="shared" si="39"/>
        <v>5.443774951627714E-2</v>
      </c>
      <c r="F10210" s="4"/>
    </row>
    <row r="10211" spans="1:6" ht="13.2" x14ac:dyDescent="0.25">
      <c r="A10211" s="5">
        <v>44850.375</v>
      </c>
      <c r="B10211" s="6">
        <v>244.44</v>
      </c>
      <c r="C10211" s="6">
        <v>248.14788999999999</v>
      </c>
      <c r="D10211" s="6">
        <v>1.4942258827991601E-2</v>
      </c>
      <c r="E10211" s="4">
        <f t="shared" si="39"/>
        <v>5.1674144817143559E-2</v>
      </c>
      <c r="F10211" s="4"/>
    </row>
    <row r="10212" spans="1:6" ht="13.2" x14ac:dyDescent="0.25">
      <c r="A10212" s="5">
        <v>44850.416666666664</v>
      </c>
      <c r="B10212" s="6">
        <v>242.81</v>
      </c>
      <c r="C10212" s="6">
        <v>240.92622</v>
      </c>
      <c r="D10212" s="6">
        <v>7.8189082118168794E-3</v>
      </c>
      <c r="E10212" s="4">
        <f t="shared" si="39"/>
        <v>4.8939443740541398E-2</v>
      </c>
      <c r="F10212" s="4"/>
    </row>
    <row r="10213" spans="1:6" ht="13.2" x14ac:dyDescent="0.25">
      <c r="A10213" s="5">
        <v>44850.458333333336</v>
      </c>
      <c r="B10213" s="6">
        <v>248.19</v>
      </c>
      <c r="C10213" s="6">
        <v>238.08546999999999</v>
      </c>
      <c r="D10213" s="6">
        <v>4.2440767174914101E-2</v>
      </c>
      <c r="E10213" s="4">
        <f t="shared" si="39"/>
        <v>4.8563023494680412E-2</v>
      </c>
      <c r="F10213" s="4"/>
    </row>
    <row r="10214" spans="1:6" ht="13.2" x14ac:dyDescent="0.25">
      <c r="A10214" s="5">
        <v>44850.5</v>
      </c>
      <c r="B10214" s="6">
        <v>255.63</v>
      </c>
      <c r="C10214" s="6">
        <v>242.41284999999999</v>
      </c>
      <c r="D10214" s="6">
        <v>5.4523306004611499E-2</v>
      </c>
      <c r="E10214" s="4">
        <f t="shared" si="39"/>
        <v>4.7370868859934571E-2</v>
      </c>
      <c r="F10214" s="4"/>
    </row>
    <row r="10215" spans="1:6" ht="13.2" x14ac:dyDescent="0.25">
      <c r="A10215" s="5">
        <v>44850.541666666664</v>
      </c>
      <c r="B10215" s="6">
        <v>265.14999999999998</v>
      </c>
      <c r="C10215" s="6">
        <v>244.30026000000001</v>
      </c>
      <c r="D10215" s="6">
        <v>8.5344731110805802E-2</v>
      </c>
      <c r="E10215" s="4">
        <f t="shared" si="39"/>
        <v>4.6231482665347802E-2</v>
      </c>
      <c r="F10215" s="4"/>
    </row>
    <row r="10216" spans="1:6" ht="13.2" x14ac:dyDescent="0.25">
      <c r="A10216" s="5">
        <v>44850.583333333336</v>
      </c>
      <c r="B10216" s="6">
        <v>285.68</v>
      </c>
      <c r="C10216" s="6">
        <v>232.82782</v>
      </c>
      <c r="D10216" s="6">
        <v>0.227001137578834</v>
      </c>
      <c r="E10216" s="4">
        <f t="shared" si="39"/>
        <v>5.3642231607222313E-2</v>
      </c>
      <c r="F10216" s="4"/>
    </row>
    <row r="10217" spans="1:6" ht="13.2" x14ac:dyDescent="0.25">
      <c r="A10217" s="5">
        <v>44850.625</v>
      </c>
      <c r="B10217" s="6">
        <v>281.94</v>
      </c>
      <c r="C10217" s="6">
        <v>200.65908999999999</v>
      </c>
      <c r="D10217" s="6">
        <v>0.40506966317847798</v>
      </c>
      <c r="E10217" s="4">
        <f t="shared" si="39"/>
        <v>6.9375325306028399E-2</v>
      </c>
      <c r="F10217" s="4"/>
    </row>
    <row r="10218" spans="1:6" ht="13.2" x14ac:dyDescent="0.25">
      <c r="A10218" s="5">
        <v>44850.666666666664</v>
      </c>
      <c r="B10218" s="6">
        <v>202.2</v>
      </c>
      <c r="C10218" s="6">
        <v>160.67052000000001</v>
      </c>
      <c r="D10218" s="6">
        <v>0.25847604152896198</v>
      </c>
      <c r="E10218" s="4">
        <f t="shared" si="39"/>
        <v>7.7647035183279769E-2</v>
      </c>
      <c r="F10218" s="4"/>
    </row>
    <row r="10219" spans="1:6" ht="13.2" x14ac:dyDescent="0.25">
      <c r="A10219" s="5">
        <v>44850.708333333336</v>
      </c>
      <c r="B10219" s="6">
        <v>162.13</v>
      </c>
      <c r="C10219" s="6">
        <v>132.20500999999999</v>
      </c>
      <c r="D10219" s="6">
        <v>0.22635291960569401</v>
      </c>
      <c r="E10219" s="4">
        <f t="shared" si="39"/>
        <v>8.6756286766980717E-2</v>
      </c>
      <c r="F10219" s="4"/>
    </row>
    <row r="10220" spans="1:6" ht="13.2" x14ac:dyDescent="0.25">
      <c r="A10220" s="5">
        <v>44850.75</v>
      </c>
      <c r="B10220" s="6">
        <v>142.22</v>
      </c>
      <c r="C10220" s="6">
        <v>125.28359</v>
      </c>
      <c r="D10220" s="6">
        <v>0.135184584030518</v>
      </c>
      <c r="E10220" s="4">
        <f t="shared" si="39"/>
        <v>9.034335466698161E-2</v>
      </c>
      <c r="F10220" s="4"/>
    </row>
    <row r="10221" spans="1:6" ht="13.2" x14ac:dyDescent="0.25">
      <c r="A10221" s="5">
        <v>44850.791666666664</v>
      </c>
      <c r="B10221" s="6">
        <v>145.47999999999999</v>
      </c>
      <c r="C10221" s="6">
        <v>127.77594000000001</v>
      </c>
      <c r="D10221" s="6">
        <v>0.138555505833101</v>
      </c>
      <c r="E10221" s="4">
        <f t="shared" si="39"/>
        <v>9.1772747370321692E-2</v>
      </c>
      <c r="F10221" s="4"/>
    </row>
    <row r="10222" spans="1:6" ht="13.2" x14ac:dyDescent="0.25">
      <c r="A10222" s="5">
        <v>44850.833333333336</v>
      </c>
      <c r="B10222" s="6">
        <v>142.6</v>
      </c>
      <c r="C10222" s="6">
        <v>127.83856</v>
      </c>
      <c r="D10222" s="6">
        <v>0.115469385762793</v>
      </c>
      <c r="E10222" s="4">
        <f t="shared" si="39"/>
        <v>9.290187842847436E-2</v>
      </c>
      <c r="F10222" s="4"/>
    </row>
    <row r="10223" spans="1:6" ht="13.2" x14ac:dyDescent="0.25">
      <c r="A10223" s="5">
        <v>44850.875</v>
      </c>
      <c r="B10223" s="6">
        <v>134.43</v>
      </c>
      <c r="C10223" s="6">
        <v>128.50108</v>
      </c>
      <c r="D10223" s="6">
        <v>4.6139067469316203E-2</v>
      </c>
      <c r="E10223" s="4">
        <f t="shared" si="39"/>
        <v>9.2624212366360661E-2</v>
      </c>
      <c r="F10223" s="4"/>
    </row>
    <row r="10224" spans="1:6" ht="13.2" x14ac:dyDescent="0.25">
      <c r="A10224" s="5">
        <v>44850.916666666664</v>
      </c>
      <c r="B10224" s="6">
        <v>131.65</v>
      </c>
      <c r="C10224" s="6">
        <v>136.6464</v>
      </c>
      <c r="D10224" s="6">
        <v>3.6564446630134299E-2</v>
      </c>
      <c r="E10224" s="4">
        <f t="shared" si="39"/>
        <v>9.2925070455135247E-2</v>
      </c>
      <c r="F10224" s="4"/>
    </row>
    <row r="10225" spans="1:6" ht="13.2" x14ac:dyDescent="0.25">
      <c r="A10225" s="5">
        <v>44850.958333333336</v>
      </c>
      <c r="B10225" s="6">
        <v>145.5</v>
      </c>
      <c r="C10225" s="6">
        <v>158.79220000000001</v>
      </c>
      <c r="D10225" s="6">
        <v>8.3708141835682107E-2</v>
      </c>
      <c r="E10225" s="4">
        <f t="shared" ref="E10225:E10479" si="40">AVERAGE(D10202:D10225)</f>
        <v>9.5936985330825383E-2</v>
      </c>
      <c r="F10225" s="4"/>
    </row>
    <row r="10226" spans="1:6" ht="13.2" x14ac:dyDescent="0.25">
      <c r="A10226" s="5">
        <v>44851</v>
      </c>
      <c r="B10226" s="6">
        <v>170.22</v>
      </c>
      <c r="C10226" s="6">
        <v>192.20625000000001</v>
      </c>
      <c r="D10226" s="6">
        <v>0.114388840113159</v>
      </c>
      <c r="E10226" s="4">
        <f t="shared" si="40"/>
        <v>0.10057418071811781</v>
      </c>
      <c r="F10226" s="4"/>
    </row>
    <row r="10227" spans="1:6" ht="13.2" x14ac:dyDescent="0.25">
      <c r="A10227" s="5">
        <v>44851.041666666664</v>
      </c>
      <c r="B10227" s="6">
        <v>261.54000000000002</v>
      </c>
      <c r="C10227" s="6">
        <v>230.48074</v>
      </c>
      <c r="D10227" s="6">
        <v>0.134758591976058</v>
      </c>
      <c r="E10227" s="4">
        <f t="shared" si="40"/>
        <v>0.10617504045940009</v>
      </c>
      <c r="F10227" s="4"/>
    </row>
    <row r="10228" spans="1:6" ht="13.2" x14ac:dyDescent="0.25">
      <c r="A10228" s="5">
        <v>44851.083333333336</v>
      </c>
      <c r="B10228" s="6">
        <v>301.13</v>
      </c>
      <c r="C10228" s="6">
        <v>255.23477</v>
      </c>
      <c r="D10228" s="6">
        <v>0.179815743756228</v>
      </c>
      <c r="E10228" s="4">
        <f t="shared" si="40"/>
        <v>0.11118939255402582</v>
      </c>
      <c r="F10228" s="4"/>
    </row>
    <row r="10229" spans="1:6" ht="13.2" x14ac:dyDescent="0.25">
      <c r="A10229" s="5">
        <v>44851.125</v>
      </c>
      <c r="B10229" s="6">
        <v>294.89999999999998</v>
      </c>
      <c r="C10229" s="6">
        <v>259.40705000000003</v>
      </c>
      <c r="D10229" s="6">
        <v>0.136823382402289</v>
      </c>
      <c r="E10229" s="4">
        <f t="shared" si="40"/>
        <v>0.11407469694098633</v>
      </c>
      <c r="F10229" s="4"/>
    </row>
    <row r="10230" spans="1:6" ht="13.2" x14ac:dyDescent="0.25">
      <c r="A10230" s="5">
        <v>44851.166666666664</v>
      </c>
      <c r="B10230" s="6">
        <v>272.55</v>
      </c>
      <c r="C10230" s="6">
        <v>252.39187999999999</v>
      </c>
      <c r="D10230" s="6">
        <v>7.9868338078071394E-2</v>
      </c>
      <c r="E10230" s="4">
        <f t="shared" si="40"/>
        <v>0.11249102069304617</v>
      </c>
      <c r="F10230" s="4"/>
    </row>
    <row r="10231" spans="1:6" ht="13.2" x14ac:dyDescent="0.25">
      <c r="A10231" s="5">
        <v>44851.208333333336</v>
      </c>
      <c r="B10231" s="6">
        <v>274.54000000000002</v>
      </c>
      <c r="C10231" s="6">
        <v>247.08718999999999</v>
      </c>
      <c r="D10231" s="6">
        <v>0.11110575987367</v>
      </c>
      <c r="E10231" s="4">
        <f t="shared" si="40"/>
        <v>0.11270248905714116</v>
      </c>
      <c r="F10231" s="4"/>
    </row>
    <row r="10232" spans="1:6" ht="13.2" x14ac:dyDescent="0.25">
      <c r="A10232" s="5">
        <v>44851.25</v>
      </c>
      <c r="B10232" s="6">
        <v>278.11</v>
      </c>
      <c r="C10232" s="6">
        <v>244.14469</v>
      </c>
      <c r="D10232" s="6">
        <v>0.13911959338538099</v>
      </c>
      <c r="E10232" s="4">
        <f t="shared" si="40"/>
        <v>0.11778566637417982</v>
      </c>
      <c r="F10232" s="4"/>
    </row>
    <row r="10233" spans="1:6" ht="13.2" x14ac:dyDescent="0.25">
      <c r="A10233" s="5">
        <v>44851.291666666664</v>
      </c>
      <c r="B10233" s="6">
        <v>285.88</v>
      </c>
      <c r="C10233" s="6">
        <v>240.14971</v>
      </c>
      <c r="D10233" s="6">
        <v>0.1904240900395</v>
      </c>
      <c r="E10233" s="4">
        <f t="shared" si="40"/>
        <v>0.12401724562231192</v>
      </c>
      <c r="F10233" s="4"/>
    </row>
    <row r="10234" spans="1:6" ht="13.2" x14ac:dyDescent="0.25">
      <c r="A10234" s="5">
        <v>44851.333333333336</v>
      </c>
      <c r="B10234" s="6">
        <v>302.01</v>
      </c>
      <c r="C10234" s="6">
        <v>236.59965</v>
      </c>
      <c r="D10234" s="6">
        <v>0.27646004548189301</v>
      </c>
      <c r="E10234" s="4">
        <f t="shared" si="40"/>
        <v>0.13501480207874592</v>
      </c>
      <c r="F10234" s="4"/>
    </row>
    <row r="10235" spans="1:6" ht="13.2" x14ac:dyDescent="0.25">
      <c r="A10235" s="5">
        <v>44851.375</v>
      </c>
      <c r="B10235" s="6">
        <v>294.77</v>
      </c>
      <c r="C10235" s="6">
        <v>231.31514000000001</v>
      </c>
      <c r="D10235" s="6">
        <v>0.27432212175995002</v>
      </c>
      <c r="E10235" s="4">
        <f t="shared" si="40"/>
        <v>0.14582229636757751</v>
      </c>
      <c r="F10235" s="4"/>
    </row>
    <row r="10236" spans="1:6" ht="13.2" x14ac:dyDescent="0.25">
      <c r="A10236" s="5">
        <v>44851.416666666664</v>
      </c>
      <c r="B10236" s="6">
        <v>302.43</v>
      </c>
      <c r="C10236" s="6">
        <v>225.55094</v>
      </c>
      <c r="D10236" s="6">
        <v>0.34085009798673399</v>
      </c>
      <c r="E10236" s="4">
        <f t="shared" si="40"/>
        <v>0.15969859594153238</v>
      </c>
      <c r="F10236" s="4"/>
    </row>
    <row r="10237" spans="1:6" ht="13.2" x14ac:dyDescent="0.25">
      <c r="A10237" s="5">
        <v>44851.458333333336</v>
      </c>
      <c r="B10237" s="6">
        <v>298.74</v>
      </c>
      <c r="C10237" s="6">
        <v>225.09735000000001</v>
      </c>
      <c r="D10237" s="6">
        <v>0.32715911582255403</v>
      </c>
      <c r="E10237" s="4">
        <f t="shared" si="40"/>
        <v>0.1715618604685174</v>
      </c>
      <c r="F10237" s="4"/>
    </row>
    <row r="10238" spans="1:6" ht="13.2" x14ac:dyDescent="0.25">
      <c r="A10238" s="5">
        <v>44851.5</v>
      </c>
      <c r="B10238" s="6">
        <v>313.36</v>
      </c>
      <c r="C10238" s="6">
        <v>231.01614000000001</v>
      </c>
      <c r="D10238" s="6">
        <v>0.35644202175657502</v>
      </c>
      <c r="E10238" s="4">
        <f t="shared" si="40"/>
        <v>0.18414180695818252</v>
      </c>
      <c r="F10238" s="4"/>
    </row>
    <row r="10239" spans="1:6" ht="13.2" x14ac:dyDescent="0.25">
      <c r="A10239" s="5">
        <v>44851.541666666664</v>
      </c>
      <c r="B10239" s="6">
        <v>321.95</v>
      </c>
      <c r="C10239" s="6">
        <v>233.85076000000001</v>
      </c>
      <c r="D10239" s="6">
        <v>0.37673275040885001</v>
      </c>
      <c r="E10239" s="4">
        <f t="shared" si="40"/>
        <v>0.19628297442893439</v>
      </c>
      <c r="F10239" s="4"/>
    </row>
    <row r="10240" spans="1:6" ht="13.2" x14ac:dyDescent="0.25">
      <c r="A10240" s="5">
        <v>44851.583333333336</v>
      </c>
      <c r="B10240" s="6">
        <v>323.74</v>
      </c>
      <c r="C10240" s="6">
        <v>223.72709</v>
      </c>
      <c r="D10240" s="6">
        <v>0.447030844588377</v>
      </c>
      <c r="E10240" s="4">
        <f t="shared" si="40"/>
        <v>0.20545087888766533</v>
      </c>
      <c r="F10240" s="4"/>
    </row>
    <row r="10241" spans="1:6" ht="13.2" x14ac:dyDescent="0.25">
      <c r="A10241" s="5">
        <v>44851.625</v>
      </c>
      <c r="B10241" s="6">
        <v>287.85000000000002</v>
      </c>
      <c r="C10241" s="6">
        <v>194.65057999999999</v>
      </c>
      <c r="D10241" s="6">
        <v>0.47880371073130101</v>
      </c>
      <c r="E10241" s="4">
        <f t="shared" si="40"/>
        <v>0.20852313086903296</v>
      </c>
      <c r="F10241" s="4"/>
    </row>
    <row r="10242" spans="1:6" ht="13.2" x14ac:dyDescent="0.25">
      <c r="A10242" s="5">
        <v>44851.666666666664</v>
      </c>
      <c r="B10242" s="6">
        <v>216.88</v>
      </c>
      <c r="C10242" s="6">
        <v>157.62994</v>
      </c>
      <c r="D10242" s="6">
        <v>0.37588074955811002</v>
      </c>
      <c r="E10242" s="4">
        <f t="shared" si="40"/>
        <v>0.21341499370358083</v>
      </c>
      <c r="F10242" s="4"/>
    </row>
    <row r="10243" spans="1:6" ht="13.2" x14ac:dyDescent="0.25">
      <c r="A10243" s="5">
        <v>44851.708333333336</v>
      </c>
      <c r="B10243" s="6">
        <v>188.18</v>
      </c>
      <c r="C10243" s="6">
        <v>129.58568</v>
      </c>
      <c r="D10243" s="6">
        <v>0.45216662828794002</v>
      </c>
      <c r="E10243" s="4">
        <f t="shared" si="40"/>
        <v>0.22282389823200768</v>
      </c>
      <c r="F10243" s="4"/>
    </row>
    <row r="10244" spans="1:6" ht="13.2" x14ac:dyDescent="0.25">
      <c r="A10244" s="5">
        <v>44851.75</v>
      </c>
      <c r="B10244" s="6">
        <v>181.75</v>
      </c>
      <c r="C10244" s="6">
        <v>121.14321</v>
      </c>
      <c r="D10244" s="6">
        <v>0.50029044137100198</v>
      </c>
      <c r="E10244" s="4">
        <f t="shared" si="40"/>
        <v>0.23803664228786123</v>
      </c>
      <c r="F10244" s="4"/>
    </row>
    <row r="10245" spans="1:6" ht="13.2" x14ac:dyDescent="0.25">
      <c r="A10245" s="5">
        <v>44851.791666666664</v>
      </c>
      <c r="B10245" s="6">
        <v>174.55</v>
      </c>
      <c r="C10245" s="6">
        <v>122.66285999999999</v>
      </c>
      <c r="D10245" s="6">
        <v>0.42300611611371203</v>
      </c>
      <c r="E10245" s="4">
        <f t="shared" si="40"/>
        <v>0.24988875104955333</v>
      </c>
      <c r="F10245" s="4"/>
    </row>
    <row r="10246" spans="1:6" ht="13.2" x14ac:dyDescent="0.25">
      <c r="A10246" s="5">
        <v>44851.833333333336</v>
      </c>
      <c r="B10246" s="6">
        <v>174.34</v>
      </c>
      <c r="C10246" s="6">
        <v>123.7055</v>
      </c>
      <c r="D10246" s="6">
        <v>0.409314864739239</v>
      </c>
      <c r="E10246" s="4">
        <f t="shared" si="40"/>
        <v>0.26213231267357195</v>
      </c>
      <c r="F10246" s="4"/>
    </row>
    <row r="10247" spans="1:6" ht="13.2" x14ac:dyDescent="0.25">
      <c r="A10247" s="5">
        <v>44851.875</v>
      </c>
      <c r="B10247" s="6">
        <v>165.9</v>
      </c>
      <c r="C10247" s="6">
        <v>125.52119999999999</v>
      </c>
      <c r="D10247" s="6">
        <v>0.32168908519039002</v>
      </c>
      <c r="E10247" s="4">
        <f t="shared" si="40"/>
        <v>0.27361356341194998</v>
      </c>
      <c r="F10247" s="4"/>
    </row>
    <row r="10248" spans="1:6" ht="13.2" x14ac:dyDescent="0.25">
      <c r="A10248" s="5">
        <v>44851.916666666664</v>
      </c>
      <c r="B10248" s="6">
        <v>164.4</v>
      </c>
      <c r="C10248" s="6">
        <v>132.81112999999999</v>
      </c>
      <c r="D10248" s="6">
        <v>0.23784806288448801</v>
      </c>
      <c r="E10248" s="4">
        <f t="shared" si="40"/>
        <v>0.28200038075588141</v>
      </c>
      <c r="F10248" s="4"/>
    </row>
    <row r="10249" spans="1:6" ht="13.2" x14ac:dyDescent="0.25">
      <c r="A10249" s="5">
        <v>44851.958333333336</v>
      </c>
      <c r="B10249" s="6">
        <v>171.43</v>
      </c>
      <c r="C10249" s="6">
        <v>152.81211999999999</v>
      </c>
      <c r="D10249" s="6">
        <v>0.121835100514278</v>
      </c>
      <c r="E10249" s="4">
        <f t="shared" si="40"/>
        <v>0.28358900403415621</v>
      </c>
      <c r="F10249" s="4"/>
    </row>
    <row r="10250" spans="1:6" ht="13.2" x14ac:dyDescent="0.25">
      <c r="A10250" s="5">
        <v>44852</v>
      </c>
      <c r="B10250" s="6">
        <v>209.93</v>
      </c>
      <c r="C10250" s="6">
        <v>200.44068999999999</v>
      </c>
      <c r="D10250" s="6">
        <v>4.7342233755032499E-2</v>
      </c>
      <c r="E10250" s="4">
        <f t="shared" si="40"/>
        <v>0.28079539543590093</v>
      </c>
      <c r="F10250" s="4"/>
    </row>
    <row r="10251" spans="1:6" ht="13.2" x14ac:dyDescent="0.25">
      <c r="A10251" s="5">
        <v>44852.041666666664</v>
      </c>
      <c r="B10251" s="6">
        <v>284.52999999999997</v>
      </c>
      <c r="C10251" s="6">
        <v>235.67985999999999</v>
      </c>
      <c r="D10251" s="6">
        <v>0.20727329013179099</v>
      </c>
      <c r="E10251" s="4">
        <f t="shared" si="40"/>
        <v>0.28381684119238981</v>
      </c>
      <c r="F10251" s="4"/>
    </row>
    <row r="10252" spans="1:6" ht="13.2" x14ac:dyDescent="0.25">
      <c r="A10252" s="5">
        <v>44852.083333333336</v>
      </c>
      <c r="B10252" s="6">
        <v>324.26</v>
      </c>
      <c r="C10252" s="6">
        <v>257.40257000000003</v>
      </c>
      <c r="D10252" s="6">
        <v>0.25973878193990002</v>
      </c>
      <c r="E10252" s="4">
        <f t="shared" si="40"/>
        <v>0.28714696778337617</v>
      </c>
      <c r="F10252" s="4"/>
    </row>
    <row r="10253" spans="1:6" ht="13.2" x14ac:dyDescent="0.25">
      <c r="A10253" s="5">
        <v>44852.125</v>
      </c>
      <c r="B10253" s="6">
        <v>322.54000000000002</v>
      </c>
      <c r="C10253" s="6">
        <v>259.24428</v>
      </c>
      <c r="D10253" s="6">
        <v>0.244154740849055</v>
      </c>
      <c r="E10253" s="4">
        <f t="shared" si="40"/>
        <v>0.29161910771865807</v>
      </c>
      <c r="F10253" s="4"/>
    </row>
    <row r="10254" spans="1:6" ht="13.2" x14ac:dyDescent="0.25">
      <c r="A10254" s="5">
        <v>44852.166666666664</v>
      </c>
      <c r="B10254" s="6">
        <v>310.31</v>
      </c>
      <c r="C10254" s="6">
        <v>249.87064000000001</v>
      </c>
      <c r="D10254" s="6">
        <v>0.241882599732405</v>
      </c>
      <c r="E10254" s="4">
        <f t="shared" si="40"/>
        <v>0.29836970195425527</v>
      </c>
      <c r="F10254" s="4"/>
    </row>
    <row r="10255" spans="1:6" ht="13.2" x14ac:dyDescent="0.25">
      <c r="A10255" s="5">
        <v>44852.208333333336</v>
      </c>
      <c r="B10255" s="6">
        <v>305.44</v>
      </c>
      <c r="C10255" s="6">
        <v>243.37666999999999</v>
      </c>
      <c r="D10255" s="6">
        <v>0.25500936470204799</v>
      </c>
      <c r="E10255" s="4">
        <f t="shared" si="40"/>
        <v>0.30436568548877102</v>
      </c>
      <c r="F10255" s="4"/>
    </row>
    <row r="10256" spans="1:6" ht="13.2" x14ac:dyDescent="0.25">
      <c r="A10256" s="5">
        <v>44852.25</v>
      </c>
      <c r="B10256" s="6">
        <v>316.83999999999997</v>
      </c>
      <c r="C10256" s="6">
        <v>238.90583000000001</v>
      </c>
      <c r="D10256" s="6">
        <v>0.32621292665817297</v>
      </c>
      <c r="E10256" s="4">
        <f t="shared" si="40"/>
        <v>0.31216124104180404</v>
      </c>
      <c r="F10256" s="4"/>
    </row>
    <row r="10257" spans="1:6" ht="13.2" x14ac:dyDescent="0.25">
      <c r="A10257" s="5">
        <v>44852.291666666664</v>
      </c>
      <c r="B10257" s="6">
        <v>328.73</v>
      </c>
      <c r="C10257" s="6">
        <v>230.63290000000001</v>
      </c>
      <c r="D10257" s="6">
        <v>0.42533870926480999</v>
      </c>
      <c r="E10257" s="4">
        <f t="shared" si="40"/>
        <v>0.32194935017619203</v>
      </c>
      <c r="F10257" s="4"/>
    </row>
    <row r="10258" spans="1:6" ht="13.2" x14ac:dyDescent="0.25">
      <c r="A10258" s="5">
        <v>44852.333333333336</v>
      </c>
      <c r="B10258" s="6">
        <v>338.63</v>
      </c>
      <c r="C10258" s="6">
        <v>223.51706999999999</v>
      </c>
      <c r="D10258" s="6">
        <v>0.51500733254958997</v>
      </c>
      <c r="E10258" s="4">
        <f t="shared" si="40"/>
        <v>0.33188882047067941</v>
      </c>
      <c r="F10258" s="4"/>
    </row>
    <row r="10259" spans="1:6" ht="13.2" x14ac:dyDescent="0.25">
      <c r="A10259" s="5">
        <v>44852.375</v>
      </c>
      <c r="B10259" s="6">
        <v>336.5</v>
      </c>
      <c r="C10259" s="6">
        <v>218.90727999999999</v>
      </c>
      <c r="D10259" s="6">
        <v>0.53718049029707904</v>
      </c>
      <c r="E10259" s="4">
        <f t="shared" si="40"/>
        <v>0.3428412524930598</v>
      </c>
      <c r="F10259" s="4"/>
    </row>
    <row r="10260" spans="1:6" ht="13.2" x14ac:dyDescent="0.25">
      <c r="A10260" s="5">
        <v>44852.416666666664</v>
      </c>
      <c r="B10260" s="6">
        <v>332.9</v>
      </c>
      <c r="C10260" s="6">
        <v>216.55512999999999</v>
      </c>
      <c r="D10260" s="6">
        <v>0.53725289260060405</v>
      </c>
      <c r="E10260" s="4">
        <f t="shared" si="40"/>
        <v>0.35102470226863769</v>
      </c>
      <c r="F10260" s="4"/>
    </row>
    <row r="10261" spans="1:6" ht="13.2" x14ac:dyDescent="0.25">
      <c r="A10261" s="5">
        <v>44852.458333333336</v>
      </c>
      <c r="B10261" s="6">
        <v>333.28</v>
      </c>
      <c r="C10261" s="6">
        <v>218.63226</v>
      </c>
      <c r="D10261" s="6">
        <v>0.52438619991395496</v>
      </c>
      <c r="E10261" s="4">
        <f t="shared" si="40"/>
        <v>0.3592424974391128</v>
      </c>
      <c r="F10261" s="4"/>
    </row>
    <row r="10262" spans="1:6" ht="13.2" x14ac:dyDescent="0.25">
      <c r="A10262" s="5">
        <v>44852.5</v>
      </c>
      <c r="B10262" s="6">
        <v>336.28</v>
      </c>
      <c r="C10262" s="6">
        <v>225.31942000000001</v>
      </c>
      <c r="D10262" s="6">
        <v>0.49245901662626301</v>
      </c>
      <c r="E10262" s="4">
        <f t="shared" si="40"/>
        <v>0.36490987222534982</v>
      </c>
      <c r="F10262" s="4"/>
    </row>
    <row r="10263" spans="1:6" ht="13.2" x14ac:dyDescent="0.25">
      <c r="A10263" s="5">
        <v>44852.541666666664</v>
      </c>
      <c r="B10263" s="6">
        <v>337.14</v>
      </c>
      <c r="C10263" s="6">
        <v>228.47736</v>
      </c>
      <c r="D10263" s="6">
        <v>0.47559478103213298</v>
      </c>
      <c r="E10263" s="4">
        <f t="shared" si="40"/>
        <v>0.36902912350131989</v>
      </c>
      <c r="F10263" s="4"/>
    </row>
    <row r="10264" spans="1:6" ht="13.2" x14ac:dyDescent="0.25">
      <c r="A10264" s="5">
        <v>44852.583333333336</v>
      </c>
      <c r="B10264" s="6">
        <v>324.54000000000002</v>
      </c>
      <c r="C10264" s="6">
        <v>219.75232</v>
      </c>
      <c r="D10264" s="6">
        <v>0.47684447654522999</v>
      </c>
      <c r="E10264" s="4">
        <f t="shared" si="40"/>
        <v>0.37027135816618872</v>
      </c>
      <c r="F10264" s="4"/>
    </row>
    <row r="10265" spans="1:6" ht="13.2" x14ac:dyDescent="0.25">
      <c r="A10265" s="5">
        <v>44852.625</v>
      </c>
      <c r="B10265" s="6">
        <v>296.95999999999998</v>
      </c>
      <c r="C10265" s="6">
        <v>195.34166999999999</v>
      </c>
      <c r="D10265" s="6">
        <v>0.52020815630377204</v>
      </c>
      <c r="E10265" s="4">
        <f t="shared" si="40"/>
        <v>0.37199654339837501</v>
      </c>
      <c r="F10265" s="4"/>
    </row>
    <row r="10266" spans="1:6" ht="13.2" x14ac:dyDescent="0.25">
      <c r="A10266" s="5">
        <v>44852.666666666664</v>
      </c>
      <c r="B10266" s="6">
        <v>234.33</v>
      </c>
      <c r="C10266" s="6">
        <v>165.03652</v>
      </c>
      <c r="D10266" s="6">
        <v>0.41986755416316301</v>
      </c>
      <c r="E10266" s="4">
        <f t="shared" si="40"/>
        <v>0.37382932692358556</v>
      </c>
      <c r="F10266" s="4"/>
    </row>
    <row r="10267" spans="1:6" ht="13.2" x14ac:dyDescent="0.25">
      <c r="A10267" s="5">
        <v>44852.708333333336</v>
      </c>
      <c r="B10267" s="6">
        <v>201.66</v>
      </c>
      <c r="C10267" s="6">
        <v>140.85316</v>
      </c>
      <c r="D10267" s="6">
        <v>0.431703768662343</v>
      </c>
      <c r="E10267" s="4">
        <f t="shared" si="40"/>
        <v>0.37297670777251901</v>
      </c>
      <c r="F10267" s="4"/>
    </row>
    <row r="10268" spans="1:6" ht="13.2" x14ac:dyDescent="0.25">
      <c r="A10268" s="5">
        <v>44852.75</v>
      </c>
      <c r="B10268" s="6">
        <v>187.35</v>
      </c>
      <c r="C10268" s="6">
        <v>131.45051000000001</v>
      </c>
      <c r="D10268" s="6">
        <v>0.42525122192374898</v>
      </c>
      <c r="E10268" s="4">
        <f t="shared" si="40"/>
        <v>0.36985007362888345</v>
      </c>
      <c r="F10268" s="4"/>
    </row>
    <row r="10269" spans="1:6" ht="13.2" x14ac:dyDescent="0.25">
      <c r="A10269" s="5">
        <v>44852.791666666664</v>
      </c>
      <c r="B10269" s="6">
        <v>184.12</v>
      </c>
      <c r="C10269" s="6">
        <v>131.31759</v>
      </c>
      <c r="D10269" s="6">
        <v>0.40209700771998602</v>
      </c>
      <c r="E10269" s="4">
        <f t="shared" si="40"/>
        <v>0.36897886077914488</v>
      </c>
      <c r="F10269" s="4"/>
    </row>
    <row r="10270" spans="1:6" ht="13.2" x14ac:dyDescent="0.25">
      <c r="A10270" s="5">
        <v>44852.833333333336</v>
      </c>
      <c r="B10270" s="6">
        <v>182.55</v>
      </c>
      <c r="C10270" s="6">
        <v>133.29862</v>
      </c>
      <c r="D10270" s="6">
        <v>0.369481544520115</v>
      </c>
      <c r="E10270" s="4">
        <f t="shared" si="40"/>
        <v>0.36731913910334807</v>
      </c>
      <c r="F10270" s="4"/>
    </row>
    <row r="10271" spans="1:6" ht="13.2" x14ac:dyDescent="0.25">
      <c r="A10271" s="5">
        <v>44852.875</v>
      </c>
      <c r="B10271" s="6">
        <v>170.88</v>
      </c>
      <c r="C10271" s="6">
        <v>136.75082</v>
      </c>
      <c r="D10271" s="6">
        <v>0.24957203181670101</v>
      </c>
      <c r="E10271" s="4">
        <f t="shared" si="40"/>
        <v>0.36431426187944438</v>
      </c>
      <c r="F10271" s="4"/>
    </row>
    <row r="10272" spans="1:6" ht="13.2" x14ac:dyDescent="0.25">
      <c r="A10272" s="5">
        <v>44852.916666666664</v>
      </c>
      <c r="B10272" s="6">
        <v>166.89</v>
      </c>
      <c r="C10272" s="6">
        <v>144.36722</v>
      </c>
      <c r="D10272" s="6">
        <v>0.15601034639303801</v>
      </c>
      <c r="E10272" s="4">
        <f t="shared" si="40"/>
        <v>0.36090435702563389</v>
      </c>
      <c r="F10272" s="4"/>
    </row>
    <row r="10273" spans="1:6" ht="13.2" x14ac:dyDescent="0.25">
      <c r="A10273" s="5">
        <v>44852.958333333336</v>
      </c>
      <c r="B10273" s="6">
        <v>181.27</v>
      </c>
      <c r="C10273" s="6">
        <v>163.39383000000001</v>
      </c>
      <c r="D10273" s="6">
        <v>0.109405416348952</v>
      </c>
      <c r="E10273" s="4">
        <f t="shared" si="40"/>
        <v>0.36038645351874532</v>
      </c>
      <c r="F10273" s="4"/>
    </row>
    <row r="10274" spans="1:6" ht="13.2" x14ac:dyDescent="0.25">
      <c r="A10274" s="5">
        <v>44850</v>
      </c>
      <c r="B10274" s="6">
        <v>201.63</v>
      </c>
      <c r="C10274" s="6">
        <v>204.03531000000001</v>
      </c>
      <c r="D10274" s="6">
        <v>1.17886948097366E-2</v>
      </c>
      <c r="E10274" s="4">
        <f t="shared" si="40"/>
        <v>0.35890505606269135</v>
      </c>
      <c r="F10274" s="4"/>
    </row>
    <row r="10275" spans="1:6" ht="13.2" x14ac:dyDescent="0.25">
      <c r="A10275" s="5">
        <v>44850.041666666664</v>
      </c>
      <c r="B10275" s="6">
        <v>240.91</v>
      </c>
      <c r="C10275" s="6">
        <v>242.01653999999999</v>
      </c>
      <c r="D10275" s="6">
        <v>4.5721668444644098E-3</v>
      </c>
      <c r="E10275" s="4">
        <f t="shared" si="40"/>
        <v>0.3504591759257194</v>
      </c>
      <c r="F10275" s="4"/>
    </row>
    <row r="10276" spans="1:6" ht="13.2" x14ac:dyDescent="0.25">
      <c r="A10276" s="5">
        <v>44850.083333333336</v>
      </c>
      <c r="B10276" s="6">
        <v>250.94</v>
      </c>
      <c r="C10276" s="6">
        <v>265.11095</v>
      </c>
      <c r="D10276" s="6">
        <v>5.3452903397615201E-2</v>
      </c>
      <c r="E10276" s="4">
        <f t="shared" si="40"/>
        <v>0.34186393098645751</v>
      </c>
      <c r="F10276" s="4"/>
    </row>
    <row r="10277" spans="1:6" ht="13.2" x14ac:dyDescent="0.25">
      <c r="A10277" s="5">
        <v>44850.125</v>
      </c>
      <c r="B10277" s="6">
        <v>253.93</v>
      </c>
      <c r="C10277" s="6">
        <v>270.09507000000002</v>
      </c>
      <c r="D10277" s="6">
        <v>5.98495559359895E-2</v>
      </c>
      <c r="E10277" s="4">
        <f t="shared" si="40"/>
        <v>0.33418454828174649</v>
      </c>
      <c r="F10277" s="4"/>
    </row>
    <row r="10278" spans="1:6" ht="13.2" x14ac:dyDescent="0.25">
      <c r="A10278" s="5">
        <v>44850.166666666664</v>
      </c>
      <c r="B10278" s="6">
        <v>235.02</v>
      </c>
      <c r="C10278" s="6">
        <v>265.05362000000002</v>
      </c>
      <c r="D10278" s="6">
        <v>0.113311487690679</v>
      </c>
      <c r="E10278" s="4">
        <f t="shared" si="40"/>
        <v>0.32882741861334125</v>
      </c>
      <c r="F10278" s="4"/>
    </row>
    <row r="10279" spans="1:6" ht="13.2" x14ac:dyDescent="0.25">
      <c r="A10279" s="5">
        <v>44850.208333333336</v>
      </c>
      <c r="B10279" s="6">
        <v>233.98</v>
      </c>
      <c r="C10279" s="6">
        <v>260.30031000000002</v>
      </c>
      <c r="D10279" s="6">
        <v>0.101115169628495</v>
      </c>
      <c r="E10279" s="4">
        <f t="shared" si="40"/>
        <v>0.32241516048527658</v>
      </c>
      <c r="F10279" s="4"/>
    </row>
    <row r="10280" spans="1:6" ht="13.2" x14ac:dyDescent="0.25">
      <c r="A10280" s="5">
        <v>44850.25</v>
      </c>
      <c r="B10280" s="6">
        <v>255.28</v>
      </c>
      <c r="C10280" s="6">
        <v>258.04118999999997</v>
      </c>
      <c r="D10280" s="6">
        <v>1.07005784619113E-2</v>
      </c>
      <c r="E10280" s="4">
        <f t="shared" si="40"/>
        <v>0.30926881264376566</v>
      </c>
      <c r="F10280" s="4"/>
    </row>
    <row r="10281" spans="1:6" ht="13.2" x14ac:dyDescent="0.25">
      <c r="A10281" s="5">
        <v>44850.291666666664</v>
      </c>
      <c r="B10281" s="6">
        <v>267.47000000000003</v>
      </c>
      <c r="C10281" s="6">
        <v>255.71512000000001</v>
      </c>
      <c r="D10281" s="6">
        <v>4.5968654493328397E-2</v>
      </c>
      <c r="E10281" s="4">
        <f t="shared" si="40"/>
        <v>0.29346172702828727</v>
      </c>
      <c r="F10281" s="4"/>
    </row>
    <row r="10282" spans="1:6" ht="13.2" x14ac:dyDescent="0.25">
      <c r="A10282" s="5">
        <v>44850.333333333336</v>
      </c>
      <c r="B10282" s="6">
        <v>250.74</v>
      </c>
      <c r="C10282" s="6">
        <v>254.46021999999999</v>
      </c>
      <c r="D10282" s="6">
        <v>1.4620045522243E-2</v>
      </c>
      <c r="E10282" s="4">
        <f t="shared" si="40"/>
        <v>0.27261225673548106</v>
      </c>
      <c r="F10282" s="4"/>
    </row>
    <row r="10283" spans="1:6" ht="13.2" x14ac:dyDescent="0.25">
      <c r="A10283" s="5">
        <v>44850.375</v>
      </c>
      <c r="B10283" s="6">
        <v>244.44</v>
      </c>
      <c r="C10283" s="6">
        <v>250.95792</v>
      </c>
      <c r="D10283" s="6">
        <v>2.5972162982542998E-2</v>
      </c>
      <c r="E10283" s="4">
        <f t="shared" si="40"/>
        <v>0.25131190976404211</v>
      </c>
      <c r="F10283" s="4"/>
    </row>
    <row r="10284" spans="1:6" ht="13.2" x14ac:dyDescent="0.25">
      <c r="A10284" s="5">
        <v>44850.416666666664</v>
      </c>
      <c r="B10284" s="6">
        <v>242.81</v>
      </c>
      <c r="C10284" s="6">
        <v>245.17773</v>
      </c>
      <c r="D10284" s="6">
        <v>9.6571984739396693E-3</v>
      </c>
      <c r="E10284" s="4">
        <f t="shared" si="40"/>
        <v>0.22932875584209775</v>
      </c>
      <c r="F10284" s="4"/>
    </row>
    <row r="10285" spans="1:6" ht="13.2" x14ac:dyDescent="0.25">
      <c r="A10285" s="5">
        <v>44850.458333333336</v>
      </c>
      <c r="B10285" s="6">
        <v>248.19</v>
      </c>
      <c r="C10285" s="6">
        <v>243.03263999999999</v>
      </c>
      <c r="D10285" s="6">
        <v>2.1220853297729901E-2</v>
      </c>
      <c r="E10285" s="4">
        <f t="shared" si="40"/>
        <v>0.20836353306642166</v>
      </c>
      <c r="F10285" s="4"/>
    </row>
    <row r="10286" spans="1:6" ht="13.2" x14ac:dyDescent="0.25">
      <c r="A10286" s="5">
        <v>44850.5</v>
      </c>
      <c r="B10286" s="6">
        <v>255.63</v>
      </c>
      <c r="C10286" s="6">
        <v>248.85663</v>
      </c>
      <c r="D10286" s="6">
        <v>2.7217960799356601E-2</v>
      </c>
      <c r="E10286" s="4">
        <f t="shared" si="40"/>
        <v>0.1889784890736339</v>
      </c>
      <c r="F10286" s="4"/>
    </row>
    <row r="10287" spans="1:6" ht="13.2" x14ac:dyDescent="0.25">
      <c r="A10287" s="5">
        <v>44850.541666666664</v>
      </c>
      <c r="B10287" s="6">
        <v>265.14999999999998</v>
      </c>
      <c r="C10287" s="6">
        <v>254.51552000000001</v>
      </c>
      <c r="D10287" s="6">
        <v>4.1783227993326101E-2</v>
      </c>
      <c r="E10287" s="4">
        <f t="shared" si="40"/>
        <v>0.17090300769701694</v>
      </c>
      <c r="F10287" s="4"/>
    </row>
    <row r="10288" spans="1:6" ht="13.2" x14ac:dyDescent="0.25">
      <c r="A10288" s="5">
        <v>44850.583333333336</v>
      </c>
      <c r="B10288" s="6">
        <v>285.68</v>
      </c>
      <c r="C10288" s="6">
        <v>246.75009</v>
      </c>
      <c r="D10288" s="6">
        <v>0.15777060101578799</v>
      </c>
      <c r="E10288" s="4">
        <f t="shared" si="40"/>
        <v>0.15760826288329019</v>
      </c>
      <c r="F10288" s="4"/>
    </row>
    <row r="10289" spans="1:6" ht="13.2" x14ac:dyDescent="0.25">
      <c r="A10289" s="5">
        <v>44850.625</v>
      </c>
      <c r="B10289" s="6">
        <v>281.94</v>
      </c>
      <c r="C10289" s="6">
        <v>213.72121000000001</v>
      </c>
      <c r="D10289" s="6">
        <v>0.31919522634183001</v>
      </c>
      <c r="E10289" s="4">
        <f t="shared" si="40"/>
        <v>0.14923272413487593</v>
      </c>
      <c r="F10289" s="4"/>
    </row>
    <row r="10290" spans="1:6" ht="13.2" x14ac:dyDescent="0.25">
      <c r="A10290" s="5">
        <v>44850.666666666664</v>
      </c>
      <c r="B10290" s="6">
        <v>202.2</v>
      </c>
      <c r="C10290" s="6">
        <v>168.70180999999999</v>
      </c>
      <c r="D10290" s="6">
        <v>0.19856449672946599</v>
      </c>
      <c r="E10290" s="4">
        <f t="shared" si="40"/>
        <v>0.14001176340847188</v>
      </c>
      <c r="F10290" s="4"/>
    </row>
    <row r="10291" spans="1:6" ht="13.2" x14ac:dyDescent="0.25">
      <c r="A10291" s="5">
        <v>44850.708333333336</v>
      </c>
      <c r="B10291" s="6">
        <v>162.13</v>
      </c>
      <c r="C10291" s="6">
        <v>136.50369000000001</v>
      </c>
      <c r="D10291" s="6">
        <v>0.18773345980610401</v>
      </c>
      <c r="E10291" s="4">
        <f t="shared" si="40"/>
        <v>0.12984633387279529</v>
      </c>
      <c r="F10291" s="4"/>
    </row>
    <row r="10292" spans="1:6" ht="13.2" x14ac:dyDescent="0.25">
      <c r="A10292" s="5">
        <v>44850.75</v>
      </c>
      <c r="B10292" s="6">
        <v>142.22</v>
      </c>
      <c r="C10292" s="6">
        <v>129.04602</v>
      </c>
      <c r="D10292" s="6">
        <v>0.102087456862288</v>
      </c>
      <c r="E10292" s="4">
        <f t="shared" si="40"/>
        <v>0.11638117699523441</v>
      </c>
      <c r="F10292" s="4"/>
    </row>
    <row r="10293" spans="1:6" ht="13.2" x14ac:dyDescent="0.25">
      <c r="A10293" s="5">
        <v>44850.791666666664</v>
      </c>
      <c r="B10293" s="6">
        <v>145.47999999999999</v>
      </c>
      <c r="C10293" s="6">
        <v>132.28623999999999</v>
      </c>
      <c r="D10293" s="6">
        <v>9.9736450291428594E-2</v>
      </c>
      <c r="E10293" s="4">
        <f t="shared" si="40"/>
        <v>0.10378282043571117</v>
      </c>
      <c r="F10293" s="4"/>
    </row>
    <row r="10294" spans="1:6" ht="13.2" x14ac:dyDescent="0.25">
      <c r="A10294" s="5">
        <v>44850.833333333336</v>
      </c>
      <c r="B10294" s="6">
        <v>142.6</v>
      </c>
      <c r="C10294" s="6">
        <v>132.60219000000001</v>
      </c>
      <c r="D10294" s="6">
        <v>7.5397020215125996E-2</v>
      </c>
      <c r="E10294" s="4">
        <f t="shared" si="40"/>
        <v>9.1529298589669975E-2</v>
      </c>
      <c r="F10294" s="4"/>
    </row>
    <row r="10295" spans="1:6" ht="13.2" x14ac:dyDescent="0.25">
      <c r="A10295" s="5">
        <v>44850.875</v>
      </c>
      <c r="B10295" s="6">
        <v>134.43</v>
      </c>
      <c r="C10295" s="6">
        <v>132.47900999999999</v>
      </c>
      <c r="D10295" s="6">
        <v>1.4726785775346699E-2</v>
      </c>
      <c r="E10295" s="4">
        <f t="shared" si="40"/>
        <v>8.1744080004613556E-2</v>
      </c>
      <c r="F10295" s="4"/>
    </row>
    <row r="10296" spans="1:6" ht="13.2" x14ac:dyDescent="0.25">
      <c r="A10296" s="5">
        <v>44850.916666666664</v>
      </c>
      <c r="B10296" s="6">
        <v>131.65</v>
      </c>
      <c r="C10296" s="6">
        <v>139.78501</v>
      </c>
      <c r="D10296" s="6">
        <v>5.8196583453404498E-2</v>
      </c>
      <c r="E10296" s="4">
        <f t="shared" si="40"/>
        <v>7.766850654879548E-2</v>
      </c>
      <c r="F10296" s="4"/>
    </row>
    <row r="10297" spans="1:6" ht="13.2" x14ac:dyDescent="0.25">
      <c r="A10297" s="5">
        <v>44850.958333333336</v>
      </c>
      <c r="B10297" s="6">
        <v>145.5</v>
      </c>
      <c r="C10297" s="6">
        <v>161.53899999999999</v>
      </c>
      <c r="D10297" s="6">
        <v>9.9288716656658699E-2</v>
      </c>
      <c r="E10297" s="4">
        <f t="shared" si="40"/>
        <v>7.7246977394949928E-2</v>
      </c>
      <c r="F10297" s="4"/>
    </row>
    <row r="10298" spans="1:6" ht="13.2" x14ac:dyDescent="0.25">
      <c r="A10298" s="5">
        <v>44851</v>
      </c>
      <c r="B10298" s="6">
        <v>170.22</v>
      </c>
      <c r="C10298" s="6">
        <v>203.68661</v>
      </c>
      <c r="D10298" s="6">
        <v>0.16430441843967999</v>
      </c>
      <c r="E10298" s="4">
        <f t="shared" si="40"/>
        <v>8.3601799212864217E-2</v>
      </c>
      <c r="F10298" s="4"/>
    </row>
    <row r="10299" spans="1:6" ht="13.2" x14ac:dyDescent="0.25">
      <c r="A10299" s="5">
        <v>44851.041666666664</v>
      </c>
      <c r="B10299" s="6">
        <v>261.54000000000002</v>
      </c>
      <c r="C10299" s="6">
        <v>239.3826</v>
      </c>
      <c r="D10299" s="6">
        <v>9.2560612174819798E-2</v>
      </c>
      <c r="E10299" s="4">
        <f t="shared" si="40"/>
        <v>8.7267984434962378E-2</v>
      </c>
      <c r="F10299" s="4"/>
    </row>
    <row r="10300" spans="1:6" ht="13.2" x14ac:dyDescent="0.25">
      <c r="A10300" s="5">
        <v>44851.083333333336</v>
      </c>
      <c r="B10300" s="6">
        <v>301.13</v>
      </c>
      <c r="C10300" s="6">
        <v>258.93853000000001</v>
      </c>
      <c r="D10300" s="6">
        <v>0.162940100107929</v>
      </c>
      <c r="E10300" s="4">
        <f t="shared" si="40"/>
        <v>9.1829950964558774E-2</v>
      </c>
      <c r="F10300" s="4"/>
    </row>
    <row r="10301" spans="1:6" ht="13.2" x14ac:dyDescent="0.25">
      <c r="A10301" s="5">
        <v>44851.125</v>
      </c>
      <c r="B10301" s="6">
        <v>294.89999999999998</v>
      </c>
      <c r="C10301" s="6">
        <v>261.67101000000002</v>
      </c>
      <c r="D10301" s="6">
        <v>0.12698766286720001</v>
      </c>
      <c r="E10301" s="4">
        <f t="shared" si="40"/>
        <v>9.4627372086692543E-2</v>
      </c>
      <c r="F10301" s="4"/>
    </row>
    <row r="10302" spans="1:6" ht="13.2" x14ac:dyDescent="0.25">
      <c r="A10302" s="5">
        <v>44851.166666666664</v>
      </c>
      <c r="B10302" s="6">
        <v>272.55</v>
      </c>
      <c r="C10302" s="6">
        <v>257.64452999999997</v>
      </c>
      <c r="D10302" s="6">
        <v>5.7852848651589898E-2</v>
      </c>
      <c r="E10302" s="4">
        <f t="shared" si="40"/>
        <v>9.2316595460063836E-2</v>
      </c>
      <c r="F10302" s="4"/>
    </row>
    <row r="10303" spans="1:6" ht="13.2" x14ac:dyDescent="0.25">
      <c r="A10303" s="5">
        <v>44851.208333333336</v>
      </c>
      <c r="B10303" s="6">
        <v>274.54000000000002</v>
      </c>
      <c r="C10303" s="6">
        <v>254.94005999999999</v>
      </c>
      <c r="D10303" s="6">
        <v>7.6880581262905603E-2</v>
      </c>
      <c r="E10303" s="4">
        <f t="shared" si="40"/>
        <v>9.1306820944830946E-2</v>
      </c>
      <c r="F10303" s="4"/>
    </row>
    <row r="10304" spans="1:6" ht="13.2" x14ac:dyDescent="0.25">
      <c r="A10304" s="5">
        <v>44851.25</v>
      </c>
      <c r="B10304" s="6">
        <v>278.11</v>
      </c>
      <c r="C10304" s="6">
        <v>254.02913000000001</v>
      </c>
      <c r="D10304" s="6">
        <v>9.4795703154201202E-2</v>
      </c>
      <c r="E10304" s="4">
        <f t="shared" si="40"/>
        <v>9.4810784473676343E-2</v>
      </c>
      <c r="F10304" s="4"/>
    </row>
    <row r="10305" spans="1:6" ht="13.2" x14ac:dyDescent="0.25">
      <c r="A10305" s="5">
        <v>44851.291666666664</v>
      </c>
      <c r="B10305" s="6">
        <v>285.88</v>
      </c>
      <c r="C10305" s="6">
        <v>253.14125000000001</v>
      </c>
      <c r="D10305" s="6">
        <v>0.12932996894026499</v>
      </c>
      <c r="E10305" s="4">
        <f t="shared" si="40"/>
        <v>9.8284172575632031E-2</v>
      </c>
      <c r="F10305" s="4"/>
    </row>
    <row r="10306" spans="1:6" ht="13.2" x14ac:dyDescent="0.25">
      <c r="A10306" s="5">
        <v>44851.333333333336</v>
      </c>
      <c r="B10306" s="6">
        <v>302.01</v>
      </c>
      <c r="C10306" s="6">
        <v>251.9126</v>
      </c>
      <c r="D10306" s="6">
        <v>0.198868178884263</v>
      </c>
      <c r="E10306" s="4">
        <f t="shared" si="40"/>
        <v>0.10596117813238287</v>
      </c>
      <c r="F10306" s="4"/>
    </row>
    <row r="10307" spans="1:6" ht="13.2" x14ac:dyDescent="0.25">
      <c r="A10307" s="5">
        <v>44851.375</v>
      </c>
      <c r="B10307" s="6">
        <v>294.77</v>
      </c>
      <c r="C10307" s="6">
        <v>247.29661999999999</v>
      </c>
      <c r="D10307" s="6">
        <v>0.19196938478172401</v>
      </c>
      <c r="E10307" s="4">
        <f t="shared" si="40"/>
        <v>0.11287772904068209</v>
      </c>
      <c r="F10307" s="4"/>
    </row>
    <row r="10308" spans="1:6" ht="13.2" x14ac:dyDescent="0.25">
      <c r="A10308" s="5">
        <v>44851.416666666664</v>
      </c>
      <c r="B10308" s="6">
        <v>302.43</v>
      </c>
      <c r="C10308" s="6">
        <v>242.19248999999999</v>
      </c>
      <c r="D10308" s="6">
        <v>0.24871749739226001</v>
      </c>
      <c r="E10308" s="4">
        <f t="shared" si="40"/>
        <v>0.12283857482894543</v>
      </c>
      <c r="F10308" s="4"/>
    </row>
    <row r="10309" spans="1:6" ht="13.2" x14ac:dyDescent="0.25">
      <c r="A10309" s="5">
        <v>44851.458333333336</v>
      </c>
      <c r="B10309" s="6">
        <v>298.74</v>
      </c>
      <c r="C10309" s="6">
        <v>241.39643000000001</v>
      </c>
      <c r="D10309" s="6">
        <v>0.23754937055200001</v>
      </c>
      <c r="E10309" s="4">
        <f t="shared" si="40"/>
        <v>0.13185226304787337</v>
      </c>
      <c r="F10309" s="4"/>
    </row>
    <row r="10310" spans="1:6" ht="13.2" x14ac:dyDescent="0.25">
      <c r="A10310" s="5">
        <v>44851.5</v>
      </c>
      <c r="B10310" s="6">
        <v>313.36</v>
      </c>
      <c r="C10310" s="6">
        <v>245.52947</v>
      </c>
      <c r="D10310" s="6">
        <v>0.27626227515580898</v>
      </c>
      <c r="E10310" s="4">
        <f t="shared" si="40"/>
        <v>0.14222910947939219</v>
      </c>
      <c r="F10310" s="4"/>
    </row>
    <row r="10311" spans="1:6" ht="13.2" x14ac:dyDescent="0.25">
      <c r="A10311" s="5">
        <v>44851.541666666664</v>
      </c>
      <c r="B10311" s="6">
        <v>321.95</v>
      </c>
      <c r="C10311" s="6">
        <v>246.35542000000001</v>
      </c>
      <c r="D10311" s="6">
        <v>0.30685170230880199</v>
      </c>
      <c r="E10311" s="4">
        <f t="shared" si="40"/>
        <v>0.15327362924253704</v>
      </c>
      <c r="F10311" s="4"/>
    </row>
    <row r="10312" spans="1:6" ht="13.2" x14ac:dyDescent="0.25">
      <c r="A10312" s="5">
        <v>44851.583333333336</v>
      </c>
      <c r="B10312" s="6">
        <v>323.74</v>
      </c>
      <c r="C10312" s="6">
        <v>235.05744999999999</v>
      </c>
      <c r="D10312" s="6">
        <v>0.37728032019406299</v>
      </c>
      <c r="E10312" s="4">
        <f t="shared" si="40"/>
        <v>0.16241986754163185</v>
      </c>
      <c r="F10312" s="4"/>
    </row>
    <row r="10313" spans="1:6" ht="13.2" x14ac:dyDescent="0.25">
      <c r="A10313" s="5">
        <v>44851.625</v>
      </c>
      <c r="B10313" s="6">
        <v>287.85000000000002</v>
      </c>
      <c r="C10313" s="6">
        <v>203.51224999999999</v>
      </c>
      <c r="D10313" s="6">
        <v>0.414411171809068</v>
      </c>
      <c r="E10313" s="4">
        <f t="shared" si="40"/>
        <v>0.16638719860276677</v>
      </c>
      <c r="F10313" s="4"/>
    </row>
    <row r="10314" spans="1:6" ht="13.2" x14ac:dyDescent="0.25">
      <c r="A10314" s="5">
        <v>44851.666666666664</v>
      </c>
      <c r="B10314" s="6">
        <v>216.88</v>
      </c>
      <c r="C10314" s="6">
        <v>162.94009</v>
      </c>
      <c r="D10314" s="6">
        <v>0.33104136618557101</v>
      </c>
      <c r="E10314" s="4">
        <f t="shared" si="40"/>
        <v>0.17190706816343782</v>
      </c>
      <c r="F10314" s="4"/>
    </row>
    <row r="10315" spans="1:6" ht="13.2" x14ac:dyDescent="0.25">
      <c r="A10315" s="5">
        <v>44851.708333333336</v>
      </c>
      <c r="B10315" s="6">
        <v>188.18</v>
      </c>
      <c r="C10315" s="6">
        <v>133.13819000000001</v>
      </c>
      <c r="D10315" s="6">
        <v>0.413418644192173</v>
      </c>
      <c r="E10315" s="4">
        <f t="shared" si="40"/>
        <v>0.18131061751285737</v>
      </c>
      <c r="F10315" s="4"/>
    </row>
    <row r="10316" spans="1:6" ht="13.2" x14ac:dyDescent="0.25">
      <c r="A10316" s="5">
        <v>44851.75</v>
      </c>
      <c r="B10316" s="6">
        <v>181.75</v>
      </c>
      <c r="C10316" s="6">
        <v>125.23445</v>
      </c>
      <c r="D10316" s="6">
        <v>0.451277983015057</v>
      </c>
      <c r="E10316" s="4">
        <f t="shared" si="40"/>
        <v>0.19586022276922277</v>
      </c>
      <c r="F10316" s="4"/>
    </row>
    <row r="10317" spans="1:6" ht="13.2" x14ac:dyDescent="0.25">
      <c r="A10317" s="5">
        <v>44851.791666666664</v>
      </c>
      <c r="B10317" s="6">
        <v>174.55</v>
      </c>
      <c r="C10317" s="6">
        <v>126.89203999999999</v>
      </c>
      <c r="D10317" s="6">
        <v>0.37557879911143299</v>
      </c>
      <c r="E10317" s="4">
        <f t="shared" si="40"/>
        <v>0.20735365397005626</v>
      </c>
      <c r="F10317" s="4"/>
    </row>
    <row r="10318" spans="1:6" ht="13.2" x14ac:dyDescent="0.25">
      <c r="A10318" s="5">
        <v>44851.833333333336</v>
      </c>
      <c r="B10318" s="6">
        <v>174.34</v>
      </c>
      <c r="C10318" s="6">
        <v>126.05185</v>
      </c>
      <c r="D10318" s="6">
        <v>0.383081644577211</v>
      </c>
      <c r="E10318" s="4">
        <f t="shared" si="40"/>
        <v>0.22017384665180981</v>
      </c>
      <c r="F10318" s="4"/>
    </row>
    <row r="10319" spans="1:6" ht="13.2" x14ac:dyDescent="0.25">
      <c r="A10319" s="5">
        <v>44851.875</v>
      </c>
      <c r="B10319" s="6">
        <v>165.9</v>
      </c>
      <c r="C10319" s="6">
        <v>126.73403999999999</v>
      </c>
      <c r="D10319" s="6">
        <v>0.30904057031559901</v>
      </c>
      <c r="E10319" s="4">
        <f t="shared" si="40"/>
        <v>0.23243692100765365</v>
      </c>
      <c r="F10319" s="4"/>
    </row>
    <row r="10320" spans="1:6" ht="13.2" x14ac:dyDescent="0.25">
      <c r="A10320" s="5">
        <v>44851.916666666664</v>
      </c>
      <c r="B10320" s="6">
        <v>164.4</v>
      </c>
      <c r="C10320" s="6">
        <v>136.31353999999999</v>
      </c>
      <c r="D10320" s="6">
        <v>0.20604306806205699</v>
      </c>
      <c r="E10320" s="4">
        <f t="shared" si="40"/>
        <v>0.23859719119968079</v>
      </c>
      <c r="F10320" s="4"/>
    </row>
    <row r="10321" spans="1:6" ht="13.2" x14ac:dyDescent="0.25">
      <c r="A10321" s="5">
        <v>44851.958333333336</v>
      </c>
      <c r="B10321" s="6">
        <v>171.43</v>
      </c>
      <c r="C10321" s="6">
        <v>161.09645</v>
      </c>
      <c r="D10321" s="6">
        <v>6.4145113067358095E-2</v>
      </c>
      <c r="E10321" s="4">
        <f t="shared" si="40"/>
        <v>0.2371328743834599</v>
      </c>
      <c r="F10321" s="4"/>
    </row>
    <row r="10322" spans="1:6" ht="13.2" x14ac:dyDescent="0.25">
      <c r="A10322" s="5">
        <v>44852</v>
      </c>
      <c r="B10322" s="6">
        <v>209.93</v>
      </c>
      <c r="C10322" s="6">
        <v>202.44261</v>
      </c>
      <c r="D10322" s="6">
        <v>3.6985247325155499E-2</v>
      </c>
      <c r="E10322" s="4">
        <f t="shared" si="40"/>
        <v>0.23182790892035474</v>
      </c>
      <c r="F10322" s="4"/>
    </row>
    <row r="10323" spans="1:6" ht="13.2" x14ac:dyDescent="0.25">
      <c r="A10323" s="5">
        <v>44852.041666666664</v>
      </c>
      <c r="B10323" s="6">
        <v>284.52999999999997</v>
      </c>
      <c r="C10323" s="6">
        <v>238.02619000000001</v>
      </c>
      <c r="D10323" s="6">
        <v>0.195372660462279</v>
      </c>
      <c r="E10323" s="4">
        <f t="shared" si="40"/>
        <v>0.23611174426566553</v>
      </c>
      <c r="F10323" s="4"/>
    </row>
    <row r="10324" spans="1:6" ht="13.2" x14ac:dyDescent="0.25">
      <c r="A10324" s="5">
        <v>44852.083333333336</v>
      </c>
      <c r="B10324" s="6">
        <v>324.26</v>
      </c>
      <c r="C10324" s="6">
        <v>261.33382999999998</v>
      </c>
      <c r="D10324" s="6">
        <v>0.24078845819540401</v>
      </c>
      <c r="E10324" s="4">
        <f t="shared" si="40"/>
        <v>0.23935542585264369</v>
      </c>
      <c r="F10324" s="4"/>
    </row>
    <row r="10325" spans="1:6" ht="13.2" x14ac:dyDescent="0.25">
      <c r="A10325" s="5">
        <v>44852.125</v>
      </c>
      <c r="B10325" s="6">
        <v>322.54000000000002</v>
      </c>
      <c r="C10325" s="6">
        <v>264.03836999999999</v>
      </c>
      <c r="D10325" s="6">
        <v>0.22156488089212201</v>
      </c>
      <c r="E10325" s="4">
        <f t="shared" si="40"/>
        <v>0.24329614327034874</v>
      </c>
      <c r="F10325" s="4"/>
    </row>
    <row r="10326" spans="1:6" ht="13.2" x14ac:dyDescent="0.25">
      <c r="A10326" s="5">
        <v>44852.166666666664</v>
      </c>
      <c r="B10326" s="6">
        <v>310.31</v>
      </c>
      <c r="C10326" s="6">
        <v>255.18485000000001</v>
      </c>
      <c r="D10326" s="6">
        <v>0.21602046516476101</v>
      </c>
      <c r="E10326" s="4">
        <f t="shared" si="40"/>
        <v>0.24988646062506423</v>
      </c>
      <c r="F10326" s="4"/>
    </row>
    <row r="10327" spans="1:6" ht="13.2" x14ac:dyDescent="0.25">
      <c r="A10327" s="5">
        <v>44852.208333333336</v>
      </c>
      <c r="B10327" s="6">
        <v>305.44</v>
      </c>
      <c r="C10327" s="6">
        <v>249.36126999999999</v>
      </c>
      <c r="D10327" s="6">
        <v>0.22488949466771599</v>
      </c>
      <c r="E10327" s="4">
        <f t="shared" si="40"/>
        <v>0.25605349868359795</v>
      </c>
      <c r="F10327" s="4"/>
    </row>
    <row r="10328" spans="1:6" ht="13.2" x14ac:dyDescent="0.25">
      <c r="A10328" s="5">
        <v>44852.25</v>
      </c>
      <c r="B10328" s="6">
        <v>316.83999999999997</v>
      </c>
      <c r="C10328" s="6">
        <v>246.60209</v>
      </c>
      <c r="D10328" s="6">
        <v>0.284822849636026</v>
      </c>
      <c r="E10328" s="4">
        <f t="shared" si="40"/>
        <v>0.26397129645367401</v>
      </c>
      <c r="F10328" s="4"/>
    </row>
    <row r="10329" spans="1:6" ht="13.2" x14ac:dyDescent="0.25">
      <c r="A10329" s="5">
        <v>44852.291666666664</v>
      </c>
      <c r="B10329" s="6">
        <v>328.73</v>
      </c>
      <c r="C10329" s="6">
        <v>241.74535</v>
      </c>
      <c r="D10329" s="6">
        <v>0.359819330547619</v>
      </c>
      <c r="E10329" s="4">
        <f t="shared" si="40"/>
        <v>0.27357501985398042</v>
      </c>
      <c r="F10329" s="4"/>
    </row>
    <row r="10330" spans="1:6" ht="13.2" x14ac:dyDescent="0.25">
      <c r="A10330" s="5">
        <v>44852.333333333336</v>
      </c>
      <c r="B10330" s="6">
        <v>338.63</v>
      </c>
      <c r="C10330" s="6">
        <v>236.90844000000001</v>
      </c>
      <c r="D10330" s="6">
        <v>0.42937077294502402</v>
      </c>
      <c r="E10330" s="4">
        <f t="shared" si="40"/>
        <v>0.28317929460651214</v>
      </c>
      <c r="F10330" s="4"/>
    </row>
    <row r="10331" spans="1:6" ht="13.2" x14ac:dyDescent="0.25">
      <c r="A10331" s="5">
        <v>44852.375</v>
      </c>
      <c r="B10331" s="6">
        <v>336.5</v>
      </c>
      <c r="C10331" s="6">
        <v>231.92981</v>
      </c>
      <c r="D10331" s="6">
        <v>0.45086998519077798</v>
      </c>
      <c r="E10331" s="4">
        <f t="shared" si="40"/>
        <v>0.29396681962355603</v>
      </c>
      <c r="F10331" s="4"/>
    </row>
    <row r="10332" spans="1:6" ht="13.2" x14ac:dyDescent="0.25">
      <c r="A10332" s="5">
        <v>44852.416666666664</v>
      </c>
      <c r="B10332" s="6">
        <v>332.9</v>
      </c>
      <c r="C10332" s="6">
        <v>228.25210000000001</v>
      </c>
      <c r="D10332" s="6">
        <v>0.458475080842629</v>
      </c>
      <c r="E10332" s="4">
        <f t="shared" si="40"/>
        <v>0.30270671893398809</v>
      </c>
      <c r="F10332" s="4"/>
    </row>
    <row r="10333" spans="1:6" ht="13.2" x14ac:dyDescent="0.25">
      <c r="A10333" s="5">
        <v>44852.458333333336</v>
      </c>
      <c r="B10333" s="6">
        <v>333.28</v>
      </c>
      <c r="C10333" s="6">
        <v>229.29814999999999</v>
      </c>
      <c r="D10333" s="6">
        <v>0.45347880041770899</v>
      </c>
      <c r="E10333" s="4">
        <f t="shared" si="40"/>
        <v>0.31170377851172593</v>
      </c>
      <c r="F10333" s="4"/>
    </row>
    <row r="10334" spans="1:6" ht="13.2" x14ac:dyDescent="0.25">
      <c r="A10334" s="5">
        <v>44852.5</v>
      </c>
      <c r="B10334" s="6">
        <v>336.28</v>
      </c>
      <c r="C10334" s="6">
        <v>235.09616</v>
      </c>
      <c r="D10334" s="6">
        <v>0.430393418590928</v>
      </c>
      <c r="E10334" s="4">
        <f t="shared" si="40"/>
        <v>0.31812590948818925</v>
      </c>
      <c r="F10334" s="4"/>
    </row>
    <row r="10335" spans="1:6" ht="13.2" x14ac:dyDescent="0.25">
      <c r="A10335" s="5">
        <v>44852.541666666664</v>
      </c>
      <c r="B10335" s="6">
        <v>337.14</v>
      </c>
      <c r="C10335" s="6">
        <v>237.13173</v>
      </c>
      <c r="D10335" s="6">
        <v>0.42174140930022302</v>
      </c>
      <c r="E10335" s="4">
        <f t="shared" si="40"/>
        <v>0.3229129806128318</v>
      </c>
      <c r="F10335" s="4"/>
    </row>
    <row r="10336" spans="1:6" ht="13.2" x14ac:dyDescent="0.25">
      <c r="A10336" s="5">
        <v>44852.583333333336</v>
      </c>
      <c r="B10336" s="6">
        <v>324.54000000000002</v>
      </c>
      <c r="C10336" s="6">
        <v>227.45189999999999</v>
      </c>
      <c r="D10336" s="6">
        <v>0.42685112764500899</v>
      </c>
      <c r="E10336" s="4">
        <f t="shared" si="40"/>
        <v>0.32497843092328793</v>
      </c>
      <c r="F10336" s="4"/>
    </row>
    <row r="10337" spans="1:6" ht="13.2" x14ac:dyDescent="0.25">
      <c r="A10337" s="5">
        <v>44852.625</v>
      </c>
      <c r="B10337" s="6">
        <v>296.95999999999998</v>
      </c>
      <c r="C10337" s="6">
        <v>200.88533000000001</v>
      </c>
      <c r="D10337" s="6">
        <v>0.478256276852072</v>
      </c>
      <c r="E10337" s="4">
        <f t="shared" si="40"/>
        <v>0.32763864363341305</v>
      </c>
      <c r="F10337" s="4"/>
    </row>
    <row r="10338" spans="1:6" ht="13.2" x14ac:dyDescent="0.25">
      <c r="A10338" s="5">
        <v>44852.666666666664</v>
      </c>
      <c r="B10338" s="6">
        <v>234.33</v>
      </c>
      <c r="C10338" s="6">
        <v>167.52445</v>
      </c>
      <c r="D10338" s="6">
        <v>0.398780894370941</v>
      </c>
      <c r="E10338" s="4">
        <f t="shared" si="40"/>
        <v>0.33046112397447008</v>
      </c>
      <c r="F10338" s="4"/>
    </row>
    <row r="10339" spans="1:6" ht="13.2" x14ac:dyDescent="0.25">
      <c r="A10339" s="5">
        <v>44852.708333333336</v>
      </c>
      <c r="B10339" s="6">
        <v>201.66</v>
      </c>
      <c r="C10339" s="6">
        <v>141.72098</v>
      </c>
      <c r="D10339" s="6">
        <v>0.42293681570646702</v>
      </c>
      <c r="E10339" s="4">
        <f t="shared" si="40"/>
        <v>0.3308577144542324</v>
      </c>
      <c r="F10339" s="4"/>
    </row>
    <row r="10340" spans="1:6" ht="13.2" x14ac:dyDescent="0.25">
      <c r="A10340" s="5">
        <v>44852.75</v>
      </c>
      <c r="B10340" s="6">
        <v>187.35</v>
      </c>
      <c r="C10340" s="6">
        <v>133.32007999999999</v>
      </c>
      <c r="D10340" s="6">
        <v>0.40526468330952098</v>
      </c>
      <c r="E10340" s="4">
        <f t="shared" si="40"/>
        <v>0.32894049363316835</v>
      </c>
      <c r="F10340" s="4"/>
    </row>
    <row r="10341" spans="1:6" ht="13.2" x14ac:dyDescent="0.25">
      <c r="A10341" s="5">
        <v>44852.791666666664</v>
      </c>
      <c r="B10341" s="6">
        <v>184.12</v>
      </c>
      <c r="C10341" s="6">
        <v>135.14703</v>
      </c>
      <c r="D10341" s="6">
        <v>0.36236808163671802</v>
      </c>
      <c r="E10341" s="4">
        <f t="shared" si="40"/>
        <v>0.32839004707172187</v>
      </c>
      <c r="F10341" s="4"/>
    </row>
    <row r="10342" spans="1:6" ht="13.2" x14ac:dyDescent="0.25">
      <c r="A10342" s="5">
        <v>44852.833333333336</v>
      </c>
      <c r="B10342" s="6">
        <v>182.55</v>
      </c>
      <c r="C10342" s="6">
        <v>137.76561000000001</v>
      </c>
      <c r="D10342" s="6">
        <v>0.325076700927031</v>
      </c>
      <c r="E10342" s="4">
        <f t="shared" si="40"/>
        <v>0.32597317441963108</v>
      </c>
      <c r="F10342" s="4"/>
    </row>
    <row r="10343" spans="1:6" ht="13.2" x14ac:dyDescent="0.25">
      <c r="A10343" s="5">
        <v>44852.875</v>
      </c>
      <c r="B10343" s="6">
        <v>170.88</v>
      </c>
      <c r="C10343" s="6">
        <v>141.00782000000001</v>
      </c>
      <c r="D10343" s="6">
        <v>0.21184768334125001</v>
      </c>
      <c r="E10343" s="4">
        <f t="shared" si="40"/>
        <v>0.32192347079569988</v>
      </c>
      <c r="F10343" s="4"/>
    </row>
    <row r="10344" spans="1:6" ht="13.2" x14ac:dyDescent="0.25">
      <c r="A10344" s="5">
        <v>44852.916666666664</v>
      </c>
      <c r="B10344" s="6">
        <v>166.89</v>
      </c>
      <c r="C10344" s="6">
        <v>148.49733000000001</v>
      </c>
      <c r="D10344" s="6">
        <v>0.1238585905888</v>
      </c>
      <c r="E10344" s="4">
        <f t="shared" si="40"/>
        <v>0.31849911756764754</v>
      </c>
      <c r="F10344" s="4"/>
    </row>
    <row r="10345" spans="1:6" ht="13.2" x14ac:dyDescent="0.25">
      <c r="A10345" s="5">
        <v>44852.958333333336</v>
      </c>
      <c r="B10345" s="6">
        <v>181.27</v>
      </c>
      <c r="C10345" s="6">
        <v>166.84299999999999</v>
      </c>
      <c r="D10345" s="6">
        <v>8.6470514195980702E-2</v>
      </c>
      <c r="E10345" s="4">
        <f t="shared" si="40"/>
        <v>0.31942934261467343</v>
      </c>
      <c r="F10345" s="4"/>
    </row>
    <row r="10346" spans="1:6" ht="13.2" x14ac:dyDescent="0.25">
      <c r="A10346" s="5">
        <v>44853</v>
      </c>
      <c r="B10346" s="6">
        <v>216.71</v>
      </c>
      <c r="C10346" s="6">
        <v>209.44134</v>
      </c>
      <c r="D10346" s="6">
        <v>3.4704991860728202E-2</v>
      </c>
      <c r="E10346" s="4">
        <f t="shared" si="40"/>
        <v>0.31933433197032235</v>
      </c>
      <c r="F10346" s="4"/>
    </row>
    <row r="10347" spans="1:6" ht="13.2" x14ac:dyDescent="0.25">
      <c r="A10347" s="5">
        <v>44853.041666666664</v>
      </c>
      <c r="B10347" s="6">
        <v>285.64999999999998</v>
      </c>
      <c r="C10347" s="6">
        <v>241.51985999999999</v>
      </c>
      <c r="D10347" s="6">
        <v>0.18271847292392401</v>
      </c>
      <c r="E10347" s="4">
        <f t="shared" si="40"/>
        <v>0.31880707415622422</v>
      </c>
      <c r="F10347" s="4"/>
    </row>
    <row r="10348" spans="1:6" ht="13.2" x14ac:dyDescent="0.25">
      <c r="A10348" s="5">
        <v>44853.083333333336</v>
      </c>
      <c r="B10348" s="6">
        <v>326.13</v>
      </c>
      <c r="C10348" s="6">
        <v>259.74225000000001</v>
      </c>
      <c r="D10348" s="6">
        <v>0.25559087903488897</v>
      </c>
      <c r="E10348" s="4">
        <f t="shared" si="40"/>
        <v>0.3194238416912028</v>
      </c>
      <c r="F10348" s="4"/>
    </row>
    <row r="10349" spans="1:6" ht="13.2" x14ac:dyDescent="0.25">
      <c r="A10349" s="5">
        <v>44853.125</v>
      </c>
      <c r="B10349" s="6">
        <v>332.4</v>
      </c>
      <c r="C10349" s="6">
        <v>260.05405999999999</v>
      </c>
      <c r="D10349" s="6">
        <v>0.2781957720637</v>
      </c>
      <c r="E10349" s="4">
        <f t="shared" si="40"/>
        <v>0.32178346215668518</v>
      </c>
      <c r="F10349" s="4"/>
    </row>
    <row r="10350" spans="1:6" ht="13.2" x14ac:dyDescent="0.25">
      <c r="A10350" s="5">
        <v>44853.166666666664</v>
      </c>
      <c r="B10350" s="6">
        <v>334.25</v>
      </c>
      <c r="C10350" s="6">
        <v>250.45950999999999</v>
      </c>
      <c r="D10350" s="6">
        <v>0.33454704914179501</v>
      </c>
      <c r="E10350" s="4">
        <f t="shared" si="40"/>
        <v>0.32672206982239499</v>
      </c>
      <c r="F10350" s="4"/>
    </row>
    <row r="10351" spans="1:6" ht="13.2" x14ac:dyDescent="0.25">
      <c r="A10351" s="5">
        <v>44853.208333333336</v>
      </c>
      <c r="B10351" s="6">
        <v>333.73</v>
      </c>
      <c r="C10351" s="6">
        <v>243.82026999999999</v>
      </c>
      <c r="D10351" s="6">
        <v>0.36875412368298999</v>
      </c>
      <c r="E10351" s="4">
        <f t="shared" si="40"/>
        <v>0.33271642936469803</v>
      </c>
      <c r="F10351" s="4"/>
    </row>
    <row r="10352" spans="1:6" ht="13.2" x14ac:dyDescent="0.25">
      <c r="A10352" s="5">
        <v>44853.25</v>
      </c>
      <c r="B10352" s="6">
        <v>330.01</v>
      </c>
      <c r="C10352" s="6">
        <v>239.56505999999999</v>
      </c>
      <c r="D10352" s="6">
        <v>0.37753811010670701</v>
      </c>
      <c r="E10352" s="4">
        <f t="shared" si="40"/>
        <v>0.33657956521764304</v>
      </c>
      <c r="F10352" s="4"/>
    </row>
    <row r="10353" spans="1:6" ht="13.2" x14ac:dyDescent="0.25">
      <c r="A10353" s="5">
        <v>44853.291666666664</v>
      </c>
      <c r="B10353" s="6">
        <v>329.49</v>
      </c>
      <c r="C10353" s="6">
        <v>231.80996999999999</v>
      </c>
      <c r="D10353" s="6">
        <v>0.42137976205251199</v>
      </c>
      <c r="E10353" s="4">
        <f t="shared" si="40"/>
        <v>0.33914458319701363</v>
      </c>
      <c r="F10353" s="4"/>
    </row>
    <row r="10354" spans="1:6" ht="13.2" x14ac:dyDescent="0.25">
      <c r="A10354" s="5">
        <v>44853.333333333336</v>
      </c>
      <c r="B10354" s="6">
        <v>333.66</v>
      </c>
      <c r="C10354" s="6">
        <v>225.24786</v>
      </c>
      <c r="D10354" s="6">
        <v>0.48130153156616001</v>
      </c>
      <c r="E10354" s="4">
        <f t="shared" si="40"/>
        <v>0.34130836480622762</v>
      </c>
      <c r="F10354" s="4"/>
    </row>
    <row r="10355" spans="1:6" ht="13.2" x14ac:dyDescent="0.25">
      <c r="A10355" s="5">
        <v>44853.375</v>
      </c>
      <c r="B10355" s="6">
        <v>332.28</v>
      </c>
      <c r="C10355" s="6">
        <v>221.24332000000001</v>
      </c>
      <c r="D10355" s="6">
        <v>0.50187585324609996</v>
      </c>
      <c r="E10355" s="4">
        <f t="shared" si="40"/>
        <v>0.34343360930853267</v>
      </c>
      <c r="F10355" s="4"/>
    </row>
    <row r="10356" spans="1:6" ht="13.2" x14ac:dyDescent="0.25">
      <c r="A10356" s="5">
        <v>44853.416666666664</v>
      </c>
      <c r="B10356" s="6">
        <v>333.34</v>
      </c>
      <c r="C10356" s="6">
        <v>219.57255000000001</v>
      </c>
      <c r="D10356" s="6">
        <v>0.51813147863883702</v>
      </c>
      <c r="E10356" s="4">
        <f t="shared" si="40"/>
        <v>0.34591929255004134</v>
      </c>
      <c r="F10356" s="4"/>
    </row>
    <row r="10357" spans="1:6" ht="13.2" x14ac:dyDescent="0.25">
      <c r="A10357" s="5">
        <v>44853.458333333336</v>
      </c>
      <c r="B10357" s="6">
        <v>333.04</v>
      </c>
      <c r="C10357" s="6">
        <v>222.03676999999999</v>
      </c>
      <c r="D10357" s="6">
        <v>0.49993174553926301</v>
      </c>
      <c r="E10357" s="4">
        <f t="shared" si="40"/>
        <v>0.34785483193010608</v>
      </c>
      <c r="F10357" s="4"/>
    </row>
    <row r="10358" spans="1:6" ht="13.2" x14ac:dyDescent="0.25">
      <c r="A10358" s="5">
        <v>44853.5</v>
      </c>
      <c r="B10358" s="6">
        <v>332.02</v>
      </c>
      <c r="C10358" s="6">
        <v>228.88199</v>
      </c>
      <c r="D10358" s="6">
        <v>0.45061653824313502</v>
      </c>
      <c r="E10358" s="4">
        <f t="shared" si="40"/>
        <v>0.34869746191561474</v>
      </c>
      <c r="F10358" s="4"/>
    </row>
    <row r="10359" spans="1:6" ht="13.2" x14ac:dyDescent="0.25">
      <c r="A10359" s="5">
        <v>44853.541666666664</v>
      </c>
      <c r="B10359" s="6">
        <v>330.38</v>
      </c>
      <c r="C10359" s="6">
        <v>231.97655</v>
      </c>
      <c r="D10359" s="6">
        <v>0.42419567839938899</v>
      </c>
      <c r="E10359" s="4">
        <f t="shared" si="40"/>
        <v>0.34879972312807994</v>
      </c>
      <c r="F10359" s="4"/>
    </row>
    <row r="10360" spans="1:6" ht="13.2" x14ac:dyDescent="0.25">
      <c r="A10360" s="5">
        <v>44853.583333333336</v>
      </c>
      <c r="B10360" s="6">
        <v>325.29000000000002</v>
      </c>
      <c r="C10360" s="6">
        <v>222.78174999999999</v>
      </c>
      <c r="D10360" s="6">
        <v>0.46012857875476798</v>
      </c>
      <c r="E10360" s="4">
        <f t="shared" si="40"/>
        <v>0.35018628359098658</v>
      </c>
      <c r="F10360" s="4"/>
    </row>
    <row r="10361" spans="1:6" ht="13.2" x14ac:dyDescent="0.25">
      <c r="A10361" s="5">
        <v>44853.625</v>
      </c>
      <c r="B10361" s="6">
        <v>296.66000000000003</v>
      </c>
      <c r="C10361" s="6">
        <v>198.18668</v>
      </c>
      <c r="D10361" s="6">
        <v>0.49687153546343199</v>
      </c>
      <c r="E10361" s="4">
        <f t="shared" si="40"/>
        <v>0.35096191936645993</v>
      </c>
      <c r="F10361" s="4"/>
    </row>
    <row r="10362" spans="1:6" ht="13.2" x14ac:dyDescent="0.25">
      <c r="A10362" s="5">
        <v>44853.666666666664</v>
      </c>
      <c r="B10362" s="6">
        <v>224.7</v>
      </c>
      <c r="C10362" s="6">
        <v>169.02122</v>
      </c>
      <c r="D10362" s="6">
        <v>0.32941887415083099</v>
      </c>
      <c r="E10362" s="4">
        <f t="shared" si="40"/>
        <v>0.34807183519062196</v>
      </c>
      <c r="F10362" s="4"/>
    </row>
    <row r="10363" spans="1:6" ht="13.2" x14ac:dyDescent="0.25">
      <c r="A10363" s="5">
        <v>44853.708333333336</v>
      </c>
      <c r="B10363" s="6">
        <v>195.84</v>
      </c>
      <c r="C10363" s="6">
        <v>147.11671000000001</v>
      </c>
      <c r="D10363" s="6">
        <v>0.33118800712712998</v>
      </c>
      <c r="E10363" s="4">
        <f t="shared" si="40"/>
        <v>0.34424896816648293</v>
      </c>
      <c r="F10363" s="4"/>
    </row>
    <row r="10364" spans="1:6" ht="13.2" x14ac:dyDescent="0.25">
      <c r="A10364" s="5">
        <v>44853.75</v>
      </c>
      <c r="B10364" s="6">
        <v>180.63</v>
      </c>
      <c r="C10364" s="6">
        <v>139.84575000000001</v>
      </c>
      <c r="D10364" s="6">
        <v>0.29163739334230698</v>
      </c>
      <c r="E10364" s="4">
        <f t="shared" si="40"/>
        <v>0.33951449775118242</v>
      </c>
      <c r="F10364" s="4"/>
    </row>
    <row r="10365" spans="1:6" ht="13.2" x14ac:dyDescent="0.25">
      <c r="A10365" s="5">
        <v>44853.791666666664</v>
      </c>
      <c r="B10365" s="6">
        <v>176.63</v>
      </c>
      <c r="C10365" s="6">
        <v>141.3973</v>
      </c>
      <c r="D10365" s="6">
        <v>0.249175196414641</v>
      </c>
      <c r="E10365" s="4">
        <f t="shared" si="40"/>
        <v>0.33479812753359589</v>
      </c>
      <c r="F10365" s="4"/>
    </row>
    <row r="10366" spans="1:6" ht="13.2" x14ac:dyDescent="0.25">
      <c r="A10366" s="5">
        <v>44853.833333333336</v>
      </c>
      <c r="B10366" s="6">
        <v>175.88</v>
      </c>
      <c r="C10366" s="6">
        <v>144.1627</v>
      </c>
      <c r="D10366" s="6">
        <v>0.22001044653020499</v>
      </c>
      <c r="E10366" s="4">
        <f t="shared" si="40"/>
        <v>0.33042036693372817</v>
      </c>
      <c r="F10366" s="4"/>
    </row>
    <row r="10367" spans="1:6" ht="13.2" x14ac:dyDescent="0.25">
      <c r="A10367" s="5">
        <v>44853.875</v>
      </c>
      <c r="B10367" s="6">
        <v>179.56</v>
      </c>
      <c r="C10367" s="6">
        <v>147.06556</v>
      </c>
      <c r="D10367" s="6">
        <v>0.22095207062754799</v>
      </c>
      <c r="E10367" s="4">
        <f t="shared" si="40"/>
        <v>0.33079971640399053</v>
      </c>
      <c r="F10367" s="4"/>
    </row>
    <row r="10368" spans="1:6" ht="13.2" x14ac:dyDescent="0.25">
      <c r="A10368" s="5">
        <v>44853.916666666664</v>
      </c>
      <c r="B10368" s="6">
        <v>184.89</v>
      </c>
      <c r="C10368" s="6">
        <v>154.08465000000001</v>
      </c>
      <c r="D10368" s="6">
        <v>0.199924846504826</v>
      </c>
      <c r="E10368" s="4">
        <f t="shared" si="40"/>
        <v>0.33396914373382497</v>
      </c>
      <c r="F10368" s="4"/>
    </row>
    <row r="10369" spans="1:6" ht="13.2" x14ac:dyDescent="0.25">
      <c r="A10369" s="5">
        <v>44853.958333333336</v>
      </c>
      <c r="B10369" s="6">
        <v>196.41</v>
      </c>
      <c r="C10369" s="6">
        <v>173.13735</v>
      </c>
      <c r="D10369" s="6">
        <v>0.13441727045030999</v>
      </c>
      <c r="E10369" s="4">
        <f t="shared" si="40"/>
        <v>0.33596692524442195</v>
      </c>
      <c r="F10369" s="4"/>
    </row>
    <row r="10370" spans="1:6" ht="13.2" x14ac:dyDescent="0.25">
      <c r="A10370" s="5">
        <v>44851</v>
      </c>
      <c r="B10370" s="6">
        <v>170.22</v>
      </c>
      <c r="C10370" s="6">
        <v>205.63713000000001</v>
      </c>
      <c r="D10370" s="6">
        <v>0.172231201631728</v>
      </c>
      <c r="E10370" s="4">
        <f t="shared" si="40"/>
        <v>0.34169718398488036</v>
      </c>
      <c r="F10370" s="4"/>
    </row>
    <row r="10371" spans="1:6" ht="13.2" x14ac:dyDescent="0.25">
      <c r="A10371" s="5">
        <v>44851.041666666664</v>
      </c>
      <c r="B10371" s="6">
        <v>261.54000000000002</v>
      </c>
      <c r="C10371" s="6">
        <v>252.3552</v>
      </c>
      <c r="D10371" s="6">
        <v>3.6396317571423198E-2</v>
      </c>
      <c r="E10371" s="4">
        <f t="shared" si="40"/>
        <v>0.33560042751185942</v>
      </c>
      <c r="F10371" s="4"/>
    </row>
    <row r="10372" spans="1:6" ht="13.2" x14ac:dyDescent="0.25">
      <c r="A10372" s="5">
        <v>44851.083333333336</v>
      </c>
      <c r="B10372" s="6">
        <v>301.13</v>
      </c>
      <c r="C10372" s="6">
        <v>279.09012999999999</v>
      </c>
      <c r="D10372" s="6">
        <v>7.89704386894656E-2</v>
      </c>
      <c r="E10372" s="4">
        <f t="shared" si="40"/>
        <v>0.32824124249746678</v>
      </c>
      <c r="F10372" s="4"/>
    </row>
    <row r="10373" spans="1:6" ht="13.2" x14ac:dyDescent="0.25">
      <c r="A10373" s="5">
        <v>44851.125</v>
      </c>
      <c r="B10373" s="6">
        <v>294.89999999999998</v>
      </c>
      <c r="C10373" s="6">
        <v>282.47226999999998</v>
      </c>
      <c r="D10373" s="6">
        <v>4.39962832457855E-2</v>
      </c>
      <c r="E10373" s="4">
        <f t="shared" si="40"/>
        <v>0.31848293046338699</v>
      </c>
      <c r="F10373" s="4"/>
    </row>
    <row r="10374" spans="1:6" ht="13.2" x14ac:dyDescent="0.25">
      <c r="A10374" s="5">
        <v>44851.166666666664</v>
      </c>
      <c r="B10374" s="6">
        <v>272.55</v>
      </c>
      <c r="C10374" s="6">
        <v>279.17581999999999</v>
      </c>
      <c r="D10374" s="6">
        <v>2.3733502421520499E-2</v>
      </c>
      <c r="E10374" s="4">
        <f t="shared" si="40"/>
        <v>0.30553236601670891</v>
      </c>
      <c r="F10374" s="4"/>
    </row>
    <row r="10375" spans="1:6" ht="13.2" x14ac:dyDescent="0.25">
      <c r="A10375" s="5">
        <v>44851.208333333336</v>
      </c>
      <c r="B10375" s="6">
        <v>274.54000000000002</v>
      </c>
      <c r="C10375" s="6">
        <v>280.22325999999998</v>
      </c>
      <c r="D10375" s="6">
        <v>2.0281185794498099E-2</v>
      </c>
      <c r="E10375" s="4">
        <f t="shared" si="40"/>
        <v>0.29101266027135503</v>
      </c>
      <c r="F10375" s="4"/>
    </row>
    <row r="10376" spans="1:6" ht="13.2" x14ac:dyDescent="0.25">
      <c r="A10376" s="5">
        <v>44851.25</v>
      </c>
      <c r="B10376" s="6">
        <v>278.11</v>
      </c>
      <c r="C10376" s="6">
        <v>281.81477000000001</v>
      </c>
      <c r="D10376" s="6">
        <v>1.31461172173481E-2</v>
      </c>
      <c r="E10376" s="4">
        <f t="shared" si="40"/>
        <v>0.27582966056763181</v>
      </c>
      <c r="F10376" s="4"/>
    </row>
    <row r="10377" spans="1:6" ht="13.2" x14ac:dyDescent="0.25">
      <c r="A10377" s="5">
        <v>44851.291666666664</v>
      </c>
      <c r="B10377" s="6">
        <v>285.88</v>
      </c>
      <c r="C10377" s="6">
        <v>280.53645999999998</v>
      </c>
      <c r="D10377" s="6">
        <v>1.9047577630372899E-2</v>
      </c>
      <c r="E10377" s="4">
        <f t="shared" si="40"/>
        <v>0.2590658195500426</v>
      </c>
      <c r="F10377" s="4"/>
    </row>
    <row r="10378" spans="1:6" ht="13.2" x14ac:dyDescent="0.25">
      <c r="A10378" s="5">
        <v>44851.333333333336</v>
      </c>
      <c r="B10378" s="6">
        <v>302.01</v>
      </c>
      <c r="C10378" s="6">
        <v>278.50797999999998</v>
      </c>
      <c r="D10378" s="6">
        <v>8.4385445616315904E-2</v>
      </c>
      <c r="E10378" s="4">
        <f t="shared" si="40"/>
        <v>0.24252764930213241</v>
      </c>
      <c r="F10378" s="4"/>
    </row>
    <row r="10379" spans="1:6" ht="13.2" x14ac:dyDescent="0.25">
      <c r="A10379" s="5">
        <v>44851.375</v>
      </c>
      <c r="B10379" s="6">
        <v>294.77</v>
      </c>
      <c r="C10379" s="6">
        <v>274.60320000000002</v>
      </c>
      <c r="D10379" s="6">
        <v>7.3439785115395395E-2</v>
      </c>
      <c r="E10379" s="4">
        <f t="shared" si="40"/>
        <v>0.22467614646335307</v>
      </c>
      <c r="F10379" s="4"/>
    </row>
    <row r="10380" spans="1:6" ht="13.2" x14ac:dyDescent="0.25">
      <c r="A10380" s="5">
        <v>44851.416666666664</v>
      </c>
      <c r="B10380" s="6">
        <v>302.43</v>
      </c>
      <c r="C10380" s="6">
        <v>272.94092999999998</v>
      </c>
      <c r="D10380" s="6">
        <v>0.108041948856846</v>
      </c>
      <c r="E10380" s="4">
        <f t="shared" si="40"/>
        <v>0.20758908272243673</v>
      </c>
      <c r="F10380" s="4"/>
    </row>
    <row r="10381" spans="1:6" ht="13.2" x14ac:dyDescent="0.25">
      <c r="A10381" s="5">
        <v>44851.458333333336</v>
      </c>
      <c r="B10381" s="6">
        <v>298.74</v>
      </c>
      <c r="C10381" s="6">
        <v>273.05882000000003</v>
      </c>
      <c r="D10381" s="6">
        <v>9.40499925986642E-2</v>
      </c>
      <c r="E10381" s="4">
        <f t="shared" si="40"/>
        <v>0.19067734301657846</v>
      </c>
      <c r="F10381" s="4"/>
    </row>
    <row r="10382" spans="1:6" ht="13.2" x14ac:dyDescent="0.25">
      <c r="A10382" s="5">
        <v>44851.5</v>
      </c>
      <c r="B10382" s="6">
        <v>313.36</v>
      </c>
      <c r="C10382" s="6">
        <v>274.45681999999999</v>
      </c>
      <c r="D10382" s="6">
        <v>0.14174608595989699</v>
      </c>
      <c r="E10382" s="4">
        <f t="shared" si="40"/>
        <v>0.17780774083811027</v>
      </c>
      <c r="F10382" s="4"/>
    </row>
    <row r="10383" spans="1:6" ht="13.2" x14ac:dyDescent="0.25">
      <c r="A10383" s="5">
        <v>44851.541666666664</v>
      </c>
      <c r="B10383" s="6">
        <v>321.95</v>
      </c>
      <c r="C10383" s="6">
        <v>277.84564999999998</v>
      </c>
      <c r="D10383" s="6">
        <v>0.15873687423214999</v>
      </c>
      <c r="E10383" s="4">
        <f t="shared" si="40"/>
        <v>0.16674695733114206</v>
      </c>
      <c r="F10383" s="4"/>
    </row>
    <row r="10384" spans="1:6" ht="13.2" x14ac:dyDescent="0.25">
      <c r="A10384" s="5">
        <v>44851.583333333336</v>
      </c>
      <c r="B10384" s="6">
        <v>323.74</v>
      </c>
      <c r="C10384" s="6">
        <v>279.58299</v>
      </c>
      <c r="D10384" s="6">
        <v>0.15793882882502899</v>
      </c>
      <c r="E10384" s="4">
        <f t="shared" si="40"/>
        <v>0.15415571775073625</v>
      </c>
      <c r="F10384" s="4"/>
    </row>
    <row r="10385" spans="1:6" ht="13.2" x14ac:dyDescent="0.25">
      <c r="A10385" s="5">
        <v>44851.625</v>
      </c>
      <c r="B10385" s="6">
        <v>287.85000000000002</v>
      </c>
      <c r="C10385" s="6">
        <v>252.66650000000001</v>
      </c>
      <c r="D10385" s="6">
        <v>0.13924877259153801</v>
      </c>
      <c r="E10385" s="4">
        <f t="shared" si="40"/>
        <v>0.13925476929774067</v>
      </c>
      <c r="F10385" s="4"/>
    </row>
    <row r="10386" spans="1:6" ht="13.2" x14ac:dyDescent="0.25">
      <c r="A10386" s="5">
        <v>44851.666666666664</v>
      </c>
      <c r="B10386" s="6">
        <v>216.88</v>
      </c>
      <c r="C10386" s="6">
        <v>196.29432</v>
      </c>
      <c r="D10386" s="6">
        <v>0.104871501121377</v>
      </c>
      <c r="E10386" s="4">
        <f t="shared" si="40"/>
        <v>0.12989862875484673</v>
      </c>
      <c r="F10386" s="4"/>
    </row>
    <row r="10387" spans="1:6" ht="13.2" x14ac:dyDescent="0.25">
      <c r="A10387" s="5">
        <v>44851.708333333336</v>
      </c>
      <c r="B10387" s="6">
        <v>188.18</v>
      </c>
      <c r="C10387" s="6">
        <v>143.62762000000001</v>
      </c>
      <c r="D10387" s="6">
        <v>0.310193680017812</v>
      </c>
      <c r="E10387" s="4">
        <f t="shared" si="40"/>
        <v>0.12902386512529182</v>
      </c>
      <c r="F10387" s="4"/>
    </row>
    <row r="10388" spans="1:6" ht="13.2" x14ac:dyDescent="0.25">
      <c r="A10388" s="5">
        <v>44851.75</v>
      </c>
      <c r="B10388" s="6">
        <v>181.75</v>
      </c>
      <c r="C10388" s="6">
        <v>121.94226999999999</v>
      </c>
      <c r="D10388" s="6">
        <v>0.49045937885197599</v>
      </c>
      <c r="E10388" s="4">
        <f t="shared" si="40"/>
        <v>0.13730811452152802</v>
      </c>
      <c r="F10388" s="4"/>
    </row>
    <row r="10389" spans="1:6" ht="13.2" x14ac:dyDescent="0.25">
      <c r="A10389" s="5">
        <v>44851.791666666664</v>
      </c>
      <c r="B10389" s="6">
        <v>174.55</v>
      </c>
      <c r="C10389" s="6">
        <v>119.27378</v>
      </c>
      <c r="D10389" s="6">
        <v>0.46343982726128002</v>
      </c>
      <c r="E10389" s="4">
        <f t="shared" si="40"/>
        <v>0.14623580747347131</v>
      </c>
      <c r="F10389" s="4"/>
    </row>
    <row r="10390" spans="1:6" ht="13.2" x14ac:dyDescent="0.25">
      <c r="A10390" s="5">
        <v>44851.833333333336</v>
      </c>
      <c r="B10390" s="6">
        <v>174.34</v>
      </c>
      <c r="C10390" s="6">
        <v>117.90004999999999</v>
      </c>
      <c r="D10390" s="6">
        <v>0.47871014473700402</v>
      </c>
      <c r="E10390" s="4">
        <f t="shared" si="40"/>
        <v>0.15701496156542127</v>
      </c>
      <c r="F10390" s="4"/>
    </row>
    <row r="10391" spans="1:6" ht="13.2" x14ac:dyDescent="0.25">
      <c r="A10391" s="5">
        <v>44851.875</v>
      </c>
      <c r="B10391" s="6">
        <v>165.9</v>
      </c>
      <c r="C10391" s="6">
        <v>121.85648999999999</v>
      </c>
      <c r="D10391" s="6">
        <v>0.36143754017533197</v>
      </c>
      <c r="E10391" s="4">
        <f t="shared" si="40"/>
        <v>0.16286852279657896</v>
      </c>
      <c r="F10391" s="4"/>
    </row>
    <row r="10392" spans="1:6" ht="13.2" x14ac:dyDescent="0.25">
      <c r="A10392" s="5">
        <v>44851.916666666664</v>
      </c>
      <c r="B10392" s="6">
        <v>164.4</v>
      </c>
      <c r="C10392" s="6">
        <v>134.39398</v>
      </c>
      <c r="D10392" s="6">
        <v>0.22326907797507001</v>
      </c>
      <c r="E10392" s="4">
        <f t="shared" si="40"/>
        <v>0.16384119910783909</v>
      </c>
      <c r="F10392" s="4"/>
    </row>
    <row r="10393" spans="1:6" ht="13.2" x14ac:dyDescent="0.25">
      <c r="A10393" s="5">
        <v>44851.958333333336</v>
      </c>
      <c r="B10393" s="6">
        <v>171.43</v>
      </c>
      <c r="C10393" s="6">
        <v>158.34747999999999</v>
      </c>
      <c r="D10393" s="6">
        <v>8.2619060309643097E-2</v>
      </c>
      <c r="E10393" s="4">
        <f t="shared" si="40"/>
        <v>0.16168294035197797</v>
      </c>
      <c r="F10393" s="4"/>
    </row>
    <row r="10394" spans="1:6" ht="13.2" x14ac:dyDescent="0.25">
      <c r="A10394" s="5">
        <v>44852</v>
      </c>
      <c r="B10394" s="6">
        <v>209.93</v>
      </c>
      <c r="C10394" s="6">
        <v>208.90224000000001</v>
      </c>
      <c r="D10394" s="6">
        <v>4.9198132102365203E-3</v>
      </c>
      <c r="E10394" s="4">
        <f t="shared" si="40"/>
        <v>0.15471163250108252</v>
      </c>
      <c r="F10394" s="4"/>
    </row>
    <row r="10395" spans="1:6" ht="13.2" x14ac:dyDescent="0.25">
      <c r="A10395" s="5">
        <v>44852.041666666664</v>
      </c>
      <c r="B10395" s="6">
        <v>284.52999999999997</v>
      </c>
      <c r="C10395" s="6">
        <v>252.17411000000001</v>
      </c>
      <c r="D10395" s="6">
        <v>0.12830773944240301</v>
      </c>
      <c r="E10395" s="4">
        <f t="shared" si="40"/>
        <v>0.15854127507904001</v>
      </c>
      <c r="F10395" s="4"/>
    </row>
    <row r="10396" spans="1:6" ht="13.2" x14ac:dyDescent="0.25">
      <c r="A10396" s="5">
        <v>44852.083333333336</v>
      </c>
      <c r="B10396" s="6">
        <v>324.26</v>
      </c>
      <c r="C10396" s="6">
        <v>278.94173999999998</v>
      </c>
      <c r="D10396" s="6">
        <v>0.162464964906291</v>
      </c>
      <c r="E10396" s="4">
        <f t="shared" si="40"/>
        <v>0.1620202136714077</v>
      </c>
      <c r="F10396" s="4"/>
    </row>
    <row r="10397" spans="1:6" ht="13.2" x14ac:dyDescent="0.25">
      <c r="A10397" s="5">
        <v>44852.125</v>
      </c>
      <c r="B10397" s="6">
        <v>322.54000000000002</v>
      </c>
      <c r="C10397" s="6">
        <v>281.11363999999998</v>
      </c>
      <c r="D10397" s="6">
        <v>0.147365172319635</v>
      </c>
      <c r="E10397" s="4">
        <f t="shared" si="40"/>
        <v>0.16632725071615145</v>
      </c>
      <c r="F10397" s="4"/>
    </row>
    <row r="10398" spans="1:6" ht="13.2" x14ac:dyDescent="0.25">
      <c r="A10398" s="5">
        <v>44852.166666666664</v>
      </c>
      <c r="B10398" s="6">
        <v>310.31</v>
      </c>
      <c r="C10398" s="6">
        <v>273.76155999999997</v>
      </c>
      <c r="D10398" s="6">
        <v>0.13350464542940199</v>
      </c>
      <c r="E10398" s="4">
        <f t="shared" si="40"/>
        <v>0.17090104834147987</v>
      </c>
      <c r="F10398" s="4"/>
    </row>
    <row r="10399" spans="1:6" ht="13.2" x14ac:dyDescent="0.25">
      <c r="A10399" s="5">
        <v>44852.208333333336</v>
      </c>
      <c r="B10399" s="6">
        <v>305.44</v>
      </c>
      <c r="C10399" s="6">
        <v>272.08003000000002</v>
      </c>
      <c r="D10399" s="6">
        <v>0.12261087298468699</v>
      </c>
      <c r="E10399" s="4">
        <f t="shared" si="40"/>
        <v>0.17516478530773771</v>
      </c>
      <c r="F10399" s="4"/>
    </row>
    <row r="10400" spans="1:6" ht="13.2" x14ac:dyDescent="0.25">
      <c r="A10400" s="5">
        <v>44852.25</v>
      </c>
      <c r="B10400" s="6">
        <v>316.83999999999997</v>
      </c>
      <c r="C10400" s="6">
        <v>272.31966999999997</v>
      </c>
      <c r="D10400" s="6">
        <v>0.16348554623321901</v>
      </c>
      <c r="E10400" s="4">
        <f t="shared" si="40"/>
        <v>0.18142892818339904</v>
      </c>
      <c r="F10400" s="4"/>
    </row>
    <row r="10401" spans="1:6" ht="13.2" x14ac:dyDescent="0.25">
      <c r="A10401" s="5">
        <v>44852.291666666664</v>
      </c>
      <c r="B10401" s="6">
        <v>328.73</v>
      </c>
      <c r="C10401" s="6">
        <v>268.79295000000002</v>
      </c>
      <c r="D10401" s="6">
        <v>0.22298594512988501</v>
      </c>
      <c r="E10401" s="4">
        <f t="shared" si="40"/>
        <v>0.18992636016254535</v>
      </c>
      <c r="F10401" s="4"/>
    </row>
    <row r="10402" spans="1:6" ht="13.2" x14ac:dyDescent="0.25">
      <c r="A10402" s="5">
        <v>44852.333333333336</v>
      </c>
      <c r="B10402" s="6">
        <v>338.63</v>
      </c>
      <c r="C10402" s="6">
        <v>264.12813999999997</v>
      </c>
      <c r="D10402" s="6">
        <v>0.28206710576161997</v>
      </c>
      <c r="E10402" s="4">
        <f t="shared" si="40"/>
        <v>0.19816309600193302</v>
      </c>
      <c r="F10402" s="4"/>
    </row>
    <row r="10403" spans="1:6" ht="13.2" x14ac:dyDescent="0.25">
      <c r="A10403" s="5">
        <v>44852.375</v>
      </c>
      <c r="B10403" s="6">
        <v>336.5</v>
      </c>
      <c r="C10403" s="6">
        <v>258.94013000000001</v>
      </c>
      <c r="D10403" s="6">
        <v>0.29952819595788399</v>
      </c>
      <c r="E10403" s="4">
        <f t="shared" si="40"/>
        <v>0.20758344645370339</v>
      </c>
      <c r="F10403" s="4"/>
    </row>
    <row r="10404" spans="1:6" ht="13.2" x14ac:dyDescent="0.25">
      <c r="A10404" s="5">
        <v>44852.416666666664</v>
      </c>
      <c r="B10404" s="6">
        <v>332.9</v>
      </c>
      <c r="C10404" s="6">
        <v>256.24479000000002</v>
      </c>
      <c r="D10404" s="6">
        <v>0.29914836512383303</v>
      </c>
      <c r="E10404" s="4">
        <f t="shared" si="40"/>
        <v>0.21554621379816119</v>
      </c>
      <c r="F10404" s="4"/>
    </row>
    <row r="10405" spans="1:6" ht="13.2" x14ac:dyDescent="0.25">
      <c r="A10405" s="5">
        <v>44852.458333333336</v>
      </c>
      <c r="B10405" s="6">
        <v>333.28</v>
      </c>
      <c r="C10405" s="6">
        <v>254.15021999999999</v>
      </c>
      <c r="D10405" s="6">
        <v>0.31135042889201497</v>
      </c>
      <c r="E10405" s="4">
        <f t="shared" si="40"/>
        <v>0.22460039864371747</v>
      </c>
      <c r="F10405" s="4"/>
    </row>
    <row r="10406" spans="1:6" ht="13.2" x14ac:dyDescent="0.25">
      <c r="A10406" s="5">
        <v>44852.5</v>
      </c>
      <c r="B10406" s="6">
        <v>336.28</v>
      </c>
      <c r="C10406" s="6">
        <v>252.58337</v>
      </c>
      <c r="D10406" s="6">
        <v>0.33136239333571299</v>
      </c>
      <c r="E10406" s="4">
        <f t="shared" si="40"/>
        <v>0.23250107811770981</v>
      </c>
      <c r="F10406" s="4"/>
    </row>
    <row r="10407" spans="1:6" ht="13.2" x14ac:dyDescent="0.25">
      <c r="A10407" s="5">
        <v>44852.541666666664</v>
      </c>
      <c r="B10407" s="6">
        <v>337.14</v>
      </c>
      <c r="C10407" s="6">
        <v>251.45233999999999</v>
      </c>
      <c r="D10407" s="6">
        <v>0.34077097870713702</v>
      </c>
      <c r="E10407" s="4">
        <f t="shared" si="40"/>
        <v>0.24008583247083429</v>
      </c>
      <c r="F10407" s="4"/>
    </row>
    <row r="10408" spans="1:6" ht="13.2" x14ac:dyDescent="0.25">
      <c r="A10408" s="5">
        <v>44852.583333333336</v>
      </c>
      <c r="B10408" s="6">
        <v>324.54000000000002</v>
      </c>
      <c r="C10408" s="6">
        <v>246.98007999999999</v>
      </c>
      <c r="D10408" s="6">
        <v>0.31403309934954998</v>
      </c>
      <c r="E10408" s="4">
        <f t="shared" si="40"/>
        <v>0.24658976040935598</v>
      </c>
      <c r="F10408" s="4"/>
    </row>
    <row r="10409" spans="1:6" ht="13.2" x14ac:dyDescent="0.25">
      <c r="A10409" s="5">
        <v>44852.625</v>
      </c>
      <c r="B10409" s="6">
        <v>296.95999999999998</v>
      </c>
      <c r="C10409" s="6">
        <v>222.22308000000001</v>
      </c>
      <c r="D10409" s="6">
        <v>0.33631484182471</v>
      </c>
      <c r="E10409" s="4">
        <f t="shared" si="40"/>
        <v>0.25480084662740482</v>
      </c>
      <c r="F10409" s="4"/>
    </row>
    <row r="10410" spans="1:6" ht="13.2" x14ac:dyDescent="0.25">
      <c r="A10410" s="5">
        <v>44852.666666666664</v>
      </c>
      <c r="B10410" s="6">
        <v>234.33</v>
      </c>
      <c r="C10410" s="6">
        <v>180.14176</v>
      </c>
      <c r="D10410" s="6">
        <v>0.30080887407783702</v>
      </c>
      <c r="E10410" s="4">
        <f t="shared" si="40"/>
        <v>0.26296490383392396</v>
      </c>
      <c r="F10410" s="4"/>
    </row>
    <row r="10411" spans="1:6" ht="13.2" x14ac:dyDescent="0.25">
      <c r="A10411" s="5">
        <v>44852.708333333336</v>
      </c>
      <c r="B10411" s="6">
        <v>201.66</v>
      </c>
      <c r="C10411" s="6">
        <v>142.25404</v>
      </c>
      <c r="D10411" s="6">
        <v>0.41760473024175598</v>
      </c>
      <c r="E10411" s="4">
        <f t="shared" si="40"/>
        <v>0.26744036425992163</v>
      </c>
      <c r="F10411" s="4"/>
    </row>
    <row r="10412" spans="1:6" ht="13.2" x14ac:dyDescent="0.25">
      <c r="A10412" s="5">
        <v>44852.75</v>
      </c>
      <c r="B10412" s="6">
        <v>187.35</v>
      </c>
      <c r="C10412" s="6">
        <v>126.51638</v>
      </c>
      <c r="D10412" s="6">
        <v>0.480835920218393</v>
      </c>
      <c r="E10412" s="4">
        <f t="shared" si="40"/>
        <v>0.26703938681685563</v>
      </c>
      <c r="F10412" s="4"/>
    </row>
    <row r="10413" spans="1:6" ht="13.2" x14ac:dyDescent="0.25">
      <c r="A10413" s="5">
        <v>44852.791666666664</v>
      </c>
      <c r="B10413" s="6">
        <v>184.12</v>
      </c>
      <c r="C10413" s="6">
        <v>125.92324000000001</v>
      </c>
      <c r="D10413" s="6">
        <v>0.46216059879018301</v>
      </c>
      <c r="E10413" s="4">
        <f t="shared" si="40"/>
        <v>0.26698608563055992</v>
      </c>
      <c r="F10413" s="4"/>
    </row>
    <row r="10414" spans="1:6" ht="13.2" x14ac:dyDescent="0.25">
      <c r="A10414" s="5">
        <v>44852.833333333336</v>
      </c>
      <c r="B10414" s="6">
        <v>182.55</v>
      </c>
      <c r="C10414" s="6">
        <v>127.93143000000001</v>
      </c>
      <c r="D10414" s="6">
        <v>0.42693628922931598</v>
      </c>
      <c r="E10414" s="4">
        <f t="shared" si="40"/>
        <v>0.2648288416510729</v>
      </c>
      <c r="F10414" s="4"/>
    </row>
    <row r="10415" spans="1:6" ht="13.2" x14ac:dyDescent="0.25">
      <c r="A10415" s="5">
        <v>44852.875</v>
      </c>
      <c r="B10415" s="6">
        <v>170.88</v>
      </c>
      <c r="C10415" s="6">
        <v>133.08283</v>
      </c>
      <c r="D10415" s="6">
        <v>0.28401237034108701</v>
      </c>
      <c r="E10415" s="4">
        <f t="shared" si="40"/>
        <v>0.26160279290797939</v>
      </c>
      <c r="F10415" s="4"/>
    </row>
    <row r="10416" spans="1:6" ht="13.2" x14ac:dyDescent="0.25">
      <c r="A10416" s="5">
        <v>44852.916666666664</v>
      </c>
      <c r="B10416" s="6">
        <v>166.89</v>
      </c>
      <c r="C10416" s="6">
        <v>144.27282</v>
      </c>
      <c r="D10416" s="6">
        <v>0.15676674234273599</v>
      </c>
      <c r="E10416" s="4">
        <f t="shared" si="40"/>
        <v>0.25883186225663213</v>
      </c>
      <c r="F10416" s="4"/>
    </row>
    <row r="10417" spans="1:6" ht="13.2" x14ac:dyDescent="0.25">
      <c r="A10417" s="5">
        <v>44852.958333333336</v>
      </c>
      <c r="B10417" s="6">
        <v>181.27</v>
      </c>
      <c r="C10417" s="6">
        <v>166.42411000000001</v>
      </c>
      <c r="D10417" s="6">
        <v>8.9205163843147403E-2</v>
      </c>
      <c r="E10417" s="4">
        <f t="shared" si="40"/>
        <v>0.25910628323719481</v>
      </c>
      <c r="F10417" s="4"/>
    </row>
    <row r="10418" spans="1:6" ht="13.2" x14ac:dyDescent="0.25">
      <c r="A10418" s="5">
        <v>44853</v>
      </c>
      <c r="B10418" s="6">
        <v>216.71</v>
      </c>
      <c r="C10418" s="6">
        <v>208.67857000000001</v>
      </c>
      <c r="D10418" s="6">
        <v>3.8487085664809698E-2</v>
      </c>
      <c r="E10418" s="4">
        <f t="shared" si="40"/>
        <v>0.2605049195894687</v>
      </c>
      <c r="F10418" s="4"/>
    </row>
    <row r="10419" spans="1:6" ht="13.2" x14ac:dyDescent="0.25">
      <c r="A10419" s="5">
        <v>44853.041666666664</v>
      </c>
      <c r="B10419" s="6">
        <v>285.64999999999998</v>
      </c>
      <c r="C10419" s="6">
        <v>244.81870000000001</v>
      </c>
      <c r="D10419" s="6">
        <v>0.166781785868481</v>
      </c>
      <c r="E10419" s="4">
        <f t="shared" si="40"/>
        <v>0.26210800485722191</v>
      </c>
      <c r="F10419" s="4"/>
    </row>
    <row r="10420" spans="1:6" ht="13.2" x14ac:dyDescent="0.25">
      <c r="A10420" s="5">
        <v>44853.083333333336</v>
      </c>
      <c r="B10420" s="6">
        <v>326.13</v>
      </c>
      <c r="C10420" s="6">
        <v>267.17102999999997</v>
      </c>
      <c r="D10420" s="6">
        <v>0.220678753980175</v>
      </c>
      <c r="E10420" s="4">
        <f t="shared" si="40"/>
        <v>0.26453357940196709</v>
      </c>
      <c r="F10420" s="4"/>
    </row>
    <row r="10421" spans="1:6" ht="13.2" x14ac:dyDescent="0.25">
      <c r="A10421" s="5">
        <v>44853.125</v>
      </c>
      <c r="B10421" s="6">
        <v>332.4</v>
      </c>
      <c r="C10421" s="6">
        <v>268.42464000000001</v>
      </c>
      <c r="D10421" s="6">
        <v>0.238336391174819</v>
      </c>
      <c r="E10421" s="4">
        <f t="shared" si="40"/>
        <v>0.26832404685426642</v>
      </c>
      <c r="F10421" s="4"/>
    </row>
    <row r="10422" spans="1:6" ht="13.2" x14ac:dyDescent="0.25">
      <c r="A10422" s="5">
        <v>44853.166666666664</v>
      </c>
      <c r="B10422" s="6">
        <v>334.25</v>
      </c>
      <c r="C10422" s="6">
        <v>260.15062</v>
      </c>
      <c r="D10422" s="6">
        <v>0.28483260966281698</v>
      </c>
      <c r="E10422" s="4">
        <f t="shared" si="40"/>
        <v>0.2746293786973254</v>
      </c>
      <c r="F10422" s="4"/>
    </row>
    <row r="10423" spans="1:6" ht="13.2" x14ac:dyDescent="0.25">
      <c r="A10423" s="5">
        <v>44853.208333333336</v>
      </c>
      <c r="B10423" s="6">
        <v>333.73</v>
      </c>
      <c r="C10423" s="6">
        <v>256.52091999999999</v>
      </c>
      <c r="D10423" s="6">
        <v>0.300985510265595</v>
      </c>
      <c r="E10423" s="4">
        <f t="shared" si="40"/>
        <v>0.28206165525069654</v>
      </c>
      <c r="F10423" s="4"/>
    </row>
    <row r="10424" spans="1:6" ht="13.2" x14ac:dyDescent="0.25">
      <c r="A10424" s="5">
        <v>44853.25</v>
      </c>
      <c r="B10424" s="6">
        <v>330.01</v>
      </c>
      <c r="C10424" s="6">
        <v>255.67941999999999</v>
      </c>
      <c r="D10424" s="6">
        <v>0.29071788413787802</v>
      </c>
      <c r="E10424" s="4">
        <f t="shared" si="40"/>
        <v>0.28736300266339071</v>
      </c>
      <c r="F10424" s="4"/>
    </row>
    <row r="10425" spans="1:6" ht="13.2" x14ac:dyDescent="0.25">
      <c r="A10425" s="5">
        <v>44853.291666666664</v>
      </c>
      <c r="B10425" s="6">
        <v>329.49</v>
      </c>
      <c r="C10425" s="6">
        <v>252.17945</v>
      </c>
      <c r="D10425" s="6">
        <v>0.30656958764879499</v>
      </c>
      <c r="E10425" s="4">
        <f t="shared" si="40"/>
        <v>0.29084565443501192</v>
      </c>
      <c r="F10425" s="4"/>
    </row>
    <row r="10426" spans="1:6" ht="13.2" x14ac:dyDescent="0.25">
      <c r="A10426" s="5">
        <v>44853.333333333336</v>
      </c>
      <c r="B10426" s="6">
        <v>333.66</v>
      </c>
      <c r="C10426" s="6">
        <v>247.95083</v>
      </c>
      <c r="D10426" s="6">
        <v>0.34567002659357898</v>
      </c>
      <c r="E10426" s="4">
        <f t="shared" si="40"/>
        <v>0.29349577613634359</v>
      </c>
      <c r="F10426" s="4"/>
    </row>
    <row r="10427" spans="1:6" ht="13.2" x14ac:dyDescent="0.25">
      <c r="A10427" s="5">
        <v>44853.375</v>
      </c>
      <c r="B10427" s="6">
        <v>332.28</v>
      </c>
      <c r="C10427" s="6">
        <v>243.0265</v>
      </c>
      <c r="D10427" s="6">
        <v>0.36725830310686203</v>
      </c>
      <c r="E10427" s="4">
        <f t="shared" si="40"/>
        <v>0.29631786393421766</v>
      </c>
      <c r="F10427" s="4"/>
    </row>
    <row r="10428" spans="1:6" ht="13.2" x14ac:dyDescent="0.25">
      <c r="A10428" s="5">
        <v>44853.416666666664</v>
      </c>
      <c r="B10428" s="6">
        <v>333.34</v>
      </c>
      <c r="C10428" s="6">
        <v>239.99599000000001</v>
      </c>
      <c r="D10428" s="6">
        <v>0.388939873537053</v>
      </c>
      <c r="E10428" s="4">
        <f t="shared" si="40"/>
        <v>0.30005917678476851</v>
      </c>
      <c r="F10428" s="4"/>
    </row>
    <row r="10429" spans="1:6" ht="13.2" x14ac:dyDescent="0.25">
      <c r="A10429" s="5">
        <v>44853.458333333336</v>
      </c>
      <c r="B10429" s="6">
        <v>333.04</v>
      </c>
      <c r="C10429" s="6">
        <v>239.78126</v>
      </c>
      <c r="D10429" s="6">
        <v>0.38893256295341799</v>
      </c>
      <c r="E10429" s="4">
        <f t="shared" si="40"/>
        <v>0.30329176570399358</v>
      </c>
      <c r="F10429" s="4"/>
    </row>
    <row r="10430" spans="1:6" ht="13.2" x14ac:dyDescent="0.25">
      <c r="A10430" s="5">
        <v>44853.5</v>
      </c>
      <c r="B10430" s="6">
        <v>332.02</v>
      </c>
      <c r="C10430" s="6">
        <v>242.03806</v>
      </c>
      <c r="D10430" s="6">
        <v>0.371767729422389</v>
      </c>
      <c r="E10430" s="4">
        <f t="shared" si="40"/>
        <v>0.3049753213742718</v>
      </c>
      <c r="F10430" s="4"/>
    </row>
    <row r="10431" spans="1:6" ht="13.2" x14ac:dyDescent="0.25">
      <c r="A10431" s="5">
        <v>44853.541666666664</v>
      </c>
      <c r="B10431" s="6">
        <v>330.38</v>
      </c>
      <c r="C10431" s="6">
        <v>243.46791999999999</v>
      </c>
      <c r="D10431" s="6">
        <v>0.35697548983044602</v>
      </c>
      <c r="E10431" s="4">
        <f t="shared" si="40"/>
        <v>0.30565050933774301</v>
      </c>
      <c r="F10431" s="4"/>
    </row>
    <row r="10432" spans="1:6" ht="13.2" x14ac:dyDescent="0.25">
      <c r="A10432" s="5">
        <v>44853.583333333336</v>
      </c>
      <c r="B10432" s="6">
        <v>325.29000000000002</v>
      </c>
      <c r="C10432" s="6">
        <v>238.44762</v>
      </c>
      <c r="D10432" s="6">
        <v>0.364198980052726</v>
      </c>
      <c r="E10432" s="4">
        <f t="shared" si="40"/>
        <v>0.30774075436704201</v>
      </c>
      <c r="F10432" s="4"/>
    </row>
    <row r="10433" spans="1:6" ht="13.2" x14ac:dyDescent="0.25">
      <c r="A10433" s="5">
        <v>44853.625</v>
      </c>
      <c r="B10433" s="6">
        <v>296.66000000000003</v>
      </c>
      <c r="C10433" s="6">
        <v>215.82051999999999</v>
      </c>
      <c r="D10433" s="6">
        <v>0.37456809018901399</v>
      </c>
      <c r="E10433" s="4">
        <f t="shared" si="40"/>
        <v>0.30933463971555464</v>
      </c>
      <c r="F10433" s="4"/>
    </row>
    <row r="10434" spans="1:6" ht="13.2" x14ac:dyDescent="0.25">
      <c r="A10434" s="5">
        <v>44853.666666666664</v>
      </c>
      <c r="B10434" s="6">
        <v>224.7</v>
      </c>
      <c r="C10434" s="6">
        <v>180.87717000000001</v>
      </c>
      <c r="D10434" s="6">
        <v>0.242279498291575</v>
      </c>
      <c r="E10434" s="4">
        <f t="shared" si="40"/>
        <v>0.30689591572446034</v>
      </c>
      <c r="F10434" s="4"/>
    </row>
    <row r="10435" spans="1:6" ht="13.2" x14ac:dyDescent="0.25">
      <c r="A10435" s="5">
        <v>44853.708333333336</v>
      </c>
      <c r="B10435" s="6">
        <v>195.84</v>
      </c>
      <c r="C10435" s="6">
        <v>149.80808999999999</v>
      </c>
      <c r="D10435" s="6">
        <v>0.30727252446780401</v>
      </c>
      <c r="E10435" s="4">
        <f t="shared" si="40"/>
        <v>0.30229874048387906</v>
      </c>
      <c r="F10435" s="4"/>
    </row>
    <row r="10436" spans="1:6" ht="13.2" x14ac:dyDescent="0.25">
      <c r="A10436" s="5">
        <v>44853.75</v>
      </c>
      <c r="B10436" s="6">
        <v>180.63</v>
      </c>
      <c r="C10436" s="6">
        <v>136.79827</v>
      </c>
      <c r="D10436" s="6">
        <v>0.32041143502765002</v>
      </c>
      <c r="E10436" s="4">
        <f t="shared" si="40"/>
        <v>0.29561438693426473</v>
      </c>
      <c r="F10436" s="4"/>
    </row>
    <row r="10437" spans="1:6" ht="13.2" x14ac:dyDescent="0.25">
      <c r="A10437" s="5">
        <v>44853.791666666664</v>
      </c>
      <c r="B10437" s="6">
        <v>176.63</v>
      </c>
      <c r="C10437" s="6">
        <v>136.89082999999999</v>
      </c>
      <c r="D10437" s="6">
        <v>0.290298261760849</v>
      </c>
      <c r="E10437" s="4">
        <f t="shared" si="40"/>
        <v>0.28845345622470925</v>
      </c>
      <c r="F10437" s="4"/>
    </row>
    <row r="10438" spans="1:6" ht="13.2" x14ac:dyDescent="0.25">
      <c r="A10438" s="5">
        <v>44853.833333333336</v>
      </c>
      <c r="B10438" s="6">
        <v>175.88</v>
      </c>
      <c r="C10438" s="6">
        <v>139.77448999999999</v>
      </c>
      <c r="D10438" s="6">
        <v>0.25831258622370901</v>
      </c>
      <c r="E10438" s="4">
        <f t="shared" si="40"/>
        <v>0.28142746859947559</v>
      </c>
      <c r="F10438" s="4"/>
    </row>
    <row r="10439" spans="1:6" ht="13.2" x14ac:dyDescent="0.25">
      <c r="A10439" s="5">
        <v>44853.875</v>
      </c>
      <c r="B10439" s="6">
        <v>179.56</v>
      </c>
      <c r="C10439" s="6">
        <v>143.90091000000001</v>
      </c>
      <c r="D10439" s="6">
        <v>0.24780308894502401</v>
      </c>
      <c r="E10439" s="4">
        <f t="shared" si="40"/>
        <v>0.27991874854130627</v>
      </c>
      <c r="F10439" s="4"/>
    </row>
    <row r="10440" spans="1:6" ht="13.2" x14ac:dyDescent="0.25">
      <c r="A10440" s="5">
        <v>44853.916666666664</v>
      </c>
      <c r="B10440" s="6">
        <v>184.89</v>
      </c>
      <c r="C10440" s="6">
        <v>152.42526000000001</v>
      </c>
      <c r="D10440" s="6">
        <v>0.21298792601698599</v>
      </c>
      <c r="E10440" s="4">
        <f t="shared" si="40"/>
        <v>0.28226129786106668</v>
      </c>
      <c r="F10440" s="4"/>
    </row>
    <row r="10441" spans="1:6" ht="13.2" x14ac:dyDescent="0.25">
      <c r="A10441" s="5">
        <v>44853.958333333336</v>
      </c>
      <c r="B10441" s="6">
        <v>196.41</v>
      </c>
      <c r="C10441" s="6">
        <v>171.92555999999999</v>
      </c>
      <c r="D10441" s="6">
        <v>0.142413030383614</v>
      </c>
      <c r="E10441" s="4">
        <f t="shared" si="40"/>
        <v>0.28447829230025284</v>
      </c>
      <c r="F10441" s="4"/>
    </row>
    <row r="10442" spans="1:6" ht="13.2" x14ac:dyDescent="0.25">
      <c r="A10442" s="5">
        <v>44854</v>
      </c>
      <c r="B10442" s="6">
        <v>237.46</v>
      </c>
      <c r="C10442" s="6">
        <v>209.73434</v>
      </c>
      <c r="D10442" s="6">
        <v>0.13219418431907701</v>
      </c>
      <c r="E10442" s="4">
        <f t="shared" si="40"/>
        <v>0.28838275474418062</v>
      </c>
      <c r="F10442" s="4"/>
    </row>
    <row r="10443" spans="1:6" ht="13.2" x14ac:dyDescent="0.25">
      <c r="A10443" s="5">
        <v>44854.041666666664</v>
      </c>
      <c r="B10443" s="6">
        <v>298.64</v>
      </c>
      <c r="C10443" s="6">
        <v>244.97182000000001</v>
      </c>
      <c r="D10443" s="6">
        <v>0.219078994473731</v>
      </c>
      <c r="E10443" s="4">
        <f t="shared" si="40"/>
        <v>0.29056180510273266</v>
      </c>
      <c r="F10443" s="4"/>
    </row>
    <row r="10444" spans="1:6" ht="13.2" x14ac:dyDescent="0.25">
      <c r="A10444" s="5">
        <v>44854.083333333336</v>
      </c>
      <c r="B10444" s="6">
        <v>319.98</v>
      </c>
      <c r="C10444" s="6">
        <v>265.16584</v>
      </c>
      <c r="D10444" s="6">
        <v>0.20671652125326501</v>
      </c>
      <c r="E10444" s="4">
        <f t="shared" si="40"/>
        <v>0.2899800454057781</v>
      </c>
      <c r="F10444" s="4"/>
    </row>
    <row r="10445" spans="1:6" ht="13.2" x14ac:dyDescent="0.25">
      <c r="A10445" s="5">
        <v>44854.125</v>
      </c>
      <c r="B10445" s="6">
        <v>310.19</v>
      </c>
      <c r="C10445" s="6">
        <v>264.71118000000001</v>
      </c>
      <c r="D10445" s="6">
        <v>0.17180543715607299</v>
      </c>
      <c r="E10445" s="4">
        <f t="shared" si="40"/>
        <v>0.28720792232166364</v>
      </c>
      <c r="F10445" s="4"/>
    </row>
    <row r="10446" spans="1:6" ht="13.2" x14ac:dyDescent="0.25">
      <c r="A10446" s="5">
        <v>44854.166666666664</v>
      </c>
      <c r="B10446" s="6">
        <v>302.22000000000003</v>
      </c>
      <c r="C10446" s="6">
        <v>254.55698000000001</v>
      </c>
      <c r="D10446" s="6">
        <v>0.18723910065243499</v>
      </c>
      <c r="E10446" s="4">
        <f t="shared" si="40"/>
        <v>0.28314152611289772</v>
      </c>
      <c r="F10446" s="4"/>
    </row>
    <row r="10447" spans="1:6" ht="13.2" x14ac:dyDescent="0.25">
      <c r="A10447" s="5">
        <v>44854.208333333336</v>
      </c>
      <c r="B10447" s="6">
        <v>294.02</v>
      </c>
      <c r="C10447" s="6">
        <v>249.23425</v>
      </c>
      <c r="D10447" s="6">
        <v>0.17969340088691599</v>
      </c>
      <c r="E10447" s="4">
        <f t="shared" si="40"/>
        <v>0.27808768822211949</v>
      </c>
      <c r="F10447" s="4"/>
    </row>
    <row r="10448" spans="1:6" ht="13.2" x14ac:dyDescent="0.25">
      <c r="A10448" s="5">
        <v>44854.25</v>
      </c>
      <c r="B10448" s="6">
        <v>300.17</v>
      </c>
      <c r="C10448" s="6">
        <v>247.67249000000001</v>
      </c>
      <c r="D10448" s="6">
        <v>0.21196342799315299</v>
      </c>
      <c r="E10448" s="4">
        <f t="shared" si="40"/>
        <v>0.27480625254942259</v>
      </c>
      <c r="F10448" s="4"/>
    </row>
    <row r="10449" spans="1:6" ht="13.2" x14ac:dyDescent="0.25">
      <c r="A10449" s="5">
        <v>44854.291666666664</v>
      </c>
      <c r="B10449" s="6">
        <v>298.79000000000002</v>
      </c>
      <c r="C10449" s="6">
        <v>243.45979</v>
      </c>
      <c r="D10449" s="6">
        <v>0.227266317776746</v>
      </c>
      <c r="E10449" s="4">
        <f t="shared" si="40"/>
        <v>0.27150194963808721</v>
      </c>
      <c r="F10449" s="4"/>
    </row>
    <row r="10450" spans="1:6" ht="13.2" x14ac:dyDescent="0.25">
      <c r="A10450" s="5">
        <v>44854.333333333336</v>
      </c>
      <c r="B10450" s="6">
        <v>303.91000000000003</v>
      </c>
      <c r="C10450" s="6">
        <v>238.59858</v>
      </c>
      <c r="D10450" s="6">
        <v>0.27372929042578498</v>
      </c>
      <c r="E10450" s="4">
        <f t="shared" si="40"/>
        <v>0.26850441896442911</v>
      </c>
      <c r="F10450" s="4"/>
    </row>
    <row r="10451" spans="1:6" ht="13.2" x14ac:dyDescent="0.25">
      <c r="A10451" s="5">
        <v>44854.375</v>
      </c>
      <c r="B10451" s="6">
        <v>319.48</v>
      </c>
      <c r="C10451" s="6">
        <v>234.22855999999999</v>
      </c>
      <c r="D10451" s="6">
        <v>0.36396688772709801</v>
      </c>
      <c r="E10451" s="4">
        <f t="shared" si="40"/>
        <v>0.26836727665693894</v>
      </c>
      <c r="F10451" s="4"/>
    </row>
    <row r="10452" spans="1:6" ht="13.2" x14ac:dyDescent="0.25">
      <c r="A10452" s="5">
        <v>44854.416666666664</v>
      </c>
      <c r="B10452" s="6">
        <v>335.81</v>
      </c>
      <c r="C10452" s="6">
        <v>232.80981</v>
      </c>
      <c r="D10452" s="6">
        <v>0.44242203539447</v>
      </c>
      <c r="E10452" s="4">
        <f t="shared" si="40"/>
        <v>0.27059570006766465</v>
      </c>
      <c r="F10452" s="4"/>
    </row>
    <row r="10453" spans="1:6" ht="13.2" x14ac:dyDescent="0.25">
      <c r="A10453" s="5">
        <v>44854.458333333336</v>
      </c>
      <c r="B10453" s="6">
        <v>338.01</v>
      </c>
      <c r="C10453" s="6">
        <v>234.81076999999999</v>
      </c>
      <c r="D10453" s="6">
        <v>0.43949955958152997</v>
      </c>
      <c r="E10453" s="4">
        <f t="shared" si="40"/>
        <v>0.27270265826050266</v>
      </c>
      <c r="F10453" s="4"/>
    </row>
    <row r="10454" spans="1:6" ht="13.2" x14ac:dyDescent="0.25">
      <c r="A10454" s="5">
        <v>44854.5</v>
      </c>
      <c r="B10454" s="6">
        <v>337.7</v>
      </c>
      <c r="C10454" s="6">
        <v>239.59565000000001</v>
      </c>
      <c r="D10454" s="6">
        <v>0.40945797638646603</v>
      </c>
      <c r="E10454" s="4">
        <f t="shared" si="40"/>
        <v>0.27427308521733923</v>
      </c>
      <c r="F10454" s="4"/>
    </row>
    <row r="10455" spans="1:6" ht="13.2" x14ac:dyDescent="0.25">
      <c r="A10455" s="5">
        <v>44854.541666666664</v>
      </c>
      <c r="B10455" s="6">
        <v>336.95</v>
      </c>
      <c r="C10455" s="6">
        <v>242.81372999999999</v>
      </c>
      <c r="D10455" s="6">
        <v>0.38768923816622702</v>
      </c>
      <c r="E10455" s="4">
        <f t="shared" si="40"/>
        <v>0.27555282473133008</v>
      </c>
      <c r="F10455" s="4"/>
    </row>
    <row r="10456" spans="1:6" ht="13.2" x14ac:dyDescent="0.25">
      <c r="A10456" s="5">
        <v>44854.583333333336</v>
      </c>
      <c r="B10456" s="6">
        <v>330.35</v>
      </c>
      <c r="C10456" s="6">
        <v>238.53935000000001</v>
      </c>
      <c r="D10456" s="6">
        <v>0.38488681217585202</v>
      </c>
      <c r="E10456" s="4">
        <f t="shared" si="40"/>
        <v>0.27641481773646032</v>
      </c>
      <c r="F10456" s="4"/>
    </row>
    <row r="10457" spans="1:6" ht="13.2" x14ac:dyDescent="0.25">
      <c r="A10457" s="5">
        <v>44854.625</v>
      </c>
      <c r="B10457" s="6">
        <v>294.95999999999998</v>
      </c>
      <c r="C10457" s="6">
        <v>217.32633000000001</v>
      </c>
      <c r="D10457" s="6">
        <v>0.35722164912093202</v>
      </c>
      <c r="E10457" s="4">
        <f t="shared" si="40"/>
        <v>0.27569204935862363</v>
      </c>
      <c r="F10457" s="4"/>
    </row>
    <row r="10458" spans="1:6" ht="13.2" x14ac:dyDescent="0.25">
      <c r="A10458" s="5">
        <v>44854.666666666664</v>
      </c>
      <c r="B10458" s="6">
        <v>224.98</v>
      </c>
      <c r="C10458" s="6">
        <v>184.36852999999999</v>
      </c>
      <c r="D10458" s="6">
        <v>0.22027332972715</v>
      </c>
      <c r="E10458" s="4">
        <f t="shared" si="40"/>
        <v>0.27477512566843926</v>
      </c>
      <c r="F10458" s="4"/>
    </row>
    <row r="10459" spans="1:6" ht="13.2" x14ac:dyDescent="0.25">
      <c r="A10459" s="5">
        <v>44854.708333333336</v>
      </c>
      <c r="B10459" s="6">
        <v>183.38</v>
      </c>
      <c r="C10459" s="6">
        <v>154.49118999999999</v>
      </c>
      <c r="D10459" s="6">
        <v>0.186993251848212</v>
      </c>
      <c r="E10459" s="4">
        <f t="shared" si="40"/>
        <v>0.26976348930928956</v>
      </c>
      <c r="F10459" s="4"/>
    </row>
    <row r="10460" spans="1:6" ht="13.2" x14ac:dyDescent="0.25">
      <c r="A10460" s="5">
        <v>44854.75</v>
      </c>
      <c r="B10460" s="6">
        <v>176.15</v>
      </c>
      <c r="C10460" s="6">
        <v>141.21010000000001</v>
      </c>
      <c r="D10460" s="6">
        <v>0.24743201796472</v>
      </c>
      <c r="E10460" s="4">
        <f t="shared" si="40"/>
        <v>0.26672268026500084</v>
      </c>
      <c r="F10460" s="4"/>
    </row>
    <row r="10461" spans="1:6" ht="13.2" x14ac:dyDescent="0.25">
      <c r="A10461" s="5">
        <v>44854.791666666664</v>
      </c>
      <c r="B10461" s="6">
        <v>179.93</v>
      </c>
      <c r="C10461" s="6">
        <v>140.81909999999999</v>
      </c>
      <c r="D10461" s="6">
        <v>0.277738602220863</v>
      </c>
      <c r="E10461" s="4">
        <f t="shared" si="40"/>
        <v>0.26619936111750142</v>
      </c>
      <c r="F10461" s="4"/>
    </row>
    <row r="10462" spans="1:6" ht="13.2" x14ac:dyDescent="0.25">
      <c r="A10462" s="5">
        <v>44854.833333333336</v>
      </c>
      <c r="B10462" s="6">
        <v>171.47</v>
      </c>
      <c r="C10462" s="6">
        <v>144.13390999999999</v>
      </c>
      <c r="D10462" s="6">
        <v>0.18965758994535001</v>
      </c>
      <c r="E10462" s="4">
        <f t="shared" si="40"/>
        <v>0.26333873627256982</v>
      </c>
      <c r="F10462" s="4"/>
    </row>
    <row r="10463" spans="1:6" ht="13.2" x14ac:dyDescent="0.25">
      <c r="A10463" s="5">
        <v>44854.875</v>
      </c>
      <c r="B10463" s="6">
        <v>169.89</v>
      </c>
      <c r="C10463" s="6">
        <v>148.22114999999999</v>
      </c>
      <c r="D10463" s="6">
        <v>0.14619269922004999</v>
      </c>
      <c r="E10463" s="4">
        <f t="shared" si="40"/>
        <v>0.25910497003402921</v>
      </c>
      <c r="F10463" s="4"/>
    </row>
    <row r="10464" spans="1:6" ht="13.2" x14ac:dyDescent="0.25">
      <c r="A10464" s="5">
        <v>44854.916666666664</v>
      </c>
      <c r="B10464" s="6">
        <v>180.06</v>
      </c>
      <c r="C10464" s="6">
        <v>154.99574000000001</v>
      </c>
      <c r="D10464" s="6">
        <v>0.16170934762465</v>
      </c>
      <c r="E10464" s="4">
        <f t="shared" si="40"/>
        <v>0.25696836260101524</v>
      </c>
      <c r="F10464" s="4"/>
    </row>
    <row r="10465" spans="1:6" ht="13.2" x14ac:dyDescent="0.25">
      <c r="A10465" s="5">
        <v>44854.958333333336</v>
      </c>
      <c r="B10465" s="6">
        <v>197.67</v>
      </c>
      <c r="C10465" s="6">
        <v>172.59862000000001</v>
      </c>
      <c r="D10465" s="6">
        <v>0.145258287696622</v>
      </c>
      <c r="E10465" s="4">
        <f t="shared" si="40"/>
        <v>0.25708691498905722</v>
      </c>
      <c r="F10465" s="4"/>
    </row>
    <row r="10466" spans="1:6" ht="13.2" x14ac:dyDescent="0.25">
      <c r="A10466" s="5">
        <v>44852</v>
      </c>
      <c r="B10466" s="6">
        <v>209.93</v>
      </c>
      <c r="C10466" s="6">
        <v>248.46383</v>
      </c>
      <c r="D10466" s="6">
        <v>0.15508828790089799</v>
      </c>
      <c r="E10466" s="4">
        <f t="shared" si="40"/>
        <v>0.25804083597163313</v>
      </c>
      <c r="F10466" s="4"/>
    </row>
    <row r="10467" spans="1:6" ht="13.2" x14ac:dyDescent="0.25">
      <c r="A10467" s="5">
        <v>44852.041666666664</v>
      </c>
      <c r="B10467" s="6">
        <v>284.52999999999997</v>
      </c>
      <c r="C10467" s="6">
        <v>289.75891999999999</v>
      </c>
      <c r="D10467" s="6">
        <v>1.8045760247864001E-2</v>
      </c>
      <c r="E10467" s="4">
        <f t="shared" si="40"/>
        <v>0.24966445121222194</v>
      </c>
      <c r="F10467" s="4"/>
    </row>
    <row r="10468" spans="1:6" ht="13.2" x14ac:dyDescent="0.25">
      <c r="A10468" s="5">
        <v>44852.083333333336</v>
      </c>
      <c r="B10468" s="6">
        <v>324.26</v>
      </c>
      <c r="C10468" s="6">
        <v>308.50063999999998</v>
      </c>
      <c r="D10468" s="6">
        <v>5.1083718983532797E-2</v>
      </c>
      <c r="E10468" s="4">
        <f t="shared" si="40"/>
        <v>0.24317975111764978</v>
      </c>
      <c r="F10468" s="4"/>
    </row>
    <row r="10469" spans="1:6" ht="13.2" x14ac:dyDescent="0.25">
      <c r="A10469" s="5">
        <v>44852.125</v>
      </c>
      <c r="B10469" s="6">
        <v>322.54000000000002</v>
      </c>
      <c r="C10469" s="6">
        <v>310.64735000000002</v>
      </c>
      <c r="D10469" s="6">
        <v>3.8283442623927098E-2</v>
      </c>
      <c r="E10469" s="4">
        <f t="shared" si="40"/>
        <v>0.23761633467881035</v>
      </c>
      <c r="F10469" s="4"/>
    </row>
    <row r="10470" spans="1:6" ht="13.2" x14ac:dyDescent="0.25">
      <c r="A10470" s="5">
        <v>44852.166666666664</v>
      </c>
      <c r="B10470" s="6">
        <v>310.31</v>
      </c>
      <c r="C10470" s="6">
        <v>307.99554000000001</v>
      </c>
      <c r="D10470" s="6">
        <v>7.5145893346377501E-3</v>
      </c>
      <c r="E10470" s="4">
        <f t="shared" si="40"/>
        <v>0.23012781337390212</v>
      </c>
      <c r="F10470" s="4"/>
    </row>
    <row r="10471" spans="1:6" ht="13.2" x14ac:dyDescent="0.25">
      <c r="A10471" s="5">
        <v>44852.208333333336</v>
      </c>
      <c r="B10471" s="6">
        <v>305.44</v>
      </c>
      <c r="C10471" s="6">
        <v>309.21321999999998</v>
      </c>
      <c r="D10471" s="6">
        <v>1.2202647739317099E-2</v>
      </c>
      <c r="E10471" s="4">
        <f t="shared" si="40"/>
        <v>0.22314903199275216</v>
      </c>
      <c r="F10471" s="4"/>
    </row>
    <row r="10472" spans="1:6" ht="13.2" x14ac:dyDescent="0.25">
      <c r="A10472" s="5">
        <v>44852.25</v>
      </c>
      <c r="B10472" s="6">
        <v>316.83999999999997</v>
      </c>
      <c r="C10472" s="6">
        <v>311.88540999999998</v>
      </c>
      <c r="D10472" s="6">
        <v>1.5885930669215901E-2</v>
      </c>
      <c r="E10472" s="4">
        <f t="shared" si="40"/>
        <v>0.21497913627092144</v>
      </c>
      <c r="F10472" s="4"/>
    </row>
    <row r="10473" spans="1:6" ht="13.2" x14ac:dyDescent="0.25">
      <c r="A10473" s="5">
        <v>44852.291666666664</v>
      </c>
      <c r="B10473" s="6">
        <v>328.73</v>
      </c>
      <c r="C10473" s="6">
        <v>309.04198000000002</v>
      </c>
      <c r="D10473" s="6">
        <v>6.3706620052071797E-2</v>
      </c>
      <c r="E10473" s="4">
        <f t="shared" si="40"/>
        <v>0.20816414886572668</v>
      </c>
      <c r="F10473" s="4"/>
    </row>
    <row r="10474" spans="1:6" ht="13.2" x14ac:dyDescent="0.25">
      <c r="A10474" s="5">
        <v>44852.333333333336</v>
      </c>
      <c r="B10474" s="6">
        <v>338.63</v>
      </c>
      <c r="C10474" s="6">
        <v>305.28715999999997</v>
      </c>
      <c r="D10474" s="6">
        <v>0.109217957283234</v>
      </c>
      <c r="E10474" s="4">
        <f t="shared" si="40"/>
        <v>0.20130950998478706</v>
      </c>
      <c r="F10474" s="4"/>
    </row>
    <row r="10475" spans="1:6" ht="13.2" x14ac:dyDescent="0.25">
      <c r="A10475" s="5">
        <v>44852.375</v>
      </c>
      <c r="B10475" s="6">
        <v>336.5</v>
      </c>
      <c r="C10475" s="6">
        <v>303.21382999999997</v>
      </c>
      <c r="D10475" s="6">
        <v>0.109777875237419</v>
      </c>
      <c r="E10475" s="4">
        <f t="shared" si="40"/>
        <v>0.1907183011310504</v>
      </c>
      <c r="F10475" s="4"/>
    </row>
    <row r="10476" spans="1:6" ht="13.2" x14ac:dyDescent="0.25">
      <c r="A10476" s="5">
        <v>44852.416666666664</v>
      </c>
      <c r="B10476" s="6">
        <v>332.9</v>
      </c>
      <c r="C10476" s="6">
        <v>303.37698</v>
      </c>
      <c r="D10476" s="6">
        <v>9.7314634749149295E-2</v>
      </c>
      <c r="E10476" s="4">
        <f t="shared" si="40"/>
        <v>0.17633882610416207</v>
      </c>
      <c r="F10476" s="4"/>
    </row>
    <row r="10477" spans="1:6" ht="13.2" x14ac:dyDescent="0.25">
      <c r="A10477" s="5">
        <v>44852.458333333336</v>
      </c>
      <c r="B10477" s="6">
        <v>333.28</v>
      </c>
      <c r="C10477" s="6">
        <v>299.9606</v>
      </c>
      <c r="D10477" s="6">
        <v>0.111079255075499</v>
      </c>
      <c r="E10477" s="4">
        <f t="shared" si="40"/>
        <v>0.16265464674974414</v>
      </c>
      <c r="F10477" s="4"/>
    </row>
    <row r="10478" spans="1:6" ht="13.2" x14ac:dyDescent="0.25">
      <c r="A10478" s="5">
        <v>44852.5</v>
      </c>
      <c r="B10478" s="6">
        <v>336.28</v>
      </c>
      <c r="C10478" s="6">
        <v>298.13839000000002</v>
      </c>
      <c r="D10478" s="6">
        <v>0.127932568496126</v>
      </c>
      <c r="E10478" s="4">
        <f t="shared" si="40"/>
        <v>0.15092442142098</v>
      </c>
      <c r="F10478" s="4"/>
    </row>
    <row r="10479" spans="1:6" ht="13.2" x14ac:dyDescent="0.25">
      <c r="A10479" s="5">
        <v>44852.541666666664</v>
      </c>
      <c r="B10479" s="6">
        <v>337.14</v>
      </c>
      <c r="C10479" s="6">
        <v>295.59111000000001</v>
      </c>
      <c r="D10479" s="6">
        <v>0.14056204193691699</v>
      </c>
      <c r="E10479" s="4">
        <f t="shared" si="40"/>
        <v>0.14062745491142542</v>
      </c>
      <c r="F10479" s="4"/>
    </row>
    <row r="10480" spans="1:6" ht="13.2" x14ac:dyDescent="0.25">
      <c r="A10480" s="5">
        <v>44852.583333333336</v>
      </c>
      <c r="B10480" s="6">
        <v>324.54000000000002</v>
      </c>
      <c r="C10480" s="6">
        <v>283.66669000000002</v>
      </c>
      <c r="D10480" s="6">
        <v>0.144089212589606</v>
      </c>
      <c r="E10480" s="4">
        <f t="shared" ref="E10480:E10734" si="41">AVERAGE(D10457:D10480)</f>
        <v>0.13059422159533185</v>
      </c>
      <c r="F10480" s="4"/>
    </row>
    <row r="10481" spans="1:6" ht="13.2" x14ac:dyDescent="0.25">
      <c r="A10481" s="5">
        <v>44852.625</v>
      </c>
      <c r="B10481" s="6">
        <v>296.95999999999998</v>
      </c>
      <c r="C10481" s="6">
        <v>247.50215</v>
      </c>
      <c r="D10481" s="6">
        <v>0.19982796109043799</v>
      </c>
      <c r="E10481" s="4">
        <f t="shared" si="41"/>
        <v>0.12403615126072792</v>
      </c>
      <c r="F10481" s="4"/>
    </row>
    <row r="10482" spans="1:6" ht="13.2" x14ac:dyDescent="0.25">
      <c r="A10482" s="5">
        <v>44852.666666666664</v>
      </c>
      <c r="B10482" s="6">
        <v>234.33</v>
      </c>
      <c r="C10482" s="6">
        <v>196.61637999999999</v>
      </c>
      <c r="D10482" s="6">
        <v>0.19181321515531899</v>
      </c>
      <c r="E10482" s="4">
        <f t="shared" si="41"/>
        <v>0.1228503131535683</v>
      </c>
      <c r="F10482" s="4"/>
    </row>
    <row r="10483" spans="1:6" ht="13.2" x14ac:dyDescent="0.25">
      <c r="A10483" s="5">
        <v>44852.708333333336</v>
      </c>
      <c r="B10483" s="6">
        <v>201.66</v>
      </c>
      <c r="C10483" s="6">
        <v>156.44311999999999</v>
      </c>
      <c r="D10483" s="6">
        <v>0.28903079918119701</v>
      </c>
      <c r="E10483" s="4">
        <f t="shared" si="41"/>
        <v>0.12710187762577599</v>
      </c>
      <c r="F10483" s="4"/>
    </row>
    <row r="10484" spans="1:6" ht="13.2" x14ac:dyDescent="0.25">
      <c r="A10484" s="5">
        <v>44852.75</v>
      </c>
      <c r="B10484" s="6">
        <v>187.35</v>
      </c>
      <c r="C10484" s="6">
        <v>141.51685000000001</v>
      </c>
      <c r="D10484" s="6">
        <v>0.32387062035368902</v>
      </c>
      <c r="E10484" s="4">
        <f t="shared" si="41"/>
        <v>0.13028681939198303</v>
      </c>
      <c r="F10484" s="4"/>
    </row>
    <row r="10485" spans="1:6" ht="13.2" x14ac:dyDescent="0.25">
      <c r="A10485" s="5">
        <v>44852.791666666664</v>
      </c>
      <c r="B10485" s="6">
        <v>184.12</v>
      </c>
      <c r="C10485" s="6">
        <v>140.94264000000001</v>
      </c>
      <c r="D10485" s="6">
        <v>0.30634703592894202</v>
      </c>
      <c r="E10485" s="4">
        <f t="shared" si="41"/>
        <v>0.13147883746315303</v>
      </c>
      <c r="F10485" s="4"/>
    </row>
    <row r="10486" spans="1:6" ht="13.2" x14ac:dyDescent="0.25">
      <c r="A10486" s="5">
        <v>44852.833333333336</v>
      </c>
      <c r="B10486" s="6">
        <v>182.55</v>
      </c>
      <c r="C10486" s="6">
        <v>141.41061999999999</v>
      </c>
      <c r="D10486" s="6">
        <v>0.29092143150210298</v>
      </c>
      <c r="E10486" s="4">
        <f t="shared" si="41"/>
        <v>0.13569816419468442</v>
      </c>
      <c r="F10486" s="4"/>
    </row>
    <row r="10487" spans="1:6" ht="13.2" x14ac:dyDescent="0.25">
      <c r="A10487" s="5">
        <v>44852.875</v>
      </c>
      <c r="B10487" s="6">
        <v>170.88</v>
      </c>
      <c r="C10487" s="6">
        <v>147.78149999999999</v>
      </c>
      <c r="D10487" s="6">
        <v>0.15630170217517</v>
      </c>
      <c r="E10487" s="4">
        <f t="shared" si="41"/>
        <v>0.13611937265114771</v>
      </c>
      <c r="F10487" s="4"/>
    </row>
    <row r="10488" spans="1:6" ht="13.2" x14ac:dyDescent="0.25">
      <c r="A10488" s="5">
        <v>44852.916666666664</v>
      </c>
      <c r="B10488" s="6">
        <v>166.89</v>
      </c>
      <c r="C10488" s="6">
        <v>165.62693999999999</v>
      </c>
      <c r="D10488" s="6">
        <v>7.6259333173697196E-3</v>
      </c>
      <c r="E10488" s="4">
        <f t="shared" si="41"/>
        <v>0.12969923038834436</v>
      </c>
      <c r="F10488" s="4"/>
    </row>
    <row r="10489" spans="1:6" ht="13.2" x14ac:dyDescent="0.25">
      <c r="A10489" s="5">
        <v>44852.958333333336</v>
      </c>
      <c r="B10489" s="6">
        <v>181.27</v>
      </c>
      <c r="C10489" s="6">
        <v>195.49986999999999</v>
      </c>
      <c r="D10489" s="6">
        <v>7.2787107224163206E-2</v>
      </c>
      <c r="E10489" s="4">
        <f t="shared" si="41"/>
        <v>0.12667959786865857</v>
      </c>
      <c r="F10489" s="4"/>
    </row>
    <row r="10490" spans="1:6" ht="13.2" x14ac:dyDescent="0.25">
      <c r="A10490" s="5">
        <v>44853</v>
      </c>
      <c r="B10490" s="6">
        <v>216.71</v>
      </c>
      <c r="C10490" s="6">
        <v>246.71054000000001</v>
      </c>
      <c r="D10490" s="6">
        <v>0.121602182055132</v>
      </c>
      <c r="E10490" s="4">
        <f t="shared" si="41"/>
        <v>0.12528434345841832</v>
      </c>
      <c r="F10490" s="4"/>
    </row>
    <row r="10491" spans="1:6" ht="13.2" x14ac:dyDescent="0.25">
      <c r="A10491" s="5">
        <v>44853.041666666664</v>
      </c>
      <c r="B10491" s="6">
        <v>285.64999999999998</v>
      </c>
      <c r="C10491" s="6">
        <v>280.88555000000002</v>
      </c>
      <c r="D10491" s="6">
        <v>1.6962246722908799E-2</v>
      </c>
      <c r="E10491" s="4">
        <f t="shared" si="41"/>
        <v>0.12523919706154518</v>
      </c>
      <c r="F10491" s="4"/>
    </row>
    <row r="10492" spans="1:6" ht="13.2" x14ac:dyDescent="0.25">
      <c r="A10492" s="5">
        <v>44853.083333333336</v>
      </c>
      <c r="B10492" s="6">
        <v>326.13</v>
      </c>
      <c r="C10492" s="6">
        <v>298.16728000000001</v>
      </c>
      <c r="D10492" s="6">
        <v>9.3781987077857704E-2</v>
      </c>
      <c r="E10492" s="4">
        <f t="shared" si="41"/>
        <v>0.12701829156547537</v>
      </c>
      <c r="F10492" s="4"/>
    </row>
    <row r="10493" spans="1:6" ht="13.2" x14ac:dyDescent="0.25">
      <c r="A10493" s="5">
        <v>44853.125</v>
      </c>
      <c r="B10493" s="6">
        <v>332.4</v>
      </c>
      <c r="C10493" s="6">
        <v>299.89217000000002</v>
      </c>
      <c r="D10493" s="6">
        <v>0.108398395329894</v>
      </c>
      <c r="E10493" s="4">
        <f t="shared" si="41"/>
        <v>0.12993974792822399</v>
      </c>
      <c r="F10493" s="4"/>
    </row>
    <row r="10494" spans="1:6" ht="13.2" x14ac:dyDescent="0.25">
      <c r="A10494" s="5">
        <v>44853.166666666664</v>
      </c>
      <c r="B10494" s="6">
        <v>334.25</v>
      </c>
      <c r="C10494" s="6">
        <v>295.85883999999999</v>
      </c>
      <c r="D10494" s="6">
        <v>0.12976174718997699</v>
      </c>
      <c r="E10494" s="4">
        <f t="shared" si="41"/>
        <v>0.13503337950552977</v>
      </c>
      <c r="F10494" s="4"/>
    </row>
    <row r="10495" spans="1:6" ht="13.2" x14ac:dyDescent="0.25">
      <c r="A10495" s="5">
        <v>44853.208333333336</v>
      </c>
      <c r="B10495" s="6">
        <v>333.73</v>
      </c>
      <c r="C10495" s="6">
        <v>295.00666000000001</v>
      </c>
      <c r="D10495" s="6">
        <v>0.13126259590207201</v>
      </c>
      <c r="E10495" s="4">
        <f t="shared" si="41"/>
        <v>0.13999421067897791</v>
      </c>
      <c r="F10495" s="4"/>
    </row>
    <row r="10496" spans="1:6" ht="13.2" x14ac:dyDescent="0.25">
      <c r="A10496" s="5">
        <v>44853.25</v>
      </c>
      <c r="B10496" s="6">
        <v>330.01</v>
      </c>
      <c r="C10496" s="6">
        <v>294.38479999999998</v>
      </c>
      <c r="D10496" s="6">
        <v>0.121015758965816</v>
      </c>
      <c r="E10496" s="4">
        <f t="shared" si="41"/>
        <v>0.14437462019133623</v>
      </c>
      <c r="F10496" s="4"/>
    </row>
    <row r="10497" spans="1:6" ht="13.2" x14ac:dyDescent="0.25">
      <c r="A10497" s="5">
        <v>44853.291666666664</v>
      </c>
      <c r="B10497" s="6">
        <v>329.49</v>
      </c>
      <c r="C10497" s="6">
        <v>289.27456999999998</v>
      </c>
      <c r="D10497" s="6">
        <v>0.13902165682935699</v>
      </c>
      <c r="E10497" s="4">
        <f t="shared" si="41"/>
        <v>0.14751274672372314</v>
      </c>
      <c r="F10497" s="4"/>
    </row>
    <row r="10498" spans="1:6" ht="13.2" x14ac:dyDescent="0.25">
      <c r="A10498" s="5">
        <v>44853.333333333336</v>
      </c>
      <c r="B10498" s="6">
        <v>333.66</v>
      </c>
      <c r="C10498" s="6">
        <v>284.34877</v>
      </c>
      <c r="D10498" s="6">
        <v>0.173418123102836</v>
      </c>
      <c r="E10498" s="4">
        <f t="shared" si="41"/>
        <v>0.15018775363287321</v>
      </c>
      <c r="F10498" s="4"/>
    </row>
    <row r="10499" spans="1:6" ht="13.2" x14ac:dyDescent="0.25">
      <c r="A10499" s="5">
        <v>44853.375</v>
      </c>
      <c r="B10499" s="6">
        <v>332.28</v>
      </c>
      <c r="C10499" s="6">
        <v>281.25151</v>
      </c>
      <c r="D10499" s="6">
        <v>0.18143365701396499</v>
      </c>
      <c r="E10499" s="4">
        <f t="shared" si="41"/>
        <v>0.15317341120689598</v>
      </c>
      <c r="F10499" s="4"/>
    </row>
    <row r="10500" spans="1:6" ht="13.2" x14ac:dyDescent="0.25">
      <c r="A10500" s="5">
        <v>44853.416666666664</v>
      </c>
      <c r="B10500" s="6">
        <v>333.34</v>
      </c>
      <c r="C10500" s="6">
        <v>279.96055000000001</v>
      </c>
      <c r="D10500" s="6">
        <v>0.190667756582132</v>
      </c>
      <c r="E10500" s="4">
        <f t="shared" si="41"/>
        <v>0.1570631246166036</v>
      </c>
      <c r="F10500" s="4"/>
    </row>
    <row r="10501" spans="1:6" ht="13.2" x14ac:dyDescent="0.25">
      <c r="A10501" s="5">
        <v>44853.458333333336</v>
      </c>
      <c r="B10501" s="6">
        <v>333.04</v>
      </c>
      <c r="C10501" s="6">
        <v>276.12723999999997</v>
      </c>
      <c r="D10501" s="6">
        <v>0.20611063218536499</v>
      </c>
      <c r="E10501" s="4">
        <f t="shared" si="41"/>
        <v>0.16102276532951468</v>
      </c>
      <c r="F10501" s="4"/>
    </row>
    <row r="10502" spans="1:6" ht="13.2" x14ac:dyDescent="0.25">
      <c r="A10502" s="5">
        <v>44853.5</v>
      </c>
      <c r="B10502" s="6">
        <v>332.02</v>
      </c>
      <c r="C10502" s="6">
        <v>272.70560999999998</v>
      </c>
      <c r="D10502" s="6">
        <v>0.21750337295958</v>
      </c>
      <c r="E10502" s="4">
        <f t="shared" si="41"/>
        <v>0.16475488218215859</v>
      </c>
      <c r="F10502" s="4"/>
    </row>
    <row r="10503" spans="1:6" ht="13.2" x14ac:dyDescent="0.25">
      <c r="A10503" s="5">
        <v>44853.541666666664</v>
      </c>
      <c r="B10503" s="6">
        <v>330.38</v>
      </c>
      <c r="C10503" s="6">
        <v>268.95956000000001</v>
      </c>
      <c r="D10503" s="6">
        <v>0.22836310410382801</v>
      </c>
      <c r="E10503" s="4">
        <f t="shared" si="41"/>
        <v>0.16841325977244656</v>
      </c>
      <c r="F10503" s="4"/>
    </row>
    <row r="10504" spans="1:6" ht="13.2" x14ac:dyDescent="0.25">
      <c r="A10504" s="5">
        <v>44853.583333333336</v>
      </c>
      <c r="B10504" s="6">
        <v>325.29000000000002</v>
      </c>
      <c r="C10504" s="6">
        <v>258.91406999999998</v>
      </c>
      <c r="D10504" s="6">
        <v>0.25636277704027399</v>
      </c>
      <c r="E10504" s="4">
        <f t="shared" si="41"/>
        <v>0.17309132495789106</v>
      </c>
      <c r="F10504" s="4"/>
    </row>
    <row r="10505" spans="1:6" ht="13.2" x14ac:dyDescent="0.25">
      <c r="A10505" s="5">
        <v>44853.625</v>
      </c>
      <c r="B10505" s="6">
        <v>296.66000000000003</v>
      </c>
      <c r="C10505" s="6">
        <v>230.76096000000001</v>
      </c>
      <c r="D10505" s="6">
        <v>0.28557274159372498</v>
      </c>
      <c r="E10505" s="4">
        <f t="shared" si="41"/>
        <v>0.17666402414552804</v>
      </c>
      <c r="F10505" s="4"/>
    </row>
    <row r="10506" spans="1:6" ht="13.2" x14ac:dyDescent="0.25">
      <c r="A10506" s="5">
        <v>44853.666666666664</v>
      </c>
      <c r="B10506" s="6">
        <v>224.7</v>
      </c>
      <c r="C10506" s="6">
        <v>192.66394</v>
      </c>
      <c r="D10506" s="6">
        <v>0.16627948125632599</v>
      </c>
      <c r="E10506" s="4">
        <f t="shared" si="41"/>
        <v>0.17560011856640331</v>
      </c>
      <c r="F10506" s="4"/>
    </row>
    <row r="10507" spans="1:6" ht="13.2" x14ac:dyDescent="0.25">
      <c r="A10507" s="5">
        <v>44853.708333333336</v>
      </c>
      <c r="B10507" s="6">
        <v>195.84</v>
      </c>
      <c r="C10507" s="6">
        <v>163.42769999999999</v>
      </c>
      <c r="D10507" s="6">
        <v>0.198328068008055</v>
      </c>
      <c r="E10507" s="4">
        <f t="shared" si="41"/>
        <v>0.17182083810085577</v>
      </c>
      <c r="F10507" s="4"/>
    </row>
    <row r="10508" spans="1:6" ht="13.2" x14ac:dyDescent="0.25">
      <c r="A10508" s="5">
        <v>44853.75</v>
      </c>
      <c r="B10508" s="6">
        <v>180.63</v>
      </c>
      <c r="C10508" s="6">
        <v>153.23267999999999</v>
      </c>
      <c r="D10508" s="6">
        <v>0.178795541525476</v>
      </c>
      <c r="E10508" s="4">
        <f t="shared" si="41"/>
        <v>0.1657760431496802</v>
      </c>
      <c r="F10508" s="4"/>
    </row>
    <row r="10509" spans="1:6" ht="13.2" x14ac:dyDescent="0.25">
      <c r="A10509" s="5">
        <v>44853.791666666664</v>
      </c>
      <c r="B10509" s="6">
        <v>176.63</v>
      </c>
      <c r="C10509" s="6">
        <v>153.7457</v>
      </c>
      <c r="D10509" s="6">
        <v>0.14884513843313901</v>
      </c>
      <c r="E10509" s="4">
        <f t="shared" si="41"/>
        <v>0.15921346408735507</v>
      </c>
      <c r="F10509" s="4"/>
    </row>
    <row r="10510" spans="1:6" ht="13.2" x14ac:dyDescent="0.25">
      <c r="A10510" s="5">
        <v>44853.833333333336</v>
      </c>
      <c r="B10510" s="6">
        <v>175.88</v>
      </c>
      <c r="C10510" s="6">
        <v>155.36525</v>
      </c>
      <c r="D10510" s="6">
        <v>0.13204207504573801</v>
      </c>
      <c r="E10510" s="4">
        <f t="shared" si="41"/>
        <v>0.15259349090167318</v>
      </c>
      <c r="F10510" s="4"/>
    </row>
    <row r="10511" spans="1:6" ht="13.2" x14ac:dyDescent="0.25">
      <c r="A10511" s="5">
        <v>44853.875</v>
      </c>
      <c r="B10511" s="6">
        <v>179.56</v>
      </c>
      <c r="C10511" s="6">
        <v>161.41654</v>
      </c>
      <c r="D10511" s="6">
        <v>0.112401492436896</v>
      </c>
      <c r="E10511" s="4">
        <f t="shared" si="41"/>
        <v>0.15076431549591174</v>
      </c>
      <c r="F10511" s="4"/>
    </row>
    <row r="10512" spans="1:6" ht="13.2" x14ac:dyDescent="0.25">
      <c r="A10512" s="5">
        <v>44853.916666666664</v>
      </c>
      <c r="B10512" s="6">
        <v>184.89</v>
      </c>
      <c r="C10512" s="6">
        <v>176.95708999999999</v>
      </c>
      <c r="D10512" s="6">
        <v>4.4829568569419803E-2</v>
      </c>
      <c r="E10512" s="4">
        <f t="shared" si="41"/>
        <v>0.15231446696474718</v>
      </c>
      <c r="F10512" s="4"/>
    </row>
    <row r="10513" spans="1:6" ht="13.2" x14ac:dyDescent="0.25">
      <c r="A10513" s="5">
        <v>44853.958333333336</v>
      </c>
      <c r="B10513" s="6">
        <v>196.41</v>
      </c>
      <c r="C10513" s="6">
        <v>202.90266</v>
      </c>
      <c r="D10513" s="6">
        <v>3.1998890502470498E-2</v>
      </c>
      <c r="E10513" s="4">
        <f t="shared" si="41"/>
        <v>0.15061495793467664</v>
      </c>
      <c r="F10513" s="4"/>
    </row>
    <row r="10514" spans="1:6" ht="13.2" x14ac:dyDescent="0.25">
      <c r="A10514" s="5">
        <v>44854</v>
      </c>
      <c r="B10514" s="6">
        <v>237.46</v>
      </c>
      <c r="C10514" s="6">
        <v>241.81299000000001</v>
      </c>
      <c r="D10514" s="6">
        <v>1.8001472956436299E-2</v>
      </c>
      <c r="E10514" s="4">
        <f t="shared" si="41"/>
        <v>0.14629826172223101</v>
      </c>
      <c r="F10514" s="4"/>
    </row>
    <row r="10515" spans="1:6" ht="13.2" x14ac:dyDescent="0.25">
      <c r="A10515" s="5">
        <v>44854.041666666664</v>
      </c>
      <c r="B10515" s="6">
        <v>298.64</v>
      </c>
      <c r="C10515" s="6">
        <v>272.33508999999998</v>
      </c>
      <c r="D10515" s="6">
        <v>9.6590233744759099E-2</v>
      </c>
      <c r="E10515" s="4">
        <f t="shared" si="41"/>
        <v>0.14961609451480809</v>
      </c>
      <c r="F10515" s="4"/>
    </row>
    <row r="10516" spans="1:6" ht="13.2" x14ac:dyDescent="0.25">
      <c r="A10516" s="5">
        <v>44854.083333333336</v>
      </c>
      <c r="B10516" s="6">
        <v>319.98</v>
      </c>
      <c r="C10516" s="6">
        <v>288.04423000000003</v>
      </c>
      <c r="D10516" s="6">
        <v>0.110871063100274</v>
      </c>
      <c r="E10516" s="4">
        <f t="shared" si="41"/>
        <v>0.15032813934907543</v>
      </c>
      <c r="F10516" s="4"/>
    </row>
    <row r="10517" spans="1:6" ht="13.2" x14ac:dyDescent="0.25">
      <c r="A10517" s="5">
        <v>44854.125</v>
      </c>
      <c r="B10517" s="6">
        <v>310.19</v>
      </c>
      <c r="C10517" s="6">
        <v>289.4504</v>
      </c>
      <c r="D10517" s="6">
        <v>7.1651654307611903E-2</v>
      </c>
      <c r="E10517" s="4">
        <f t="shared" si="41"/>
        <v>0.14879702513981366</v>
      </c>
      <c r="F10517" s="4"/>
    </row>
    <row r="10518" spans="1:6" ht="13.2" x14ac:dyDescent="0.25">
      <c r="A10518" s="5">
        <v>44854.166666666664</v>
      </c>
      <c r="B10518" s="6">
        <v>302.22000000000003</v>
      </c>
      <c r="C10518" s="6">
        <v>285.93984999999998</v>
      </c>
      <c r="D10518" s="6">
        <v>5.6935575786306203E-2</v>
      </c>
      <c r="E10518" s="4">
        <f t="shared" si="41"/>
        <v>0.1457626013313274</v>
      </c>
      <c r="F10518" s="4"/>
    </row>
    <row r="10519" spans="1:6" ht="13.2" x14ac:dyDescent="0.25">
      <c r="A10519" s="5">
        <v>44854.208333333336</v>
      </c>
      <c r="B10519" s="6">
        <v>294.02</v>
      </c>
      <c r="C10519" s="6">
        <v>285.35917000000001</v>
      </c>
      <c r="D10519" s="6">
        <v>3.0350627947228599E-2</v>
      </c>
      <c r="E10519" s="4">
        <f t="shared" si="41"/>
        <v>0.14155793599987559</v>
      </c>
      <c r="F10519" s="4"/>
    </row>
    <row r="10520" spans="1:6" ht="13.2" x14ac:dyDescent="0.25">
      <c r="A10520" s="5">
        <v>44854.25</v>
      </c>
      <c r="B10520" s="6">
        <v>300.17</v>
      </c>
      <c r="C10520" s="6">
        <v>284.83584000000002</v>
      </c>
      <c r="D10520" s="6">
        <v>5.3835079181046797E-2</v>
      </c>
      <c r="E10520" s="4">
        <f t="shared" si="41"/>
        <v>0.13875874100884353</v>
      </c>
      <c r="F10520" s="4"/>
    </row>
    <row r="10521" spans="1:6" ht="13.2" x14ac:dyDescent="0.25">
      <c r="A10521" s="5">
        <v>44854.291666666664</v>
      </c>
      <c r="B10521" s="6">
        <v>298.79000000000002</v>
      </c>
      <c r="C10521" s="6">
        <v>280.91525999999999</v>
      </c>
      <c r="D10521" s="6">
        <v>6.3630363120892805E-2</v>
      </c>
      <c r="E10521" s="4">
        <f t="shared" si="41"/>
        <v>0.1356174371043242</v>
      </c>
      <c r="F10521" s="4"/>
    </row>
    <row r="10522" spans="1:6" ht="13.2" x14ac:dyDescent="0.25">
      <c r="A10522" s="5">
        <v>44854.333333333336</v>
      </c>
      <c r="B10522" s="6">
        <v>303.91000000000003</v>
      </c>
      <c r="C10522" s="6">
        <v>277.51188000000002</v>
      </c>
      <c r="D10522" s="6">
        <v>9.5124288012462699E-2</v>
      </c>
      <c r="E10522" s="4">
        <f t="shared" si="41"/>
        <v>0.13235519397555864</v>
      </c>
      <c r="F10522" s="4"/>
    </row>
    <row r="10523" spans="1:6" ht="13.2" x14ac:dyDescent="0.25">
      <c r="A10523" s="5">
        <v>44854.375</v>
      </c>
      <c r="B10523" s="6">
        <v>319.48</v>
      </c>
      <c r="C10523" s="6">
        <v>275.21316000000002</v>
      </c>
      <c r="D10523" s="6">
        <v>0.16084565142161</v>
      </c>
      <c r="E10523" s="4">
        <f t="shared" si="41"/>
        <v>0.13149736040921053</v>
      </c>
      <c r="F10523" s="4"/>
    </row>
    <row r="10524" spans="1:6" ht="13.2" x14ac:dyDescent="0.25">
      <c r="A10524" s="5">
        <v>44854.416666666664</v>
      </c>
      <c r="B10524" s="6">
        <v>335.81</v>
      </c>
      <c r="C10524" s="6">
        <v>274.28471999999999</v>
      </c>
      <c r="D10524" s="6">
        <v>0.22431172979668701</v>
      </c>
      <c r="E10524" s="4">
        <f t="shared" si="41"/>
        <v>0.13289919262648364</v>
      </c>
      <c r="F10524" s="4"/>
    </row>
    <row r="10525" spans="1:6" ht="13.2" x14ac:dyDescent="0.25">
      <c r="A10525" s="5">
        <v>44854.458333333336</v>
      </c>
      <c r="B10525" s="6">
        <v>338.01</v>
      </c>
      <c r="C10525" s="6">
        <v>271.67777000000001</v>
      </c>
      <c r="D10525" s="6">
        <v>0.244157738780025</v>
      </c>
      <c r="E10525" s="4">
        <f t="shared" si="41"/>
        <v>0.13448448873459448</v>
      </c>
      <c r="F10525" s="4"/>
    </row>
    <row r="10526" spans="1:6" ht="13.2" x14ac:dyDescent="0.25">
      <c r="A10526" s="5">
        <v>44854.5</v>
      </c>
      <c r="B10526" s="6">
        <v>337.7</v>
      </c>
      <c r="C10526" s="6">
        <v>268.22994</v>
      </c>
      <c r="D10526" s="6">
        <v>0.25899442843703402</v>
      </c>
      <c r="E10526" s="4">
        <f t="shared" si="41"/>
        <v>0.13621328271282174</v>
      </c>
      <c r="F10526" s="4"/>
    </row>
    <row r="10527" spans="1:6" ht="13.2" x14ac:dyDescent="0.25">
      <c r="A10527" s="5">
        <v>44854.541666666664</v>
      </c>
      <c r="B10527" s="6">
        <v>336.95</v>
      </c>
      <c r="C10527" s="6">
        <v>264.04023000000001</v>
      </c>
      <c r="D10527" s="6">
        <v>0.27613129256856001</v>
      </c>
      <c r="E10527" s="4">
        <f t="shared" si="41"/>
        <v>0.13820362389885221</v>
      </c>
      <c r="F10527" s="4"/>
    </row>
    <row r="10528" spans="1:6" ht="13.2" x14ac:dyDescent="0.25">
      <c r="A10528" s="5">
        <v>44854.583333333336</v>
      </c>
      <c r="B10528" s="6">
        <v>330.35</v>
      </c>
      <c r="C10528" s="6">
        <v>255.83257</v>
      </c>
      <c r="D10528" s="6">
        <v>0.29127421109829699</v>
      </c>
      <c r="E10528" s="4">
        <f t="shared" si="41"/>
        <v>0.13965826698460321</v>
      </c>
      <c r="F10528" s="4"/>
    </row>
    <row r="10529" spans="1:6" ht="13.2" x14ac:dyDescent="0.25">
      <c r="A10529" s="5">
        <v>44854.625</v>
      </c>
      <c r="B10529" s="6">
        <v>294.95999999999998</v>
      </c>
      <c r="C10529" s="6">
        <v>232.22645</v>
      </c>
      <c r="D10529" s="6">
        <v>0.27013955559325797</v>
      </c>
      <c r="E10529" s="4">
        <f t="shared" si="41"/>
        <v>0.13901521756791707</v>
      </c>
      <c r="F10529" s="4"/>
    </row>
    <row r="10530" spans="1:6" ht="13.2" x14ac:dyDescent="0.25">
      <c r="A10530" s="5">
        <v>44854.666666666664</v>
      </c>
      <c r="B10530" s="6">
        <v>224.98</v>
      </c>
      <c r="C10530" s="6">
        <v>198.56707</v>
      </c>
      <c r="D10530" s="6">
        <v>0.13301767508580301</v>
      </c>
      <c r="E10530" s="4">
        <f t="shared" si="41"/>
        <v>0.13762930897747858</v>
      </c>
      <c r="F10530" s="4"/>
    </row>
    <row r="10531" spans="1:6" ht="13.2" x14ac:dyDescent="0.25">
      <c r="A10531" s="5">
        <v>44854.708333333336</v>
      </c>
      <c r="B10531" s="6">
        <v>183.38</v>
      </c>
      <c r="C10531" s="6">
        <v>171.06992</v>
      </c>
      <c r="D10531" s="6">
        <v>7.1959348551749999E-2</v>
      </c>
      <c r="E10531" s="4">
        <f t="shared" si="41"/>
        <v>0.13236394566679924</v>
      </c>
      <c r="F10531" s="4"/>
    </row>
    <row r="10532" spans="1:6" ht="13.2" x14ac:dyDescent="0.25">
      <c r="A10532" s="5">
        <v>44854.75</v>
      </c>
      <c r="B10532" s="6">
        <v>176.15</v>
      </c>
      <c r="C10532" s="6">
        <v>161.00379000000001</v>
      </c>
      <c r="D10532" s="6">
        <v>9.4073623981149698E-2</v>
      </c>
      <c r="E10532" s="4">
        <f t="shared" si="41"/>
        <v>0.12883386576911898</v>
      </c>
      <c r="F10532" s="4"/>
    </row>
    <row r="10533" spans="1:6" ht="13.2" x14ac:dyDescent="0.25">
      <c r="A10533" s="5">
        <v>44854.791666666664</v>
      </c>
      <c r="B10533" s="6">
        <v>179.93</v>
      </c>
      <c r="C10533" s="6">
        <v>162.14684</v>
      </c>
      <c r="D10533" s="6">
        <v>0.109673182653451</v>
      </c>
      <c r="E10533" s="4">
        <f t="shared" si="41"/>
        <v>0.1272017009449653</v>
      </c>
      <c r="F10533" s="4"/>
    </row>
    <row r="10534" spans="1:6" ht="13.2" x14ac:dyDescent="0.25">
      <c r="A10534" s="5">
        <v>44854.833333333336</v>
      </c>
      <c r="B10534" s="6">
        <v>171.47</v>
      </c>
      <c r="C10534" s="6">
        <v>164.85182</v>
      </c>
      <c r="D10534" s="6">
        <v>4.0146235570829497E-2</v>
      </c>
      <c r="E10534" s="4">
        <f t="shared" si="41"/>
        <v>0.12337270763351077</v>
      </c>
      <c r="F10534" s="4"/>
    </row>
    <row r="10535" spans="1:6" ht="13.2" x14ac:dyDescent="0.25">
      <c r="A10535" s="5">
        <v>44854.875</v>
      </c>
      <c r="B10535" s="6">
        <v>169.89</v>
      </c>
      <c r="C10535" s="6">
        <v>170.05859000000001</v>
      </c>
      <c r="D10535" s="6">
        <v>9.9136421159332793E-4</v>
      </c>
      <c r="E10535" s="4">
        <f t="shared" si="41"/>
        <v>0.1187306189574565</v>
      </c>
      <c r="F10535" s="4"/>
    </row>
    <row r="10536" spans="1:6" ht="13.2" x14ac:dyDescent="0.25">
      <c r="A10536" s="5">
        <v>44854.916666666664</v>
      </c>
      <c r="B10536" s="6">
        <v>180.06</v>
      </c>
      <c r="C10536" s="6">
        <v>181.85441</v>
      </c>
      <c r="D10536" s="6">
        <v>9.8672888933515508E-3</v>
      </c>
      <c r="E10536" s="4">
        <f t="shared" si="41"/>
        <v>0.11727385730428698</v>
      </c>
      <c r="F10536" s="4"/>
    </row>
    <row r="10537" spans="1:6" ht="13.2" x14ac:dyDescent="0.25">
      <c r="A10537" s="5">
        <v>44854.958333333336</v>
      </c>
      <c r="B10537" s="6">
        <v>197.67</v>
      </c>
      <c r="C10537" s="6">
        <v>203.13579999999999</v>
      </c>
      <c r="D10537" s="6">
        <v>2.6907123215110199E-2</v>
      </c>
      <c r="E10537" s="4">
        <f t="shared" si="41"/>
        <v>0.11706170033398032</v>
      </c>
      <c r="F10537" s="4"/>
    </row>
    <row r="10538" spans="1:6" ht="13.2" x14ac:dyDescent="0.25">
      <c r="A10538" s="5">
        <v>44855</v>
      </c>
      <c r="B10538" s="6">
        <v>229.71</v>
      </c>
      <c r="C10538" s="6">
        <v>222.85785000000001</v>
      </c>
      <c r="D10538" s="6">
        <v>3.07467293613395E-2</v>
      </c>
      <c r="E10538" s="4">
        <f t="shared" si="41"/>
        <v>0.11759275268418461</v>
      </c>
      <c r="F10538" s="4"/>
    </row>
    <row r="10539" spans="1:6" ht="13.2" x14ac:dyDescent="0.25">
      <c r="A10539" s="5">
        <v>44855.041666666664</v>
      </c>
      <c r="B10539" s="6">
        <v>306.64999999999998</v>
      </c>
      <c r="C10539" s="6">
        <v>254.55930000000001</v>
      </c>
      <c r="D10539" s="6">
        <v>0.20463090525468899</v>
      </c>
      <c r="E10539" s="4">
        <f t="shared" si="41"/>
        <v>0.12209444733043168</v>
      </c>
      <c r="F10539" s="4"/>
    </row>
    <row r="10540" spans="1:6" ht="13.2" x14ac:dyDescent="0.25">
      <c r="A10540" s="5">
        <v>44855.083333333336</v>
      </c>
      <c r="B10540" s="6">
        <v>322.7</v>
      </c>
      <c r="C10540" s="6">
        <v>272.52199999999999</v>
      </c>
      <c r="D10540" s="6">
        <v>0.18412458443721899</v>
      </c>
      <c r="E10540" s="4">
        <f t="shared" si="41"/>
        <v>0.12514667738613772</v>
      </c>
      <c r="F10540" s="4"/>
    </row>
    <row r="10541" spans="1:6" ht="13.2" x14ac:dyDescent="0.25">
      <c r="A10541" s="5">
        <v>44855.125</v>
      </c>
      <c r="B10541" s="6">
        <v>316.39</v>
      </c>
      <c r="C10541" s="6">
        <v>273.29514</v>
      </c>
      <c r="D10541" s="6">
        <v>0.157686155706976</v>
      </c>
      <c r="E10541" s="4">
        <f t="shared" si="41"/>
        <v>0.12873144827777791</v>
      </c>
      <c r="F10541" s="4"/>
    </row>
    <row r="10542" spans="1:6" ht="13.2" x14ac:dyDescent="0.25">
      <c r="A10542" s="5">
        <v>44855.166666666664</v>
      </c>
      <c r="B10542" s="6">
        <v>306.12</v>
      </c>
      <c r="C10542" s="6">
        <v>266.69884999999999</v>
      </c>
      <c r="D10542" s="6">
        <v>0.147811473502791</v>
      </c>
      <c r="E10542" s="4">
        <f t="shared" si="41"/>
        <v>0.13251794401596476</v>
      </c>
      <c r="F10542" s="4"/>
    </row>
    <row r="10543" spans="1:6" ht="13.2" x14ac:dyDescent="0.25">
      <c r="A10543" s="5">
        <v>44855.208333333336</v>
      </c>
      <c r="B10543" s="6">
        <v>299.04000000000002</v>
      </c>
      <c r="C10543" s="6">
        <v>263.71492999999998</v>
      </c>
      <c r="D10543" s="6">
        <v>0.133951725827582</v>
      </c>
      <c r="E10543" s="4">
        <f t="shared" si="41"/>
        <v>0.13683465642764617</v>
      </c>
      <c r="F10543" s="4"/>
    </row>
    <row r="10544" spans="1:6" ht="13.2" x14ac:dyDescent="0.25">
      <c r="A10544" s="5">
        <v>44855.25</v>
      </c>
      <c r="B10544" s="6">
        <v>301.02999999999997</v>
      </c>
      <c r="C10544" s="6">
        <v>262.64828999999997</v>
      </c>
      <c r="D10544" s="6">
        <v>0.14613348520182601</v>
      </c>
      <c r="E10544" s="4">
        <f t="shared" si="41"/>
        <v>0.14068042334517863</v>
      </c>
      <c r="F10544" s="4"/>
    </row>
    <row r="10545" spans="1:6" ht="13.2" x14ac:dyDescent="0.25">
      <c r="A10545" s="5">
        <v>44855.291666666664</v>
      </c>
      <c r="B10545" s="6">
        <v>313.10000000000002</v>
      </c>
      <c r="C10545" s="6">
        <v>259.12144000000001</v>
      </c>
      <c r="D10545" s="6">
        <v>0.208313754353943</v>
      </c>
      <c r="E10545" s="4">
        <f t="shared" si="41"/>
        <v>0.14670889797988906</v>
      </c>
      <c r="F10545" s="4"/>
    </row>
    <row r="10546" spans="1:6" ht="13.2" x14ac:dyDescent="0.25">
      <c r="A10546" s="5">
        <v>44855.333333333336</v>
      </c>
      <c r="B10546" s="6">
        <v>334.93</v>
      </c>
      <c r="C10546" s="6">
        <v>255.37595999999999</v>
      </c>
      <c r="D10546" s="6">
        <v>0.31151734094313299</v>
      </c>
      <c r="E10546" s="4">
        <f t="shared" si="41"/>
        <v>0.15572527518533366</v>
      </c>
      <c r="F10546" s="4"/>
    </row>
    <row r="10547" spans="1:6" ht="13.2" x14ac:dyDescent="0.25">
      <c r="A10547" s="5">
        <v>44855.375</v>
      </c>
      <c r="B10547" s="6">
        <v>328.67</v>
      </c>
      <c r="C10547" s="6">
        <v>251.25416999999999</v>
      </c>
      <c r="D10547" s="6">
        <v>0.30811759263537802</v>
      </c>
      <c r="E10547" s="4">
        <f t="shared" si="41"/>
        <v>0.16186160606924066</v>
      </c>
      <c r="F10547" s="4"/>
    </row>
    <row r="10548" spans="1:6" ht="13.2" x14ac:dyDescent="0.25">
      <c r="A10548" s="5">
        <v>44855.416666666664</v>
      </c>
      <c r="B10548" s="6">
        <v>323.91000000000003</v>
      </c>
      <c r="C10548" s="6">
        <v>248.47664</v>
      </c>
      <c r="D10548" s="6">
        <v>0.303583306664159</v>
      </c>
      <c r="E10548" s="4">
        <f t="shared" si="41"/>
        <v>0.16516458843871865</v>
      </c>
      <c r="F10548" s="4"/>
    </row>
    <row r="10549" spans="1:6" ht="13.2" x14ac:dyDescent="0.25">
      <c r="A10549" s="5">
        <v>44855.458333333336</v>
      </c>
      <c r="B10549" s="6">
        <v>318.70999999999998</v>
      </c>
      <c r="C10549" s="6">
        <v>247.40152</v>
      </c>
      <c r="D10549" s="6">
        <v>0.28822975703625398</v>
      </c>
      <c r="E10549" s="4">
        <f t="shared" si="41"/>
        <v>0.16700092253272822</v>
      </c>
      <c r="F10549" s="4"/>
    </row>
    <row r="10550" spans="1:6" ht="13.2" x14ac:dyDescent="0.25">
      <c r="A10550" s="5">
        <v>44855.5</v>
      </c>
      <c r="B10550" s="6">
        <v>317.02</v>
      </c>
      <c r="C10550" s="6">
        <v>248.16318999999999</v>
      </c>
      <c r="D10550" s="6">
        <v>0.27746584817837</v>
      </c>
      <c r="E10550" s="4">
        <f t="shared" si="41"/>
        <v>0.16777056502195054</v>
      </c>
      <c r="F10550" s="4"/>
    </row>
    <row r="10551" spans="1:6" ht="13.2" x14ac:dyDescent="0.25">
      <c r="A10551" s="5">
        <v>44855.541666666664</v>
      </c>
      <c r="B10551" s="6">
        <v>313.62</v>
      </c>
      <c r="C10551" s="6">
        <v>247.54371</v>
      </c>
      <c r="D10551" s="6">
        <v>0.26692776802933099</v>
      </c>
      <c r="E10551" s="4">
        <f t="shared" si="41"/>
        <v>0.16738708483281597</v>
      </c>
      <c r="F10551" s="4"/>
    </row>
    <row r="10552" spans="1:6" ht="13.2" x14ac:dyDescent="0.25">
      <c r="A10552" s="5">
        <v>44855.583333333336</v>
      </c>
      <c r="B10552" s="6">
        <v>320.35000000000002</v>
      </c>
      <c r="C10552" s="6">
        <v>239.95635999999999</v>
      </c>
      <c r="D10552" s="6">
        <v>0.33503442042544701</v>
      </c>
      <c r="E10552" s="4">
        <f t="shared" si="41"/>
        <v>0.16921042688811391</v>
      </c>
      <c r="F10552" s="4"/>
    </row>
    <row r="10553" spans="1:6" ht="13.2" x14ac:dyDescent="0.25">
      <c r="A10553" s="5">
        <v>44855.625</v>
      </c>
      <c r="B10553" s="6">
        <v>301.92</v>
      </c>
      <c r="C10553" s="6">
        <v>215.95867000000001</v>
      </c>
      <c r="D10553" s="6">
        <v>0.39804528338686201</v>
      </c>
      <c r="E10553" s="4">
        <f t="shared" si="41"/>
        <v>0.17453983221284741</v>
      </c>
      <c r="F10553" s="4"/>
    </row>
    <row r="10554" spans="1:6" ht="13.2" x14ac:dyDescent="0.25">
      <c r="A10554" s="5">
        <v>44855.666666666664</v>
      </c>
      <c r="B10554" s="6">
        <v>214.81</v>
      </c>
      <c r="C10554" s="6">
        <v>182.98912000000001</v>
      </c>
      <c r="D10554" s="6">
        <v>0.17389492883511301</v>
      </c>
      <c r="E10554" s="4">
        <f t="shared" si="41"/>
        <v>0.17624305111906866</v>
      </c>
      <c r="F10554" s="4"/>
    </row>
    <row r="10555" spans="1:6" ht="13.2" x14ac:dyDescent="0.25">
      <c r="A10555" s="5">
        <v>44855.708333333336</v>
      </c>
      <c r="B10555" s="6">
        <v>170.45</v>
      </c>
      <c r="C10555" s="6">
        <v>156.81228999999999</v>
      </c>
      <c r="D10555" s="6">
        <v>8.6968374736444407E-2</v>
      </c>
      <c r="E10555" s="4">
        <f t="shared" si="41"/>
        <v>0.17686842721009757</v>
      </c>
      <c r="F10555" s="4"/>
    </row>
    <row r="10556" spans="1:6" ht="13.2" x14ac:dyDescent="0.25">
      <c r="A10556" s="5">
        <v>44855.75</v>
      </c>
      <c r="B10556" s="6">
        <v>161.6</v>
      </c>
      <c r="C10556" s="6">
        <v>148.0796</v>
      </c>
      <c r="D10556" s="6">
        <v>9.1304946798883804E-2</v>
      </c>
      <c r="E10556" s="4">
        <f t="shared" si="41"/>
        <v>0.17675306566083651</v>
      </c>
      <c r="F10556" s="4"/>
    </row>
    <row r="10557" spans="1:6" ht="13.2" x14ac:dyDescent="0.25">
      <c r="A10557" s="5">
        <v>44855.791666666664</v>
      </c>
      <c r="B10557" s="6">
        <v>158.66</v>
      </c>
      <c r="C10557" s="6">
        <v>149.86483000000001</v>
      </c>
      <c r="D10557" s="6">
        <v>5.8687351795614601E-2</v>
      </c>
      <c r="E10557" s="4">
        <f t="shared" si="41"/>
        <v>0.17462865604176003</v>
      </c>
      <c r="F10557" s="4"/>
    </row>
    <row r="10558" spans="1:6" ht="13.2" x14ac:dyDescent="0.25">
      <c r="A10558" s="5">
        <v>44855.833333333336</v>
      </c>
      <c r="B10558" s="6">
        <v>154.06</v>
      </c>
      <c r="C10558" s="6">
        <v>152.40962999999999</v>
      </c>
      <c r="D10558" s="6">
        <v>1.08285152322724E-2</v>
      </c>
      <c r="E10558" s="4">
        <f t="shared" si="41"/>
        <v>0.17340708436098681</v>
      </c>
      <c r="F10558" s="4"/>
    </row>
    <row r="10559" spans="1:6" ht="13.2" x14ac:dyDescent="0.25">
      <c r="A10559" s="5">
        <v>44855.875</v>
      </c>
      <c r="B10559" s="6">
        <v>147.06</v>
      </c>
      <c r="C10559" s="6">
        <v>156.07657</v>
      </c>
      <c r="D10559" s="6">
        <v>5.77701701158604E-2</v>
      </c>
      <c r="E10559" s="4">
        <f t="shared" si="41"/>
        <v>0.17577286794033128</v>
      </c>
      <c r="F10559" s="4"/>
    </row>
    <row r="10560" spans="1:6" ht="13.2" x14ac:dyDescent="0.25">
      <c r="A10560" s="5">
        <v>44855.916666666664</v>
      </c>
      <c r="B10560" s="6">
        <v>149.94999999999999</v>
      </c>
      <c r="C10560" s="6">
        <v>165.66974999999999</v>
      </c>
      <c r="D10560" s="6">
        <v>9.4886060973714298E-2</v>
      </c>
      <c r="E10560" s="4">
        <f t="shared" si="41"/>
        <v>0.17931531677701304</v>
      </c>
      <c r="F10560" s="4"/>
    </row>
    <row r="10561" spans="1:6" ht="13.2" x14ac:dyDescent="0.25">
      <c r="A10561" s="5">
        <v>44855.958333333336</v>
      </c>
      <c r="B10561" s="6">
        <v>160.49</v>
      </c>
      <c r="C10561" s="6">
        <v>186.37391</v>
      </c>
      <c r="D10561" s="6">
        <v>0.13888161706753899</v>
      </c>
      <c r="E10561" s="4">
        <f t="shared" si="41"/>
        <v>0.18398092068753089</v>
      </c>
      <c r="F10561" s="4"/>
    </row>
    <row r="10562" spans="1:6" ht="13.2" x14ac:dyDescent="0.25">
      <c r="A10562" s="5">
        <v>44853</v>
      </c>
      <c r="B10562" s="6">
        <v>216.71</v>
      </c>
      <c r="C10562" s="6">
        <v>244.58161000000001</v>
      </c>
      <c r="D10562" s="6">
        <v>0.113956278233674</v>
      </c>
      <c r="E10562" s="4">
        <f t="shared" si="41"/>
        <v>0.18744798522387818</v>
      </c>
      <c r="F10562" s="4"/>
    </row>
    <row r="10563" spans="1:6" ht="13.2" x14ac:dyDescent="0.25">
      <c r="A10563" s="5">
        <v>44853.041666666664</v>
      </c>
      <c r="B10563" s="6">
        <v>285.64999999999998</v>
      </c>
      <c r="C10563" s="6">
        <v>282.96906000000001</v>
      </c>
      <c r="D10563" s="6">
        <v>9.4743220336525897E-3</v>
      </c>
      <c r="E10563" s="4">
        <f t="shared" si="41"/>
        <v>0.17931646092300166</v>
      </c>
      <c r="F10563" s="4"/>
    </row>
    <row r="10564" spans="1:6" ht="13.2" x14ac:dyDescent="0.25">
      <c r="A10564" s="5">
        <v>44853.083333333336</v>
      </c>
      <c r="B10564" s="6">
        <v>326.13</v>
      </c>
      <c r="C10564" s="6">
        <v>303.01272999999998</v>
      </c>
      <c r="D10564" s="6">
        <v>7.6291415215459804E-2</v>
      </c>
      <c r="E10564" s="4">
        <f t="shared" si="41"/>
        <v>0.17482341220542838</v>
      </c>
      <c r="F10564" s="4"/>
    </row>
    <row r="10565" spans="1:6" ht="13.2" x14ac:dyDescent="0.25">
      <c r="A10565" s="5">
        <v>44853.125</v>
      </c>
      <c r="B10565" s="6">
        <v>332.4</v>
      </c>
      <c r="C10565" s="6">
        <v>308.89100000000002</v>
      </c>
      <c r="D10565" s="6">
        <v>7.6107753220391497E-2</v>
      </c>
      <c r="E10565" s="4">
        <f t="shared" si="41"/>
        <v>0.17142431210182066</v>
      </c>
      <c r="F10565" s="4"/>
    </row>
    <row r="10566" spans="1:6" ht="13.2" x14ac:dyDescent="0.25">
      <c r="A10566" s="5">
        <v>44853.166666666664</v>
      </c>
      <c r="B10566" s="6">
        <v>334.25</v>
      </c>
      <c r="C10566" s="6">
        <v>310.13369</v>
      </c>
      <c r="D10566" s="6">
        <v>7.7761013322996203E-2</v>
      </c>
      <c r="E10566" s="4">
        <f t="shared" si="41"/>
        <v>0.16850554292766254</v>
      </c>
      <c r="F10566" s="4"/>
    </row>
    <row r="10567" spans="1:6" ht="13.2" x14ac:dyDescent="0.25">
      <c r="A10567" s="5">
        <v>44853.208333333336</v>
      </c>
      <c r="B10567" s="6">
        <v>333.73</v>
      </c>
      <c r="C10567" s="6">
        <v>313.35165999999998</v>
      </c>
      <c r="D10567" s="6">
        <v>6.5033451554078303E-2</v>
      </c>
      <c r="E10567" s="4">
        <f t="shared" si="41"/>
        <v>0.16563394816626656</v>
      </c>
      <c r="F10567" s="4"/>
    </row>
    <row r="10568" spans="1:6" ht="13.2" x14ac:dyDescent="0.25">
      <c r="A10568" s="5">
        <v>44853.25</v>
      </c>
      <c r="B10568" s="6">
        <v>330.01</v>
      </c>
      <c r="C10568" s="6">
        <v>315.50173999999998</v>
      </c>
      <c r="D10568" s="6">
        <v>4.59847226199133E-2</v>
      </c>
      <c r="E10568" s="4">
        <f t="shared" si="41"/>
        <v>0.16146108305868687</v>
      </c>
      <c r="F10568" s="4"/>
    </row>
    <row r="10569" spans="1:6" ht="13.2" x14ac:dyDescent="0.25">
      <c r="A10569" s="5">
        <v>44853.291666666664</v>
      </c>
      <c r="B10569" s="6">
        <v>329.49</v>
      </c>
      <c r="C10569" s="6">
        <v>311.47453999999999</v>
      </c>
      <c r="D10569" s="6">
        <v>5.7839269944824398E-2</v>
      </c>
      <c r="E10569" s="4">
        <f t="shared" si="41"/>
        <v>0.15519131287497359</v>
      </c>
      <c r="F10569" s="4"/>
    </row>
    <row r="10570" spans="1:6" ht="13.2" x14ac:dyDescent="0.25">
      <c r="A10570" s="5">
        <v>44853.333333333336</v>
      </c>
      <c r="B10570" s="6">
        <v>333.66</v>
      </c>
      <c r="C10570" s="6">
        <v>307.39465000000001</v>
      </c>
      <c r="D10570" s="6">
        <v>8.5445045969407704E-2</v>
      </c>
      <c r="E10570" s="4">
        <f t="shared" si="41"/>
        <v>0.14577163391773504</v>
      </c>
      <c r="F10570" s="4"/>
    </row>
    <row r="10571" spans="1:6" ht="13.2" x14ac:dyDescent="0.25">
      <c r="A10571" s="5">
        <v>44853.375</v>
      </c>
      <c r="B10571" s="6">
        <v>332.28</v>
      </c>
      <c r="C10571" s="6">
        <v>306.51276999999999</v>
      </c>
      <c r="D10571" s="6">
        <v>8.4065763393805698E-2</v>
      </c>
      <c r="E10571" s="4">
        <f t="shared" si="41"/>
        <v>0.13643614103266952</v>
      </c>
      <c r="F10571" s="4"/>
    </row>
    <row r="10572" spans="1:6" ht="13.2" x14ac:dyDescent="0.25">
      <c r="A10572" s="5">
        <v>44853.416666666664</v>
      </c>
      <c r="B10572" s="6">
        <v>333.34</v>
      </c>
      <c r="C10572" s="6">
        <v>308.99695000000003</v>
      </c>
      <c r="D10572" s="6">
        <v>7.8780874697953904E-2</v>
      </c>
      <c r="E10572" s="4">
        <f t="shared" si="41"/>
        <v>0.12706937303407762</v>
      </c>
      <c r="F10572" s="4"/>
    </row>
    <row r="10573" spans="1:6" ht="13.2" x14ac:dyDescent="0.25">
      <c r="A10573" s="5">
        <v>44853.458333333336</v>
      </c>
      <c r="B10573" s="6">
        <v>333.04</v>
      </c>
      <c r="C10573" s="6">
        <v>305.22464000000002</v>
      </c>
      <c r="D10573" s="6">
        <v>9.1130781577791295E-2</v>
      </c>
      <c r="E10573" s="4">
        <f t="shared" si="41"/>
        <v>0.11885691572330832</v>
      </c>
      <c r="F10573" s="4"/>
    </row>
    <row r="10574" spans="1:6" ht="13.2" x14ac:dyDescent="0.25">
      <c r="A10574" s="5">
        <v>44853.5</v>
      </c>
      <c r="B10574" s="6">
        <v>332.02</v>
      </c>
      <c r="C10574" s="6">
        <v>299.75162</v>
      </c>
      <c r="D10574" s="6">
        <v>0.10765039401621899</v>
      </c>
      <c r="E10574" s="4">
        <f t="shared" si="41"/>
        <v>0.1117812717998854</v>
      </c>
      <c r="F10574" s="4"/>
    </row>
    <row r="10575" spans="1:6" ht="13.2" x14ac:dyDescent="0.25">
      <c r="A10575" s="5">
        <v>44853.541666666664</v>
      </c>
      <c r="B10575" s="6">
        <v>330.38</v>
      </c>
      <c r="C10575" s="6">
        <v>295.74142000000001</v>
      </c>
      <c r="D10575" s="6">
        <v>0.117124547518572</v>
      </c>
      <c r="E10575" s="4">
        <f t="shared" si="41"/>
        <v>0.10553947094527043</v>
      </c>
      <c r="F10575" s="4"/>
    </row>
    <row r="10576" spans="1:6" ht="13.2" x14ac:dyDescent="0.25">
      <c r="A10576" s="5">
        <v>44853.583333333336</v>
      </c>
      <c r="B10576" s="6">
        <v>325.29000000000002</v>
      </c>
      <c r="C10576" s="6">
        <v>287.53676000000002</v>
      </c>
      <c r="D10576" s="6">
        <v>0.131298829408803</v>
      </c>
      <c r="E10576" s="4">
        <f t="shared" si="41"/>
        <v>9.7050487986243605E-2</v>
      </c>
      <c r="F10576" s="4"/>
    </row>
    <row r="10577" spans="1:6" ht="13.2" x14ac:dyDescent="0.25">
      <c r="A10577" s="5">
        <v>44853.625</v>
      </c>
      <c r="B10577" s="6">
        <v>296.66000000000003</v>
      </c>
      <c r="C10577" s="6">
        <v>257.34062</v>
      </c>
      <c r="D10577" s="6">
        <v>0.15279119168983099</v>
      </c>
      <c r="E10577" s="4">
        <f t="shared" si="41"/>
        <v>8.6831567498867321E-2</v>
      </c>
      <c r="F10577" s="4"/>
    </row>
    <row r="10578" spans="1:6" ht="13.2" x14ac:dyDescent="0.25">
      <c r="A10578" s="5">
        <v>44853.666666666664</v>
      </c>
      <c r="B10578" s="6">
        <v>224.7</v>
      </c>
      <c r="C10578" s="6">
        <v>209.83121</v>
      </c>
      <c r="D10578" s="6">
        <v>7.0860717049670494E-2</v>
      </c>
      <c r="E10578" s="4">
        <f t="shared" si="41"/>
        <v>8.2538475341140546E-2</v>
      </c>
      <c r="F10578" s="4"/>
    </row>
    <row r="10579" spans="1:6" ht="13.2" x14ac:dyDescent="0.25">
      <c r="A10579" s="5">
        <v>44853.708333333336</v>
      </c>
      <c r="B10579" s="6">
        <v>195.84</v>
      </c>
      <c r="C10579" s="6">
        <v>169.08134999999999</v>
      </c>
      <c r="D10579" s="6">
        <v>0.15825902738533801</v>
      </c>
      <c r="E10579" s="4">
        <f t="shared" si="41"/>
        <v>8.5508919201511116E-2</v>
      </c>
      <c r="F10579" s="4"/>
    </row>
    <row r="10580" spans="1:6" ht="13.2" x14ac:dyDescent="0.25">
      <c r="A10580" s="5">
        <v>44853.75</v>
      </c>
      <c r="B10580" s="6">
        <v>180.63</v>
      </c>
      <c r="C10580" s="6">
        <v>151.92173</v>
      </c>
      <c r="D10580" s="6">
        <v>0.18896750320049599</v>
      </c>
      <c r="E10580" s="4">
        <f t="shared" si="41"/>
        <v>8.9578192384911617E-2</v>
      </c>
      <c r="F10580" s="4"/>
    </row>
    <row r="10581" spans="1:6" ht="13.2" x14ac:dyDescent="0.25">
      <c r="A10581" s="5">
        <v>44853.791666666664</v>
      </c>
      <c r="B10581" s="6">
        <v>176.63</v>
      </c>
      <c r="C10581" s="6">
        <v>151.04889</v>
      </c>
      <c r="D10581" s="6">
        <v>0.16935649113343301</v>
      </c>
      <c r="E10581" s="4">
        <f t="shared" si="41"/>
        <v>9.4189406523987385E-2</v>
      </c>
      <c r="F10581" s="4"/>
    </row>
    <row r="10582" spans="1:6" ht="13.2" x14ac:dyDescent="0.25">
      <c r="A10582" s="5">
        <v>44853.833333333336</v>
      </c>
      <c r="B10582" s="6">
        <v>175.88</v>
      </c>
      <c r="C10582" s="6">
        <v>153.25189</v>
      </c>
      <c r="D10582" s="6">
        <v>0.14765305667682099</v>
      </c>
      <c r="E10582" s="4">
        <f t="shared" si="41"/>
        <v>9.9890429084176904E-2</v>
      </c>
      <c r="F10582" s="4"/>
    </row>
    <row r="10583" spans="1:6" ht="13.2" x14ac:dyDescent="0.25">
      <c r="A10583" s="5">
        <v>44853.875</v>
      </c>
      <c r="B10583" s="6">
        <v>179.56</v>
      </c>
      <c r="C10583" s="6">
        <v>159.25910999999999</v>
      </c>
      <c r="D10583" s="6">
        <v>0.12747082411800501</v>
      </c>
      <c r="E10583" s="4">
        <f t="shared" si="41"/>
        <v>0.10279462300093294</v>
      </c>
      <c r="F10583" s="4"/>
    </row>
    <row r="10584" spans="1:6" ht="13.2" x14ac:dyDescent="0.25">
      <c r="A10584" s="5">
        <v>44853.916666666664</v>
      </c>
      <c r="B10584" s="6">
        <v>184.89</v>
      </c>
      <c r="C10584" s="6">
        <v>173.17371</v>
      </c>
      <c r="D10584" s="6">
        <v>6.7656285702951E-2</v>
      </c>
      <c r="E10584" s="4">
        <f t="shared" si="41"/>
        <v>0.1016600490313178</v>
      </c>
      <c r="F10584" s="4"/>
    </row>
    <row r="10585" spans="1:6" ht="13.2" x14ac:dyDescent="0.25">
      <c r="A10585" s="5">
        <v>44853.958333333336</v>
      </c>
      <c r="B10585" s="6">
        <v>196.41</v>
      </c>
      <c r="C10585" s="6">
        <v>197.08582000000001</v>
      </c>
      <c r="D10585" s="6">
        <v>3.4290645567500201E-3</v>
      </c>
      <c r="E10585" s="4">
        <f t="shared" si="41"/>
        <v>9.6016192676701584E-2</v>
      </c>
      <c r="F10585" s="4"/>
    </row>
    <row r="10586" spans="1:6" ht="13.2" x14ac:dyDescent="0.25">
      <c r="A10586" s="5">
        <v>44854</v>
      </c>
      <c r="B10586" s="6">
        <v>237.46</v>
      </c>
      <c r="C10586" s="6">
        <v>243.85948999999999</v>
      </c>
      <c r="D10586" s="6">
        <v>2.6242530073363E-2</v>
      </c>
      <c r="E10586" s="4">
        <f t="shared" si="41"/>
        <v>9.2361453170021965E-2</v>
      </c>
      <c r="F10586" s="4"/>
    </row>
    <row r="10587" spans="1:6" ht="13.2" x14ac:dyDescent="0.25">
      <c r="A10587" s="5">
        <v>44854.041666666664</v>
      </c>
      <c r="B10587" s="6">
        <v>298.64</v>
      </c>
      <c r="C10587" s="6">
        <v>278.97591999999997</v>
      </c>
      <c r="D10587" s="6">
        <v>7.0486657056279295E-2</v>
      </c>
      <c r="E10587" s="4">
        <f t="shared" si="41"/>
        <v>9.490363379596474E-2</v>
      </c>
      <c r="F10587" s="4"/>
    </row>
    <row r="10588" spans="1:6" ht="13.2" x14ac:dyDescent="0.25">
      <c r="A10588" s="5">
        <v>44854.083333333336</v>
      </c>
      <c r="B10588" s="6">
        <v>319.98</v>
      </c>
      <c r="C10588" s="6">
        <v>298.30014</v>
      </c>
      <c r="D10588" s="6">
        <v>7.2678008129664295E-2</v>
      </c>
      <c r="E10588" s="4">
        <f t="shared" si="41"/>
        <v>9.4753075167389941E-2</v>
      </c>
      <c r="F10588" s="4"/>
    </row>
    <row r="10589" spans="1:6" ht="13.2" x14ac:dyDescent="0.25">
      <c r="A10589" s="5">
        <v>44854.125</v>
      </c>
      <c r="B10589" s="6">
        <v>310.19</v>
      </c>
      <c r="C10589" s="6">
        <v>301.86853000000002</v>
      </c>
      <c r="D10589" s="6">
        <v>2.75665369954263E-2</v>
      </c>
      <c r="E10589" s="4">
        <f t="shared" si="41"/>
        <v>9.2730524491349706E-2</v>
      </c>
      <c r="F10589" s="4"/>
    </row>
    <row r="10590" spans="1:6" ht="13.2" x14ac:dyDescent="0.25">
      <c r="A10590" s="5">
        <v>44854.166666666664</v>
      </c>
      <c r="B10590" s="6">
        <v>302.22000000000003</v>
      </c>
      <c r="C10590" s="6">
        <v>299.82933000000003</v>
      </c>
      <c r="D10590" s="6">
        <v>7.9734360877903396E-3</v>
      </c>
      <c r="E10590" s="4">
        <f t="shared" si="41"/>
        <v>8.9822708773216145E-2</v>
      </c>
      <c r="F10590" s="4"/>
    </row>
    <row r="10591" spans="1:6" ht="13.2" x14ac:dyDescent="0.25">
      <c r="A10591" s="5">
        <v>44854.208333333336</v>
      </c>
      <c r="B10591" s="6">
        <v>294.02</v>
      </c>
      <c r="C10591" s="6">
        <v>300.74432999999999</v>
      </c>
      <c r="D10591" s="6">
        <v>2.2358958521345999E-2</v>
      </c>
      <c r="E10591" s="4">
        <f t="shared" si="41"/>
        <v>8.8044604896852299E-2</v>
      </c>
      <c r="F10591" s="4"/>
    </row>
    <row r="10592" spans="1:6" ht="13.2" x14ac:dyDescent="0.25">
      <c r="A10592" s="5">
        <v>44854.25</v>
      </c>
      <c r="B10592" s="6">
        <v>300.17</v>
      </c>
      <c r="C10592" s="6">
        <v>301.33670000000001</v>
      </c>
      <c r="D10592" s="6">
        <v>3.871748778028E-3</v>
      </c>
      <c r="E10592" s="4">
        <f t="shared" si="41"/>
        <v>8.6289897653440417E-2</v>
      </c>
      <c r="F10592" s="4"/>
    </row>
    <row r="10593" spans="1:6" ht="13.2" x14ac:dyDescent="0.25">
      <c r="A10593" s="5">
        <v>44854.291666666664</v>
      </c>
      <c r="B10593" s="6">
        <v>298.79000000000002</v>
      </c>
      <c r="C10593" s="6">
        <v>297.18491</v>
      </c>
      <c r="D10593" s="6">
        <v>5.4009808236899302E-3</v>
      </c>
      <c r="E10593" s="4">
        <f t="shared" si="41"/>
        <v>8.4104968940059824E-2</v>
      </c>
      <c r="F10593" s="4"/>
    </row>
    <row r="10594" spans="1:6" ht="13.2" x14ac:dyDescent="0.25">
      <c r="A10594" s="5">
        <v>44854.333333333336</v>
      </c>
      <c r="B10594" s="6">
        <v>303.91000000000003</v>
      </c>
      <c r="C10594" s="6">
        <v>292.53863999999999</v>
      </c>
      <c r="D10594" s="6">
        <v>3.8871309444796803E-2</v>
      </c>
      <c r="E10594" s="4">
        <f t="shared" si="41"/>
        <v>8.2164396584867683E-2</v>
      </c>
      <c r="F10594" s="4"/>
    </row>
    <row r="10595" spans="1:6" ht="13.2" x14ac:dyDescent="0.25">
      <c r="A10595" s="5">
        <v>44854.375</v>
      </c>
      <c r="B10595" s="6">
        <v>319.48</v>
      </c>
      <c r="C10595" s="6">
        <v>289.82004999999998</v>
      </c>
      <c r="D10595" s="6">
        <v>0.10233919288882801</v>
      </c>
      <c r="E10595" s="4">
        <f t="shared" si="41"/>
        <v>8.2925789480493603E-2</v>
      </c>
      <c r="F10595" s="4"/>
    </row>
    <row r="10596" spans="1:6" ht="13.2" x14ac:dyDescent="0.25">
      <c r="A10596" s="5">
        <v>44854.416666666664</v>
      </c>
      <c r="B10596" s="6">
        <v>335.81</v>
      </c>
      <c r="C10596" s="6">
        <v>290.86957999999998</v>
      </c>
      <c r="D10596" s="6">
        <v>0.15450367824644901</v>
      </c>
      <c r="E10596" s="4">
        <f t="shared" si="41"/>
        <v>8.6080906295014234E-2</v>
      </c>
      <c r="F10596" s="4"/>
    </row>
    <row r="10597" spans="1:6" ht="13.2" x14ac:dyDescent="0.25">
      <c r="A10597" s="5">
        <v>44854.458333333336</v>
      </c>
      <c r="B10597" s="6">
        <v>338.01</v>
      </c>
      <c r="C10597" s="6">
        <v>287.88391000000001</v>
      </c>
      <c r="D10597" s="6">
        <v>0.17411910933125699</v>
      </c>
      <c r="E10597" s="4">
        <f t="shared" si="41"/>
        <v>8.9538753284741979E-2</v>
      </c>
      <c r="F10597" s="4"/>
    </row>
    <row r="10598" spans="1:6" ht="13.2" x14ac:dyDescent="0.25">
      <c r="A10598" s="5">
        <v>44854.5</v>
      </c>
      <c r="B10598" s="6">
        <v>337.7</v>
      </c>
      <c r="C10598" s="6">
        <v>281.21051</v>
      </c>
      <c r="D10598" s="6">
        <v>0.200879725299029</v>
      </c>
      <c r="E10598" s="4">
        <f t="shared" si="41"/>
        <v>9.3423308754859047E-2</v>
      </c>
      <c r="F10598" s="4"/>
    </row>
    <row r="10599" spans="1:6" ht="13.2" x14ac:dyDescent="0.25">
      <c r="A10599" s="5">
        <v>44854.541666666664</v>
      </c>
      <c r="B10599" s="6">
        <v>336.95</v>
      </c>
      <c r="C10599" s="6">
        <v>274.13459999999998</v>
      </c>
      <c r="D10599" s="6">
        <v>0.22914072138285299</v>
      </c>
      <c r="E10599" s="4">
        <f t="shared" si="41"/>
        <v>9.809064933253743E-2</v>
      </c>
      <c r="F10599" s="4"/>
    </row>
    <row r="10600" spans="1:6" ht="13.2" x14ac:dyDescent="0.25">
      <c r="A10600" s="5">
        <v>44854.583333333336</v>
      </c>
      <c r="B10600" s="6">
        <v>330.35</v>
      </c>
      <c r="C10600" s="6">
        <v>265.40001999999998</v>
      </c>
      <c r="D10600" s="6">
        <v>0.244724849681624</v>
      </c>
      <c r="E10600" s="4">
        <f t="shared" si="41"/>
        <v>0.10281673351057163</v>
      </c>
      <c r="F10600" s="4"/>
    </row>
    <row r="10601" spans="1:6" ht="13.2" x14ac:dyDescent="0.25">
      <c r="A10601" s="5">
        <v>44854.625</v>
      </c>
      <c r="B10601" s="6">
        <v>294.95999999999998</v>
      </c>
      <c r="C10601" s="6">
        <v>240.54317</v>
      </c>
      <c r="D10601" s="6">
        <v>0.22622479781903501</v>
      </c>
      <c r="E10601" s="4">
        <f t="shared" si="41"/>
        <v>0.10587646709928848</v>
      </c>
      <c r="F10601" s="4"/>
    </row>
    <row r="10602" spans="1:6" ht="13.2" x14ac:dyDescent="0.25">
      <c r="A10602" s="5">
        <v>44854.666666666664</v>
      </c>
      <c r="B10602" s="6">
        <v>224.98</v>
      </c>
      <c r="C10602" s="6">
        <v>202.31816000000001</v>
      </c>
      <c r="D10602" s="6">
        <v>0.112010904013757</v>
      </c>
      <c r="E10602" s="4">
        <f t="shared" si="41"/>
        <v>0.10759105822279208</v>
      </c>
      <c r="F10602" s="4"/>
    </row>
    <row r="10603" spans="1:6" ht="13.2" x14ac:dyDescent="0.25">
      <c r="A10603" s="5">
        <v>44854.708333333336</v>
      </c>
      <c r="B10603" s="6">
        <v>183.38</v>
      </c>
      <c r="C10603" s="6">
        <v>169.21024</v>
      </c>
      <c r="D10603" s="6">
        <v>8.3740558491022701E-2</v>
      </c>
      <c r="E10603" s="4">
        <f t="shared" si="41"/>
        <v>0.1044861220188623</v>
      </c>
      <c r="F10603" s="4"/>
    </row>
    <row r="10604" spans="1:6" ht="13.2" x14ac:dyDescent="0.25">
      <c r="A10604" s="5">
        <v>44854.75</v>
      </c>
      <c r="B10604" s="6">
        <v>176.15</v>
      </c>
      <c r="C10604" s="6">
        <v>155.20025999999999</v>
      </c>
      <c r="D10604" s="6">
        <v>0.13498521200930899</v>
      </c>
      <c r="E10604" s="4">
        <f t="shared" si="41"/>
        <v>0.10223685988589616</v>
      </c>
      <c r="F10604" s="4"/>
    </row>
    <row r="10605" spans="1:6" ht="13.2" x14ac:dyDescent="0.25">
      <c r="A10605" s="5">
        <v>44854.791666666664</v>
      </c>
      <c r="B10605" s="6">
        <v>179.93</v>
      </c>
      <c r="C10605" s="6">
        <v>154.78523999999999</v>
      </c>
      <c r="D10605" s="6">
        <v>0.16244933948482401</v>
      </c>
      <c r="E10605" s="4">
        <f t="shared" si="41"/>
        <v>0.10194906190053744</v>
      </c>
      <c r="F10605" s="4"/>
    </row>
    <row r="10606" spans="1:6" ht="13.2" x14ac:dyDescent="0.25">
      <c r="A10606" s="5">
        <v>44854.833333333336</v>
      </c>
      <c r="B10606" s="6">
        <v>171.47</v>
      </c>
      <c r="C10606" s="6">
        <v>157.97784999999999</v>
      </c>
      <c r="D10606" s="6">
        <v>8.5405327392416103E-2</v>
      </c>
      <c r="E10606" s="4">
        <f t="shared" si="41"/>
        <v>9.9355406513687239E-2</v>
      </c>
      <c r="F10606" s="4"/>
    </row>
    <row r="10607" spans="1:6" ht="13.2" x14ac:dyDescent="0.25">
      <c r="A10607" s="5">
        <v>44854.875</v>
      </c>
      <c r="B10607" s="6">
        <v>169.89</v>
      </c>
      <c r="C10607" s="6">
        <v>165.44484</v>
      </c>
      <c r="D10607" s="6">
        <v>2.68679277032755E-2</v>
      </c>
      <c r="E10607" s="4">
        <f t="shared" si="41"/>
        <v>9.5163619163073476E-2</v>
      </c>
      <c r="F10607" s="4"/>
    </row>
    <row r="10608" spans="1:6" ht="13.2" x14ac:dyDescent="0.25">
      <c r="A10608" s="5">
        <v>44854.916666666664</v>
      </c>
      <c r="B10608" s="6">
        <v>180.06</v>
      </c>
      <c r="C10608" s="6">
        <v>179.48294999999999</v>
      </c>
      <c r="D10608" s="6">
        <v>3.2150686179384302E-3</v>
      </c>
      <c r="E10608" s="4">
        <f t="shared" si="41"/>
        <v>9.2478568451197951E-2</v>
      </c>
      <c r="F10608" s="4"/>
    </row>
    <row r="10609" spans="1:6" ht="13.2" x14ac:dyDescent="0.25">
      <c r="A10609" s="5">
        <v>44854.958333333336</v>
      </c>
      <c r="B10609" s="6">
        <v>197.67</v>
      </c>
      <c r="C10609" s="6">
        <v>201.62916000000001</v>
      </c>
      <c r="D10609" s="6">
        <v>1.9635850290702101E-2</v>
      </c>
      <c r="E10609" s="4">
        <f t="shared" si="41"/>
        <v>9.3153851190112616E-2</v>
      </c>
      <c r="F10609" s="4"/>
    </row>
    <row r="10610" spans="1:6" ht="13.2" x14ac:dyDescent="0.25">
      <c r="A10610" s="5">
        <v>44855</v>
      </c>
      <c r="B10610" s="6">
        <v>229.71</v>
      </c>
      <c r="C10610" s="6">
        <v>226.32521</v>
      </c>
      <c r="D10610" s="6">
        <v>1.4955426308894199E-2</v>
      </c>
      <c r="E10610" s="4">
        <f t="shared" si="41"/>
        <v>9.2683555199926423E-2</v>
      </c>
      <c r="F10610" s="4"/>
    </row>
    <row r="10611" spans="1:6" ht="13.2" x14ac:dyDescent="0.25">
      <c r="A10611" s="5">
        <v>44855.041666666664</v>
      </c>
      <c r="B10611" s="6">
        <v>306.64999999999998</v>
      </c>
      <c r="C10611" s="6">
        <v>261.02670000000001</v>
      </c>
      <c r="D10611" s="6">
        <v>0.17478403550288099</v>
      </c>
      <c r="E10611" s="4">
        <f t="shared" si="41"/>
        <v>9.7029279301868152E-2</v>
      </c>
      <c r="F10611" s="4"/>
    </row>
    <row r="10612" spans="1:6" ht="13.2" x14ac:dyDescent="0.25">
      <c r="A10612" s="5">
        <v>44855.083333333336</v>
      </c>
      <c r="B10612" s="6">
        <v>322.7</v>
      </c>
      <c r="C10612" s="6">
        <v>280.33679000000001</v>
      </c>
      <c r="D10612" s="6">
        <v>0.151115413713626</v>
      </c>
      <c r="E10612" s="4">
        <f t="shared" si="41"/>
        <v>0.10029750453453323</v>
      </c>
      <c r="F10612" s="4"/>
    </row>
    <row r="10613" spans="1:6" ht="13.2" x14ac:dyDescent="0.25">
      <c r="A10613" s="5">
        <v>44855.125</v>
      </c>
      <c r="B10613" s="6">
        <v>316.39</v>
      </c>
      <c r="C10613" s="6">
        <v>281.72575999999998</v>
      </c>
      <c r="D10613" s="6">
        <v>0.123042493522779</v>
      </c>
      <c r="E10613" s="4">
        <f t="shared" si="41"/>
        <v>0.10427566938983961</v>
      </c>
      <c r="F10613" s="4"/>
    </row>
    <row r="10614" spans="1:6" ht="13.2" x14ac:dyDescent="0.25">
      <c r="A10614" s="5">
        <v>44855.166666666664</v>
      </c>
      <c r="B10614" s="6">
        <v>306.12</v>
      </c>
      <c r="C10614" s="6">
        <v>276.09892000000002</v>
      </c>
      <c r="D10614" s="6">
        <v>0.10873305842703</v>
      </c>
      <c r="E10614" s="4">
        <f t="shared" si="41"/>
        <v>0.10847398698730791</v>
      </c>
      <c r="F10614" s="4"/>
    </row>
    <row r="10615" spans="1:6" ht="13.2" x14ac:dyDescent="0.25">
      <c r="A10615" s="5">
        <v>44855.208333333336</v>
      </c>
      <c r="B10615" s="6">
        <v>299.04000000000002</v>
      </c>
      <c r="C10615" s="6">
        <v>274.11871000000002</v>
      </c>
      <c r="D10615" s="6">
        <v>9.09142247167294E-2</v>
      </c>
      <c r="E10615" s="4">
        <f t="shared" si="41"/>
        <v>0.11133045641211554</v>
      </c>
      <c r="F10615" s="4"/>
    </row>
    <row r="10616" spans="1:6" ht="13.2" x14ac:dyDescent="0.25">
      <c r="A10616" s="5">
        <v>44855.25</v>
      </c>
      <c r="B10616" s="6">
        <v>301.02999999999997</v>
      </c>
      <c r="C10616" s="6">
        <v>273.34687000000002</v>
      </c>
      <c r="D10616" s="6">
        <v>0.101274728333271</v>
      </c>
      <c r="E10616" s="4">
        <f t="shared" si="41"/>
        <v>0.11538891389358402</v>
      </c>
      <c r="F10616" s="4"/>
    </row>
    <row r="10617" spans="1:6" ht="13.2" x14ac:dyDescent="0.25">
      <c r="A10617" s="5">
        <v>44855.291666666664</v>
      </c>
      <c r="B10617" s="6">
        <v>313.10000000000002</v>
      </c>
      <c r="C10617" s="6">
        <v>269.37446999999997</v>
      </c>
      <c r="D10617" s="6">
        <v>0.16232247250453999</v>
      </c>
      <c r="E10617" s="4">
        <f t="shared" si="41"/>
        <v>0.12192730938028612</v>
      </c>
      <c r="F10617" s="4"/>
    </row>
    <row r="10618" spans="1:6" ht="13.2" x14ac:dyDescent="0.25">
      <c r="A10618" s="5">
        <v>44855.333333333336</v>
      </c>
      <c r="B10618" s="6">
        <v>334.93</v>
      </c>
      <c r="C10618" s="6">
        <v>264.67117999999999</v>
      </c>
      <c r="D10618" s="6">
        <v>0.26545700971295699</v>
      </c>
      <c r="E10618" s="4">
        <f t="shared" si="41"/>
        <v>0.1313683802247928</v>
      </c>
      <c r="F10618" s="4"/>
    </row>
    <row r="10619" spans="1:6" ht="13.2" x14ac:dyDescent="0.25">
      <c r="A10619" s="5">
        <v>44855.375</v>
      </c>
      <c r="B10619" s="6">
        <v>328.67</v>
      </c>
      <c r="C10619" s="6">
        <v>259.94412</v>
      </c>
      <c r="D10619" s="6">
        <v>0.26438713058791202</v>
      </c>
      <c r="E10619" s="4">
        <f t="shared" si="41"/>
        <v>0.13812037762892132</v>
      </c>
      <c r="F10619" s="4"/>
    </row>
    <row r="10620" spans="1:6" ht="13.2" x14ac:dyDescent="0.25">
      <c r="A10620" s="5">
        <v>44855.416666666664</v>
      </c>
      <c r="B10620" s="6">
        <v>323.91000000000003</v>
      </c>
      <c r="C10620" s="6">
        <v>257.03276</v>
      </c>
      <c r="D10620" s="6">
        <v>0.26018955715995101</v>
      </c>
      <c r="E10620" s="4">
        <f t="shared" si="41"/>
        <v>0.14252395591698389</v>
      </c>
      <c r="F10620" s="4"/>
    </row>
    <row r="10621" spans="1:6" ht="13.2" x14ac:dyDescent="0.25">
      <c r="A10621" s="5">
        <v>44855.458333333336</v>
      </c>
      <c r="B10621" s="6">
        <v>318.70999999999998</v>
      </c>
      <c r="C10621" s="6">
        <v>254.20975000000001</v>
      </c>
      <c r="D10621" s="6">
        <v>0.25372846635504698</v>
      </c>
      <c r="E10621" s="4">
        <f t="shared" si="41"/>
        <v>0.14584101245964184</v>
      </c>
      <c r="F10621" s="4"/>
    </row>
    <row r="10622" spans="1:6" ht="13.2" x14ac:dyDescent="0.25">
      <c r="A10622" s="5">
        <v>44855.5</v>
      </c>
      <c r="B10622" s="6">
        <v>317.02</v>
      </c>
      <c r="C10622" s="6">
        <v>252.14494999999999</v>
      </c>
      <c r="D10622" s="6">
        <v>0.25729268026188901</v>
      </c>
      <c r="E10622" s="4">
        <f t="shared" si="41"/>
        <v>0.14819155224976099</v>
      </c>
      <c r="F10622" s="4"/>
    </row>
    <row r="10623" spans="1:6" ht="13.2" x14ac:dyDescent="0.25">
      <c r="A10623" s="5">
        <v>44855.541666666664</v>
      </c>
      <c r="B10623" s="6">
        <v>313.62</v>
      </c>
      <c r="C10623" s="6">
        <v>249.39619999999999</v>
      </c>
      <c r="D10623" s="6">
        <v>0.25751715543380299</v>
      </c>
      <c r="E10623" s="4">
        <f t="shared" si="41"/>
        <v>0.14937390366855058</v>
      </c>
      <c r="F10623" s="4"/>
    </row>
    <row r="10624" spans="1:6" ht="13.2" x14ac:dyDescent="0.25">
      <c r="A10624" s="5">
        <v>44855.583333333336</v>
      </c>
      <c r="B10624" s="6">
        <v>320.35000000000002</v>
      </c>
      <c r="C10624" s="6">
        <v>241.05383</v>
      </c>
      <c r="D10624" s="6">
        <v>0.32895627503616098</v>
      </c>
      <c r="E10624" s="4">
        <f t="shared" si="41"/>
        <v>0.15288354639165633</v>
      </c>
      <c r="F10624" s="4"/>
    </row>
    <row r="10625" spans="1:6" ht="13.2" x14ac:dyDescent="0.25">
      <c r="A10625" s="5">
        <v>44855.625</v>
      </c>
      <c r="B10625" s="6">
        <v>301.92</v>
      </c>
      <c r="C10625" s="6">
        <v>216.49262999999999</v>
      </c>
      <c r="D10625" s="6">
        <v>0.39459712785603801</v>
      </c>
      <c r="E10625" s="4">
        <f t="shared" si="41"/>
        <v>0.15989906014319807</v>
      </c>
      <c r="F10625" s="4"/>
    </row>
    <row r="10626" spans="1:6" ht="13.2" x14ac:dyDescent="0.25">
      <c r="A10626" s="5">
        <v>44855.666666666664</v>
      </c>
      <c r="B10626" s="6">
        <v>214.81</v>
      </c>
      <c r="C10626" s="6">
        <v>182.52758</v>
      </c>
      <c r="D10626" s="6">
        <v>0.17686324444776999</v>
      </c>
      <c r="E10626" s="4">
        <f t="shared" si="41"/>
        <v>0.16260124099461529</v>
      </c>
      <c r="F10626" s="4"/>
    </row>
    <row r="10627" spans="1:6" ht="13.2" x14ac:dyDescent="0.25">
      <c r="A10627" s="5">
        <v>44855.708333333336</v>
      </c>
      <c r="B10627" s="6">
        <v>170.45</v>
      </c>
      <c r="C10627" s="6">
        <v>155.52464000000001</v>
      </c>
      <c r="D10627" s="6">
        <v>9.5967815775043597E-2</v>
      </c>
      <c r="E10627" s="4">
        <f t="shared" si="41"/>
        <v>0.16311071004811614</v>
      </c>
      <c r="F10627" s="4"/>
    </row>
    <row r="10628" spans="1:6" ht="13.2" x14ac:dyDescent="0.25">
      <c r="A10628" s="5">
        <v>44855.75</v>
      </c>
      <c r="B10628" s="6">
        <v>161.6</v>
      </c>
      <c r="C10628" s="6">
        <v>146.10937999999999</v>
      </c>
      <c r="D10628" s="6">
        <v>0.10602070859516299</v>
      </c>
      <c r="E10628" s="4">
        <f t="shared" si="41"/>
        <v>0.16190385573919339</v>
      </c>
      <c r="F10628" s="4"/>
    </row>
    <row r="10629" spans="1:6" ht="13.2" x14ac:dyDescent="0.25">
      <c r="A10629" s="5">
        <v>44855.791666666664</v>
      </c>
      <c r="B10629" s="6">
        <v>158.66</v>
      </c>
      <c r="C10629" s="6">
        <v>146.71464</v>
      </c>
      <c r="D10629" s="6">
        <v>8.1419004947290805E-2</v>
      </c>
      <c r="E10629" s="4">
        <f t="shared" si="41"/>
        <v>0.15852759180012951</v>
      </c>
      <c r="F10629" s="4"/>
    </row>
    <row r="10630" spans="1:6" ht="13.2" x14ac:dyDescent="0.25">
      <c r="A10630" s="5">
        <v>44855.833333333336</v>
      </c>
      <c r="B10630" s="6">
        <v>154.06</v>
      </c>
      <c r="C10630" s="6">
        <v>148.1583</v>
      </c>
      <c r="D10630" s="6">
        <v>3.9833745392597E-2</v>
      </c>
      <c r="E10630" s="4">
        <f t="shared" si="41"/>
        <v>0.15662877588347038</v>
      </c>
      <c r="F10630" s="4"/>
    </row>
    <row r="10631" spans="1:6" ht="13.2" x14ac:dyDescent="0.25">
      <c r="A10631" s="5">
        <v>44855.875</v>
      </c>
      <c r="B10631" s="6">
        <v>147.06</v>
      </c>
      <c r="C10631" s="6">
        <v>152.07183000000001</v>
      </c>
      <c r="D10631" s="6">
        <v>3.29569914427938E-2</v>
      </c>
      <c r="E10631" s="4">
        <f t="shared" si="41"/>
        <v>0.15688248687261699</v>
      </c>
      <c r="F10631" s="4"/>
    </row>
    <row r="10632" spans="1:6" ht="13.2" x14ac:dyDescent="0.25">
      <c r="A10632" s="5">
        <v>44855.916666666664</v>
      </c>
      <c r="B10632" s="6">
        <v>149.94999999999999</v>
      </c>
      <c r="C10632" s="6">
        <v>162.97015999999999</v>
      </c>
      <c r="D10632" s="6">
        <v>7.9892908002299298E-2</v>
      </c>
      <c r="E10632" s="4">
        <f t="shared" si="41"/>
        <v>0.16007739684696534</v>
      </c>
      <c r="F10632" s="4"/>
    </row>
    <row r="10633" spans="1:6" ht="13.2" x14ac:dyDescent="0.25">
      <c r="A10633" s="5">
        <v>44855.958333333336</v>
      </c>
      <c r="B10633" s="6">
        <v>160.49</v>
      </c>
      <c r="C10633" s="6">
        <v>185.45578</v>
      </c>
      <c r="D10633" s="6">
        <v>0.134618505823868</v>
      </c>
      <c r="E10633" s="4">
        <f t="shared" si="41"/>
        <v>0.16486834082751392</v>
      </c>
      <c r="F10633" s="4"/>
    </row>
    <row r="10634" spans="1:6" ht="13.2" x14ac:dyDescent="0.25">
      <c r="A10634" s="5">
        <v>44856</v>
      </c>
      <c r="B10634" s="6">
        <v>190.3</v>
      </c>
      <c r="C10634" s="6">
        <v>205.53575000000001</v>
      </c>
      <c r="D10634" s="6">
        <v>7.4127007102170697E-2</v>
      </c>
      <c r="E10634" s="4">
        <f t="shared" si="41"/>
        <v>0.1673338233605671</v>
      </c>
      <c r="F10634" s="4"/>
    </row>
    <row r="10635" spans="1:6" ht="13.2" x14ac:dyDescent="0.25">
      <c r="A10635" s="5">
        <v>44856.041666666664</v>
      </c>
      <c r="B10635" s="6">
        <v>249.88</v>
      </c>
      <c r="C10635" s="6">
        <v>239.00984</v>
      </c>
      <c r="D10635" s="6">
        <v>4.5479968523471602E-2</v>
      </c>
      <c r="E10635" s="4">
        <f t="shared" si="41"/>
        <v>0.16194615390309172</v>
      </c>
      <c r="F10635" s="4"/>
    </row>
    <row r="10636" spans="1:6" ht="13.2" x14ac:dyDescent="0.25">
      <c r="A10636" s="5">
        <v>44856.083333333336</v>
      </c>
      <c r="B10636" s="6">
        <v>276.62</v>
      </c>
      <c r="C10636" s="6">
        <v>257.81790000000001</v>
      </c>
      <c r="D10636" s="6">
        <v>7.2927830069207694E-2</v>
      </c>
      <c r="E10636" s="4">
        <f t="shared" si="41"/>
        <v>0.15868833791790762</v>
      </c>
      <c r="F10636" s="4"/>
    </row>
    <row r="10637" spans="1:6" ht="13.2" x14ac:dyDescent="0.25">
      <c r="A10637" s="5">
        <v>44856.125</v>
      </c>
      <c r="B10637" s="6">
        <v>270.77</v>
      </c>
      <c r="C10637" s="6">
        <v>258.87679000000003</v>
      </c>
      <c r="D10637" s="6">
        <v>4.5941584797926198E-2</v>
      </c>
      <c r="E10637" s="4">
        <f t="shared" si="41"/>
        <v>0.15547580005437203</v>
      </c>
      <c r="F10637" s="4"/>
    </row>
    <row r="10638" spans="1:6" ht="13.2" x14ac:dyDescent="0.25">
      <c r="A10638" s="5">
        <v>44856.166666666664</v>
      </c>
      <c r="B10638" s="6">
        <v>270.13</v>
      </c>
      <c r="C10638" s="6">
        <v>250.53287</v>
      </c>
      <c r="D10638" s="6">
        <v>7.8221791815181699E-2</v>
      </c>
      <c r="E10638" s="4">
        <f t="shared" si="41"/>
        <v>0.15420449727887836</v>
      </c>
      <c r="F10638" s="4"/>
    </row>
    <row r="10639" spans="1:6" ht="13.2" x14ac:dyDescent="0.25">
      <c r="A10639" s="5">
        <v>44856.208333333336</v>
      </c>
      <c r="B10639" s="6">
        <v>261.02</v>
      </c>
      <c r="C10639" s="6">
        <v>244.72381999999999</v>
      </c>
      <c r="D10639" s="6">
        <v>6.6590085100829102E-2</v>
      </c>
      <c r="E10639" s="4">
        <f t="shared" si="41"/>
        <v>0.15319099146154919</v>
      </c>
      <c r="F10639" s="4"/>
    </row>
    <row r="10640" spans="1:6" ht="13.2" x14ac:dyDescent="0.25">
      <c r="A10640" s="5">
        <v>44856.25</v>
      </c>
      <c r="B10640" s="6">
        <v>277.66000000000003</v>
      </c>
      <c r="C10640" s="6">
        <v>240.35982999999999</v>
      </c>
      <c r="D10640" s="6">
        <v>0.15518470786071001</v>
      </c>
      <c r="E10640" s="4">
        <f t="shared" si="41"/>
        <v>0.15543724060852579</v>
      </c>
      <c r="F10640" s="4"/>
    </row>
    <row r="10641" spans="1:6" ht="13.2" x14ac:dyDescent="0.25">
      <c r="A10641" s="5">
        <v>44856.291666666664</v>
      </c>
      <c r="B10641" s="6">
        <v>270.67</v>
      </c>
      <c r="C10641" s="6">
        <v>232.2784</v>
      </c>
      <c r="D10641" s="6">
        <v>0.16528269524846001</v>
      </c>
      <c r="E10641" s="4">
        <f t="shared" si="41"/>
        <v>0.15556058322285579</v>
      </c>
      <c r="F10641" s="4"/>
    </row>
    <row r="10642" spans="1:6" ht="13.2" x14ac:dyDescent="0.25">
      <c r="A10642" s="5">
        <v>44856.333333333336</v>
      </c>
      <c r="B10642" s="6">
        <v>261.64</v>
      </c>
      <c r="C10642" s="6">
        <v>225.66629</v>
      </c>
      <c r="D10642" s="6">
        <v>0.15941109325632899</v>
      </c>
      <c r="E10642" s="4">
        <f t="shared" si="41"/>
        <v>0.1511420033704963</v>
      </c>
      <c r="F10642" s="4"/>
    </row>
    <row r="10643" spans="1:6" ht="13.2" x14ac:dyDescent="0.25">
      <c r="A10643" s="5">
        <v>44856.375</v>
      </c>
      <c r="B10643" s="6">
        <v>262.64999999999998</v>
      </c>
      <c r="C10643" s="6">
        <v>221.68985000000001</v>
      </c>
      <c r="D10643" s="6">
        <v>0.184763307837503</v>
      </c>
      <c r="E10643" s="4">
        <f t="shared" si="41"/>
        <v>0.14782434408922926</v>
      </c>
      <c r="F10643" s="4"/>
    </row>
    <row r="10644" spans="1:6" ht="13.2" x14ac:dyDescent="0.25">
      <c r="A10644" s="5">
        <v>44856.416666666664</v>
      </c>
      <c r="B10644" s="6">
        <v>257.39</v>
      </c>
      <c r="C10644" s="6">
        <v>219.51670999999999</v>
      </c>
      <c r="D10644" s="6">
        <v>0.17253032810121799</v>
      </c>
      <c r="E10644" s="4">
        <f t="shared" si="41"/>
        <v>0.14417187621178204</v>
      </c>
      <c r="F10644" s="4"/>
    </row>
    <row r="10645" spans="1:6" ht="13.2" x14ac:dyDescent="0.25">
      <c r="A10645" s="5">
        <v>44856.458333333336</v>
      </c>
      <c r="B10645" s="6">
        <v>254.21</v>
      </c>
      <c r="C10645" s="6">
        <v>220.65142</v>
      </c>
      <c r="D10645" s="6">
        <v>0.15208866546156799</v>
      </c>
      <c r="E10645" s="4">
        <f t="shared" si="41"/>
        <v>0.1399368845078871</v>
      </c>
      <c r="F10645" s="4"/>
    </row>
    <row r="10646" spans="1:6" ht="13.2" x14ac:dyDescent="0.25">
      <c r="A10646" s="5">
        <v>44856.5</v>
      </c>
      <c r="B10646" s="6">
        <v>255.76</v>
      </c>
      <c r="C10646" s="6">
        <v>226.64319</v>
      </c>
      <c r="D10646" s="6">
        <v>0.128469820778643</v>
      </c>
      <c r="E10646" s="4">
        <f t="shared" si="41"/>
        <v>0.13456926536275185</v>
      </c>
      <c r="F10646" s="4"/>
    </row>
    <row r="10647" spans="1:6" ht="13.2" x14ac:dyDescent="0.25">
      <c r="A10647" s="5">
        <v>44856.541666666664</v>
      </c>
      <c r="B10647" s="6">
        <v>260.69</v>
      </c>
      <c r="C10647" s="6">
        <v>230.14633000000001</v>
      </c>
      <c r="D10647" s="6">
        <v>0.13271413017969899</v>
      </c>
      <c r="E10647" s="4">
        <f t="shared" si="41"/>
        <v>0.12936913931049754</v>
      </c>
      <c r="F10647" s="4"/>
    </row>
    <row r="10648" spans="1:6" ht="13.2" x14ac:dyDescent="0.25">
      <c r="A10648" s="5">
        <v>44856.583333333336</v>
      </c>
      <c r="B10648" s="6">
        <v>259.55</v>
      </c>
      <c r="C10648" s="6">
        <v>220.72533999999999</v>
      </c>
      <c r="D10648" s="6">
        <v>0.175895798824004</v>
      </c>
      <c r="E10648" s="4">
        <f t="shared" si="41"/>
        <v>0.12299161946832433</v>
      </c>
      <c r="F10648" s="4"/>
    </row>
    <row r="10649" spans="1:6" ht="13.2" x14ac:dyDescent="0.25">
      <c r="A10649" s="5">
        <v>44856.625</v>
      </c>
      <c r="B10649" s="6">
        <v>234.84</v>
      </c>
      <c r="C10649" s="6">
        <v>193.7441</v>
      </c>
      <c r="D10649" s="6">
        <v>0.21211433019121601</v>
      </c>
      <c r="E10649" s="4">
        <f t="shared" si="41"/>
        <v>0.11538816956562346</v>
      </c>
      <c r="F10649" s="4"/>
    </row>
    <row r="10650" spans="1:6" ht="13.2" x14ac:dyDescent="0.25">
      <c r="A10650" s="5">
        <v>44856.666666666664</v>
      </c>
      <c r="B10650" s="6">
        <v>145.88999999999999</v>
      </c>
      <c r="C10650" s="6">
        <v>161.51038</v>
      </c>
      <c r="D10650" s="6">
        <v>9.6714403123811604E-2</v>
      </c>
      <c r="E10650" s="4">
        <f t="shared" si="41"/>
        <v>0.1120486345104585</v>
      </c>
      <c r="F10650" s="4"/>
    </row>
    <row r="10651" spans="1:6" ht="13.2" x14ac:dyDescent="0.25">
      <c r="A10651" s="5">
        <v>44856.708333333336</v>
      </c>
      <c r="B10651" s="6">
        <v>114.25</v>
      </c>
      <c r="C10651" s="6">
        <v>138.29454999999999</v>
      </c>
      <c r="D10651" s="6">
        <v>0.17386476907441301</v>
      </c>
      <c r="E10651" s="4">
        <f t="shared" si="41"/>
        <v>0.11529434089793222</v>
      </c>
      <c r="F10651" s="4"/>
    </row>
    <row r="10652" spans="1:6" ht="13.2" x14ac:dyDescent="0.25">
      <c r="A10652" s="5">
        <v>44856.75</v>
      </c>
      <c r="B10652" s="6">
        <v>104.96</v>
      </c>
      <c r="C10652" s="6">
        <v>131.43969999999999</v>
      </c>
      <c r="D10652" s="6">
        <v>0.20145891994580001</v>
      </c>
      <c r="E10652" s="4">
        <f t="shared" si="41"/>
        <v>0.1192709330375421</v>
      </c>
      <c r="F10652" s="4"/>
    </row>
    <row r="10653" spans="1:6" ht="13.2" x14ac:dyDescent="0.25">
      <c r="A10653" s="5">
        <v>44856.791666666664</v>
      </c>
      <c r="B10653" s="6">
        <v>103.35</v>
      </c>
      <c r="C10653" s="6">
        <v>132.74135999999999</v>
      </c>
      <c r="D10653" s="6">
        <v>0.221418252758597</v>
      </c>
      <c r="E10653" s="4">
        <f t="shared" si="41"/>
        <v>0.12510423502967988</v>
      </c>
      <c r="F10653" s="4"/>
    </row>
    <row r="10654" spans="1:6" ht="13.2" x14ac:dyDescent="0.25">
      <c r="A10654" s="5">
        <v>44856.833333333336</v>
      </c>
      <c r="B10654" s="6">
        <v>101.99</v>
      </c>
      <c r="C10654" s="6">
        <v>134.35343</v>
      </c>
      <c r="D10654" s="6">
        <v>0.240882796963203</v>
      </c>
      <c r="E10654" s="4">
        <f t="shared" si="41"/>
        <v>0.13348127884512181</v>
      </c>
      <c r="F10654" s="4"/>
    </row>
    <row r="10655" spans="1:6" ht="13.2" x14ac:dyDescent="0.25">
      <c r="A10655" s="5">
        <v>44856.875</v>
      </c>
      <c r="B10655" s="6">
        <v>95.2</v>
      </c>
      <c r="C10655" s="6">
        <v>137.03352000000001</v>
      </c>
      <c r="D10655" s="6">
        <v>0.30527946738870898</v>
      </c>
      <c r="E10655" s="4">
        <f t="shared" si="41"/>
        <v>0.14482804867620161</v>
      </c>
      <c r="F10655" s="4"/>
    </row>
    <row r="10656" spans="1:6" ht="13.2" x14ac:dyDescent="0.25">
      <c r="A10656" s="5">
        <v>44856.916666666664</v>
      </c>
      <c r="B10656" s="6">
        <v>89.35</v>
      </c>
      <c r="C10656" s="6">
        <v>145.42304999999999</v>
      </c>
      <c r="D10656" s="6">
        <v>0.38558571010579101</v>
      </c>
      <c r="E10656" s="4">
        <f t="shared" si="41"/>
        <v>0.15756524876384709</v>
      </c>
      <c r="F10656" s="4"/>
    </row>
    <row r="10657" spans="1:6" ht="13.2" x14ac:dyDescent="0.25">
      <c r="A10657" s="5">
        <v>44856.958333333336</v>
      </c>
      <c r="B10657" s="6">
        <v>101.03</v>
      </c>
      <c r="C10657" s="6">
        <v>166.85428999999999</v>
      </c>
      <c r="D10657" s="6">
        <v>0.39450163373084302</v>
      </c>
      <c r="E10657" s="4">
        <f t="shared" si="41"/>
        <v>0.1683937124266377</v>
      </c>
      <c r="F10657" s="4"/>
    </row>
    <row r="10658" spans="1:6" ht="13.2" x14ac:dyDescent="0.25">
      <c r="A10658" s="5">
        <v>44854</v>
      </c>
      <c r="B10658" s="6">
        <v>237.46</v>
      </c>
      <c r="C10658" s="6">
        <v>252.14193</v>
      </c>
      <c r="D10658" s="6">
        <v>5.8228831674287503E-2</v>
      </c>
      <c r="E10658" s="4">
        <f t="shared" si="41"/>
        <v>0.16773128845047591</v>
      </c>
      <c r="F10658" s="4"/>
    </row>
    <row r="10659" spans="1:6" ht="13.2" x14ac:dyDescent="0.25">
      <c r="A10659" s="5">
        <v>44854.041666666664</v>
      </c>
      <c r="B10659" s="6">
        <v>298.64</v>
      </c>
      <c r="C10659" s="6">
        <v>292.70454000000001</v>
      </c>
      <c r="D10659" s="6">
        <v>2.02779909050948E-2</v>
      </c>
      <c r="E10659" s="4">
        <f t="shared" si="41"/>
        <v>0.16668120604971018</v>
      </c>
      <c r="F10659" s="4"/>
    </row>
    <row r="10660" spans="1:6" ht="13.2" x14ac:dyDescent="0.25">
      <c r="A10660" s="5">
        <v>44854.083333333336</v>
      </c>
      <c r="B10660" s="6">
        <v>319.98</v>
      </c>
      <c r="C10660" s="6">
        <v>314.14024999999998</v>
      </c>
      <c r="D10660" s="6">
        <v>1.8589626767025299E-2</v>
      </c>
      <c r="E10660" s="4">
        <f t="shared" si="41"/>
        <v>0.16441711424545261</v>
      </c>
      <c r="F10660" s="4"/>
    </row>
    <row r="10661" spans="1:6" ht="13.2" x14ac:dyDescent="0.25">
      <c r="A10661" s="5">
        <v>44854.125</v>
      </c>
      <c r="B10661" s="6">
        <v>310.19</v>
      </c>
      <c r="C10661" s="6">
        <v>320.52282000000002</v>
      </c>
      <c r="D10661" s="6">
        <v>3.2237392644929301E-2</v>
      </c>
      <c r="E10661" s="4">
        <f t="shared" si="41"/>
        <v>0.16384610623907772</v>
      </c>
      <c r="F10661" s="4"/>
    </row>
    <row r="10662" spans="1:6" ht="13.2" x14ac:dyDescent="0.25">
      <c r="A10662" s="5">
        <v>44854.166666666664</v>
      </c>
      <c r="B10662" s="6">
        <v>302.22000000000003</v>
      </c>
      <c r="C10662" s="6">
        <v>321.30806999999999</v>
      </c>
      <c r="D10662" s="6">
        <v>5.9407378096665797E-2</v>
      </c>
      <c r="E10662" s="4">
        <f t="shared" si="41"/>
        <v>0.16306217233413958</v>
      </c>
      <c r="F10662" s="4"/>
    </row>
    <row r="10663" spans="1:6" ht="13.2" x14ac:dyDescent="0.25">
      <c r="A10663" s="5">
        <v>44854.208333333336</v>
      </c>
      <c r="B10663" s="6">
        <v>294.02</v>
      </c>
      <c r="C10663" s="6">
        <v>324.21467999999999</v>
      </c>
      <c r="D10663" s="6">
        <v>9.3131748383509294E-2</v>
      </c>
      <c r="E10663" s="4">
        <f t="shared" si="41"/>
        <v>0.16416807497091793</v>
      </c>
      <c r="F10663" s="4"/>
    </row>
    <row r="10664" spans="1:6" ht="13.2" x14ac:dyDescent="0.25">
      <c r="A10664" s="5">
        <v>44854.25</v>
      </c>
      <c r="B10664" s="6">
        <v>300.17</v>
      </c>
      <c r="C10664" s="6">
        <v>325.63826999999998</v>
      </c>
      <c r="D10664" s="6">
        <v>7.8210309863149502E-2</v>
      </c>
      <c r="E10664" s="4">
        <f t="shared" si="41"/>
        <v>0.16096080838768623</v>
      </c>
      <c r="F10664" s="4"/>
    </row>
    <row r="10665" spans="1:6" ht="13.2" x14ac:dyDescent="0.25">
      <c r="A10665" s="5">
        <v>44854.291666666664</v>
      </c>
      <c r="B10665" s="6">
        <v>298.79000000000002</v>
      </c>
      <c r="C10665" s="6">
        <v>319.69587000000001</v>
      </c>
      <c r="D10665" s="6">
        <v>6.5392993659880494E-2</v>
      </c>
      <c r="E10665" s="4">
        <f t="shared" si="41"/>
        <v>0.15679873748816209</v>
      </c>
      <c r="F10665" s="4"/>
    </row>
    <row r="10666" spans="1:6" ht="13.2" x14ac:dyDescent="0.25">
      <c r="A10666" s="5">
        <v>44854.333333333336</v>
      </c>
      <c r="B10666" s="6">
        <v>303.91000000000003</v>
      </c>
      <c r="C10666" s="6">
        <v>314.48464999999999</v>
      </c>
      <c r="D10666" s="6">
        <v>3.36253295669596E-2</v>
      </c>
      <c r="E10666" s="4">
        <f t="shared" si="41"/>
        <v>0.15155766400110501</v>
      </c>
      <c r="F10666" s="4"/>
    </row>
    <row r="10667" spans="1:6" ht="13.2" x14ac:dyDescent="0.25">
      <c r="A10667" s="5">
        <v>44854.375</v>
      </c>
      <c r="B10667" s="6">
        <v>319.48</v>
      </c>
      <c r="C10667" s="6">
        <v>314.40370000000001</v>
      </c>
      <c r="D10667" s="6">
        <v>1.61458023553794E-2</v>
      </c>
      <c r="E10667" s="4">
        <f t="shared" si="41"/>
        <v>0.14453193460601657</v>
      </c>
      <c r="F10667" s="4"/>
    </row>
    <row r="10668" spans="1:6" ht="13.2" x14ac:dyDescent="0.25">
      <c r="A10668" s="5">
        <v>44854.416666666664</v>
      </c>
      <c r="B10668" s="6">
        <v>335.81</v>
      </c>
      <c r="C10668" s="6">
        <v>319.15726999999998</v>
      </c>
      <c r="D10668" s="6">
        <v>5.2177191514390403E-2</v>
      </c>
      <c r="E10668" s="4">
        <f t="shared" si="41"/>
        <v>0.1395172205815654</v>
      </c>
      <c r="F10668" s="4"/>
    </row>
    <row r="10669" spans="1:6" ht="13.2" x14ac:dyDescent="0.25">
      <c r="A10669" s="5">
        <v>44854.458333333336</v>
      </c>
      <c r="B10669" s="6">
        <v>338.01</v>
      </c>
      <c r="C10669" s="6">
        <v>315.51898</v>
      </c>
      <c r="D10669" s="6">
        <v>7.1282621413139596E-2</v>
      </c>
      <c r="E10669" s="4">
        <f t="shared" si="41"/>
        <v>0.13615030207954756</v>
      </c>
      <c r="F10669" s="4"/>
    </row>
    <row r="10670" spans="1:6" ht="13.2" x14ac:dyDescent="0.25">
      <c r="A10670" s="5">
        <v>44854.5</v>
      </c>
      <c r="B10670" s="6">
        <v>337.7</v>
      </c>
      <c r="C10670" s="6">
        <v>308.89146</v>
      </c>
      <c r="D10670" s="6">
        <v>9.3264281246234496E-2</v>
      </c>
      <c r="E10670" s="4">
        <f t="shared" si="41"/>
        <v>0.13468340459903053</v>
      </c>
      <c r="F10670" s="4"/>
    </row>
    <row r="10671" spans="1:6" ht="13.2" x14ac:dyDescent="0.25">
      <c r="A10671" s="5">
        <v>44854.541666666664</v>
      </c>
      <c r="B10671" s="6">
        <v>336.95</v>
      </c>
      <c r="C10671" s="6">
        <v>304.75420000000003</v>
      </c>
      <c r="D10671" s="6">
        <v>0.105645139591185</v>
      </c>
      <c r="E10671" s="4">
        <f t="shared" si="41"/>
        <v>0.13355552999117579</v>
      </c>
      <c r="F10671" s="4"/>
    </row>
    <row r="10672" spans="1:6" ht="13.2" x14ac:dyDescent="0.25">
      <c r="A10672" s="5">
        <v>44854.583333333336</v>
      </c>
      <c r="B10672" s="6">
        <v>330.35</v>
      </c>
      <c r="C10672" s="6">
        <v>297.39807000000002</v>
      </c>
      <c r="D10672" s="6">
        <v>0.110800752674689</v>
      </c>
      <c r="E10672" s="4">
        <f t="shared" si="41"/>
        <v>0.13084323640162099</v>
      </c>
      <c r="F10672" s="4"/>
    </row>
    <row r="10673" spans="1:6" ht="13.2" x14ac:dyDescent="0.25">
      <c r="A10673" s="5">
        <v>44854.625</v>
      </c>
      <c r="B10673" s="6">
        <v>294.95999999999998</v>
      </c>
      <c r="C10673" s="6">
        <v>267.43088999999998</v>
      </c>
      <c r="D10673" s="6">
        <v>0.102939155607641</v>
      </c>
      <c r="E10673" s="4">
        <f t="shared" si="41"/>
        <v>0.12629427079397201</v>
      </c>
      <c r="F10673" s="4"/>
    </row>
    <row r="10674" spans="1:6" ht="13.2" x14ac:dyDescent="0.25">
      <c r="A10674" s="5">
        <v>44854.666666666664</v>
      </c>
      <c r="B10674" s="6">
        <v>224.98</v>
      </c>
      <c r="C10674" s="6">
        <v>218.17158000000001</v>
      </c>
      <c r="D10674" s="6">
        <v>3.1206722708796299E-2</v>
      </c>
      <c r="E10674" s="4">
        <f t="shared" si="41"/>
        <v>0.12356478411001304</v>
      </c>
      <c r="F10674" s="4"/>
    </row>
    <row r="10675" spans="1:6" ht="13.2" x14ac:dyDescent="0.25">
      <c r="A10675" s="5">
        <v>44854.708333333336</v>
      </c>
      <c r="B10675" s="6">
        <v>183.38</v>
      </c>
      <c r="C10675" s="6">
        <v>174.62287000000001</v>
      </c>
      <c r="D10675" s="6">
        <v>5.0148814986261399E-2</v>
      </c>
      <c r="E10675" s="4">
        <f t="shared" si="41"/>
        <v>0.11840995268967337</v>
      </c>
      <c r="F10675" s="4"/>
    </row>
    <row r="10676" spans="1:6" ht="13.2" x14ac:dyDescent="0.25">
      <c r="A10676" s="5">
        <v>44854.75</v>
      </c>
      <c r="B10676" s="6">
        <v>176.15</v>
      </c>
      <c r="C10676" s="6">
        <v>154.91435000000001</v>
      </c>
      <c r="D10676" s="6">
        <v>0.137079941270773</v>
      </c>
      <c r="E10676" s="4">
        <f t="shared" si="41"/>
        <v>0.11572749524488057</v>
      </c>
      <c r="F10676" s="4"/>
    </row>
    <row r="10677" spans="1:6" ht="13.2" x14ac:dyDescent="0.25">
      <c r="A10677" s="5">
        <v>44854.791666666664</v>
      </c>
      <c r="B10677" s="6">
        <v>179.93</v>
      </c>
      <c r="C10677" s="6">
        <v>153.95994999999999</v>
      </c>
      <c r="D10677" s="6">
        <v>0.168680556209585</v>
      </c>
      <c r="E10677" s="4">
        <f t="shared" si="41"/>
        <v>0.11353009122200508</v>
      </c>
      <c r="F10677" s="4"/>
    </row>
    <row r="10678" spans="1:6" ht="13.2" x14ac:dyDescent="0.25">
      <c r="A10678" s="5">
        <v>44854.833333333336</v>
      </c>
      <c r="B10678" s="6">
        <v>171.47</v>
      </c>
      <c r="C10678" s="6">
        <v>157.98724000000001</v>
      </c>
      <c r="D10678" s="6">
        <v>8.5340816131732999E-2</v>
      </c>
      <c r="E10678" s="4">
        <f t="shared" si="41"/>
        <v>0.10704917535402715</v>
      </c>
      <c r="F10678" s="4"/>
    </row>
    <row r="10679" spans="1:6" ht="13.2" x14ac:dyDescent="0.25">
      <c r="A10679" s="5">
        <v>44854.875</v>
      </c>
      <c r="B10679" s="6">
        <v>169.89</v>
      </c>
      <c r="C10679" s="6">
        <v>165.18034</v>
      </c>
      <c r="D10679" s="6">
        <v>2.8512230934988898E-2</v>
      </c>
      <c r="E10679" s="4">
        <f t="shared" si="41"/>
        <v>9.5517207168455506E-2</v>
      </c>
      <c r="F10679" s="4"/>
    </row>
    <row r="10680" spans="1:6" ht="13.2" x14ac:dyDescent="0.25">
      <c r="A10680" s="5">
        <v>44854.916666666664</v>
      </c>
      <c r="B10680" s="6">
        <v>180.06</v>
      </c>
      <c r="C10680" s="6">
        <v>179.10650999999999</v>
      </c>
      <c r="D10680" s="6">
        <v>5.3235920905388397E-3</v>
      </c>
      <c r="E10680" s="4">
        <f t="shared" si="41"/>
        <v>7.9672952251153339E-2</v>
      </c>
      <c r="F10680" s="4"/>
    </row>
    <row r="10681" spans="1:6" ht="13.2" x14ac:dyDescent="0.25">
      <c r="A10681" s="5">
        <v>44854.958333333336</v>
      </c>
      <c r="B10681" s="6">
        <v>197.67</v>
      </c>
      <c r="C10681" s="6">
        <v>202.63836000000001</v>
      </c>
      <c r="D10681" s="6">
        <v>2.4518358715496999E-2</v>
      </c>
      <c r="E10681" s="4">
        <f t="shared" si="41"/>
        <v>6.4256982458847256E-2</v>
      </c>
      <c r="F10681" s="4"/>
    </row>
    <row r="10682" spans="1:6" ht="13.2" x14ac:dyDescent="0.25">
      <c r="A10682" s="5">
        <v>44855</v>
      </c>
      <c r="B10682" s="6">
        <v>229.71</v>
      </c>
      <c r="C10682" s="6">
        <v>232.47993</v>
      </c>
      <c r="D10682" s="6">
        <v>1.1914705927517999E-2</v>
      </c>
      <c r="E10682" s="4">
        <f t="shared" si="41"/>
        <v>6.2327227219398519E-2</v>
      </c>
      <c r="F10682" s="4"/>
    </row>
    <row r="10683" spans="1:6" ht="13.2" x14ac:dyDescent="0.25">
      <c r="A10683" s="5">
        <v>44855.041666666664</v>
      </c>
      <c r="B10683" s="6">
        <v>306.64999999999998</v>
      </c>
      <c r="C10683" s="6">
        <v>271.28183999999999</v>
      </c>
      <c r="D10683" s="6">
        <v>0.13037422630279999</v>
      </c>
      <c r="E10683" s="4">
        <f t="shared" si="41"/>
        <v>6.691457036096958E-2</v>
      </c>
      <c r="F10683" s="4"/>
    </row>
    <row r="10684" spans="1:6" ht="13.2" x14ac:dyDescent="0.25">
      <c r="A10684" s="5">
        <v>44855.083333333336</v>
      </c>
      <c r="B10684" s="6">
        <v>322.7</v>
      </c>
      <c r="C10684" s="6">
        <v>293.45024000000001</v>
      </c>
      <c r="D10684" s="6">
        <v>9.9675365745142894E-2</v>
      </c>
      <c r="E10684" s="4">
        <f t="shared" si="41"/>
        <v>7.0293142818391136E-2</v>
      </c>
      <c r="F10684" s="4"/>
    </row>
    <row r="10685" spans="1:6" ht="13.2" x14ac:dyDescent="0.25">
      <c r="A10685" s="5">
        <v>44855.125</v>
      </c>
      <c r="B10685" s="6">
        <v>316.39</v>
      </c>
      <c r="C10685" s="6">
        <v>296.53296</v>
      </c>
      <c r="D10685" s="6">
        <v>6.6964023156144206E-2</v>
      </c>
      <c r="E10685" s="4">
        <f t="shared" si="41"/>
        <v>7.1740085756358415E-2</v>
      </c>
      <c r="F10685" s="4"/>
    </row>
    <row r="10686" spans="1:6" ht="13.2" x14ac:dyDescent="0.25">
      <c r="A10686" s="5">
        <v>44855.166666666664</v>
      </c>
      <c r="B10686" s="6">
        <v>306.12</v>
      </c>
      <c r="C10686" s="6">
        <v>292.15899999999999</v>
      </c>
      <c r="D10686" s="6">
        <v>4.7785623581679801E-2</v>
      </c>
      <c r="E10686" s="4">
        <f t="shared" si="41"/>
        <v>7.1255845984900673E-2</v>
      </c>
      <c r="F10686" s="4"/>
    </row>
    <row r="10687" spans="1:6" ht="13.2" x14ac:dyDescent="0.25">
      <c r="A10687" s="5">
        <v>44855.208333333336</v>
      </c>
      <c r="B10687" s="6">
        <v>299.04000000000002</v>
      </c>
      <c r="C10687" s="6">
        <v>291.67068999999998</v>
      </c>
      <c r="D10687" s="6">
        <v>2.5265857189832899E-2</v>
      </c>
      <c r="E10687" s="4">
        <f t="shared" si="41"/>
        <v>6.8428100518497487E-2</v>
      </c>
      <c r="F10687" s="4"/>
    </row>
    <row r="10688" spans="1:6" ht="13.2" x14ac:dyDescent="0.25">
      <c r="A10688" s="5">
        <v>44855.25</v>
      </c>
      <c r="B10688" s="6">
        <v>301.02999999999997</v>
      </c>
      <c r="C10688" s="6">
        <v>291.99385000000001</v>
      </c>
      <c r="D10688" s="6">
        <v>3.09463709595252E-2</v>
      </c>
      <c r="E10688" s="4">
        <f t="shared" si="41"/>
        <v>6.6458769730846481E-2</v>
      </c>
      <c r="F10688" s="4"/>
    </row>
    <row r="10689" spans="1:6" ht="13.2" x14ac:dyDescent="0.25">
      <c r="A10689" s="5">
        <v>44855.291666666664</v>
      </c>
      <c r="B10689" s="6">
        <v>313.10000000000002</v>
      </c>
      <c r="C10689" s="6">
        <v>287.70418999999998</v>
      </c>
      <c r="D10689" s="6">
        <v>8.8270560119406094E-2</v>
      </c>
      <c r="E10689" s="4">
        <f t="shared" si="41"/>
        <v>6.7412001666660046E-2</v>
      </c>
      <c r="F10689" s="4"/>
    </row>
    <row r="10690" spans="1:6" ht="13.2" x14ac:dyDescent="0.25">
      <c r="A10690" s="5">
        <v>44855.333333333336</v>
      </c>
      <c r="B10690" s="6">
        <v>334.93</v>
      </c>
      <c r="C10690" s="6">
        <v>282.36696999999998</v>
      </c>
      <c r="D10690" s="6">
        <v>0.186151482236042</v>
      </c>
      <c r="E10690" s="4">
        <f t="shared" si="41"/>
        <v>7.3767258027871804E-2</v>
      </c>
      <c r="F10690" s="4"/>
    </row>
    <row r="10691" spans="1:6" ht="13.2" x14ac:dyDescent="0.25">
      <c r="A10691" s="5">
        <v>44855.375</v>
      </c>
      <c r="B10691" s="6">
        <v>328.67</v>
      </c>
      <c r="C10691" s="6">
        <v>278.12</v>
      </c>
      <c r="D10691" s="6">
        <v>0.18175607651373499</v>
      </c>
      <c r="E10691" s="4">
        <f t="shared" si="41"/>
        <v>8.0667686117803283E-2</v>
      </c>
      <c r="F10691" s="4"/>
    </row>
    <row r="10692" spans="1:6" ht="13.2" x14ac:dyDescent="0.25">
      <c r="A10692" s="5">
        <v>44855.416666666664</v>
      </c>
      <c r="B10692" s="6">
        <v>323.91000000000003</v>
      </c>
      <c r="C10692" s="6">
        <v>276.78845000000001</v>
      </c>
      <c r="D10692" s="6">
        <v>0.17024391733108801</v>
      </c>
      <c r="E10692" s="4">
        <f t="shared" si="41"/>
        <v>8.5587133026832352E-2</v>
      </c>
      <c r="F10692" s="4"/>
    </row>
    <row r="10693" spans="1:6" ht="13.2" x14ac:dyDescent="0.25">
      <c r="A10693" s="5">
        <v>44855.458333333336</v>
      </c>
      <c r="B10693" s="6">
        <v>318.70999999999998</v>
      </c>
      <c r="C10693" s="6">
        <v>272.51830999999999</v>
      </c>
      <c r="D10693" s="6">
        <v>0.169499399875186</v>
      </c>
      <c r="E10693" s="4">
        <f t="shared" si="41"/>
        <v>8.9679498796084278E-2</v>
      </c>
      <c r="F10693" s="4"/>
    </row>
    <row r="10694" spans="1:6" ht="13.2" x14ac:dyDescent="0.25">
      <c r="A10694" s="5">
        <v>44855.5</v>
      </c>
      <c r="B10694" s="6">
        <v>317.02</v>
      </c>
      <c r="C10694" s="6">
        <v>267.14204000000001</v>
      </c>
      <c r="D10694" s="6">
        <v>0.18670951228791899</v>
      </c>
      <c r="E10694" s="4">
        <f t="shared" si="41"/>
        <v>9.3573050089487797E-2</v>
      </c>
      <c r="F10694" s="4"/>
    </row>
    <row r="10695" spans="1:6" ht="13.2" x14ac:dyDescent="0.25">
      <c r="A10695" s="5">
        <v>44855.541666666664</v>
      </c>
      <c r="B10695" s="6">
        <v>313.62</v>
      </c>
      <c r="C10695" s="6">
        <v>262.41116</v>
      </c>
      <c r="D10695" s="6">
        <v>0.195147340532315</v>
      </c>
      <c r="E10695" s="4">
        <f t="shared" si="41"/>
        <v>9.73023084620349E-2</v>
      </c>
      <c r="F10695" s="4"/>
    </row>
    <row r="10696" spans="1:6" ht="13.2" x14ac:dyDescent="0.25">
      <c r="A10696" s="5">
        <v>44855.583333333336</v>
      </c>
      <c r="B10696" s="6">
        <v>320.35000000000002</v>
      </c>
      <c r="C10696" s="6">
        <v>254.30544</v>
      </c>
      <c r="D10696" s="6">
        <v>0.259705651597543</v>
      </c>
      <c r="E10696" s="4">
        <f t="shared" si="41"/>
        <v>0.10350667925048714</v>
      </c>
      <c r="F10696" s="4"/>
    </row>
    <row r="10697" spans="1:6" ht="13.2" x14ac:dyDescent="0.25">
      <c r="A10697" s="5">
        <v>44855.625</v>
      </c>
      <c r="B10697" s="6">
        <v>301.92</v>
      </c>
      <c r="C10697" s="6">
        <v>228.11984000000001</v>
      </c>
      <c r="D10697" s="6">
        <v>0.32351486832534998</v>
      </c>
      <c r="E10697" s="4">
        <f t="shared" si="41"/>
        <v>0.11269733394705835</v>
      </c>
      <c r="F10697" s="4"/>
    </row>
    <row r="10698" spans="1:6" ht="13.2" x14ac:dyDescent="0.25">
      <c r="A10698" s="5">
        <v>44855.666666666664</v>
      </c>
      <c r="B10698" s="6">
        <v>214.81</v>
      </c>
      <c r="C10698" s="6">
        <v>188.69758999999999</v>
      </c>
      <c r="D10698" s="6">
        <v>0.138382318502319</v>
      </c>
      <c r="E10698" s="4">
        <f t="shared" si="41"/>
        <v>0.11716298377178846</v>
      </c>
      <c r="F10698" s="4"/>
    </row>
    <row r="10699" spans="1:6" ht="13.2" x14ac:dyDescent="0.25">
      <c r="A10699" s="5">
        <v>44855.708333333336</v>
      </c>
      <c r="B10699" s="6">
        <v>170.45</v>
      </c>
      <c r="C10699" s="6">
        <v>155.85014000000001</v>
      </c>
      <c r="D10699" s="6">
        <v>9.3678837888756306E-2</v>
      </c>
      <c r="E10699" s="4">
        <f t="shared" si="41"/>
        <v>0.11897673472605909</v>
      </c>
      <c r="F10699" s="4"/>
    </row>
    <row r="10700" spans="1:6" ht="13.2" x14ac:dyDescent="0.25">
      <c r="A10700" s="5">
        <v>44855.75</v>
      </c>
      <c r="B10700" s="6">
        <v>161.6</v>
      </c>
      <c r="C10700" s="6">
        <v>143.15463</v>
      </c>
      <c r="D10700" s="6">
        <v>0.12884927298544199</v>
      </c>
      <c r="E10700" s="4">
        <f t="shared" si="41"/>
        <v>0.1186337902141703</v>
      </c>
      <c r="F10700" s="4"/>
    </row>
    <row r="10701" spans="1:6" ht="13.2" x14ac:dyDescent="0.25">
      <c r="A10701" s="5">
        <v>44855.791666666664</v>
      </c>
      <c r="B10701" s="6">
        <v>158.66</v>
      </c>
      <c r="C10701" s="6">
        <v>142.93485999999999</v>
      </c>
      <c r="D10701" s="6">
        <v>0.11001612902548701</v>
      </c>
      <c r="E10701" s="4">
        <f t="shared" si="41"/>
        <v>0.11618943908149955</v>
      </c>
      <c r="F10701" s="4"/>
    </row>
    <row r="10702" spans="1:6" ht="13.2" x14ac:dyDescent="0.25">
      <c r="A10702" s="5">
        <v>44855.833333333336</v>
      </c>
      <c r="B10702" s="6">
        <v>154.06</v>
      </c>
      <c r="C10702" s="6">
        <v>144.69519</v>
      </c>
      <c r="D10702" s="6">
        <v>6.4720948913367493E-2</v>
      </c>
      <c r="E10702" s="4">
        <f t="shared" si="41"/>
        <v>0.11533027794740097</v>
      </c>
      <c r="F10702" s="4"/>
    </row>
    <row r="10703" spans="1:6" ht="13.2" x14ac:dyDescent="0.25">
      <c r="A10703" s="5">
        <v>44855.875</v>
      </c>
      <c r="B10703" s="6">
        <v>147.06</v>
      </c>
      <c r="C10703" s="6">
        <v>150.5249</v>
      </c>
      <c r="D10703" s="6">
        <v>2.3018782938902398E-2</v>
      </c>
      <c r="E10703" s="4">
        <f t="shared" si="41"/>
        <v>0.11510138428089739</v>
      </c>
      <c r="F10703" s="4"/>
    </row>
    <row r="10704" spans="1:6" ht="13.2" x14ac:dyDescent="0.25">
      <c r="A10704" s="5">
        <v>44855.916666666664</v>
      </c>
      <c r="B10704" s="6">
        <v>149.94999999999999</v>
      </c>
      <c r="C10704" s="6">
        <v>164.18545</v>
      </c>
      <c r="D10704" s="6">
        <v>8.6703480728651694E-2</v>
      </c>
      <c r="E10704" s="4">
        <f t="shared" si="41"/>
        <v>0.11849221297415208</v>
      </c>
      <c r="F10704" s="4"/>
    </row>
    <row r="10705" spans="1:6" ht="13.2" x14ac:dyDescent="0.25">
      <c r="A10705" s="5">
        <v>44855.958333333336</v>
      </c>
      <c r="B10705" s="6">
        <v>160.49</v>
      </c>
      <c r="C10705" s="6">
        <v>188.13204999999999</v>
      </c>
      <c r="D10705" s="6">
        <v>0.14692897887414699</v>
      </c>
      <c r="E10705" s="4">
        <f t="shared" si="41"/>
        <v>0.12359265548076249</v>
      </c>
      <c r="F10705" s="4"/>
    </row>
    <row r="10706" spans="1:6" ht="13.2" x14ac:dyDescent="0.25">
      <c r="A10706" s="5">
        <v>44856</v>
      </c>
      <c r="B10706" s="6">
        <v>190.3</v>
      </c>
      <c r="C10706" s="6">
        <v>197.92321000000001</v>
      </c>
      <c r="D10706" s="6">
        <v>3.8515998199503701E-2</v>
      </c>
      <c r="E10706" s="4">
        <f t="shared" si="41"/>
        <v>0.1247010426587619</v>
      </c>
      <c r="F10706" s="4"/>
    </row>
    <row r="10707" spans="1:6" ht="13.2" x14ac:dyDescent="0.25">
      <c r="A10707" s="5">
        <v>44856.041666666664</v>
      </c>
      <c r="B10707" s="6">
        <v>249.88</v>
      </c>
      <c r="C10707" s="6">
        <v>236.39576</v>
      </c>
      <c r="D10707" s="6">
        <v>5.7040955387693902E-2</v>
      </c>
      <c r="E10707" s="4">
        <f t="shared" si="41"/>
        <v>0.12164548970396584</v>
      </c>
      <c r="F10707" s="4"/>
    </row>
    <row r="10708" spans="1:6" ht="13.2" x14ac:dyDescent="0.25">
      <c r="A10708" s="5">
        <v>44856.083333333336</v>
      </c>
      <c r="B10708" s="6">
        <v>276.62</v>
      </c>
      <c r="C10708" s="6">
        <v>261.75454000000002</v>
      </c>
      <c r="D10708" s="6">
        <v>5.6791603308962602E-2</v>
      </c>
      <c r="E10708" s="4">
        <f t="shared" si="41"/>
        <v>0.11985866626912496</v>
      </c>
      <c r="F10708" s="4"/>
    </row>
    <row r="10709" spans="1:6" ht="13.2" x14ac:dyDescent="0.25">
      <c r="A10709" s="5">
        <v>44856.125</v>
      </c>
      <c r="B10709" s="6">
        <v>270.77</v>
      </c>
      <c r="C10709" s="6">
        <v>265.40355</v>
      </c>
      <c r="D10709" s="6">
        <v>2.0219963146687302E-2</v>
      </c>
      <c r="E10709" s="4">
        <f t="shared" si="41"/>
        <v>0.11791099710206426</v>
      </c>
      <c r="F10709" s="4"/>
    </row>
    <row r="10710" spans="1:6" ht="13.2" x14ac:dyDescent="0.25">
      <c r="A10710" s="5">
        <v>44856.166666666664</v>
      </c>
      <c r="B10710" s="6">
        <v>270.13</v>
      </c>
      <c r="C10710" s="6">
        <v>256.84329000000002</v>
      </c>
      <c r="D10710" s="6">
        <v>5.1730804413850799E-2</v>
      </c>
      <c r="E10710" s="4">
        <f t="shared" si="41"/>
        <v>0.11807537963673805</v>
      </c>
      <c r="F10710" s="4"/>
    </row>
    <row r="10711" spans="1:6" ht="13.2" x14ac:dyDescent="0.25">
      <c r="A10711" s="5">
        <v>44856.208333333336</v>
      </c>
      <c r="B10711" s="6">
        <v>261.02</v>
      </c>
      <c r="C10711" s="6">
        <v>251.20556999999999</v>
      </c>
      <c r="D10711" s="6">
        <v>3.9069316814909702E-2</v>
      </c>
      <c r="E10711" s="4">
        <f t="shared" si="41"/>
        <v>0.11865052378778292</v>
      </c>
      <c r="F10711" s="4"/>
    </row>
    <row r="10712" spans="1:6" ht="13.2" x14ac:dyDescent="0.25">
      <c r="A10712" s="5">
        <v>44856.25</v>
      </c>
      <c r="B10712" s="6">
        <v>277.66000000000003</v>
      </c>
      <c r="C10712" s="6">
        <v>247.46072000000001</v>
      </c>
      <c r="D10712" s="6">
        <v>0.12203666101028</v>
      </c>
      <c r="E10712" s="4">
        <f t="shared" si="41"/>
        <v>0.12244595253989772</v>
      </c>
      <c r="F10712" s="4"/>
    </row>
    <row r="10713" spans="1:6" ht="13.2" x14ac:dyDescent="0.25">
      <c r="A10713" s="5">
        <v>44856.291666666664</v>
      </c>
      <c r="B10713" s="6">
        <v>270.67</v>
      </c>
      <c r="C10713" s="6">
        <v>240.03075999999999</v>
      </c>
      <c r="D10713" s="6">
        <v>0.12764713989157001</v>
      </c>
      <c r="E10713" s="4">
        <f t="shared" si="41"/>
        <v>0.12408664336373787</v>
      </c>
      <c r="F10713" s="4"/>
    </row>
    <row r="10714" spans="1:6" ht="13.2" x14ac:dyDescent="0.25">
      <c r="A10714" s="5">
        <v>44856.333333333336</v>
      </c>
      <c r="B10714" s="6">
        <v>261.64</v>
      </c>
      <c r="C10714" s="6">
        <v>233.19798</v>
      </c>
      <c r="D10714" s="6">
        <v>0.12196512165328301</v>
      </c>
      <c r="E10714" s="4">
        <f t="shared" si="41"/>
        <v>0.12141221167278958</v>
      </c>
      <c r="F10714" s="4"/>
    </row>
    <row r="10715" spans="1:6" ht="13.2" x14ac:dyDescent="0.25">
      <c r="A10715" s="5">
        <v>44856.375</v>
      </c>
      <c r="B10715" s="6">
        <v>262.64999999999998</v>
      </c>
      <c r="C10715" s="6">
        <v>227.81715</v>
      </c>
      <c r="D10715" s="6">
        <v>0.15289827829028599</v>
      </c>
      <c r="E10715" s="4">
        <f t="shared" si="41"/>
        <v>0.1202098034134792</v>
      </c>
      <c r="F10715" s="4"/>
    </row>
    <row r="10716" spans="1:6" ht="13.2" x14ac:dyDescent="0.25">
      <c r="A10716" s="5">
        <v>44856.416666666664</v>
      </c>
      <c r="B10716" s="6">
        <v>257.39</v>
      </c>
      <c r="C10716" s="6">
        <v>224.06757999999999</v>
      </c>
      <c r="D10716" s="6">
        <v>0.14871593650451301</v>
      </c>
      <c r="E10716" s="4">
        <f t="shared" si="41"/>
        <v>0.11931280421237193</v>
      </c>
      <c r="F10716" s="4"/>
    </row>
    <row r="10717" spans="1:6" ht="13.2" x14ac:dyDescent="0.25">
      <c r="A10717" s="5">
        <v>44856.458333333336</v>
      </c>
      <c r="B10717" s="6">
        <v>254.21</v>
      </c>
      <c r="C10717" s="6">
        <v>224.35773</v>
      </c>
      <c r="D10717" s="6">
        <v>0.13305656996975301</v>
      </c>
      <c r="E10717" s="4">
        <f t="shared" si="41"/>
        <v>0.1177943529663122</v>
      </c>
      <c r="F10717" s="4"/>
    </row>
    <row r="10718" spans="1:6" ht="13.2" x14ac:dyDescent="0.25">
      <c r="A10718" s="5">
        <v>44856.5</v>
      </c>
      <c r="B10718" s="6">
        <v>255.76</v>
      </c>
      <c r="C10718" s="6">
        <v>229.72078999999999</v>
      </c>
      <c r="D10718" s="6">
        <v>0.113351560387721</v>
      </c>
      <c r="E10718" s="4">
        <f t="shared" si="41"/>
        <v>0.11473777163713729</v>
      </c>
      <c r="F10718" s="4"/>
    </row>
    <row r="10719" spans="1:6" ht="13.2" x14ac:dyDescent="0.25">
      <c r="A10719" s="5">
        <v>44856.541666666664</v>
      </c>
      <c r="B10719" s="6">
        <v>260.69</v>
      </c>
      <c r="C10719" s="6">
        <v>233.35699</v>
      </c>
      <c r="D10719" s="6">
        <v>0.1171295961608</v>
      </c>
      <c r="E10719" s="4">
        <f t="shared" si="41"/>
        <v>0.11148703228832417</v>
      </c>
      <c r="F10719" s="4"/>
    </row>
    <row r="10720" spans="1:6" ht="13.2" x14ac:dyDescent="0.25">
      <c r="A10720" s="5">
        <v>44856.583333333336</v>
      </c>
      <c r="B10720" s="6">
        <v>259.55</v>
      </c>
      <c r="C10720" s="6">
        <v>226.09578999999999</v>
      </c>
      <c r="D10720" s="6">
        <v>0.147964763076747</v>
      </c>
      <c r="E10720" s="4">
        <f t="shared" si="41"/>
        <v>0.10683116193329101</v>
      </c>
      <c r="F10720" s="4"/>
    </row>
    <row r="10721" spans="1:6" ht="13.2" x14ac:dyDescent="0.25">
      <c r="A10721" s="5">
        <v>44856.625</v>
      </c>
      <c r="B10721" s="6">
        <v>234.84</v>
      </c>
      <c r="C10721" s="6">
        <v>200.25037</v>
      </c>
      <c r="D10721" s="6">
        <v>0.17273191555151601</v>
      </c>
      <c r="E10721" s="4">
        <f t="shared" si="41"/>
        <v>0.10054853890104792</v>
      </c>
      <c r="F10721" s="4"/>
    </row>
    <row r="10722" spans="1:6" ht="13.2" x14ac:dyDescent="0.25">
      <c r="A10722" s="5">
        <v>44856.666666666664</v>
      </c>
      <c r="B10722" s="6">
        <v>145.88999999999999</v>
      </c>
      <c r="C10722" s="6">
        <v>165.45060000000001</v>
      </c>
      <c r="D10722" s="6">
        <v>0.118226225834176</v>
      </c>
      <c r="E10722" s="4">
        <f t="shared" si="41"/>
        <v>9.9708701706541961E-2</v>
      </c>
      <c r="F10722" s="4"/>
    </row>
    <row r="10723" spans="1:6" ht="13.2" x14ac:dyDescent="0.25">
      <c r="A10723" s="5">
        <v>44856.708333333336</v>
      </c>
      <c r="B10723" s="6">
        <v>114.25</v>
      </c>
      <c r="C10723" s="6">
        <v>137.86283</v>
      </c>
      <c r="D10723" s="6">
        <v>0.17127771133089301</v>
      </c>
      <c r="E10723" s="4">
        <f t="shared" si="41"/>
        <v>0.10294198809996434</v>
      </c>
      <c r="F10723" s="4"/>
    </row>
    <row r="10724" spans="1:6" ht="13.2" x14ac:dyDescent="0.25">
      <c r="A10724" s="5">
        <v>44856.75</v>
      </c>
      <c r="B10724" s="6">
        <v>104.96</v>
      </c>
      <c r="C10724" s="6">
        <v>128.48528999999999</v>
      </c>
      <c r="D10724" s="6">
        <v>0.18309714676287001</v>
      </c>
      <c r="E10724" s="4">
        <f t="shared" si="41"/>
        <v>0.10520231617402385</v>
      </c>
      <c r="F10724" s="4"/>
    </row>
    <row r="10725" spans="1:6" ht="13.2" x14ac:dyDescent="0.25">
      <c r="A10725" s="5">
        <v>44856.791666666664</v>
      </c>
      <c r="B10725" s="6">
        <v>103.35</v>
      </c>
      <c r="C10725" s="6">
        <v>129.54195000000001</v>
      </c>
      <c r="D10725" s="6">
        <v>0.202188943427206</v>
      </c>
      <c r="E10725" s="4">
        <f t="shared" si="41"/>
        <v>0.1090428501074288</v>
      </c>
      <c r="F10725" s="4"/>
    </row>
    <row r="10726" spans="1:6" ht="13.2" x14ac:dyDescent="0.25">
      <c r="A10726" s="5">
        <v>44856.833333333336</v>
      </c>
      <c r="B10726" s="6">
        <v>101.99</v>
      </c>
      <c r="C10726" s="6">
        <v>131.47243</v>
      </c>
      <c r="D10726" s="6">
        <v>0.22424800393512101</v>
      </c>
      <c r="E10726" s="4">
        <f t="shared" si="41"/>
        <v>0.11568981073333517</v>
      </c>
      <c r="F10726" s="4"/>
    </row>
    <row r="10727" spans="1:6" ht="13.2" x14ac:dyDescent="0.25">
      <c r="A10727" s="5">
        <v>44856.875</v>
      </c>
      <c r="B10727" s="6">
        <v>95.2</v>
      </c>
      <c r="C10727" s="6">
        <v>134.26401999999999</v>
      </c>
      <c r="D10727" s="6">
        <v>0.29094928038055101</v>
      </c>
      <c r="E10727" s="4">
        <f t="shared" si="41"/>
        <v>0.12685358146007056</v>
      </c>
      <c r="F10727" s="4"/>
    </row>
    <row r="10728" spans="1:6" ht="13.2" x14ac:dyDescent="0.25">
      <c r="A10728" s="5">
        <v>44856.916666666664</v>
      </c>
      <c r="B10728" s="6">
        <v>89.35</v>
      </c>
      <c r="C10728" s="6">
        <v>141.45902000000001</v>
      </c>
      <c r="D10728" s="6">
        <v>0.36836830906929802</v>
      </c>
      <c r="E10728" s="4">
        <f t="shared" si="41"/>
        <v>0.13858961597426414</v>
      </c>
      <c r="F10728" s="4"/>
    </row>
    <row r="10729" spans="1:6" ht="13.2" x14ac:dyDescent="0.25">
      <c r="A10729" s="5">
        <v>44856.958333333336</v>
      </c>
      <c r="B10729" s="6">
        <v>101.03</v>
      </c>
      <c r="C10729" s="6">
        <v>160.17057</v>
      </c>
      <c r="D10729" s="6">
        <v>0.36923493498212501</v>
      </c>
      <c r="E10729" s="4">
        <f t="shared" si="41"/>
        <v>0.14785236414542988</v>
      </c>
      <c r="F10729" s="4"/>
    </row>
    <row r="10730" spans="1:6" ht="13.2" x14ac:dyDescent="0.25">
      <c r="A10730" s="5">
        <v>44857</v>
      </c>
      <c r="B10730" s="6">
        <v>142.69999999999999</v>
      </c>
      <c r="C10730" s="6">
        <v>162.95802</v>
      </c>
      <c r="D10730" s="6">
        <v>0.12431434795292599</v>
      </c>
      <c r="E10730" s="4">
        <f t="shared" si="41"/>
        <v>0.15142729538515584</v>
      </c>
      <c r="F10730" s="4"/>
    </row>
    <row r="10731" spans="1:6" ht="13.2" x14ac:dyDescent="0.25">
      <c r="A10731" s="5">
        <v>44857.041666666664</v>
      </c>
      <c r="B10731" s="6">
        <v>216.82</v>
      </c>
      <c r="C10731" s="6">
        <v>192.96394000000001</v>
      </c>
      <c r="D10731" s="6">
        <v>0.12362962738012</v>
      </c>
      <c r="E10731" s="4">
        <f t="shared" si="41"/>
        <v>0.15420182338484026</v>
      </c>
      <c r="F10731" s="4"/>
    </row>
    <row r="10732" spans="1:6" ht="13.2" x14ac:dyDescent="0.25">
      <c r="A10732" s="5">
        <v>44857.083333333336</v>
      </c>
      <c r="B10732" s="6">
        <v>256.37</v>
      </c>
      <c r="C10732" s="6">
        <v>209.37732</v>
      </c>
      <c r="D10732" s="6">
        <v>0.224440163815259</v>
      </c>
      <c r="E10732" s="4">
        <f t="shared" si="41"/>
        <v>0.1611871800726026</v>
      </c>
      <c r="F10732" s="4"/>
    </row>
    <row r="10733" spans="1:6" ht="13.2" x14ac:dyDescent="0.25">
      <c r="A10733" s="5">
        <v>44857.125</v>
      </c>
      <c r="B10733" s="6">
        <v>248.3</v>
      </c>
      <c r="C10733" s="6">
        <v>215.86332999999999</v>
      </c>
      <c r="D10733" s="6">
        <v>0.15026484581702701</v>
      </c>
      <c r="E10733" s="4">
        <f t="shared" si="41"/>
        <v>0.16660571685053341</v>
      </c>
      <c r="F10733" s="4"/>
    </row>
    <row r="10734" spans="1:6" ht="13.2" x14ac:dyDescent="0.25">
      <c r="A10734" s="5">
        <v>44857.166666666664</v>
      </c>
      <c r="B10734" s="6">
        <v>246.26</v>
      </c>
      <c r="C10734" s="6">
        <v>218.55743000000001</v>
      </c>
      <c r="D10734" s="6">
        <v>0.126751902234575</v>
      </c>
      <c r="E10734" s="4">
        <f t="shared" si="41"/>
        <v>0.16973159592639694</v>
      </c>
      <c r="F10734" s="4"/>
    </row>
    <row r="10735" spans="1:6" ht="13.2" x14ac:dyDescent="0.25">
      <c r="A10735" s="5">
        <v>44857.208333333336</v>
      </c>
      <c r="B10735" s="6">
        <v>251.52</v>
      </c>
      <c r="C10735" s="6">
        <v>218.43083999999999</v>
      </c>
      <c r="D10735" s="6">
        <v>0.15148575173725401</v>
      </c>
      <c r="E10735" s="4">
        <f t="shared" ref="E10735:E10989" si="42">AVERAGE(D10712:D10735)</f>
        <v>0.17441561404816128</v>
      </c>
      <c r="F10735" s="4"/>
    </row>
    <row r="10736" spans="1:6" ht="13.2" x14ac:dyDescent="0.25">
      <c r="A10736" s="5">
        <v>44857.25</v>
      </c>
      <c r="B10736" s="6">
        <v>260.06</v>
      </c>
      <c r="C10736" s="6">
        <v>212.02395000000001</v>
      </c>
      <c r="D10736" s="6">
        <v>0.22655954669271999</v>
      </c>
      <c r="E10736" s="4">
        <f t="shared" si="42"/>
        <v>0.17877073428492962</v>
      </c>
      <c r="F10736" s="4"/>
    </row>
    <row r="10737" spans="1:6" ht="13.2" x14ac:dyDescent="0.25">
      <c r="A10737" s="5">
        <v>44857.291666666664</v>
      </c>
      <c r="B10737" s="6">
        <v>268</v>
      </c>
      <c r="C10737" s="6">
        <v>200.93622999999999</v>
      </c>
      <c r="D10737" s="6">
        <v>0.33375648582637302</v>
      </c>
      <c r="E10737" s="4">
        <f t="shared" si="42"/>
        <v>0.18735862369887971</v>
      </c>
      <c r="F10737" s="4"/>
    </row>
    <row r="10738" spans="1:6" ht="13.2" x14ac:dyDescent="0.25">
      <c r="A10738" s="5">
        <v>44857.333333333336</v>
      </c>
      <c r="B10738" s="6">
        <v>269.02</v>
      </c>
      <c r="C10738" s="6">
        <v>194.83921000000001</v>
      </c>
      <c r="D10738" s="6">
        <v>0.380728242533933</v>
      </c>
      <c r="E10738" s="4">
        <f t="shared" si="42"/>
        <v>0.19814042040224014</v>
      </c>
      <c r="F10738" s="4"/>
    </row>
    <row r="10739" spans="1:6" ht="13.2" x14ac:dyDescent="0.25">
      <c r="A10739" s="5">
        <v>44857.375</v>
      </c>
      <c r="B10739" s="6">
        <v>270.25</v>
      </c>
      <c r="C10739" s="6">
        <v>193.36288999999999</v>
      </c>
      <c r="D10739" s="6">
        <v>0.39763115869854798</v>
      </c>
      <c r="E10739" s="4">
        <f t="shared" si="42"/>
        <v>0.20833762375258438</v>
      </c>
      <c r="F10739" s="4"/>
    </row>
    <row r="10740" spans="1:6" ht="13.2" x14ac:dyDescent="0.25">
      <c r="A10740" s="5">
        <v>44857.416666666664</v>
      </c>
      <c r="B10740" s="6">
        <v>265.54000000000002</v>
      </c>
      <c r="C10740" s="6">
        <v>194.76893999999999</v>
      </c>
      <c r="D10740" s="6">
        <v>0.36335906536226997</v>
      </c>
      <c r="E10740" s="4">
        <f t="shared" si="42"/>
        <v>0.21728108745499095</v>
      </c>
      <c r="F10740" s="4"/>
    </row>
    <row r="10741" spans="1:6" ht="13.2" x14ac:dyDescent="0.25">
      <c r="A10741" s="5">
        <v>44857.458333333336</v>
      </c>
      <c r="B10741" s="6">
        <v>264.5</v>
      </c>
      <c r="C10741" s="6">
        <v>197.90591000000001</v>
      </c>
      <c r="D10741" s="6">
        <v>0.33649369036023202</v>
      </c>
      <c r="E10741" s="4">
        <f t="shared" si="42"/>
        <v>0.22575763413792757</v>
      </c>
      <c r="F10741" s="4"/>
    </row>
    <row r="10742" spans="1:6" ht="13.2" x14ac:dyDescent="0.25">
      <c r="A10742" s="5">
        <v>44857.5</v>
      </c>
      <c r="B10742" s="6">
        <v>263.61</v>
      </c>
      <c r="C10742" s="6">
        <v>201.83448000000001</v>
      </c>
      <c r="D10742" s="6">
        <v>0.30607020168209098</v>
      </c>
      <c r="E10742" s="4">
        <f t="shared" si="42"/>
        <v>0.23378757752519297</v>
      </c>
      <c r="F10742" s="4"/>
    </row>
    <row r="10743" spans="1:6" ht="13.2" x14ac:dyDescent="0.25">
      <c r="A10743" s="5">
        <v>44857.541666666664</v>
      </c>
      <c r="B10743" s="6">
        <v>262.73</v>
      </c>
      <c r="C10743" s="6">
        <v>204.40508</v>
      </c>
      <c r="D10743" s="6">
        <v>0.28533987511464898</v>
      </c>
      <c r="E10743" s="4">
        <f t="shared" si="42"/>
        <v>0.24079633914827003</v>
      </c>
      <c r="F10743" s="4"/>
    </row>
    <row r="10744" spans="1:6" ht="13.2" x14ac:dyDescent="0.25">
      <c r="A10744" s="5">
        <v>44857.583333333336</v>
      </c>
      <c r="B10744" s="6">
        <v>267.94</v>
      </c>
      <c r="C10744" s="6">
        <v>198.96014</v>
      </c>
      <c r="D10744" s="6">
        <v>0.346701907226241</v>
      </c>
      <c r="E10744" s="4">
        <f t="shared" si="42"/>
        <v>0.24907705348783227</v>
      </c>
      <c r="F10744" s="4"/>
    </row>
    <row r="10745" spans="1:6" ht="13.2" x14ac:dyDescent="0.25">
      <c r="A10745" s="5">
        <v>44857.625</v>
      </c>
      <c r="B10745" s="6">
        <v>235.13</v>
      </c>
      <c r="C10745" s="6">
        <v>176.80962</v>
      </c>
      <c r="D10745" s="6">
        <v>0.32984845507840499</v>
      </c>
      <c r="E10745" s="4">
        <f t="shared" si="42"/>
        <v>0.2556235759681193</v>
      </c>
      <c r="F10745" s="4"/>
    </row>
    <row r="10746" spans="1:6" ht="13.2" x14ac:dyDescent="0.25">
      <c r="A10746" s="5">
        <v>44857.666666666664</v>
      </c>
      <c r="B10746" s="6">
        <v>132.88</v>
      </c>
      <c r="C10746" s="6">
        <v>142.49148</v>
      </c>
      <c r="D10746" s="6">
        <v>6.7453015436431701E-2</v>
      </c>
      <c r="E10746" s="4">
        <f t="shared" si="42"/>
        <v>0.25350802553488</v>
      </c>
      <c r="F10746" s="4"/>
    </row>
    <row r="10747" spans="1:6" ht="13.2" x14ac:dyDescent="0.25">
      <c r="A10747" s="5">
        <v>44857.708333333336</v>
      </c>
      <c r="B10747" s="6">
        <v>92.27</v>
      </c>
      <c r="C10747" s="6">
        <v>111.92568</v>
      </c>
      <c r="D10747" s="6">
        <v>0.17561367507438799</v>
      </c>
      <c r="E10747" s="4">
        <f t="shared" si="42"/>
        <v>0.25368869069085892</v>
      </c>
      <c r="F10747" s="4"/>
    </row>
    <row r="10748" spans="1:6" ht="13.2" x14ac:dyDescent="0.25">
      <c r="A10748" s="5">
        <v>44857.75</v>
      </c>
      <c r="B10748" s="6">
        <v>87.6</v>
      </c>
      <c r="C10748" s="6">
        <v>99.748699999999999</v>
      </c>
      <c r="D10748" s="6">
        <v>0.121793065974794</v>
      </c>
      <c r="E10748" s="4">
        <f t="shared" si="42"/>
        <v>0.25113435399135575</v>
      </c>
      <c r="F10748" s="4"/>
    </row>
    <row r="10749" spans="1:6" ht="13.2" x14ac:dyDescent="0.25">
      <c r="A10749" s="5">
        <v>44857.791666666664</v>
      </c>
      <c r="B10749" s="6">
        <v>92.67</v>
      </c>
      <c r="C10749" s="6">
        <v>100.77218999999999</v>
      </c>
      <c r="D10749" s="6">
        <v>8.0401051123330694E-2</v>
      </c>
      <c r="E10749" s="4">
        <f t="shared" si="42"/>
        <v>0.24605985847869427</v>
      </c>
      <c r="F10749" s="4"/>
    </row>
    <row r="10750" spans="1:6" ht="13.2" x14ac:dyDescent="0.25">
      <c r="A10750" s="5">
        <v>44857.833333333336</v>
      </c>
      <c r="B10750" s="6">
        <v>84.79</v>
      </c>
      <c r="C10750" s="6">
        <v>103.10087</v>
      </c>
      <c r="D10750" s="6">
        <v>0.17760150811530401</v>
      </c>
      <c r="E10750" s="4">
        <f t="shared" si="42"/>
        <v>0.24411625448620192</v>
      </c>
      <c r="F10750" s="4"/>
    </row>
    <row r="10751" spans="1:6" ht="13.2" x14ac:dyDescent="0.25">
      <c r="A10751" s="5">
        <v>44857.875</v>
      </c>
      <c r="B10751" s="6">
        <v>79.11</v>
      </c>
      <c r="C10751" s="6">
        <v>103.22801</v>
      </c>
      <c r="D10751" s="6">
        <v>0.23363823442881401</v>
      </c>
      <c r="E10751" s="4">
        <f t="shared" si="42"/>
        <v>0.24172829423821285</v>
      </c>
      <c r="F10751" s="4"/>
    </row>
    <row r="10752" spans="1:6" ht="13.2" x14ac:dyDescent="0.25">
      <c r="A10752" s="5">
        <v>44857.916666666664</v>
      </c>
      <c r="B10752" s="6">
        <v>78.12</v>
      </c>
      <c r="C10752" s="6">
        <v>107.48482</v>
      </c>
      <c r="D10752" s="6">
        <v>0.273199694617342</v>
      </c>
      <c r="E10752" s="4">
        <f t="shared" si="42"/>
        <v>0.23776293530271472</v>
      </c>
      <c r="F10752" s="4"/>
    </row>
    <row r="10753" spans="1:6" ht="13.2" x14ac:dyDescent="0.25">
      <c r="A10753" s="5">
        <v>44857.958333333336</v>
      </c>
      <c r="B10753" s="6">
        <v>91</v>
      </c>
      <c r="C10753" s="6">
        <v>128.22157999999999</v>
      </c>
      <c r="D10753" s="6">
        <v>0.290291072688388</v>
      </c>
      <c r="E10753" s="4">
        <f t="shared" si="42"/>
        <v>0.23447360770714232</v>
      </c>
      <c r="F10753" s="4"/>
    </row>
    <row r="10754" spans="1:6" ht="13.2" x14ac:dyDescent="0.25">
      <c r="A10754" s="5">
        <v>44855</v>
      </c>
      <c r="B10754" s="6">
        <v>229.71</v>
      </c>
      <c r="C10754" s="6">
        <v>242.27305000000001</v>
      </c>
      <c r="D10754" s="6">
        <v>5.18549215441007E-2</v>
      </c>
      <c r="E10754" s="4">
        <f t="shared" si="42"/>
        <v>0.23145446494010793</v>
      </c>
      <c r="F10754" s="4"/>
    </row>
    <row r="10755" spans="1:6" ht="13.2" x14ac:dyDescent="0.25">
      <c r="A10755" s="5">
        <v>44855.041666666664</v>
      </c>
      <c r="B10755" s="6">
        <v>306.64999999999998</v>
      </c>
      <c r="C10755" s="6">
        <v>286.71719999999999</v>
      </c>
      <c r="D10755" s="6">
        <v>6.9520768199466093E-2</v>
      </c>
      <c r="E10755" s="4">
        <f t="shared" si="42"/>
        <v>0.22919992914091403</v>
      </c>
      <c r="F10755" s="4"/>
    </row>
    <row r="10756" spans="1:6" ht="13.2" x14ac:dyDescent="0.25">
      <c r="A10756" s="5">
        <v>44855.083333333336</v>
      </c>
      <c r="B10756" s="6">
        <v>322.7</v>
      </c>
      <c r="C10756" s="6">
        <v>309.74623000000003</v>
      </c>
      <c r="D10756" s="6">
        <v>4.1820589713069102E-2</v>
      </c>
      <c r="E10756" s="4">
        <f t="shared" si="42"/>
        <v>0.22159078021998946</v>
      </c>
      <c r="F10756" s="4"/>
    </row>
    <row r="10757" spans="1:6" ht="13.2" x14ac:dyDescent="0.25">
      <c r="A10757" s="5">
        <v>44855.125</v>
      </c>
      <c r="B10757" s="6">
        <v>316.39</v>
      </c>
      <c r="C10757" s="6">
        <v>313.45112999999998</v>
      </c>
      <c r="D10757" s="6">
        <v>9.3758475204731503E-3</v>
      </c>
      <c r="E10757" s="4">
        <f t="shared" si="42"/>
        <v>0.21572040529096637</v>
      </c>
      <c r="F10757" s="4"/>
    </row>
    <row r="10758" spans="1:6" ht="13.2" x14ac:dyDescent="0.25">
      <c r="A10758" s="5">
        <v>44855.166666666664</v>
      </c>
      <c r="B10758" s="6">
        <v>306.12</v>
      </c>
      <c r="C10758" s="6">
        <v>310.17174999999997</v>
      </c>
      <c r="D10758" s="6">
        <v>1.3062924009036799E-2</v>
      </c>
      <c r="E10758" s="4">
        <f t="shared" si="42"/>
        <v>0.21098336453156896</v>
      </c>
      <c r="F10758" s="4"/>
    </row>
    <row r="10759" spans="1:6" ht="13.2" x14ac:dyDescent="0.25">
      <c r="A10759" s="5">
        <v>44855.208333333336</v>
      </c>
      <c r="B10759" s="6">
        <v>299.04000000000002</v>
      </c>
      <c r="C10759" s="6">
        <v>310.42482999999999</v>
      </c>
      <c r="D10759" s="6">
        <v>3.6674997937503701E-2</v>
      </c>
      <c r="E10759" s="4">
        <f t="shared" si="42"/>
        <v>0.20619958312324604</v>
      </c>
      <c r="F10759" s="4"/>
    </row>
    <row r="10760" spans="1:6" ht="13.2" x14ac:dyDescent="0.25">
      <c r="A10760" s="5">
        <v>44855.25</v>
      </c>
      <c r="B10760" s="6">
        <v>301.02999999999997</v>
      </c>
      <c r="C10760" s="6">
        <v>311.38839999999999</v>
      </c>
      <c r="D10760" s="6">
        <v>3.32652083378829E-2</v>
      </c>
      <c r="E10760" s="4">
        <f t="shared" si="42"/>
        <v>0.19814565235846116</v>
      </c>
      <c r="F10760" s="4"/>
    </row>
    <row r="10761" spans="1:6" ht="13.2" x14ac:dyDescent="0.25">
      <c r="A10761" s="5">
        <v>44855.291666666664</v>
      </c>
      <c r="B10761" s="6">
        <v>313.10000000000002</v>
      </c>
      <c r="C10761" s="6">
        <v>306.85764999999998</v>
      </c>
      <c r="D10761" s="6">
        <v>2.0342820196922001E-2</v>
      </c>
      <c r="E10761" s="4">
        <f t="shared" si="42"/>
        <v>0.1850867496239007</v>
      </c>
      <c r="F10761" s="4"/>
    </row>
    <row r="10762" spans="1:6" ht="13.2" x14ac:dyDescent="0.25">
      <c r="A10762" s="5">
        <v>44855.333333333336</v>
      </c>
      <c r="B10762" s="6">
        <v>334.93</v>
      </c>
      <c r="C10762" s="6">
        <v>302.03845000000001</v>
      </c>
      <c r="D10762" s="6">
        <v>0.108898552485618</v>
      </c>
      <c r="E10762" s="4">
        <f t="shared" si="42"/>
        <v>0.17376051253855421</v>
      </c>
      <c r="F10762" s="4"/>
    </row>
    <row r="10763" spans="1:6" ht="13.2" x14ac:dyDescent="0.25">
      <c r="A10763" s="5">
        <v>44855.375</v>
      </c>
      <c r="B10763" s="6">
        <v>328.67</v>
      </c>
      <c r="C10763" s="6">
        <v>300.30398000000002</v>
      </c>
      <c r="D10763" s="6">
        <v>9.4457689172151402E-2</v>
      </c>
      <c r="E10763" s="4">
        <f t="shared" si="42"/>
        <v>0.16112828464162102</v>
      </c>
      <c r="F10763" s="4"/>
    </row>
    <row r="10764" spans="1:6" ht="13.2" x14ac:dyDescent="0.25">
      <c r="A10764" s="5">
        <v>44855.416666666664</v>
      </c>
      <c r="B10764" s="6">
        <v>323.91000000000003</v>
      </c>
      <c r="C10764" s="6">
        <v>303.02976999999998</v>
      </c>
      <c r="D10764" s="6">
        <v>6.8904880203684404E-2</v>
      </c>
      <c r="E10764" s="4">
        <f t="shared" si="42"/>
        <v>0.14885936026001331</v>
      </c>
      <c r="F10764" s="4"/>
    </row>
    <row r="10765" spans="1:6" ht="13.2" x14ac:dyDescent="0.25">
      <c r="A10765" s="5">
        <v>44855.458333333336</v>
      </c>
      <c r="B10765" s="6">
        <v>318.70999999999998</v>
      </c>
      <c r="C10765" s="6">
        <v>300.49025</v>
      </c>
      <c r="D10765" s="6">
        <v>6.0633414894493101E-2</v>
      </c>
      <c r="E10765" s="4">
        <f t="shared" si="42"/>
        <v>0.1373651821156075</v>
      </c>
      <c r="F10765" s="4"/>
    </row>
    <row r="10766" spans="1:6" ht="13.2" x14ac:dyDescent="0.25">
      <c r="A10766" s="5">
        <v>44855.5</v>
      </c>
      <c r="B10766" s="6">
        <v>317.02</v>
      </c>
      <c r="C10766" s="6">
        <v>295.32697999999999</v>
      </c>
      <c r="D10766" s="6">
        <v>7.3454243835087404E-2</v>
      </c>
      <c r="E10766" s="4">
        <f t="shared" si="42"/>
        <v>0.12767285053864902</v>
      </c>
      <c r="F10766" s="4"/>
    </row>
    <row r="10767" spans="1:6" ht="13.2" x14ac:dyDescent="0.25">
      <c r="A10767" s="5">
        <v>44855.541666666664</v>
      </c>
      <c r="B10767" s="6">
        <v>313.62</v>
      </c>
      <c r="C10767" s="6">
        <v>292.14902999999998</v>
      </c>
      <c r="D10767" s="6">
        <v>7.3493209955206806E-2</v>
      </c>
      <c r="E10767" s="4">
        <f t="shared" si="42"/>
        <v>0.11884590615700559</v>
      </c>
      <c r="F10767" s="4"/>
    </row>
    <row r="10768" spans="1:6" ht="13.2" x14ac:dyDescent="0.25">
      <c r="A10768" s="5">
        <v>44855.583333333336</v>
      </c>
      <c r="B10768" s="6">
        <v>320.35000000000002</v>
      </c>
      <c r="C10768" s="6">
        <v>285.93847</v>
      </c>
      <c r="D10768" s="6">
        <v>0.120345926170759</v>
      </c>
      <c r="E10768" s="4">
        <f t="shared" si="42"/>
        <v>0.10941440694636051</v>
      </c>
      <c r="F10768" s="4"/>
    </row>
    <row r="10769" spans="1:6" ht="13.2" x14ac:dyDescent="0.25">
      <c r="A10769" s="5">
        <v>44855.625</v>
      </c>
      <c r="B10769" s="6">
        <v>301.92</v>
      </c>
      <c r="C10769" s="6">
        <v>254.11387999999999</v>
      </c>
      <c r="D10769" s="6">
        <v>0.18812872401932501</v>
      </c>
      <c r="E10769" s="4">
        <f t="shared" si="42"/>
        <v>0.10350941815223218</v>
      </c>
      <c r="F10769" s="4"/>
    </row>
    <row r="10770" spans="1:6" ht="13.2" x14ac:dyDescent="0.25">
      <c r="A10770" s="5">
        <v>44855.666666666664</v>
      </c>
      <c r="B10770" s="6">
        <v>214.81</v>
      </c>
      <c r="C10770" s="6">
        <v>201.35498000000001</v>
      </c>
      <c r="D10770" s="6">
        <v>6.6822385023702802E-2</v>
      </c>
      <c r="E10770" s="4">
        <f t="shared" si="42"/>
        <v>0.10348314188503512</v>
      </c>
      <c r="F10770" s="4"/>
    </row>
    <row r="10771" spans="1:6" ht="13.2" x14ac:dyDescent="0.25">
      <c r="A10771" s="5">
        <v>44855.708333333336</v>
      </c>
      <c r="B10771" s="6">
        <v>170.45</v>
      </c>
      <c r="C10771" s="6">
        <v>157.74663000000001</v>
      </c>
      <c r="D10771" s="6">
        <v>8.0530214813463702E-2</v>
      </c>
      <c r="E10771" s="4">
        <f t="shared" si="42"/>
        <v>9.9521331040829955E-2</v>
      </c>
      <c r="F10771" s="4"/>
    </row>
    <row r="10772" spans="1:6" ht="13.2" x14ac:dyDescent="0.25">
      <c r="A10772" s="5">
        <v>44855.75</v>
      </c>
      <c r="B10772" s="6">
        <v>161.6</v>
      </c>
      <c r="C10772" s="6">
        <v>141.63133999999999</v>
      </c>
      <c r="D10772" s="6">
        <v>0.14099040508971999</v>
      </c>
      <c r="E10772" s="4">
        <f t="shared" si="42"/>
        <v>0.10032122017061852</v>
      </c>
      <c r="F10772" s="4"/>
    </row>
    <row r="10773" spans="1:6" ht="13.2" x14ac:dyDescent="0.25">
      <c r="A10773" s="5">
        <v>44855.791666666664</v>
      </c>
      <c r="B10773" s="6">
        <v>158.66</v>
      </c>
      <c r="C10773" s="6">
        <v>141.02960999999999</v>
      </c>
      <c r="D10773" s="6">
        <v>0.12501197443572301</v>
      </c>
      <c r="E10773" s="4">
        <f t="shared" si="42"/>
        <v>0.10218000864196819</v>
      </c>
      <c r="F10773" s="4"/>
    </row>
    <row r="10774" spans="1:6" ht="13.2" x14ac:dyDescent="0.25">
      <c r="A10774" s="5">
        <v>44855.833333333336</v>
      </c>
      <c r="B10774" s="6">
        <v>154.06</v>
      </c>
      <c r="C10774" s="6">
        <v>141.52767</v>
      </c>
      <c r="D10774" s="6">
        <v>8.8550387355348897E-2</v>
      </c>
      <c r="E10774" s="4">
        <f t="shared" si="42"/>
        <v>9.8469545276970064E-2</v>
      </c>
      <c r="F10774" s="4"/>
    </row>
    <row r="10775" spans="1:6" ht="13.2" x14ac:dyDescent="0.25">
      <c r="A10775" s="5">
        <v>44855.875</v>
      </c>
      <c r="B10775" s="6">
        <v>147.06</v>
      </c>
      <c r="C10775" s="6">
        <v>147.35301999999999</v>
      </c>
      <c r="D10775" s="6">
        <v>1.9885578184959101E-3</v>
      </c>
      <c r="E10775" s="4">
        <f t="shared" si="42"/>
        <v>8.8817475418206823E-2</v>
      </c>
      <c r="F10775" s="4"/>
    </row>
    <row r="10776" spans="1:6" ht="13.2" x14ac:dyDescent="0.25">
      <c r="A10776" s="5">
        <v>44855.916666666664</v>
      </c>
      <c r="B10776" s="6">
        <v>149.94999999999999</v>
      </c>
      <c r="C10776" s="6">
        <v>163.08626000000001</v>
      </c>
      <c r="D10776" s="6">
        <v>8.0547925987143304E-2</v>
      </c>
      <c r="E10776" s="4">
        <f t="shared" si="42"/>
        <v>8.0790318391948543E-2</v>
      </c>
      <c r="F10776" s="4"/>
    </row>
    <row r="10777" spans="1:6" ht="13.2" x14ac:dyDescent="0.25">
      <c r="A10777" s="5">
        <v>44855.958333333336</v>
      </c>
      <c r="B10777" s="6">
        <v>160.49</v>
      </c>
      <c r="C10777" s="6">
        <v>190.10281000000001</v>
      </c>
      <c r="D10777" s="6">
        <v>0.155772605360225</v>
      </c>
      <c r="E10777" s="4">
        <f t="shared" si="42"/>
        <v>7.518538225327509E-2</v>
      </c>
      <c r="F10777" s="4"/>
    </row>
    <row r="10778" spans="1:6" ht="13.2" x14ac:dyDescent="0.25">
      <c r="A10778" s="5">
        <v>44856</v>
      </c>
      <c r="B10778" s="6">
        <v>190.3</v>
      </c>
      <c r="C10778" s="6">
        <v>200.56702999999999</v>
      </c>
      <c r="D10778" s="6">
        <v>5.1190018618713001E-2</v>
      </c>
      <c r="E10778" s="4">
        <f t="shared" si="42"/>
        <v>7.515767796471727E-2</v>
      </c>
      <c r="F10778" s="4"/>
    </row>
    <row r="10779" spans="1:6" ht="13.2" x14ac:dyDescent="0.25">
      <c r="A10779" s="5">
        <v>44856.041666666664</v>
      </c>
      <c r="B10779" s="6">
        <v>249.88</v>
      </c>
      <c r="C10779" s="6">
        <v>242.27305000000001</v>
      </c>
      <c r="D10779" s="6">
        <v>3.1398250857864601E-2</v>
      </c>
      <c r="E10779" s="4">
        <f t="shared" si="42"/>
        <v>7.3569239742150544E-2</v>
      </c>
      <c r="F10779" s="4"/>
    </row>
    <row r="10780" spans="1:6" ht="13.2" x14ac:dyDescent="0.25">
      <c r="A10780" s="5">
        <v>44856.083333333336</v>
      </c>
      <c r="B10780" s="6">
        <v>276.62</v>
      </c>
      <c r="C10780" s="6">
        <v>270.84991000000002</v>
      </c>
      <c r="D10780" s="6">
        <v>2.1303643778209001E-2</v>
      </c>
      <c r="E10780" s="4">
        <f t="shared" si="42"/>
        <v>7.2714366994864707E-2</v>
      </c>
      <c r="F10780" s="4"/>
    </row>
    <row r="10781" spans="1:6" ht="13.2" x14ac:dyDescent="0.25">
      <c r="A10781" s="5">
        <v>44856.125</v>
      </c>
      <c r="B10781" s="6">
        <v>270.77</v>
      </c>
      <c r="C10781" s="6">
        <v>276.13042000000002</v>
      </c>
      <c r="D10781" s="6">
        <v>1.9412638419193402E-2</v>
      </c>
      <c r="E10781" s="4">
        <f t="shared" si="42"/>
        <v>7.3132566615644726E-2</v>
      </c>
      <c r="F10781" s="4"/>
    </row>
    <row r="10782" spans="1:6" ht="13.2" x14ac:dyDescent="0.25">
      <c r="A10782" s="5">
        <v>44856.166666666664</v>
      </c>
      <c r="B10782" s="6">
        <v>270.13</v>
      </c>
      <c r="C10782" s="6">
        <v>268.41626000000002</v>
      </c>
      <c r="D10782" s="6">
        <v>6.3846355656694302E-3</v>
      </c>
      <c r="E10782" s="4">
        <f t="shared" si="42"/>
        <v>7.2854304597171071E-2</v>
      </c>
      <c r="F10782" s="4"/>
    </row>
    <row r="10783" spans="1:6" ht="13.2" x14ac:dyDescent="0.25">
      <c r="A10783" s="5">
        <v>44856.208333333336</v>
      </c>
      <c r="B10783" s="6">
        <v>261.02</v>
      </c>
      <c r="C10783" s="6">
        <v>263.48707000000002</v>
      </c>
      <c r="D10783" s="6">
        <v>9.3631539490724707E-3</v>
      </c>
      <c r="E10783" s="4">
        <f t="shared" si="42"/>
        <v>7.1716311097653099E-2</v>
      </c>
      <c r="F10783" s="4"/>
    </row>
    <row r="10784" spans="1:6" ht="13.2" x14ac:dyDescent="0.25">
      <c r="A10784" s="5">
        <v>44856.25</v>
      </c>
      <c r="B10784" s="6">
        <v>277.66000000000003</v>
      </c>
      <c r="C10784" s="6">
        <v>260.48347000000001</v>
      </c>
      <c r="D10784" s="6">
        <v>6.5940959708499003E-2</v>
      </c>
      <c r="E10784" s="4">
        <f t="shared" si="42"/>
        <v>7.3077800738095444E-2</v>
      </c>
      <c r="F10784" s="4"/>
    </row>
    <row r="10785" spans="1:6" ht="13.2" x14ac:dyDescent="0.25">
      <c r="A10785" s="5">
        <v>44856.291666666664</v>
      </c>
      <c r="B10785" s="6">
        <v>270.67</v>
      </c>
      <c r="C10785" s="6">
        <v>254.12137999999999</v>
      </c>
      <c r="D10785" s="6">
        <v>6.5120927644891705E-2</v>
      </c>
      <c r="E10785" s="4">
        <f t="shared" si="42"/>
        <v>7.4943555215094174E-2</v>
      </c>
      <c r="F10785" s="4"/>
    </row>
    <row r="10786" spans="1:6" ht="13.2" x14ac:dyDescent="0.25">
      <c r="A10786" s="5">
        <v>44856.333333333336</v>
      </c>
      <c r="B10786" s="6">
        <v>261.64</v>
      </c>
      <c r="C10786" s="6">
        <v>247.83876000000001</v>
      </c>
      <c r="D10786" s="6">
        <v>5.5686366410161101E-2</v>
      </c>
      <c r="E10786" s="4">
        <f t="shared" si="42"/>
        <v>7.2726380795283471E-2</v>
      </c>
      <c r="F10786" s="4"/>
    </row>
    <row r="10787" spans="1:6" ht="13.2" x14ac:dyDescent="0.25">
      <c r="A10787" s="5">
        <v>44856.375</v>
      </c>
      <c r="B10787" s="6">
        <v>262.64999999999998</v>
      </c>
      <c r="C10787" s="6">
        <v>241.98954000000001</v>
      </c>
      <c r="D10787" s="6">
        <v>8.5377491936221503E-2</v>
      </c>
      <c r="E10787" s="4">
        <f t="shared" si="42"/>
        <v>7.2348039243786397E-2</v>
      </c>
      <c r="F10787" s="4"/>
    </row>
    <row r="10788" spans="1:6" ht="13.2" x14ac:dyDescent="0.25">
      <c r="A10788" s="5">
        <v>44856.416666666664</v>
      </c>
      <c r="B10788" s="6">
        <v>257.39</v>
      </c>
      <c r="C10788" s="6">
        <v>237.40234000000001</v>
      </c>
      <c r="D10788" s="6">
        <v>8.4193188660229595E-2</v>
      </c>
      <c r="E10788" s="4">
        <f t="shared" si="42"/>
        <v>7.2985052096142436E-2</v>
      </c>
      <c r="F10788" s="4"/>
    </row>
    <row r="10789" spans="1:6" ht="13.2" x14ac:dyDescent="0.25">
      <c r="A10789" s="5">
        <v>44856.458333333336</v>
      </c>
      <c r="B10789" s="6">
        <v>254.21</v>
      </c>
      <c r="C10789" s="6">
        <v>236.11420000000001</v>
      </c>
      <c r="D10789" s="6">
        <v>7.6640032662160906E-2</v>
      </c>
      <c r="E10789" s="4">
        <f t="shared" si="42"/>
        <v>7.3651994503128607E-2</v>
      </c>
      <c r="F10789" s="4"/>
    </row>
    <row r="10790" spans="1:6" ht="13.2" x14ac:dyDescent="0.25">
      <c r="A10790" s="5">
        <v>44856.5</v>
      </c>
      <c r="B10790" s="6">
        <v>255.76</v>
      </c>
      <c r="C10790" s="6">
        <v>239.55351999999999</v>
      </c>
      <c r="D10790" s="6">
        <v>6.7652856864720598E-2</v>
      </c>
      <c r="E10790" s="4">
        <f t="shared" si="42"/>
        <v>7.3410270046029985E-2</v>
      </c>
      <c r="F10790" s="4"/>
    </row>
    <row r="10791" spans="1:6" ht="13.2" x14ac:dyDescent="0.25">
      <c r="A10791" s="5">
        <v>44856.541666666664</v>
      </c>
      <c r="B10791" s="6">
        <v>260.69</v>
      </c>
      <c r="C10791" s="6">
        <v>242.14618999999999</v>
      </c>
      <c r="D10791" s="6">
        <v>7.6581052132185107E-2</v>
      </c>
      <c r="E10791" s="4">
        <f t="shared" si="42"/>
        <v>7.3538930136737415E-2</v>
      </c>
      <c r="F10791" s="4"/>
    </row>
    <row r="10792" spans="1:6" ht="13.2" x14ac:dyDescent="0.25">
      <c r="A10792" s="5">
        <v>44856.583333333336</v>
      </c>
      <c r="B10792" s="6">
        <v>259.55</v>
      </c>
      <c r="C10792" s="6">
        <v>234.72245000000001</v>
      </c>
      <c r="D10792" s="6">
        <v>0.10577407487012799</v>
      </c>
      <c r="E10792" s="4">
        <f t="shared" si="42"/>
        <v>7.2931769665877791E-2</v>
      </c>
      <c r="F10792" s="4"/>
    </row>
    <row r="10793" spans="1:6" ht="13.2" x14ac:dyDescent="0.25">
      <c r="A10793" s="5">
        <v>44856.625</v>
      </c>
      <c r="B10793" s="6">
        <v>234.84</v>
      </c>
      <c r="C10793" s="6">
        <v>206.04079999999999</v>
      </c>
      <c r="D10793" s="6">
        <v>0.139774258302239</v>
      </c>
      <c r="E10793" s="4">
        <f t="shared" si="42"/>
        <v>7.0917000260999216E-2</v>
      </c>
      <c r="F10793" s="4"/>
    </row>
    <row r="10794" spans="1:6" ht="13.2" x14ac:dyDescent="0.25">
      <c r="A10794" s="5">
        <v>44856.666666666664</v>
      </c>
      <c r="B10794" s="6">
        <v>145.88999999999999</v>
      </c>
      <c r="C10794" s="6">
        <v>166.08806000000001</v>
      </c>
      <c r="D10794" s="6">
        <v>0.121610548043008</v>
      </c>
      <c r="E10794" s="4">
        <f t="shared" si="42"/>
        <v>7.3199840386803591E-2</v>
      </c>
      <c r="F10794" s="4"/>
    </row>
    <row r="10795" spans="1:6" ht="13.2" x14ac:dyDescent="0.25">
      <c r="A10795" s="5">
        <v>44856.708333333336</v>
      </c>
      <c r="B10795" s="6">
        <v>114.25</v>
      </c>
      <c r="C10795" s="6">
        <v>135.17231000000001</v>
      </c>
      <c r="D10795" s="6">
        <v>0.15478251425902201</v>
      </c>
      <c r="E10795" s="4">
        <f t="shared" si="42"/>
        <v>7.6293686197035179E-2</v>
      </c>
      <c r="F10795" s="4"/>
    </row>
    <row r="10796" spans="1:6" ht="13.2" x14ac:dyDescent="0.25">
      <c r="A10796" s="5">
        <v>44856.75</v>
      </c>
      <c r="B10796" s="6">
        <v>104.96</v>
      </c>
      <c r="C10796" s="6">
        <v>125.88424000000001</v>
      </c>
      <c r="D10796" s="6">
        <v>0.166218106412685</v>
      </c>
      <c r="E10796" s="4">
        <f t="shared" si="42"/>
        <v>7.7344840418825403E-2</v>
      </c>
      <c r="F10796" s="4"/>
    </row>
    <row r="10797" spans="1:6" ht="13.2" x14ac:dyDescent="0.25">
      <c r="A10797" s="5">
        <v>44856.791666666664</v>
      </c>
      <c r="B10797" s="6">
        <v>103.35</v>
      </c>
      <c r="C10797" s="6">
        <v>127.70616</v>
      </c>
      <c r="D10797" s="6">
        <v>0.19072032233997099</v>
      </c>
      <c r="E10797" s="4">
        <f t="shared" si="42"/>
        <v>8.0082688248169068E-2</v>
      </c>
      <c r="F10797" s="4"/>
    </row>
    <row r="10798" spans="1:6" ht="13.2" x14ac:dyDescent="0.25">
      <c r="A10798" s="5">
        <v>44856.833333333336</v>
      </c>
      <c r="B10798" s="6">
        <v>101.99</v>
      </c>
      <c r="C10798" s="6">
        <v>128.95184</v>
      </c>
      <c r="D10798" s="6">
        <v>0.20908456986732399</v>
      </c>
      <c r="E10798" s="4">
        <f t="shared" si="42"/>
        <v>8.5104945852834693E-2</v>
      </c>
      <c r="F10798" s="4"/>
    </row>
    <row r="10799" spans="1:6" ht="13.2" x14ac:dyDescent="0.25">
      <c r="A10799" s="5">
        <v>44856.875</v>
      </c>
      <c r="B10799" s="6">
        <v>95.2</v>
      </c>
      <c r="C10799" s="6">
        <v>131.3664</v>
      </c>
      <c r="D10799" s="6">
        <v>0.27530936373380099</v>
      </c>
      <c r="E10799" s="4">
        <f t="shared" si="42"/>
        <v>9.6493312765972394E-2</v>
      </c>
      <c r="F10799" s="4"/>
    </row>
    <row r="10800" spans="1:6" ht="13.2" x14ac:dyDescent="0.25">
      <c r="A10800" s="5">
        <v>44856.916666666664</v>
      </c>
      <c r="B10800" s="6">
        <v>89.35</v>
      </c>
      <c r="C10800" s="6">
        <v>139.94722999999999</v>
      </c>
      <c r="D10800" s="6">
        <v>0.36154506237815498</v>
      </c>
      <c r="E10800" s="4">
        <f t="shared" si="42"/>
        <v>0.10820152678226456</v>
      </c>
      <c r="F10800" s="4"/>
    </row>
    <row r="10801" spans="1:6" ht="13.2" x14ac:dyDescent="0.25">
      <c r="A10801" s="5">
        <v>44856.958333333336</v>
      </c>
      <c r="B10801" s="6">
        <v>101.03</v>
      </c>
      <c r="C10801" s="6">
        <v>160.58374000000001</v>
      </c>
      <c r="D10801" s="6">
        <v>0.37085784650426001</v>
      </c>
      <c r="E10801" s="4">
        <f t="shared" si="42"/>
        <v>0.11716341182993269</v>
      </c>
      <c r="F10801" s="4"/>
    </row>
    <row r="10802" spans="1:6" ht="13.2" x14ac:dyDescent="0.25">
      <c r="A10802" s="5">
        <v>44857</v>
      </c>
      <c r="B10802" s="6">
        <v>142.69999999999999</v>
      </c>
      <c r="C10802" s="6">
        <v>156.88936000000001</v>
      </c>
      <c r="D10802" s="6">
        <v>9.0441824735597198E-2</v>
      </c>
      <c r="E10802" s="4">
        <f t="shared" si="42"/>
        <v>0.11879890375146955</v>
      </c>
      <c r="F10802" s="4"/>
    </row>
    <row r="10803" spans="1:6" ht="13.2" x14ac:dyDescent="0.25">
      <c r="A10803" s="5">
        <v>44857.041666666664</v>
      </c>
      <c r="B10803" s="6">
        <v>216.82</v>
      </c>
      <c r="C10803" s="6">
        <v>191.71279000000001</v>
      </c>
      <c r="D10803" s="6">
        <v>0.130962623829114</v>
      </c>
      <c r="E10803" s="4">
        <f t="shared" si="42"/>
        <v>0.12294741929193827</v>
      </c>
      <c r="F10803" s="4"/>
    </row>
    <row r="10804" spans="1:6" ht="13.2" x14ac:dyDescent="0.25">
      <c r="A10804" s="5">
        <v>44857.083333333336</v>
      </c>
      <c r="B10804" s="6">
        <v>256.37</v>
      </c>
      <c r="C10804" s="6">
        <v>211.59188</v>
      </c>
      <c r="D10804" s="6">
        <v>0.211624945153849</v>
      </c>
      <c r="E10804" s="4">
        <f t="shared" si="42"/>
        <v>0.13087747351592327</v>
      </c>
      <c r="F10804" s="4"/>
    </row>
    <row r="10805" spans="1:6" ht="13.2" x14ac:dyDescent="0.25">
      <c r="A10805" s="5">
        <v>44857.125</v>
      </c>
      <c r="B10805" s="6">
        <v>248.3</v>
      </c>
      <c r="C10805" s="6">
        <v>219.19154</v>
      </c>
      <c r="D10805" s="6">
        <v>0.13279919471344501</v>
      </c>
      <c r="E10805" s="4">
        <f t="shared" si="42"/>
        <v>0.13560191336151708</v>
      </c>
      <c r="F10805" s="4"/>
    </row>
    <row r="10806" spans="1:6" ht="13.2" x14ac:dyDescent="0.25">
      <c r="A10806" s="5">
        <v>44857.166666666664</v>
      </c>
      <c r="B10806" s="6">
        <v>246.26</v>
      </c>
      <c r="C10806" s="6">
        <v>222.05116000000001</v>
      </c>
      <c r="D10806" s="6">
        <v>0.10902370426707</v>
      </c>
      <c r="E10806" s="4">
        <f t="shared" si="42"/>
        <v>0.13987854122407542</v>
      </c>
      <c r="F10806" s="4"/>
    </row>
    <row r="10807" spans="1:6" ht="13.2" x14ac:dyDescent="0.25">
      <c r="A10807" s="5">
        <v>44857.208333333336</v>
      </c>
      <c r="B10807" s="6">
        <v>251.52</v>
      </c>
      <c r="C10807" s="6">
        <v>222.42967999999999</v>
      </c>
      <c r="D10807" s="6">
        <v>0.13078434496691199</v>
      </c>
      <c r="E10807" s="4">
        <f t="shared" si="42"/>
        <v>0.14493775751648544</v>
      </c>
      <c r="F10807" s="4"/>
    </row>
    <row r="10808" spans="1:6" ht="13.2" x14ac:dyDescent="0.25">
      <c r="A10808" s="5">
        <v>44857.25</v>
      </c>
      <c r="B10808" s="6">
        <v>260.06</v>
      </c>
      <c r="C10808" s="6">
        <v>216.41739999999999</v>
      </c>
      <c r="D10808" s="6">
        <v>0.20165938598282701</v>
      </c>
      <c r="E10808" s="4">
        <f t="shared" si="42"/>
        <v>0.15059269194458241</v>
      </c>
      <c r="F10808" s="4"/>
    </row>
    <row r="10809" spans="1:6" ht="13.2" x14ac:dyDescent="0.25">
      <c r="A10809" s="5">
        <v>44857.291666666664</v>
      </c>
      <c r="B10809" s="6">
        <v>268</v>
      </c>
      <c r="C10809" s="6">
        <v>204.64955</v>
      </c>
      <c r="D10809" s="6">
        <v>0.30955577473783802</v>
      </c>
      <c r="E10809" s="4">
        <f t="shared" si="42"/>
        <v>0.16077747724012184</v>
      </c>
      <c r="F10809" s="4"/>
    </row>
    <row r="10810" spans="1:6" ht="13.2" x14ac:dyDescent="0.25">
      <c r="A10810" s="5">
        <v>44857.333333333336</v>
      </c>
      <c r="B10810" s="6">
        <v>269.02</v>
      </c>
      <c r="C10810" s="6">
        <v>198.42867000000001</v>
      </c>
      <c r="D10810" s="6">
        <v>0.35575166632926503</v>
      </c>
      <c r="E10810" s="4">
        <f t="shared" si="42"/>
        <v>0.17328019807008452</v>
      </c>
      <c r="F10810" s="4"/>
    </row>
    <row r="10811" spans="1:6" ht="13.2" x14ac:dyDescent="0.25">
      <c r="A10811" s="5">
        <v>44857.375</v>
      </c>
      <c r="B10811" s="6">
        <v>270.25</v>
      </c>
      <c r="C10811" s="6">
        <v>196.90119000000001</v>
      </c>
      <c r="D10811" s="6">
        <v>0.37251582887843299</v>
      </c>
      <c r="E10811" s="4">
        <f t="shared" si="42"/>
        <v>0.18524429544267665</v>
      </c>
      <c r="F10811" s="4"/>
    </row>
    <row r="10812" spans="1:6" ht="13.2" x14ac:dyDescent="0.25">
      <c r="A10812" s="5">
        <v>44857.416666666664</v>
      </c>
      <c r="B10812" s="6">
        <v>265.54000000000002</v>
      </c>
      <c r="C10812" s="6">
        <v>196.48145</v>
      </c>
      <c r="D10812" s="6">
        <v>0.35147618261164099</v>
      </c>
      <c r="E10812" s="4">
        <f t="shared" si="42"/>
        <v>0.19638108685731881</v>
      </c>
      <c r="F10812" s="4"/>
    </row>
    <row r="10813" spans="1:6" ht="13.2" x14ac:dyDescent="0.25">
      <c r="A10813" s="5">
        <v>44857.458333333336</v>
      </c>
      <c r="B10813" s="6">
        <v>264.5</v>
      </c>
      <c r="C10813" s="6">
        <v>197.91953000000001</v>
      </c>
      <c r="D10813" s="6">
        <v>0.33640171841555999</v>
      </c>
      <c r="E10813" s="4">
        <f t="shared" si="42"/>
        <v>0.20720449043037711</v>
      </c>
      <c r="F10813" s="4"/>
    </row>
    <row r="10814" spans="1:6" ht="13.2" x14ac:dyDescent="0.25">
      <c r="A10814" s="5">
        <v>44857.5</v>
      </c>
      <c r="B10814" s="6">
        <v>263.61</v>
      </c>
      <c r="C10814" s="6">
        <v>201.87334000000001</v>
      </c>
      <c r="D10814" s="6">
        <v>0.305818787166249</v>
      </c>
      <c r="E10814" s="4">
        <f t="shared" si="42"/>
        <v>0.21712807085960747</v>
      </c>
      <c r="F10814" s="4"/>
    </row>
    <row r="10815" spans="1:6" ht="13.2" x14ac:dyDescent="0.25">
      <c r="A10815" s="5">
        <v>44857.541666666664</v>
      </c>
      <c r="B10815" s="6">
        <v>262.73</v>
      </c>
      <c r="C10815" s="6">
        <v>203.66997000000001</v>
      </c>
      <c r="D10815" s="6">
        <v>0.28997907742609202</v>
      </c>
      <c r="E10815" s="4">
        <f t="shared" si="42"/>
        <v>0.22601965524685361</v>
      </c>
      <c r="F10815" s="4"/>
    </row>
    <row r="10816" spans="1:6" ht="13.2" x14ac:dyDescent="0.25">
      <c r="A10816" s="5">
        <v>44857.583333333336</v>
      </c>
      <c r="B10816" s="6">
        <v>267.94</v>
      </c>
      <c r="C10816" s="6">
        <v>194.81777</v>
      </c>
      <c r="D10816" s="6">
        <v>0.37533655169135699</v>
      </c>
      <c r="E10816" s="4">
        <f t="shared" si="42"/>
        <v>0.23725142511440481</v>
      </c>
      <c r="F10816" s="4"/>
    </row>
    <row r="10817" spans="1:6" ht="13.2" x14ac:dyDescent="0.25">
      <c r="A10817" s="5">
        <v>44857.625</v>
      </c>
      <c r="B10817" s="6">
        <v>235.13</v>
      </c>
      <c r="C10817" s="6">
        <v>168.53701000000001</v>
      </c>
      <c r="D10817" s="6">
        <v>0.395123836598264</v>
      </c>
      <c r="E10817" s="4">
        <f t="shared" si="42"/>
        <v>0.24789099087673916</v>
      </c>
      <c r="F10817" s="4"/>
    </row>
    <row r="10818" spans="1:6" ht="13.2" x14ac:dyDescent="0.25">
      <c r="A10818" s="5">
        <v>44857.666666666664</v>
      </c>
      <c r="B10818" s="6">
        <v>132.88</v>
      </c>
      <c r="C10818" s="6">
        <v>131.62271999999999</v>
      </c>
      <c r="D10818" s="6">
        <v>9.5521502670664199E-3</v>
      </c>
      <c r="E10818" s="4">
        <f t="shared" si="42"/>
        <v>0.24322189096940827</v>
      </c>
      <c r="F10818" s="4"/>
    </row>
    <row r="10819" spans="1:6" ht="13.2" x14ac:dyDescent="0.25">
      <c r="A10819" s="5">
        <v>44857.708333333336</v>
      </c>
      <c r="B10819" s="6">
        <v>92.27</v>
      </c>
      <c r="C10819" s="6">
        <v>99.905379999999994</v>
      </c>
      <c r="D10819" s="6">
        <v>7.6426114389435196E-2</v>
      </c>
      <c r="E10819" s="4">
        <f t="shared" si="42"/>
        <v>0.23995704097484216</v>
      </c>
      <c r="F10819" s="4"/>
    </row>
    <row r="10820" spans="1:6" ht="13.2" x14ac:dyDescent="0.25">
      <c r="A10820" s="5">
        <v>44857.75</v>
      </c>
      <c r="B10820" s="6">
        <v>87.6</v>
      </c>
      <c r="C10820" s="6">
        <v>87.917659999999998</v>
      </c>
      <c r="D10820" s="6">
        <v>3.6131534892990002E-3</v>
      </c>
      <c r="E10820" s="4">
        <f t="shared" si="42"/>
        <v>0.2331818346030344</v>
      </c>
      <c r="F10820" s="4"/>
    </row>
    <row r="10821" spans="1:6" ht="13.2" x14ac:dyDescent="0.25">
      <c r="A10821" s="5">
        <v>44857.791666666664</v>
      </c>
      <c r="B10821" s="6">
        <v>92.67</v>
      </c>
      <c r="C10821" s="6">
        <v>89.997050000000002</v>
      </c>
      <c r="D10821" s="6">
        <v>2.9700417958144099E-2</v>
      </c>
      <c r="E10821" s="4">
        <f t="shared" si="42"/>
        <v>0.22647267192045828</v>
      </c>
      <c r="F10821" s="4"/>
    </row>
    <row r="10822" spans="1:6" ht="13.2" x14ac:dyDescent="0.25">
      <c r="A10822" s="5">
        <v>44857.833333333336</v>
      </c>
      <c r="B10822" s="6">
        <v>84.79</v>
      </c>
      <c r="C10822" s="6">
        <v>92.190539999999999</v>
      </c>
      <c r="D10822" s="6">
        <v>8.0274396917514396E-2</v>
      </c>
      <c r="E10822" s="4">
        <f t="shared" si="42"/>
        <v>0.22110558138088288</v>
      </c>
      <c r="F10822" s="4"/>
    </row>
    <row r="10823" spans="1:6" ht="13.2" x14ac:dyDescent="0.25">
      <c r="A10823" s="5">
        <v>44857.875</v>
      </c>
      <c r="B10823" s="6">
        <v>79.11</v>
      </c>
      <c r="C10823" s="6">
        <v>91.05838</v>
      </c>
      <c r="D10823" s="6">
        <v>0.131216698561955</v>
      </c>
      <c r="E10823" s="4">
        <f t="shared" si="42"/>
        <v>0.21510172033205596</v>
      </c>
      <c r="F10823" s="4"/>
    </row>
    <row r="10824" spans="1:6" ht="13.2" x14ac:dyDescent="0.25">
      <c r="A10824" s="5">
        <v>44857.916666666664</v>
      </c>
      <c r="B10824" s="6">
        <v>78.12</v>
      </c>
      <c r="C10824" s="6">
        <v>95.452160000000006</v>
      </c>
      <c r="D10824" s="6">
        <v>0.181579547283162</v>
      </c>
      <c r="E10824" s="4">
        <f t="shared" si="42"/>
        <v>0.20760315720309788</v>
      </c>
      <c r="F10824" s="4"/>
    </row>
    <row r="10825" spans="1:6" ht="13.2" x14ac:dyDescent="0.25">
      <c r="A10825" s="5">
        <v>44857.958333333336</v>
      </c>
      <c r="B10825" s="6">
        <v>91</v>
      </c>
      <c r="C10825" s="6">
        <v>118.75264</v>
      </c>
      <c r="D10825" s="6">
        <v>0.23370124655755001</v>
      </c>
      <c r="E10825" s="4">
        <f t="shared" si="42"/>
        <v>0.20188829887198498</v>
      </c>
      <c r="F10825" s="4"/>
    </row>
    <row r="10826" spans="1:6" ht="13.2" x14ac:dyDescent="0.25">
      <c r="A10826" s="5">
        <v>44858</v>
      </c>
      <c r="B10826" s="6">
        <v>128.91999999999999</v>
      </c>
      <c r="C10826" s="6">
        <v>176.03406000000001</v>
      </c>
      <c r="D10826" s="6">
        <v>0.26764172797014402</v>
      </c>
      <c r="E10826" s="4">
        <f t="shared" si="42"/>
        <v>0.20927162817342446</v>
      </c>
      <c r="F10826" s="4"/>
    </row>
    <row r="10827" spans="1:6" ht="13.2" x14ac:dyDescent="0.25">
      <c r="A10827" s="5">
        <v>44858.041666666664</v>
      </c>
      <c r="B10827" s="6">
        <v>221.5</v>
      </c>
      <c r="C10827" s="6">
        <v>212.37289000000001</v>
      </c>
      <c r="D10827" s="6">
        <v>4.2976813095117597E-2</v>
      </c>
      <c r="E10827" s="4">
        <f t="shared" si="42"/>
        <v>0.20560555272617462</v>
      </c>
      <c r="F10827" s="4"/>
    </row>
    <row r="10828" spans="1:6" ht="13.2" x14ac:dyDescent="0.25">
      <c r="A10828" s="5">
        <v>44858.083333333336</v>
      </c>
      <c r="B10828" s="6">
        <v>256.10000000000002</v>
      </c>
      <c r="C10828" s="6">
        <v>231.03541999999999</v>
      </c>
      <c r="D10828" s="6">
        <v>0.1084880404918</v>
      </c>
      <c r="E10828" s="4">
        <f t="shared" si="42"/>
        <v>0.20130818169858922</v>
      </c>
      <c r="F10828" s="4"/>
    </row>
    <row r="10829" spans="1:6" ht="13.2" x14ac:dyDescent="0.25">
      <c r="A10829" s="5">
        <v>44858.125</v>
      </c>
      <c r="B10829" s="6">
        <v>264.57</v>
      </c>
      <c r="C10829" s="6">
        <v>235.90575999999999</v>
      </c>
      <c r="D10829" s="6">
        <v>0.12150716455588</v>
      </c>
      <c r="E10829" s="4">
        <f t="shared" si="42"/>
        <v>0.20083768044202402</v>
      </c>
      <c r="F10829" s="4"/>
    </row>
    <row r="10830" spans="1:6" ht="13.2" x14ac:dyDescent="0.25">
      <c r="A10830" s="5">
        <v>44858.166666666664</v>
      </c>
      <c r="B10830" s="6">
        <v>273.27</v>
      </c>
      <c r="C10830" s="6">
        <v>239.27628000000001</v>
      </c>
      <c r="D10830" s="6">
        <v>0.14206890879446901</v>
      </c>
      <c r="E10830" s="4">
        <f t="shared" si="42"/>
        <v>0.20221456396399898</v>
      </c>
      <c r="F10830" s="4"/>
    </row>
    <row r="10831" spans="1:6" ht="13.2" x14ac:dyDescent="0.25">
      <c r="A10831" s="5">
        <v>44858.208333333336</v>
      </c>
      <c r="B10831" s="6">
        <v>278.33999999999997</v>
      </c>
      <c r="C10831" s="6">
        <v>243.26176000000001</v>
      </c>
      <c r="D10831" s="6">
        <v>0.14419956511043799</v>
      </c>
      <c r="E10831" s="4">
        <f t="shared" si="42"/>
        <v>0.20277353146997923</v>
      </c>
      <c r="F10831" s="4"/>
    </row>
    <row r="10832" spans="1:6" ht="13.2" x14ac:dyDescent="0.25">
      <c r="A10832" s="5">
        <v>44858.25</v>
      </c>
      <c r="B10832" s="6">
        <v>291.04000000000002</v>
      </c>
      <c r="C10832" s="6">
        <v>241.85675000000001</v>
      </c>
      <c r="D10832" s="6">
        <v>0.20335694579539301</v>
      </c>
      <c r="E10832" s="4">
        <f t="shared" si="42"/>
        <v>0.20284426312883619</v>
      </c>
      <c r="F10832" s="4"/>
    </row>
    <row r="10833" spans="1:6" ht="13.2" x14ac:dyDescent="0.25">
      <c r="A10833" s="5">
        <v>44858.291666666664</v>
      </c>
      <c r="B10833" s="6">
        <v>287.23</v>
      </c>
      <c r="C10833" s="6">
        <v>234.74061</v>
      </c>
      <c r="D10833" s="6">
        <v>0.22360591974264701</v>
      </c>
      <c r="E10833" s="4">
        <f t="shared" si="42"/>
        <v>0.19926301917070322</v>
      </c>
      <c r="F10833" s="4"/>
    </row>
    <row r="10834" spans="1:6" ht="13.2" x14ac:dyDescent="0.25">
      <c r="A10834" s="5">
        <v>44858.333333333336</v>
      </c>
      <c r="B10834" s="6">
        <v>293.39999999999998</v>
      </c>
      <c r="C10834" s="6">
        <v>230.40611999999999</v>
      </c>
      <c r="D10834" s="6">
        <v>0.27340367521487702</v>
      </c>
      <c r="E10834" s="4">
        <f t="shared" si="42"/>
        <v>0.19583185287427038</v>
      </c>
      <c r="F10834" s="4"/>
    </row>
    <row r="10835" spans="1:6" ht="13.2" x14ac:dyDescent="0.25">
      <c r="A10835" s="5">
        <v>44858.375</v>
      </c>
      <c r="B10835" s="6">
        <v>308.38</v>
      </c>
      <c r="C10835" s="6">
        <v>228.35051999999999</v>
      </c>
      <c r="D10835" s="6">
        <v>0.35046769326384702</v>
      </c>
      <c r="E10835" s="4">
        <f t="shared" si="42"/>
        <v>0.19491318055699594</v>
      </c>
      <c r="F10835" s="4"/>
    </row>
    <row r="10836" spans="1:6" ht="13.2" x14ac:dyDescent="0.25">
      <c r="A10836" s="5">
        <v>44858.416666666664</v>
      </c>
      <c r="B10836" s="6">
        <v>313.81</v>
      </c>
      <c r="C10836" s="6">
        <v>227.67167000000001</v>
      </c>
      <c r="D10836" s="6">
        <v>0.37834452569351201</v>
      </c>
      <c r="E10836" s="4">
        <f t="shared" si="42"/>
        <v>0.19603269485207386</v>
      </c>
      <c r="F10836" s="4"/>
    </row>
    <row r="10837" spans="1:6" ht="13.2" x14ac:dyDescent="0.25">
      <c r="A10837" s="5">
        <v>44858.458333333336</v>
      </c>
      <c r="B10837" s="6">
        <v>314.24</v>
      </c>
      <c r="C10837" s="6">
        <v>229.56691000000001</v>
      </c>
      <c r="D10837" s="6">
        <v>0.36883839225783799</v>
      </c>
      <c r="E10837" s="4">
        <f t="shared" si="42"/>
        <v>0.19738422292883542</v>
      </c>
      <c r="F10837" s="4"/>
    </row>
    <row r="10838" spans="1:6" ht="13.2" x14ac:dyDescent="0.25">
      <c r="A10838" s="5">
        <v>44858.5</v>
      </c>
      <c r="B10838" s="6">
        <v>314.69</v>
      </c>
      <c r="C10838" s="6">
        <v>234.42859999999999</v>
      </c>
      <c r="D10838" s="6">
        <v>0.34237034218521101</v>
      </c>
      <c r="E10838" s="4">
        <f t="shared" si="42"/>
        <v>0.19890720438795884</v>
      </c>
      <c r="F10838" s="4"/>
    </row>
    <row r="10839" spans="1:6" ht="13.2" x14ac:dyDescent="0.25">
      <c r="A10839" s="5">
        <v>44858.541666666664</v>
      </c>
      <c r="B10839" s="6">
        <v>307.04000000000002</v>
      </c>
      <c r="C10839" s="6">
        <v>235.29357999999999</v>
      </c>
      <c r="D10839" s="6">
        <v>0.304922981749013</v>
      </c>
      <c r="E10839" s="4">
        <f t="shared" si="42"/>
        <v>0.19952986706808054</v>
      </c>
      <c r="F10839" s="4"/>
    </row>
    <row r="10840" spans="1:6" ht="13.2" x14ac:dyDescent="0.25">
      <c r="A10840" s="5">
        <v>44858.583333333336</v>
      </c>
      <c r="B10840" s="6">
        <v>302.91000000000003</v>
      </c>
      <c r="C10840" s="6">
        <v>224.27700999999999</v>
      </c>
      <c r="D10840" s="6">
        <v>0.35060655570537502</v>
      </c>
      <c r="E10840" s="4">
        <f t="shared" si="42"/>
        <v>0.19849945056866466</v>
      </c>
      <c r="F10840" s="4"/>
    </row>
    <row r="10841" spans="1:6" ht="13.2" x14ac:dyDescent="0.25">
      <c r="A10841" s="5">
        <v>44858.625</v>
      </c>
      <c r="B10841" s="6">
        <v>283.67</v>
      </c>
      <c r="C10841" s="6">
        <v>192.23598999999999</v>
      </c>
      <c r="D10841" s="6">
        <v>0.47563419316018801</v>
      </c>
      <c r="E10841" s="4">
        <f t="shared" si="42"/>
        <v>0.20185404875874483</v>
      </c>
      <c r="F10841" s="4"/>
    </row>
    <row r="10842" spans="1:6" ht="13.2" x14ac:dyDescent="0.25">
      <c r="A10842" s="5">
        <v>44858.666666666664</v>
      </c>
      <c r="B10842" s="6">
        <v>192.91</v>
      </c>
      <c r="C10842" s="6">
        <v>147.46256</v>
      </c>
      <c r="D10842" s="6">
        <v>0.30819646695405201</v>
      </c>
      <c r="E10842" s="4">
        <f t="shared" si="42"/>
        <v>0.2142975619540359</v>
      </c>
      <c r="F10842" s="4"/>
    </row>
    <row r="10843" spans="1:6" ht="13.2" x14ac:dyDescent="0.25">
      <c r="A10843" s="5">
        <v>44858.708333333336</v>
      </c>
      <c r="B10843" s="6">
        <v>149.66</v>
      </c>
      <c r="C10843" s="6">
        <v>110.49775</v>
      </c>
      <c r="D10843" s="6">
        <v>0.35441671889246601</v>
      </c>
      <c r="E10843" s="4">
        <f t="shared" si="42"/>
        <v>0.22588050380832883</v>
      </c>
      <c r="F10843" s="4"/>
    </row>
    <row r="10844" spans="1:6" ht="13.2" x14ac:dyDescent="0.25">
      <c r="A10844" s="5">
        <v>44858.75</v>
      </c>
      <c r="B10844" s="6">
        <v>132.74</v>
      </c>
      <c r="C10844" s="6">
        <v>97.998400000000004</v>
      </c>
      <c r="D10844" s="6">
        <v>0.35451191039853702</v>
      </c>
      <c r="E10844" s="4">
        <f t="shared" si="42"/>
        <v>0.24050128534621376</v>
      </c>
      <c r="F10844" s="4"/>
    </row>
    <row r="10845" spans="1:6" ht="13.2" x14ac:dyDescent="0.25">
      <c r="A10845" s="5">
        <v>44858.791666666664</v>
      </c>
      <c r="B10845" s="6">
        <v>126.55</v>
      </c>
      <c r="C10845" s="6">
        <v>101.26981000000001</v>
      </c>
      <c r="D10845" s="6">
        <v>0.24963204730017699</v>
      </c>
      <c r="E10845" s="4">
        <f t="shared" si="42"/>
        <v>0.24966510323546512</v>
      </c>
      <c r="F10845" s="4"/>
    </row>
    <row r="10846" spans="1:6" ht="13.2" x14ac:dyDescent="0.25">
      <c r="A10846" s="5">
        <v>44858.833333333336</v>
      </c>
      <c r="B10846" s="6">
        <v>126.58</v>
      </c>
      <c r="C10846" s="6">
        <v>102.4889</v>
      </c>
      <c r="D10846" s="6">
        <v>0.23506057729178401</v>
      </c>
      <c r="E10846" s="4">
        <f t="shared" si="42"/>
        <v>0.25611452741772633</v>
      </c>
      <c r="F10846" s="4"/>
    </row>
    <row r="10847" spans="1:6" ht="13.2" x14ac:dyDescent="0.25">
      <c r="A10847" s="5">
        <v>44858.875</v>
      </c>
      <c r="B10847" s="6">
        <v>121.25</v>
      </c>
      <c r="C10847" s="6">
        <v>100.52281000000001</v>
      </c>
      <c r="D10847" s="6">
        <v>0.20619389768352001</v>
      </c>
      <c r="E10847" s="4">
        <f t="shared" si="42"/>
        <v>0.25923857738112488</v>
      </c>
      <c r="F10847" s="4"/>
    </row>
    <row r="10848" spans="1:6" ht="13.2" x14ac:dyDescent="0.25">
      <c r="A10848" s="5">
        <v>44858.916666666664</v>
      </c>
      <c r="B10848" s="6">
        <v>124.62</v>
      </c>
      <c r="C10848" s="6">
        <v>107.10177</v>
      </c>
      <c r="D10848" s="6">
        <v>0.163566204368051</v>
      </c>
      <c r="E10848" s="4">
        <f t="shared" si="42"/>
        <v>0.25848802142632865</v>
      </c>
      <c r="F10848" s="4"/>
    </row>
    <row r="10849" spans="1:6" ht="13.2" x14ac:dyDescent="0.25">
      <c r="A10849" s="5">
        <v>44858.958333333336</v>
      </c>
      <c r="B10849" s="6">
        <v>138.85</v>
      </c>
      <c r="C10849" s="6">
        <v>134.18937</v>
      </c>
      <c r="D10849" s="6">
        <v>3.4731737692784398E-2</v>
      </c>
      <c r="E10849" s="4">
        <f t="shared" si="42"/>
        <v>0.25019762522363004</v>
      </c>
      <c r="F10849" s="4"/>
    </row>
    <row r="10850" spans="1:6" ht="13.2" x14ac:dyDescent="0.25">
      <c r="A10850" s="5">
        <v>44856</v>
      </c>
      <c r="B10850" s="6">
        <v>190.3</v>
      </c>
      <c r="C10850" s="6">
        <v>191.83249000000001</v>
      </c>
      <c r="D10850" s="6">
        <v>7.98868846460782E-3</v>
      </c>
      <c r="E10850" s="4">
        <f t="shared" si="42"/>
        <v>0.23937874857756611</v>
      </c>
      <c r="F10850" s="4"/>
    </row>
    <row r="10851" spans="1:6" ht="13.2" x14ac:dyDescent="0.25">
      <c r="A10851" s="5">
        <v>44856.041666666664</v>
      </c>
      <c r="B10851" s="6">
        <v>249.88</v>
      </c>
      <c r="C10851" s="6">
        <v>242.94237000000001</v>
      </c>
      <c r="D10851" s="6">
        <v>2.85566902142264E-2</v>
      </c>
      <c r="E10851" s="4">
        <f t="shared" si="42"/>
        <v>0.23877791012419561</v>
      </c>
      <c r="F10851" s="4"/>
    </row>
    <row r="10852" spans="1:6" ht="13.2" x14ac:dyDescent="0.25">
      <c r="A10852" s="5">
        <v>44856.083333333336</v>
      </c>
      <c r="B10852" s="6">
        <v>276.62</v>
      </c>
      <c r="C10852" s="6">
        <v>278.31682999999998</v>
      </c>
      <c r="D10852" s="6">
        <v>6.0967567070952097E-3</v>
      </c>
      <c r="E10852" s="4">
        <f t="shared" si="42"/>
        <v>0.2345116066331662</v>
      </c>
      <c r="F10852" s="4"/>
    </row>
    <row r="10853" spans="1:6" ht="13.2" x14ac:dyDescent="0.25">
      <c r="A10853" s="5">
        <v>44856.125</v>
      </c>
      <c r="B10853" s="6">
        <v>270.77</v>
      </c>
      <c r="C10853" s="6">
        <v>286.78062999999997</v>
      </c>
      <c r="D10853" s="6">
        <v>5.5828840323002199E-2</v>
      </c>
      <c r="E10853" s="4">
        <f t="shared" si="42"/>
        <v>0.23177500979012966</v>
      </c>
      <c r="F10853" s="4"/>
    </row>
    <row r="10854" spans="1:6" ht="13.2" x14ac:dyDescent="0.25">
      <c r="A10854" s="5">
        <v>44856.166666666664</v>
      </c>
      <c r="B10854" s="6">
        <v>270.13</v>
      </c>
      <c r="C10854" s="6">
        <v>281.73926</v>
      </c>
      <c r="D10854" s="6">
        <v>4.1205687840594099E-2</v>
      </c>
      <c r="E10854" s="4">
        <f t="shared" si="42"/>
        <v>0.22757237558371821</v>
      </c>
      <c r="F10854" s="4"/>
    </row>
    <row r="10855" spans="1:6" ht="13.2" x14ac:dyDescent="0.25">
      <c r="A10855" s="5">
        <v>44856.208333333336</v>
      </c>
      <c r="B10855" s="6">
        <v>261.02</v>
      </c>
      <c r="C10855" s="6">
        <v>279.38470000000001</v>
      </c>
      <c r="D10855" s="6">
        <v>6.5732661810041906E-2</v>
      </c>
      <c r="E10855" s="4">
        <f t="shared" si="42"/>
        <v>0.22430292127953502</v>
      </c>
      <c r="F10855" s="4"/>
    </row>
    <row r="10856" spans="1:6" ht="13.2" x14ac:dyDescent="0.25">
      <c r="A10856" s="5">
        <v>44856.25</v>
      </c>
      <c r="B10856" s="6">
        <v>277.66000000000003</v>
      </c>
      <c r="C10856" s="6">
        <v>278.96032000000002</v>
      </c>
      <c r="D10856" s="6">
        <v>4.6613081028871704E-3</v>
      </c>
      <c r="E10856" s="4">
        <f t="shared" si="42"/>
        <v>0.21602393637568063</v>
      </c>
      <c r="F10856" s="4"/>
    </row>
    <row r="10857" spans="1:6" ht="13.2" x14ac:dyDescent="0.25">
      <c r="A10857" s="5">
        <v>44856.291666666664</v>
      </c>
      <c r="B10857" s="6">
        <v>270.67</v>
      </c>
      <c r="C10857" s="6">
        <v>276.11416000000003</v>
      </c>
      <c r="D10857" s="6">
        <v>1.97170619572716E-2</v>
      </c>
      <c r="E10857" s="4">
        <f t="shared" si="42"/>
        <v>0.20752856730128996</v>
      </c>
      <c r="F10857" s="4"/>
    </row>
    <row r="10858" spans="1:6" ht="13.2" x14ac:dyDescent="0.25">
      <c r="A10858" s="5">
        <v>44856.333333333336</v>
      </c>
      <c r="B10858" s="6">
        <v>261.64</v>
      </c>
      <c r="C10858" s="6">
        <v>273.19152000000003</v>
      </c>
      <c r="D10858" s="6">
        <v>4.2283596504020401E-2</v>
      </c>
      <c r="E10858" s="4">
        <f t="shared" si="42"/>
        <v>0.19789856402167094</v>
      </c>
      <c r="F10858" s="4"/>
    </row>
    <row r="10859" spans="1:6" ht="13.2" x14ac:dyDescent="0.25">
      <c r="A10859" s="5">
        <v>44856.375</v>
      </c>
      <c r="B10859" s="6">
        <v>262.64999999999998</v>
      </c>
      <c r="C10859" s="6">
        <v>268.14557000000002</v>
      </c>
      <c r="D10859" s="6">
        <v>2.0494726054955999E-2</v>
      </c>
      <c r="E10859" s="4">
        <f t="shared" si="42"/>
        <v>0.18414969038796714</v>
      </c>
      <c r="F10859" s="4"/>
    </row>
    <row r="10860" spans="1:6" ht="13.2" x14ac:dyDescent="0.25">
      <c r="A10860" s="5">
        <v>44856.416666666664</v>
      </c>
      <c r="B10860" s="6">
        <v>257.39</v>
      </c>
      <c r="C10860" s="6">
        <v>263.42734999999999</v>
      </c>
      <c r="D10860" s="6">
        <v>2.2918463098079999E-2</v>
      </c>
      <c r="E10860" s="4">
        <f t="shared" si="42"/>
        <v>0.16934027111315744</v>
      </c>
      <c r="F10860" s="4"/>
    </row>
    <row r="10861" spans="1:6" ht="13.2" x14ac:dyDescent="0.25">
      <c r="A10861" s="5">
        <v>44856.458333333336</v>
      </c>
      <c r="B10861" s="6">
        <v>254.21</v>
      </c>
      <c r="C10861" s="6">
        <v>260.33249000000001</v>
      </c>
      <c r="D10861" s="6">
        <v>2.35179635088958E-2</v>
      </c>
      <c r="E10861" s="4">
        <f t="shared" si="42"/>
        <v>0.15495191991528487</v>
      </c>
      <c r="F10861" s="4"/>
    </row>
    <row r="10862" spans="1:6" ht="13.2" x14ac:dyDescent="0.25">
      <c r="A10862" s="5">
        <v>44856.5</v>
      </c>
      <c r="B10862" s="6">
        <v>255.76</v>
      </c>
      <c r="C10862" s="6">
        <v>260.57224000000002</v>
      </c>
      <c r="D10862" s="6">
        <v>1.8467968805886699E-2</v>
      </c>
      <c r="E10862" s="4">
        <f t="shared" si="42"/>
        <v>0.14145598769114637</v>
      </c>
      <c r="F10862" s="4"/>
    </row>
    <row r="10863" spans="1:6" ht="13.2" x14ac:dyDescent="0.25">
      <c r="A10863" s="5">
        <v>44856.541666666664</v>
      </c>
      <c r="B10863" s="6">
        <v>260.69</v>
      </c>
      <c r="C10863" s="6">
        <v>261.62835000000001</v>
      </c>
      <c r="D10863" s="6">
        <v>3.5865761489533299E-3</v>
      </c>
      <c r="E10863" s="4">
        <f t="shared" si="42"/>
        <v>0.1289003041244772</v>
      </c>
      <c r="F10863" s="4"/>
    </row>
    <row r="10864" spans="1:6" ht="13.2" x14ac:dyDescent="0.25">
      <c r="A10864" s="5">
        <v>44856.583333333336</v>
      </c>
      <c r="B10864" s="6">
        <v>259.55</v>
      </c>
      <c r="C10864" s="6">
        <v>255.86349999999999</v>
      </c>
      <c r="D10864" s="6">
        <v>1.4408073054578001E-2</v>
      </c>
      <c r="E10864" s="4">
        <f t="shared" si="42"/>
        <v>0.11489203401402731</v>
      </c>
      <c r="F10864" s="4"/>
    </row>
    <row r="10865" spans="1:6" ht="13.2" x14ac:dyDescent="0.25">
      <c r="A10865" s="5">
        <v>44856.625</v>
      </c>
      <c r="B10865" s="6">
        <v>234.84</v>
      </c>
      <c r="C10865" s="6">
        <v>222.96427</v>
      </c>
      <c r="D10865" s="6">
        <v>5.3262928629775497E-2</v>
      </c>
      <c r="E10865" s="4">
        <f t="shared" si="42"/>
        <v>9.7293231325260174E-2</v>
      </c>
      <c r="F10865" s="4"/>
    </row>
    <row r="10866" spans="1:6" ht="13.2" x14ac:dyDescent="0.25">
      <c r="A10866" s="5">
        <v>44856.666666666664</v>
      </c>
      <c r="B10866" s="6">
        <v>145.88999999999999</v>
      </c>
      <c r="C10866" s="6">
        <v>169.36444</v>
      </c>
      <c r="D10866" s="6">
        <v>0.138603121174669</v>
      </c>
      <c r="E10866" s="4">
        <f t="shared" si="42"/>
        <v>9.0226841917785891E-2</v>
      </c>
      <c r="F10866" s="4"/>
    </row>
    <row r="10867" spans="1:6" ht="13.2" x14ac:dyDescent="0.25">
      <c r="A10867" s="5">
        <v>44856.708333333336</v>
      </c>
      <c r="B10867" s="6">
        <v>114.25</v>
      </c>
      <c r="C10867" s="6">
        <v>125.1473</v>
      </c>
      <c r="D10867" s="6">
        <v>8.7075789889194496E-2</v>
      </c>
      <c r="E10867" s="4">
        <f t="shared" si="42"/>
        <v>7.9087636542649567E-2</v>
      </c>
      <c r="F10867" s="4"/>
    </row>
    <row r="10868" spans="1:6" ht="13.2" x14ac:dyDescent="0.25">
      <c r="A10868" s="5">
        <v>44856.75</v>
      </c>
      <c r="B10868" s="6">
        <v>104.96</v>
      </c>
      <c r="C10868" s="6">
        <v>110.12837</v>
      </c>
      <c r="D10868" s="6">
        <v>4.6930414025014702E-2</v>
      </c>
      <c r="E10868" s="4">
        <f t="shared" si="42"/>
        <v>6.627174086041944E-2</v>
      </c>
      <c r="F10868" s="4"/>
    </row>
    <row r="10869" spans="1:6" ht="13.2" x14ac:dyDescent="0.25">
      <c r="A10869" s="5">
        <v>44856.791666666664</v>
      </c>
      <c r="B10869" s="6">
        <v>103.35</v>
      </c>
      <c r="C10869" s="6">
        <v>111.13309</v>
      </c>
      <c r="D10869" s="6">
        <v>7.0033956583048299E-2</v>
      </c>
      <c r="E10869" s="4">
        <f t="shared" si="42"/>
        <v>5.8788487080539076E-2</v>
      </c>
      <c r="F10869" s="4"/>
    </row>
    <row r="10870" spans="1:6" ht="13.2" x14ac:dyDescent="0.25">
      <c r="A10870" s="5">
        <v>44856.833333333336</v>
      </c>
      <c r="B10870" s="6">
        <v>101.99</v>
      </c>
      <c r="C10870" s="6">
        <v>111.3788</v>
      </c>
      <c r="D10870" s="6">
        <v>8.4296113802626693E-2</v>
      </c>
      <c r="E10870" s="4">
        <f t="shared" si="42"/>
        <v>5.2506634435157518E-2</v>
      </c>
      <c r="F10870" s="4"/>
    </row>
    <row r="10871" spans="1:6" ht="13.2" x14ac:dyDescent="0.25">
      <c r="A10871" s="5">
        <v>44856.875</v>
      </c>
      <c r="B10871" s="6">
        <v>95.2</v>
      </c>
      <c r="C10871" s="6">
        <v>114.1863</v>
      </c>
      <c r="D10871" s="6">
        <v>0.16627476325969001</v>
      </c>
      <c r="E10871" s="4">
        <f t="shared" si="42"/>
        <v>5.0843337167497948E-2</v>
      </c>
      <c r="F10871" s="4"/>
    </row>
    <row r="10872" spans="1:6" ht="13.2" x14ac:dyDescent="0.25">
      <c r="A10872" s="5">
        <v>44856.916666666664</v>
      </c>
      <c r="B10872" s="6">
        <v>89.35</v>
      </c>
      <c r="C10872" s="6">
        <v>124.58407</v>
      </c>
      <c r="D10872" s="6">
        <v>0.28281360530282801</v>
      </c>
      <c r="E10872" s="4">
        <f t="shared" si="42"/>
        <v>5.5811978873113656E-2</v>
      </c>
      <c r="F10872" s="4"/>
    </row>
    <row r="10873" spans="1:6" ht="13.2" x14ac:dyDescent="0.25">
      <c r="A10873" s="5">
        <v>44856.958333333336</v>
      </c>
      <c r="B10873" s="6">
        <v>101.03</v>
      </c>
      <c r="C10873" s="6">
        <v>146.86662999999999</v>
      </c>
      <c r="D10873" s="6">
        <v>0.31209696852171198</v>
      </c>
      <c r="E10873" s="4">
        <f t="shared" si="42"/>
        <v>6.7368863490985642E-2</v>
      </c>
      <c r="F10873" s="4"/>
    </row>
    <row r="10874" spans="1:6" ht="13.2" x14ac:dyDescent="0.25">
      <c r="A10874" s="5">
        <v>44857</v>
      </c>
      <c r="B10874" s="6">
        <v>142.69999999999999</v>
      </c>
      <c r="C10874" s="6">
        <v>166.53557000000001</v>
      </c>
      <c r="D10874" s="6">
        <v>0.14312600004911799</v>
      </c>
      <c r="E10874" s="4">
        <f t="shared" si="42"/>
        <v>7.2999584807006898E-2</v>
      </c>
      <c r="F10874" s="4"/>
    </row>
    <row r="10875" spans="1:6" ht="13.2" x14ac:dyDescent="0.25">
      <c r="A10875" s="5">
        <v>44857.041666666664</v>
      </c>
      <c r="B10875" s="6">
        <v>216.82</v>
      </c>
      <c r="C10875" s="6">
        <v>207.40609000000001</v>
      </c>
      <c r="D10875" s="6">
        <v>4.5388782942680103E-2</v>
      </c>
      <c r="E10875" s="4">
        <f t="shared" si="42"/>
        <v>7.3700922004025796E-2</v>
      </c>
      <c r="F10875" s="4"/>
    </row>
    <row r="10876" spans="1:6" ht="13.2" x14ac:dyDescent="0.25">
      <c r="A10876" s="5">
        <v>44857.083333333336</v>
      </c>
      <c r="B10876" s="6">
        <v>256.37</v>
      </c>
      <c r="C10876" s="6">
        <v>231.74632</v>
      </c>
      <c r="D10876" s="6">
        <v>0.10625273359249</v>
      </c>
      <c r="E10876" s="4">
        <f t="shared" si="42"/>
        <v>7.7874087707583917E-2</v>
      </c>
      <c r="F10876" s="4"/>
    </row>
    <row r="10877" spans="1:6" ht="13.2" x14ac:dyDescent="0.25">
      <c r="A10877" s="5">
        <v>44857.125</v>
      </c>
      <c r="B10877" s="6">
        <v>248.3</v>
      </c>
      <c r="C10877" s="6">
        <v>240.17855</v>
      </c>
      <c r="D10877" s="6">
        <v>3.3814218630264903E-2</v>
      </c>
      <c r="E10877" s="4">
        <f t="shared" si="42"/>
        <v>7.6956811803719868E-2</v>
      </c>
      <c r="F10877" s="4"/>
    </row>
    <row r="10878" spans="1:6" ht="13.2" x14ac:dyDescent="0.25">
      <c r="A10878" s="5">
        <v>44857.166666666664</v>
      </c>
      <c r="B10878" s="6">
        <v>246.26</v>
      </c>
      <c r="C10878" s="6">
        <v>240.70008999999999</v>
      </c>
      <c r="D10878" s="6">
        <v>2.3098911180299098E-2</v>
      </c>
      <c r="E10878" s="4">
        <f t="shared" si="42"/>
        <v>7.620236277620758E-2</v>
      </c>
      <c r="F10878" s="4"/>
    </row>
    <row r="10879" spans="1:6" ht="13.2" x14ac:dyDescent="0.25">
      <c r="A10879" s="5">
        <v>44857.208333333336</v>
      </c>
      <c r="B10879" s="6">
        <v>251.52</v>
      </c>
      <c r="C10879" s="6">
        <v>239.87262999999999</v>
      </c>
      <c r="D10879" s="6">
        <v>4.8556477660665197E-2</v>
      </c>
      <c r="E10879" s="4">
        <f t="shared" si="42"/>
        <v>7.5486688436650212E-2</v>
      </c>
      <c r="F10879" s="4"/>
    </row>
    <row r="10880" spans="1:6" ht="13.2" x14ac:dyDescent="0.25">
      <c r="A10880" s="5">
        <v>44857.25</v>
      </c>
      <c r="B10880" s="6">
        <v>260.06</v>
      </c>
      <c r="C10880" s="6">
        <v>238.59011000000001</v>
      </c>
      <c r="D10880" s="6">
        <v>8.9986504469946299E-2</v>
      </c>
      <c r="E10880" s="4">
        <f t="shared" si="42"/>
        <v>7.9041904951944339E-2</v>
      </c>
      <c r="F10880" s="4"/>
    </row>
    <row r="10881" spans="1:6" ht="13.2" x14ac:dyDescent="0.25">
      <c r="A10881" s="5">
        <v>44857.291666666664</v>
      </c>
      <c r="B10881" s="6">
        <v>268</v>
      </c>
      <c r="C10881" s="6">
        <v>234.82106999999999</v>
      </c>
      <c r="D10881" s="6">
        <v>0.14129451841778901</v>
      </c>
      <c r="E10881" s="4">
        <f t="shared" si="42"/>
        <v>8.4107632304465899E-2</v>
      </c>
      <c r="F10881" s="4"/>
    </row>
    <row r="10882" spans="1:6" ht="13.2" x14ac:dyDescent="0.25">
      <c r="A10882" s="5">
        <v>44857.333333333336</v>
      </c>
      <c r="B10882" s="6">
        <v>269.02</v>
      </c>
      <c r="C10882" s="6">
        <v>233.51767000000001</v>
      </c>
      <c r="D10882" s="6">
        <v>0.15203273482473401</v>
      </c>
      <c r="E10882" s="4">
        <f t="shared" si="42"/>
        <v>8.8680513067828967E-2</v>
      </c>
      <c r="F10882" s="4"/>
    </row>
    <row r="10883" spans="1:6" ht="13.2" x14ac:dyDescent="0.25">
      <c r="A10883" s="5">
        <v>44857.375</v>
      </c>
      <c r="B10883" s="6">
        <v>270.25</v>
      </c>
      <c r="C10883" s="6">
        <v>232.08700999999999</v>
      </c>
      <c r="D10883" s="6">
        <v>0.16443397672278101</v>
      </c>
      <c r="E10883" s="4">
        <f t="shared" si="42"/>
        <v>9.4677981845655013E-2</v>
      </c>
      <c r="F10883" s="4"/>
    </row>
    <row r="10884" spans="1:6" ht="13.2" x14ac:dyDescent="0.25">
      <c r="A10884" s="5">
        <v>44857.416666666664</v>
      </c>
      <c r="B10884" s="6">
        <v>265.54000000000002</v>
      </c>
      <c r="C10884" s="6">
        <v>228.27941999999999</v>
      </c>
      <c r="D10884" s="6">
        <v>0.16322356172098201</v>
      </c>
      <c r="E10884" s="4">
        <f t="shared" si="42"/>
        <v>0.10052402762160927</v>
      </c>
      <c r="F10884" s="4"/>
    </row>
    <row r="10885" spans="1:6" ht="13.2" x14ac:dyDescent="0.25">
      <c r="A10885" s="5">
        <v>44857.458333333336</v>
      </c>
      <c r="B10885" s="6">
        <v>264.5</v>
      </c>
      <c r="C10885" s="6">
        <v>224.88233</v>
      </c>
      <c r="D10885" s="6">
        <v>0.17617066667710099</v>
      </c>
      <c r="E10885" s="4">
        <f t="shared" si="42"/>
        <v>0.10688455692028448</v>
      </c>
      <c r="F10885" s="4"/>
    </row>
    <row r="10886" spans="1:6" ht="13.2" x14ac:dyDescent="0.25">
      <c r="A10886" s="5">
        <v>44857.5</v>
      </c>
      <c r="B10886" s="6">
        <v>263.61</v>
      </c>
      <c r="C10886" s="6">
        <v>228.73369</v>
      </c>
      <c r="D10886" s="6">
        <v>0.152475614764051</v>
      </c>
      <c r="E10886" s="4">
        <f t="shared" si="42"/>
        <v>0.11246820883520799</v>
      </c>
      <c r="F10886" s="4"/>
    </row>
    <row r="10887" spans="1:6" ht="13.2" x14ac:dyDescent="0.25">
      <c r="A10887" s="5">
        <v>44857.541666666664</v>
      </c>
      <c r="B10887" s="6">
        <v>262.73</v>
      </c>
      <c r="C10887" s="6">
        <v>234.07245</v>
      </c>
      <c r="D10887" s="6">
        <v>0.12243025610233001</v>
      </c>
      <c r="E10887" s="4">
        <f t="shared" si="42"/>
        <v>0.11742002883326536</v>
      </c>
      <c r="F10887" s="4"/>
    </row>
    <row r="10888" spans="1:6" ht="13.2" x14ac:dyDescent="0.25">
      <c r="A10888" s="5">
        <v>44857.583333333336</v>
      </c>
      <c r="B10888" s="6">
        <v>267.94</v>
      </c>
      <c r="C10888" s="6">
        <v>225.64876000000001</v>
      </c>
      <c r="D10888" s="6">
        <v>0.18742066209448599</v>
      </c>
      <c r="E10888" s="4">
        <f t="shared" si="42"/>
        <v>0.12462888670992818</v>
      </c>
      <c r="F10888" s="4"/>
    </row>
    <row r="10889" spans="1:6" ht="13.2" x14ac:dyDescent="0.25">
      <c r="A10889" s="5">
        <v>44857.625</v>
      </c>
      <c r="B10889" s="6">
        <v>235.13</v>
      </c>
      <c r="C10889" s="6">
        <v>190.38732999999999</v>
      </c>
      <c r="D10889" s="6">
        <v>0.23500865314934499</v>
      </c>
      <c r="E10889" s="4">
        <f t="shared" si="42"/>
        <v>0.13220162523157691</v>
      </c>
      <c r="F10889" s="4"/>
    </row>
    <row r="10890" spans="1:6" ht="13.2" x14ac:dyDescent="0.25">
      <c r="A10890" s="5">
        <v>44857.666666666664</v>
      </c>
      <c r="B10890" s="6">
        <v>132.88</v>
      </c>
      <c r="C10890" s="6">
        <v>140.89026999999999</v>
      </c>
      <c r="D10890" s="6">
        <v>5.6854671369427998E-2</v>
      </c>
      <c r="E10890" s="4">
        <f t="shared" si="42"/>
        <v>0.12879543982302519</v>
      </c>
      <c r="F10890" s="4"/>
    </row>
    <row r="10891" spans="1:6" ht="13.2" x14ac:dyDescent="0.25">
      <c r="A10891" s="5">
        <v>44857.708333333336</v>
      </c>
      <c r="B10891" s="6">
        <v>92.27</v>
      </c>
      <c r="C10891" s="6">
        <v>104.07850000000001</v>
      </c>
      <c r="D10891" s="6">
        <v>0.11345763053848699</v>
      </c>
      <c r="E10891" s="4">
        <f t="shared" si="42"/>
        <v>0.12989468318341238</v>
      </c>
      <c r="F10891" s="4"/>
    </row>
    <row r="10892" spans="1:6" ht="13.2" x14ac:dyDescent="0.25">
      <c r="A10892" s="5">
        <v>44857.75</v>
      </c>
      <c r="B10892" s="6">
        <v>87.6</v>
      </c>
      <c r="C10892" s="6">
        <v>93.417779999999993</v>
      </c>
      <c r="D10892" s="6">
        <v>6.2277009794067001E-2</v>
      </c>
      <c r="E10892" s="4">
        <f t="shared" si="42"/>
        <v>0.13053412467378955</v>
      </c>
      <c r="F10892" s="4"/>
    </row>
    <row r="10893" spans="1:6" ht="13.2" x14ac:dyDescent="0.25">
      <c r="A10893" s="5">
        <v>44857.791666666664</v>
      </c>
      <c r="B10893" s="6">
        <v>92.67</v>
      </c>
      <c r="C10893" s="6">
        <v>96.329459999999997</v>
      </c>
      <c r="D10893" s="6">
        <v>3.79890014954926E-2</v>
      </c>
      <c r="E10893" s="4">
        <f t="shared" si="42"/>
        <v>0.12919891821180807</v>
      </c>
      <c r="F10893" s="4"/>
    </row>
    <row r="10894" spans="1:6" ht="13.2" x14ac:dyDescent="0.25">
      <c r="A10894" s="5">
        <v>44857.833333333336</v>
      </c>
      <c r="B10894" s="6">
        <v>84.79</v>
      </c>
      <c r="C10894" s="6">
        <v>95.968530000000001</v>
      </c>
      <c r="D10894" s="6">
        <v>0.116481204828291</v>
      </c>
      <c r="E10894" s="4">
        <f t="shared" si="42"/>
        <v>0.13053996367121076</v>
      </c>
      <c r="F10894" s="4"/>
    </row>
    <row r="10895" spans="1:6" ht="13.2" x14ac:dyDescent="0.25">
      <c r="A10895" s="5">
        <v>44857.875</v>
      </c>
      <c r="B10895" s="6">
        <v>79.11</v>
      </c>
      <c r="C10895" s="6">
        <v>92.261399999999995</v>
      </c>
      <c r="D10895" s="6">
        <v>0.142544986310634</v>
      </c>
      <c r="E10895" s="4">
        <f t="shared" si="42"/>
        <v>0.12955122296500007</v>
      </c>
      <c r="F10895" s="4"/>
    </row>
    <row r="10896" spans="1:6" ht="13.2" x14ac:dyDescent="0.25">
      <c r="A10896" s="5">
        <v>44857.916666666664</v>
      </c>
      <c r="B10896" s="6">
        <v>78.12</v>
      </c>
      <c r="C10896" s="6">
        <v>98.064629999999994</v>
      </c>
      <c r="D10896" s="6">
        <v>0.20338250396702601</v>
      </c>
      <c r="E10896" s="4">
        <f t="shared" si="42"/>
        <v>0.12624159374267499</v>
      </c>
      <c r="F10896" s="4"/>
    </row>
    <row r="10897" spans="1:6" ht="13.2" x14ac:dyDescent="0.25">
      <c r="A10897" s="5">
        <v>44857.958333333336</v>
      </c>
      <c r="B10897" s="6">
        <v>91</v>
      </c>
      <c r="C10897" s="6">
        <v>124.13458</v>
      </c>
      <c r="D10897" s="6">
        <v>0.26692465548278299</v>
      </c>
      <c r="E10897" s="4">
        <f t="shared" si="42"/>
        <v>0.12435941403271962</v>
      </c>
      <c r="F10897" s="4"/>
    </row>
    <row r="10898" spans="1:6" ht="13.2" x14ac:dyDescent="0.25">
      <c r="A10898" s="5">
        <v>44858</v>
      </c>
      <c r="B10898" s="6">
        <v>128.91999999999999</v>
      </c>
      <c r="C10898" s="6">
        <v>187.43790999999999</v>
      </c>
      <c r="D10898" s="6">
        <v>0.31219890362627201</v>
      </c>
      <c r="E10898" s="4">
        <f t="shared" si="42"/>
        <v>0.13140411834843438</v>
      </c>
      <c r="F10898" s="4"/>
    </row>
    <row r="10899" spans="1:6" ht="13.2" x14ac:dyDescent="0.25">
      <c r="A10899" s="5">
        <v>44858.041666666664</v>
      </c>
      <c r="B10899" s="6">
        <v>221.5</v>
      </c>
      <c r="C10899" s="6">
        <v>225.64435</v>
      </c>
      <c r="D10899" s="6">
        <v>1.8366735085545E-2</v>
      </c>
      <c r="E10899" s="4">
        <f t="shared" si="42"/>
        <v>0.13027819968772042</v>
      </c>
      <c r="F10899" s="4"/>
    </row>
    <row r="10900" spans="1:6" ht="13.2" x14ac:dyDescent="0.25">
      <c r="A10900" s="5">
        <v>44858.083333333336</v>
      </c>
      <c r="B10900" s="6">
        <v>256.10000000000002</v>
      </c>
      <c r="C10900" s="6">
        <v>247.45952</v>
      </c>
      <c r="D10900" s="6">
        <v>3.4916741130024097E-2</v>
      </c>
      <c r="E10900" s="4">
        <f t="shared" si="42"/>
        <v>0.12730586666845101</v>
      </c>
      <c r="F10900" s="4"/>
    </row>
    <row r="10901" spans="1:6" ht="13.2" x14ac:dyDescent="0.25">
      <c r="A10901" s="5">
        <v>44858.125</v>
      </c>
      <c r="B10901" s="6">
        <v>264.57</v>
      </c>
      <c r="C10901" s="6">
        <v>253.16072</v>
      </c>
      <c r="D10901" s="6">
        <v>4.5067339040590397E-2</v>
      </c>
      <c r="E10901" s="4">
        <f t="shared" si="42"/>
        <v>0.12777474668554789</v>
      </c>
      <c r="F10901" s="4"/>
    </row>
    <row r="10902" spans="1:6" ht="13.2" x14ac:dyDescent="0.25">
      <c r="A10902" s="5">
        <v>44858.166666666664</v>
      </c>
      <c r="B10902" s="6">
        <v>273.27</v>
      </c>
      <c r="C10902" s="6">
        <v>254.12258</v>
      </c>
      <c r="D10902" s="6">
        <v>7.5347180876252598E-2</v>
      </c>
      <c r="E10902" s="4">
        <f t="shared" si="42"/>
        <v>0.1299517579228793</v>
      </c>
      <c r="F10902" s="4"/>
    </row>
    <row r="10903" spans="1:6" ht="13.2" x14ac:dyDescent="0.25">
      <c r="A10903" s="5">
        <v>44858.208333333336</v>
      </c>
      <c r="B10903" s="6">
        <v>278.33999999999997</v>
      </c>
      <c r="C10903" s="6">
        <v>257.11011000000002</v>
      </c>
      <c r="D10903" s="6">
        <v>8.2571198775497207E-2</v>
      </c>
      <c r="E10903" s="4">
        <f t="shared" si="42"/>
        <v>0.13136903796933061</v>
      </c>
      <c r="F10903" s="4"/>
    </row>
    <row r="10904" spans="1:6" ht="13.2" x14ac:dyDescent="0.25">
      <c r="A10904" s="5">
        <v>44858.25</v>
      </c>
      <c r="B10904" s="6">
        <v>291.04000000000002</v>
      </c>
      <c r="C10904" s="6">
        <v>259.63941999999997</v>
      </c>
      <c r="D10904" s="6">
        <v>0.12093918558283601</v>
      </c>
      <c r="E10904" s="4">
        <f t="shared" si="42"/>
        <v>0.13265873301570102</v>
      </c>
      <c r="F10904" s="4"/>
    </row>
    <row r="10905" spans="1:6" ht="13.2" x14ac:dyDescent="0.25">
      <c r="A10905" s="5">
        <v>44858.291666666664</v>
      </c>
      <c r="B10905" s="6">
        <v>287.23</v>
      </c>
      <c r="C10905" s="6">
        <v>258.50402000000003</v>
      </c>
      <c r="D10905" s="6">
        <v>0.111123919852387</v>
      </c>
      <c r="E10905" s="4">
        <f t="shared" si="42"/>
        <v>0.13140162474214262</v>
      </c>
      <c r="F10905" s="4"/>
    </row>
    <row r="10906" spans="1:6" ht="13.2" x14ac:dyDescent="0.25">
      <c r="A10906" s="5">
        <v>44858.333333333336</v>
      </c>
      <c r="B10906" s="6">
        <v>293.39999999999998</v>
      </c>
      <c r="C10906" s="6">
        <v>258.21408000000002</v>
      </c>
      <c r="D10906" s="6">
        <v>0.136266465407308</v>
      </c>
      <c r="E10906" s="4">
        <f t="shared" si="42"/>
        <v>0.13074469684974985</v>
      </c>
      <c r="F10906" s="4"/>
    </row>
    <row r="10907" spans="1:6" ht="13.2" x14ac:dyDescent="0.25">
      <c r="A10907" s="5">
        <v>44858.375</v>
      </c>
      <c r="B10907" s="6">
        <v>308.38</v>
      </c>
      <c r="C10907" s="6">
        <v>257.54599000000002</v>
      </c>
      <c r="D10907" s="6">
        <v>0.197378378906229</v>
      </c>
      <c r="E10907" s="4">
        <f t="shared" si="42"/>
        <v>0.1321173802740602</v>
      </c>
      <c r="F10907" s="4"/>
    </row>
    <row r="10908" spans="1:6" ht="13.2" x14ac:dyDescent="0.25">
      <c r="A10908" s="5">
        <v>44858.416666666664</v>
      </c>
      <c r="B10908" s="6">
        <v>313.81</v>
      </c>
      <c r="C10908" s="6">
        <v>257.48298999999997</v>
      </c>
      <c r="D10908" s="6">
        <v>0.21876012081419399</v>
      </c>
      <c r="E10908" s="4">
        <f t="shared" si="42"/>
        <v>0.13443140356961067</v>
      </c>
      <c r="F10908" s="4"/>
    </row>
    <row r="10909" spans="1:6" ht="13.2" x14ac:dyDescent="0.25">
      <c r="A10909" s="5">
        <v>44858.458333333336</v>
      </c>
      <c r="B10909" s="6">
        <v>314.24</v>
      </c>
      <c r="C10909" s="6">
        <v>257.25817999999998</v>
      </c>
      <c r="D10909" s="6">
        <v>0.221496630350102</v>
      </c>
      <c r="E10909" s="4">
        <f t="shared" si="42"/>
        <v>0.13631998538931905</v>
      </c>
      <c r="F10909" s="4"/>
    </row>
    <row r="10910" spans="1:6" ht="13.2" x14ac:dyDescent="0.25">
      <c r="A10910" s="5">
        <v>44858.5</v>
      </c>
      <c r="B10910" s="6">
        <v>314.69</v>
      </c>
      <c r="C10910" s="6">
        <v>258.32862999999998</v>
      </c>
      <c r="D10910" s="6">
        <v>0.2181770173906</v>
      </c>
      <c r="E10910" s="4">
        <f t="shared" si="42"/>
        <v>0.13905754383209196</v>
      </c>
      <c r="F10910" s="4"/>
    </row>
    <row r="10911" spans="1:6" ht="13.2" x14ac:dyDescent="0.25">
      <c r="A10911" s="5">
        <v>44858.541666666664</v>
      </c>
      <c r="B10911" s="6">
        <v>307.04000000000002</v>
      </c>
      <c r="C10911" s="6">
        <v>258.05238000000003</v>
      </c>
      <c r="D10911" s="6">
        <v>0.18983595501037401</v>
      </c>
      <c r="E10911" s="4">
        <f t="shared" si="42"/>
        <v>0.14186611461992713</v>
      </c>
      <c r="F10911" s="4"/>
    </row>
    <row r="10912" spans="1:6" ht="13.2" x14ac:dyDescent="0.25">
      <c r="A10912" s="5">
        <v>44858.583333333336</v>
      </c>
      <c r="B10912" s="6">
        <v>302.91000000000003</v>
      </c>
      <c r="C10912" s="6">
        <v>248.47113999999999</v>
      </c>
      <c r="D10912" s="6">
        <v>0.21909530418703699</v>
      </c>
      <c r="E10912" s="4">
        <f t="shared" si="42"/>
        <v>0.1431858913737834</v>
      </c>
      <c r="F10912" s="4"/>
    </row>
    <row r="10913" spans="1:6" ht="13.2" x14ac:dyDescent="0.25">
      <c r="A10913" s="5">
        <v>44858.625</v>
      </c>
      <c r="B10913" s="6">
        <v>283.67</v>
      </c>
      <c r="C10913" s="6">
        <v>213.22219999999999</v>
      </c>
      <c r="D10913" s="6">
        <v>0.33039617825911199</v>
      </c>
      <c r="E10913" s="4">
        <f t="shared" si="42"/>
        <v>0.14716037158669037</v>
      </c>
      <c r="F10913" s="4"/>
    </row>
    <row r="10914" spans="1:6" ht="13.2" x14ac:dyDescent="0.25">
      <c r="A10914" s="5">
        <v>44858.666666666664</v>
      </c>
      <c r="B10914" s="6">
        <v>192.91</v>
      </c>
      <c r="C10914" s="6">
        <v>160.89169000000001</v>
      </c>
      <c r="D10914" s="6">
        <v>0.199005368145489</v>
      </c>
      <c r="E10914" s="4">
        <f t="shared" si="42"/>
        <v>0.15308331728569291</v>
      </c>
      <c r="F10914" s="4"/>
    </row>
    <row r="10915" spans="1:6" ht="13.2" x14ac:dyDescent="0.25">
      <c r="A10915" s="5">
        <v>44858.708333333336</v>
      </c>
      <c r="B10915" s="6">
        <v>149.66</v>
      </c>
      <c r="C10915" s="6">
        <v>121.17628000000001</v>
      </c>
      <c r="D10915" s="6">
        <v>0.23506019494904401</v>
      </c>
      <c r="E10915" s="4">
        <f t="shared" si="42"/>
        <v>0.15815009080279943</v>
      </c>
      <c r="F10915" s="4"/>
    </row>
    <row r="10916" spans="1:6" ht="13.2" x14ac:dyDescent="0.25">
      <c r="A10916" s="5">
        <v>44858.75</v>
      </c>
      <c r="B10916" s="6">
        <v>132.74</v>
      </c>
      <c r="C10916" s="6">
        <v>110.06108999999999</v>
      </c>
      <c r="D10916" s="6">
        <v>0.20605747226381199</v>
      </c>
      <c r="E10916" s="4">
        <f t="shared" si="42"/>
        <v>0.16414094340570548</v>
      </c>
      <c r="F10916" s="4"/>
    </row>
    <row r="10917" spans="1:6" ht="13.2" x14ac:dyDescent="0.25">
      <c r="A10917" s="5">
        <v>44858.791666666664</v>
      </c>
      <c r="B10917" s="6">
        <v>126.55</v>
      </c>
      <c r="C10917" s="6">
        <v>113.23751</v>
      </c>
      <c r="D10917" s="6">
        <v>0.117562546191628</v>
      </c>
      <c r="E10917" s="4">
        <f t="shared" si="42"/>
        <v>0.16745650776804447</v>
      </c>
      <c r="F10917" s="4"/>
    </row>
    <row r="10918" spans="1:6" ht="13.2" x14ac:dyDescent="0.25">
      <c r="A10918" s="5">
        <v>44858.833333333336</v>
      </c>
      <c r="B10918" s="6">
        <v>126.58</v>
      </c>
      <c r="C10918" s="6">
        <v>112.73539</v>
      </c>
      <c r="D10918" s="6">
        <v>0.122806245669616</v>
      </c>
      <c r="E10918" s="4">
        <f t="shared" si="42"/>
        <v>0.16772005113643298</v>
      </c>
      <c r="F10918" s="4"/>
    </row>
    <row r="10919" spans="1:6" ht="13.2" x14ac:dyDescent="0.25">
      <c r="A10919" s="5">
        <v>44858.875</v>
      </c>
      <c r="B10919" s="6">
        <v>121.25</v>
      </c>
      <c r="C10919" s="6">
        <v>111.40792</v>
      </c>
      <c r="D10919" s="6">
        <v>8.8342731827324203E-2</v>
      </c>
      <c r="E10919" s="4">
        <f t="shared" si="42"/>
        <v>0.16546162386629507</v>
      </c>
      <c r="F10919" s="4"/>
    </row>
    <row r="10920" spans="1:6" ht="13.2" x14ac:dyDescent="0.25">
      <c r="A10920" s="5">
        <v>44858.916666666664</v>
      </c>
      <c r="B10920" s="6">
        <v>124.62</v>
      </c>
      <c r="C10920" s="6">
        <v>120.81021</v>
      </c>
      <c r="D10920" s="6">
        <v>3.1535331326714898E-2</v>
      </c>
      <c r="E10920" s="4">
        <f t="shared" si="42"/>
        <v>0.15830132500628211</v>
      </c>
      <c r="F10920" s="4"/>
    </row>
    <row r="10921" spans="1:6" ht="13.2" x14ac:dyDescent="0.25">
      <c r="A10921" s="5">
        <v>44858.958333333336</v>
      </c>
      <c r="B10921" s="6">
        <v>138.85</v>
      </c>
      <c r="C10921" s="6">
        <v>146.66222999999999</v>
      </c>
      <c r="D10921" s="6">
        <v>5.3266815866634502E-2</v>
      </c>
      <c r="E10921" s="4">
        <f t="shared" si="42"/>
        <v>0.14939891502227592</v>
      </c>
      <c r="F10921" s="4"/>
    </row>
    <row r="10922" spans="1:6" ht="13.2" x14ac:dyDescent="0.25">
      <c r="A10922" s="5">
        <v>44859</v>
      </c>
      <c r="B10922" s="6">
        <v>175.58</v>
      </c>
      <c r="C10922" s="6">
        <v>187.37153000000001</v>
      </c>
      <c r="D10922" s="6">
        <v>6.2931278834089596E-2</v>
      </c>
      <c r="E10922" s="4">
        <f t="shared" si="42"/>
        <v>0.13901276398926832</v>
      </c>
      <c r="F10922" s="4"/>
    </row>
    <row r="10923" spans="1:6" ht="13.2" x14ac:dyDescent="0.25">
      <c r="A10923" s="5">
        <v>44859.041666666664</v>
      </c>
      <c r="B10923" s="6">
        <v>275.33</v>
      </c>
      <c r="C10923" s="6">
        <v>229.88676000000001</v>
      </c>
      <c r="D10923" s="6">
        <v>0.19767663000687799</v>
      </c>
      <c r="E10923" s="4">
        <f t="shared" si="42"/>
        <v>0.14648400961099053</v>
      </c>
      <c r="F10923" s="4"/>
    </row>
    <row r="10924" spans="1:6" ht="13.2" x14ac:dyDescent="0.25">
      <c r="A10924" s="5">
        <v>44859.083333333336</v>
      </c>
      <c r="B10924" s="6">
        <v>304.64999999999998</v>
      </c>
      <c r="C10924" s="6">
        <v>256.16683999999998</v>
      </c>
      <c r="D10924" s="6">
        <v>0.189263996854549</v>
      </c>
      <c r="E10924" s="4">
        <f t="shared" si="42"/>
        <v>0.15291514526617908</v>
      </c>
      <c r="F10924" s="4"/>
    </row>
    <row r="10925" spans="1:6" ht="13.2" x14ac:dyDescent="0.25">
      <c r="A10925" s="5">
        <v>44859.125</v>
      </c>
      <c r="B10925" s="6">
        <v>298.04000000000002</v>
      </c>
      <c r="C10925" s="6">
        <v>261.97370999999998</v>
      </c>
      <c r="D10925" s="6">
        <v>0.13767140985253801</v>
      </c>
      <c r="E10925" s="4">
        <f t="shared" si="42"/>
        <v>0.15677364821667691</v>
      </c>
      <c r="F10925" s="4"/>
    </row>
    <row r="10926" spans="1:6" ht="13.2" x14ac:dyDescent="0.25">
      <c r="A10926" s="5">
        <v>44859.166666666664</v>
      </c>
      <c r="B10926" s="6">
        <v>289.89</v>
      </c>
      <c r="C10926" s="6">
        <v>258.94571000000002</v>
      </c>
      <c r="D10926" s="6">
        <v>0.119501072251785</v>
      </c>
      <c r="E10926" s="4">
        <f t="shared" si="42"/>
        <v>0.15861339369065738</v>
      </c>
      <c r="F10926" s="4"/>
    </row>
    <row r="10927" spans="1:6" ht="13.2" x14ac:dyDescent="0.25">
      <c r="A10927" s="5">
        <v>44859.208333333336</v>
      </c>
      <c r="B10927" s="6">
        <v>272.31</v>
      </c>
      <c r="C10927" s="6">
        <v>257.0958</v>
      </c>
      <c r="D10927" s="6">
        <v>5.9177162754117302E-2</v>
      </c>
      <c r="E10927" s="4">
        <f t="shared" si="42"/>
        <v>0.15763864218976661</v>
      </c>
      <c r="F10927" s="4"/>
    </row>
    <row r="10928" spans="1:6" ht="13.2" x14ac:dyDescent="0.25">
      <c r="A10928" s="5">
        <v>44859.25</v>
      </c>
      <c r="B10928" s="6">
        <v>296.48</v>
      </c>
      <c r="C10928" s="6">
        <v>255.37575000000001</v>
      </c>
      <c r="D10928" s="6">
        <v>0.160955963908084</v>
      </c>
      <c r="E10928" s="4">
        <f t="shared" si="42"/>
        <v>0.15930600795331859</v>
      </c>
      <c r="F10928" s="4"/>
    </row>
    <row r="10929" spans="1:6" ht="13.2" x14ac:dyDescent="0.25">
      <c r="A10929" s="5">
        <v>44859.291666666664</v>
      </c>
      <c r="B10929" s="6">
        <v>290.88</v>
      </c>
      <c r="C10929" s="6">
        <v>251.69359</v>
      </c>
      <c r="D10929" s="6">
        <v>0.15569093356727901</v>
      </c>
      <c r="E10929" s="4">
        <f t="shared" si="42"/>
        <v>0.16116296685810574</v>
      </c>
      <c r="F10929" s="4"/>
    </row>
    <row r="10930" spans="1:6" ht="13.2" x14ac:dyDescent="0.25">
      <c r="A10930" s="5">
        <v>44859.333333333336</v>
      </c>
      <c r="B10930" s="6">
        <v>295.14</v>
      </c>
      <c r="C10930" s="6">
        <v>249.26718</v>
      </c>
      <c r="D10930" s="6">
        <v>0.18403072558529299</v>
      </c>
      <c r="E10930" s="4">
        <f t="shared" si="42"/>
        <v>0.16315314436552178</v>
      </c>
      <c r="F10930" s="4"/>
    </row>
    <row r="10931" spans="1:6" ht="13.2" x14ac:dyDescent="0.25">
      <c r="A10931" s="5">
        <v>44859.375</v>
      </c>
      <c r="B10931" s="6">
        <v>293.42</v>
      </c>
      <c r="C10931" s="6">
        <v>244.11609999999999</v>
      </c>
      <c r="D10931" s="6">
        <v>0.20196906308105</v>
      </c>
      <c r="E10931" s="4">
        <f t="shared" si="42"/>
        <v>0.16334442287280601</v>
      </c>
      <c r="F10931" s="4"/>
    </row>
    <row r="10932" spans="1:6" ht="13.2" x14ac:dyDescent="0.25">
      <c r="A10932" s="5">
        <v>44859.416666666664</v>
      </c>
      <c r="B10932" s="6">
        <v>291.07</v>
      </c>
      <c r="C10932" s="6">
        <v>237.06345999999999</v>
      </c>
      <c r="D10932" s="6">
        <v>0.22781469569371801</v>
      </c>
      <c r="E10932" s="4">
        <f t="shared" si="42"/>
        <v>0.16372169682611951</v>
      </c>
      <c r="F10932" s="4"/>
    </row>
    <row r="10933" spans="1:6" ht="13.2" x14ac:dyDescent="0.25">
      <c r="A10933" s="5">
        <v>44859.458333333336</v>
      </c>
      <c r="B10933" s="6">
        <v>305.54000000000002</v>
      </c>
      <c r="C10933" s="6">
        <v>234.02985000000001</v>
      </c>
      <c r="D10933" s="6">
        <v>0.30555995314272899</v>
      </c>
      <c r="E10933" s="4">
        <f t="shared" si="42"/>
        <v>0.16722433527581229</v>
      </c>
      <c r="F10933" s="4"/>
    </row>
    <row r="10934" spans="1:6" ht="13.2" x14ac:dyDescent="0.25">
      <c r="A10934" s="5">
        <v>44859.5</v>
      </c>
      <c r="B10934" s="6">
        <v>304.72000000000003</v>
      </c>
      <c r="C10934" s="6">
        <v>237.60509999999999</v>
      </c>
      <c r="D10934" s="6">
        <v>0.28246405485404102</v>
      </c>
      <c r="E10934" s="4">
        <f t="shared" si="42"/>
        <v>0.16990296183678902</v>
      </c>
      <c r="F10934" s="4"/>
    </row>
    <row r="10935" spans="1:6" ht="13.2" x14ac:dyDescent="0.25">
      <c r="A10935" s="5">
        <v>44859.541666666664</v>
      </c>
      <c r="B10935" s="6">
        <v>306.77</v>
      </c>
      <c r="C10935" s="6">
        <v>239.43719999999999</v>
      </c>
      <c r="D10935" s="6">
        <v>0.28121277729609201</v>
      </c>
      <c r="E10935" s="4">
        <f t="shared" si="42"/>
        <v>0.17371032943202724</v>
      </c>
      <c r="F10935" s="4"/>
    </row>
    <row r="10936" spans="1:6" ht="13.2" x14ac:dyDescent="0.25">
      <c r="A10936" s="5">
        <v>44859.583333333336</v>
      </c>
      <c r="B10936" s="6">
        <v>313.02999999999997</v>
      </c>
      <c r="C10936" s="6">
        <v>228.0676</v>
      </c>
      <c r="D10936" s="6">
        <v>0.37253165289589502</v>
      </c>
      <c r="E10936" s="4">
        <f t="shared" si="42"/>
        <v>0.18010351062822968</v>
      </c>
      <c r="F10936" s="4"/>
    </row>
    <row r="10937" spans="1:6" ht="13.2" x14ac:dyDescent="0.25">
      <c r="A10937" s="5">
        <v>44859.625</v>
      </c>
      <c r="B10937" s="6">
        <v>290.86</v>
      </c>
      <c r="C10937" s="6">
        <v>192.43186</v>
      </c>
      <c r="D10937" s="6">
        <v>0.51149606930993596</v>
      </c>
      <c r="E10937" s="4">
        <f t="shared" si="42"/>
        <v>0.18764933942201401</v>
      </c>
      <c r="F10937" s="4"/>
    </row>
    <row r="10938" spans="1:6" ht="13.2" x14ac:dyDescent="0.25">
      <c r="A10938" s="5">
        <v>44859.666666666664</v>
      </c>
      <c r="B10938" s="6">
        <v>184.12</v>
      </c>
      <c r="C10938" s="6">
        <v>144.90870000000001</v>
      </c>
      <c r="D10938" s="6">
        <v>0.27059313899027398</v>
      </c>
      <c r="E10938" s="4">
        <f t="shared" si="42"/>
        <v>0.19063216320721341</v>
      </c>
      <c r="F10938" s="4"/>
    </row>
    <row r="10939" spans="1:6" ht="13.2" x14ac:dyDescent="0.25">
      <c r="A10939" s="5">
        <v>44859.708333333336</v>
      </c>
      <c r="B10939" s="6">
        <v>133.83000000000001</v>
      </c>
      <c r="C10939" s="6">
        <v>109.49486</v>
      </c>
      <c r="D10939" s="6">
        <v>0.22224915397855199</v>
      </c>
      <c r="E10939" s="4">
        <f t="shared" si="42"/>
        <v>0.19009836983344289</v>
      </c>
      <c r="F10939" s="4"/>
    </row>
    <row r="10940" spans="1:6" ht="13.2" x14ac:dyDescent="0.25">
      <c r="A10940" s="5">
        <v>44859.75</v>
      </c>
      <c r="B10940" s="6">
        <v>129.12</v>
      </c>
      <c r="C10940" s="6">
        <v>99.532529999999994</v>
      </c>
      <c r="D10940" s="6">
        <v>0.29726432152382698</v>
      </c>
      <c r="E10940" s="4">
        <f t="shared" si="42"/>
        <v>0.19389865521927688</v>
      </c>
      <c r="F10940" s="4"/>
    </row>
    <row r="10941" spans="1:6" ht="13.2" x14ac:dyDescent="0.25">
      <c r="A10941" s="5">
        <v>44859.791666666664</v>
      </c>
      <c r="B10941" s="6">
        <v>119.11</v>
      </c>
      <c r="C10941" s="6">
        <v>101.50721</v>
      </c>
      <c r="D10941" s="6">
        <v>0.173414184076185</v>
      </c>
      <c r="E10941" s="4">
        <f t="shared" si="42"/>
        <v>0.19622580679780008</v>
      </c>
      <c r="F10941" s="4"/>
    </row>
    <row r="10942" spans="1:6" ht="13.2" x14ac:dyDescent="0.25">
      <c r="A10942" s="5">
        <v>44859.833333333336</v>
      </c>
      <c r="B10942" s="6">
        <v>122.22</v>
      </c>
      <c r="C10942" s="6">
        <v>100.73639</v>
      </c>
      <c r="D10942" s="6">
        <v>0.21326563320365099</v>
      </c>
      <c r="E10942" s="4">
        <f t="shared" si="42"/>
        <v>0.19999494794505149</v>
      </c>
      <c r="F10942" s="4"/>
    </row>
    <row r="10943" spans="1:6" ht="13.2" x14ac:dyDescent="0.25">
      <c r="A10943" s="5">
        <v>44859.875</v>
      </c>
      <c r="B10943" s="6">
        <v>121.31</v>
      </c>
      <c r="C10943" s="6">
        <v>101.74157</v>
      </c>
      <c r="D10943" s="6">
        <v>0.192334657308708</v>
      </c>
      <c r="E10943" s="4">
        <f t="shared" si="42"/>
        <v>0.20432794484010916</v>
      </c>
      <c r="F10943" s="4"/>
    </row>
    <row r="10944" spans="1:6" ht="13.2" x14ac:dyDescent="0.25">
      <c r="A10944" s="5">
        <v>44859.916666666664</v>
      </c>
      <c r="B10944" s="6">
        <v>123.98</v>
      </c>
      <c r="C10944" s="6">
        <v>114.0441</v>
      </c>
      <c r="D10944" s="6">
        <v>8.7123314577430999E-2</v>
      </c>
      <c r="E10944" s="4">
        <f t="shared" si="42"/>
        <v>0.20664411080888898</v>
      </c>
      <c r="F10944" s="4"/>
    </row>
    <row r="10945" spans="1:6" ht="13.2" x14ac:dyDescent="0.25">
      <c r="A10945" s="5">
        <v>44859.958333333336</v>
      </c>
      <c r="B10945" s="6">
        <v>141.04</v>
      </c>
      <c r="C10945" s="6">
        <v>142.85580999999999</v>
      </c>
      <c r="D10945" s="6">
        <v>1.27107885916575E-2</v>
      </c>
      <c r="E10945" s="4">
        <f t="shared" si="42"/>
        <v>0.20495427633909824</v>
      </c>
      <c r="F10945" s="4"/>
    </row>
    <row r="10946" spans="1:6" ht="13.2" x14ac:dyDescent="0.25">
      <c r="A10946" s="5">
        <v>44857</v>
      </c>
      <c r="B10946" s="6">
        <v>142.69999999999999</v>
      </c>
      <c r="C10946" s="6">
        <v>170.67383000000001</v>
      </c>
      <c r="D10946" s="6">
        <v>0.16390228074216101</v>
      </c>
      <c r="E10946" s="4">
        <f t="shared" si="42"/>
        <v>0.20916140141860126</v>
      </c>
      <c r="F10946" s="4"/>
    </row>
    <row r="10947" spans="1:6" ht="13.2" x14ac:dyDescent="0.25">
      <c r="A10947" s="5">
        <v>44857.041666666664</v>
      </c>
      <c r="B10947" s="6">
        <v>216.82</v>
      </c>
      <c r="C10947" s="6">
        <v>216.22416999999999</v>
      </c>
      <c r="D10947" s="6">
        <v>2.75561238135406E-3</v>
      </c>
      <c r="E10947" s="4">
        <f t="shared" si="42"/>
        <v>0.20103969235087107</v>
      </c>
      <c r="F10947" s="4"/>
    </row>
    <row r="10948" spans="1:6" ht="13.2" x14ac:dyDescent="0.25">
      <c r="A10948" s="5">
        <v>44857.083333333336</v>
      </c>
      <c r="B10948" s="6">
        <v>256.37</v>
      </c>
      <c r="C10948" s="6">
        <v>243.88305</v>
      </c>
      <c r="D10948" s="6">
        <v>5.1200565188929702E-2</v>
      </c>
      <c r="E10948" s="4">
        <f t="shared" si="42"/>
        <v>0.19528704936480365</v>
      </c>
      <c r="F10948" s="4"/>
    </row>
    <row r="10949" spans="1:6" ht="13.2" x14ac:dyDescent="0.25">
      <c r="A10949" s="5">
        <v>44857.125</v>
      </c>
      <c r="B10949" s="6">
        <v>248.3</v>
      </c>
      <c r="C10949" s="6">
        <v>252.65337</v>
      </c>
      <c r="D10949" s="6">
        <v>1.7230603336104201E-2</v>
      </c>
      <c r="E10949" s="4">
        <f t="shared" si="42"/>
        <v>0.19026868242661887</v>
      </c>
      <c r="F10949" s="4"/>
    </row>
    <row r="10950" spans="1:6" ht="13.2" x14ac:dyDescent="0.25">
      <c r="A10950" s="5">
        <v>44857.166666666664</v>
      </c>
      <c r="B10950" s="6">
        <v>246.26</v>
      </c>
      <c r="C10950" s="6">
        <v>252.82424</v>
      </c>
      <c r="D10950" s="6">
        <v>2.5963649688020399E-2</v>
      </c>
      <c r="E10950" s="4">
        <f t="shared" si="42"/>
        <v>0.18637128981979537</v>
      </c>
      <c r="F10950" s="4"/>
    </row>
    <row r="10951" spans="1:6" ht="13.2" x14ac:dyDescent="0.25">
      <c r="A10951" s="5">
        <v>44857.208333333336</v>
      </c>
      <c r="B10951" s="6">
        <v>251.52</v>
      </c>
      <c r="C10951" s="6">
        <v>252.67948999999999</v>
      </c>
      <c r="D10951" s="6">
        <v>4.5887776645424398E-3</v>
      </c>
      <c r="E10951" s="4">
        <f t="shared" si="42"/>
        <v>0.18409677377439645</v>
      </c>
      <c r="F10951" s="4"/>
    </row>
    <row r="10952" spans="1:6" ht="13.2" x14ac:dyDescent="0.25">
      <c r="A10952" s="5">
        <v>44857.25</v>
      </c>
      <c r="B10952" s="6">
        <v>260.06</v>
      </c>
      <c r="C10952" s="6">
        <v>253.31412</v>
      </c>
      <c r="D10952" s="6">
        <v>2.6630493396893901E-2</v>
      </c>
      <c r="E10952" s="4">
        <f t="shared" si="42"/>
        <v>0.17849987916976354</v>
      </c>
      <c r="F10952" s="4"/>
    </row>
    <row r="10953" spans="1:6" ht="13.2" x14ac:dyDescent="0.25">
      <c r="A10953" s="5">
        <v>44857.291666666664</v>
      </c>
      <c r="B10953" s="6">
        <v>268</v>
      </c>
      <c r="C10953" s="6">
        <v>252.05233999999999</v>
      </c>
      <c r="D10953" s="6">
        <v>6.3271223746623403E-2</v>
      </c>
      <c r="E10953" s="4">
        <f t="shared" si="42"/>
        <v>0.1746490579272362</v>
      </c>
      <c r="F10953" s="4"/>
    </row>
    <row r="10954" spans="1:6" ht="13.2" x14ac:dyDescent="0.25">
      <c r="A10954" s="5">
        <v>44857.333333333336</v>
      </c>
      <c r="B10954" s="6">
        <v>269.02</v>
      </c>
      <c r="C10954" s="6">
        <v>253.18575999999999</v>
      </c>
      <c r="D10954" s="6">
        <v>6.2540010149069902E-2</v>
      </c>
      <c r="E10954" s="4">
        <f t="shared" si="42"/>
        <v>0.16958694478406025</v>
      </c>
      <c r="F10954" s="4"/>
    </row>
    <row r="10955" spans="1:6" ht="13.2" x14ac:dyDescent="0.25">
      <c r="A10955" s="5">
        <v>44857.375</v>
      </c>
      <c r="B10955" s="6">
        <v>270.25</v>
      </c>
      <c r="C10955" s="6">
        <v>252.21804</v>
      </c>
      <c r="D10955" s="6">
        <v>7.1493537892848499E-2</v>
      </c>
      <c r="E10955" s="4">
        <f t="shared" si="42"/>
        <v>0.16415046456788515</v>
      </c>
      <c r="F10955" s="4"/>
    </row>
    <row r="10956" spans="1:6" ht="13.2" x14ac:dyDescent="0.25">
      <c r="A10956" s="5">
        <v>44857.416666666664</v>
      </c>
      <c r="B10956" s="6">
        <v>265.54000000000002</v>
      </c>
      <c r="C10956" s="6">
        <v>245.34558000000001</v>
      </c>
      <c r="D10956" s="6">
        <v>8.2310103161426396E-2</v>
      </c>
      <c r="E10956" s="4">
        <f t="shared" si="42"/>
        <v>0.158087773212373</v>
      </c>
      <c r="F10956" s="4"/>
    </row>
    <row r="10957" spans="1:6" ht="13.2" x14ac:dyDescent="0.25">
      <c r="A10957" s="5">
        <v>44857.458333333336</v>
      </c>
      <c r="B10957" s="6">
        <v>264.5</v>
      </c>
      <c r="C10957" s="6">
        <v>238.02260999999999</v>
      </c>
      <c r="D10957" s="6">
        <v>0.111238970112965</v>
      </c>
      <c r="E10957" s="4">
        <f t="shared" si="42"/>
        <v>0.14999106558613282</v>
      </c>
      <c r="F10957" s="4"/>
    </row>
    <row r="10958" spans="1:6" ht="13.2" x14ac:dyDescent="0.25">
      <c r="A10958" s="5">
        <v>44857.5</v>
      </c>
      <c r="B10958" s="6">
        <v>263.61</v>
      </c>
      <c r="C10958" s="6">
        <v>241.04894999999999</v>
      </c>
      <c r="D10958" s="6">
        <v>9.3595305019996994E-2</v>
      </c>
      <c r="E10958" s="4">
        <f t="shared" si="42"/>
        <v>0.14212153434304767</v>
      </c>
      <c r="F10958" s="4"/>
    </row>
    <row r="10959" spans="1:6" ht="13.2" x14ac:dyDescent="0.25">
      <c r="A10959" s="5">
        <v>44857.541666666664</v>
      </c>
      <c r="B10959" s="6">
        <v>262.73</v>
      </c>
      <c r="C10959" s="6">
        <v>249.78711000000001</v>
      </c>
      <c r="D10959" s="6">
        <v>5.1815684164006698E-2</v>
      </c>
      <c r="E10959" s="4">
        <f t="shared" si="42"/>
        <v>0.13256332212921076</v>
      </c>
      <c r="F10959" s="4"/>
    </row>
    <row r="10960" spans="1:6" ht="13.2" x14ac:dyDescent="0.25">
      <c r="A10960" s="5">
        <v>44857.583333333336</v>
      </c>
      <c r="B10960" s="6">
        <v>267.94</v>
      </c>
      <c r="C10960" s="6">
        <v>245.10033000000001</v>
      </c>
      <c r="D10960" s="6">
        <v>9.3184982655878004E-2</v>
      </c>
      <c r="E10960" s="4">
        <f t="shared" si="42"/>
        <v>0.12092387753587673</v>
      </c>
      <c r="F10960" s="4"/>
    </row>
    <row r="10961" spans="1:6" ht="13.2" x14ac:dyDescent="0.25">
      <c r="A10961" s="5">
        <v>44857.625</v>
      </c>
      <c r="B10961" s="6">
        <v>235.13</v>
      </c>
      <c r="C10961" s="6">
        <v>204.96159</v>
      </c>
      <c r="D10961" s="6">
        <v>0.14719055409357401</v>
      </c>
      <c r="E10961" s="4">
        <f t="shared" si="42"/>
        <v>0.10574448106852831</v>
      </c>
      <c r="F10961" s="4"/>
    </row>
    <row r="10962" spans="1:6" ht="13.2" x14ac:dyDescent="0.25">
      <c r="A10962" s="5">
        <v>44857.666666666664</v>
      </c>
      <c r="B10962" s="6">
        <v>132.88</v>
      </c>
      <c r="C10962" s="6">
        <v>143.57805999999999</v>
      </c>
      <c r="D10962" s="6">
        <v>7.4510409180901294E-2</v>
      </c>
      <c r="E10962" s="4">
        <f t="shared" si="42"/>
        <v>9.7574367326471123E-2</v>
      </c>
      <c r="F10962" s="4"/>
    </row>
    <row r="10963" spans="1:6" ht="13.2" x14ac:dyDescent="0.25">
      <c r="A10963" s="5">
        <v>44857.708333333336</v>
      </c>
      <c r="B10963" s="6">
        <v>92.27</v>
      </c>
      <c r="C10963" s="6">
        <v>98.976740000000007</v>
      </c>
      <c r="D10963" s="6">
        <v>6.7760768843265706E-2</v>
      </c>
      <c r="E10963" s="4">
        <f t="shared" si="42"/>
        <v>9.1137351279167556E-2</v>
      </c>
      <c r="F10963" s="4"/>
    </row>
    <row r="10964" spans="1:6" ht="13.2" x14ac:dyDescent="0.25">
      <c r="A10964" s="5">
        <v>44857.75</v>
      </c>
      <c r="B10964" s="6">
        <v>87.6</v>
      </c>
      <c r="C10964" s="6">
        <v>88.561080000000004</v>
      </c>
      <c r="D10964" s="6">
        <v>1.08521711794843E-2</v>
      </c>
      <c r="E10964" s="4">
        <f t="shared" si="42"/>
        <v>7.9203511681486594E-2</v>
      </c>
      <c r="F10964" s="4"/>
    </row>
    <row r="10965" spans="1:6" ht="13.2" x14ac:dyDescent="0.25">
      <c r="A10965" s="5">
        <v>44857.791666666664</v>
      </c>
      <c r="B10965" s="6">
        <v>92.67</v>
      </c>
      <c r="C10965" s="6">
        <v>94.484750000000005</v>
      </c>
      <c r="D10965" s="6">
        <v>1.92068032142753E-2</v>
      </c>
      <c r="E10965" s="4">
        <f t="shared" si="42"/>
        <v>7.2778204145573691E-2</v>
      </c>
      <c r="F10965" s="4"/>
    </row>
    <row r="10966" spans="1:6" ht="13.2" x14ac:dyDescent="0.25">
      <c r="A10966" s="5">
        <v>44857.833333333336</v>
      </c>
      <c r="B10966" s="6">
        <v>84.79</v>
      </c>
      <c r="C10966" s="6">
        <v>94.152180000000001</v>
      </c>
      <c r="D10966" s="6">
        <v>9.9436677939905294E-2</v>
      </c>
      <c r="E10966" s="4">
        <f t="shared" si="42"/>
        <v>6.8035331009584296E-2</v>
      </c>
      <c r="F10966" s="4"/>
    </row>
    <row r="10967" spans="1:6" ht="13.2" x14ac:dyDescent="0.25">
      <c r="A10967" s="5">
        <v>44857.875</v>
      </c>
      <c r="B10967" s="6">
        <v>79.11</v>
      </c>
      <c r="C10967" s="6">
        <v>88.914580000000001</v>
      </c>
      <c r="D10967" s="6">
        <v>0.110269654313162</v>
      </c>
      <c r="E10967" s="4">
        <f t="shared" si="42"/>
        <v>6.4615955884769885E-2</v>
      </c>
      <c r="F10967" s="4"/>
    </row>
    <row r="10968" spans="1:6" ht="13.2" x14ac:dyDescent="0.25">
      <c r="A10968" s="5">
        <v>44857.916666666664</v>
      </c>
      <c r="B10968" s="6">
        <v>78.12</v>
      </c>
      <c r="C10968" s="6">
        <v>96.213089999999994</v>
      </c>
      <c r="D10968" s="6">
        <v>0.18805227022643101</v>
      </c>
      <c r="E10968" s="4">
        <f t="shared" si="42"/>
        <v>6.882132903681154E-2</v>
      </c>
      <c r="F10968" s="4"/>
    </row>
    <row r="10969" spans="1:6" ht="13.2" x14ac:dyDescent="0.25">
      <c r="A10969" s="5">
        <v>44857.958333333336</v>
      </c>
      <c r="B10969" s="6">
        <v>91</v>
      </c>
      <c r="C10969" s="6">
        <v>125.79442</v>
      </c>
      <c r="D10969" s="6">
        <v>0.27659748341778501</v>
      </c>
      <c r="E10969" s="4">
        <f t="shared" si="42"/>
        <v>7.981660798790019E-2</v>
      </c>
      <c r="F10969" s="4"/>
    </row>
    <row r="10970" spans="1:6" ht="13.2" x14ac:dyDescent="0.25">
      <c r="A10970" s="5">
        <v>44858</v>
      </c>
      <c r="B10970" s="6">
        <v>128.91999999999999</v>
      </c>
      <c r="C10970" s="6">
        <v>204.84674000000001</v>
      </c>
      <c r="D10970" s="6">
        <v>0.37065144409913398</v>
      </c>
      <c r="E10970" s="4">
        <f t="shared" si="42"/>
        <v>8.8431156461107399E-2</v>
      </c>
      <c r="F10970" s="4"/>
    </row>
    <row r="10971" spans="1:6" ht="13.2" x14ac:dyDescent="0.25">
      <c r="A10971" s="5">
        <v>44858.041666666664</v>
      </c>
      <c r="B10971" s="6">
        <v>221.5</v>
      </c>
      <c r="C10971" s="6">
        <v>243.43232</v>
      </c>
      <c r="D10971" s="6">
        <v>9.0096171289005503E-2</v>
      </c>
      <c r="E10971" s="4">
        <f t="shared" si="42"/>
        <v>9.2070346415592877E-2</v>
      </c>
      <c r="F10971" s="4"/>
    </row>
    <row r="10972" spans="1:6" ht="13.2" x14ac:dyDescent="0.25">
      <c r="A10972" s="5">
        <v>44858.083333333336</v>
      </c>
      <c r="B10972" s="6">
        <v>256.10000000000002</v>
      </c>
      <c r="C10972" s="6">
        <v>263.48135000000002</v>
      </c>
      <c r="D10972" s="6">
        <v>2.80146962963412E-2</v>
      </c>
      <c r="E10972" s="4">
        <f t="shared" si="42"/>
        <v>9.1104268545068368E-2</v>
      </c>
      <c r="F10972" s="4"/>
    </row>
    <row r="10973" spans="1:6" ht="13.2" x14ac:dyDescent="0.25">
      <c r="A10973" s="5">
        <v>44858.125</v>
      </c>
      <c r="B10973" s="6">
        <v>264.57</v>
      </c>
      <c r="C10973" s="6">
        <v>268.58519999999999</v>
      </c>
      <c r="D10973" s="6">
        <v>1.4949446209247499E-2</v>
      </c>
      <c r="E10973" s="4">
        <f t="shared" si="42"/>
        <v>9.1009220331449328E-2</v>
      </c>
      <c r="F10973" s="4"/>
    </row>
    <row r="10974" spans="1:6" ht="13.2" x14ac:dyDescent="0.25">
      <c r="A10974" s="5">
        <v>44858.166666666664</v>
      </c>
      <c r="B10974" s="6">
        <v>273.27</v>
      </c>
      <c r="C10974" s="6">
        <v>268.72962000000001</v>
      </c>
      <c r="D10974" s="6">
        <v>1.68957184548542E-2</v>
      </c>
      <c r="E10974" s="4">
        <f t="shared" si="42"/>
        <v>9.0631389863400733E-2</v>
      </c>
      <c r="F10974" s="4"/>
    </row>
    <row r="10975" spans="1:6" ht="13.2" x14ac:dyDescent="0.25">
      <c r="A10975" s="5">
        <v>44858.208333333336</v>
      </c>
      <c r="B10975" s="6">
        <v>278.33999999999997</v>
      </c>
      <c r="C10975" s="6">
        <v>269.79275000000001</v>
      </c>
      <c r="D10975" s="6">
        <v>3.168079942845E-2</v>
      </c>
      <c r="E10975" s="4">
        <f t="shared" si="42"/>
        <v>9.1760224103563548E-2</v>
      </c>
      <c r="F10975" s="4"/>
    </row>
    <row r="10976" spans="1:6" ht="13.2" x14ac:dyDescent="0.25">
      <c r="A10976" s="5">
        <v>44858.25</v>
      </c>
      <c r="B10976" s="6">
        <v>291.04000000000002</v>
      </c>
      <c r="C10976" s="6">
        <v>271.61928999999998</v>
      </c>
      <c r="D10976" s="6">
        <v>7.1499745102787199E-2</v>
      </c>
      <c r="E10976" s="4">
        <f t="shared" si="42"/>
        <v>9.3629776257975764E-2</v>
      </c>
      <c r="F10976" s="4"/>
    </row>
    <row r="10977" spans="1:6" ht="13.2" x14ac:dyDescent="0.25">
      <c r="A10977" s="5">
        <v>44858.291666666664</v>
      </c>
      <c r="B10977" s="6">
        <v>287.23</v>
      </c>
      <c r="C10977" s="6">
        <v>271.26508000000001</v>
      </c>
      <c r="D10977" s="6">
        <v>5.8853575992899601E-2</v>
      </c>
      <c r="E10977" s="4">
        <f t="shared" si="42"/>
        <v>9.3445707601570616E-2</v>
      </c>
      <c r="F10977" s="4"/>
    </row>
    <row r="10978" spans="1:6" ht="13.2" x14ac:dyDescent="0.25">
      <c r="A10978" s="5">
        <v>44858.333333333336</v>
      </c>
      <c r="B10978" s="6">
        <v>293.39999999999998</v>
      </c>
      <c r="C10978" s="6">
        <v>271.39794999999998</v>
      </c>
      <c r="D10978" s="6">
        <v>8.1069330111004798E-2</v>
      </c>
      <c r="E10978" s="4">
        <f t="shared" si="42"/>
        <v>9.4217762599984559E-2</v>
      </c>
      <c r="F10978" s="4"/>
    </row>
    <row r="10979" spans="1:6" ht="13.2" x14ac:dyDescent="0.25">
      <c r="A10979" s="5">
        <v>44858.375</v>
      </c>
      <c r="B10979" s="6">
        <v>308.38</v>
      </c>
      <c r="C10979" s="6">
        <v>269.85590000000002</v>
      </c>
      <c r="D10979" s="6">
        <v>0.142758042347786</v>
      </c>
      <c r="E10979" s="4">
        <f t="shared" si="42"/>
        <v>9.7187116952273611E-2</v>
      </c>
      <c r="F10979" s="4"/>
    </row>
    <row r="10980" spans="1:6" ht="13.2" x14ac:dyDescent="0.25">
      <c r="A10980" s="5">
        <v>44858.416666666664</v>
      </c>
      <c r="B10980" s="6">
        <v>313.81</v>
      </c>
      <c r="C10980" s="6">
        <v>267.98241999999999</v>
      </c>
      <c r="D10980" s="6">
        <v>0.17100965055842099</v>
      </c>
      <c r="E10980" s="4">
        <f t="shared" si="42"/>
        <v>0.10088293142714838</v>
      </c>
      <c r="F10980" s="4"/>
    </row>
    <row r="10981" spans="1:6" ht="13.2" x14ac:dyDescent="0.25">
      <c r="A10981" s="5">
        <v>44858.458333333336</v>
      </c>
      <c r="B10981" s="6">
        <v>314.24</v>
      </c>
      <c r="C10981" s="6">
        <v>266.04790000000003</v>
      </c>
      <c r="D10981" s="6">
        <v>0.18114068932699701</v>
      </c>
      <c r="E10981" s="4">
        <f t="shared" si="42"/>
        <v>0.1037955030610664</v>
      </c>
      <c r="F10981" s="4"/>
    </row>
    <row r="10982" spans="1:6" ht="13.2" x14ac:dyDescent="0.25">
      <c r="A10982" s="5">
        <v>44858.5</v>
      </c>
      <c r="B10982" s="6">
        <v>314.69</v>
      </c>
      <c r="C10982" s="6">
        <v>267.39636000000002</v>
      </c>
      <c r="D10982" s="6">
        <v>0.17686717949339301</v>
      </c>
      <c r="E10982" s="4">
        <f t="shared" si="42"/>
        <v>0.10726516449745792</v>
      </c>
      <c r="F10982" s="4"/>
    </row>
    <row r="10983" spans="1:6" ht="13.2" x14ac:dyDescent="0.25">
      <c r="A10983" s="5">
        <v>44858.541666666664</v>
      </c>
      <c r="B10983" s="6">
        <v>307.04000000000002</v>
      </c>
      <c r="C10983" s="6">
        <v>268.91341</v>
      </c>
      <c r="D10983" s="6">
        <v>0.141780173774152</v>
      </c>
      <c r="E10983" s="4">
        <f t="shared" si="42"/>
        <v>0.11101368489788065</v>
      </c>
      <c r="F10983" s="4"/>
    </row>
    <row r="10984" spans="1:6" ht="13.2" x14ac:dyDescent="0.25">
      <c r="A10984" s="5">
        <v>44858.583333333336</v>
      </c>
      <c r="B10984" s="6">
        <v>302.91000000000003</v>
      </c>
      <c r="C10984" s="6">
        <v>258.60547000000003</v>
      </c>
      <c r="D10984" s="6">
        <v>0.17132093145593499</v>
      </c>
      <c r="E10984" s="4">
        <f t="shared" si="42"/>
        <v>0.11426934943121636</v>
      </c>
      <c r="F10984" s="4"/>
    </row>
    <row r="10985" spans="1:6" ht="13.2" x14ac:dyDescent="0.25">
      <c r="A10985" s="5">
        <v>44858.625</v>
      </c>
      <c r="B10985" s="6">
        <v>283.67</v>
      </c>
      <c r="C10985" s="6">
        <v>219.22913</v>
      </c>
      <c r="D10985" s="6">
        <v>0.293943008394915</v>
      </c>
      <c r="E10985" s="4">
        <f t="shared" si="42"/>
        <v>0.12038403502710555</v>
      </c>
      <c r="F10985" s="4"/>
    </row>
    <row r="10986" spans="1:6" ht="13.2" x14ac:dyDescent="0.25">
      <c r="A10986" s="5">
        <v>44858.666666666664</v>
      </c>
      <c r="B10986" s="6">
        <v>192.91</v>
      </c>
      <c r="C10986" s="6">
        <v>163.82447999999999</v>
      </c>
      <c r="D10986" s="6">
        <v>0.17754074360559499</v>
      </c>
      <c r="E10986" s="4">
        <f t="shared" si="42"/>
        <v>0.12467696562813446</v>
      </c>
      <c r="F10986" s="4"/>
    </row>
    <row r="10987" spans="1:6" ht="13.2" x14ac:dyDescent="0.25">
      <c r="A10987" s="5">
        <v>44858.708333333336</v>
      </c>
      <c r="B10987" s="6">
        <v>149.66</v>
      </c>
      <c r="C10987" s="6">
        <v>124.66692999999999</v>
      </c>
      <c r="D10987" s="6">
        <v>0.20047874765184301</v>
      </c>
      <c r="E10987" s="4">
        <f t="shared" si="42"/>
        <v>0.13020688141182518</v>
      </c>
      <c r="F10987" s="4"/>
    </row>
    <row r="10988" spans="1:6" ht="13.2" x14ac:dyDescent="0.25">
      <c r="A10988" s="5">
        <v>44858.75</v>
      </c>
      <c r="B10988" s="6">
        <v>132.74</v>
      </c>
      <c r="C10988" s="6">
        <v>115.62008</v>
      </c>
      <c r="D10988" s="6">
        <v>0.14807047357171799</v>
      </c>
      <c r="E10988" s="4">
        <f t="shared" si="42"/>
        <v>0.13592431067816826</v>
      </c>
      <c r="F10988" s="4"/>
    </row>
    <row r="10989" spans="1:6" ht="13.2" x14ac:dyDescent="0.25">
      <c r="A10989" s="5">
        <v>44858.791666666664</v>
      </c>
      <c r="B10989" s="6">
        <v>126.55</v>
      </c>
      <c r="C10989" s="6">
        <v>118.66052999999999</v>
      </c>
      <c r="D10989" s="6">
        <v>6.6487736065227399E-2</v>
      </c>
      <c r="E10989" s="4">
        <f t="shared" si="42"/>
        <v>0.13789434954695792</v>
      </c>
      <c r="F10989" s="4"/>
    </row>
    <row r="10990" spans="1:6" ht="13.2" x14ac:dyDescent="0.25">
      <c r="A10990" s="5">
        <v>44858.833333333336</v>
      </c>
      <c r="B10990" s="6">
        <v>126.58</v>
      </c>
      <c r="C10990" s="6">
        <v>116.85892</v>
      </c>
      <c r="D10990" s="6">
        <v>8.3186461076313195E-2</v>
      </c>
      <c r="E10990" s="4">
        <f t="shared" ref="E10990:E11244" si="43">AVERAGE(D10967:D10990)</f>
        <v>0.13721725717764158</v>
      </c>
      <c r="F10990" s="4"/>
    </row>
    <row r="10991" spans="1:6" ht="13.2" x14ac:dyDescent="0.25">
      <c r="A10991" s="5">
        <v>44858.875</v>
      </c>
      <c r="B10991" s="6">
        <v>121.25</v>
      </c>
      <c r="C10991" s="6">
        <v>116.12278999999999</v>
      </c>
      <c r="D10991" s="6">
        <v>4.4153348365122802E-2</v>
      </c>
      <c r="E10991" s="4">
        <f t="shared" si="43"/>
        <v>0.13446241109647325</v>
      </c>
      <c r="F10991" s="4"/>
    </row>
    <row r="10992" spans="1:6" ht="13.2" x14ac:dyDescent="0.25">
      <c r="A10992" s="5">
        <v>44858.916666666664</v>
      </c>
      <c r="B10992" s="6">
        <v>124.62</v>
      </c>
      <c r="C10992" s="6">
        <v>128.54384999999999</v>
      </c>
      <c r="D10992" s="6">
        <v>3.0525381027563601E-2</v>
      </c>
      <c r="E10992" s="4">
        <f t="shared" si="43"/>
        <v>0.12789879071318713</v>
      </c>
      <c r="F10992" s="4"/>
    </row>
    <row r="10993" spans="1:6" ht="13.2" x14ac:dyDescent="0.25">
      <c r="A10993" s="5">
        <v>44858.958333333336</v>
      </c>
      <c r="B10993" s="6">
        <v>138.85</v>
      </c>
      <c r="C10993" s="6">
        <v>158.50142</v>
      </c>
      <c r="D10993" s="6">
        <v>0.12398261163843199</v>
      </c>
      <c r="E10993" s="4">
        <f t="shared" si="43"/>
        <v>0.12153983772238074</v>
      </c>
      <c r="F10993" s="4"/>
    </row>
    <row r="10994" spans="1:6" ht="13.2" x14ac:dyDescent="0.25">
      <c r="A10994" s="5">
        <v>44859</v>
      </c>
      <c r="B10994" s="6">
        <v>175.58</v>
      </c>
      <c r="C10994" s="6">
        <v>213.05524</v>
      </c>
      <c r="D10994" s="6">
        <v>0.17589447694410101</v>
      </c>
      <c r="E10994" s="4">
        <f t="shared" si="43"/>
        <v>0.11342496409092102</v>
      </c>
      <c r="F10994" s="4"/>
    </row>
    <row r="10995" spans="1:6" ht="13.2" x14ac:dyDescent="0.25">
      <c r="A10995" s="5">
        <v>44859.041666666664</v>
      </c>
      <c r="B10995" s="6">
        <v>275.33</v>
      </c>
      <c r="C10995" s="6">
        <v>252.24338</v>
      </c>
      <c r="D10995" s="6">
        <v>9.1525176993743004E-2</v>
      </c>
      <c r="E10995" s="4">
        <f t="shared" si="43"/>
        <v>0.1134845059952851</v>
      </c>
      <c r="F10995" s="4"/>
    </row>
    <row r="10996" spans="1:6" ht="13.2" x14ac:dyDescent="0.25">
      <c r="A10996" s="5">
        <v>44859.083333333336</v>
      </c>
      <c r="B10996" s="6">
        <v>304.64999999999998</v>
      </c>
      <c r="C10996" s="6">
        <v>273.17212000000001</v>
      </c>
      <c r="D10996" s="6">
        <v>0.115230939379904</v>
      </c>
      <c r="E10996" s="4">
        <f t="shared" si="43"/>
        <v>0.11711851612376689</v>
      </c>
      <c r="F10996" s="4"/>
    </row>
    <row r="10997" spans="1:6" ht="13.2" x14ac:dyDescent="0.25">
      <c r="A10997" s="5">
        <v>44859.125</v>
      </c>
      <c r="B10997" s="6">
        <v>298.04000000000002</v>
      </c>
      <c r="C10997" s="6">
        <v>275.49272000000002</v>
      </c>
      <c r="D10997" s="6">
        <v>8.18434694027486E-2</v>
      </c>
      <c r="E10997" s="4">
        <f t="shared" si="43"/>
        <v>0.11990576709016278</v>
      </c>
      <c r="F10997" s="4"/>
    </row>
    <row r="10998" spans="1:6" ht="13.2" x14ac:dyDescent="0.25">
      <c r="A10998" s="5">
        <v>44859.166666666664</v>
      </c>
      <c r="B10998" s="6">
        <v>289.89</v>
      </c>
      <c r="C10998" s="6">
        <v>271.62011999999999</v>
      </c>
      <c r="D10998" s="6">
        <v>6.7262616627958197E-2</v>
      </c>
      <c r="E10998" s="4">
        <f t="shared" si="43"/>
        <v>0.12200438784737545</v>
      </c>
      <c r="F10998" s="4"/>
    </row>
    <row r="10999" spans="1:6" ht="13.2" x14ac:dyDescent="0.25">
      <c r="A10999" s="5">
        <v>44859.208333333336</v>
      </c>
      <c r="B10999" s="6">
        <v>272.31</v>
      </c>
      <c r="C10999" s="6">
        <v>270.00518</v>
      </c>
      <c r="D10999" s="6">
        <v>8.5362066016659594E-3</v>
      </c>
      <c r="E10999" s="4">
        <f t="shared" si="43"/>
        <v>0.12104002981292612</v>
      </c>
      <c r="F10999" s="4"/>
    </row>
    <row r="11000" spans="1:6" ht="13.2" x14ac:dyDescent="0.25">
      <c r="A11000" s="5">
        <v>44859.25</v>
      </c>
      <c r="B11000" s="6">
        <v>296.48</v>
      </c>
      <c r="C11000" s="6">
        <v>268.70139</v>
      </c>
      <c r="D11000" s="6">
        <v>0.10338096874005701</v>
      </c>
      <c r="E11000" s="4">
        <f t="shared" si="43"/>
        <v>0.1223684141311457</v>
      </c>
      <c r="F11000" s="4"/>
    </row>
    <row r="11001" spans="1:6" ht="13.2" x14ac:dyDescent="0.25">
      <c r="A11001" s="5">
        <v>44859.291666666664</v>
      </c>
      <c r="B11001" s="6">
        <v>290.88</v>
      </c>
      <c r="C11001" s="6">
        <v>265.39431999999999</v>
      </c>
      <c r="D11001" s="6">
        <v>9.6029485484090196E-2</v>
      </c>
      <c r="E11001" s="4">
        <f t="shared" si="43"/>
        <v>0.12391741035994532</v>
      </c>
      <c r="F11001" s="4"/>
    </row>
    <row r="11002" spans="1:6" ht="13.2" x14ac:dyDescent="0.25">
      <c r="A11002" s="5">
        <v>44859.333333333336</v>
      </c>
      <c r="B11002" s="6">
        <v>295.14</v>
      </c>
      <c r="C11002" s="6">
        <v>262.01870000000002</v>
      </c>
      <c r="D11002" s="6">
        <v>0.12640815331119401</v>
      </c>
      <c r="E11002" s="4">
        <f t="shared" si="43"/>
        <v>0.12580652799328654</v>
      </c>
      <c r="F11002" s="4"/>
    </row>
    <row r="11003" spans="1:6" ht="13.2" x14ac:dyDescent="0.25">
      <c r="A11003" s="5">
        <v>44859.375</v>
      </c>
      <c r="B11003" s="6">
        <v>293.42</v>
      </c>
      <c r="C11003" s="6">
        <v>257.16914000000003</v>
      </c>
      <c r="D11003" s="6">
        <v>0.140961158869995</v>
      </c>
      <c r="E11003" s="4">
        <f t="shared" si="43"/>
        <v>0.12573165784837856</v>
      </c>
      <c r="F11003" s="4"/>
    </row>
    <row r="11004" spans="1:6" ht="13.2" x14ac:dyDescent="0.25">
      <c r="A11004" s="5">
        <v>44859.416666666664</v>
      </c>
      <c r="B11004" s="6">
        <v>291.07</v>
      </c>
      <c r="C11004" s="6">
        <v>253.31766999999999</v>
      </c>
      <c r="D11004" s="6">
        <v>0.149031569728238</v>
      </c>
      <c r="E11004" s="4">
        <f t="shared" si="43"/>
        <v>0.12481590448045427</v>
      </c>
      <c r="F11004" s="4"/>
    </row>
    <row r="11005" spans="1:6" ht="13.2" x14ac:dyDescent="0.25">
      <c r="A11005" s="5">
        <v>44859.458333333336</v>
      </c>
      <c r="B11005" s="6">
        <v>305.54000000000002</v>
      </c>
      <c r="C11005" s="6">
        <v>252.14093</v>
      </c>
      <c r="D11005" s="6">
        <v>0.21178263283156701</v>
      </c>
      <c r="E11005" s="4">
        <f t="shared" si="43"/>
        <v>0.12609265212647799</v>
      </c>
      <c r="F11005" s="4"/>
    </row>
    <row r="11006" spans="1:6" ht="13.2" x14ac:dyDescent="0.25">
      <c r="A11006" s="5">
        <v>44859.5</v>
      </c>
      <c r="B11006" s="6">
        <v>304.72000000000003</v>
      </c>
      <c r="C11006" s="6">
        <v>253.39847</v>
      </c>
      <c r="D11006" s="6">
        <v>0.202532911899586</v>
      </c>
      <c r="E11006" s="4">
        <f t="shared" si="43"/>
        <v>0.12716205764340272</v>
      </c>
      <c r="F11006" s="4"/>
    </row>
    <row r="11007" spans="1:6" ht="13.2" x14ac:dyDescent="0.25">
      <c r="A11007" s="5">
        <v>44859.541666666664</v>
      </c>
      <c r="B11007" s="6">
        <v>306.77</v>
      </c>
      <c r="C11007" s="6">
        <v>252.30414999999999</v>
      </c>
      <c r="D11007" s="6">
        <v>0.21587377774007999</v>
      </c>
      <c r="E11007" s="4">
        <f t="shared" si="43"/>
        <v>0.13024929114198305</v>
      </c>
      <c r="F11007" s="4"/>
    </row>
    <row r="11008" spans="1:6" ht="13.2" x14ac:dyDescent="0.25">
      <c r="A11008" s="5">
        <v>44859.583333333336</v>
      </c>
      <c r="B11008" s="6">
        <v>313.02999999999997</v>
      </c>
      <c r="C11008" s="6">
        <v>241.59032999999999</v>
      </c>
      <c r="D11008" s="6">
        <v>0.29570583392141497</v>
      </c>
      <c r="E11008" s="4">
        <f t="shared" si="43"/>
        <v>0.13543199541137804</v>
      </c>
      <c r="F11008" s="4"/>
    </row>
    <row r="11009" spans="1:6" ht="13.2" x14ac:dyDescent="0.25">
      <c r="A11009" s="5">
        <v>44859.625</v>
      </c>
      <c r="B11009" s="6">
        <v>290.86</v>
      </c>
      <c r="C11009" s="6">
        <v>209.28645</v>
      </c>
      <c r="D11009" s="6">
        <v>0.38976985848821</v>
      </c>
      <c r="E11009" s="4">
        <f t="shared" si="43"/>
        <v>0.13942478083193202</v>
      </c>
      <c r="F11009" s="4"/>
    </row>
    <row r="11010" spans="1:6" ht="13.2" x14ac:dyDescent="0.25">
      <c r="A11010" s="5">
        <v>44859.666666666664</v>
      </c>
      <c r="B11010" s="6">
        <v>184.12</v>
      </c>
      <c r="C11010" s="6">
        <v>166.0146</v>
      </c>
      <c r="D11010" s="6">
        <v>0.109059082755372</v>
      </c>
      <c r="E11010" s="4">
        <f t="shared" si="43"/>
        <v>0.13657137829650604</v>
      </c>
      <c r="F11010" s="4"/>
    </row>
    <row r="11011" spans="1:6" ht="13.2" x14ac:dyDescent="0.25">
      <c r="A11011" s="5">
        <v>44859.708333333336</v>
      </c>
      <c r="B11011" s="6">
        <v>133.83000000000001</v>
      </c>
      <c r="C11011" s="6">
        <v>134.67475999999999</v>
      </c>
      <c r="D11011" s="6">
        <v>6.2725933203814799E-3</v>
      </c>
      <c r="E11011" s="4">
        <f t="shared" si="43"/>
        <v>0.12847945519936183</v>
      </c>
      <c r="F11011" s="4"/>
    </row>
    <row r="11012" spans="1:6" ht="13.2" x14ac:dyDescent="0.25">
      <c r="A11012" s="5">
        <v>44859.75</v>
      </c>
      <c r="B11012" s="6">
        <v>129.12</v>
      </c>
      <c r="C11012" s="6">
        <v>126.98544</v>
      </c>
      <c r="D11012" s="6">
        <v>1.6809486189912799E-2</v>
      </c>
      <c r="E11012" s="4">
        <f t="shared" si="43"/>
        <v>0.12301024739178661</v>
      </c>
      <c r="F11012" s="4"/>
    </row>
    <row r="11013" spans="1:6" ht="13.2" x14ac:dyDescent="0.25">
      <c r="A11013" s="5">
        <v>44859.791666666664</v>
      </c>
      <c r="B11013" s="6">
        <v>119.11</v>
      </c>
      <c r="C11013" s="6">
        <v>128.10839000000001</v>
      </c>
      <c r="D11013" s="6">
        <v>7.0240442487802798E-2</v>
      </c>
      <c r="E11013" s="4">
        <f t="shared" si="43"/>
        <v>0.12316661015939391</v>
      </c>
      <c r="F11013" s="4"/>
    </row>
    <row r="11014" spans="1:6" ht="13.2" x14ac:dyDescent="0.25">
      <c r="A11014" s="5">
        <v>44859.833333333336</v>
      </c>
      <c r="B11014" s="6">
        <v>122.22</v>
      </c>
      <c r="C11014" s="6">
        <v>125.15467</v>
      </c>
      <c r="D11014" s="6">
        <v>2.3448345954649501E-2</v>
      </c>
      <c r="E11014" s="4">
        <f t="shared" si="43"/>
        <v>0.12067752202932458</v>
      </c>
      <c r="F11014" s="4"/>
    </row>
    <row r="11015" spans="1:6" ht="13.2" x14ac:dyDescent="0.25">
      <c r="A11015" s="5">
        <v>44859.875</v>
      </c>
      <c r="B11015" s="6">
        <v>121.31</v>
      </c>
      <c r="C11015" s="6">
        <v>124.88733999999999</v>
      </c>
      <c r="D11015" s="6">
        <v>2.86445367480802E-2</v>
      </c>
      <c r="E11015" s="4">
        <f t="shared" si="43"/>
        <v>0.12003132154528114</v>
      </c>
      <c r="F11015" s="4"/>
    </row>
    <row r="11016" spans="1:6" ht="13.2" x14ac:dyDescent="0.25">
      <c r="A11016" s="5">
        <v>44859.916666666664</v>
      </c>
      <c r="B11016" s="6">
        <v>123.98</v>
      </c>
      <c r="C11016" s="6">
        <v>136.82127</v>
      </c>
      <c r="D11016" s="6">
        <v>9.3854340045228302E-2</v>
      </c>
      <c r="E11016" s="4">
        <f t="shared" si="43"/>
        <v>0.12267002817101717</v>
      </c>
      <c r="F11016" s="4"/>
    </row>
    <row r="11017" spans="1:6" ht="13.2" x14ac:dyDescent="0.25">
      <c r="A11017" s="5">
        <v>44859.958333333336</v>
      </c>
      <c r="B11017" s="6">
        <v>141.04</v>
      </c>
      <c r="C11017" s="6">
        <v>165.84357</v>
      </c>
      <c r="D11017" s="6">
        <v>0.14956003419366801</v>
      </c>
      <c r="E11017" s="4">
        <f t="shared" si="43"/>
        <v>0.12373575411081866</v>
      </c>
      <c r="F11017" s="4"/>
    </row>
    <row r="11018" spans="1:6" ht="13.2" x14ac:dyDescent="0.25">
      <c r="A11018" s="5">
        <v>44860</v>
      </c>
      <c r="B11018" s="6">
        <v>179.45</v>
      </c>
      <c r="C11018" s="6">
        <v>171.37960000000001</v>
      </c>
      <c r="D11018" s="6">
        <v>4.7090785601086503E-2</v>
      </c>
      <c r="E11018" s="4">
        <f t="shared" si="43"/>
        <v>0.11836893363819308</v>
      </c>
      <c r="F11018" s="4"/>
    </row>
    <row r="11019" spans="1:6" ht="13.2" x14ac:dyDescent="0.25">
      <c r="A11019" s="5">
        <v>44860.041666666664</v>
      </c>
      <c r="B11019" s="6">
        <v>267.99</v>
      </c>
      <c r="C11019" s="6">
        <v>217.25645</v>
      </c>
      <c r="D11019" s="6">
        <v>0.233519188958486</v>
      </c>
      <c r="E11019" s="4">
        <f t="shared" si="43"/>
        <v>0.1242853508033907</v>
      </c>
      <c r="F11019" s="4"/>
    </row>
    <row r="11020" spans="1:6" ht="13.2" x14ac:dyDescent="0.25">
      <c r="A11020" s="5">
        <v>44860.083333333336</v>
      </c>
      <c r="B11020" s="6">
        <v>296.72000000000003</v>
      </c>
      <c r="C11020" s="6">
        <v>246.52224000000001</v>
      </c>
      <c r="D11020" s="6">
        <v>0.20362365683517999</v>
      </c>
      <c r="E11020" s="4">
        <f t="shared" si="43"/>
        <v>0.12796838069736052</v>
      </c>
      <c r="F11020" s="4"/>
    </row>
    <row r="11021" spans="1:6" ht="13.2" x14ac:dyDescent="0.25">
      <c r="A11021" s="5">
        <v>44860.125</v>
      </c>
      <c r="B11021" s="6">
        <v>286.08</v>
      </c>
      <c r="C11021" s="6">
        <v>253.79085000000001</v>
      </c>
      <c r="D11021" s="6">
        <v>0.12722740004220001</v>
      </c>
      <c r="E11021" s="4">
        <f t="shared" si="43"/>
        <v>0.12985937780733767</v>
      </c>
      <c r="F11021" s="4"/>
    </row>
    <row r="11022" spans="1:6" ht="13.2" x14ac:dyDescent="0.25">
      <c r="A11022" s="5">
        <v>44860.166666666664</v>
      </c>
      <c r="B11022" s="6">
        <v>290.02</v>
      </c>
      <c r="C11022" s="6">
        <v>250.74591000000001</v>
      </c>
      <c r="D11022" s="6">
        <v>0.15662903534498299</v>
      </c>
      <c r="E11022" s="4">
        <f t="shared" si="43"/>
        <v>0.13358297858721371</v>
      </c>
      <c r="F11022" s="4"/>
    </row>
    <row r="11023" spans="1:6" ht="13.2" x14ac:dyDescent="0.25">
      <c r="A11023" s="5">
        <v>44860.208333333336</v>
      </c>
      <c r="B11023" s="6">
        <v>271.85000000000002</v>
      </c>
      <c r="C11023" s="6">
        <v>248.69553999999999</v>
      </c>
      <c r="D11023" s="6">
        <v>9.3103639896397097E-2</v>
      </c>
      <c r="E11023" s="4">
        <f t="shared" si="43"/>
        <v>0.13710662164116083</v>
      </c>
      <c r="F11023" s="4"/>
    </row>
    <row r="11024" spans="1:6" ht="13.2" x14ac:dyDescent="0.25">
      <c r="A11024" s="5">
        <v>44860.25</v>
      </c>
      <c r="B11024" s="6">
        <v>258.25</v>
      </c>
      <c r="C11024" s="6">
        <v>246.31536</v>
      </c>
      <c r="D11024" s="6">
        <v>4.8452682772199003E-2</v>
      </c>
      <c r="E11024" s="4">
        <f t="shared" si="43"/>
        <v>0.13481794305916672</v>
      </c>
      <c r="F11024" s="4"/>
    </row>
    <row r="11025" spans="1:6" ht="13.2" x14ac:dyDescent="0.25">
      <c r="A11025" s="5">
        <v>44860.291666666664</v>
      </c>
      <c r="B11025" s="6">
        <v>254.04</v>
      </c>
      <c r="C11025" s="6">
        <v>240.69463999999999</v>
      </c>
      <c r="D11025" s="6">
        <v>5.54451898056392E-2</v>
      </c>
      <c r="E11025" s="4">
        <f t="shared" si="43"/>
        <v>0.13312693073923129</v>
      </c>
      <c r="F11025" s="4"/>
    </row>
    <row r="11026" spans="1:6" ht="13.2" x14ac:dyDescent="0.25">
      <c r="A11026" s="5">
        <v>44860.333333333336</v>
      </c>
      <c r="B11026" s="6">
        <v>251.77</v>
      </c>
      <c r="C11026" s="6">
        <v>237.10155</v>
      </c>
      <c r="D11026" s="6">
        <v>6.1865685821117601E-2</v>
      </c>
      <c r="E11026" s="4">
        <f t="shared" si="43"/>
        <v>0.13043766126047812</v>
      </c>
      <c r="F11026" s="4"/>
    </row>
    <row r="11027" spans="1:6" ht="13.2" x14ac:dyDescent="0.25">
      <c r="A11027" s="5">
        <v>44860.375</v>
      </c>
      <c r="B11027" s="6">
        <v>249.55</v>
      </c>
      <c r="C11027" s="6">
        <v>231.88181</v>
      </c>
      <c r="D11027" s="6">
        <v>7.61948080360422E-2</v>
      </c>
      <c r="E11027" s="4">
        <f t="shared" si="43"/>
        <v>0.1277390633090634</v>
      </c>
      <c r="F11027" s="4"/>
    </row>
    <row r="11028" spans="1:6" ht="13.2" x14ac:dyDescent="0.25">
      <c r="A11028" s="5">
        <v>44860.416666666664</v>
      </c>
      <c r="B11028" s="6">
        <v>262.42</v>
      </c>
      <c r="C11028" s="6">
        <v>223.28799000000001</v>
      </c>
      <c r="D11028" s="6">
        <v>0.17525353692332399</v>
      </c>
      <c r="E11028" s="4">
        <f t="shared" si="43"/>
        <v>0.12883164527552535</v>
      </c>
      <c r="F11028" s="4"/>
    </row>
    <row r="11029" spans="1:6" ht="13.2" x14ac:dyDescent="0.25">
      <c r="A11029" s="5">
        <v>44860.458333333336</v>
      </c>
      <c r="B11029" s="6">
        <v>265.58</v>
      </c>
      <c r="C11029" s="6">
        <v>218.36705000000001</v>
      </c>
      <c r="D11029" s="6">
        <v>0.21620913045260201</v>
      </c>
      <c r="E11029" s="4">
        <f t="shared" si="43"/>
        <v>0.1290160826764018</v>
      </c>
      <c r="F11029" s="4"/>
    </row>
    <row r="11030" spans="1:6" ht="13.2" x14ac:dyDescent="0.25">
      <c r="A11030" s="5">
        <v>44860.5</v>
      </c>
      <c r="B11030" s="6">
        <v>273.54000000000002</v>
      </c>
      <c r="C11030" s="6">
        <v>222.60912999999999</v>
      </c>
      <c r="D11030" s="6">
        <v>0.22879057116839699</v>
      </c>
      <c r="E11030" s="4">
        <f t="shared" si="43"/>
        <v>0.13011015181260224</v>
      </c>
      <c r="F11030" s="4"/>
    </row>
    <row r="11031" spans="1:6" ht="13.2" x14ac:dyDescent="0.25">
      <c r="A11031" s="5">
        <v>44860.541666666664</v>
      </c>
      <c r="B11031" s="6">
        <v>281.39</v>
      </c>
      <c r="C11031" s="6">
        <v>227.26580000000001</v>
      </c>
      <c r="D11031" s="6">
        <v>0.23815373892596201</v>
      </c>
      <c r="E11031" s="4">
        <f t="shared" si="43"/>
        <v>0.13103848352868067</v>
      </c>
      <c r="F11031" s="4"/>
    </row>
    <row r="11032" spans="1:6" ht="13.2" x14ac:dyDescent="0.25">
      <c r="A11032" s="5">
        <v>44860.583333333336</v>
      </c>
      <c r="B11032" s="6">
        <v>277.39</v>
      </c>
      <c r="C11032" s="6">
        <v>218.20392000000001</v>
      </c>
      <c r="D11032" s="6">
        <v>0.27124205651300798</v>
      </c>
      <c r="E11032" s="4">
        <f t="shared" si="43"/>
        <v>0.13001915946999704</v>
      </c>
      <c r="F11032" s="4"/>
    </row>
    <row r="11033" spans="1:6" ht="13.2" x14ac:dyDescent="0.25">
      <c r="A11033" s="5">
        <v>44860.625</v>
      </c>
      <c r="B11033" s="6">
        <v>245</v>
      </c>
      <c r="C11033" s="6">
        <v>184.24019999999999</v>
      </c>
      <c r="D11033" s="6">
        <v>0.32978579050608903</v>
      </c>
      <c r="E11033" s="4">
        <f t="shared" si="43"/>
        <v>0.1275198233040753</v>
      </c>
      <c r="F11033" s="4"/>
    </row>
    <row r="11034" spans="1:6" ht="13.2" x14ac:dyDescent="0.25">
      <c r="A11034" s="5">
        <v>44860.666666666664</v>
      </c>
      <c r="B11034" s="6">
        <v>156.46</v>
      </c>
      <c r="C11034" s="6">
        <v>137.43249</v>
      </c>
      <c r="D11034" s="6">
        <v>0.13844986727665301</v>
      </c>
      <c r="E11034" s="4">
        <f t="shared" si="43"/>
        <v>0.12874443932579535</v>
      </c>
      <c r="F11034" s="4"/>
    </row>
    <row r="11035" spans="1:6" ht="13.2" x14ac:dyDescent="0.25">
      <c r="A11035" s="5">
        <v>44860.708333333336</v>
      </c>
      <c r="B11035" s="6">
        <v>143.43</v>
      </c>
      <c r="C11035" s="6">
        <v>101.89968</v>
      </c>
      <c r="D11035" s="6">
        <v>0.40756084808117099</v>
      </c>
      <c r="E11035" s="4">
        <f t="shared" si="43"/>
        <v>0.1454647832741616</v>
      </c>
      <c r="F11035" s="4"/>
    </row>
    <row r="11036" spans="1:6" ht="13.2" x14ac:dyDescent="0.25">
      <c r="A11036" s="5">
        <v>44860.75</v>
      </c>
      <c r="B11036" s="6">
        <v>134</v>
      </c>
      <c r="C11036" s="6">
        <v>91.512110000000007</v>
      </c>
      <c r="D11036" s="6">
        <v>0.46428707632246602</v>
      </c>
      <c r="E11036" s="4">
        <f t="shared" si="43"/>
        <v>0.16410968286301797</v>
      </c>
      <c r="F11036" s="4"/>
    </row>
    <row r="11037" spans="1:6" ht="13.2" x14ac:dyDescent="0.25">
      <c r="A11037" s="5">
        <v>44860.791666666664</v>
      </c>
      <c r="B11037" s="6">
        <v>121.94</v>
      </c>
      <c r="C11037" s="6">
        <v>93.827709999999996</v>
      </c>
      <c r="D11037" s="6">
        <v>0.29961607290639403</v>
      </c>
      <c r="E11037" s="4">
        <f t="shared" si="43"/>
        <v>0.17366700079712596</v>
      </c>
      <c r="F11037" s="4"/>
    </row>
    <row r="11038" spans="1:6" ht="13.2" x14ac:dyDescent="0.25">
      <c r="A11038" s="5">
        <v>44860.833333333336</v>
      </c>
      <c r="B11038" s="6">
        <v>110.74</v>
      </c>
      <c r="C11038" s="6">
        <v>93.236949999999993</v>
      </c>
      <c r="D11038" s="6">
        <v>0.18772653974631301</v>
      </c>
      <c r="E11038" s="4">
        <f t="shared" si="43"/>
        <v>0.18051192553844528</v>
      </c>
      <c r="F11038" s="4"/>
    </row>
    <row r="11039" spans="1:6" ht="13.2" x14ac:dyDescent="0.25">
      <c r="A11039" s="5">
        <v>44860.875</v>
      </c>
      <c r="B11039" s="6">
        <v>92.48</v>
      </c>
      <c r="C11039" s="6">
        <v>91.853639999999999</v>
      </c>
      <c r="D11039" s="6">
        <v>6.81910918282612E-3</v>
      </c>
      <c r="E11039" s="4">
        <f t="shared" si="43"/>
        <v>0.17960253272322638</v>
      </c>
      <c r="F11039" s="4"/>
    </row>
    <row r="11040" spans="1:6" ht="13.2" x14ac:dyDescent="0.25">
      <c r="A11040" s="5">
        <v>44860.916666666664</v>
      </c>
      <c r="B11040" s="6">
        <v>90.21</v>
      </c>
      <c r="C11040" s="6">
        <v>100.17941999999999</v>
      </c>
      <c r="D11040" s="6">
        <v>9.9515649022523703E-2</v>
      </c>
      <c r="E11040" s="4">
        <f t="shared" si="43"/>
        <v>0.17983842059728036</v>
      </c>
      <c r="F11040" s="4"/>
    </row>
    <row r="11041" spans="1:6" ht="13.2" x14ac:dyDescent="0.25">
      <c r="A11041" s="5">
        <v>44860.958333333336</v>
      </c>
      <c r="B11041" s="6">
        <v>116.16</v>
      </c>
      <c r="C11041" s="6">
        <v>126.55519</v>
      </c>
      <c r="D11041" s="6">
        <v>8.2139578787720893E-2</v>
      </c>
      <c r="E11041" s="4">
        <f t="shared" si="43"/>
        <v>0.17702923495536591</v>
      </c>
      <c r="F11041" s="4"/>
    </row>
    <row r="11042" spans="1:6" ht="13.2" x14ac:dyDescent="0.25">
      <c r="A11042" s="5">
        <v>44858</v>
      </c>
      <c r="B11042" s="6">
        <v>128.91999999999999</v>
      </c>
      <c r="C11042" s="6">
        <v>221.52242000000001</v>
      </c>
      <c r="D11042" s="6">
        <v>0.41802730396318299</v>
      </c>
      <c r="E11042" s="4">
        <f t="shared" si="43"/>
        <v>0.19248492322045327</v>
      </c>
      <c r="F11042" s="4"/>
    </row>
    <row r="11043" spans="1:6" ht="13.2" x14ac:dyDescent="0.25">
      <c r="A11043" s="5">
        <v>44858.041666666664</v>
      </c>
      <c r="B11043" s="6">
        <v>221.5</v>
      </c>
      <c r="C11043" s="6">
        <v>263.48606999999998</v>
      </c>
      <c r="D11043" s="6">
        <v>0.15934834809293699</v>
      </c>
      <c r="E11043" s="4">
        <f t="shared" si="43"/>
        <v>0.18939447151772204</v>
      </c>
      <c r="F11043" s="4"/>
    </row>
    <row r="11044" spans="1:6" ht="13.2" x14ac:dyDescent="0.25">
      <c r="A11044" s="5">
        <v>44858.083333333336</v>
      </c>
      <c r="B11044" s="6">
        <v>256.10000000000002</v>
      </c>
      <c r="C11044" s="6">
        <v>286.08987000000002</v>
      </c>
      <c r="D11044" s="6">
        <v>0.104826745525802</v>
      </c>
      <c r="E11044" s="4">
        <f t="shared" si="43"/>
        <v>0.18527793354649794</v>
      </c>
      <c r="F11044" s="4"/>
    </row>
    <row r="11045" spans="1:6" ht="13.2" x14ac:dyDescent="0.25">
      <c r="A11045" s="5">
        <v>44858.125</v>
      </c>
      <c r="B11045" s="6">
        <v>264.57</v>
      </c>
      <c r="C11045" s="6">
        <v>291.78298000000001</v>
      </c>
      <c r="D11045" s="6">
        <v>9.3264452916342194E-2</v>
      </c>
      <c r="E11045" s="4">
        <f t="shared" si="43"/>
        <v>0.18386281074958721</v>
      </c>
      <c r="F11045" s="4"/>
    </row>
    <row r="11046" spans="1:6" ht="13.2" x14ac:dyDescent="0.25">
      <c r="A11046" s="5">
        <v>44858.166666666664</v>
      </c>
      <c r="B11046" s="6">
        <v>273.27</v>
      </c>
      <c r="C11046" s="6">
        <v>289.36442</v>
      </c>
      <c r="D11046" s="6">
        <v>5.5619899640736797E-2</v>
      </c>
      <c r="E11046" s="4">
        <f t="shared" si="43"/>
        <v>0.17965409676191024</v>
      </c>
      <c r="F11046" s="4"/>
    </row>
    <row r="11047" spans="1:6" ht="13.2" x14ac:dyDescent="0.25">
      <c r="A11047" s="5">
        <v>44858.208333333336</v>
      </c>
      <c r="B11047" s="6">
        <v>278.33999999999997</v>
      </c>
      <c r="C11047" s="6">
        <v>288.56150000000002</v>
      </c>
      <c r="D11047" s="6">
        <v>3.5422258340076701E-2</v>
      </c>
      <c r="E11047" s="4">
        <f t="shared" si="43"/>
        <v>0.17725070586373026</v>
      </c>
      <c r="F11047" s="4"/>
    </row>
    <row r="11048" spans="1:6" ht="13.2" x14ac:dyDescent="0.25">
      <c r="A11048" s="5">
        <v>44858.25</v>
      </c>
      <c r="B11048" s="6">
        <v>291.04000000000002</v>
      </c>
      <c r="C11048" s="6">
        <v>292.18585999999999</v>
      </c>
      <c r="D11048" s="6">
        <v>3.9216819047984399E-3</v>
      </c>
      <c r="E11048" s="4">
        <f t="shared" si="43"/>
        <v>0.17539524749425525</v>
      </c>
      <c r="F11048" s="4"/>
    </row>
    <row r="11049" spans="1:6" ht="13.2" x14ac:dyDescent="0.25">
      <c r="A11049" s="5">
        <v>44858.291666666664</v>
      </c>
      <c r="B11049" s="6">
        <v>287.23</v>
      </c>
      <c r="C11049" s="6">
        <v>295.02024</v>
      </c>
      <c r="D11049" s="6">
        <v>2.6405781515193599E-2</v>
      </c>
      <c r="E11049" s="4">
        <f t="shared" si="43"/>
        <v>0.17418527214881999</v>
      </c>
      <c r="F11049" s="4"/>
    </row>
    <row r="11050" spans="1:6" ht="13.2" x14ac:dyDescent="0.25">
      <c r="A11050" s="5">
        <v>44858.333333333336</v>
      </c>
      <c r="B11050" s="6">
        <v>293.39999999999998</v>
      </c>
      <c r="C11050" s="6">
        <v>297.19677999999999</v>
      </c>
      <c r="D11050" s="6">
        <v>1.27753066503614E-2</v>
      </c>
      <c r="E11050" s="4">
        <f t="shared" si="43"/>
        <v>0.17213983968337179</v>
      </c>
      <c r="F11050" s="4"/>
    </row>
    <row r="11051" spans="1:6" ht="13.2" x14ac:dyDescent="0.25">
      <c r="A11051" s="5">
        <v>44858.375</v>
      </c>
      <c r="B11051" s="6">
        <v>308.38</v>
      </c>
      <c r="C11051" s="6">
        <v>296.63594999999998</v>
      </c>
      <c r="D11051" s="6">
        <v>3.9590784596405103E-2</v>
      </c>
      <c r="E11051" s="4">
        <f t="shared" si="43"/>
        <v>0.17061467204005362</v>
      </c>
      <c r="F11051" s="4"/>
    </row>
    <row r="11052" spans="1:6" ht="13.2" x14ac:dyDescent="0.25">
      <c r="A11052" s="5">
        <v>44858.416666666664</v>
      </c>
      <c r="B11052" s="6">
        <v>313.81</v>
      </c>
      <c r="C11052" s="6">
        <v>294.19206000000003</v>
      </c>
      <c r="D11052" s="6">
        <v>6.6684124649727006E-2</v>
      </c>
      <c r="E11052" s="4">
        <f t="shared" si="43"/>
        <v>0.16609094652865372</v>
      </c>
      <c r="F11052" s="4"/>
    </row>
    <row r="11053" spans="1:6" ht="13.2" x14ac:dyDescent="0.25">
      <c r="A11053" s="5">
        <v>44858.458333333336</v>
      </c>
      <c r="B11053" s="6">
        <v>314.24</v>
      </c>
      <c r="C11053" s="6">
        <v>290.39848000000001</v>
      </c>
      <c r="D11053" s="6">
        <v>8.2099327792624799E-2</v>
      </c>
      <c r="E11053" s="4">
        <f t="shared" si="43"/>
        <v>0.16050303808448799</v>
      </c>
      <c r="F11053" s="4"/>
    </row>
    <row r="11054" spans="1:6" ht="13.2" x14ac:dyDescent="0.25">
      <c r="A11054" s="5">
        <v>44858.5</v>
      </c>
      <c r="B11054" s="6">
        <v>314.69</v>
      </c>
      <c r="C11054" s="6">
        <v>291.72591</v>
      </c>
      <c r="D11054" s="6">
        <v>7.8718033650147803E-2</v>
      </c>
      <c r="E11054" s="4">
        <f t="shared" si="43"/>
        <v>0.15425001568789429</v>
      </c>
      <c r="F11054" s="4"/>
    </row>
    <row r="11055" spans="1:6" ht="13.2" x14ac:dyDescent="0.25">
      <c r="A11055" s="5">
        <v>44858.541666666664</v>
      </c>
      <c r="B11055" s="6">
        <v>307.04000000000002</v>
      </c>
      <c r="C11055" s="6">
        <v>296.50106</v>
      </c>
      <c r="D11055" s="6">
        <v>3.5544358593524103E-2</v>
      </c>
      <c r="E11055" s="4">
        <f t="shared" si="43"/>
        <v>0.14580795817404271</v>
      </c>
      <c r="F11055" s="4"/>
    </row>
    <row r="11056" spans="1:6" ht="13.2" x14ac:dyDescent="0.25">
      <c r="A11056" s="5">
        <v>44858.583333333336</v>
      </c>
      <c r="B11056" s="6">
        <v>302.91000000000003</v>
      </c>
      <c r="C11056" s="6">
        <v>288.19625000000002</v>
      </c>
      <c r="D11056" s="6">
        <v>5.1054619898766897E-2</v>
      </c>
      <c r="E11056" s="4">
        <f t="shared" si="43"/>
        <v>0.13663348164844932</v>
      </c>
      <c r="F11056" s="4"/>
    </row>
    <row r="11057" spans="1:6" ht="13.2" x14ac:dyDescent="0.25">
      <c r="A11057" s="5">
        <v>44858.625</v>
      </c>
      <c r="B11057" s="6">
        <v>283.67</v>
      </c>
      <c r="C11057" s="6">
        <v>243.18997999999999</v>
      </c>
      <c r="D11057" s="6">
        <v>0.166454308684922</v>
      </c>
      <c r="E11057" s="4">
        <f t="shared" si="43"/>
        <v>0.12982800323923402</v>
      </c>
      <c r="F11057" s="4"/>
    </row>
    <row r="11058" spans="1:6" ht="13.2" x14ac:dyDescent="0.25">
      <c r="A11058" s="5">
        <v>44858.666666666664</v>
      </c>
      <c r="B11058" s="6">
        <v>192.91</v>
      </c>
      <c r="C11058" s="6">
        <v>178.19403</v>
      </c>
      <c r="D11058" s="6">
        <v>8.2583967599812402E-2</v>
      </c>
      <c r="E11058" s="4">
        <f t="shared" si="43"/>
        <v>0.12750025741936566</v>
      </c>
      <c r="F11058" s="4"/>
    </row>
    <row r="11059" spans="1:6" ht="13.2" x14ac:dyDescent="0.25">
      <c r="A11059" s="5">
        <v>44858.708333333336</v>
      </c>
      <c r="B11059" s="6">
        <v>149.66</v>
      </c>
      <c r="C11059" s="6">
        <v>134.03995</v>
      </c>
      <c r="D11059" s="6">
        <v>0.116532794886897</v>
      </c>
      <c r="E11059" s="4">
        <f t="shared" si="43"/>
        <v>0.11537408853627092</v>
      </c>
      <c r="F11059" s="4"/>
    </row>
    <row r="11060" spans="1:6" ht="13.2" x14ac:dyDescent="0.25">
      <c r="A11060" s="5">
        <v>44858.75</v>
      </c>
      <c r="B11060" s="6">
        <v>132.74</v>
      </c>
      <c r="C11060" s="6">
        <v>124.8279</v>
      </c>
      <c r="D11060" s="6">
        <v>6.3384067183698503E-2</v>
      </c>
      <c r="E11060" s="4">
        <f t="shared" si="43"/>
        <v>9.8669796488822292E-2</v>
      </c>
      <c r="F11060" s="4"/>
    </row>
    <row r="11061" spans="1:6" ht="13.2" x14ac:dyDescent="0.25">
      <c r="A11061" s="5">
        <v>44858.791666666664</v>
      </c>
      <c r="B11061" s="6">
        <v>126.55</v>
      </c>
      <c r="C11061" s="6">
        <v>127.78776999999999</v>
      </c>
      <c r="D11061" s="6">
        <v>9.6861381961669494E-3</v>
      </c>
      <c r="E11061" s="4">
        <f t="shared" si="43"/>
        <v>8.6589382542562807E-2</v>
      </c>
      <c r="F11061" s="4"/>
    </row>
    <row r="11062" spans="1:6" ht="13.2" x14ac:dyDescent="0.25">
      <c r="A11062" s="5">
        <v>44858.833333333336</v>
      </c>
      <c r="B11062" s="6">
        <v>126.58</v>
      </c>
      <c r="C11062" s="6">
        <v>125.64208000000001</v>
      </c>
      <c r="D11062" s="6">
        <v>7.4650149058340196E-3</v>
      </c>
      <c r="E11062" s="4">
        <f t="shared" si="43"/>
        <v>7.9078485674209512E-2</v>
      </c>
      <c r="F11062" s="4"/>
    </row>
    <row r="11063" spans="1:6" ht="13.2" x14ac:dyDescent="0.25">
      <c r="A11063" s="5">
        <v>44858.875</v>
      </c>
      <c r="B11063" s="6">
        <v>121.25</v>
      </c>
      <c r="C11063" s="6">
        <v>126.77628</v>
      </c>
      <c r="D11063" s="6">
        <v>4.3590804210377497E-2</v>
      </c>
      <c r="E11063" s="4">
        <f t="shared" si="43"/>
        <v>8.061063963369082E-2</v>
      </c>
      <c r="F11063" s="4"/>
    </row>
    <row r="11064" spans="1:6" ht="13.2" x14ac:dyDescent="0.25">
      <c r="A11064" s="5">
        <v>44858.916666666664</v>
      </c>
      <c r="B11064" s="6">
        <v>124.62</v>
      </c>
      <c r="C11064" s="6">
        <v>141.74845999999999</v>
      </c>
      <c r="D11064" s="6">
        <v>0.120837009446169</v>
      </c>
      <c r="E11064" s="4">
        <f t="shared" si="43"/>
        <v>8.1499029651342703E-2</v>
      </c>
      <c r="F11064" s="4"/>
    </row>
    <row r="11065" spans="1:6" ht="13.2" x14ac:dyDescent="0.25">
      <c r="A11065" s="5">
        <v>44858.958333333336</v>
      </c>
      <c r="B11065" s="6">
        <v>138.85</v>
      </c>
      <c r="C11065" s="6">
        <v>171.75280000000001</v>
      </c>
      <c r="D11065" s="6">
        <v>0.19157067599480099</v>
      </c>
      <c r="E11065" s="4">
        <f t="shared" si="43"/>
        <v>8.6058658701637702E-2</v>
      </c>
      <c r="F11065" s="4"/>
    </row>
    <row r="11066" spans="1:6" ht="13.2" x14ac:dyDescent="0.25">
      <c r="A11066" s="5">
        <v>44859</v>
      </c>
      <c r="B11066" s="6">
        <v>175.58</v>
      </c>
      <c r="C11066" s="6">
        <v>228.21492000000001</v>
      </c>
      <c r="D11066" s="6">
        <v>0.23063750608417699</v>
      </c>
      <c r="E11066" s="4">
        <f t="shared" si="43"/>
        <v>7.8250750456679133E-2</v>
      </c>
      <c r="F11066" s="4"/>
    </row>
    <row r="11067" spans="1:6" ht="13.2" x14ac:dyDescent="0.25">
      <c r="A11067" s="5">
        <v>44859.041666666664</v>
      </c>
      <c r="B11067" s="6">
        <v>275.33</v>
      </c>
      <c r="C11067" s="6">
        <v>270.70350000000002</v>
      </c>
      <c r="D11067" s="6">
        <v>1.7090654535312399E-2</v>
      </c>
      <c r="E11067" s="4">
        <f t="shared" si="43"/>
        <v>7.2323346558444787E-2</v>
      </c>
      <c r="F11067" s="4"/>
    </row>
    <row r="11068" spans="1:6" ht="13.2" x14ac:dyDescent="0.25">
      <c r="A11068" s="5">
        <v>44859.083333333336</v>
      </c>
      <c r="B11068" s="6">
        <v>304.64999999999998</v>
      </c>
      <c r="C11068" s="6">
        <v>293.19641999999999</v>
      </c>
      <c r="D11068" s="6">
        <v>3.9064528823373697E-2</v>
      </c>
      <c r="E11068" s="4">
        <f t="shared" si="43"/>
        <v>6.9583254195843602E-2</v>
      </c>
      <c r="F11068" s="4"/>
    </row>
    <row r="11069" spans="1:6" ht="13.2" x14ac:dyDescent="0.25">
      <c r="A11069" s="5">
        <v>44859.125</v>
      </c>
      <c r="B11069" s="6">
        <v>298.04000000000002</v>
      </c>
      <c r="C11069" s="6">
        <v>295.54241000000002</v>
      </c>
      <c r="D11069" s="6">
        <v>8.4508683542236802E-3</v>
      </c>
      <c r="E11069" s="4">
        <f t="shared" si="43"/>
        <v>6.6049354839088664E-2</v>
      </c>
      <c r="F11069" s="4"/>
    </row>
    <row r="11070" spans="1:6" ht="13.2" x14ac:dyDescent="0.25">
      <c r="A11070" s="5">
        <v>44859.166666666664</v>
      </c>
      <c r="B11070" s="6">
        <v>289.89</v>
      </c>
      <c r="C11070" s="6">
        <v>290.88341000000003</v>
      </c>
      <c r="D11070" s="6">
        <v>3.41514835789376E-3</v>
      </c>
      <c r="E11070" s="4">
        <f t="shared" si="43"/>
        <v>6.3874156868970203E-2</v>
      </c>
      <c r="F11070" s="4"/>
    </row>
    <row r="11071" spans="1:6" ht="13.2" x14ac:dyDescent="0.25">
      <c r="A11071" s="5">
        <v>44859.208333333336</v>
      </c>
      <c r="B11071" s="6">
        <v>272.31</v>
      </c>
      <c r="C11071" s="6">
        <v>289.49059999999997</v>
      </c>
      <c r="D11071" s="6">
        <v>5.9347695572844E-2</v>
      </c>
      <c r="E11071" s="4">
        <f t="shared" si="43"/>
        <v>6.4871050087002183E-2</v>
      </c>
      <c r="F11071" s="4"/>
    </row>
    <row r="11072" spans="1:6" ht="13.2" x14ac:dyDescent="0.25">
      <c r="A11072" s="5">
        <v>44859.25</v>
      </c>
      <c r="B11072" s="6">
        <v>296.48</v>
      </c>
      <c r="C11072" s="6">
        <v>289.14710000000002</v>
      </c>
      <c r="D11072" s="6">
        <v>2.53604480210937E-2</v>
      </c>
      <c r="E11072" s="4">
        <f t="shared" si="43"/>
        <v>6.5764332008514476E-2</v>
      </c>
      <c r="F11072" s="4"/>
    </row>
    <row r="11073" spans="1:6" ht="13.2" x14ac:dyDescent="0.25">
      <c r="A11073" s="5">
        <v>44859.291666666664</v>
      </c>
      <c r="B11073" s="6">
        <v>290.88</v>
      </c>
      <c r="C11073" s="6">
        <v>285.58895999999999</v>
      </c>
      <c r="D11073" s="6">
        <v>1.8526766580893E-2</v>
      </c>
      <c r="E11073" s="4">
        <f t="shared" si="43"/>
        <v>6.5436039719585282E-2</v>
      </c>
      <c r="F11073" s="4"/>
    </row>
    <row r="11074" spans="1:6" ht="13.2" x14ac:dyDescent="0.25">
      <c r="A11074" s="5">
        <v>44859.333333333336</v>
      </c>
      <c r="B11074" s="6">
        <v>295.14</v>
      </c>
      <c r="C11074" s="6">
        <v>281.09874000000002</v>
      </c>
      <c r="D11074" s="6">
        <v>4.9951344499089403E-2</v>
      </c>
      <c r="E11074" s="4">
        <f t="shared" si="43"/>
        <v>6.6985041296615616E-2</v>
      </c>
      <c r="F11074" s="4"/>
    </row>
    <row r="11075" spans="1:6" ht="13.2" x14ac:dyDescent="0.25">
      <c r="A11075" s="5">
        <v>44859.375</v>
      </c>
      <c r="B11075" s="6">
        <v>293.42</v>
      </c>
      <c r="C11075" s="6">
        <v>275.89314999999999</v>
      </c>
      <c r="D11075" s="6">
        <v>6.3527673666417595E-2</v>
      </c>
      <c r="E11075" s="4">
        <f t="shared" si="43"/>
        <v>6.7982411674532797E-2</v>
      </c>
      <c r="F11075" s="4"/>
    </row>
    <row r="11076" spans="1:6" ht="13.2" x14ac:dyDescent="0.25">
      <c r="A11076" s="5">
        <v>44859.416666666664</v>
      </c>
      <c r="B11076" s="6">
        <v>291.07</v>
      </c>
      <c r="C11076" s="6">
        <v>271.68901</v>
      </c>
      <c r="D11076" s="6">
        <v>7.1335200492651393E-2</v>
      </c>
      <c r="E11076" s="4">
        <f t="shared" si="43"/>
        <v>6.8176206501321321E-2</v>
      </c>
      <c r="F11076" s="4"/>
    </row>
    <row r="11077" spans="1:6" ht="13.2" x14ac:dyDescent="0.25">
      <c r="A11077" s="5">
        <v>44859.458333333336</v>
      </c>
      <c r="B11077" s="6">
        <v>305.54000000000002</v>
      </c>
      <c r="C11077" s="6">
        <v>268.35937000000001</v>
      </c>
      <c r="D11077" s="6">
        <v>0.13854791058721</v>
      </c>
      <c r="E11077" s="4">
        <f t="shared" si="43"/>
        <v>7.0528230784429033E-2</v>
      </c>
      <c r="F11077" s="4"/>
    </row>
    <row r="11078" spans="1:6" ht="13.2" x14ac:dyDescent="0.25">
      <c r="A11078" s="5">
        <v>44859.5</v>
      </c>
      <c r="B11078" s="6">
        <v>304.72000000000003</v>
      </c>
      <c r="C11078" s="6">
        <v>267.75412</v>
      </c>
      <c r="D11078" s="6">
        <v>0.138059052088535</v>
      </c>
      <c r="E11078" s="4">
        <f t="shared" si="43"/>
        <v>7.3000773219361839E-2</v>
      </c>
      <c r="F11078" s="4"/>
    </row>
    <row r="11079" spans="1:6" ht="13.2" x14ac:dyDescent="0.25">
      <c r="A11079" s="5">
        <v>44859.541666666664</v>
      </c>
      <c r="B11079" s="6">
        <v>306.77</v>
      </c>
      <c r="C11079" s="6">
        <v>265.75914</v>
      </c>
      <c r="D11079" s="6">
        <v>0.15431589671760601</v>
      </c>
      <c r="E11079" s="4">
        <f t="shared" si="43"/>
        <v>7.7949587307865234E-2</v>
      </c>
      <c r="F11079" s="4"/>
    </row>
    <row r="11080" spans="1:6" ht="13.2" x14ac:dyDescent="0.25">
      <c r="A11080" s="5">
        <v>44859.583333333336</v>
      </c>
      <c r="B11080" s="6">
        <v>313.02999999999997</v>
      </c>
      <c r="C11080" s="6">
        <v>254.52614</v>
      </c>
      <c r="D11080" s="6">
        <v>0.22985403385286801</v>
      </c>
      <c r="E11080" s="4">
        <f t="shared" si="43"/>
        <v>8.5399562889286115E-2</v>
      </c>
      <c r="F11080" s="4"/>
    </row>
    <row r="11081" spans="1:6" ht="13.2" x14ac:dyDescent="0.25">
      <c r="A11081" s="5">
        <v>44859.625</v>
      </c>
      <c r="B11081" s="6">
        <v>290.86</v>
      </c>
      <c r="C11081" s="6">
        <v>220.04159999999999</v>
      </c>
      <c r="D11081" s="6">
        <v>0.321840960981923</v>
      </c>
      <c r="E11081" s="4">
        <f t="shared" si="43"/>
        <v>9.1874006734994504E-2</v>
      </c>
      <c r="F11081" s="4"/>
    </row>
    <row r="11082" spans="1:6" ht="13.2" x14ac:dyDescent="0.25">
      <c r="A11082" s="5">
        <v>44859.666666666664</v>
      </c>
      <c r="B11082" s="6">
        <v>184.12</v>
      </c>
      <c r="C11082" s="6">
        <v>173.73658</v>
      </c>
      <c r="D11082" s="6">
        <v>5.9765306764988702E-2</v>
      </c>
      <c r="E11082" s="4">
        <f t="shared" si="43"/>
        <v>9.0923229200210176E-2</v>
      </c>
      <c r="F11082" s="4"/>
    </row>
    <row r="11083" spans="1:6" ht="13.2" x14ac:dyDescent="0.25">
      <c r="A11083" s="5">
        <v>44859.708333333336</v>
      </c>
      <c r="B11083" s="6">
        <v>133.83000000000001</v>
      </c>
      <c r="C11083" s="6">
        <v>140.94739999999999</v>
      </c>
      <c r="D11083" s="6">
        <v>5.0496852017135198E-2</v>
      </c>
      <c r="E11083" s="4">
        <f t="shared" si="43"/>
        <v>8.8171731580636778E-2</v>
      </c>
      <c r="F11083" s="4"/>
    </row>
    <row r="11084" spans="1:6" ht="13.2" x14ac:dyDescent="0.25">
      <c r="A11084" s="5">
        <v>44859.75</v>
      </c>
      <c r="B11084" s="6">
        <v>129.12</v>
      </c>
      <c r="C11084" s="6">
        <v>133.31791000000001</v>
      </c>
      <c r="D11084" s="6">
        <v>3.1487967370625598E-2</v>
      </c>
      <c r="E11084" s="4">
        <f t="shared" si="43"/>
        <v>8.6842727421758747E-2</v>
      </c>
      <c r="F11084" s="4"/>
    </row>
    <row r="11085" spans="1:6" ht="13.2" x14ac:dyDescent="0.25">
      <c r="A11085" s="5">
        <v>44859.791666666664</v>
      </c>
      <c r="B11085" s="6">
        <v>119.11</v>
      </c>
      <c r="C11085" s="6">
        <v>134.14301</v>
      </c>
      <c r="D11085" s="6">
        <v>0.11206703949762201</v>
      </c>
      <c r="E11085" s="4">
        <f t="shared" si="43"/>
        <v>9.1108598309319389E-2</v>
      </c>
      <c r="F11085" s="4"/>
    </row>
    <row r="11086" spans="1:6" ht="13.2" x14ac:dyDescent="0.25">
      <c r="A11086" s="5">
        <v>44859.833333333336</v>
      </c>
      <c r="B11086" s="6">
        <v>122.22</v>
      </c>
      <c r="C11086" s="6">
        <v>130.05686</v>
      </c>
      <c r="D11086" s="6">
        <v>6.0257182896773002E-2</v>
      </c>
      <c r="E11086" s="4">
        <f t="shared" si="43"/>
        <v>9.3308271975608495E-2</v>
      </c>
      <c r="F11086" s="4"/>
    </row>
    <row r="11087" spans="1:6" ht="13.2" x14ac:dyDescent="0.25">
      <c r="A11087" s="5">
        <v>44859.875</v>
      </c>
      <c r="B11087" s="6">
        <v>121.31</v>
      </c>
      <c r="C11087" s="6">
        <v>130.32148000000001</v>
      </c>
      <c r="D11087" s="6">
        <v>6.9148079042687396E-2</v>
      </c>
      <c r="E11087" s="4">
        <f t="shared" si="43"/>
        <v>9.437315842695472E-2</v>
      </c>
      <c r="F11087" s="4"/>
    </row>
    <row r="11088" spans="1:6" ht="13.2" x14ac:dyDescent="0.25">
      <c r="A11088" s="5">
        <v>44859.916666666664</v>
      </c>
      <c r="B11088" s="6">
        <v>123.98</v>
      </c>
      <c r="C11088" s="6">
        <v>145.05841000000001</v>
      </c>
      <c r="D11088" s="6">
        <v>0.14530981002755999</v>
      </c>
      <c r="E11088" s="4">
        <f t="shared" si="43"/>
        <v>9.5392858451179341E-2</v>
      </c>
      <c r="F11088" s="4"/>
    </row>
    <row r="11089" spans="1:6" ht="13.2" x14ac:dyDescent="0.25">
      <c r="A11089" s="5">
        <v>44859.958333333336</v>
      </c>
      <c r="B11089" s="6">
        <v>141.04</v>
      </c>
      <c r="C11089" s="6">
        <v>176.55342999999999</v>
      </c>
      <c r="D11089" s="6">
        <v>0.201148343592078</v>
      </c>
      <c r="E11089" s="4">
        <f t="shared" si="43"/>
        <v>9.5791927934399237E-2</v>
      </c>
      <c r="F11089" s="4"/>
    </row>
    <row r="11090" spans="1:6" ht="13.2" x14ac:dyDescent="0.25">
      <c r="A11090" s="5">
        <v>44860</v>
      </c>
      <c r="B11090" s="6">
        <v>179.45</v>
      </c>
      <c r="C11090" s="6">
        <v>196.10652999999999</v>
      </c>
      <c r="D11090" s="6">
        <v>8.4936131397562301E-2</v>
      </c>
      <c r="E11090" s="4">
        <f t="shared" si="43"/>
        <v>8.9721037322456967E-2</v>
      </c>
      <c r="F11090" s="4"/>
    </row>
    <row r="11091" spans="1:6" ht="13.2" x14ac:dyDescent="0.25">
      <c r="A11091" s="5">
        <v>44860.041666666664</v>
      </c>
      <c r="B11091" s="6">
        <v>267.99</v>
      </c>
      <c r="C11091" s="6">
        <v>237.65626</v>
      </c>
      <c r="D11091" s="6">
        <v>0.12763703341961199</v>
      </c>
      <c r="E11091" s="4">
        <f t="shared" si="43"/>
        <v>9.4327136442636128E-2</v>
      </c>
      <c r="F11091" s="4"/>
    </row>
    <row r="11092" spans="1:6" ht="13.2" x14ac:dyDescent="0.25">
      <c r="A11092" s="5">
        <v>44860.083333333336</v>
      </c>
      <c r="B11092" s="6">
        <v>296.72000000000003</v>
      </c>
      <c r="C11092" s="6">
        <v>261.10547000000003</v>
      </c>
      <c r="D11092" s="6">
        <v>0.13639901913965999</v>
      </c>
      <c r="E11092" s="4">
        <f t="shared" si="43"/>
        <v>9.8382740205814723E-2</v>
      </c>
      <c r="F11092" s="4"/>
    </row>
    <row r="11093" spans="1:6" ht="13.2" x14ac:dyDescent="0.25">
      <c r="A11093" s="5">
        <v>44860.125</v>
      </c>
      <c r="B11093" s="6">
        <v>286.08</v>
      </c>
      <c r="C11093" s="6">
        <v>263.65341000000001</v>
      </c>
      <c r="D11093" s="6">
        <v>8.50608759431557E-2</v>
      </c>
      <c r="E11093" s="4">
        <f t="shared" si="43"/>
        <v>0.10157482385535355</v>
      </c>
      <c r="F11093" s="4"/>
    </row>
    <row r="11094" spans="1:6" ht="13.2" x14ac:dyDescent="0.25">
      <c r="A11094" s="5">
        <v>44860.166666666664</v>
      </c>
      <c r="B11094" s="6">
        <v>290.02</v>
      </c>
      <c r="C11094" s="6">
        <v>257.22904999999997</v>
      </c>
      <c r="D11094" s="6">
        <v>0.127477631317302</v>
      </c>
      <c r="E11094" s="4">
        <f t="shared" si="43"/>
        <v>0.10674409397866223</v>
      </c>
      <c r="F11094" s="4"/>
    </row>
    <row r="11095" spans="1:6" ht="13.2" x14ac:dyDescent="0.25">
      <c r="A11095" s="5">
        <v>44860.208333333336</v>
      </c>
      <c r="B11095" s="6">
        <v>271.85000000000002</v>
      </c>
      <c r="C11095" s="6">
        <v>253.47089</v>
      </c>
      <c r="D11095" s="6">
        <v>7.2509746582733903E-2</v>
      </c>
      <c r="E11095" s="4">
        <f t="shared" si="43"/>
        <v>0.10729251277074098</v>
      </c>
      <c r="F11095" s="4"/>
    </row>
    <row r="11096" spans="1:6" ht="13.2" x14ac:dyDescent="0.25">
      <c r="A11096" s="5">
        <v>44860.25</v>
      </c>
      <c r="B11096" s="6">
        <v>258.25</v>
      </c>
      <c r="C11096" s="6">
        <v>251.21156999999999</v>
      </c>
      <c r="D11096" s="6">
        <v>2.80179372311554E-2</v>
      </c>
      <c r="E11096" s="4">
        <f t="shared" si="43"/>
        <v>0.10740324148782689</v>
      </c>
      <c r="F11096" s="4"/>
    </row>
    <row r="11097" spans="1:6" ht="13.2" x14ac:dyDescent="0.25">
      <c r="A11097" s="5">
        <v>44860.291666666664</v>
      </c>
      <c r="B11097" s="6">
        <v>254.04</v>
      </c>
      <c r="C11097" s="6">
        <v>246.4203</v>
      </c>
      <c r="D11097" s="6">
        <v>3.0921559628001399E-2</v>
      </c>
      <c r="E11097" s="4">
        <f t="shared" si="43"/>
        <v>0.10791969119812307</v>
      </c>
      <c r="F11097" s="4"/>
    </row>
    <row r="11098" spans="1:6" ht="13.2" x14ac:dyDescent="0.25">
      <c r="A11098" s="5">
        <v>44860.333333333336</v>
      </c>
      <c r="B11098" s="6">
        <v>251.77</v>
      </c>
      <c r="C11098" s="6">
        <v>242.46440000000001</v>
      </c>
      <c r="D11098" s="6">
        <v>3.83792424784834E-2</v>
      </c>
      <c r="E11098" s="4">
        <f t="shared" si="43"/>
        <v>0.10743752028059782</v>
      </c>
      <c r="F11098" s="4"/>
    </row>
    <row r="11099" spans="1:6" ht="13.2" x14ac:dyDescent="0.25">
      <c r="A11099" s="5">
        <v>44860.375</v>
      </c>
      <c r="B11099" s="6">
        <v>249.55</v>
      </c>
      <c r="C11099" s="6">
        <v>237.20281</v>
      </c>
      <c r="D11099" s="6">
        <v>5.2053304090284601E-2</v>
      </c>
      <c r="E11099" s="4">
        <f t="shared" si="43"/>
        <v>0.10695942154825892</v>
      </c>
      <c r="F11099" s="4"/>
    </row>
    <row r="11100" spans="1:6" ht="13.2" x14ac:dyDescent="0.25">
      <c r="A11100" s="5">
        <v>44860.416666666664</v>
      </c>
      <c r="B11100" s="6">
        <v>262.42</v>
      </c>
      <c r="C11100" s="6">
        <v>230.12757999999999</v>
      </c>
      <c r="D11100" s="6">
        <v>0.14032398898037299</v>
      </c>
      <c r="E11100" s="4">
        <f t="shared" si="43"/>
        <v>0.109833954401914</v>
      </c>
      <c r="F11100" s="4"/>
    </row>
    <row r="11101" spans="1:6" ht="13.2" x14ac:dyDescent="0.25">
      <c r="A11101" s="5">
        <v>44860.458333333336</v>
      </c>
      <c r="B11101" s="6">
        <v>265.58</v>
      </c>
      <c r="C11101" s="6">
        <v>226.26075</v>
      </c>
      <c r="D11101" s="6">
        <v>0.17377848345327199</v>
      </c>
      <c r="E11101" s="4">
        <f t="shared" si="43"/>
        <v>0.11130189493799991</v>
      </c>
      <c r="F11101" s="4"/>
    </row>
    <row r="11102" spans="1:6" ht="13.2" x14ac:dyDescent="0.25">
      <c r="A11102" s="5">
        <v>44860.5</v>
      </c>
      <c r="B11102" s="6">
        <v>273.54000000000002</v>
      </c>
      <c r="C11102" s="6">
        <v>230.08628999999999</v>
      </c>
      <c r="D11102" s="6">
        <v>0.188858319198419</v>
      </c>
      <c r="E11102" s="4">
        <f t="shared" si="43"/>
        <v>0.11341853106757842</v>
      </c>
      <c r="F11102" s="4"/>
    </row>
    <row r="11103" spans="1:6" ht="13.2" x14ac:dyDescent="0.25">
      <c r="A11103" s="5">
        <v>44860.541666666664</v>
      </c>
      <c r="B11103" s="6">
        <v>281.39</v>
      </c>
      <c r="C11103" s="6">
        <v>234.09037000000001</v>
      </c>
      <c r="D11103" s="6">
        <v>0.20205713716459101</v>
      </c>
      <c r="E11103" s="4">
        <f t="shared" si="43"/>
        <v>0.11540774941953612</v>
      </c>
      <c r="F11103" s="4"/>
    </row>
    <row r="11104" spans="1:6" ht="13.2" x14ac:dyDescent="0.25">
      <c r="A11104" s="5">
        <v>44860.583333333336</v>
      </c>
      <c r="B11104" s="6">
        <v>277.39</v>
      </c>
      <c r="C11104" s="6">
        <v>225.17939000000001</v>
      </c>
      <c r="D11104" s="6">
        <v>0.231862294324538</v>
      </c>
      <c r="E11104" s="4">
        <f t="shared" si="43"/>
        <v>0.11549142693918903</v>
      </c>
      <c r="F11104" s="4"/>
    </row>
    <row r="11105" spans="1:6" ht="13.2" x14ac:dyDescent="0.25">
      <c r="A11105" s="5">
        <v>44860.625</v>
      </c>
      <c r="B11105" s="6">
        <v>245</v>
      </c>
      <c r="C11105" s="6">
        <v>192.92522</v>
      </c>
      <c r="D11105" s="6">
        <v>0.26992209727686201</v>
      </c>
      <c r="E11105" s="4">
        <f t="shared" si="43"/>
        <v>0.11332814095147815</v>
      </c>
      <c r="F11105" s="4"/>
    </row>
    <row r="11106" spans="1:6" ht="13.2" x14ac:dyDescent="0.25">
      <c r="A11106" s="5">
        <v>44860.666666666664</v>
      </c>
      <c r="B11106" s="6">
        <v>156.46</v>
      </c>
      <c r="C11106" s="6">
        <v>149.73232999999999</v>
      </c>
      <c r="D11106" s="6">
        <v>4.4931311761461298E-2</v>
      </c>
      <c r="E11106" s="4">
        <f t="shared" si="43"/>
        <v>0.11271005782633116</v>
      </c>
      <c r="F11106" s="4"/>
    </row>
    <row r="11107" spans="1:6" ht="13.2" x14ac:dyDescent="0.25">
      <c r="A11107" s="5">
        <v>44860.708333333336</v>
      </c>
      <c r="B11107" s="6">
        <v>143.43</v>
      </c>
      <c r="C11107" s="6">
        <v>117.78707</v>
      </c>
      <c r="D11107" s="6">
        <v>0.21770581439881301</v>
      </c>
      <c r="E11107" s="4">
        <f t="shared" si="43"/>
        <v>0.11967709792556774</v>
      </c>
      <c r="F11107" s="4"/>
    </row>
    <row r="11108" spans="1:6" ht="13.2" x14ac:dyDescent="0.25">
      <c r="A11108" s="5">
        <v>44860.75</v>
      </c>
      <c r="B11108" s="6">
        <v>134</v>
      </c>
      <c r="C11108" s="6">
        <v>109.50176</v>
      </c>
      <c r="D11108" s="6">
        <v>0.223724623238932</v>
      </c>
      <c r="E11108" s="4">
        <f t="shared" si="43"/>
        <v>0.12768695858674717</v>
      </c>
      <c r="F11108" s="4"/>
    </row>
    <row r="11109" spans="1:6" ht="13.2" x14ac:dyDescent="0.25">
      <c r="A11109" s="5">
        <v>44860.791666666664</v>
      </c>
      <c r="B11109" s="6">
        <v>121.94</v>
      </c>
      <c r="C11109" s="6">
        <v>112.08659</v>
      </c>
      <c r="D11109" s="6">
        <v>8.7908910423628694E-2</v>
      </c>
      <c r="E11109" s="4">
        <f t="shared" si="43"/>
        <v>0.12668036987533077</v>
      </c>
      <c r="F11109" s="4"/>
    </row>
    <row r="11110" spans="1:6" ht="13.2" x14ac:dyDescent="0.25">
      <c r="A11110" s="5">
        <v>44860.833333333336</v>
      </c>
      <c r="B11110" s="6">
        <v>110.74</v>
      </c>
      <c r="C11110" s="6">
        <v>112.07097</v>
      </c>
      <c r="D11110" s="6">
        <v>1.1876135273925101E-2</v>
      </c>
      <c r="E11110" s="4">
        <f t="shared" si="43"/>
        <v>0.12466449289104543</v>
      </c>
      <c r="F11110" s="4"/>
    </row>
    <row r="11111" spans="1:6" ht="13.2" x14ac:dyDescent="0.25">
      <c r="A11111" s="5">
        <v>44860.875</v>
      </c>
      <c r="B11111" s="6">
        <v>92.48</v>
      </c>
      <c r="C11111" s="6">
        <v>112.48661</v>
      </c>
      <c r="D11111" s="6">
        <v>0.177857702352306</v>
      </c>
      <c r="E11111" s="4">
        <f t="shared" si="43"/>
        <v>0.12919406052894622</v>
      </c>
      <c r="F11111" s="4"/>
    </row>
    <row r="11112" spans="1:6" ht="13.2" x14ac:dyDescent="0.25">
      <c r="A11112" s="5">
        <v>44860.916666666664</v>
      </c>
      <c r="B11112" s="6">
        <v>90.21</v>
      </c>
      <c r="C11112" s="6">
        <v>122.19714999999999</v>
      </c>
      <c r="D11112" s="6">
        <v>0.26176674333239303</v>
      </c>
      <c r="E11112" s="4">
        <f t="shared" si="43"/>
        <v>0.13404643274998093</v>
      </c>
      <c r="F11112" s="4"/>
    </row>
    <row r="11113" spans="1:6" ht="13.2" x14ac:dyDescent="0.25">
      <c r="A11113" s="5">
        <v>44860.958333333336</v>
      </c>
      <c r="B11113" s="6">
        <v>116.16</v>
      </c>
      <c r="C11113" s="6">
        <v>149.16263000000001</v>
      </c>
      <c r="D11113" s="6">
        <v>0.22125266898284099</v>
      </c>
      <c r="E11113" s="4">
        <f t="shared" si="43"/>
        <v>0.13488411297459604</v>
      </c>
      <c r="F11113" s="4"/>
    </row>
    <row r="11114" spans="1:6" ht="13.2" x14ac:dyDescent="0.25">
      <c r="A11114" s="5">
        <v>44861</v>
      </c>
      <c r="B11114" s="6">
        <v>159.11000000000001</v>
      </c>
      <c r="C11114" s="6">
        <v>201.67527999999999</v>
      </c>
      <c r="D11114" s="6">
        <v>0.21105848966715099</v>
      </c>
      <c r="E11114" s="4">
        <f t="shared" si="43"/>
        <v>0.14013921123582893</v>
      </c>
      <c r="F11114" s="4"/>
    </row>
    <row r="11115" spans="1:6" ht="13.2" x14ac:dyDescent="0.25">
      <c r="A11115" s="5">
        <v>44861.041666666664</v>
      </c>
      <c r="B11115" s="6">
        <v>239.35</v>
      </c>
      <c r="C11115" s="6">
        <v>235.13513</v>
      </c>
      <c r="D11115" s="6">
        <v>1.7925309586874501E-2</v>
      </c>
      <c r="E11115" s="4">
        <f t="shared" si="43"/>
        <v>0.13556788940946485</v>
      </c>
      <c r="F11115" s="4"/>
    </row>
    <row r="11116" spans="1:6" ht="13.2" x14ac:dyDescent="0.25">
      <c r="A11116" s="5">
        <v>44861.083333333336</v>
      </c>
      <c r="B11116" s="6">
        <v>258.57</v>
      </c>
      <c r="C11116" s="6">
        <v>250.28858</v>
      </c>
      <c r="D11116" s="6">
        <v>3.3087486452637899E-2</v>
      </c>
      <c r="E11116" s="4">
        <f t="shared" si="43"/>
        <v>0.13126324221417227</v>
      </c>
      <c r="F11116" s="4"/>
    </row>
    <row r="11117" spans="1:6" ht="13.2" x14ac:dyDescent="0.25">
      <c r="A11117" s="5">
        <v>44861.125</v>
      </c>
      <c r="B11117" s="6">
        <v>250.84</v>
      </c>
      <c r="C11117" s="6">
        <v>251.29028</v>
      </c>
      <c r="D11117" s="6">
        <v>1.79187193392435E-3</v>
      </c>
      <c r="E11117" s="4">
        <f t="shared" si="43"/>
        <v>0.12779370038045429</v>
      </c>
      <c r="F11117" s="4"/>
    </row>
    <row r="11118" spans="1:6" ht="13.2" x14ac:dyDescent="0.25">
      <c r="A11118" s="5">
        <v>44861.166666666664</v>
      </c>
      <c r="B11118" s="6">
        <v>244.69</v>
      </c>
      <c r="C11118" s="6">
        <v>248.01231000000001</v>
      </c>
      <c r="D11118" s="6">
        <v>1.33957463643639E-2</v>
      </c>
      <c r="E11118" s="4">
        <f t="shared" si="43"/>
        <v>0.12304028850741522</v>
      </c>
      <c r="F11118" s="4"/>
    </row>
    <row r="11119" spans="1:6" ht="13.2" x14ac:dyDescent="0.25">
      <c r="A11119" s="5">
        <v>44861.208333333336</v>
      </c>
      <c r="B11119" s="6">
        <v>239.1</v>
      </c>
      <c r="C11119" s="6">
        <v>245.92982000000001</v>
      </c>
      <c r="D11119" s="6">
        <v>2.7771418691722699E-2</v>
      </c>
      <c r="E11119" s="4">
        <f t="shared" si="43"/>
        <v>0.12117619151195641</v>
      </c>
      <c r="F11119" s="4"/>
    </row>
    <row r="11120" spans="1:6" ht="13.2" x14ac:dyDescent="0.25">
      <c r="A11120" s="5">
        <v>44861.25</v>
      </c>
      <c r="B11120" s="6">
        <v>236.56</v>
      </c>
      <c r="C11120" s="6">
        <v>242.63050999999999</v>
      </c>
      <c r="D11120" s="6">
        <v>2.5019565758650799E-2</v>
      </c>
      <c r="E11120" s="4">
        <f t="shared" si="43"/>
        <v>0.12105125936726872</v>
      </c>
      <c r="F11120" s="4"/>
    </row>
    <row r="11121" spans="1:6" ht="13.2" x14ac:dyDescent="0.25">
      <c r="A11121" s="5">
        <v>44861.291666666664</v>
      </c>
      <c r="B11121" s="6">
        <v>232.79</v>
      </c>
      <c r="C11121" s="6">
        <v>235.75905</v>
      </c>
      <c r="D11121" s="6">
        <v>1.2593578062008601E-2</v>
      </c>
      <c r="E11121" s="4">
        <f t="shared" si="43"/>
        <v>0.12028759346868571</v>
      </c>
      <c r="F11121" s="4"/>
    </row>
    <row r="11122" spans="1:6" ht="13.2" x14ac:dyDescent="0.25">
      <c r="A11122" s="5">
        <v>44861.333333333336</v>
      </c>
      <c r="B11122" s="6">
        <v>234.02</v>
      </c>
      <c r="C11122" s="6">
        <v>231.34202999999999</v>
      </c>
      <c r="D11122" s="6">
        <v>1.15758040162438E-2</v>
      </c>
      <c r="E11122" s="4">
        <f t="shared" si="43"/>
        <v>0.11917078353275905</v>
      </c>
      <c r="F11122" s="4"/>
    </row>
    <row r="11123" spans="1:6" ht="13.2" x14ac:dyDescent="0.25">
      <c r="A11123" s="5">
        <v>44861.375</v>
      </c>
      <c r="B11123" s="6">
        <v>225.37</v>
      </c>
      <c r="C11123" s="6">
        <v>228.93353999999999</v>
      </c>
      <c r="D11123" s="6">
        <v>1.5565827532304699E-2</v>
      </c>
      <c r="E11123" s="4">
        <f t="shared" si="43"/>
        <v>0.11765047200950988</v>
      </c>
      <c r="F11123" s="4"/>
    </row>
    <row r="11124" spans="1:6" ht="13.2" x14ac:dyDescent="0.25">
      <c r="A11124" s="5">
        <v>44861.416666666664</v>
      </c>
      <c r="B11124" s="6">
        <v>230.32</v>
      </c>
      <c r="C11124" s="6">
        <v>227.15159</v>
      </c>
      <c r="D11124" s="6">
        <v>1.39484385735534E-2</v>
      </c>
      <c r="E11124" s="4">
        <f t="shared" si="43"/>
        <v>0.1123848240758924</v>
      </c>
      <c r="F11124" s="4"/>
    </row>
    <row r="11125" spans="1:6" ht="13.2" x14ac:dyDescent="0.25">
      <c r="A11125" s="5">
        <v>44861.458333333336</v>
      </c>
      <c r="B11125" s="6">
        <v>248.06</v>
      </c>
      <c r="C11125" s="6">
        <v>226.73899</v>
      </c>
      <c r="D11125" s="6">
        <v>9.4033275882546702E-2</v>
      </c>
      <c r="E11125" s="4">
        <f t="shared" si="43"/>
        <v>0.10906210709377884</v>
      </c>
      <c r="F11125" s="4"/>
    </row>
    <row r="11126" spans="1:6" ht="13.2" x14ac:dyDescent="0.25">
      <c r="A11126" s="5">
        <v>44861.5</v>
      </c>
      <c r="B11126" s="6">
        <v>270.44</v>
      </c>
      <c r="C11126" s="6">
        <v>231.20481000000001</v>
      </c>
      <c r="D11126" s="6">
        <v>0.16969884839333499</v>
      </c>
      <c r="E11126" s="4">
        <f t="shared" si="43"/>
        <v>0.10826379581023367</v>
      </c>
      <c r="F11126" s="4"/>
    </row>
    <row r="11127" spans="1:6" ht="13.2" x14ac:dyDescent="0.25">
      <c r="A11127" s="5">
        <v>44861.541666666664</v>
      </c>
      <c r="B11127" s="6">
        <v>290.72000000000003</v>
      </c>
      <c r="C11127" s="6">
        <v>235.65261000000001</v>
      </c>
      <c r="D11127" s="6">
        <v>0.23368037383502699</v>
      </c>
      <c r="E11127" s="4">
        <f t="shared" si="43"/>
        <v>0.10958143067150185</v>
      </c>
      <c r="F11127" s="4"/>
    </row>
    <row r="11128" spans="1:6" ht="13.2" x14ac:dyDescent="0.25">
      <c r="A11128" s="5">
        <v>44861.583333333336</v>
      </c>
      <c r="B11128" s="6">
        <v>295.31</v>
      </c>
      <c r="C11128" s="6">
        <v>227.96779000000001</v>
      </c>
      <c r="D11128" s="6">
        <v>0.29540230222874903</v>
      </c>
      <c r="E11128" s="4">
        <f t="shared" si="43"/>
        <v>0.11222893100084395</v>
      </c>
      <c r="F11128" s="4"/>
    </row>
    <row r="11129" spans="1:6" ht="13.2" x14ac:dyDescent="0.25">
      <c r="A11129" s="5">
        <v>44861.625</v>
      </c>
      <c r="B11129" s="6">
        <v>259.52</v>
      </c>
      <c r="C11129" s="6">
        <v>197.97413</v>
      </c>
      <c r="D11129" s="6">
        <v>0.31087834556969601</v>
      </c>
      <c r="E11129" s="4">
        <f t="shared" si="43"/>
        <v>0.11393544134637869</v>
      </c>
      <c r="F11129" s="4"/>
    </row>
    <row r="11130" spans="1:6" ht="13.2" x14ac:dyDescent="0.25">
      <c r="A11130" s="5">
        <v>44861.666666666664</v>
      </c>
      <c r="B11130" s="6">
        <v>175.04</v>
      </c>
      <c r="C11130" s="6">
        <v>157.11590000000001</v>
      </c>
      <c r="D11130" s="6">
        <v>0.114082024798253</v>
      </c>
      <c r="E11130" s="4">
        <f t="shared" si="43"/>
        <v>0.11681672105624502</v>
      </c>
      <c r="F11130" s="4"/>
    </row>
    <row r="11131" spans="1:6" ht="13.2" x14ac:dyDescent="0.25">
      <c r="A11131" s="5">
        <v>44861.708333333336</v>
      </c>
      <c r="B11131" s="6">
        <v>129.16999999999999</v>
      </c>
      <c r="C11131" s="6">
        <v>125.5476</v>
      </c>
      <c r="D11131" s="6">
        <v>2.8852801646546598E-2</v>
      </c>
      <c r="E11131" s="4">
        <f t="shared" si="43"/>
        <v>0.10894784552490061</v>
      </c>
      <c r="F11131" s="4"/>
    </row>
    <row r="11132" spans="1:6" ht="13.2" x14ac:dyDescent="0.25">
      <c r="A11132" s="5">
        <v>44861.75</v>
      </c>
      <c r="B11132" s="6">
        <v>130.79</v>
      </c>
      <c r="C11132" s="6">
        <v>115.79876</v>
      </c>
      <c r="D11132" s="6">
        <v>0.12945941735472799</v>
      </c>
      <c r="E11132" s="4">
        <f t="shared" si="43"/>
        <v>0.10502012861305876</v>
      </c>
      <c r="F11132" s="4"/>
    </row>
    <row r="11133" spans="1:6" ht="13.2" x14ac:dyDescent="0.25">
      <c r="A11133" s="5">
        <v>44861.791666666664</v>
      </c>
      <c r="B11133" s="6">
        <v>136.59</v>
      </c>
      <c r="C11133" s="6">
        <v>117.87845</v>
      </c>
      <c r="D11133" s="6">
        <v>0.15873596912752</v>
      </c>
      <c r="E11133" s="4">
        <f t="shared" si="43"/>
        <v>0.10797125605905426</v>
      </c>
      <c r="F11133" s="4"/>
    </row>
    <row r="11134" spans="1:6" ht="13.2" x14ac:dyDescent="0.25">
      <c r="A11134" s="5">
        <v>44861.833333333336</v>
      </c>
      <c r="B11134" s="6">
        <v>135.16</v>
      </c>
      <c r="C11134" s="6">
        <v>119.11047000000001</v>
      </c>
      <c r="D11134" s="6">
        <v>0.13474491369230501</v>
      </c>
      <c r="E11134" s="4">
        <f t="shared" si="43"/>
        <v>0.11309078849315342</v>
      </c>
      <c r="F11134" s="4"/>
    </row>
    <row r="11135" spans="1:6" ht="13.2" x14ac:dyDescent="0.25">
      <c r="A11135" s="5">
        <v>44861.875</v>
      </c>
      <c r="B11135" s="6">
        <v>128.34</v>
      </c>
      <c r="C11135" s="6">
        <v>119.77723</v>
      </c>
      <c r="D11135" s="6">
        <v>7.14891302796032E-2</v>
      </c>
      <c r="E11135" s="4">
        <f t="shared" si="43"/>
        <v>0.10865876465679081</v>
      </c>
      <c r="F11135" s="4"/>
    </row>
    <row r="11136" spans="1:6" ht="13.2" x14ac:dyDescent="0.25">
      <c r="A11136" s="5">
        <v>44861.916666666664</v>
      </c>
      <c r="B11136" s="6">
        <v>125.82</v>
      </c>
      <c r="C11136" s="6">
        <v>129.07526999999999</v>
      </c>
      <c r="D11136" s="6">
        <v>2.5219935623609298E-2</v>
      </c>
      <c r="E11136" s="4">
        <f t="shared" si="43"/>
        <v>9.8802647668924812E-2</v>
      </c>
      <c r="F11136" s="4"/>
    </row>
    <row r="11137" spans="1:6" ht="13.2" x14ac:dyDescent="0.25">
      <c r="A11137" s="5">
        <v>44861.958333333336</v>
      </c>
      <c r="B11137" s="6">
        <v>133.66999999999999</v>
      </c>
      <c r="C11137" s="6">
        <v>156.85782</v>
      </c>
      <c r="D11137" s="6">
        <v>0.14782699389804099</v>
      </c>
      <c r="E11137" s="4">
        <f t="shared" si="43"/>
        <v>9.5743244540391473E-2</v>
      </c>
      <c r="F11137" s="4"/>
    </row>
    <row r="11138" spans="1:6" ht="13.2" x14ac:dyDescent="0.25">
      <c r="A11138" s="5">
        <v>44859</v>
      </c>
      <c r="B11138" s="6">
        <v>175.58</v>
      </c>
      <c r="C11138" s="6">
        <v>216.84232</v>
      </c>
      <c r="D11138" s="6">
        <v>0.19028720961849099</v>
      </c>
      <c r="E11138" s="4">
        <f t="shared" si="43"/>
        <v>9.487777453836399E-2</v>
      </c>
      <c r="F11138" s="4"/>
    </row>
    <row r="11139" spans="1:6" ht="13.2" x14ac:dyDescent="0.25">
      <c r="A11139" s="5">
        <v>44859.041666666664</v>
      </c>
      <c r="B11139" s="6">
        <v>275.33</v>
      </c>
      <c r="C11139" s="6">
        <v>266.81054999999998</v>
      </c>
      <c r="D11139" s="6">
        <v>3.1930708886886199E-2</v>
      </c>
      <c r="E11139" s="4">
        <f t="shared" si="43"/>
        <v>9.5461332842531152E-2</v>
      </c>
      <c r="F11139" s="4"/>
    </row>
    <row r="11140" spans="1:6" ht="13.2" x14ac:dyDescent="0.25">
      <c r="A11140" s="5">
        <v>44859.083333333336</v>
      </c>
      <c r="B11140" s="6">
        <v>304.64999999999998</v>
      </c>
      <c r="C11140" s="6">
        <v>298.72797000000003</v>
      </c>
      <c r="D11140" s="6">
        <v>1.98241564055751E-2</v>
      </c>
      <c r="E11140" s="4">
        <f t="shared" si="43"/>
        <v>9.4908694090570178E-2</v>
      </c>
      <c r="F11140" s="4"/>
    </row>
    <row r="11141" spans="1:6" ht="13.2" x14ac:dyDescent="0.25">
      <c r="A11141" s="5">
        <v>44859.125</v>
      </c>
      <c r="B11141" s="6">
        <v>298.04000000000002</v>
      </c>
      <c r="C11141" s="6">
        <v>306.42975999999999</v>
      </c>
      <c r="D11141" s="6">
        <v>2.7379063965588601E-2</v>
      </c>
      <c r="E11141" s="4">
        <f t="shared" si="43"/>
        <v>9.5974827091889536E-2</v>
      </c>
      <c r="F11141" s="4"/>
    </row>
    <row r="11142" spans="1:6" ht="13.2" x14ac:dyDescent="0.25">
      <c r="A11142" s="5">
        <v>44859.166666666664</v>
      </c>
      <c r="B11142" s="6">
        <v>289.89</v>
      </c>
      <c r="C11142" s="6">
        <v>302.85343</v>
      </c>
      <c r="D11142" s="6">
        <v>4.2804303058413401E-2</v>
      </c>
      <c r="E11142" s="4">
        <f t="shared" si="43"/>
        <v>9.7200183620808248E-2</v>
      </c>
      <c r="F11142" s="4"/>
    </row>
    <row r="11143" spans="1:6" ht="13.2" x14ac:dyDescent="0.25">
      <c r="A11143" s="5">
        <v>44859.208333333336</v>
      </c>
      <c r="B11143" s="6">
        <v>272.31</v>
      </c>
      <c r="C11143" s="6">
        <v>301.64614999999998</v>
      </c>
      <c r="D11143" s="6">
        <v>9.7253520391359094E-2</v>
      </c>
      <c r="E11143" s="4">
        <f t="shared" si="43"/>
        <v>0.10009527119162642</v>
      </c>
      <c r="F11143" s="4"/>
    </row>
    <row r="11144" spans="1:6" ht="13.2" x14ac:dyDescent="0.25">
      <c r="A11144" s="5">
        <v>44859.25</v>
      </c>
      <c r="B11144" s="6">
        <v>296.48</v>
      </c>
      <c r="C11144" s="6">
        <v>301.97336000000001</v>
      </c>
      <c r="D11144" s="6">
        <v>1.81915384853816E-2</v>
      </c>
      <c r="E11144" s="4">
        <f t="shared" si="43"/>
        <v>9.9810770055240208E-2</v>
      </c>
      <c r="F11144" s="4"/>
    </row>
    <row r="11145" spans="1:6" ht="13.2" x14ac:dyDescent="0.25">
      <c r="A11145" s="5">
        <v>44859.291666666664</v>
      </c>
      <c r="B11145" s="6">
        <v>290.88</v>
      </c>
      <c r="C11145" s="6">
        <v>299.55270000000002</v>
      </c>
      <c r="D11145" s="6">
        <v>2.8952167682013901E-2</v>
      </c>
      <c r="E11145" s="4">
        <f t="shared" si="43"/>
        <v>0.10049237795607376</v>
      </c>
      <c r="F11145" s="4"/>
    </row>
    <row r="11146" spans="1:6" ht="13.2" x14ac:dyDescent="0.25">
      <c r="A11146" s="5">
        <v>44859.333333333336</v>
      </c>
      <c r="B11146" s="6">
        <v>295.14</v>
      </c>
      <c r="C11146" s="6">
        <v>296.36979000000002</v>
      </c>
      <c r="D11146" s="6">
        <v>4.1495119998567797E-3</v>
      </c>
      <c r="E11146" s="4">
        <f t="shared" si="43"/>
        <v>0.10018294912205762</v>
      </c>
      <c r="F11146" s="4"/>
    </row>
    <row r="11147" spans="1:6" ht="13.2" x14ac:dyDescent="0.25">
      <c r="A11147" s="5">
        <v>44859.375</v>
      </c>
      <c r="B11147" s="6">
        <v>293.42</v>
      </c>
      <c r="C11147" s="6">
        <v>292.08397000000002</v>
      </c>
      <c r="D11147" s="6">
        <v>4.5741298298567802E-3</v>
      </c>
      <c r="E11147" s="4">
        <f t="shared" si="43"/>
        <v>9.9724961717788982E-2</v>
      </c>
      <c r="F11147" s="4"/>
    </row>
    <row r="11148" spans="1:6" ht="13.2" x14ac:dyDescent="0.25">
      <c r="A11148" s="5">
        <v>44859.416666666664</v>
      </c>
      <c r="B11148" s="6">
        <v>291.07</v>
      </c>
      <c r="C11148" s="6">
        <v>290.56106</v>
      </c>
      <c r="D11148" s="6">
        <v>1.75157675980393E-3</v>
      </c>
      <c r="E11148" s="4">
        <f t="shared" si="43"/>
        <v>9.9216759142216074E-2</v>
      </c>
      <c r="F11148" s="4"/>
    </row>
    <row r="11149" spans="1:6" ht="13.2" x14ac:dyDescent="0.25">
      <c r="A11149" s="5">
        <v>44859.458333333336</v>
      </c>
      <c r="B11149" s="6">
        <v>305.54000000000002</v>
      </c>
      <c r="C11149" s="6">
        <v>289.50308999999999</v>
      </c>
      <c r="D11149" s="6">
        <v>5.5394607359804102E-2</v>
      </c>
      <c r="E11149" s="4">
        <f t="shared" si="43"/>
        <v>9.7606814620435134E-2</v>
      </c>
      <c r="F11149" s="4"/>
    </row>
    <row r="11150" spans="1:6" ht="13.2" x14ac:dyDescent="0.25">
      <c r="A11150" s="5">
        <v>44859.5</v>
      </c>
      <c r="B11150" s="6">
        <v>304.72000000000003</v>
      </c>
      <c r="C11150" s="6">
        <v>287.98054999999999</v>
      </c>
      <c r="D11150" s="6">
        <v>5.8127015869648198E-2</v>
      </c>
      <c r="E11150" s="4">
        <f t="shared" si="43"/>
        <v>9.295798826528151E-2</v>
      </c>
      <c r="F11150" s="4"/>
    </row>
    <row r="11151" spans="1:6" ht="13.2" x14ac:dyDescent="0.25">
      <c r="A11151" s="5">
        <v>44859.541666666664</v>
      </c>
      <c r="B11151" s="6">
        <v>306.77</v>
      </c>
      <c r="C11151" s="6">
        <v>286.75734999999997</v>
      </c>
      <c r="D11151" s="6">
        <v>6.9789492754065402E-2</v>
      </c>
      <c r="E11151" s="4">
        <f t="shared" si="43"/>
        <v>8.6129201553574786E-2</v>
      </c>
      <c r="F11151" s="4"/>
    </row>
    <row r="11152" spans="1:6" ht="13.2" x14ac:dyDescent="0.25">
      <c r="A11152" s="5">
        <v>44859.583333333336</v>
      </c>
      <c r="B11152" s="6">
        <v>313.02999999999997</v>
      </c>
      <c r="C11152" s="6">
        <v>281.48261000000002</v>
      </c>
      <c r="D11152" s="6">
        <v>0.112075804611872</v>
      </c>
      <c r="E11152" s="4">
        <f t="shared" si="43"/>
        <v>7.8490597486204919E-2</v>
      </c>
      <c r="F11152" s="4"/>
    </row>
    <row r="11153" spans="1:6" ht="13.2" x14ac:dyDescent="0.25">
      <c r="A11153" s="5">
        <v>44859.625</v>
      </c>
      <c r="B11153" s="6">
        <v>290.86</v>
      </c>
      <c r="C11153" s="6">
        <v>247.34157999999999</v>
      </c>
      <c r="D11153" s="6">
        <v>0.175944618773762</v>
      </c>
      <c r="E11153" s="4">
        <f t="shared" si="43"/>
        <v>7.2868358869707661E-2</v>
      </c>
      <c r="F11153" s="4"/>
    </row>
    <row r="11154" spans="1:6" ht="13.2" x14ac:dyDescent="0.25">
      <c r="A11154" s="5">
        <v>44859.666666666664</v>
      </c>
      <c r="B11154" s="6">
        <v>184.12</v>
      </c>
      <c r="C11154" s="6">
        <v>189.93428</v>
      </c>
      <c r="D11154" s="6">
        <v>3.0612062235421601E-2</v>
      </c>
      <c r="E11154" s="4">
        <f t="shared" si="43"/>
        <v>6.939044376292304E-2</v>
      </c>
      <c r="F11154" s="4"/>
    </row>
    <row r="11155" spans="1:6" ht="13.2" x14ac:dyDescent="0.25">
      <c r="A11155" s="5">
        <v>44859.708333333336</v>
      </c>
      <c r="B11155" s="6">
        <v>133.83000000000001</v>
      </c>
      <c r="C11155" s="6">
        <v>144.98327</v>
      </c>
      <c r="D11155" s="6">
        <v>7.6927979345478903E-2</v>
      </c>
      <c r="E11155" s="4">
        <f t="shared" si="43"/>
        <v>7.1393576167045211E-2</v>
      </c>
      <c r="F11155" s="4"/>
    </row>
    <row r="11156" spans="1:6" ht="13.2" x14ac:dyDescent="0.25">
      <c r="A11156" s="5">
        <v>44859.75</v>
      </c>
      <c r="B11156" s="6">
        <v>129.12</v>
      </c>
      <c r="C11156" s="6">
        <v>131.80815000000001</v>
      </c>
      <c r="D11156" s="6">
        <v>2.0394414154208201E-2</v>
      </c>
      <c r="E11156" s="4">
        <f t="shared" si="43"/>
        <v>6.6849201033690228E-2</v>
      </c>
      <c r="F11156" s="4"/>
    </row>
    <row r="11157" spans="1:6" ht="13.2" x14ac:dyDescent="0.25">
      <c r="A11157" s="5">
        <v>44859.791666666664</v>
      </c>
      <c r="B11157" s="6">
        <v>119.11</v>
      </c>
      <c r="C11157" s="6">
        <v>130.90799000000001</v>
      </c>
      <c r="D11157" s="6">
        <v>9.0124292642488904E-2</v>
      </c>
      <c r="E11157" s="4">
        <f t="shared" si="43"/>
        <v>6.3990381180147271E-2</v>
      </c>
      <c r="F11157" s="4"/>
    </row>
    <row r="11158" spans="1:6" ht="13.2" x14ac:dyDescent="0.25">
      <c r="A11158" s="5">
        <v>44859.833333333336</v>
      </c>
      <c r="B11158" s="6">
        <v>122.22</v>
      </c>
      <c r="C11158" s="6">
        <v>125.70623999999999</v>
      </c>
      <c r="D11158" s="6">
        <v>2.77332294721407E-2</v>
      </c>
      <c r="E11158" s="4">
        <f t="shared" si="43"/>
        <v>5.9531561004307093E-2</v>
      </c>
      <c r="F11158" s="4"/>
    </row>
    <row r="11159" spans="1:6" ht="13.2" x14ac:dyDescent="0.25">
      <c r="A11159" s="5">
        <v>44859.875</v>
      </c>
      <c r="B11159" s="6">
        <v>121.31</v>
      </c>
      <c r="C11159" s="6">
        <v>126.56751</v>
      </c>
      <c r="D11159" s="6">
        <v>4.1539175417134998E-2</v>
      </c>
      <c r="E11159" s="4">
        <f t="shared" si="43"/>
        <v>5.828364621837092E-2</v>
      </c>
      <c r="F11159" s="4"/>
    </row>
    <row r="11160" spans="1:6" ht="13.2" x14ac:dyDescent="0.25">
      <c r="A11160" s="5">
        <v>44859.916666666664</v>
      </c>
      <c r="B11160" s="6">
        <v>123.98</v>
      </c>
      <c r="C11160" s="6">
        <v>140.54405</v>
      </c>
      <c r="D11160" s="6">
        <v>0.117856643522084</v>
      </c>
      <c r="E11160" s="4">
        <f t="shared" si="43"/>
        <v>6.2143509047474017E-2</v>
      </c>
      <c r="F11160" s="4"/>
    </row>
    <row r="11161" spans="1:6" ht="13.2" x14ac:dyDescent="0.25">
      <c r="A11161" s="5">
        <v>44859.958333333336</v>
      </c>
      <c r="B11161" s="6">
        <v>141.04</v>
      </c>
      <c r="C11161" s="6">
        <v>166.70716999999999</v>
      </c>
      <c r="D11161" s="6">
        <v>0.15396560327909101</v>
      </c>
      <c r="E11161" s="4">
        <f t="shared" si="43"/>
        <v>6.2399284438351112E-2</v>
      </c>
      <c r="F11161" s="4"/>
    </row>
    <row r="11162" spans="1:6" ht="13.2" x14ac:dyDescent="0.25">
      <c r="A11162" s="5">
        <v>44860</v>
      </c>
      <c r="B11162" s="6">
        <v>179.45</v>
      </c>
      <c r="C11162" s="6">
        <v>195.64769999999999</v>
      </c>
      <c r="D11162" s="6">
        <v>8.27901375789237E-2</v>
      </c>
      <c r="E11162" s="4">
        <f t="shared" si="43"/>
        <v>5.7920239770035797E-2</v>
      </c>
      <c r="F11162" s="4"/>
    </row>
    <row r="11163" spans="1:6" ht="13.2" x14ac:dyDescent="0.25">
      <c r="A11163" s="5">
        <v>44860.041666666664</v>
      </c>
      <c r="B11163" s="6">
        <v>267.99</v>
      </c>
      <c r="C11163" s="6">
        <v>237.66558000000001</v>
      </c>
      <c r="D11163" s="6">
        <v>0.127592813397716</v>
      </c>
      <c r="E11163" s="4">
        <f t="shared" si="43"/>
        <v>6.1906160791320379E-2</v>
      </c>
      <c r="F11163" s="4"/>
    </row>
    <row r="11164" spans="1:6" ht="13.2" x14ac:dyDescent="0.25">
      <c r="A11164" s="5">
        <v>44860.083333333336</v>
      </c>
      <c r="B11164" s="6">
        <v>296.72000000000003</v>
      </c>
      <c r="C11164" s="6">
        <v>263.58848</v>
      </c>
      <c r="D11164" s="6">
        <v>0.125694112276834</v>
      </c>
      <c r="E11164" s="4">
        <f t="shared" si="43"/>
        <v>6.6317408952622822E-2</v>
      </c>
      <c r="F11164" s="4"/>
    </row>
    <row r="11165" spans="1:6" ht="13.2" x14ac:dyDescent="0.25">
      <c r="A11165" s="5">
        <v>44860.125</v>
      </c>
      <c r="B11165" s="6">
        <v>286.08</v>
      </c>
      <c r="C11165" s="6">
        <v>269.97363999999999</v>
      </c>
      <c r="D11165" s="6">
        <v>5.96590096722035E-2</v>
      </c>
      <c r="E11165" s="4">
        <f t="shared" si="43"/>
        <v>6.7662406690398455E-2</v>
      </c>
      <c r="F11165" s="4"/>
    </row>
    <row r="11166" spans="1:6" ht="13.2" x14ac:dyDescent="0.25">
      <c r="A11166" s="5">
        <v>44860.166666666664</v>
      </c>
      <c r="B11166" s="6">
        <v>290.02</v>
      </c>
      <c r="C11166" s="6">
        <v>266.80369999999999</v>
      </c>
      <c r="D11166" s="6">
        <v>8.70164094425976E-2</v>
      </c>
      <c r="E11166" s="4">
        <f t="shared" si="43"/>
        <v>6.9504577789739438E-2</v>
      </c>
      <c r="F11166" s="4"/>
    </row>
    <row r="11167" spans="1:6" ht="13.2" x14ac:dyDescent="0.25">
      <c r="A11167" s="5">
        <v>44860.208333333336</v>
      </c>
      <c r="B11167" s="6">
        <v>271.85000000000002</v>
      </c>
      <c r="C11167" s="6">
        <v>264.13222000000002</v>
      </c>
      <c r="D11167" s="6">
        <v>2.9219381111475099E-2</v>
      </c>
      <c r="E11167" s="4">
        <f t="shared" si="43"/>
        <v>6.6669821986410957E-2</v>
      </c>
      <c r="F11167" s="4"/>
    </row>
    <row r="11168" spans="1:6" ht="13.2" x14ac:dyDescent="0.25">
      <c r="A11168" s="5">
        <v>44860.25</v>
      </c>
      <c r="B11168" s="6">
        <v>258.25</v>
      </c>
      <c r="C11168" s="6">
        <v>261.98095000000001</v>
      </c>
      <c r="D11168" s="6">
        <v>1.4241302659601799E-2</v>
      </c>
      <c r="E11168" s="4">
        <f t="shared" si="43"/>
        <v>6.6505228827003451E-2</v>
      </c>
      <c r="F11168" s="4"/>
    </row>
    <row r="11169" spans="1:6" ht="13.2" x14ac:dyDescent="0.25">
      <c r="A11169" s="5">
        <v>44860.291666666664</v>
      </c>
      <c r="B11169" s="6">
        <v>254.04</v>
      </c>
      <c r="C11169" s="6">
        <v>258.04043999999999</v>
      </c>
      <c r="D11169" s="6">
        <v>1.55031513665067E-2</v>
      </c>
      <c r="E11169" s="4">
        <f t="shared" si="43"/>
        <v>6.5944853147190674E-2</v>
      </c>
      <c r="F11169" s="4"/>
    </row>
    <row r="11170" spans="1:6" ht="13.2" x14ac:dyDescent="0.25">
      <c r="A11170" s="5">
        <v>44860.333333333336</v>
      </c>
      <c r="B11170" s="6">
        <v>251.77</v>
      </c>
      <c r="C11170" s="6">
        <v>255.14322000000001</v>
      </c>
      <c r="D11170" s="6">
        <v>1.32208882524881E-2</v>
      </c>
      <c r="E11170" s="4">
        <f t="shared" si="43"/>
        <v>6.6322827157716965E-2</v>
      </c>
      <c r="F11170" s="4"/>
    </row>
    <row r="11171" spans="1:6" ht="13.2" x14ac:dyDescent="0.25">
      <c r="A11171" s="5">
        <v>44860.375</v>
      </c>
      <c r="B11171" s="6">
        <v>249.55</v>
      </c>
      <c r="C11171" s="6">
        <v>250.38191</v>
      </c>
      <c r="D11171" s="6">
        <v>3.3225643178454601E-3</v>
      </c>
      <c r="E11171" s="4">
        <f t="shared" si="43"/>
        <v>6.6270678594716498E-2</v>
      </c>
      <c r="F11171" s="4"/>
    </row>
    <row r="11172" spans="1:6" ht="13.2" x14ac:dyDescent="0.25">
      <c r="A11172" s="5">
        <v>44860.416666666664</v>
      </c>
      <c r="B11172" s="6">
        <v>262.42</v>
      </c>
      <c r="C11172" s="6">
        <v>244.52356</v>
      </c>
      <c r="D11172" s="6">
        <v>7.3189021131542506E-2</v>
      </c>
      <c r="E11172" s="4">
        <f t="shared" si="43"/>
        <v>6.9247238776872264E-2</v>
      </c>
      <c r="F11172" s="4"/>
    </row>
    <row r="11173" spans="1:6" ht="13.2" x14ac:dyDescent="0.25">
      <c r="A11173" s="5">
        <v>44860.458333333336</v>
      </c>
      <c r="B11173" s="6">
        <v>265.58</v>
      </c>
      <c r="C11173" s="6">
        <v>241.50844000000001</v>
      </c>
      <c r="D11173" s="6">
        <v>9.9671713336395101E-2</v>
      </c>
      <c r="E11173" s="4">
        <f t="shared" si="43"/>
        <v>7.1092118192563544E-2</v>
      </c>
      <c r="F11173" s="4"/>
    </row>
    <row r="11174" spans="1:6" ht="13.2" x14ac:dyDescent="0.25">
      <c r="A11174" s="5">
        <v>44860.5</v>
      </c>
      <c r="B11174" s="6">
        <v>273.54000000000002</v>
      </c>
      <c r="C11174" s="6">
        <v>244.78649999999999</v>
      </c>
      <c r="D11174" s="6">
        <v>0.117463585614402</v>
      </c>
      <c r="E11174" s="4">
        <f t="shared" si="43"/>
        <v>7.356447526526165E-2</v>
      </c>
      <c r="F11174" s="4"/>
    </row>
    <row r="11175" spans="1:6" ht="13.2" x14ac:dyDescent="0.25">
      <c r="A11175" s="5">
        <v>44860.541666666664</v>
      </c>
      <c r="B11175" s="6">
        <v>281.39</v>
      </c>
      <c r="C11175" s="6">
        <v>248.21009000000001</v>
      </c>
      <c r="D11175" s="6">
        <v>0.13367671717132801</v>
      </c>
      <c r="E11175" s="4">
        <f t="shared" si="43"/>
        <v>7.6226442949314244E-2</v>
      </c>
      <c r="F11175" s="4"/>
    </row>
    <row r="11176" spans="1:6" ht="13.2" x14ac:dyDescent="0.25">
      <c r="A11176" s="5">
        <v>44860.583333333336</v>
      </c>
      <c r="B11176" s="6">
        <v>277.39</v>
      </c>
      <c r="C11176" s="6">
        <v>239.61279999999999</v>
      </c>
      <c r="D11176" s="6">
        <v>0.157659357096115</v>
      </c>
      <c r="E11176" s="4">
        <f t="shared" si="43"/>
        <v>7.81257576361577E-2</v>
      </c>
      <c r="F11176" s="4"/>
    </row>
    <row r="11177" spans="1:6" ht="13.2" x14ac:dyDescent="0.25">
      <c r="A11177" s="5">
        <v>44860.625</v>
      </c>
      <c r="B11177" s="6">
        <v>245</v>
      </c>
      <c r="C11177" s="6">
        <v>205.30385000000001</v>
      </c>
      <c r="D11177" s="6">
        <v>0.19335316897369401</v>
      </c>
      <c r="E11177" s="4">
        <f t="shared" si="43"/>
        <v>7.8851113894488206E-2</v>
      </c>
      <c r="F11177" s="4"/>
    </row>
    <row r="11178" spans="1:6" ht="13.2" x14ac:dyDescent="0.25">
      <c r="A11178" s="5">
        <v>44860.666666666664</v>
      </c>
      <c r="B11178" s="6">
        <v>156.46</v>
      </c>
      <c r="C11178" s="6">
        <v>157.28255999999999</v>
      </c>
      <c r="D11178" s="6">
        <v>5.2298233192540899E-3</v>
      </c>
      <c r="E11178" s="4">
        <f t="shared" si="43"/>
        <v>7.7793520606314545E-2</v>
      </c>
      <c r="F11178" s="4"/>
    </row>
    <row r="11179" spans="1:6" ht="13.2" x14ac:dyDescent="0.25">
      <c r="A11179" s="5">
        <v>44860.708333333336</v>
      </c>
      <c r="B11179" s="6">
        <v>143.43</v>
      </c>
      <c r="C11179" s="6">
        <v>121.39139</v>
      </c>
      <c r="D11179" s="6">
        <v>0.18155002591205099</v>
      </c>
      <c r="E11179" s="4">
        <f t="shared" si="43"/>
        <v>8.2152772546588385E-2</v>
      </c>
      <c r="F11179" s="4"/>
    </row>
    <row r="11180" spans="1:6" ht="13.2" x14ac:dyDescent="0.25">
      <c r="A11180" s="5">
        <v>44860.75</v>
      </c>
      <c r="B11180" s="6">
        <v>134</v>
      </c>
      <c r="C11180" s="6">
        <v>111.46312</v>
      </c>
      <c r="D11180" s="6">
        <v>0.20219136159116999</v>
      </c>
      <c r="E11180" s="4">
        <f t="shared" si="43"/>
        <v>8.9727645356461813E-2</v>
      </c>
      <c r="F11180" s="4"/>
    </row>
    <row r="11181" spans="1:6" ht="13.2" x14ac:dyDescent="0.25">
      <c r="A11181" s="5">
        <v>44860.791666666664</v>
      </c>
      <c r="B11181" s="6">
        <v>121.94</v>
      </c>
      <c r="C11181" s="6">
        <v>112.84412</v>
      </c>
      <c r="D11181" s="6">
        <v>8.0605706349608494E-2</v>
      </c>
      <c r="E11181" s="4">
        <f t="shared" si="43"/>
        <v>8.9331037594258436E-2</v>
      </c>
      <c r="F11181" s="4"/>
    </row>
    <row r="11182" spans="1:6" ht="13.2" x14ac:dyDescent="0.25">
      <c r="A11182" s="5">
        <v>44860.833333333336</v>
      </c>
      <c r="B11182" s="6">
        <v>110.74</v>
      </c>
      <c r="C11182" s="6">
        <v>111.31805</v>
      </c>
      <c r="D11182" s="6">
        <v>5.1927787092929103E-3</v>
      </c>
      <c r="E11182" s="4">
        <f t="shared" si="43"/>
        <v>8.8391852145806457E-2</v>
      </c>
      <c r="F11182" s="4"/>
    </row>
    <row r="11183" spans="1:6" ht="13.2" x14ac:dyDescent="0.25">
      <c r="A11183" s="5">
        <v>44860.875</v>
      </c>
      <c r="B11183" s="6">
        <v>92.48</v>
      </c>
      <c r="C11183" s="6">
        <v>111.96002</v>
      </c>
      <c r="D11183" s="6">
        <v>0.17399085852253299</v>
      </c>
      <c r="E11183" s="4">
        <f t="shared" si="43"/>
        <v>9.3910672275198018E-2</v>
      </c>
      <c r="F11183" s="4"/>
    </row>
    <row r="11184" spans="1:6" ht="13.2" x14ac:dyDescent="0.25">
      <c r="A11184" s="5">
        <v>44860.916666666664</v>
      </c>
      <c r="B11184" s="6">
        <v>90.21</v>
      </c>
      <c r="C11184" s="6">
        <v>123.36036</v>
      </c>
      <c r="D11184" s="6">
        <v>0.268727814996648</v>
      </c>
      <c r="E11184" s="4">
        <f t="shared" si="43"/>
        <v>0.10019697108663822</v>
      </c>
      <c r="F11184" s="4"/>
    </row>
    <row r="11185" spans="1:6" ht="13.2" x14ac:dyDescent="0.25">
      <c r="A11185" s="5">
        <v>44860.958333333336</v>
      </c>
      <c r="B11185" s="6">
        <v>116.16</v>
      </c>
      <c r="C11185" s="6">
        <v>150.40917999999999</v>
      </c>
      <c r="D11185" s="6">
        <v>0.227706713114186</v>
      </c>
      <c r="E11185" s="4">
        <f t="shared" si="43"/>
        <v>0.10326951732976715</v>
      </c>
      <c r="F11185" s="4"/>
    </row>
    <row r="11186" spans="1:6" ht="13.2" x14ac:dyDescent="0.25">
      <c r="A11186" s="5">
        <v>44861</v>
      </c>
      <c r="B11186" s="6">
        <v>159.11000000000001</v>
      </c>
      <c r="C11186" s="6">
        <v>202.19943000000001</v>
      </c>
      <c r="D11186" s="6">
        <v>0.213103617552235</v>
      </c>
      <c r="E11186" s="4">
        <f t="shared" si="43"/>
        <v>0.10869924566198845</v>
      </c>
      <c r="F11186" s="4"/>
    </row>
    <row r="11187" spans="1:6" ht="13.2" x14ac:dyDescent="0.25">
      <c r="A11187" s="5">
        <v>44861.041666666664</v>
      </c>
      <c r="B11187" s="6">
        <v>239.35</v>
      </c>
      <c r="C11187" s="6">
        <v>237.33106000000001</v>
      </c>
      <c r="D11187" s="6">
        <v>8.5068511470853606E-3</v>
      </c>
      <c r="E11187" s="4">
        <f t="shared" si="43"/>
        <v>0.10373733056821217</v>
      </c>
      <c r="F11187" s="4"/>
    </row>
    <row r="11188" spans="1:6" ht="13.2" x14ac:dyDescent="0.25">
      <c r="A11188" s="5">
        <v>44861.083333333336</v>
      </c>
      <c r="B11188" s="6">
        <v>258.57</v>
      </c>
      <c r="C11188" s="6">
        <v>254.62470999999999</v>
      </c>
      <c r="D11188" s="6">
        <v>1.54945291837543E-2</v>
      </c>
      <c r="E11188" s="4">
        <f t="shared" si="43"/>
        <v>9.9145681272667208E-2</v>
      </c>
      <c r="F11188" s="4"/>
    </row>
    <row r="11189" spans="1:6" ht="13.2" x14ac:dyDescent="0.25">
      <c r="A11189" s="5">
        <v>44861.125</v>
      </c>
      <c r="B11189" s="6">
        <v>250.84</v>
      </c>
      <c r="C11189" s="6">
        <v>256.62220000000002</v>
      </c>
      <c r="D11189" s="6">
        <v>2.2531955536192898E-2</v>
      </c>
      <c r="E11189" s="4">
        <f t="shared" si="43"/>
        <v>9.7598720683666762E-2</v>
      </c>
      <c r="F11189" s="4"/>
    </row>
    <row r="11190" spans="1:6" ht="13.2" x14ac:dyDescent="0.25">
      <c r="A11190" s="5">
        <v>44861.166666666664</v>
      </c>
      <c r="B11190" s="6">
        <v>244.69</v>
      </c>
      <c r="C11190" s="6">
        <v>253.16074</v>
      </c>
      <c r="D11190" s="6">
        <v>3.3459927475326501E-2</v>
      </c>
      <c r="E11190" s="4">
        <f t="shared" si="43"/>
        <v>9.5367200601697122E-2</v>
      </c>
      <c r="F11190" s="4"/>
    </row>
    <row r="11191" spans="1:6" ht="13.2" x14ac:dyDescent="0.25">
      <c r="A11191" s="5">
        <v>44861.208333333336</v>
      </c>
      <c r="B11191" s="6">
        <v>239.1</v>
      </c>
      <c r="C11191" s="6">
        <v>250.90984</v>
      </c>
      <c r="D11191" s="6">
        <v>4.7068062376509401E-2</v>
      </c>
      <c r="E11191" s="4">
        <f t="shared" si="43"/>
        <v>9.6110895654406892E-2</v>
      </c>
      <c r="F11191" s="4"/>
    </row>
    <row r="11192" spans="1:6" ht="13.2" x14ac:dyDescent="0.25">
      <c r="A11192" s="5">
        <v>44861.25</v>
      </c>
      <c r="B11192" s="6">
        <v>236.56</v>
      </c>
      <c r="C11192" s="6">
        <v>248.71548000000001</v>
      </c>
      <c r="D11192" s="6">
        <v>4.8873033556254698E-2</v>
      </c>
      <c r="E11192" s="4">
        <f t="shared" si="43"/>
        <v>9.7553884441767436E-2</v>
      </c>
      <c r="F11192" s="4"/>
    </row>
    <row r="11193" spans="1:6" ht="13.2" x14ac:dyDescent="0.25">
      <c r="A11193" s="5">
        <v>44861.291666666664</v>
      </c>
      <c r="B11193" s="6">
        <v>232.79</v>
      </c>
      <c r="C11193" s="6">
        <v>244.05834999999999</v>
      </c>
      <c r="D11193" s="6">
        <v>4.6170721059123697E-2</v>
      </c>
      <c r="E11193" s="4">
        <f t="shared" si="43"/>
        <v>9.8831699845626467E-2</v>
      </c>
      <c r="F11193" s="4"/>
    </row>
    <row r="11194" spans="1:6" ht="13.2" x14ac:dyDescent="0.25">
      <c r="A11194" s="5">
        <v>44861.333333333336</v>
      </c>
      <c r="B11194" s="6">
        <v>234.02</v>
      </c>
      <c r="C11194" s="6">
        <v>241.44987</v>
      </c>
      <c r="D11194" s="6">
        <v>3.0771894803670801E-2</v>
      </c>
      <c r="E11194" s="4">
        <f t="shared" si="43"/>
        <v>9.9562991785259056E-2</v>
      </c>
      <c r="F11194" s="4"/>
    </row>
    <row r="11195" spans="1:6" ht="13.2" x14ac:dyDescent="0.25">
      <c r="A11195" s="5">
        <v>44861.375</v>
      </c>
      <c r="B11195" s="6">
        <v>225.37</v>
      </c>
      <c r="C11195" s="6">
        <v>239.2604</v>
      </c>
      <c r="D11195" s="6">
        <v>5.8055574595712402E-2</v>
      </c>
      <c r="E11195" s="4">
        <f t="shared" si="43"/>
        <v>0.1018435338801702</v>
      </c>
      <c r="F11195" s="4"/>
    </row>
    <row r="11196" spans="1:6" ht="13.2" x14ac:dyDescent="0.25">
      <c r="A11196" s="5">
        <v>44861.416666666664</v>
      </c>
      <c r="B11196" s="6">
        <v>230.32</v>
      </c>
      <c r="C11196" s="6">
        <v>236.56779</v>
      </c>
      <c r="D11196" s="6">
        <v>2.6410146537700699E-2</v>
      </c>
      <c r="E11196" s="4">
        <f t="shared" si="43"/>
        <v>9.9894414105426779E-2</v>
      </c>
      <c r="F11196" s="4"/>
    </row>
    <row r="11197" spans="1:6" ht="13.2" x14ac:dyDescent="0.25">
      <c r="A11197" s="5">
        <v>44861.458333333336</v>
      </c>
      <c r="B11197" s="6">
        <v>248.06</v>
      </c>
      <c r="C11197" s="6">
        <v>234.99646999999999</v>
      </c>
      <c r="D11197" s="6">
        <v>5.5590324399341001E-2</v>
      </c>
      <c r="E11197" s="4">
        <f t="shared" si="43"/>
        <v>9.8057689566382875E-2</v>
      </c>
      <c r="F11197" s="4"/>
    </row>
    <row r="11198" spans="1:6" ht="13.2" x14ac:dyDescent="0.25">
      <c r="A11198" s="5">
        <v>44861.5</v>
      </c>
      <c r="B11198" s="6">
        <v>270.44</v>
      </c>
      <c r="C11198" s="6">
        <v>239.16468</v>
      </c>
      <c r="D11198" s="6">
        <v>0.13076897474995</v>
      </c>
      <c r="E11198" s="4">
        <f t="shared" si="43"/>
        <v>9.8612080780364056E-2</v>
      </c>
      <c r="F11198" s="4"/>
    </row>
    <row r="11199" spans="1:6" ht="13.2" x14ac:dyDescent="0.25">
      <c r="A11199" s="5">
        <v>44861.541666666664</v>
      </c>
      <c r="B11199" s="6">
        <v>290.72000000000003</v>
      </c>
      <c r="C11199" s="6">
        <v>244.50037</v>
      </c>
      <c r="D11199" s="6">
        <v>0.18903705544494601</v>
      </c>
      <c r="E11199" s="4">
        <f t="shared" si="43"/>
        <v>0.10091876154176481</v>
      </c>
      <c r="F11199" s="4"/>
    </row>
    <row r="11200" spans="1:6" ht="13.2" x14ac:dyDescent="0.25">
      <c r="A11200" s="5">
        <v>44861.583333333336</v>
      </c>
      <c r="B11200" s="6">
        <v>295.31</v>
      </c>
      <c r="C11200" s="6">
        <v>237.63206</v>
      </c>
      <c r="D11200" s="6">
        <v>0.24271952193655999</v>
      </c>
      <c r="E11200" s="4">
        <f t="shared" si="43"/>
        <v>0.10446293507678332</v>
      </c>
      <c r="F11200" s="4"/>
    </row>
    <row r="11201" spans="1:6" ht="13.2" x14ac:dyDescent="0.25">
      <c r="A11201" s="5">
        <v>44861.625</v>
      </c>
      <c r="B11201" s="6">
        <v>259.52</v>
      </c>
      <c r="C11201" s="6">
        <v>205.43476000000001</v>
      </c>
      <c r="D11201" s="6">
        <v>0.26327209669872698</v>
      </c>
      <c r="E11201" s="4">
        <f t="shared" si="43"/>
        <v>0.10737622373199303</v>
      </c>
      <c r="F11201" s="4"/>
    </row>
    <row r="11202" spans="1:6" ht="13.2" x14ac:dyDescent="0.25">
      <c r="A11202" s="5">
        <v>44861.666666666664</v>
      </c>
      <c r="B11202" s="6">
        <v>175.04</v>
      </c>
      <c r="C11202" s="6">
        <v>160.16982999999999</v>
      </c>
      <c r="D11202" s="6">
        <v>9.2840018622733098E-2</v>
      </c>
      <c r="E11202" s="4">
        <f t="shared" si="43"/>
        <v>0.11102664853630466</v>
      </c>
      <c r="F11202" s="4"/>
    </row>
    <row r="11203" spans="1:6" ht="13.2" x14ac:dyDescent="0.25">
      <c r="A11203" s="5">
        <v>44861.708333333336</v>
      </c>
      <c r="B11203" s="6">
        <v>129.16999999999999</v>
      </c>
      <c r="C11203" s="6">
        <v>126.32895000000001</v>
      </c>
      <c r="D11203" s="6">
        <v>2.2489302729105001E-2</v>
      </c>
      <c r="E11203" s="4">
        <f t="shared" si="43"/>
        <v>0.10439911840368192</v>
      </c>
      <c r="F11203" s="4"/>
    </row>
    <row r="11204" spans="1:6" ht="13.2" x14ac:dyDescent="0.25">
      <c r="A11204" s="5">
        <v>44861.75</v>
      </c>
      <c r="B11204" s="6">
        <v>130.79</v>
      </c>
      <c r="C11204" s="6">
        <v>117.08862000000001</v>
      </c>
      <c r="D11204" s="6">
        <v>0.11701717895385499</v>
      </c>
      <c r="E11204" s="4">
        <f t="shared" si="43"/>
        <v>0.10085019412712713</v>
      </c>
      <c r="F11204" s="4"/>
    </row>
    <row r="11205" spans="1:6" ht="13.2" x14ac:dyDescent="0.25">
      <c r="A11205" s="5">
        <v>44861.791666666664</v>
      </c>
      <c r="B11205" s="6">
        <v>136.59</v>
      </c>
      <c r="C11205" s="6">
        <v>119.85093000000001</v>
      </c>
      <c r="D11205" s="6">
        <v>0.139665749777661</v>
      </c>
      <c r="E11205" s="4">
        <f t="shared" si="43"/>
        <v>0.10331102926996265</v>
      </c>
      <c r="F11205" s="4"/>
    </row>
    <row r="11206" spans="1:6" ht="13.2" x14ac:dyDescent="0.25">
      <c r="A11206" s="5">
        <v>44861.833333333336</v>
      </c>
      <c r="B11206" s="6">
        <v>135.16</v>
      </c>
      <c r="C11206" s="6">
        <v>120.4721</v>
      </c>
      <c r="D11206" s="6">
        <v>0.121919514974836</v>
      </c>
      <c r="E11206" s="4">
        <f t="shared" si="43"/>
        <v>0.10817464328102695</v>
      </c>
      <c r="F11206" s="4"/>
    </row>
    <row r="11207" spans="1:6" ht="13.2" x14ac:dyDescent="0.25">
      <c r="A11207" s="5">
        <v>44861.875</v>
      </c>
      <c r="B11207" s="6">
        <v>128.34</v>
      </c>
      <c r="C11207" s="6">
        <v>120.5245</v>
      </c>
      <c r="D11207" s="6">
        <v>6.4845736758916195E-2</v>
      </c>
      <c r="E11207" s="4">
        <f t="shared" si="43"/>
        <v>0.10362692987420959</v>
      </c>
      <c r="F11207" s="4"/>
    </row>
    <row r="11208" spans="1:6" ht="13.2" x14ac:dyDescent="0.25">
      <c r="A11208" s="5">
        <v>44861.916666666664</v>
      </c>
      <c r="B11208" s="6">
        <v>125.82</v>
      </c>
      <c r="C11208" s="6">
        <v>130.14717999999999</v>
      </c>
      <c r="D11208" s="6">
        <v>3.3248357743901898E-2</v>
      </c>
      <c r="E11208" s="4">
        <f t="shared" si="43"/>
        <v>9.3815285822011832E-2</v>
      </c>
      <c r="F11208" s="4"/>
    </row>
    <row r="11209" spans="1:6" ht="13.2" x14ac:dyDescent="0.25">
      <c r="A11209" s="5">
        <v>44861.958333333336</v>
      </c>
      <c r="B11209" s="6">
        <v>133.66999999999999</v>
      </c>
      <c r="C11209" s="6">
        <v>157.66839999999999</v>
      </c>
      <c r="D11209" s="6">
        <v>0.15220805183537001</v>
      </c>
      <c r="E11209" s="4">
        <f t="shared" si="43"/>
        <v>9.0669508268727828E-2</v>
      </c>
      <c r="F11209" s="4"/>
    </row>
    <row r="11210" spans="1:6" ht="13.2" x14ac:dyDescent="0.25">
      <c r="A11210" s="5">
        <v>44862</v>
      </c>
      <c r="B11210" s="6">
        <v>186.95</v>
      </c>
      <c r="C11210" s="6">
        <v>232.83920000000001</v>
      </c>
      <c r="D11210" s="6">
        <v>0.19708537050462299</v>
      </c>
      <c r="E11210" s="4">
        <f t="shared" si="43"/>
        <v>9.0002081308410656E-2</v>
      </c>
      <c r="F11210" s="4"/>
    </row>
    <row r="11211" spans="1:6" ht="13.2" x14ac:dyDescent="0.25">
      <c r="A11211" s="5">
        <v>44862.041666666664</v>
      </c>
      <c r="B11211" s="6">
        <v>280.68</v>
      </c>
      <c r="C11211" s="6">
        <v>264.21498000000003</v>
      </c>
      <c r="D11211" s="6">
        <v>6.2316754333913899E-2</v>
      </c>
      <c r="E11211" s="4">
        <f t="shared" si="43"/>
        <v>9.224416060786185E-2</v>
      </c>
      <c r="F11211" s="4"/>
    </row>
    <row r="11212" spans="1:6" ht="13.2" x14ac:dyDescent="0.25">
      <c r="A11212" s="5">
        <v>44862.083333333336</v>
      </c>
      <c r="B11212" s="6">
        <v>315.63</v>
      </c>
      <c r="C11212" s="6">
        <v>274.97631000000001</v>
      </c>
      <c r="D11212" s="6">
        <v>0.147844336117536</v>
      </c>
      <c r="E11212" s="4">
        <f t="shared" si="43"/>
        <v>9.7758735896769436E-2</v>
      </c>
      <c r="F11212" s="4"/>
    </row>
    <row r="11213" spans="1:6" ht="13.2" x14ac:dyDescent="0.25">
      <c r="A11213" s="5">
        <v>44862.125</v>
      </c>
      <c r="B11213" s="6">
        <v>312.93</v>
      </c>
      <c r="C11213" s="6">
        <v>271.44769000000002</v>
      </c>
      <c r="D11213" s="6">
        <v>0.15281879908427201</v>
      </c>
      <c r="E11213" s="4">
        <f t="shared" si="43"/>
        <v>0.1031873543779394</v>
      </c>
      <c r="F11213" s="4"/>
    </row>
    <row r="11214" spans="1:6" ht="13.2" x14ac:dyDescent="0.25">
      <c r="A11214" s="5">
        <v>44862.166666666664</v>
      </c>
      <c r="B11214" s="6">
        <v>310.39999999999998</v>
      </c>
      <c r="C11214" s="6">
        <v>268.36309</v>
      </c>
      <c r="D11214" s="6">
        <v>0.15664192121204101</v>
      </c>
      <c r="E11214" s="4">
        <f t="shared" si="43"/>
        <v>0.10831993745030249</v>
      </c>
      <c r="F11214" s="4"/>
    </row>
    <row r="11215" spans="1:6" ht="13.2" x14ac:dyDescent="0.25">
      <c r="A11215" s="5">
        <v>44862.208333333336</v>
      </c>
      <c r="B11215" s="6">
        <v>303.68</v>
      </c>
      <c r="C11215" s="6">
        <v>270.29554999999999</v>
      </c>
      <c r="D11215" s="6">
        <v>0.123510912406808</v>
      </c>
      <c r="E11215" s="4">
        <f t="shared" si="43"/>
        <v>0.11150505620156494</v>
      </c>
      <c r="F11215" s="4"/>
    </row>
    <row r="11216" spans="1:6" ht="13.2" x14ac:dyDescent="0.25">
      <c r="A11216" s="5">
        <v>44862.25</v>
      </c>
      <c r="B11216" s="6">
        <v>304.38</v>
      </c>
      <c r="C11216" s="6">
        <v>270.08409999999998</v>
      </c>
      <c r="D11216" s="6">
        <v>0.126982299217169</v>
      </c>
      <c r="E11216" s="4">
        <f t="shared" si="43"/>
        <v>0.11475960893743638</v>
      </c>
      <c r="F11216" s="4"/>
    </row>
    <row r="11217" spans="1:6" ht="13.2" x14ac:dyDescent="0.25">
      <c r="A11217" s="5">
        <v>44862.291666666664</v>
      </c>
      <c r="B11217" s="6">
        <v>301.14</v>
      </c>
      <c r="C11217" s="6">
        <v>264.90505000000002</v>
      </c>
      <c r="D11217" s="6">
        <v>0.13678467058291199</v>
      </c>
      <c r="E11217" s="4">
        <f t="shared" si="43"/>
        <v>0.11853519016759421</v>
      </c>
      <c r="F11217" s="4"/>
    </row>
    <row r="11218" spans="1:6" ht="13.2" x14ac:dyDescent="0.25">
      <c r="A11218" s="5">
        <v>44862.333333333336</v>
      </c>
      <c r="B11218" s="6">
        <v>307.89999999999998</v>
      </c>
      <c r="C11218" s="6">
        <v>261.48975999999999</v>
      </c>
      <c r="D11218" s="6">
        <v>0.177483967249807</v>
      </c>
      <c r="E11218" s="4">
        <f t="shared" si="43"/>
        <v>0.1246481931861832</v>
      </c>
      <c r="F11218" s="4"/>
    </row>
    <row r="11219" spans="1:6" ht="13.2" x14ac:dyDescent="0.25">
      <c r="A11219" s="5">
        <v>44862.375</v>
      </c>
      <c r="B11219" s="6">
        <v>321.63</v>
      </c>
      <c r="C11219" s="6">
        <v>259.80694999999997</v>
      </c>
      <c r="D11219" s="6">
        <v>0.23795764508994</v>
      </c>
      <c r="E11219" s="4">
        <f t="shared" si="43"/>
        <v>0.13214411279010935</v>
      </c>
      <c r="F11219" s="4"/>
    </row>
    <row r="11220" spans="1:6" ht="13.2" x14ac:dyDescent="0.25">
      <c r="A11220" s="5">
        <v>44862.416666666664</v>
      </c>
      <c r="B11220" s="6">
        <v>322.35000000000002</v>
      </c>
      <c r="C11220" s="6">
        <v>259.94792999999999</v>
      </c>
      <c r="D11220" s="6">
        <v>0.24005603737640799</v>
      </c>
      <c r="E11220" s="4">
        <f t="shared" si="43"/>
        <v>0.1410460249083888</v>
      </c>
      <c r="F11220" s="4"/>
    </row>
    <row r="11221" spans="1:6" ht="13.2" x14ac:dyDescent="0.25">
      <c r="A11221" s="5">
        <v>44862.458333333336</v>
      </c>
      <c r="B11221" s="6">
        <v>321.01</v>
      </c>
      <c r="C11221" s="6">
        <v>259.78282999999999</v>
      </c>
      <c r="D11221" s="6">
        <v>0.235685976629017</v>
      </c>
      <c r="E11221" s="4">
        <f t="shared" si="43"/>
        <v>0.14855001041795865</v>
      </c>
      <c r="F11221" s="4"/>
    </row>
    <row r="11222" spans="1:6" ht="13.2" x14ac:dyDescent="0.25">
      <c r="A11222" s="5">
        <v>44862.5</v>
      </c>
      <c r="B11222" s="6">
        <v>324.2</v>
      </c>
      <c r="C11222" s="6">
        <v>260.44785000000002</v>
      </c>
      <c r="D11222" s="6">
        <v>0.244778945189987</v>
      </c>
      <c r="E11222" s="4">
        <f t="shared" si="43"/>
        <v>0.15330042585296016</v>
      </c>
      <c r="F11222" s="4"/>
    </row>
    <row r="11223" spans="1:6" ht="13.2" x14ac:dyDescent="0.25">
      <c r="A11223" s="5">
        <v>44862.541666666664</v>
      </c>
      <c r="B11223" s="6">
        <v>328.06</v>
      </c>
      <c r="C11223" s="6">
        <v>261.45580999999999</v>
      </c>
      <c r="D11223" s="6">
        <v>0.25474358362891197</v>
      </c>
      <c r="E11223" s="4">
        <f t="shared" si="43"/>
        <v>0.15603819786062542</v>
      </c>
      <c r="F11223" s="4"/>
    </row>
    <row r="11224" spans="1:6" ht="13.2" x14ac:dyDescent="0.25">
      <c r="A11224" s="5">
        <v>44862.583333333336</v>
      </c>
      <c r="B11224" s="6">
        <v>319.77999999999997</v>
      </c>
      <c r="C11224" s="6">
        <v>255.81986000000001</v>
      </c>
      <c r="D11224" s="6">
        <v>0.25002022907838301</v>
      </c>
      <c r="E11224" s="4">
        <f t="shared" si="43"/>
        <v>0.15634239399153471</v>
      </c>
      <c r="F11224" s="4"/>
    </row>
    <row r="11225" spans="1:6" ht="13.2" x14ac:dyDescent="0.25">
      <c r="A11225" s="5">
        <v>44862.625</v>
      </c>
      <c r="B11225" s="6">
        <v>293.81</v>
      </c>
      <c r="C11225" s="6">
        <v>226.72687999999999</v>
      </c>
      <c r="D11225" s="6">
        <v>0.29587634249631101</v>
      </c>
      <c r="E11225" s="4">
        <f t="shared" si="43"/>
        <v>0.15770090423310071</v>
      </c>
      <c r="F11225" s="4"/>
    </row>
    <row r="11226" spans="1:6" ht="13.2" x14ac:dyDescent="0.25">
      <c r="A11226" s="5">
        <v>44862.666666666664</v>
      </c>
      <c r="B11226" s="6">
        <v>190.87</v>
      </c>
      <c r="C11226" s="6">
        <v>181.73711</v>
      </c>
      <c r="D11226" s="6">
        <v>5.0253302696405801E-2</v>
      </c>
      <c r="E11226" s="4">
        <f t="shared" si="43"/>
        <v>0.15592645773617042</v>
      </c>
      <c r="F11226" s="4"/>
    </row>
    <row r="11227" spans="1:6" ht="13.2" x14ac:dyDescent="0.25">
      <c r="A11227" s="5">
        <v>44862.708333333336</v>
      </c>
      <c r="B11227" s="6">
        <v>140.1</v>
      </c>
      <c r="C11227" s="6">
        <v>146.81548000000001</v>
      </c>
      <c r="D11227" s="6">
        <v>4.5740953201937599E-2</v>
      </c>
      <c r="E11227" s="4">
        <f t="shared" si="43"/>
        <v>0.15689527650587179</v>
      </c>
      <c r="F11227" s="4"/>
    </row>
    <row r="11228" spans="1:6" ht="13.2" x14ac:dyDescent="0.25">
      <c r="A11228" s="5">
        <v>44862.75</v>
      </c>
      <c r="B11228" s="6">
        <v>139.02000000000001</v>
      </c>
      <c r="C11228" s="6">
        <v>137.58704</v>
      </c>
      <c r="D11228" s="6">
        <v>1.04149344298707E-2</v>
      </c>
      <c r="E11228" s="4">
        <f t="shared" si="43"/>
        <v>0.15245351631737245</v>
      </c>
      <c r="F11228" s="4"/>
    </row>
    <row r="11229" spans="1:6" ht="13.2" x14ac:dyDescent="0.25">
      <c r="A11229" s="5">
        <v>44862.791666666664</v>
      </c>
      <c r="B11229" s="6">
        <v>145.71</v>
      </c>
      <c r="C11229" s="6">
        <v>140.62205</v>
      </c>
      <c r="D11229" s="6">
        <v>3.6181736790211798E-2</v>
      </c>
      <c r="E11229" s="4">
        <f t="shared" si="43"/>
        <v>0.14814168244289541</v>
      </c>
      <c r="F11229" s="4"/>
    </row>
    <row r="11230" spans="1:6" ht="13.2" x14ac:dyDescent="0.25">
      <c r="A11230" s="5">
        <v>44862.833333333336</v>
      </c>
      <c r="B11230" s="6">
        <v>142.62</v>
      </c>
      <c r="C11230" s="6">
        <v>140.75570999999999</v>
      </c>
      <c r="D11230" s="6">
        <v>1.32448623221041E-2</v>
      </c>
      <c r="E11230" s="4">
        <f t="shared" si="43"/>
        <v>0.14361357191569826</v>
      </c>
      <c r="F11230" s="4"/>
    </row>
    <row r="11231" spans="1:6" ht="13.2" x14ac:dyDescent="0.25">
      <c r="A11231" s="5">
        <v>44862.875</v>
      </c>
      <c r="B11231" s="6">
        <v>146.68</v>
      </c>
      <c r="C11231" s="6">
        <v>143.15497999999999</v>
      </c>
      <c r="D11231" s="6">
        <v>2.46238028184559E-2</v>
      </c>
      <c r="E11231" s="4">
        <f t="shared" si="43"/>
        <v>0.1419376580015124</v>
      </c>
      <c r="F11231" s="4"/>
    </row>
    <row r="11232" spans="1:6" ht="13.2" x14ac:dyDescent="0.25">
      <c r="A11232" s="5">
        <v>44862.916666666664</v>
      </c>
      <c r="B11232" s="6">
        <v>150.19999999999999</v>
      </c>
      <c r="C11232" s="6">
        <v>157.83045000000001</v>
      </c>
      <c r="D11232" s="6">
        <v>4.8345867353226303E-2</v>
      </c>
      <c r="E11232" s="4">
        <f t="shared" si="43"/>
        <v>0.14256672090190095</v>
      </c>
      <c r="F11232" s="4"/>
    </row>
    <row r="11233" spans="1:6" ht="13.2" x14ac:dyDescent="0.25">
      <c r="A11233" s="5">
        <v>44862.958333333336</v>
      </c>
      <c r="B11233" s="6">
        <v>177.67</v>
      </c>
      <c r="C11233" s="6">
        <v>188.10884999999999</v>
      </c>
      <c r="D11233" s="6">
        <v>5.5493667629141298E-2</v>
      </c>
      <c r="E11233" s="4">
        <f t="shared" si="43"/>
        <v>0.13853695489330806</v>
      </c>
      <c r="F11233" s="4"/>
    </row>
    <row r="11234" spans="1:6" ht="13.2" x14ac:dyDescent="0.25">
      <c r="A11234" s="5">
        <v>44860</v>
      </c>
      <c r="B11234" s="6">
        <v>179.45</v>
      </c>
      <c r="C11234" s="6">
        <v>207.62582</v>
      </c>
      <c r="D11234" s="6">
        <v>0.135704798179725</v>
      </c>
      <c r="E11234" s="4">
        <f t="shared" si="43"/>
        <v>0.13597943104643731</v>
      </c>
      <c r="F11234" s="4"/>
    </row>
    <row r="11235" spans="1:6" ht="13.2" x14ac:dyDescent="0.25">
      <c r="A11235" s="5">
        <v>44860.041666666664</v>
      </c>
      <c r="B11235" s="6">
        <v>267.99</v>
      </c>
      <c r="C11235" s="6">
        <v>263.79566</v>
      </c>
      <c r="D11235" s="6">
        <v>1.5899958323802602E-2</v>
      </c>
      <c r="E11235" s="4">
        <f t="shared" si="43"/>
        <v>0.13404539787934935</v>
      </c>
      <c r="F11235" s="4"/>
    </row>
    <row r="11236" spans="1:6" ht="13.2" x14ac:dyDescent="0.25">
      <c r="A11236" s="5">
        <v>44860.083333333336</v>
      </c>
      <c r="B11236" s="6">
        <v>296.72000000000003</v>
      </c>
      <c r="C11236" s="6">
        <v>294.39902000000001</v>
      </c>
      <c r="D11236" s="6">
        <v>7.88378983055045E-3</v>
      </c>
      <c r="E11236" s="4">
        <f t="shared" si="43"/>
        <v>0.12821370845072494</v>
      </c>
      <c r="F11236" s="4"/>
    </row>
    <row r="11237" spans="1:6" ht="13.2" x14ac:dyDescent="0.25">
      <c r="A11237" s="5">
        <v>44860.125</v>
      </c>
      <c r="B11237" s="6">
        <v>286.08</v>
      </c>
      <c r="C11237" s="6">
        <v>297.62822999999997</v>
      </c>
      <c r="D11237" s="6">
        <v>3.8800855684959598E-2</v>
      </c>
      <c r="E11237" s="4">
        <f t="shared" si="43"/>
        <v>0.12346296080908692</v>
      </c>
      <c r="F11237" s="4"/>
    </row>
    <row r="11238" spans="1:6" ht="13.2" x14ac:dyDescent="0.25">
      <c r="A11238" s="5">
        <v>44860.166666666664</v>
      </c>
      <c r="B11238" s="6">
        <v>290.02</v>
      </c>
      <c r="C11238" s="6">
        <v>291.49311</v>
      </c>
      <c r="D11238" s="6">
        <v>5.0536700507261296E-3</v>
      </c>
      <c r="E11238" s="4">
        <f t="shared" si="43"/>
        <v>0.11714678367736547</v>
      </c>
      <c r="F11238" s="4"/>
    </row>
    <row r="11239" spans="1:6" ht="13.2" x14ac:dyDescent="0.25">
      <c r="A11239" s="5">
        <v>44860.208333333336</v>
      </c>
      <c r="B11239" s="6">
        <v>271.85000000000002</v>
      </c>
      <c r="C11239" s="6">
        <v>289.76031999999998</v>
      </c>
      <c r="D11239" s="6">
        <v>6.1810809706449601E-2</v>
      </c>
      <c r="E11239" s="4">
        <f t="shared" si="43"/>
        <v>0.11457594606485055</v>
      </c>
      <c r="F11239" s="4"/>
    </row>
    <row r="11240" spans="1:6" ht="13.2" x14ac:dyDescent="0.25">
      <c r="A11240" s="5">
        <v>44860.25</v>
      </c>
      <c r="B11240" s="6">
        <v>258.25</v>
      </c>
      <c r="C11240" s="6">
        <v>289.60028999999997</v>
      </c>
      <c r="D11240" s="6">
        <v>0.108253655408977</v>
      </c>
      <c r="E11240" s="4">
        <f t="shared" si="43"/>
        <v>0.11379558590617588</v>
      </c>
      <c r="F11240" s="4"/>
    </row>
    <row r="11241" spans="1:6" ht="13.2" x14ac:dyDescent="0.25">
      <c r="A11241" s="5">
        <v>44860.291666666664</v>
      </c>
      <c r="B11241" s="6">
        <v>254.04</v>
      </c>
      <c r="C11241" s="6">
        <v>285.52960999999999</v>
      </c>
      <c r="D11241" s="6">
        <v>0.110284919311871</v>
      </c>
      <c r="E11241" s="4">
        <f t="shared" si="43"/>
        <v>0.11269142960321583</v>
      </c>
      <c r="F11241" s="4"/>
    </row>
    <row r="11242" spans="1:6" ht="13.2" x14ac:dyDescent="0.25">
      <c r="A11242" s="5">
        <v>44860.333333333336</v>
      </c>
      <c r="B11242" s="6">
        <v>251.77</v>
      </c>
      <c r="C11242" s="6">
        <v>282.76272</v>
      </c>
      <c r="D11242" s="6">
        <v>0.109606810968574</v>
      </c>
      <c r="E11242" s="4">
        <f t="shared" si="43"/>
        <v>0.10986321475816445</v>
      </c>
      <c r="F11242" s="4"/>
    </row>
    <row r="11243" spans="1:6" ht="13.2" x14ac:dyDescent="0.25">
      <c r="A11243" s="5">
        <v>44860.375</v>
      </c>
      <c r="B11243" s="6">
        <v>249.55</v>
      </c>
      <c r="C11243" s="6">
        <v>279.01298000000003</v>
      </c>
      <c r="D11243" s="6">
        <v>0.105597166124672</v>
      </c>
      <c r="E11243" s="4">
        <f t="shared" si="43"/>
        <v>0.10434819480127831</v>
      </c>
      <c r="F11243" s="4"/>
    </row>
    <row r="11244" spans="1:6" ht="13.2" x14ac:dyDescent="0.25">
      <c r="A11244" s="5">
        <v>44860.416666666664</v>
      </c>
      <c r="B11244" s="6">
        <v>262.42</v>
      </c>
      <c r="C11244" s="6">
        <v>272.18455999999998</v>
      </c>
      <c r="D11244" s="6">
        <v>3.5874775556703001E-2</v>
      </c>
      <c r="E11244" s="4">
        <f t="shared" si="43"/>
        <v>9.5840642225457254E-2</v>
      </c>
      <c r="F11244" s="4"/>
    </row>
    <row r="11245" spans="1:6" ht="13.2" x14ac:dyDescent="0.25">
      <c r="A11245" s="5">
        <v>44860.458333333336</v>
      </c>
      <c r="B11245" s="6">
        <v>265.58</v>
      </c>
      <c r="C11245" s="6">
        <v>266.46161000000001</v>
      </c>
      <c r="D11245" s="6">
        <v>3.30858167523653E-3</v>
      </c>
      <c r="E11245" s="4">
        <f t="shared" ref="E11245:E11499" si="44">AVERAGE(D11222:D11245)</f>
        <v>8.6158250769049718E-2</v>
      </c>
      <c r="F11245" s="4"/>
    </row>
    <row r="11246" spans="1:6" ht="13.2" x14ac:dyDescent="0.25">
      <c r="A11246" s="5">
        <v>44860.5</v>
      </c>
      <c r="B11246" s="6">
        <v>273.54000000000002</v>
      </c>
      <c r="C11246" s="6">
        <v>270.87171000000001</v>
      </c>
      <c r="D11246" s="6">
        <v>9.8507518559247595E-3</v>
      </c>
      <c r="E11246" s="4">
        <f t="shared" si="44"/>
        <v>7.636957604679713E-2</v>
      </c>
      <c r="F11246" s="4"/>
    </row>
    <row r="11247" spans="1:6" ht="13.2" x14ac:dyDescent="0.25">
      <c r="A11247" s="5">
        <v>44860.541666666664</v>
      </c>
      <c r="B11247" s="6">
        <v>281.39</v>
      </c>
      <c r="C11247" s="6">
        <v>280.53192999999999</v>
      </c>
      <c r="D11247" s="6">
        <v>3.0587249016537899E-3</v>
      </c>
      <c r="E11247" s="4">
        <f t="shared" si="44"/>
        <v>6.5882706933161381E-2</v>
      </c>
      <c r="F11247" s="4"/>
    </row>
    <row r="11248" spans="1:6" ht="13.2" x14ac:dyDescent="0.25">
      <c r="A11248" s="5">
        <v>44860.583333333336</v>
      </c>
      <c r="B11248" s="6">
        <v>277.39</v>
      </c>
      <c r="C11248" s="6">
        <v>278.21526</v>
      </c>
      <c r="D11248" s="6">
        <v>2.9662643235314002E-3</v>
      </c>
      <c r="E11248" s="4">
        <f t="shared" si="44"/>
        <v>5.5588791735042553E-2</v>
      </c>
      <c r="F11248" s="4"/>
    </row>
    <row r="11249" spans="1:6" ht="13.2" x14ac:dyDescent="0.25">
      <c r="A11249" s="5">
        <v>44860.625</v>
      </c>
      <c r="B11249" s="6">
        <v>245</v>
      </c>
      <c r="C11249" s="6">
        <v>235.98695000000001</v>
      </c>
      <c r="D11249" s="6">
        <v>3.8193001774038698E-2</v>
      </c>
      <c r="E11249" s="4">
        <f t="shared" si="44"/>
        <v>4.4851985871614541E-2</v>
      </c>
      <c r="F11249" s="4"/>
    </row>
    <row r="11250" spans="1:6" ht="13.2" x14ac:dyDescent="0.25">
      <c r="A11250" s="5">
        <v>44860.666666666664</v>
      </c>
      <c r="B11250" s="6">
        <v>156.46</v>
      </c>
      <c r="C11250" s="6">
        <v>166.90017</v>
      </c>
      <c r="D11250" s="6">
        <v>6.2553381461504701E-2</v>
      </c>
      <c r="E11250" s="4">
        <f t="shared" si="44"/>
        <v>4.536448915349367E-2</v>
      </c>
      <c r="F11250" s="4"/>
    </row>
    <row r="11251" spans="1:6" ht="13.2" x14ac:dyDescent="0.25">
      <c r="A11251" s="5">
        <v>44860.708333333336</v>
      </c>
      <c r="B11251" s="6">
        <v>143.43</v>
      </c>
      <c r="C11251" s="6">
        <v>114.7354</v>
      </c>
      <c r="D11251" s="6">
        <v>0.25009369383816998</v>
      </c>
      <c r="E11251" s="4">
        <f t="shared" si="44"/>
        <v>5.3879186680003348E-2</v>
      </c>
      <c r="F11251" s="4"/>
    </row>
    <row r="11252" spans="1:6" ht="13.2" x14ac:dyDescent="0.25">
      <c r="A11252" s="5">
        <v>44860.75</v>
      </c>
      <c r="B11252" s="6">
        <v>134</v>
      </c>
      <c r="C11252" s="6">
        <v>101.67473</v>
      </c>
      <c r="D11252" s="6">
        <v>0.31792826005045699</v>
      </c>
      <c r="E11252" s="4">
        <f t="shared" si="44"/>
        <v>6.6692241914194442E-2</v>
      </c>
      <c r="F11252" s="4"/>
    </row>
    <row r="11253" spans="1:6" ht="13.2" x14ac:dyDescent="0.25">
      <c r="A11253" s="5">
        <v>44860.791666666664</v>
      </c>
      <c r="B11253" s="6">
        <v>121.94</v>
      </c>
      <c r="C11253" s="6">
        <v>104.90638</v>
      </c>
      <c r="D11253" s="6">
        <v>0.16236972431991201</v>
      </c>
      <c r="E11253" s="4">
        <f t="shared" si="44"/>
        <v>7.1950074727931954E-2</v>
      </c>
      <c r="F11253" s="4"/>
    </row>
    <row r="11254" spans="1:6" ht="13.2" x14ac:dyDescent="0.25">
      <c r="A11254" s="5">
        <v>44860.833333333336</v>
      </c>
      <c r="B11254" s="6">
        <v>110.74</v>
      </c>
      <c r="C11254" s="6">
        <v>100.37647</v>
      </c>
      <c r="D11254" s="6">
        <v>0.103246607496756</v>
      </c>
      <c r="E11254" s="4">
        <f t="shared" si="44"/>
        <v>7.5700147443542448E-2</v>
      </c>
      <c r="F11254" s="4"/>
    </row>
    <row r="11255" spans="1:6" ht="13.2" x14ac:dyDescent="0.25">
      <c r="A11255" s="5">
        <v>44860.875</v>
      </c>
      <c r="B11255" s="6">
        <v>92.48</v>
      </c>
      <c r="C11255" s="6">
        <v>97.340369999999993</v>
      </c>
      <c r="D11255" s="6">
        <v>4.99316984309797E-2</v>
      </c>
      <c r="E11255" s="4">
        <f t="shared" si="44"/>
        <v>7.6754643094064268E-2</v>
      </c>
      <c r="F11255" s="4"/>
    </row>
    <row r="11256" spans="1:6" ht="13.2" x14ac:dyDescent="0.25">
      <c r="A11256" s="5">
        <v>44860.916666666664</v>
      </c>
      <c r="B11256" s="6">
        <v>90.21</v>
      </c>
      <c r="C11256" s="6">
        <v>112.03861000000001</v>
      </c>
      <c r="D11256" s="6">
        <v>0.19483113901537999</v>
      </c>
      <c r="E11256" s="4">
        <f t="shared" si="44"/>
        <v>8.2858196079987345E-2</v>
      </c>
      <c r="F11256" s="4"/>
    </row>
    <row r="11257" spans="1:6" ht="13.2" x14ac:dyDescent="0.25">
      <c r="A11257" s="5">
        <v>44860.958333333336</v>
      </c>
      <c r="B11257" s="6">
        <v>116.16</v>
      </c>
      <c r="C11257" s="6">
        <v>148.60820000000001</v>
      </c>
      <c r="D11257" s="6">
        <v>0.21834730519581</v>
      </c>
      <c r="E11257" s="4">
        <f t="shared" si="44"/>
        <v>8.964376431193187E-2</v>
      </c>
      <c r="F11257" s="4"/>
    </row>
    <row r="11258" spans="1:6" ht="13.2" x14ac:dyDescent="0.25">
      <c r="A11258" s="5">
        <v>44861</v>
      </c>
      <c r="B11258" s="6">
        <v>159.11000000000001</v>
      </c>
      <c r="C11258" s="6">
        <v>226.98648</v>
      </c>
      <c r="D11258" s="6">
        <v>0.299033140652253</v>
      </c>
      <c r="E11258" s="4">
        <f t="shared" si="44"/>
        <v>9.6449111914953867E-2</v>
      </c>
      <c r="F11258" s="4"/>
    </row>
    <row r="11259" spans="1:6" ht="13.2" x14ac:dyDescent="0.25">
      <c r="A11259" s="5">
        <v>44861.041666666664</v>
      </c>
      <c r="B11259" s="6">
        <v>239.35</v>
      </c>
      <c r="C11259" s="6">
        <v>266.09814</v>
      </c>
      <c r="D11259" s="6">
        <v>0.100519830766197</v>
      </c>
      <c r="E11259" s="4">
        <f t="shared" si="44"/>
        <v>9.9974939933386964E-2</v>
      </c>
      <c r="F11259" s="4"/>
    </row>
    <row r="11260" spans="1:6" ht="13.2" x14ac:dyDescent="0.25">
      <c r="A11260" s="5">
        <v>44861.083333333336</v>
      </c>
      <c r="B11260" s="6">
        <v>258.57</v>
      </c>
      <c r="C11260" s="6">
        <v>283.40420999999998</v>
      </c>
      <c r="D11260" s="6">
        <v>8.7628232481091098E-2</v>
      </c>
      <c r="E11260" s="4">
        <f t="shared" si="44"/>
        <v>0.10329762504382617</v>
      </c>
      <c r="F11260" s="4"/>
    </row>
    <row r="11261" spans="1:6" ht="13.2" x14ac:dyDescent="0.25">
      <c r="A11261" s="5">
        <v>44861.125</v>
      </c>
      <c r="B11261" s="6">
        <v>250.84</v>
      </c>
      <c r="C11261" s="6">
        <v>284.50403999999997</v>
      </c>
      <c r="D11261" s="6">
        <v>0.118325349615421</v>
      </c>
      <c r="E11261" s="4">
        <f t="shared" si="44"/>
        <v>0.10661114562426206</v>
      </c>
      <c r="F11261" s="4"/>
    </row>
    <row r="11262" spans="1:6" ht="13.2" x14ac:dyDescent="0.25">
      <c r="A11262" s="5">
        <v>44861.166666666664</v>
      </c>
      <c r="B11262" s="6">
        <v>244.69</v>
      </c>
      <c r="C11262" s="6">
        <v>281.38240999999999</v>
      </c>
      <c r="D11262" s="6">
        <v>0.130400510820843</v>
      </c>
      <c r="E11262" s="4">
        <f t="shared" si="44"/>
        <v>0.11183393065635026</v>
      </c>
      <c r="F11262" s="4"/>
    </row>
    <row r="11263" spans="1:6" ht="13.2" x14ac:dyDescent="0.25">
      <c r="A11263" s="5">
        <v>44861.208333333336</v>
      </c>
      <c r="B11263" s="6">
        <v>239.1</v>
      </c>
      <c r="C11263" s="6">
        <v>280.40980000000002</v>
      </c>
      <c r="D11263" s="6">
        <v>0.14731938755350199</v>
      </c>
      <c r="E11263" s="4">
        <f t="shared" si="44"/>
        <v>0.11539678806664411</v>
      </c>
      <c r="F11263" s="4"/>
    </row>
    <row r="11264" spans="1:6" ht="13.2" x14ac:dyDescent="0.25">
      <c r="A11264" s="5">
        <v>44861.25</v>
      </c>
      <c r="B11264" s="6">
        <v>236.56</v>
      </c>
      <c r="C11264" s="6">
        <v>280.13643000000002</v>
      </c>
      <c r="D11264" s="6">
        <v>0.15555431330369901</v>
      </c>
      <c r="E11264" s="4">
        <f t="shared" si="44"/>
        <v>0.11736764881225753</v>
      </c>
      <c r="F11264" s="4"/>
    </row>
    <row r="11265" spans="1:6" ht="13.2" x14ac:dyDescent="0.25">
      <c r="A11265" s="5">
        <v>44861.291666666664</v>
      </c>
      <c r="B11265" s="6">
        <v>232.79</v>
      </c>
      <c r="C11265" s="6">
        <v>277.65039000000002</v>
      </c>
      <c r="D11265" s="6">
        <v>0.16157150004363399</v>
      </c>
      <c r="E11265" s="4">
        <f t="shared" si="44"/>
        <v>0.11950458967608101</v>
      </c>
      <c r="F11265" s="4"/>
    </row>
    <row r="11266" spans="1:6" ht="13.2" x14ac:dyDescent="0.25">
      <c r="A11266" s="5">
        <v>44861.333333333336</v>
      </c>
      <c r="B11266" s="6">
        <v>234.02</v>
      </c>
      <c r="C11266" s="6">
        <v>276.11259000000001</v>
      </c>
      <c r="D11266" s="6">
        <v>0.15244719554439701</v>
      </c>
      <c r="E11266" s="4">
        <f t="shared" si="44"/>
        <v>0.12128960570007362</v>
      </c>
      <c r="F11266" s="4"/>
    </row>
    <row r="11267" spans="1:6" ht="13.2" x14ac:dyDescent="0.25">
      <c r="A11267" s="5">
        <v>44861.375</v>
      </c>
      <c r="B11267" s="6">
        <v>225.37</v>
      </c>
      <c r="C11267" s="6">
        <v>273.85129000000001</v>
      </c>
      <c r="D11267" s="6">
        <v>0.17703509813665599</v>
      </c>
      <c r="E11267" s="4">
        <f t="shared" si="44"/>
        <v>0.12426618620057295</v>
      </c>
      <c r="F11267" s="4"/>
    </row>
    <row r="11268" spans="1:6" ht="13.2" x14ac:dyDescent="0.25">
      <c r="A11268" s="5">
        <v>44861.416666666664</v>
      </c>
      <c r="B11268" s="6">
        <v>230.32</v>
      </c>
      <c r="C11268" s="6">
        <v>270.60136999999997</v>
      </c>
      <c r="D11268" s="6">
        <v>0.148858706812903</v>
      </c>
      <c r="E11268" s="4">
        <f t="shared" si="44"/>
        <v>0.12897385000291461</v>
      </c>
      <c r="F11268" s="4"/>
    </row>
    <row r="11269" spans="1:6" ht="13.2" x14ac:dyDescent="0.25">
      <c r="A11269" s="5">
        <v>44861.458333333336</v>
      </c>
      <c r="B11269" s="6">
        <v>248.06</v>
      </c>
      <c r="C11269" s="6">
        <v>266.60205000000002</v>
      </c>
      <c r="D11269" s="6">
        <v>6.9549540222965306E-2</v>
      </c>
      <c r="E11269" s="4">
        <f t="shared" si="44"/>
        <v>0.13173388994240331</v>
      </c>
      <c r="F11269" s="4"/>
    </row>
    <row r="11270" spans="1:6" ht="13.2" x14ac:dyDescent="0.25">
      <c r="A11270" s="5">
        <v>44861.5</v>
      </c>
      <c r="B11270" s="6">
        <v>270.44</v>
      </c>
      <c r="C11270" s="6">
        <v>268.01499000000001</v>
      </c>
      <c r="D11270" s="6">
        <v>9.0480386936565901E-3</v>
      </c>
      <c r="E11270" s="4">
        <f t="shared" si="44"/>
        <v>0.13170044356064214</v>
      </c>
      <c r="F11270" s="4"/>
    </row>
    <row r="11271" spans="1:6" ht="13.2" x14ac:dyDescent="0.25">
      <c r="A11271" s="5">
        <v>44861.541666666664</v>
      </c>
      <c r="B11271" s="6">
        <v>290.72000000000003</v>
      </c>
      <c r="C11271" s="6">
        <v>273.14823000000001</v>
      </c>
      <c r="D11271" s="6">
        <v>6.4330528519258606E-2</v>
      </c>
      <c r="E11271" s="4">
        <f t="shared" si="44"/>
        <v>0.13425343537804235</v>
      </c>
      <c r="F11271" s="4"/>
    </row>
    <row r="11272" spans="1:6" ht="13.2" x14ac:dyDescent="0.25">
      <c r="A11272" s="5">
        <v>44861.583333333336</v>
      </c>
      <c r="B11272" s="6">
        <v>295.31</v>
      </c>
      <c r="C11272" s="6">
        <v>267.52138000000002</v>
      </c>
      <c r="D11272" s="6">
        <v>0.103874389403942</v>
      </c>
      <c r="E11272" s="4">
        <f t="shared" si="44"/>
        <v>0.13845794058972613</v>
      </c>
      <c r="F11272" s="4"/>
    </row>
    <row r="11273" spans="1:6" ht="13.2" x14ac:dyDescent="0.25">
      <c r="A11273" s="5">
        <v>44861.625</v>
      </c>
      <c r="B11273" s="6">
        <v>259.52</v>
      </c>
      <c r="C11273" s="6">
        <v>230.11591000000001</v>
      </c>
      <c r="D11273" s="6">
        <v>0.12777947426581601</v>
      </c>
      <c r="E11273" s="4">
        <f t="shared" si="44"/>
        <v>0.14219071027688351</v>
      </c>
      <c r="F11273" s="4"/>
    </row>
    <row r="11274" spans="1:6" ht="13.2" x14ac:dyDescent="0.25">
      <c r="A11274" s="5">
        <v>44861.666666666664</v>
      </c>
      <c r="B11274" s="6">
        <v>175.04</v>
      </c>
      <c r="C11274" s="6">
        <v>174.65499</v>
      </c>
      <c r="D11274" s="6">
        <v>2.2044030920616302E-3</v>
      </c>
      <c r="E11274" s="4">
        <f t="shared" si="44"/>
        <v>0.13967616951149006</v>
      </c>
      <c r="F11274" s="4"/>
    </row>
    <row r="11275" spans="1:6" ht="13.2" x14ac:dyDescent="0.25">
      <c r="A11275" s="5">
        <v>44861.708333333336</v>
      </c>
      <c r="B11275" s="6">
        <v>129.16999999999999</v>
      </c>
      <c r="C11275" s="6">
        <v>135.33843999999999</v>
      </c>
      <c r="D11275" s="6">
        <v>4.5577886075825899E-2</v>
      </c>
      <c r="E11275" s="4">
        <f t="shared" si="44"/>
        <v>0.13115467752139237</v>
      </c>
      <c r="F11275" s="4"/>
    </row>
    <row r="11276" spans="1:6" ht="13.2" x14ac:dyDescent="0.25">
      <c r="A11276" s="5">
        <v>44861.75</v>
      </c>
      <c r="B11276" s="6">
        <v>130.79</v>
      </c>
      <c r="C11276" s="6">
        <v>126.76183</v>
      </c>
      <c r="D11276" s="6">
        <v>3.1777468028033197E-2</v>
      </c>
      <c r="E11276" s="4">
        <f t="shared" si="44"/>
        <v>0.11923172785379138</v>
      </c>
      <c r="F11276" s="4"/>
    </row>
    <row r="11277" spans="1:6" ht="13.2" x14ac:dyDescent="0.25">
      <c r="A11277" s="5">
        <v>44861.791666666664</v>
      </c>
      <c r="B11277" s="6">
        <v>136.59</v>
      </c>
      <c r="C11277" s="6">
        <v>129.27135000000001</v>
      </c>
      <c r="D11277" s="6">
        <v>5.6614632708639499E-2</v>
      </c>
      <c r="E11277" s="4">
        <f t="shared" si="44"/>
        <v>0.1148252657033217</v>
      </c>
      <c r="F11277" s="4"/>
    </row>
    <row r="11278" spans="1:6" ht="13.2" x14ac:dyDescent="0.25">
      <c r="A11278" s="5">
        <v>44861.833333333336</v>
      </c>
      <c r="B11278" s="6">
        <v>135.16</v>
      </c>
      <c r="C11278" s="6">
        <v>126.5415</v>
      </c>
      <c r="D11278" s="6">
        <v>6.8108091021522502E-2</v>
      </c>
      <c r="E11278" s="4">
        <f t="shared" si="44"/>
        <v>0.11336116085018692</v>
      </c>
      <c r="F11278" s="4"/>
    </row>
    <row r="11279" spans="1:6" ht="13.2" x14ac:dyDescent="0.25">
      <c r="A11279" s="5">
        <v>44861.875</v>
      </c>
      <c r="B11279" s="6">
        <v>128.34</v>
      </c>
      <c r="C11279" s="6">
        <v>126.44638999999999</v>
      </c>
      <c r="D11279" s="6">
        <v>1.4975595586398299E-2</v>
      </c>
      <c r="E11279" s="4">
        <f t="shared" si="44"/>
        <v>0.11190465656499603</v>
      </c>
      <c r="F11279" s="4"/>
    </row>
    <row r="11280" spans="1:6" ht="13.2" x14ac:dyDescent="0.25">
      <c r="A11280" s="5">
        <v>44861.916666666664</v>
      </c>
      <c r="B11280" s="6">
        <v>125.82</v>
      </c>
      <c r="C11280" s="6">
        <v>141.22376</v>
      </c>
      <c r="D11280" s="6">
        <v>0.109073430703162</v>
      </c>
      <c r="E11280" s="4">
        <f t="shared" si="44"/>
        <v>0.10833141871865364</v>
      </c>
      <c r="F11280" s="4"/>
    </row>
    <row r="11281" spans="1:6" ht="13.2" x14ac:dyDescent="0.25">
      <c r="A11281" s="5">
        <v>44861.958333333336</v>
      </c>
      <c r="B11281" s="6">
        <v>133.66999999999999</v>
      </c>
      <c r="C11281" s="6">
        <v>174.60122999999999</v>
      </c>
      <c r="D11281" s="6">
        <v>0.23442692814936</v>
      </c>
      <c r="E11281" s="4">
        <f t="shared" si="44"/>
        <v>0.10900140300838489</v>
      </c>
      <c r="F11281" s="4"/>
    </row>
    <row r="11282" spans="1:6" ht="13.2" x14ac:dyDescent="0.25">
      <c r="A11282" s="5">
        <v>44862</v>
      </c>
      <c r="B11282" s="6">
        <v>186.95</v>
      </c>
      <c r="C11282" s="6">
        <v>243.59983</v>
      </c>
      <c r="D11282" s="6">
        <v>0.23255283059926601</v>
      </c>
      <c r="E11282" s="4">
        <f t="shared" si="44"/>
        <v>0.10623139008951044</v>
      </c>
      <c r="F11282" s="4"/>
    </row>
    <row r="11283" spans="1:6" ht="13.2" x14ac:dyDescent="0.25">
      <c r="A11283" s="5">
        <v>44862.041666666664</v>
      </c>
      <c r="B11283" s="6">
        <v>280.68</v>
      </c>
      <c r="C11283" s="6">
        <v>276.88483000000002</v>
      </c>
      <c r="D11283" s="6">
        <v>1.3706673637555299E-2</v>
      </c>
      <c r="E11283" s="4">
        <f t="shared" si="44"/>
        <v>0.10261417520915038</v>
      </c>
      <c r="F11283" s="4"/>
    </row>
    <row r="11284" spans="1:6" ht="13.2" x14ac:dyDescent="0.25">
      <c r="A11284" s="5">
        <v>44862.083333333336</v>
      </c>
      <c r="B11284" s="6">
        <v>315.63</v>
      </c>
      <c r="C11284" s="6">
        <v>290.73532</v>
      </c>
      <c r="D11284" s="6">
        <v>8.5626610485440804E-2</v>
      </c>
      <c r="E11284" s="4">
        <f t="shared" si="44"/>
        <v>0.10253077429266495</v>
      </c>
      <c r="F11284" s="4"/>
    </row>
    <row r="11285" spans="1:6" ht="13.2" x14ac:dyDescent="0.25">
      <c r="A11285" s="5">
        <v>44862.125</v>
      </c>
      <c r="B11285" s="6">
        <v>312.93</v>
      </c>
      <c r="C11285" s="6">
        <v>290.18317000000002</v>
      </c>
      <c r="D11285" s="6">
        <v>7.8387833450161801E-2</v>
      </c>
      <c r="E11285" s="4">
        <f t="shared" si="44"/>
        <v>0.1008667111191125</v>
      </c>
      <c r="F11285" s="4"/>
    </row>
    <row r="11286" spans="1:6" ht="13.2" x14ac:dyDescent="0.25">
      <c r="A11286" s="5">
        <v>44862.166666666664</v>
      </c>
      <c r="B11286" s="6">
        <v>310.39999999999998</v>
      </c>
      <c r="C11286" s="6">
        <v>287.77623999999997</v>
      </c>
      <c r="D11286" s="6">
        <v>7.8615802333090401E-2</v>
      </c>
      <c r="E11286" s="4">
        <f t="shared" si="44"/>
        <v>9.8709014932122807E-2</v>
      </c>
      <c r="F11286" s="4"/>
    </row>
    <row r="11287" spans="1:6" ht="13.2" x14ac:dyDescent="0.25">
      <c r="A11287" s="5">
        <v>44862.208333333336</v>
      </c>
      <c r="B11287" s="6">
        <v>303.68</v>
      </c>
      <c r="C11287" s="6">
        <v>289.16356999999999</v>
      </c>
      <c r="D11287" s="6">
        <v>5.0201448266806198E-2</v>
      </c>
      <c r="E11287" s="4">
        <f t="shared" si="44"/>
        <v>9.4662434128510456E-2</v>
      </c>
      <c r="F11287" s="4"/>
    </row>
    <row r="11288" spans="1:6" ht="13.2" x14ac:dyDescent="0.25">
      <c r="A11288" s="5">
        <v>44862.25</v>
      </c>
      <c r="B11288" s="6">
        <v>304.38</v>
      </c>
      <c r="C11288" s="6">
        <v>290.14129000000003</v>
      </c>
      <c r="D11288" s="6">
        <v>4.90750902775677E-2</v>
      </c>
      <c r="E11288" s="4">
        <f t="shared" si="44"/>
        <v>9.0225799835755002E-2</v>
      </c>
      <c r="F11288" s="4"/>
    </row>
    <row r="11289" spans="1:6" ht="13.2" x14ac:dyDescent="0.25">
      <c r="A11289" s="5">
        <v>44862.291666666664</v>
      </c>
      <c r="B11289" s="6">
        <v>301.14</v>
      </c>
      <c r="C11289" s="6">
        <v>287.58368000000002</v>
      </c>
      <c r="D11289" s="6">
        <v>4.7138697161118299E-2</v>
      </c>
      <c r="E11289" s="4">
        <f t="shared" si="44"/>
        <v>8.5457766382316849E-2</v>
      </c>
      <c r="F11289" s="4"/>
    </row>
    <row r="11290" spans="1:6" ht="13.2" x14ac:dyDescent="0.25">
      <c r="A11290" s="5">
        <v>44862.333333333336</v>
      </c>
      <c r="B11290" s="6">
        <v>307.89999999999998</v>
      </c>
      <c r="C11290" s="6">
        <v>284.32531</v>
      </c>
      <c r="D11290" s="6">
        <v>8.2914496778355606E-2</v>
      </c>
      <c r="E11290" s="4">
        <f t="shared" si="44"/>
        <v>8.2560570600398439E-2</v>
      </c>
      <c r="F11290" s="4"/>
    </row>
    <row r="11291" spans="1:6" ht="13.2" x14ac:dyDescent="0.25">
      <c r="A11291" s="5">
        <v>44862.375</v>
      </c>
      <c r="B11291" s="6">
        <v>321.63</v>
      </c>
      <c r="C11291" s="6">
        <v>281.19339000000002</v>
      </c>
      <c r="D11291" s="6">
        <v>0.14380355811351</v>
      </c>
      <c r="E11291" s="4">
        <f t="shared" si="44"/>
        <v>8.1175923099434014E-2</v>
      </c>
      <c r="F11291" s="4"/>
    </row>
    <row r="11292" spans="1:6" ht="13.2" x14ac:dyDescent="0.25">
      <c r="A11292" s="5">
        <v>44862.416666666664</v>
      </c>
      <c r="B11292" s="6">
        <v>322.35000000000002</v>
      </c>
      <c r="C11292" s="6">
        <v>281.46771000000001</v>
      </c>
      <c r="D11292" s="6">
        <v>0.14524682067438499</v>
      </c>
      <c r="E11292" s="4">
        <f t="shared" si="44"/>
        <v>8.1025427843662443E-2</v>
      </c>
      <c r="F11292" s="4"/>
    </row>
    <row r="11293" spans="1:6" ht="13.2" x14ac:dyDescent="0.25">
      <c r="A11293" s="5">
        <v>44862.458333333336</v>
      </c>
      <c r="B11293" s="6">
        <v>321.01</v>
      </c>
      <c r="C11293" s="6">
        <v>281.86858999999998</v>
      </c>
      <c r="D11293" s="6">
        <v>0.13886403589701099</v>
      </c>
      <c r="E11293" s="4">
        <f t="shared" si="44"/>
        <v>8.3913531830081003E-2</v>
      </c>
      <c r="F11293" s="4"/>
    </row>
    <row r="11294" spans="1:6" ht="13.2" x14ac:dyDescent="0.25">
      <c r="A11294" s="5">
        <v>44862.5</v>
      </c>
      <c r="B11294" s="6">
        <v>324.2</v>
      </c>
      <c r="C11294" s="6">
        <v>279.84008999999998</v>
      </c>
      <c r="D11294" s="6">
        <v>0.15851878120822499</v>
      </c>
      <c r="E11294" s="4">
        <f t="shared" si="44"/>
        <v>9.0141479434854691E-2</v>
      </c>
      <c r="F11294" s="4"/>
    </row>
    <row r="11295" spans="1:6" ht="13.2" x14ac:dyDescent="0.25">
      <c r="A11295" s="5">
        <v>44862.541666666664</v>
      </c>
      <c r="B11295" s="6">
        <v>328.06</v>
      </c>
      <c r="C11295" s="6">
        <v>274.68331999999998</v>
      </c>
      <c r="D11295" s="6">
        <v>0.194320790938452</v>
      </c>
      <c r="E11295" s="4">
        <f t="shared" si="44"/>
        <v>9.5557740368987745E-2</v>
      </c>
      <c r="F11295" s="4"/>
    </row>
    <row r="11296" spans="1:6" ht="13.2" x14ac:dyDescent="0.25">
      <c r="A11296" s="5">
        <v>44862.583333333336</v>
      </c>
      <c r="B11296" s="6">
        <v>319.77999999999997</v>
      </c>
      <c r="C11296" s="6">
        <v>264.25301999999999</v>
      </c>
      <c r="D11296" s="6">
        <v>0.210128081033851</v>
      </c>
      <c r="E11296" s="4">
        <f t="shared" si="44"/>
        <v>9.9984977520233942E-2</v>
      </c>
      <c r="F11296" s="4"/>
    </row>
    <row r="11297" spans="1:6" ht="13.2" x14ac:dyDescent="0.25">
      <c r="A11297" s="5">
        <v>44862.625</v>
      </c>
      <c r="B11297" s="6">
        <v>293.81</v>
      </c>
      <c r="C11297" s="6">
        <v>234.37643</v>
      </c>
      <c r="D11297" s="6">
        <v>0.25358168481361298</v>
      </c>
      <c r="E11297" s="4">
        <f t="shared" si="44"/>
        <v>0.10522673629305883</v>
      </c>
      <c r="F11297" s="4"/>
    </row>
    <row r="11298" spans="1:6" ht="13.2" x14ac:dyDescent="0.25">
      <c r="A11298" s="5">
        <v>44862.666666666664</v>
      </c>
      <c r="B11298" s="6">
        <v>190.87</v>
      </c>
      <c r="C11298" s="6">
        <v>191.71229</v>
      </c>
      <c r="D11298" s="6">
        <v>4.39351071337153E-3</v>
      </c>
      <c r="E11298" s="4">
        <f t="shared" si="44"/>
        <v>0.10531794911061342</v>
      </c>
      <c r="F11298" s="4"/>
    </row>
    <row r="11299" spans="1:6" ht="13.2" x14ac:dyDescent="0.25">
      <c r="A11299" s="5">
        <v>44862.708333333336</v>
      </c>
      <c r="B11299" s="6">
        <v>140.1</v>
      </c>
      <c r="C11299" s="6">
        <v>159.58103</v>
      </c>
      <c r="D11299" s="6">
        <v>0.12207610140127501</v>
      </c>
      <c r="E11299" s="4">
        <f t="shared" si="44"/>
        <v>0.10850537474917377</v>
      </c>
      <c r="F11299" s="4"/>
    </row>
    <row r="11300" spans="1:6" ht="13.2" x14ac:dyDescent="0.25">
      <c r="A11300" s="5">
        <v>44862.75</v>
      </c>
      <c r="B11300" s="6">
        <v>139.02000000000001</v>
      </c>
      <c r="C11300" s="6">
        <v>150.55078</v>
      </c>
      <c r="D11300" s="6">
        <v>7.6590636063127604E-2</v>
      </c>
      <c r="E11300" s="4">
        <f t="shared" si="44"/>
        <v>0.11037259008396937</v>
      </c>
      <c r="F11300" s="4"/>
    </row>
    <row r="11301" spans="1:6" ht="13.2" x14ac:dyDescent="0.25">
      <c r="A11301" s="5">
        <v>44862.791666666664</v>
      </c>
      <c r="B11301" s="6">
        <v>145.71</v>
      </c>
      <c r="C11301" s="6">
        <v>151.16412</v>
      </c>
      <c r="D11301" s="6">
        <v>3.6080784249595599E-2</v>
      </c>
      <c r="E11301" s="4">
        <f t="shared" si="44"/>
        <v>0.10951701306484256</v>
      </c>
      <c r="F11301" s="4"/>
    </row>
    <row r="11302" spans="1:6" ht="13.2" x14ac:dyDescent="0.25">
      <c r="A11302" s="5">
        <v>44862.833333333336</v>
      </c>
      <c r="B11302" s="6">
        <v>142.62</v>
      </c>
      <c r="C11302" s="6">
        <v>149.83795000000001</v>
      </c>
      <c r="D11302" s="6">
        <v>4.8171708168724903E-2</v>
      </c>
      <c r="E11302" s="4">
        <f t="shared" si="44"/>
        <v>0.10868633044597599</v>
      </c>
      <c r="F11302" s="4"/>
    </row>
    <row r="11303" spans="1:6" ht="13.2" x14ac:dyDescent="0.25">
      <c r="A11303" s="5">
        <v>44862.875</v>
      </c>
      <c r="B11303" s="6">
        <v>146.68</v>
      </c>
      <c r="C11303" s="6">
        <v>154.16820999999999</v>
      </c>
      <c r="D11303" s="6">
        <v>4.8571686731006203E-2</v>
      </c>
      <c r="E11303" s="4">
        <f t="shared" si="44"/>
        <v>0.11008616757700131</v>
      </c>
      <c r="F11303" s="4"/>
    </row>
    <row r="11304" spans="1:6" ht="13.2" x14ac:dyDescent="0.25">
      <c r="A11304" s="5">
        <v>44862.916666666664</v>
      </c>
      <c r="B11304" s="6">
        <v>150.19999999999999</v>
      </c>
      <c r="C11304" s="6">
        <v>170.18806000000001</v>
      </c>
      <c r="D11304" s="6">
        <v>0.117446899623863</v>
      </c>
      <c r="E11304" s="4">
        <f t="shared" si="44"/>
        <v>0.11043506211536387</v>
      </c>
      <c r="F11304" s="4"/>
    </row>
    <row r="11305" spans="1:6" ht="13.2" x14ac:dyDescent="0.25">
      <c r="A11305" s="5">
        <v>44862.958333333336</v>
      </c>
      <c r="B11305" s="6">
        <v>177.67</v>
      </c>
      <c r="C11305" s="6">
        <v>198.09325000000001</v>
      </c>
      <c r="D11305" s="6">
        <v>0.103099171728466</v>
      </c>
      <c r="E11305" s="4">
        <f t="shared" si="44"/>
        <v>0.10496307226449329</v>
      </c>
      <c r="F11305" s="4"/>
    </row>
    <row r="11306" spans="1:6" ht="13.2" x14ac:dyDescent="0.25">
      <c r="A11306" s="5">
        <v>44863</v>
      </c>
      <c r="B11306" s="6">
        <v>234.54</v>
      </c>
      <c r="C11306" s="6">
        <v>238.29510999999999</v>
      </c>
      <c r="D11306" s="6">
        <v>1.5758233561737799E-2</v>
      </c>
      <c r="E11306" s="4">
        <f t="shared" si="44"/>
        <v>9.5929964054596292E-2</v>
      </c>
      <c r="F11306" s="4"/>
    </row>
    <row r="11307" spans="1:6" ht="13.2" x14ac:dyDescent="0.25">
      <c r="A11307" s="5">
        <v>44863.041666666664</v>
      </c>
      <c r="B11307" s="6">
        <v>295.27</v>
      </c>
      <c r="C11307" s="6">
        <v>267.73271</v>
      </c>
      <c r="D11307" s="6">
        <v>0.102853663267368</v>
      </c>
      <c r="E11307" s="4">
        <f t="shared" si="44"/>
        <v>9.9644421955838489E-2</v>
      </c>
      <c r="F11307" s="4"/>
    </row>
    <row r="11308" spans="1:6" ht="13.2" x14ac:dyDescent="0.25">
      <c r="A11308" s="5">
        <v>44863.083333333336</v>
      </c>
      <c r="B11308" s="6">
        <v>322.8</v>
      </c>
      <c r="C11308" s="6">
        <v>280.39812000000001</v>
      </c>
      <c r="D11308" s="6">
        <v>0.151220272090269</v>
      </c>
      <c r="E11308" s="4">
        <f t="shared" si="44"/>
        <v>0.10237749118937296</v>
      </c>
      <c r="F11308" s="4"/>
    </row>
    <row r="11309" spans="1:6" ht="13.2" x14ac:dyDescent="0.25">
      <c r="A11309" s="5">
        <v>44863.125</v>
      </c>
      <c r="B11309" s="6">
        <v>318.35000000000002</v>
      </c>
      <c r="C11309" s="6">
        <v>279.25571000000002</v>
      </c>
      <c r="D11309" s="6">
        <v>0.139994594918041</v>
      </c>
      <c r="E11309" s="4">
        <f t="shared" si="44"/>
        <v>0.10494443958386794</v>
      </c>
      <c r="F11309" s="4"/>
    </row>
    <row r="11310" spans="1:6" ht="13.2" x14ac:dyDescent="0.25">
      <c r="A11310" s="5">
        <v>44863.166666666664</v>
      </c>
      <c r="B11310" s="6">
        <v>320.02999999999997</v>
      </c>
      <c r="C11310" s="6">
        <v>275.49221999999997</v>
      </c>
      <c r="D11310" s="6">
        <v>0.161666198776865</v>
      </c>
      <c r="E11310" s="4">
        <f t="shared" si="44"/>
        <v>0.1084048727690252</v>
      </c>
      <c r="F11310" s="4"/>
    </row>
    <row r="11311" spans="1:6" ht="13.2" x14ac:dyDescent="0.25">
      <c r="A11311" s="5">
        <v>44863.208333333336</v>
      </c>
      <c r="B11311" s="6">
        <v>321.18</v>
      </c>
      <c r="C11311" s="6">
        <v>275.26781999999997</v>
      </c>
      <c r="D11311" s="6">
        <v>0.16679094563251101</v>
      </c>
      <c r="E11311" s="4">
        <f t="shared" si="44"/>
        <v>0.11326276849259627</v>
      </c>
      <c r="F11311" s="4"/>
    </row>
    <row r="11312" spans="1:6" ht="13.2" x14ac:dyDescent="0.25">
      <c r="A11312" s="5">
        <v>44863.25</v>
      </c>
      <c r="B11312" s="6">
        <v>316.27999999999997</v>
      </c>
      <c r="C11312" s="6">
        <v>274.48216000000002</v>
      </c>
      <c r="D11312" s="6">
        <v>0.15227889491980001</v>
      </c>
      <c r="E11312" s="4">
        <f t="shared" si="44"/>
        <v>0.11756292701935595</v>
      </c>
      <c r="F11312" s="4"/>
    </row>
    <row r="11313" spans="1:6" ht="13.2" x14ac:dyDescent="0.25">
      <c r="A11313" s="5">
        <v>44863.291666666664</v>
      </c>
      <c r="B11313" s="6">
        <v>318.22000000000003</v>
      </c>
      <c r="C11313" s="6">
        <v>270.45143000000002</v>
      </c>
      <c r="D11313" s="6">
        <v>0.176625318638544</v>
      </c>
      <c r="E11313" s="4">
        <f t="shared" si="44"/>
        <v>0.12295820291424868</v>
      </c>
      <c r="F11313" s="4"/>
    </row>
    <row r="11314" spans="1:6" ht="13.2" x14ac:dyDescent="0.25">
      <c r="A11314" s="5">
        <v>44863.333333333336</v>
      </c>
      <c r="B11314" s="6">
        <v>325.26</v>
      </c>
      <c r="C11314" s="6">
        <v>267.15490999999997</v>
      </c>
      <c r="D11314" s="6">
        <v>0.21749587159000699</v>
      </c>
      <c r="E11314" s="4">
        <f t="shared" si="44"/>
        <v>0.12856576019806751</v>
      </c>
      <c r="F11314" s="4"/>
    </row>
    <row r="11315" spans="1:6" ht="13.2" x14ac:dyDescent="0.25">
      <c r="A11315" s="5">
        <v>44863.375</v>
      </c>
      <c r="B11315" s="6">
        <v>318.98</v>
      </c>
      <c r="C11315" s="6">
        <v>264.65347000000003</v>
      </c>
      <c r="D11315" s="6">
        <v>0.205274202526042</v>
      </c>
      <c r="E11315" s="4">
        <f t="shared" si="44"/>
        <v>0.13112703704858966</v>
      </c>
      <c r="F11315" s="4"/>
    </row>
    <row r="11316" spans="1:6" ht="13.2" x14ac:dyDescent="0.25">
      <c r="A11316" s="5">
        <v>44863.416666666664</v>
      </c>
      <c r="B11316" s="6">
        <v>325.43</v>
      </c>
      <c r="C11316" s="6">
        <v>264.69934999999998</v>
      </c>
      <c r="D11316" s="6">
        <v>0.22943256188577699</v>
      </c>
      <c r="E11316" s="4">
        <f t="shared" si="44"/>
        <v>0.13463477626573098</v>
      </c>
      <c r="F11316" s="4"/>
    </row>
    <row r="11317" spans="1:6" ht="13.2" x14ac:dyDescent="0.25">
      <c r="A11317" s="5">
        <v>44863.458333333336</v>
      </c>
      <c r="B11317" s="6">
        <v>322.85000000000002</v>
      </c>
      <c r="C11317" s="6">
        <v>264.99223999999998</v>
      </c>
      <c r="D11317" s="6">
        <v>0.21833756339430899</v>
      </c>
      <c r="E11317" s="4">
        <f t="shared" si="44"/>
        <v>0.13794617324478506</v>
      </c>
      <c r="F11317" s="4"/>
    </row>
    <row r="11318" spans="1:6" ht="13.2" x14ac:dyDescent="0.25">
      <c r="A11318" s="5">
        <v>44863.5</v>
      </c>
      <c r="B11318" s="6">
        <v>320.72000000000003</v>
      </c>
      <c r="C11318" s="6">
        <v>263.79975000000002</v>
      </c>
      <c r="D11318" s="6">
        <v>0.21577067453627199</v>
      </c>
      <c r="E11318" s="4">
        <f t="shared" si="44"/>
        <v>0.14033166880012035</v>
      </c>
      <c r="F11318" s="4"/>
    </row>
    <row r="11319" spans="1:6" ht="13.2" x14ac:dyDescent="0.25">
      <c r="A11319" s="5">
        <v>44863.541666666664</v>
      </c>
      <c r="B11319" s="6">
        <v>321.75</v>
      </c>
      <c r="C11319" s="6">
        <v>260.93585000000002</v>
      </c>
      <c r="D11319" s="6">
        <v>0.233061689300262</v>
      </c>
      <c r="E11319" s="4">
        <f t="shared" si="44"/>
        <v>0.14194587289852911</v>
      </c>
      <c r="F11319" s="4"/>
    </row>
    <row r="11320" spans="1:6" ht="13.2" x14ac:dyDescent="0.25">
      <c r="A11320" s="5">
        <v>44863.583333333336</v>
      </c>
      <c r="B11320" s="6">
        <v>326.43</v>
      </c>
      <c r="C11320" s="6">
        <v>253.43646000000001</v>
      </c>
      <c r="D11320" s="6">
        <v>0.288015149832821</v>
      </c>
      <c r="E11320" s="4">
        <f t="shared" si="44"/>
        <v>0.14519116743181953</v>
      </c>
      <c r="F11320" s="4"/>
    </row>
    <row r="11321" spans="1:6" ht="13.2" x14ac:dyDescent="0.25">
      <c r="A11321" s="5">
        <v>44863.625</v>
      </c>
      <c r="B11321" s="6">
        <v>291.99</v>
      </c>
      <c r="C11321" s="6">
        <v>228.40620999999999</v>
      </c>
      <c r="D11321" s="6">
        <v>0.27838030323256102</v>
      </c>
      <c r="E11321" s="4">
        <f t="shared" si="44"/>
        <v>0.14622444319927572</v>
      </c>
      <c r="F11321" s="4"/>
    </row>
    <row r="11322" spans="1:6" ht="13.2" x14ac:dyDescent="0.25">
      <c r="A11322" s="5">
        <v>44863.666666666664</v>
      </c>
      <c r="B11322" s="6">
        <v>170.72</v>
      </c>
      <c r="C11322" s="6">
        <v>191.66423</v>
      </c>
      <c r="D11322" s="6">
        <v>0.10927563270413</v>
      </c>
      <c r="E11322" s="4">
        <f t="shared" si="44"/>
        <v>0.15059453161555733</v>
      </c>
      <c r="F11322" s="4"/>
    </row>
    <row r="11323" spans="1:6" ht="13.2" x14ac:dyDescent="0.25">
      <c r="A11323" s="5">
        <v>44863.708333333336</v>
      </c>
      <c r="B11323" s="6">
        <v>122.93</v>
      </c>
      <c r="C11323" s="6">
        <v>162.96422000000001</v>
      </c>
      <c r="D11323" s="6">
        <v>0.24566263686593201</v>
      </c>
      <c r="E11323" s="4">
        <f t="shared" si="44"/>
        <v>0.15574397059325135</v>
      </c>
      <c r="F11323" s="4"/>
    </row>
    <row r="11324" spans="1:6" ht="13.2" x14ac:dyDescent="0.25">
      <c r="A11324" s="5">
        <v>44863.75</v>
      </c>
      <c r="B11324" s="6">
        <v>122.82</v>
      </c>
      <c r="C11324" s="6">
        <v>154.60855000000001</v>
      </c>
      <c r="D11324" s="6">
        <v>0.205606675698077</v>
      </c>
      <c r="E11324" s="4">
        <f t="shared" si="44"/>
        <v>0.16111963891137424</v>
      </c>
      <c r="F11324" s="4"/>
    </row>
    <row r="11325" spans="1:6" ht="13.2" x14ac:dyDescent="0.25">
      <c r="A11325" s="5">
        <v>44863.791666666664</v>
      </c>
      <c r="B11325" s="6">
        <v>123.27</v>
      </c>
      <c r="C11325" s="6">
        <v>156.88256999999999</v>
      </c>
      <c r="D11325" s="6">
        <v>0.214253055645378</v>
      </c>
      <c r="E11325" s="4">
        <f t="shared" si="44"/>
        <v>0.16854348355286519</v>
      </c>
      <c r="F11325" s="4"/>
    </row>
    <row r="11326" spans="1:6" ht="13.2" x14ac:dyDescent="0.25">
      <c r="A11326" s="5">
        <v>44863.833333333336</v>
      </c>
      <c r="B11326" s="6">
        <v>121.29</v>
      </c>
      <c r="C11326" s="6">
        <v>158.56361999999999</v>
      </c>
      <c r="D11326" s="6">
        <v>0.23507044049574499</v>
      </c>
      <c r="E11326" s="4">
        <f t="shared" si="44"/>
        <v>0.17633093073315767</v>
      </c>
      <c r="F11326" s="4"/>
    </row>
    <row r="11327" spans="1:6" ht="13.2" x14ac:dyDescent="0.25">
      <c r="A11327" s="5">
        <v>44863.875</v>
      </c>
      <c r="B11327" s="6">
        <v>113.11</v>
      </c>
      <c r="C11327" s="6">
        <v>162.77907999999999</v>
      </c>
      <c r="D11327" s="6">
        <v>0.30513183880876998</v>
      </c>
      <c r="E11327" s="4">
        <f t="shared" si="44"/>
        <v>0.18702093706973119</v>
      </c>
      <c r="F11327" s="4"/>
    </row>
    <row r="11328" spans="1:6" ht="13.2" x14ac:dyDescent="0.25">
      <c r="A11328" s="5">
        <v>44863.916666666664</v>
      </c>
      <c r="B11328" s="6">
        <v>107.88</v>
      </c>
      <c r="C11328" s="6">
        <v>175.19985</v>
      </c>
      <c r="D11328" s="6">
        <v>0.384246048155863</v>
      </c>
      <c r="E11328" s="4">
        <f t="shared" si="44"/>
        <v>0.19813756825856452</v>
      </c>
      <c r="F11328" s="4"/>
    </row>
    <row r="11329" spans="1:6" ht="13.2" x14ac:dyDescent="0.25">
      <c r="A11329" s="5">
        <v>44863.958333333336</v>
      </c>
      <c r="B11329" s="6">
        <v>120.89</v>
      </c>
      <c r="C11329" s="6">
        <v>198.89442</v>
      </c>
      <c r="D11329" s="6">
        <v>0.39219008758516199</v>
      </c>
      <c r="E11329" s="4">
        <f t="shared" si="44"/>
        <v>0.21018302308592685</v>
      </c>
      <c r="F11329" s="4"/>
    </row>
    <row r="11330" spans="1:6" ht="13.2" x14ac:dyDescent="0.25">
      <c r="A11330" s="5">
        <v>44861</v>
      </c>
      <c r="B11330" s="6">
        <v>159.11000000000001</v>
      </c>
      <c r="C11330" s="6">
        <v>240.0848</v>
      </c>
      <c r="D11330" s="6">
        <v>0.33727582920701299</v>
      </c>
      <c r="E11330" s="4">
        <f t="shared" si="44"/>
        <v>0.22357958957114665</v>
      </c>
      <c r="F11330" s="4"/>
    </row>
    <row r="11331" spans="1:6" ht="13.2" x14ac:dyDescent="0.25">
      <c r="A11331" s="5">
        <v>44861.041666666664</v>
      </c>
      <c r="B11331" s="6">
        <v>239.35</v>
      </c>
      <c r="C11331" s="6">
        <v>279.98412000000002</v>
      </c>
      <c r="D11331" s="6">
        <v>0.14513008809213901</v>
      </c>
      <c r="E11331" s="4">
        <f t="shared" si="44"/>
        <v>0.22534110727217879</v>
      </c>
      <c r="F11331" s="4"/>
    </row>
    <row r="11332" spans="1:6" ht="13.2" x14ac:dyDescent="0.25">
      <c r="A11332" s="5">
        <v>44861.083333333336</v>
      </c>
      <c r="B11332" s="6">
        <v>258.57</v>
      </c>
      <c r="C11332" s="6">
        <v>291.62662999999998</v>
      </c>
      <c r="D11332" s="6">
        <v>0.113352576889154</v>
      </c>
      <c r="E11332" s="4">
        <f t="shared" si="44"/>
        <v>0.22376328663879896</v>
      </c>
      <c r="F11332" s="4"/>
    </row>
    <row r="11333" spans="1:6" ht="13.2" x14ac:dyDescent="0.25">
      <c r="A11333" s="5">
        <v>44861.125</v>
      </c>
      <c r="B11333" s="6">
        <v>250.84</v>
      </c>
      <c r="C11333" s="6">
        <v>287.14245</v>
      </c>
      <c r="D11333" s="6">
        <v>0.126426622047697</v>
      </c>
      <c r="E11333" s="4">
        <f t="shared" si="44"/>
        <v>0.22319795443586798</v>
      </c>
      <c r="F11333" s="4"/>
    </row>
    <row r="11334" spans="1:6" ht="13.2" x14ac:dyDescent="0.25">
      <c r="A11334" s="5">
        <v>44861.166666666664</v>
      </c>
      <c r="B11334" s="6">
        <v>244.69</v>
      </c>
      <c r="C11334" s="6">
        <v>282.31425000000002</v>
      </c>
      <c r="D11334" s="6">
        <v>0.13327081434961199</v>
      </c>
      <c r="E11334" s="4">
        <f t="shared" si="44"/>
        <v>0.22201481341806575</v>
      </c>
      <c r="F11334" s="4"/>
    </row>
    <row r="11335" spans="1:6" ht="13.2" x14ac:dyDescent="0.25">
      <c r="A11335" s="5">
        <v>44861.208333333336</v>
      </c>
      <c r="B11335" s="6">
        <v>239.1</v>
      </c>
      <c r="C11335" s="6">
        <v>282.1103</v>
      </c>
      <c r="D11335" s="6">
        <v>0.152459162249659</v>
      </c>
      <c r="E11335" s="4">
        <f t="shared" si="44"/>
        <v>0.22141765577711361</v>
      </c>
      <c r="F11335" s="4"/>
    </row>
    <row r="11336" spans="1:6" ht="13.2" x14ac:dyDescent="0.25">
      <c r="A11336" s="5">
        <v>44861.25</v>
      </c>
      <c r="B11336" s="6">
        <v>236.56</v>
      </c>
      <c r="C11336" s="6">
        <v>282.28147999999999</v>
      </c>
      <c r="D11336" s="6">
        <v>0.161971235236544</v>
      </c>
      <c r="E11336" s="4">
        <f t="shared" si="44"/>
        <v>0.22182150329031128</v>
      </c>
      <c r="F11336" s="4"/>
    </row>
    <row r="11337" spans="1:6" ht="13.2" x14ac:dyDescent="0.25">
      <c r="A11337" s="5">
        <v>44861.291666666664</v>
      </c>
      <c r="B11337" s="6">
        <v>232.79</v>
      </c>
      <c r="C11337" s="6">
        <v>278.58262000000002</v>
      </c>
      <c r="D11337" s="6">
        <v>0.164377160355516</v>
      </c>
      <c r="E11337" s="4">
        <f t="shared" si="44"/>
        <v>0.22131116336185183</v>
      </c>
      <c r="F11337" s="4"/>
    </row>
    <row r="11338" spans="1:6" ht="13.2" x14ac:dyDescent="0.25">
      <c r="A11338" s="5">
        <v>44861.333333333336</v>
      </c>
      <c r="B11338" s="6">
        <v>234.02</v>
      </c>
      <c r="C11338" s="6">
        <v>276.47665999999998</v>
      </c>
      <c r="D11338" s="6">
        <v>0.15356327004239601</v>
      </c>
      <c r="E11338" s="4">
        <f t="shared" si="44"/>
        <v>0.21864730496403464</v>
      </c>
      <c r="F11338" s="4"/>
    </row>
    <row r="11339" spans="1:6" ht="13.2" x14ac:dyDescent="0.25">
      <c r="A11339" s="5">
        <v>44861.375</v>
      </c>
      <c r="B11339" s="6">
        <v>225.37</v>
      </c>
      <c r="C11339" s="6">
        <v>276.88099999999997</v>
      </c>
      <c r="D11339" s="6">
        <v>0.18604021222113401</v>
      </c>
      <c r="E11339" s="4">
        <f t="shared" si="44"/>
        <v>0.21784588870133018</v>
      </c>
      <c r="F11339" s="4"/>
    </row>
    <row r="11340" spans="1:6" ht="13.2" x14ac:dyDescent="0.25">
      <c r="A11340" s="5">
        <v>44861.416666666664</v>
      </c>
      <c r="B11340" s="6">
        <v>230.32</v>
      </c>
      <c r="C11340" s="6">
        <v>278.25810000000001</v>
      </c>
      <c r="D11340" s="6">
        <v>0.172279261592025</v>
      </c>
      <c r="E11340" s="4">
        <f t="shared" si="44"/>
        <v>0.21546450118909047</v>
      </c>
      <c r="F11340" s="4"/>
    </row>
    <row r="11341" spans="1:6" ht="13.2" x14ac:dyDescent="0.25">
      <c r="A11341" s="5">
        <v>44861.458333333336</v>
      </c>
      <c r="B11341" s="6">
        <v>248.06</v>
      </c>
      <c r="C11341" s="6">
        <v>275.26772999999997</v>
      </c>
      <c r="D11341" s="6">
        <v>9.8840972023854598E-2</v>
      </c>
      <c r="E11341" s="4">
        <f t="shared" si="44"/>
        <v>0.21048547654865488</v>
      </c>
      <c r="F11341" s="4"/>
    </row>
    <row r="11342" spans="1:6" ht="13.2" x14ac:dyDescent="0.25">
      <c r="A11342" s="5">
        <v>44861.5</v>
      </c>
      <c r="B11342" s="6">
        <v>270.44</v>
      </c>
      <c r="C11342" s="6">
        <v>276.48813000000001</v>
      </c>
      <c r="D11342" s="6">
        <v>2.1874826959117601E-2</v>
      </c>
      <c r="E11342" s="4">
        <f t="shared" si="44"/>
        <v>0.20240648289960675</v>
      </c>
      <c r="F11342" s="4"/>
    </row>
    <row r="11343" spans="1:6" ht="13.2" x14ac:dyDescent="0.25">
      <c r="A11343" s="5">
        <v>44861.541666666664</v>
      </c>
      <c r="B11343" s="6">
        <v>290.72000000000003</v>
      </c>
      <c r="C11343" s="6">
        <v>284.23038000000003</v>
      </c>
      <c r="D11343" s="6">
        <v>2.2832253188417001E-2</v>
      </c>
      <c r="E11343" s="4">
        <f t="shared" si="44"/>
        <v>0.19364692306161321</v>
      </c>
      <c r="F11343" s="4"/>
    </row>
    <row r="11344" spans="1:6" ht="13.2" x14ac:dyDescent="0.25">
      <c r="A11344" s="5">
        <v>44861.583333333336</v>
      </c>
      <c r="B11344" s="6">
        <v>295.31</v>
      </c>
      <c r="C11344" s="6">
        <v>282.63864999999998</v>
      </c>
      <c r="D11344" s="6">
        <v>4.4832332732978999E-2</v>
      </c>
      <c r="E11344" s="4">
        <f t="shared" si="44"/>
        <v>0.18351430568245311</v>
      </c>
      <c r="F11344" s="4"/>
    </row>
    <row r="11345" spans="1:6" ht="13.2" x14ac:dyDescent="0.25">
      <c r="A11345" s="5">
        <v>44861.625</v>
      </c>
      <c r="B11345" s="6">
        <v>259.52</v>
      </c>
      <c r="C11345" s="6">
        <v>244.83396999999999</v>
      </c>
      <c r="D11345" s="6">
        <v>5.9983628905743699E-2</v>
      </c>
      <c r="E11345" s="4">
        <f t="shared" si="44"/>
        <v>0.17441444425216909</v>
      </c>
      <c r="F11345" s="4"/>
    </row>
    <row r="11346" spans="1:6" ht="13.2" x14ac:dyDescent="0.25">
      <c r="A11346" s="5">
        <v>44861.666666666664</v>
      </c>
      <c r="B11346" s="6">
        <v>175.04</v>
      </c>
      <c r="C11346" s="6">
        <v>183.00224</v>
      </c>
      <c r="D11346" s="6">
        <v>4.35089756278393E-2</v>
      </c>
      <c r="E11346" s="4">
        <f t="shared" si="44"/>
        <v>0.17167416687399029</v>
      </c>
      <c r="F11346" s="4"/>
    </row>
    <row r="11347" spans="1:6" ht="13.2" x14ac:dyDescent="0.25">
      <c r="A11347" s="5">
        <v>44861.708333333336</v>
      </c>
      <c r="B11347" s="6">
        <v>129.16999999999999</v>
      </c>
      <c r="C11347" s="6">
        <v>137.34211999999999</v>
      </c>
      <c r="D11347" s="6">
        <v>5.9501921187760903E-2</v>
      </c>
      <c r="E11347" s="4">
        <f t="shared" si="44"/>
        <v>0.16391747038739987</v>
      </c>
      <c r="F11347" s="4"/>
    </row>
    <row r="11348" spans="1:6" ht="13.2" x14ac:dyDescent="0.25">
      <c r="A11348" s="5">
        <v>44861.75</v>
      </c>
      <c r="B11348" s="6">
        <v>130.79</v>
      </c>
      <c r="C11348" s="6">
        <v>127.07971000000001</v>
      </c>
      <c r="D11348" s="6">
        <v>2.9196557027081502E-2</v>
      </c>
      <c r="E11348" s="4">
        <f t="shared" si="44"/>
        <v>0.15656704877610839</v>
      </c>
      <c r="F11348" s="4"/>
    </row>
    <row r="11349" spans="1:6" ht="13.2" x14ac:dyDescent="0.25">
      <c r="A11349" s="5">
        <v>44861.791666666664</v>
      </c>
      <c r="B11349" s="6">
        <v>136.59</v>
      </c>
      <c r="C11349" s="6">
        <v>132.15019000000001</v>
      </c>
      <c r="D11349" s="6">
        <v>3.3596697817838798E-2</v>
      </c>
      <c r="E11349" s="4">
        <f t="shared" si="44"/>
        <v>0.14903970053329427</v>
      </c>
      <c r="F11349" s="4"/>
    </row>
    <row r="11350" spans="1:6" ht="13.2" x14ac:dyDescent="0.25">
      <c r="A11350" s="5">
        <v>44861.833333333336</v>
      </c>
      <c r="B11350" s="6">
        <v>135.16</v>
      </c>
      <c r="C11350" s="6">
        <v>132.32123999999999</v>
      </c>
      <c r="D11350" s="6">
        <v>2.1453547442572302E-2</v>
      </c>
      <c r="E11350" s="4">
        <f t="shared" si="44"/>
        <v>0.14013899665607873</v>
      </c>
      <c r="F11350" s="4"/>
    </row>
    <row r="11351" spans="1:6" ht="13.2" x14ac:dyDescent="0.25">
      <c r="A11351" s="5">
        <v>44861.875</v>
      </c>
      <c r="B11351" s="6">
        <v>128.34</v>
      </c>
      <c r="C11351" s="6">
        <v>132.59213</v>
      </c>
      <c r="D11351" s="6">
        <v>3.2069248755563301E-2</v>
      </c>
      <c r="E11351" s="4">
        <f t="shared" si="44"/>
        <v>0.12876138873719511</v>
      </c>
      <c r="F11351" s="4"/>
    </row>
    <row r="11352" spans="1:6" ht="13.2" x14ac:dyDescent="0.25">
      <c r="A11352" s="5">
        <v>44861.916666666664</v>
      </c>
      <c r="B11352" s="6">
        <v>125.82</v>
      </c>
      <c r="C11352" s="6">
        <v>146.30573999999999</v>
      </c>
      <c r="D11352" s="6">
        <v>0.14002007029936001</v>
      </c>
      <c r="E11352" s="4">
        <f t="shared" si="44"/>
        <v>0.11858530632650748</v>
      </c>
      <c r="F11352" s="4"/>
    </row>
    <row r="11353" spans="1:6" ht="13.2" x14ac:dyDescent="0.25">
      <c r="A11353" s="5">
        <v>44861.958333333336</v>
      </c>
      <c r="B11353" s="6">
        <v>133.66999999999999</v>
      </c>
      <c r="C11353" s="6">
        <v>181.24191999999999</v>
      </c>
      <c r="D11353" s="6">
        <v>0.26247746658168197</v>
      </c>
      <c r="E11353" s="4">
        <f t="shared" si="44"/>
        <v>0.11318061378469578</v>
      </c>
      <c r="F11353" s="4"/>
    </row>
    <row r="11354" spans="1:6" ht="13.2" x14ac:dyDescent="0.25">
      <c r="A11354" s="5">
        <v>44862</v>
      </c>
      <c r="B11354" s="6">
        <v>186.95</v>
      </c>
      <c r="C11354" s="6">
        <v>245.31692000000001</v>
      </c>
      <c r="D11354" s="6">
        <v>0.23792455897456999</v>
      </c>
      <c r="E11354" s="4">
        <f t="shared" si="44"/>
        <v>0.10904097752501067</v>
      </c>
      <c r="F11354" s="4"/>
    </row>
    <row r="11355" spans="1:6" ht="13.2" x14ac:dyDescent="0.25">
      <c r="A11355" s="5">
        <v>44862.041666666664</v>
      </c>
      <c r="B11355" s="6">
        <v>280.68</v>
      </c>
      <c r="C11355" s="6">
        <v>279.58749</v>
      </c>
      <c r="D11355" s="6">
        <v>3.90757826825515E-3</v>
      </c>
      <c r="E11355" s="4">
        <f t="shared" si="44"/>
        <v>0.10315670628234884</v>
      </c>
      <c r="F11355" s="4"/>
    </row>
    <row r="11356" spans="1:6" ht="13.2" x14ac:dyDescent="0.25">
      <c r="A11356" s="5">
        <v>44862.083333333336</v>
      </c>
      <c r="B11356" s="6">
        <v>315.63</v>
      </c>
      <c r="C11356" s="6">
        <v>295.77848</v>
      </c>
      <c r="D11356" s="6">
        <v>6.7116174239586296E-2</v>
      </c>
      <c r="E11356" s="4">
        <f t="shared" si="44"/>
        <v>0.10123018950528351</v>
      </c>
      <c r="F11356" s="4"/>
    </row>
    <row r="11357" spans="1:6" ht="13.2" x14ac:dyDescent="0.25">
      <c r="A11357" s="5">
        <v>44862.125</v>
      </c>
      <c r="B11357" s="6">
        <v>312.93</v>
      </c>
      <c r="C11357" s="6">
        <v>297.44821000000002</v>
      </c>
      <c r="D11357" s="6">
        <v>5.2048691098191401E-2</v>
      </c>
      <c r="E11357" s="4">
        <f t="shared" si="44"/>
        <v>9.8131109049054088E-2</v>
      </c>
      <c r="F11357" s="4"/>
    </row>
    <row r="11358" spans="1:6" ht="13.2" x14ac:dyDescent="0.25">
      <c r="A11358" s="5">
        <v>44862.166666666664</v>
      </c>
      <c r="B11358" s="6">
        <v>310.39999999999998</v>
      </c>
      <c r="C11358" s="6">
        <v>297.09726999999998</v>
      </c>
      <c r="D11358" s="6">
        <v>4.4775672290761799E-2</v>
      </c>
      <c r="E11358" s="4">
        <f t="shared" si="44"/>
        <v>9.444381146326869E-2</v>
      </c>
      <c r="F11358" s="4"/>
    </row>
    <row r="11359" spans="1:6" ht="13.2" x14ac:dyDescent="0.25">
      <c r="A11359" s="5">
        <v>44862.208333333336</v>
      </c>
      <c r="B11359" s="6">
        <v>303.68</v>
      </c>
      <c r="C11359" s="6">
        <v>301.2987</v>
      </c>
      <c r="D11359" s="6">
        <v>7.9034526202735305E-3</v>
      </c>
      <c r="E11359" s="4">
        <f t="shared" si="44"/>
        <v>8.8420656895377633E-2</v>
      </c>
      <c r="F11359" s="4"/>
    </row>
    <row r="11360" spans="1:6" ht="13.2" x14ac:dyDescent="0.25">
      <c r="A11360" s="5">
        <v>44862.25</v>
      </c>
      <c r="B11360" s="6">
        <v>304.38</v>
      </c>
      <c r="C11360" s="6">
        <v>304.66052000000002</v>
      </c>
      <c r="D11360" s="6">
        <v>9.2076255892960398E-4</v>
      </c>
      <c r="E11360" s="4">
        <f t="shared" si="44"/>
        <v>8.1710220533810371E-2</v>
      </c>
      <c r="F11360" s="4"/>
    </row>
    <row r="11361" spans="1:6" ht="13.2" x14ac:dyDescent="0.25">
      <c r="A11361" s="5">
        <v>44862.291666666664</v>
      </c>
      <c r="B11361" s="6">
        <v>301.14</v>
      </c>
      <c r="C11361" s="6">
        <v>302.33733999999998</v>
      </c>
      <c r="D11361" s="6">
        <v>3.96027827723825E-3</v>
      </c>
      <c r="E11361" s="4">
        <f t="shared" si="44"/>
        <v>7.5026183780548789E-2</v>
      </c>
      <c r="F11361" s="4"/>
    </row>
    <row r="11362" spans="1:6" ht="13.2" x14ac:dyDescent="0.25">
      <c r="A11362" s="5">
        <v>44862.333333333336</v>
      </c>
      <c r="B11362" s="6">
        <v>307.89999999999998</v>
      </c>
      <c r="C11362" s="6">
        <v>297.92633000000001</v>
      </c>
      <c r="D11362" s="6">
        <v>3.3476967275769001E-2</v>
      </c>
      <c r="E11362" s="4">
        <f t="shared" si="44"/>
        <v>7.0022587831939334E-2</v>
      </c>
      <c r="F11362" s="4"/>
    </row>
    <row r="11363" spans="1:6" ht="13.2" x14ac:dyDescent="0.25">
      <c r="A11363" s="5">
        <v>44862.375</v>
      </c>
      <c r="B11363" s="6">
        <v>321.63</v>
      </c>
      <c r="C11363" s="6">
        <v>294.35084999999998</v>
      </c>
      <c r="D11363" s="6">
        <v>9.2675628420981301E-2</v>
      </c>
      <c r="E11363" s="4">
        <f t="shared" si="44"/>
        <v>6.6132396840266311E-2</v>
      </c>
      <c r="F11363" s="4"/>
    </row>
    <row r="11364" spans="1:6" ht="13.2" x14ac:dyDescent="0.25">
      <c r="A11364" s="5">
        <v>44862.416666666664</v>
      </c>
      <c r="B11364" s="6">
        <v>322.35000000000002</v>
      </c>
      <c r="C11364" s="6">
        <v>296.73039</v>
      </c>
      <c r="D11364" s="6">
        <v>8.6339690383583606E-2</v>
      </c>
      <c r="E11364" s="4">
        <f t="shared" si="44"/>
        <v>6.2551581373247914E-2</v>
      </c>
      <c r="F11364" s="4"/>
    </row>
    <row r="11365" spans="1:6" ht="13.2" x14ac:dyDescent="0.25">
      <c r="A11365" s="5">
        <v>44862.458333333336</v>
      </c>
      <c r="B11365" s="6">
        <v>321.01</v>
      </c>
      <c r="C11365" s="6">
        <v>299.16732999999999</v>
      </c>
      <c r="D11365" s="6">
        <v>7.30115484200764E-2</v>
      </c>
      <c r="E11365" s="4">
        <f t="shared" si="44"/>
        <v>6.1475355389757153E-2</v>
      </c>
      <c r="F11365" s="4"/>
    </row>
    <row r="11366" spans="1:6" ht="13.2" x14ac:dyDescent="0.25">
      <c r="A11366" s="5">
        <v>44862.5</v>
      </c>
      <c r="B11366" s="6">
        <v>324.2</v>
      </c>
      <c r="C11366" s="6">
        <v>296.31099999999998</v>
      </c>
      <c r="D11366" s="6">
        <v>9.4120704260051105E-2</v>
      </c>
      <c r="E11366" s="4">
        <f t="shared" si="44"/>
        <v>6.4485600277296051E-2</v>
      </c>
      <c r="F11366" s="4"/>
    </row>
    <row r="11367" spans="1:6" ht="13.2" x14ac:dyDescent="0.25">
      <c r="A11367" s="5">
        <v>44862.541666666664</v>
      </c>
      <c r="B11367" s="6">
        <v>328.06</v>
      </c>
      <c r="C11367" s="6">
        <v>288.33130999999997</v>
      </c>
      <c r="D11367" s="6">
        <v>0.13778833106956001</v>
      </c>
      <c r="E11367" s="4">
        <f t="shared" si="44"/>
        <v>6.9275436855677011E-2</v>
      </c>
      <c r="F11367" s="4"/>
    </row>
    <row r="11368" spans="1:6" ht="13.2" x14ac:dyDescent="0.25">
      <c r="A11368" s="5">
        <v>44862.583333333336</v>
      </c>
      <c r="B11368" s="6">
        <v>319.77999999999997</v>
      </c>
      <c r="C11368" s="6">
        <v>276.63708000000003</v>
      </c>
      <c r="D11368" s="6">
        <v>0.15595494284424899</v>
      </c>
      <c r="E11368" s="4">
        <f t="shared" si="44"/>
        <v>7.3905545610313261E-2</v>
      </c>
      <c r="F11368" s="4"/>
    </row>
    <row r="11369" spans="1:6" ht="13.2" x14ac:dyDescent="0.25">
      <c r="A11369" s="5">
        <v>44862.625</v>
      </c>
      <c r="B11369" s="6">
        <v>293.81</v>
      </c>
      <c r="C11369" s="6">
        <v>246.04734999999999</v>
      </c>
      <c r="D11369" s="6">
        <v>0.194119749714841</v>
      </c>
      <c r="E11369" s="4">
        <f t="shared" si="44"/>
        <v>7.9494550644025649E-2</v>
      </c>
      <c r="F11369" s="4"/>
    </row>
    <row r="11370" spans="1:6" ht="13.2" x14ac:dyDescent="0.25">
      <c r="A11370" s="5">
        <v>44862.666666666664</v>
      </c>
      <c r="B11370" s="6">
        <v>190.87</v>
      </c>
      <c r="C11370" s="6">
        <v>200.76194000000001</v>
      </c>
      <c r="D11370" s="6">
        <v>4.9271988505391003E-2</v>
      </c>
      <c r="E11370" s="4">
        <f t="shared" si="44"/>
        <v>7.9734676180590311E-2</v>
      </c>
      <c r="F11370" s="4"/>
    </row>
    <row r="11371" spans="1:6" ht="13.2" x14ac:dyDescent="0.25">
      <c r="A11371" s="5">
        <v>44862.708333333336</v>
      </c>
      <c r="B11371" s="6">
        <v>140.1</v>
      </c>
      <c r="C11371" s="6">
        <v>165.49612999999999</v>
      </c>
      <c r="D11371" s="6">
        <v>0.15345452488828501</v>
      </c>
      <c r="E11371" s="4">
        <f t="shared" si="44"/>
        <v>8.3649368001445457E-2</v>
      </c>
      <c r="F11371" s="4"/>
    </row>
    <row r="11372" spans="1:6" ht="13.2" x14ac:dyDescent="0.25">
      <c r="A11372" s="5">
        <v>44862.75</v>
      </c>
      <c r="B11372" s="6">
        <v>139.02000000000001</v>
      </c>
      <c r="C11372" s="6">
        <v>154.50058999999999</v>
      </c>
      <c r="D11372" s="6">
        <v>0.10019761089585399</v>
      </c>
      <c r="E11372" s="4">
        <f t="shared" si="44"/>
        <v>8.6607745245977655E-2</v>
      </c>
      <c r="F11372" s="4"/>
    </row>
    <row r="11373" spans="1:6" ht="13.2" x14ac:dyDescent="0.25">
      <c r="A11373" s="5">
        <v>44862.791666666664</v>
      </c>
      <c r="B11373" s="6">
        <v>145.71</v>
      </c>
      <c r="C11373" s="6">
        <v>154.04986</v>
      </c>
      <c r="D11373" s="6">
        <v>5.4137407200499803E-2</v>
      </c>
      <c r="E11373" s="4">
        <f t="shared" si="44"/>
        <v>8.7463608136921875E-2</v>
      </c>
      <c r="F11373" s="4"/>
    </row>
    <row r="11374" spans="1:6" ht="13.2" x14ac:dyDescent="0.25">
      <c r="A11374" s="5">
        <v>44862.833333333336</v>
      </c>
      <c r="B11374" s="6">
        <v>142.62</v>
      </c>
      <c r="C11374" s="6">
        <v>152.34300999999999</v>
      </c>
      <c r="D11374" s="6">
        <v>6.3823144888629793E-2</v>
      </c>
      <c r="E11374" s="4">
        <f t="shared" si="44"/>
        <v>8.9229008030507609E-2</v>
      </c>
      <c r="F11374" s="4"/>
    </row>
    <row r="11375" spans="1:6" ht="13.2" x14ac:dyDescent="0.25">
      <c r="A11375" s="5">
        <v>44862.875</v>
      </c>
      <c r="B11375" s="6">
        <v>146.68</v>
      </c>
      <c r="C11375" s="6">
        <v>158.06074000000001</v>
      </c>
      <c r="D11375" s="6">
        <v>7.2002320120733307E-2</v>
      </c>
      <c r="E11375" s="4">
        <f t="shared" si="44"/>
        <v>9.0892886004056359E-2</v>
      </c>
      <c r="F11375" s="4"/>
    </row>
    <row r="11376" spans="1:6" ht="13.2" x14ac:dyDescent="0.25">
      <c r="A11376" s="5">
        <v>44862.916666666664</v>
      </c>
      <c r="B11376" s="6">
        <v>150.19999999999999</v>
      </c>
      <c r="C11376" s="6">
        <v>175.20729</v>
      </c>
      <c r="D11376" s="6">
        <v>0.14272973459038099</v>
      </c>
      <c r="E11376" s="4">
        <f t="shared" si="44"/>
        <v>9.1005788682848879E-2</v>
      </c>
      <c r="F11376" s="4"/>
    </row>
    <row r="11377" spans="1:6" ht="13.2" x14ac:dyDescent="0.25">
      <c r="A11377" s="5">
        <v>44862.958333333336</v>
      </c>
      <c r="B11377" s="6">
        <v>177.67</v>
      </c>
      <c r="C11377" s="6">
        <v>201.08172999999999</v>
      </c>
      <c r="D11377" s="6">
        <v>0.116428926685681</v>
      </c>
      <c r="E11377" s="4">
        <f t="shared" si="44"/>
        <v>8.4920432853848857E-2</v>
      </c>
      <c r="F11377" s="4"/>
    </row>
    <row r="11378" spans="1:6" ht="13.2" x14ac:dyDescent="0.25">
      <c r="A11378" s="5">
        <v>44863</v>
      </c>
      <c r="B11378" s="6">
        <v>234.54</v>
      </c>
      <c r="C11378" s="6">
        <v>241.85462999999999</v>
      </c>
      <c r="D11378" s="6">
        <v>3.0243911394212199E-2</v>
      </c>
      <c r="E11378" s="4">
        <f t="shared" si="44"/>
        <v>7.6267072538000621E-2</v>
      </c>
      <c r="F11378" s="4"/>
    </row>
    <row r="11379" spans="1:6" ht="13.2" x14ac:dyDescent="0.25">
      <c r="A11379" s="5">
        <v>44863.041666666664</v>
      </c>
      <c r="B11379" s="6">
        <v>295.27</v>
      </c>
      <c r="C11379" s="6">
        <v>274.32245999999998</v>
      </c>
      <c r="D11379" s="6">
        <v>7.6361009594329204E-2</v>
      </c>
      <c r="E11379" s="4">
        <f t="shared" si="44"/>
        <v>7.928596550992037E-2</v>
      </c>
      <c r="F11379" s="4"/>
    </row>
    <row r="11380" spans="1:6" ht="13.2" x14ac:dyDescent="0.25">
      <c r="A11380" s="5">
        <v>44863.083333333336</v>
      </c>
      <c r="B11380" s="6">
        <v>322.8</v>
      </c>
      <c r="C11380" s="6">
        <v>290.83589999999998</v>
      </c>
      <c r="D11380" s="6">
        <v>0.10990424497113301</v>
      </c>
      <c r="E11380" s="4">
        <f t="shared" si="44"/>
        <v>8.1068801790401476E-2</v>
      </c>
      <c r="F11380" s="4"/>
    </row>
    <row r="11381" spans="1:6" ht="13.2" x14ac:dyDescent="0.25">
      <c r="A11381" s="5">
        <v>44863.125</v>
      </c>
      <c r="B11381" s="6">
        <v>318.35000000000002</v>
      </c>
      <c r="C11381" s="6">
        <v>292.33229999999998</v>
      </c>
      <c r="D11381" s="6">
        <v>8.9000428621811706E-2</v>
      </c>
      <c r="E11381" s="4">
        <f t="shared" si="44"/>
        <v>8.2608457520552334E-2</v>
      </c>
      <c r="F11381" s="4"/>
    </row>
    <row r="11382" spans="1:6" ht="13.2" x14ac:dyDescent="0.25">
      <c r="A11382" s="5">
        <v>44863.166666666664</v>
      </c>
      <c r="B11382" s="6">
        <v>320.02999999999997</v>
      </c>
      <c r="C11382" s="6">
        <v>289.65965</v>
      </c>
      <c r="D11382" s="6">
        <v>0.10484839707567099</v>
      </c>
      <c r="E11382" s="4">
        <f t="shared" si="44"/>
        <v>8.5111487719923537E-2</v>
      </c>
      <c r="F11382" s="4"/>
    </row>
    <row r="11383" spans="1:6" ht="13.2" x14ac:dyDescent="0.25">
      <c r="A11383" s="5">
        <v>44863.208333333336</v>
      </c>
      <c r="B11383" s="6">
        <v>321.18</v>
      </c>
      <c r="C11383" s="6">
        <v>290.09969999999998</v>
      </c>
      <c r="D11383" s="6">
        <v>0.10713661544634399</v>
      </c>
      <c r="E11383" s="4">
        <f t="shared" si="44"/>
        <v>8.9246202837676467E-2</v>
      </c>
      <c r="F11383" s="4"/>
    </row>
    <row r="11384" spans="1:6" ht="13.2" x14ac:dyDescent="0.25">
      <c r="A11384" s="5">
        <v>44863.25</v>
      </c>
      <c r="B11384" s="6">
        <v>316.27999999999997</v>
      </c>
      <c r="C11384" s="6">
        <v>290.4751</v>
      </c>
      <c r="D11384" s="6">
        <v>8.8836874485971301E-2</v>
      </c>
      <c r="E11384" s="4">
        <f t="shared" si="44"/>
        <v>9.2909374167969863E-2</v>
      </c>
      <c r="F11384" s="4"/>
    </row>
    <row r="11385" spans="1:6" ht="13.2" x14ac:dyDescent="0.25">
      <c r="A11385" s="5">
        <v>44863.291666666664</v>
      </c>
      <c r="B11385" s="6">
        <v>318.22000000000003</v>
      </c>
      <c r="C11385" s="6">
        <v>287.77816999999999</v>
      </c>
      <c r="D11385" s="6">
        <v>0.105782276675121</v>
      </c>
      <c r="E11385" s="4">
        <f t="shared" si="44"/>
        <v>9.7151957434548311E-2</v>
      </c>
      <c r="F11385" s="4"/>
    </row>
    <row r="11386" spans="1:6" ht="13.2" x14ac:dyDescent="0.25">
      <c r="A11386" s="5">
        <v>44863.333333333336</v>
      </c>
      <c r="B11386" s="6">
        <v>325.26</v>
      </c>
      <c r="C11386" s="6">
        <v>284.34030000000001</v>
      </c>
      <c r="D11386" s="6">
        <v>0.143911010855654</v>
      </c>
      <c r="E11386" s="4">
        <f t="shared" si="44"/>
        <v>0.10175337591704353</v>
      </c>
      <c r="F11386" s="4"/>
    </row>
    <row r="11387" spans="1:6" ht="13.2" x14ac:dyDescent="0.25">
      <c r="A11387" s="5">
        <v>44863.375</v>
      </c>
      <c r="B11387" s="6">
        <v>318.98</v>
      </c>
      <c r="C11387" s="6">
        <v>281.20283999999998</v>
      </c>
      <c r="D11387" s="6">
        <v>0.134341317463223</v>
      </c>
      <c r="E11387" s="4">
        <f t="shared" si="44"/>
        <v>0.10348944629380359</v>
      </c>
      <c r="F11387" s="4"/>
    </row>
    <row r="11388" spans="1:6" ht="13.2" x14ac:dyDescent="0.25">
      <c r="A11388" s="5">
        <v>44863.416666666664</v>
      </c>
      <c r="B11388" s="6">
        <v>325.43</v>
      </c>
      <c r="C11388" s="6">
        <v>282.31017000000003</v>
      </c>
      <c r="D11388" s="6">
        <v>0.152739201708532</v>
      </c>
      <c r="E11388" s="4">
        <f t="shared" si="44"/>
        <v>0.1062560925990098</v>
      </c>
      <c r="F11388" s="4"/>
    </row>
    <row r="11389" spans="1:6" ht="13.2" x14ac:dyDescent="0.25">
      <c r="A11389" s="5">
        <v>44863.458333333336</v>
      </c>
      <c r="B11389" s="6">
        <v>322.85000000000002</v>
      </c>
      <c r="C11389" s="6">
        <v>282.59627</v>
      </c>
      <c r="D11389" s="6">
        <v>0.142442538254308</v>
      </c>
      <c r="E11389" s="4">
        <f t="shared" si="44"/>
        <v>0.10914905050876944</v>
      </c>
      <c r="F11389" s="4"/>
    </row>
    <row r="11390" spans="1:6" ht="13.2" x14ac:dyDescent="0.25">
      <c r="A11390" s="5">
        <v>44863.5</v>
      </c>
      <c r="B11390" s="6">
        <v>320.72000000000003</v>
      </c>
      <c r="C11390" s="6">
        <v>277.94880000000001</v>
      </c>
      <c r="D11390" s="6">
        <v>0.15388157818994</v>
      </c>
      <c r="E11390" s="4">
        <f t="shared" si="44"/>
        <v>0.11163908692251483</v>
      </c>
      <c r="F11390" s="4"/>
    </row>
    <row r="11391" spans="1:6" ht="13.2" x14ac:dyDescent="0.25">
      <c r="A11391" s="5">
        <v>44863.541666666664</v>
      </c>
      <c r="B11391" s="6">
        <v>321.75</v>
      </c>
      <c r="C11391" s="6">
        <v>269.96823000000001</v>
      </c>
      <c r="D11391" s="6">
        <v>0.19180690261220701</v>
      </c>
      <c r="E11391" s="4">
        <f t="shared" si="44"/>
        <v>0.11388986073679176</v>
      </c>
      <c r="F11391" s="4"/>
    </row>
    <row r="11392" spans="1:6" ht="13.2" x14ac:dyDescent="0.25">
      <c r="A11392" s="5">
        <v>44863.583333333336</v>
      </c>
      <c r="B11392" s="6">
        <v>326.43</v>
      </c>
      <c r="C11392" s="6">
        <v>259.99126999999999</v>
      </c>
      <c r="D11392" s="6">
        <v>0.25554215724243301</v>
      </c>
      <c r="E11392" s="4">
        <f t="shared" si="44"/>
        <v>0.11803932800338278</v>
      </c>
      <c r="F11392" s="4"/>
    </row>
    <row r="11393" spans="1:6" ht="13.2" x14ac:dyDescent="0.25">
      <c r="A11393" s="5">
        <v>44863.625</v>
      </c>
      <c r="B11393" s="6">
        <v>291.99</v>
      </c>
      <c r="C11393" s="6">
        <v>234.94014000000001</v>
      </c>
      <c r="D11393" s="6">
        <v>0.24282721547709901</v>
      </c>
      <c r="E11393" s="4">
        <f t="shared" si="44"/>
        <v>0.12006880574347688</v>
      </c>
      <c r="F11393" s="4"/>
    </row>
    <row r="11394" spans="1:6" ht="13.2" x14ac:dyDescent="0.25">
      <c r="A11394" s="5">
        <v>44863.666666666664</v>
      </c>
      <c r="B11394" s="6">
        <v>170.72</v>
      </c>
      <c r="C11394" s="6">
        <v>197.84329</v>
      </c>
      <c r="D11394" s="6">
        <v>0.137094818833633</v>
      </c>
      <c r="E11394" s="4">
        <f t="shared" si="44"/>
        <v>0.12372809034048694</v>
      </c>
      <c r="F11394" s="4"/>
    </row>
    <row r="11395" spans="1:6" ht="13.2" x14ac:dyDescent="0.25">
      <c r="A11395" s="5">
        <v>44863.708333333336</v>
      </c>
      <c r="B11395" s="6">
        <v>122.93</v>
      </c>
      <c r="C11395" s="6">
        <v>167.66461000000001</v>
      </c>
      <c r="D11395" s="6">
        <v>0.26681009188522198</v>
      </c>
      <c r="E11395" s="4">
        <f t="shared" si="44"/>
        <v>0.12845123896535934</v>
      </c>
      <c r="F11395" s="4"/>
    </row>
    <row r="11396" spans="1:6" ht="13.2" x14ac:dyDescent="0.25">
      <c r="A11396" s="5">
        <v>44863.75</v>
      </c>
      <c r="B11396" s="6">
        <v>122.82</v>
      </c>
      <c r="C11396" s="6">
        <v>157.21725000000001</v>
      </c>
      <c r="D11396" s="6">
        <v>0.218788014673962</v>
      </c>
      <c r="E11396" s="4">
        <f t="shared" si="44"/>
        <v>0.13339250578944717</v>
      </c>
      <c r="F11396" s="4"/>
    </row>
    <row r="11397" spans="1:6" ht="13.2" x14ac:dyDescent="0.25">
      <c r="A11397" s="5">
        <v>44863.791666666664</v>
      </c>
      <c r="B11397" s="6">
        <v>123.27</v>
      </c>
      <c r="C11397" s="6">
        <v>157.71442999999999</v>
      </c>
      <c r="D11397" s="6">
        <v>0.21839745418348799</v>
      </c>
      <c r="E11397" s="4">
        <f t="shared" si="44"/>
        <v>0.14023667441373835</v>
      </c>
      <c r="F11397" s="4"/>
    </row>
    <row r="11398" spans="1:6" ht="13.2" x14ac:dyDescent="0.25">
      <c r="A11398" s="5">
        <v>44863.833333333336</v>
      </c>
      <c r="B11398" s="6">
        <v>121.29</v>
      </c>
      <c r="C11398" s="6">
        <v>159.29812000000001</v>
      </c>
      <c r="D11398" s="6">
        <v>0.23859741721998901</v>
      </c>
      <c r="E11398" s="4">
        <f t="shared" si="44"/>
        <v>0.14751893576087829</v>
      </c>
      <c r="F11398" s="4"/>
    </row>
    <row r="11399" spans="1:6" ht="13.2" x14ac:dyDescent="0.25">
      <c r="A11399" s="5">
        <v>44863.875</v>
      </c>
      <c r="B11399" s="6">
        <v>113.11</v>
      </c>
      <c r="C11399" s="6">
        <v>165.62629999999999</v>
      </c>
      <c r="D11399" s="6">
        <v>0.317077058414032</v>
      </c>
      <c r="E11399" s="4">
        <f t="shared" si="44"/>
        <v>0.15773038318976576</v>
      </c>
      <c r="F11399" s="4"/>
    </row>
    <row r="11400" spans="1:6" ht="13.2" x14ac:dyDescent="0.25">
      <c r="A11400" s="5">
        <v>44863.916666666664</v>
      </c>
      <c r="B11400" s="6">
        <v>107.88</v>
      </c>
      <c r="C11400" s="6">
        <v>179.31764999999999</v>
      </c>
      <c r="D11400" s="6">
        <v>0.398386048445314</v>
      </c>
      <c r="E11400" s="4">
        <f t="shared" si="44"/>
        <v>0.168382729600388</v>
      </c>
      <c r="F11400" s="4"/>
    </row>
    <row r="11401" spans="1:6" ht="13.2" x14ac:dyDescent="0.25">
      <c r="A11401" s="5">
        <v>44863.958333333336</v>
      </c>
      <c r="B11401" s="6">
        <v>120.89</v>
      </c>
      <c r="C11401" s="6">
        <v>201.35677000000001</v>
      </c>
      <c r="D11401" s="6">
        <v>0.39962286840417599</v>
      </c>
      <c r="E11401" s="4">
        <f t="shared" si="44"/>
        <v>0.1801824771719919</v>
      </c>
      <c r="F11401" s="4"/>
    </row>
    <row r="11402" spans="1:6" ht="13.2" x14ac:dyDescent="0.25">
      <c r="A11402" s="5">
        <v>44864</v>
      </c>
      <c r="B11402" s="6">
        <v>175.13</v>
      </c>
      <c r="C11402" s="6">
        <v>221.55378999999999</v>
      </c>
      <c r="D11402" s="6">
        <v>0.209537331769409</v>
      </c>
      <c r="E11402" s="4">
        <f t="shared" si="44"/>
        <v>0.18765303635429179</v>
      </c>
      <c r="F11402" s="4"/>
    </row>
    <row r="11403" spans="1:6" ht="13.2" x14ac:dyDescent="0.25">
      <c r="A11403" s="5">
        <v>44864.041666666664</v>
      </c>
      <c r="B11403" s="6">
        <v>257.58999999999997</v>
      </c>
      <c r="C11403" s="6">
        <v>252.76560000000001</v>
      </c>
      <c r="D11403" s="6">
        <v>1.9086457967381499E-2</v>
      </c>
      <c r="E11403" s="4">
        <f t="shared" si="44"/>
        <v>0.18526659670316895</v>
      </c>
      <c r="F11403" s="4"/>
    </row>
    <row r="11404" spans="1:6" ht="13.2" x14ac:dyDescent="0.25">
      <c r="A11404" s="5">
        <v>44864.083333333336</v>
      </c>
      <c r="B11404" s="6">
        <v>283.22000000000003</v>
      </c>
      <c r="C11404" s="6">
        <v>267.73329000000001</v>
      </c>
      <c r="D11404" s="6">
        <v>5.7843796712765898E-2</v>
      </c>
      <c r="E11404" s="4">
        <f t="shared" si="44"/>
        <v>0.18309741135907032</v>
      </c>
      <c r="F11404" s="4"/>
    </row>
    <row r="11405" spans="1:6" ht="13.2" x14ac:dyDescent="0.25">
      <c r="A11405" s="5">
        <v>44864.125</v>
      </c>
      <c r="B11405" s="6">
        <v>269.23</v>
      </c>
      <c r="C11405" s="6">
        <v>268.07148999999998</v>
      </c>
      <c r="D11405" s="6">
        <v>4.3216456923488404E-3</v>
      </c>
      <c r="E11405" s="4">
        <f t="shared" si="44"/>
        <v>0.17956912873700934</v>
      </c>
      <c r="F11405" s="4"/>
    </row>
    <row r="11406" spans="1:6" ht="13.2" x14ac:dyDescent="0.25">
      <c r="A11406" s="5">
        <v>44864.166666666664</v>
      </c>
      <c r="B11406" s="6">
        <v>269.08999999999997</v>
      </c>
      <c r="C11406" s="6">
        <v>265.60775000000001</v>
      </c>
      <c r="D11406" s="6">
        <v>1.3110498470018101E-2</v>
      </c>
      <c r="E11406" s="4">
        <f t="shared" si="44"/>
        <v>0.17574671629510716</v>
      </c>
      <c r="F11406" s="4"/>
    </row>
    <row r="11407" spans="1:6" ht="13.2" x14ac:dyDescent="0.25">
      <c r="A11407" s="5">
        <v>44864.208333333336</v>
      </c>
      <c r="B11407" s="6">
        <v>287.52999999999997</v>
      </c>
      <c r="C11407" s="6">
        <v>265.84244000000001</v>
      </c>
      <c r="D11407" s="6">
        <v>8.1580503098000301E-2</v>
      </c>
      <c r="E11407" s="4">
        <f t="shared" si="44"/>
        <v>0.17468187828059281</v>
      </c>
      <c r="F11407" s="4"/>
    </row>
    <row r="11408" spans="1:6" ht="13.2" x14ac:dyDescent="0.25">
      <c r="A11408" s="5">
        <v>44864.25</v>
      </c>
      <c r="B11408" s="6">
        <v>302.41000000000003</v>
      </c>
      <c r="C11408" s="6">
        <v>264.82974999999999</v>
      </c>
      <c r="D11408" s="6">
        <v>0.141903430411424</v>
      </c>
      <c r="E11408" s="4">
        <f t="shared" si="44"/>
        <v>0.17689298477748669</v>
      </c>
      <c r="F11408" s="4"/>
    </row>
    <row r="11409" spans="1:6" ht="13.2" x14ac:dyDescent="0.25">
      <c r="A11409" s="5">
        <v>44864.291666666664</v>
      </c>
      <c r="B11409" s="6">
        <v>303.08</v>
      </c>
      <c r="C11409" s="6">
        <v>261.226</v>
      </c>
      <c r="D11409" s="6">
        <v>0.16022141746992999</v>
      </c>
      <c r="E11409" s="4">
        <f t="shared" si="44"/>
        <v>0.17916128231060371</v>
      </c>
      <c r="F11409" s="4"/>
    </row>
    <row r="11410" spans="1:6" ht="13.2" x14ac:dyDescent="0.25">
      <c r="A11410" s="5">
        <v>44864.333333333336</v>
      </c>
      <c r="B11410" s="6">
        <v>313.26</v>
      </c>
      <c r="C11410" s="6">
        <v>258.24268999999998</v>
      </c>
      <c r="D11410" s="6">
        <v>0.213044984932584</v>
      </c>
      <c r="E11410" s="4">
        <f t="shared" si="44"/>
        <v>0.18204186456380919</v>
      </c>
      <c r="F11410" s="4"/>
    </row>
    <row r="11411" spans="1:6" ht="13.2" x14ac:dyDescent="0.25">
      <c r="A11411" s="5">
        <v>44864.375</v>
      </c>
      <c r="B11411" s="6">
        <v>298.82</v>
      </c>
      <c r="C11411" s="6">
        <v>255.18912</v>
      </c>
      <c r="D11411" s="6">
        <v>0.17097468732209201</v>
      </c>
      <c r="E11411" s="4">
        <f t="shared" si="44"/>
        <v>0.18356825497459539</v>
      </c>
      <c r="F11411" s="4"/>
    </row>
    <row r="11412" spans="1:6" ht="13.2" x14ac:dyDescent="0.25">
      <c r="A11412" s="5">
        <v>44864.416666666664</v>
      </c>
      <c r="B11412" s="6">
        <v>299.14</v>
      </c>
      <c r="C11412" s="6">
        <v>255.37497999999999</v>
      </c>
      <c r="D11412" s="6">
        <v>0.17137552002940901</v>
      </c>
      <c r="E11412" s="4">
        <f t="shared" si="44"/>
        <v>0.18434476823796528</v>
      </c>
      <c r="F11412" s="4"/>
    </row>
    <row r="11413" spans="1:6" ht="13.2" x14ac:dyDescent="0.25">
      <c r="A11413" s="5">
        <v>44864.458333333336</v>
      </c>
      <c r="B11413" s="6">
        <v>308.35000000000002</v>
      </c>
      <c r="C11413" s="6">
        <v>257.81018</v>
      </c>
      <c r="D11413" s="6">
        <v>0.19603500528955001</v>
      </c>
      <c r="E11413" s="4">
        <f t="shared" si="44"/>
        <v>0.18657778769776701</v>
      </c>
      <c r="F11413" s="4"/>
    </row>
    <row r="11414" spans="1:6" ht="13.2" x14ac:dyDescent="0.25">
      <c r="A11414" s="5">
        <v>44864.5</v>
      </c>
      <c r="B11414" s="6">
        <v>311.27</v>
      </c>
      <c r="C11414" s="6">
        <v>258.04897999999997</v>
      </c>
      <c r="D11414" s="6">
        <v>0.206243868896517</v>
      </c>
      <c r="E11414" s="4">
        <f t="shared" si="44"/>
        <v>0.18875954981054102</v>
      </c>
      <c r="F11414" s="4"/>
    </row>
    <row r="11415" spans="1:6" ht="13.2" x14ac:dyDescent="0.25">
      <c r="A11415" s="5">
        <v>44864.541666666664</v>
      </c>
      <c r="B11415" s="6">
        <v>316.18</v>
      </c>
      <c r="C11415" s="6">
        <v>254.63087999999999</v>
      </c>
      <c r="D11415" s="6">
        <v>0.24171899339153199</v>
      </c>
      <c r="E11415" s="4">
        <f t="shared" si="44"/>
        <v>0.19083922025967959</v>
      </c>
      <c r="F11415" s="4"/>
    </row>
    <row r="11416" spans="1:6" ht="13.2" x14ac:dyDescent="0.25">
      <c r="A11416" s="5">
        <v>44864.583333333336</v>
      </c>
      <c r="B11416" s="6">
        <v>318.63</v>
      </c>
      <c r="C11416" s="6">
        <v>246.42005</v>
      </c>
      <c r="D11416" s="6">
        <v>0.29303601715850602</v>
      </c>
      <c r="E11416" s="4">
        <f t="shared" si="44"/>
        <v>0.19240146442284925</v>
      </c>
      <c r="F11416" s="4"/>
    </row>
    <row r="11417" spans="1:6" ht="13.2" x14ac:dyDescent="0.25">
      <c r="A11417" s="5">
        <v>44864.625</v>
      </c>
      <c r="B11417" s="6">
        <v>301.85000000000002</v>
      </c>
      <c r="C11417" s="6">
        <v>221.69159999999999</v>
      </c>
      <c r="D11417" s="6">
        <v>0.36157617158250399</v>
      </c>
      <c r="E11417" s="4">
        <f t="shared" si="44"/>
        <v>0.1973493375939078</v>
      </c>
      <c r="F11417" s="4"/>
    </row>
    <row r="11418" spans="1:6" ht="13.2" x14ac:dyDescent="0.25">
      <c r="A11418" s="5">
        <v>44864.666666666664</v>
      </c>
      <c r="B11418" s="6">
        <v>184.32</v>
      </c>
      <c r="C11418" s="6">
        <v>184.99093999999999</v>
      </c>
      <c r="D11418" s="6">
        <v>3.6268803218146798E-3</v>
      </c>
      <c r="E11418" s="4">
        <f t="shared" si="44"/>
        <v>0.1917881734892487</v>
      </c>
      <c r="F11418" s="4"/>
    </row>
    <row r="11419" spans="1:6" ht="13.2" x14ac:dyDescent="0.25">
      <c r="A11419" s="5">
        <v>44864.708333333336</v>
      </c>
      <c r="B11419" s="6">
        <v>123.38</v>
      </c>
      <c r="C11419" s="6">
        <v>155.45927</v>
      </c>
      <c r="D11419" s="6">
        <v>0.20635160579359399</v>
      </c>
      <c r="E11419" s="4">
        <f t="shared" si="44"/>
        <v>0.18926906990209755</v>
      </c>
      <c r="F11419" s="4"/>
    </row>
    <row r="11420" spans="1:6" ht="13.2" x14ac:dyDescent="0.25">
      <c r="A11420" s="5">
        <v>44864.75</v>
      </c>
      <c r="B11420" s="6">
        <v>118.25</v>
      </c>
      <c r="C11420" s="6">
        <v>146.17486</v>
      </c>
      <c r="D11420" s="6">
        <v>0.19103736442778099</v>
      </c>
      <c r="E11420" s="4">
        <f t="shared" si="44"/>
        <v>0.18811279280850665</v>
      </c>
      <c r="F11420" s="4"/>
    </row>
    <row r="11421" spans="1:6" ht="13.2" x14ac:dyDescent="0.25">
      <c r="A11421" s="5">
        <v>44864.791666666664</v>
      </c>
      <c r="B11421" s="6">
        <v>121.38</v>
      </c>
      <c r="C11421" s="6">
        <v>147.46458000000001</v>
      </c>
      <c r="D11421" s="6">
        <v>0.176887087055074</v>
      </c>
      <c r="E11421" s="4">
        <f t="shared" si="44"/>
        <v>0.18638319417815608</v>
      </c>
      <c r="F11421" s="4"/>
    </row>
    <row r="11422" spans="1:6" ht="13.2" x14ac:dyDescent="0.25">
      <c r="A11422" s="5">
        <v>44864.833333333336</v>
      </c>
      <c r="B11422" s="6">
        <v>119.52</v>
      </c>
      <c r="C11422" s="6">
        <v>147.71727000000001</v>
      </c>
      <c r="D11422" s="6">
        <v>0.19088675278117401</v>
      </c>
      <c r="E11422" s="4">
        <f t="shared" si="44"/>
        <v>0.18439524982653885</v>
      </c>
      <c r="F11422" s="4"/>
    </row>
    <row r="11423" spans="1:6" ht="13.2" x14ac:dyDescent="0.25">
      <c r="A11423" s="5">
        <v>44864.875</v>
      </c>
      <c r="B11423" s="6">
        <v>116.1</v>
      </c>
      <c r="C11423" s="6">
        <v>149.67608000000001</v>
      </c>
      <c r="D11423" s="6">
        <v>0.224324955597447</v>
      </c>
      <c r="E11423" s="4">
        <f t="shared" si="44"/>
        <v>0.18053057887584775</v>
      </c>
      <c r="F11423" s="4"/>
    </row>
    <row r="11424" spans="1:6" ht="13.2" x14ac:dyDescent="0.25">
      <c r="A11424" s="5">
        <v>44864.916666666664</v>
      </c>
      <c r="B11424" s="6">
        <v>106.8</v>
      </c>
      <c r="C11424" s="6">
        <v>159.55029999999999</v>
      </c>
      <c r="D11424" s="6">
        <v>0.33061861995872099</v>
      </c>
      <c r="E11424" s="4">
        <f t="shared" si="44"/>
        <v>0.17770693602223972</v>
      </c>
      <c r="F11424" s="4"/>
    </row>
    <row r="11425" spans="1:6" ht="13.2" x14ac:dyDescent="0.25">
      <c r="A11425" s="5">
        <v>44864.958333333336</v>
      </c>
      <c r="B11425" s="6">
        <v>121.81</v>
      </c>
      <c r="C11425" s="6">
        <v>182.27741</v>
      </c>
      <c r="D11425" s="6">
        <v>0.33173287902214499</v>
      </c>
      <c r="E11425" s="4">
        <f t="shared" si="44"/>
        <v>0.17487818646465514</v>
      </c>
      <c r="F11425" s="4"/>
    </row>
    <row r="11426" spans="1:6" ht="13.2" x14ac:dyDescent="0.25">
      <c r="A11426" s="5">
        <v>44862</v>
      </c>
      <c r="B11426" s="6">
        <v>186.95</v>
      </c>
      <c r="C11426" s="6">
        <v>245.40876</v>
      </c>
      <c r="D11426" s="6">
        <v>0.238209752577699</v>
      </c>
      <c r="E11426" s="4">
        <f t="shared" si="44"/>
        <v>0.17607287066500055</v>
      </c>
      <c r="F11426" s="4"/>
    </row>
    <row r="11427" spans="1:6" ht="13.2" x14ac:dyDescent="0.25">
      <c r="A11427" s="5">
        <v>44862.041666666664</v>
      </c>
      <c r="B11427" s="6">
        <v>280.68</v>
      </c>
      <c r="C11427" s="6">
        <v>284.02258</v>
      </c>
      <c r="D11427" s="6">
        <v>1.1768712191826399E-2</v>
      </c>
      <c r="E11427" s="4">
        <f t="shared" si="44"/>
        <v>0.17576796459101907</v>
      </c>
      <c r="F11427" s="4"/>
    </row>
    <row r="11428" spans="1:6" ht="13.2" x14ac:dyDescent="0.25">
      <c r="A11428" s="5">
        <v>44862.083333333336</v>
      </c>
      <c r="B11428" s="6">
        <v>315.63</v>
      </c>
      <c r="C11428" s="6">
        <v>296.05423000000002</v>
      </c>
      <c r="D11428" s="6">
        <v>6.6122243887547102E-2</v>
      </c>
      <c r="E11428" s="4">
        <f t="shared" si="44"/>
        <v>0.17611289988996828</v>
      </c>
      <c r="F11428" s="4"/>
    </row>
    <row r="11429" spans="1:6" ht="13.2" x14ac:dyDescent="0.25">
      <c r="A11429" s="5">
        <v>44862.125</v>
      </c>
      <c r="B11429" s="6">
        <v>312.93</v>
      </c>
      <c r="C11429" s="6">
        <v>292.96355999999997</v>
      </c>
      <c r="D11429" s="6">
        <v>6.81533225497397E-2</v>
      </c>
      <c r="E11429" s="4">
        <f t="shared" si="44"/>
        <v>0.17877255309235959</v>
      </c>
      <c r="F11429" s="4"/>
    </row>
    <row r="11430" spans="1:6" ht="13.2" x14ac:dyDescent="0.25">
      <c r="A11430" s="5">
        <v>44862.166666666664</v>
      </c>
      <c r="B11430" s="6">
        <v>310.39999999999998</v>
      </c>
      <c r="C11430" s="6">
        <v>288.20071999999999</v>
      </c>
      <c r="D11430" s="6">
        <v>7.7027149689285895E-2</v>
      </c>
      <c r="E11430" s="4">
        <f t="shared" si="44"/>
        <v>0.18143574689316241</v>
      </c>
      <c r="F11430" s="4"/>
    </row>
    <row r="11431" spans="1:6" ht="13.2" x14ac:dyDescent="0.25">
      <c r="A11431" s="5">
        <v>44862.208333333336</v>
      </c>
      <c r="B11431" s="6">
        <v>303.68</v>
      </c>
      <c r="C11431" s="6">
        <v>287.46897999999999</v>
      </c>
      <c r="D11431" s="6">
        <v>5.63922409993593E-2</v>
      </c>
      <c r="E11431" s="4">
        <f t="shared" si="44"/>
        <v>0.18038623597238568</v>
      </c>
      <c r="F11431" s="4"/>
    </row>
    <row r="11432" spans="1:6" ht="13.2" x14ac:dyDescent="0.25">
      <c r="A11432" s="5">
        <v>44862.25</v>
      </c>
      <c r="B11432" s="6">
        <v>304.38</v>
      </c>
      <c r="C11432" s="6">
        <v>289.68921999999998</v>
      </c>
      <c r="D11432" s="6">
        <v>5.0712208069047297E-2</v>
      </c>
      <c r="E11432" s="4">
        <f t="shared" si="44"/>
        <v>0.17658660170811999</v>
      </c>
      <c r="F11432" s="4"/>
    </row>
    <row r="11433" spans="1:6" ht="13.2" x14ac:dyDescent="0.25">
      <c r="A11433" s="5">
        <v>44862.291666666664</v>
      </c>
      <c r="B11433" s="6">
        <v>301.14</v>
      </c>
      <c r="C11433" s="6">
        <v>289.98647</v>
      </c>
      <c r="D11433" s="6">
        <v>3.8462242738428402E-2</v>
      </c>
      <c r="E11433" s="4">
        <f t="shared" si="44"/>
        <v>0.1715133027609741</v>
      </c>
      <c r="F11433" s="4"/>
    </row>
    <row r="11434" spans="1:6" ht="13.2" x14ac:dyDescent="0.25">
      <c r="A11434" s="5">
        <v>44862.333333333336</v>
      </c>
      <c r="B11434" s="6">
        <v>307.89999999999998</v>
      </c>
      <c r="C11434" s="6">
        <v>289.61266000000001</v>
      </c>
      <c r="D11434" s="6">
        <v>6.3144131889814298E-2</v>
      </c>
      <c r="E11434" s="4">
        <f t="shared" si="44"/>
        <v>0.16526743388419204</v>
      </c>
      <c r="F11434" s="4"/>
    </row>
    <row r="11435" spans="1:6" ht="13.2" x14ac:dyDescent="0.25">
      <c r="A11435" s="5">
        <v>44862.375</v>
      </c>
      <c r="B11435" s="6">
        <v>321.63</v>
      </c>
      <c r="C11435" s="6">
        <v>288.31761</v>
      </c>
      <c r="D11435" s="6">
        <v>0.115540601214056</v>
      </c>
      <c r="E11435" s="4">
        <f t="shared" si="44"/>
        <v>0.16295768029635718</v>
      </c>
      <c r="F11435" s="4"/>
    </row>
    <row r="11436" spans="1:6" ht="13.2" x14ac:dyDescent="0.25">
      <c r="A11436" s="5">
        <v>44862.416666666664</v>
      </c>
      <c r="B11436" s="6">
        <v>322.35000000000002</v>
      </c>
      <c r="C11436" s="6">
        <v>286.79768999999999</v>
      </c>
      <c r="D11436" s="6">
        <v>0.123963027735683</v>
      </c>
      <c r="E11436" s="4">
        <f t="shared" si="44"/>
        <v>0.16098215978411859</v>
      </c>
      <c r="F11436" s="4"/>
    </row>
    <row r="11437" spans="1:6" ht="13.2" x14ac:dyDescent="0.25">
      <c r="A11437" s="5">
        <v>44862.458333333336</v>
      </c>
      <c r="B11437" s="6">
        <v>321.01</v>
      </c>
      <c r="C11437" s="6">
        <v>284.60876000000002</v>
      </c>
      <c r="D11437" s="6">
        <v>0.127899225589542</v>
      </c>
      <c r="E11437" s="4">
        <f t="shared" si="44"/>
        <v>0.15814316896328492</v>
      </c>
      <c r="F11437" s="4"/>
    </row>
    <row r="11438" spans="1:6" ht="13.2" x14ac:dyDescent="0.25">
      <c r="A11438" s="5">
        <v>44862.5</v>
      </c>
      <c r="B11438" s="6">
        <v>324.2</v>
      </c>
      <c r="C11438" s="6">
        <v>287.30840999999998</v>
      </c>
      <c r="D11438" s="6">
        <v>0.12840414243356099</v>
      </c>
      <c r="E11438" s="4">
        <f t="shared" si="44"/>
        <v>0.15489984702732842</v>
      </c>
      <c r="F11438" s="4"/>
    </row>
    <row r="11439" spans="1:6" ht="13.2" x14ac:dyDescent="0.25">
      <c r="A11439" s="5">
        <v>44862.541666666664</v>
      </c>
      <c r="B11439" s="6">
        <v>328.06</v>
      </c>
      <c r="C11439" s="6">
        <v>292.74982999999997</v>
      </c>
      <c r="D11439" s="6">
        <v>0.120615509836504</v>
      </c>
      <c r="E11439" s="4">
        <f t="shared" si="44"/>
        <v>0.14985386854586893</v>
      </c>
      <c r="F11439" s="4"/>
    </row>
    <row r="11440" spans="1:6" ht="13.2" x14ac:dyDescent="0.25">
      <c r="A11440" s="5">
        <v>44862.583333333336</v>
      </c>
      <c r="B11440" s="6">
        <v>319.77999999999997</v>
      </c>
      <c r="C11440" s="6">
        <v>285.69657999999998</v>
      </c>
      <c r="D11440" s="6">
        <v>0.11929936298152299</v>
      </c>
      <c r="E11440" s="4">
        <f t="shared" si="44"/>
        <v>0.14261484128849464</v>
      </c>
      <c r="F11440" s="4"/>
    </row>
    <row r="11441" spans="1:6" ht="13.2" x14ac:dyDescent="0.25">
      <c r="A11441" s="5">
        <v>44862.625</v>
      </c>
      <c r="B11441" s="6">
        <v>293.81</v>
      </c>
      <c r="C11441" s="6">
        <v>241.78065000000001</v>
      </c>
      <c r="D11441" s="6">
        <v>0.21519236547672399</v>
      </c>
      <c r="E11441" s="4">
        <f t="shared" si="44"/>
        <v>0.13651551603408713</v>
      </c>
      <c r="F11441" s="4"/>
    </row>
    <row r="11442" spans="1:6" ht="13.2" x14ac:dyDescent="0.25">
      <c r="A11442" s="5">
        <v>44862.666666666664</v>
      </c>
      <c r="B11442" s="6">
        <v>190.87</v>
      </c>
      <c r="C11442" s="6">
        <v>177.51333</v>
      </c>
      <c r="D11442" s="6">
        <v>7.5243194412498507E-2</v>
      </c>
      <c r="E11442" s="4">
        <f t="shared" si="44"/>
        <v>0.13949952912119895</v>
      </c>
      <c r="F11442" s="4"/>
    </row>
    <row r="11443" spans="1:6" ht="13.2" x14ac:dyDescent="0.25">
      <c r="A11443" s="5">
        <v>44862.708333333336</v>
      </c>
      <c r="B11443" s="6">
        <v>140.1</v>
      </c>
      <c r="C11443" s="6">
        <v>133.93907999999999</v>
      </c>
      <c r="D11443" s="6">
        <v>4.5997926818670098E-2</v>
      </c>
      <c r="E11443" s="4">
        <f t="shared" si="44"/>
        <v>0.13281812583057714</v>
      </c>
      <c r="F11443" s="4"/>
    </row>
    <row r="11444" spans="1:6" ht="13.2" x14ac:dyDescent="0.25">
      <c r="A11444" s="5">
        <v>44862.75</v>
      </c>
      <c r="B11444" s="6">
        <v>139.02000000000001</v>
      </c>
      <c r="C11444" s="6">
        <v>125.97769</v>
      </c>
      <c r="D11444" s="6">
        <v>0.103528727983502</v>
      </c>
      <c r="E11444" s="4">
        <f t="shared" si="44"/>
        <v>0.12917193264539883</v>
      </c>
      <c r="F11444" s="4"/>
    </row>
    <row r="11445" spans="1:6" ht="13.2" x14ac:dyDescent="0.25">
      <c r="A11445" s="5">
        <v>44862.791666666664</v>
      </c>
      <c r="B11445" s="6">
        <v>145.71</v>
      </c>
      <c r="C11445" s="6">
        <v>128.70362</v>
      </c>
      <c r="D11445" s="6">
        <v>0.13213598809419599</v>
      </c>
      <c r="E11445" s="4">
        <f t="shared" si="44"/>
        <v>0.12730730352202893</v>
      </c>
      <c r="F11445" s="4"/>
    </row>
    <row r="11446" spans="1:6" ht="13.2" x14ac:dyDescent="0.25">
      <c r="A11446" s="5">
        <v>44862.833333333336</v>
      </c>
      <c r="B11446" s="6">
        <v>142.62</v>
      </c>
      <c r="C11446" s="6">
        <v>125.28713999999999</v>
      </c>
      <c r="D11446" s="6">
        <v>0.138345084738944</v>
      </c>
      <c r="E11446" s="4">
        <f t="shared" si="44"/>
        <v>0.12511806735360267</v>
      </c>
      <c r="F11446" s="4"/>
    </row>
    <row r="11447" spans="1:6" ht="13.2" x14ac:dyDescent="0.25">
      <c r="A11447" s="5">
        <v>44862.875</v>
      </c>
      <c r="B11447" s="6">
        <v>146.68</v>
      </c>
      <c r="C11447" s="6">
        <v>128.25861</v>
      </c>
      <c r="D11447" s="6">
        <v>0.14362692687843701</v>
      </c>
      <c r="E11447" s="4">
        <f t="shared" si="44"/>
        <v>0.12175564949031059</v>
      </c>
      <c r="F11447" s="4"/>
    </row>
    <row r="11448" spans="1:6" ht="13.2" x14ac:dyDescent="0.25">
      <c r="A11448" s="5">
        <v>44862.916666666664</v>
      </c>
      <c r="B11448" s="6">
        <v>150.19999999999999</v>
      </c>
      <c r="C11448" s="6">
        <v>149.11242999999999</v>
      </c>
      <c r="D11448" s="6">
        <v>7.2936240124314199E-3</v>
      </c>
      <c r="E11448" s="4">
        <f t="shared" si="44"/>
        <v>0.10828377465921518</v>
      </c>
      <c r="F11448" s="4"/>
    </row>
    <row r="11449" spans="1:6" ht="13.2" x14ac:dyDescent="0.25">
      <c r="A11449" s="5">
        <v>44862.958333333336</v>
      </c>
      <c r="B11449" s="6">
        <v>177.67</v>
      </c>
      <c r="C11449" s="6">
        <v>187.88871</v>
      </c>
      <c r="D11449" s="6">
        <v>5.4387035814978002E-2</v>
      </c>
      <c r="E11449" s="4">
        <f t="shared" si="44"/>
        <v>9.6727697858916536E-2</v>
      </c>
      <c r="F11449" s="4"/>
    </row>
    <row r="11450" spans="1:6" ht="13.2" x14ac:dyDescent="0.25">
      <c r="A11450" s="5">
        <v>44863</v>
      </c>
      <c r="B11450" s="6">
        <v>234.54</v>
      </c>
      <c r="C11450" s="6">
        <v>242.20286999999999</v>
      </c>
      <c r="D11450" s="6">
        <v>3.16382295552484E-2</v>
      </c>
      <c r="E11450" s="4">
        <f t="shared" si="44"/>
        <v>8.8120551066314431E-2</v>
      </c>
      <c r="F11450" s="4"/>
    </row>
    <row r="11451" spans="1:6" ht="13.2" x14ac:dyDescent="0.25">
      <c r="A11451" s="5">
        <v>44863.041666666664</v>
      </c>
      <c r="B11451" s="6">
        <v>295.27</v>
      </c>
      <c r="C11451" s="6">
        <v>278.14280000000002</v>
      </c>
      <c r="D11451" s="6">
        <v>6.1577002892039399E-2</v>
      </c>
      <c r="E11451" s="4">
        <f t="shared" si="44"/>
        <v>9.0195896512156634E-2</v>
      </c>
      <c r="F11451" s="4"/>
    </row>
    <row r="11452" spans="1:6" ht="13.2" x14ac:dyDescent="0.25">
      <c r="A11452" s="5">
        <v>44863.083333333336</v>
      </c>
      <c r="B11452" s="6">
        <v>322.8</v>
      </c>
      <c r="C11452" s="6">
        <v>293.34694999999999</v>
      </c>
      <c r="D11452" s="6">
        <v>0.10040346422555201</v>
      </c>
      <c r="E11452" s="4">
        <f t="shared" si="44"/>
        <v>9.1624280692906845E-2</v>
      </c>
      <c r="F11452" s="4"/>
    </row>
    <row r="11453" spans="1:6" ht="13.2" x14ac:dyDescent="0.25">
      <c r="A11453" s="5">
        <v>44863.125</v>
      </c>
      <c r="B11453" s="6">
        <v>318.35000000000002</v>
      </c>
      <c r="C11453" s="6">
        <v>292.50740000000002</v>
      </c>
      <c r="D11453" s="6">
        <v>8.8348534088368305E-2</v>
      </c>
      <c r="E11453" s="4">
        <f t="shared" si="44"/>
        <v>9.2465747840349721E-2</v>
      </c>
      <c r="F11453" s="4"/>
    </row>
    <row r="11454" spans="1:6" ht="13.2" x14ac:dyDescent="0.25">
      <c r="A11454" s="5">
        <v>44863.166666666664</v>
      </c>
      <c r="B11454" s="6">
        <v>320.02999999999997</v>
      </c>
      <c r="C11454" s="6">
        <v>287.9579</v>
      </c>
      <c r="D11454" s="6">
        <v>0.11137773959318301</v>
      </c>
      <c r="E11454" s="4">
        <f t="shared" si="44"/>
        <v>9.3897022419678788E-2</v>
      </c>
      <c r="F11454" s="4"/>
    </row>
    <row r="11455" spans="1:6" ht="13.2" x14ac:dyDescent="0.25">
      <c r="A11455" s="5">
        <v>44863.208333333336</v>
      </c>
      <c r="B11455" s="6">
        <v>321.18</v>
      </c>
      <c r="C11455" s="6">
        <v>287.10721999999998</v>
      </c>
      <c r="D11455" s="6">
        <v>0.118676151717814</v>
      </c>
      <c r="E11455" s="4">
        <f t="shared" si="44"/>
        <v>9.6492185366281069E-2</v>
      </c>
      <c r="F11455" s="4"/>
    </row>
    <row r="11456" spans="1:6" ht="13.2" x14ac:dyDescent="0.25">
      <c r="A11456" s="5">
        <v>44863.25</v>
      </c>
      <c r="B11456" s="6">
        <v>316.27999999999997</v>
      </c>
      <c r="C11456" s="6">
        <v>286.81536999999997</v>
      </c>
      <c r="D11456" s="6">
        <v>0.10273030347013801</v>
      </c>
      <c r="E11456" s="4">
        <f t="shared" si="44"/>
        <v>9.8659606007993186E-2</v>
      </c>
      <c r="F11456" s="4"/>
    </row>
    <row r="11457" spans="1:6" ht="13.2" x14ac:dyDescent="0.25">
      <c r="A11457" s="5">
        <v>44863.291666666664</v>
      </c>
      <c r="B11457" s="6">
        <v>318.22000000000003</v>
      </c>
      <c r="C11457" s="6">
        <v>283.21127999999999</v>
      </c>
      <c r="D11457" s="6">
        <v>0.12361343799583099</v>
      </c>
      <c r="E11457" s="4">
        <f t="shared" si="44"/>
        <v>0.1022075724770516</v>
      </c>
      <c r="F11457" s="4"/>
    </row>
    <row r="11458" spans="1:6" ht="13.2" x14ac:dyDescent="0.25">
      <c r="A11458" s="5">
        <v>44863.333333333336</v>
      </c>
      <c r="B11458" s="6">
        <v>325.26</v>
      </c>
      <c r="C11458" s="6">
        <v>279.84609</v>
      </c>
      <c r="D11458" s="6">
        <v>0.16228173850847699</v>
      </c>
      <c r="E11458" s="4">
        <f t="shared" si="44"/>
        <v>0.10633830608616257</v>
      </c>
      <c r="F11458" s="4"/>
    </row>
    <row r="11459" spans="1:6" ht="13.2" x14ac:dyDescent="0.25">
      <c r="A11459" s="5">
        <v>44863.375</v>
      </c>
      <c r="B11459" s="6">
        <v>318.98</v>
      </c>
      <c r="C11459" s="6">
        <v>276.89080999999999</v>
      </c>
      <c r="D11459" s="6">
        <v>0.15200645337416499</v>
      </c>
      <c r="E11459" s="4">
        <f t="shared" si="44"/>
        <v>0.10785771659283376</v>
      </c>
      <c r="F11459" s="4"/>
    </row>
    <row r="11460" spans="1:6" ht="13.2" x14ac:dyDescent="0.25">
      <c r="A11460" s="5">
        <v>44863.416666666664</v>
      </c>
      <c r="B11460" s="6">
        <v>325.43</v>
      </c>
      <c r="C11460" s="6">
        <v>275.01312000000001</v>
      </c>
      <c r="D11460" s="6">
        <v>0.18332536280450901</v>
      </c>
      <c r="E11460" s="4">
        <f t="shared" si="44"/>
        <v>0.11033114722070152</v>
      </c>
      <c r="F11460" s="4"/>
    </row>
    <row r="11461" spans="1:6" ht="13.2" x14ac:dyDescent="0.25">
      <c r="A11461" s="5">
        <v>44863.458333333336</v>
      </c>
      <c r="B11461" s="6">
        <v>322.85000000000002</v>
      </c>
      <c r="C11461" s="6">
        <v>272.71600999999998</v>
      </c>
      <c r="D11461" s="6">
        <v>0.18383222165797999</v>
      </c>
      <c r="E11461" s="4">
        <f t="shared" si="44"/>
        <v>0.1126616887235531</v>
      </c>
      <c r="F11461" s="4"/>
    </row>
    <row r="11462" spans="1:6" ht="13.2" x14ac:dyDescent="0.25">
      <c r="A11462" s="5">
        <v>44863.5</v>
      </c>
      <c r="B11462" s="6">
        <v>320.72000000000003</v>
      </c>
      <c r="C11462" s="6">
        <v>272.64028999999999</v>
      </c>
      <c r="D11462" s="6">
        <v>0.17634851400722901</v>
      </c>
      <c r="E11462" s="4">
        <f t="shared" si="44"/>
        <v>0.11465937087245597</v>
      </c>
      <c r="F11462" s="4"/>
    </row>
    <row r="11463" spans="1:6" ht="13.2" x14ac:dyDescent="0.25">
      <c r="A11463" s="5">
        <v>44863.541666666664</v>
      </c>
      <c r="B11463" s="6">
        <v>321.75</v>
      </c>
      <c r="C11463" s="6">
        <v>273.13031000000001</v>
      </c>
      <c r="D11463" s="6">
        <v>0.17800913417481901</v>
      </c>
      <c r="E11463" s="4">
        <f t="shared" si="44"/>
        <v>0.11705077188655243</v>
      </c>
      <c r="F11463" s="4"/>
    </row>
    <row r="11464" spans="1:6" ht="13.2" x14ac:dyDescent="0.25">
      <c r="A11464" s="5">
        <v>44863.583333333336</v>
      </c>
      <c r="B11464" s="6">
        <v>326.43</v>
      </c>
      <c r="C11464" s="6">
        <v>265.14823000000001</v>
      </c>
      <c r="D11464" s="6">
        <v>0.23112268182970699</v>
      </c>
      <c r="E11464" s="4">
        <f t="shared" si="44"/>
        <v>0.12171007683856006</v>
      </c>
      <c r="F11464" s="4"/>
    </row>
    <row r="11465" spans="1:6" ht="13.2" x14ac:dyDescent="0.25">
      <c r="A11465" s="5">
        <v>44863.625</v>
      </c>
      <c r="B11465" s="6">
        <v>291.99</v>
      </c>
      <c r="C11465" s="6">
        <v>232.56647000000001</v>
      </c>
      <c r="D11465" s="6">
        <v>0.25551202630370501</v>
      </c>
      <c r="E11465" s="4">
        <f t="shared" si="44"/>
        <v>0.12339006270635093</v>
      </c>
      <c r="F11465" s="4"/>
    </row>
    <row r="11466" spans="1:6" ht="13.2" x14ac:dyDescent="0.25">
      <c r="A11466" s="5">
        <v>44863.666666666664</v>
      </c>
      <c r="B11466" s="6">
        <v>170.72</v>
      </c>
      <c r="C11466" s="6">
        <v>186.35921999999999</v>
      </c>
      <c r="D11466" s="6">
        <v>8.3919754547158901E-2</v>
      </c>
      <c r="E11466" s="4">
        <f t="shared" si="44"/>
        <v>0.12375158604529511</v>
      </c>
      <c r="F11466" s="4"/>
    </row>
    <row r="11467" spans="1:6" ht="13.2" x14ac:dyDescent="0.25">
      <c r="A11467" s="5">
        <v>44863.708333333336</v>
      </c>
      <c r="B11467" s="6">
        <v>122.93</v>
      </c>
      <c r="C11467" s="6">
        <v>152.85584</v>
      </c>
      <c r="D11467" s="6">
        <v>0.19577819205337499</v>
      </c>
      <c r="E11467" s="4">
        <f t="shared" si="44"/>
        <v>0.12999243043007447</v>
      </c>
      <c r="F11467" s="4"/>
    </row>
    <row r="11468" spans="1:6" ht="13.2" x14ac:dyDescent="0.25">
      <c r="A11468" s="5">
        <v>44863.75</v>
      </c>
      <c r="B11468" s="6">
        <v>122.82</v>
      </c>
      <c r="C11468" s="6">
        <v>144.38173</v>
      </c>
      <c r="D11468" s="6">
        <v>0.14933835465193501</v>
      </c>
      <c r="E11468" s="4">
        <f t="shared" si="44"/>
        <v>0.13190116487459252</v>
      </c>
      <c r="F11468" s="4"/>
    </row>
    <row r="11469" spans="1:6" ht="13.2" x14ac:dyDescent="0.25">
      <c r="A11469" s="5">
        <v>44863.791666666664</v>
      </c>
      <c r="B11469" s="6">
        <v>123.27</v>
      </c>
      <c r="C11469" s="6">
        <v>145.87450000000001</v>
      </c>
      <c r="D11469" s="6">
        <v>0.15495854313125301</v>
      </c>
      <c r="E11469" s="4">
        <f t="shared" si="44"/>
        <v>0.1328521046678032</v>
      </c>
      <c r="F11469" s="4"/>
    </row>
    <row r="11470" spans="1:6" ht="13.2" x14ac:dyDescent="0.25">
      <c r="A11470" s="5">
        <v>44863.833333333336</v>
      </c>
      <c r="B11470" s="6">
        <v>121.29</v>
      </c>
      <c r="C11470" s="6">
        <v>144.41719000000001</v>
      </c>
      <c r="D11470" s="6">
        <v>0.160141531627917</v>
      </c>
      <c r="E11470" s="4">
        <f t="shared" si="44"/>
        <v>0.13376028995484376</v>
      </c>
      <c r="F11470" s="4"/>
    </row>
    <row r="11471" spans="1:6" ht="13.2" x14ac:dyDescent="0.25">
      <c r="A11471" s="5">
        <v>44863.875</v>
      </c>
      <c r="B11471" s="6">
        <v>113.11</v>
      </c>
      <c r="C11471" s="6">
        <v>147.10764</v>
      </c>
      <c r="D11471" s="6">
        <v>0.23110723549096401</v>
      </c>
      <c r="E11471" s="4">
        <f t="shared" si="44"/>
        <v>0.13740530281369909</v>
      </c>
      <c r="F11471" s="4"/>
    </row>
    <row r="11472" spans="1:6" ht="13.2" x14ac:dyDescent="0.25">
      <c r="A11472" s="5">
        <v>44863.916666666664</v>
      </c>
      <c r="B11472" s="6">
        <v>107.88</v>
      </c>
      <c r="C11472" s="6">
        <v>162.65047000000001</v>
      </c>
      <c r="D11472" s="6">
        <v>0.336737237832758</v>
      </c>
      <c r="E11472" s="4">
        <f t="shared" si="44"/>
        <v>0.15113212005621268</v>
      </c>
      <c r="F11472" s="4"/>
    </row>
    <row r="11473" spans="1:6" ht="13.2" x14ac:dyDescent="0.25">
      <c r="A11473" s="5">
        <v>44863.958333333336</v>
      </c>
      <c r="B11473" s="6">
        <v>120.89</v>
      </c>
      <c r="C11473" s="6">
        <v>193.20509999999999</v>
      </c>
      <c r="D11473" s="6">
        <v>0.37429187945866799</v>
      </c>
      <c r="E11473" s="4">
        <f t="shared" si="44"/>
        <v>0.16446148854136644</v>
      </c>
      <c r="F11473" s="4"/>
    </row>
    <row r="11474" spans="1:6" ht="13.2" x14ac:dyDescent="0.25">
      <c r="A11474" s="5">
        <v>44864</v>
      </c>
      <c r="B11474" s="6">
        <v>175.13</v>
      </c>
      <c r="C11474" s="6">
        <v>218.52286000000001</v>
      </c>
      <c r="D11474" s="6">
        <v>0.19857354969635599</v>
      </c>
      <c r="E11474" s="4">
        <f t="shared" si="44"/>
        <v>0.17141712688057922</v>
      </c>
      <c r="F11474" s="4"/>
    </row>
    <row r="11475" spans="1:6" ht="13.2" x14ac:dyDescent="0.25">
      <c r="A11475" s="5">
        <v>44864.041666666664</v>
      </c>
      <c r="B11475" s="6">
        <v>257.58999999999997</v>
      </c>
      <c r="C11475" s="6">
        <v>253.059</v>
      </c>
      <c r="D11475" s="6">
        <v>1.7904915454498599E-2</v>
      </c>
      <c r="E11475" s="4">
        <f t="shared" si="44"/>
        <v>0.1695974565706817</v>
      </c>
      <c r="F11475" s="4"/>
    </row>
    <row r="11476" spans="1:6" ht="13.2" x14ac:dyDescent="0.25">
      <c r="A11476" s="5">
        <v>44864.083333333336</v>
      </c>
      <c r="B11476" s="6">
        <v>283.22000000000003</v>
      </c>
      <c r="C11476" s="6">
        <v>268.5575</v>
      </c>
      <c r="D11476" s="6">
        <v>5.45972463997468E-2</v>
      </c>
      <c r="E11476" s="4">
        <f t="shared" si="44"/>
        <v>0.16768886416127315</v>
      </c>
      <c r="F11476" s="4"/>
    </row>
    <row r="11477" spans="1:6" ht="13.2" x14ac:dyDescent="0.25">
      <c r="A11477" s="5">
        <v>44864.125</v>
      </c>
      <c r="B11477" s="6">
        <v>269.23</v>
      </c>
      <c r="C11477" s="6">
        <v>267.91257000000002</v>
      </c>
      <c r="D11477" s="6">
        <v>4.9173877881131204E-3</v>
      </c>
      <c r="E11477" s="4">
        <f t="shared" si="44"/>
        <v>0.16421256639876253</v>
      </c>
      <c r="F11477" s="4"/>
    </row>
    <row r="11478" spans="1:6" ht="13.2" x14ac:dyDescent="0.25">
      <c r="A11478" s="5">
        <v>44864.166666666664</v>
      </c>
      <c r="B11478" s="6">
        <v>269.08999999999997</v>
      </c>
      <c r="C11478" s="6">
        <v>263.94695999999999</v>
      </c>
      <c r="D11478" s="6">
        <v>1.9485126860335801E-2</v>
      </c>
      <c r="E11478" s="4">
        <f t="shared" si="44"/>
        <v>0.16038370753489389</v>
      </c>
      <c r="F11478" s="4"/>
    </row>
    <row r="11479" spans="1:6" ht="13.2" x14ac:dyDescent="0.25">
      <c r="A11479" s="5">
        <v>44864.208333333336</v>
      </c>
      <c r="B11479" s="6">
        <v>287.52999999999997</v>
      </c>
      <c r="C11479" s="6">
        <v>263.18560000000002</v>
      </c>
      <c r="D11479" s="6">
        <v>9.2498981707205594E-2</v>
      </c>
      <c r="E11479" s="4">
        <f t="shared" si="44"/>
        <v>0.15929299211778522</v>
      </c>
      <c r="F11479" s="4"/>
    </row>
    <row r="11480" spans="1:6" ht="13.2" x14ac:dyDescent="0.25">
      <c r="A11480" s="5">
        <v>44864.25</v>
      </c>
      <c r="B11480" s="6">
        <v>302.41000000000003</v>
      </c>
      <c r="C11480" s="6">
        <v>262.14206000000001</v>
      </c>
      <c r="D11480" s="6">
        <v>0.15361113741152399</v>
      </c>
      <c r="E11480" s="4">
        <f t="shared" si="44"/>
        <v>0.16141302686534295</v>
      </c>
      <c r="F11480" s="4"/>
    </row>
    <row r="11481" spans="1:6" ht="13.2" x14ac:dyDescent="0.25">
      <c r="A11481" s="5">
        <v>44864.291666666664</v>
      </c>
      <c r="B11481" s="6">
        <v>303.08</v>
      </c>
      <c r="C11481" s="6">
        <v>258.54646000000002</v>
      </c>
      <c r="D11481" s="6">
        <v>0.17224579288380101</v>
      </c>
      <c r="E11481" s="4">
        <f t="shared" si="44"/>
        <v>0.16343937498567507</v>
      </c>
      <c r="F11481" s="4"/>
    </row>
    <row r="11482" spans="1:6" ht="13.2" x14ac:dyDescent="0.25">
      <c r="A11482" s="5">
        <v>44864.333333333336</v>
      </c>
      <c r="B11482" s="6">
        <v>313.26</v>
      </c>
      <c r="C11482" s="6">
        <v>256.28341</v>
      </c>
      <c r="D11482" s="6">
        <v>0.22231868227443899</v>
      </c>
      <c r="E11482" s="4">
        <f t="shared" si="44"/>
        <v>0.16594091430925681</v>
      </c>
      <c r="F11482" s="4"/>
    </row>
    <row r="11483" spans="1:6" ht="13.2" x14ac:dyDescent="0.25">
      <c r="A11483" s="5">
        <v>44864.375</v>
      </c>
      <c r="B11483" s="6">
        <v>298.82</v>
      </c>
      <c r="C11483" s="6">
        <v>253.58687</v>
      </c>
      <c r="D11483" s="6">
        <v>0.17837331246684801</v>
      </c>
      <c r="E11483" s="4">
        <f t="shared" si="44"/>
        <v>0.16703953343811859</v>
      </c>
      <c r="F11483" s="4"/>
    </row>
    <row r="11484" spans="1:6" ht="13.2" x14ac:dyDescent="0.25">
      <c r="A11484" s="5">
        <v>44864.416666666664</v>
      </c>
      <c r="B11484" s="6">
        <v>299.14</v>
      </c>
      <c r="C11484" s="6">
        <v>251.26589000000001</v>
      </c>
      <c r="D11484" s="6">
        <v>0.190531671449713</v>
      </c>
      <c r="E11484" s="4">
        <f t="shared" si="44"/>
        <v>0.16733979629833542</v>
      </c>
      <c r="F11484" s="4"/>
    </row>
    <row r="11485" spans="1:6" ht="13.2" x14ac:dyDescent="0.25">
      <c r="A11485" s="5">
        <v>44864.458333333336</v>
      </c>
      <c r="B11485" s="6">
        <v>308.35000000000002</v>
      </c>
      <c r="C11485" s="6">
        <v>250.58771999999999</v>
      </c>
      <c r="D11485" s="6">
        <v>0.230507225174481</v>
      </c>
      <c r="E11485" s="4">
        <f t="shared" si="44"/>
        <v>0.169284588111523</v>
      </c>
      <c r="F11485" s="4"/>
    </row>
    <row r="11486" spans="1:6" ht="13.2" x14ac:dyDescent="0.25">
      <c r="A11486" s="5">
        <v>44864.5</v>
      </c>
      <c r="B11486" s="6">
        <v>311.27</v>
      </c>
      <c r="C11486" s="6">
        <v>252.82604000000001</v>
      </c>
      <c r="D11486" s="6">
        <v>0.23116273940769699</v>
      </c>
      <c r="E11486" s="4">
        <f t="shared" si="44"/>
        <v>0.17156851416987581</v>
      </c>
      <c r="F11486" s="4"/>
    </row>
    <row r="11487" spans="1:6" ht="13.2" x14ac:dyDescent="0.25">
      <c r="A11487" s="5">
        <v>44864.541666666664</v>
      </c>
      <c r="B11487" s="6">
        <v>316.18</v>
      </c>
      <c r="C11487" s="6">
        <v>254.94376</v>
      </c>
      <c r="D11487" s="6">
        <v>0.24019509243921</v>
      </c>
      <c r="E11487" s="4">
        <f t="shared" si="44"/>
        <v>0.17415959576422546</v>
      </c>
      <c r="F11487" s="4"/>
    </row>
    <row r="11488" spans="1:6" ht="13.2" x14ac:dyDescent="0.25">
      <c r="A11488" s="5">
        <v>44864.583333333336</v>
      </c>
      <c r="B11488" s="6">
        <v>318.63</v>
      </c>
      <c r="C11488" s="6">
        <v>248.38900000000001</v>
      </c>
      <c r="D11488" s="6">
        <v>0.28278627475451801</v>
      </c>
      <c r="E11488" s="4">
        <f t="shared" si="44"/>
        <v>0.17631224546942592</v>
      </c>
      <c r="F11488" s="4"/>
    </row>
    <row r="11489" spans="1:6" ht="13.2" x14ac:dyDescent="0.25">
      <c r="A11489" s="5">
        <v>44864.625</v>
      </c>
      <c r="B11489" s="6">
        <v>301.85000000000002</v>
      </c>
      <c r="C11489" s="6">
        <v>218.798</v>
      </c>
      <c r="D11489" s="6">
        <v>0.37958299436009402</v>
      </c>
      <c r="E11489" s="4">
        <f t="shared" si="44"/>
        <v>0.18148186913844211</v>
      </c>
      <c r="F11489" s="4"/>
    </row>
    <row r="11490" spans="1:6" ht="13.2" x14ac:dyDescent="0.25">
      <c r="A11490" s="5">
        <v>44864.666666666664</v>
      </c>
      <c r="B11490" s="6">
        <v>184.32</v>
      </c>
      <c r="C11490" s="6">
        <v>175.29179999999999</v>
      </c>
      <c r="D11490" s="6">
        <v>5.1503835319164901E-2</v>
      </c>
      <c r="E11490" s="4">
        <f t="shared" si="44"/>
        <v>0.18013120583727571</v>
      </c>
      <c r="F11490" s="4"/>
    </row>
    <row r="11491" spans="1:6" ht="13.2" x14ac:dyDescent="0.25">
      <c r="A11491" s="5">
        <v>44864.708333333336</v>
      </c>
      <c r="B11491" s="6">
        <v>123.38</v>
      </c>
      <c r="C11491" s="6">
        <v>142.1909</v>
      </c>
      <c r="D11491" s="6">
        <v>0.13229327615198999</v>
      </c>
      <c r="E11491" s="4">
        <f t="shared" si="44"/>
        <v>0.17748600100805131</v>
      </c>
      <c r="F11491" s="4"/>
    </row>
    <row r="11492" spans="1:6" ht="13.2" x14ac:dyDescent="0.25">
      <c r="A11492" s="5">
        <v>44864.75</v>
      </c>
      <c r="B11492" s="6">
        <v>118.25</v>
      </c>
      <c r="C11492" s="6">
        <v>133.32732999999999</v>
      </c>
      <c r="D11492" s="6">
        <v>0.11308506665512599</v>
      </c>
      <c r="E11492" s="4">
        <f t="shared" si="44"/>
        <v>0.17597544734151757</v>
      </c>
      <c r="F11492" s="4"/>
    </row>
    <row r="11493" spans="1:6" ht="13.2" x14ac:dyDescent="0.25">
      <c r="A11493" s="5">
        <v>44864.791666666664</v>
      </c>
      <c r="B11493" s="6">
        <v>121.38</v>
      </c>
      <c r="C11493" s="6">
        <v>135.70920000000001</v>
      </c>
      <c r="D11493" s="6">
        <v>0.105587535701337</v>
      </c>
      <c r="E11493" s="4">
        <f t="shared" si="44"/>
        <v>0.17391832203193777</v>
      </c>
      <c r="F11493" s="4"/>
    </row>
    <row r="11494" spans="1:6" ht="13.2" x14ac:dyDescent="0.25">
      <c r="A11494" s="5">
        <v>44864.833333333336</v>
      </c>
      <c r="B11494" s="6">
        <v>119.52</v>
      </c>
      <c r="C11494" s="6">
        <v>135.15814</v>
      </c>
      <c r="D11494" s="6">
        <v>0.11570253926252599</v>
      </c>
      <c r="E11494" s="4">
        <f t="shared" si="44"/>
        <v>0.17206669735004645</v>
      </c>
      <c r="F11494" s="4"/>
    </row>
    <row r="11495" spans="1:6" ht="13.2" x14ac:dyDescent="0.25">
      <c r="A11495" s="5">
        <v>44864.875</v>
      </c>
      <c r="B11495" s="6">
        <v>116.1</v>
      </c>
      <c r="C11495" s="6">
        <v>135.38631000000001</v>
      </c>
      <c r="D11495" s="6">
        <v>0.14245391576149699</v>
      </c>
      <c r="E11495" s="4">
        <f t="shared" si="44"/>
        <v>0.16837280902798532</v>
      </c>
      <c r="F11495" s="4"/>
    </row>
    <row r="11496" spans="1:6" ht="13.2" x14ac:dyDescent="0.25">
      <c r="A11496" s="5">
        <v>44864.916666666664</v>
      </c>
      <c r="B11496" s="6">
        <v>106.8</v>
      </c>
      <c r="C11496" s="6">
        <v>146.20329000000001</v>
      </c>
      <c r="D11496" s="6">
        <v>0.26951028256614401</v>
      </c>
      <c r="E11496" s="4">
        <f t="shared" si="44"/>
        <v>0.1655716858918764</v>
      </c>
      <c r="F11496" s="4"/>
    </row>
    <row r="11497" spans="1:6" ht="13.2" x14ac:dyDescent="0.25">
      <c r="A11497" s="5">
        <v>44864.958333333336</v>
      </c>
      <c r="B11497" s="6">
        <v>121.81</v>
      </c>
      <c r="C11497" s="6">
        <v>173.76951</v>
      </c>
      <c r="D11497" s="6">
        <v>0.29901396395719798</v>
      </c>
      <c r="E11497" s="4">
        <f t="shared" si="44"/>
        <v>0.16243510607931516</v>
      </c>
      <c r="F11497" s="4"/>
    </row>
    <row r="11498" spans="1:6" ht="13.2" x14ac:dyDescent="0.25">
      <c r="A11498" s="5">
        <v>44865</v>
      </c>
      <c r="B11498" s="6">
        <v>178.09</v>
      </c>
      <c r="C11498" s="6">
        <v>209.53415000000001</v>
      </c>
      <c r="D11498" s="6">
        <v>0.150066946127874</v>
      </c>
      <c r="E11498" s="4">
        <f t="shared" si="44"/>
        <v>0.16041399759729508</v>
      </c>
      <c r="F11498" s="4"/>
    </row>
    <row r="11499" spans="1:6" ht="13.2" x14ac:dyDescent="0.25">
      <c r="A11499" s="5">
        <v>44865.041666666664</v>
      </c>
      <c r="B11499" s="6">
        <v>282.27</v>
      </c>
      <c r="C11499" s="6">
        <v>245.03328999999999</v>
      </c>
      <c r="D11499" s="6">
        <v>0.15196592267115999</v>
      </c>
      <c r="E11499" s="4">
        <f t="shared" si="44"/>
        <v>0.16599987289798931</v>
      </c>
      <c r="F11499" s="4"/>
    </row>
    <row r="11500" spans="1:6" ht="13.2" x14ac:dyDescent="0.25">
      <c r="A11500" s="5">
        <v>44865.083333333336</v>
      </c>
      <c r="B11500" s="6">
        <v>306.63</v>
      </c>
      <c r="C11500" s="6">
        <v>262.72089999999997</v>
      </c>
      <c r="D11500" s="6">
        <v>0.167132116249601</v>
      </c>
      <c r="E11500" s="4">
        <f t="shared" ref="E11500:E11754" si="45">AVERAGE(D11477:D11500)</f>
        <v>0.17068882580839986</v>
      </c>
      <c r="F11500" s="4"/>
    </row>
    <row r="11501" spans="1:6" ht="13.2" x14ac:dyDescent="0.25">
      <c r="A11501" s="5">
        <v>44865.125</v>
      </c>
      <c r="B11501" s="6">
        <v>298.26</v>
      </c>
      <c r="C11501" s="6">
        <v>262.32997</v>
      </c>
      <c r="D11501" s="6">
        <v>0.13696502157187701</v>
      </c>
      <c r="E11501" s="4">
        <f t="shared" si="45"/>
        <v>0.17619081054939004</v>
      </c>
      <c r="F11501" s="4"/>
    </row>
    <row r="11502" spans="1:6" ht="13.2" x14ac:dyDescent="0.25">
      <c r="A11502" s="5">
        <v>44865.166666666664</v>
      </c>
      <c r="B11502" s="6">
        <v>292.05</v>
      </c>
      <c r="C11502" s="6">
        <v>257.16408999999999</v>
      </c>
      <c r="D11502" s="6">
        <v>0.13565622634171001</v>
      </c>
      <c r="E11502" s="4">
        <f t="shared" si="45"/>
        <v>0.18103127302778063</v>
      </c>
      <c r="F11502" s="4"/>
    </row>
    <row r="11503" spans="1:6" ht="13.2" x14ac:dyDescent="0.25">
      <c r="A11503" s="5">
        <v>44865.208333333336</v>
      </c>
      <c r="B11503" s="6">
        <v>285.58</v>
      </c>
      <c r="C11503" s="6">
        <v>255.82149000000001</v>
      </c>
      <c r="D11503" s="6">
        <v>0.116325293860183</v>
      </c>
      <c r="E11503" s="4">
        <f t="shared" si="45"/>
        <v>0.18202403603415471</v>
      </c>
      <c r="F11503" s="4"/>
    </row>
    <row r="11504" spans="1:6" ht="13.2" x14ac:dyDescent="0.25">
      <c r="A11504" s="5">
        <v>44865.25</v>
      </c>
      <c r="B11504" s="6">
        <v>293.55</v>
      </c>
      <c r="C11504" s="6">
        <v>254.45804000000001</v>
      </c>
      <c r="D11504" s="6">
        <v>0.153628315301021</v>
      </c>
      <c r="E11504" s="4">
        <f t="shared" si="45"/>
        <v>0.18202475177955046</v>
      </c>
      <c r="F11504" s="4"/>
    </row>
    <row r="11505" spans="1:6" ht="13.2" x14ac:dyDescent="0.25">
      <c r="A11505" s="5">
        <v>44865.291666666664</v>
      </c>
      <c r="B11505" s="6">
        <v>310.70999999999998</v>
      </c>
      <c r="C11505" s="6">
        <v>250.3099</v>
      </c>
      <c r="D11505" s="6">
        <v>0.24130128292968001</v>
      </c>
      <c r="E11505" s="4">
        <f t="shared" si="45"/>
        <v>0.18490206386479538</v>
      </c>
      <c r="F11505" s="4"/>
    </row>
    <row r="11506" spans="1:6" ht="13.2" x14ac:dyDescent="0.25">
      <c r="A11506" s="5">
        <v>44865.333333333336</v>
      </c>
      <c r="B11506" s="6">
        <v>322.93</v>
      </c>
      <c r="C11506" s="6">
        <v>247.86031</v>
      </c>
      <c r="D11506" s="6">
        <v>0.30287095985638002</v>
      </c>
      <c r="E11506" s="4">
        <f t="shared" si="45"/>
        <v>0.1882584087640429</v>
      </c>
      <c r="F11506" s="4"/>
    </row>
    <row r="11507" spans="1:6" ht="13.2" x14ac:dyDescent="0.25">
      <c r="A11507" s="5">
        <v>44865.375</v>
      </c>
      <c r="B11507" s="6">
        <v>326.57</v>
      </c>
      <c r="C11507" s="6">
        <v>245.8785</v>
      </c>
      <c r="D11507" s="6">
        <v>0.328176314724548</v>
      </c>
      <c r="E11507" s="4">
        <f t="shared" si="45"/>
        <v>0.19450020052478043</v>
      </c>
      <c r="F11507" s="4"/>
    </row>
    <row r="11508" spans="1:6" ht="13.2" x14ac:dyDescent="0.25">
      <c r="A11508" s="5">
        <v>44865.416666666664</v>
      </c>
      <c r="B11508" s="6">
        <v>329.88</v>
      </c>
      <c r="C11508" s="6">
        <v>245.50117</v>
      </c>
      <c r="D11508" s="6">
        <v>0.34370031719196997</v>
      </c>
      <c r="E11508" s="4">
        <f t="shared" si="45"/>
        <v>0.2008822274307078</v>
      </c>
      <c r="F11508" s="4"/>
    </row>
    <row r="11509" spans="1:6" ht="13.2" x14ac:dyDescent="0.25">
      <c r="A11509" s="5">
        <v>44865.458333333336</v>
      </c>
      <c r="B11509" s="6">
        <v>330.82</v>
      </c>
      <c r="C11509" s="6">
        <v>246.70733000000001</v>
      </c>
      <c r="D11509" s="6">
        <v>0.34094110620872098</v>
      </c>
      <c r="E11509" s="4">
        <f t="shared" si="45"/>
        <v>0.20548363914046777</v>
      </c>
      <c r="F11509" s="4"/>
    </row>
    <row r="11510" spans="1:6" ht="13.2" x14ac:dyDescent="0.25">
      <c r="A11510" s="5">
        <v>44865.5</v>
      </c>
      <c r="B11510" s="6">
        <v>329.27</v>
      </c>
      <c r="C11510" s="6">
        <v>249.74893</v>
      </c>
      <c r="D11510" s="6">
        <v>0.31840404681613599</v>
      </c>
      <c r="E11510" s="4">
        <f t="shared" si="45"/>
        <v>0.20911869361581939</v>
      </c>
      <c r="F11510" s="4"/>
    </row>
    <row r="11511" spans="1:6" ht="13.2" x14ac:dyDescent="0.25">
      <c r="A11511" s="5">
        <v>44865.541666666664</v>
      </c>
      <c r="B11511" s="6">
        <v>332.89</v>
      </c>
      <c r="C11511" s="6">
        <v>252.74200999999999</v>
      </c>
      <c r="D11511" s="6">
        <v>0.31711384268883502</v>
      </c>
      <c r="E11511" s="4">
        <f t="shared" si="45"/>
        <v>0.2123236415428871</v>
      </c>
      <c r="F11511" s="4"/>
    </row>
    <row r="11512" spans="1:6" ht="13.2" x14ac:dyDescent="0.25">
      <c r="A11512" s="5">
        <v>44865.583333333336</v>
      </c>
      <c r="B11512" s="6">
        <v>327.45999999999998</v>
      </c>
      <c r="C11512" s="6">
        <v>249.17444</v>
      </c>
      <c r="D11512" s="6">
        <v>0.31417973689436102</v>
      </c>
      <c r="E11512" s="4">
        <f t="shared" si="45"/>
        <v>0.21363170246538063</v>
      </c>
      <c r="F11512" s="4"/>
    </row>
    <row r="11513" spans="1:6" ht="13.2" x14ac:dyDescent="0.25">
      <c r="A11513" s="5">
        <v>44865.625</v>
      </c>
      <c r="B11513" s="6">
        <v>288.12</v>
      </c>
      <c r="C11513" s="6">
        <v>224.02902</v>
      </c>
      <c r="D11513" s="6">
        <v>0.28608338330453797</v>
      </c>
      <c r="E11513" s="4">
        <f t="shared" si="45"/>
        <v>0.20973588533806578</v>
      </c>
      <c r="F11513" s="4"/>
    </row>
    <row r="11514" spans="1:6" ht="13.2" x14ac:dyDescent="0.25">
      <c r="A11514" s="5">
        <v>44865.666666666664</v>
      </c>
      <c r="B11514" s="6">
        <v>199.33</v>
      </c>
      <c r="C11514" s="6">
        <v>182.26920999999999</v>
      </c>
      <c r="D11514" s="6">
        <v>9.36021503577045E-2</v>
      </c>
      <c r="E11514" s="4">
        <f t="shared" si="45"/>
        <v>0.21148998179800493</v>
      </c>
      <c r="F11514" s="4"/>
    </row>
    <row r="11515" spans="1:6" ht="13.2" x14ac:dyDescent="0.25">
      <c r="A11515" s="5">
        <v>44865.708333333336</v>
      </c>
      <c r="B11515" s="6">
        <v>156.21</v>
      </c>
      <c r="C11515" s="6">
        <v>146.43098000000001</v>
      </c>
      <c r="D11515" s="6">
        <v>6.6782452729606798E-2</v>
      </c>
      <c r="E11515" s="4">
        <f t="shared" si="45"/>
        <v>0.20876036415540558</v>
      </c>
      <c r="F11515" s="4"/>
    </row>
    <row r="11516" spans="1:6" ht="13.2" x14ac:dyDescent="0.25">
      <c r="A11516" s="5">
        <v>44865.75</v>
      </c>
      <c r="B11516" s="6">
        <v>160.13999999999999</v>
      </c>
      <c r="C11516" s="6">
        <v>133.37804</v>
      </c>
      <c r="D11516" s="6">
        <v>0.20064742291909499</v>
      </c>
      <c r="E11516" s="4">
        <f t="shared" si="45"/>
        <v>0.21240879566640433</v>
      </c>
      <c r="F11516" s="4"/>
    </row>
    <row r="11517" spans="1:6" ht="13.2" x14ac:dyDescent="0.25">
      <c r="A11517" s="5">
        <v>44865.791666666664</v>
      </c>
      <c r="B11517" s="6">
        <v>160.06</v>
      </c>
      <c r="C11517" s="6">
        <v>134.38435999999999</v>
      </c>
      <c r="D11517" s="6">
        <v>0.191061221707645</v>
      </c>
      <c r="E11517" s="4">
        <f t="shared" si="45"/>
        <v>0.21597019925000047</v>
      </c>
      <c r="F11517" s="4"/>
    </row>
    <row r="11518" spans="1:6" ht="13.2" x14ac:dyDescent="0.25">
      <c r="A11518" s="5">
        <v>44865.833333333336</v>
      </c>
      <c r="B11518" s="6">
        <v>159.71</v>
      </c>
      <c r="C11518" s="6">
        <v>135.49790999999999</v>
      </c>
      <c r="D11518" s="6">
        <v>0.17868976724437999</v>
      </c>
      <c r="E11518" s="4">
        <f t="shared" si="45"/>
        <v>0.21859466708257777</v>
      </c>
      <c r="F11518" s="4"/>
    </row>
    <row r="11519" spans="1:6" ht="13.2" x14ac:dyDescent="0.25">
      <c r="A11519" s="5">
        <v>44865.875</v>
      </c>
      <c r="B11519" s="6">
        <v>166.58</v>
      </c>
      <c r="C11519" s="6">
        <v>136.58284</v>
      </c>
      <c r="D11519" s="6">
        <v>0.21962612580028301</v>
      </c>
      <c r="E11519" s="4">
        <f t="shared" si="45"/>
        <v>0.22181017583419382</v>
      </c>
      <c r="F11519" s="4"/>
    </row>
    <row r="11520" spans="1:6" ht="13.2" x14ac:dyDescent="0.25">
      <c r="A11520" s="5">
        <v>44865.916666666664</v>
      </c>
      <c r="B11520" s="6">
        <v>173.74</v>
      </c>
      <c r="C11520" s="6">
        <v>144.71077</v>
      </c>
      <c r="D11520" s="6">
        <v>0.20060172439134899</v>
      </c>
      <c r="E11520" s="4">
        <f t="shared" si="45"/>
        <v>0.21893898591024408</v>
      </c>
      <c r="F11520" s="4"/>
    </row>
    <row r="11521" spans="1:6" ht="13.2" x14ac:dyDescent="0.25">
      <c r="A11521" s="5">
        <v>44865.958333333336</v>
      </c>
      <c r="B11521" s="6">
        <v>200.94</v>
      </c>
      <c r="C11521" s="6">
        <v>167.58563000000001</v>
      </c>
      <c r="D11521" s="6">
        <v>0.199028818879041</v>
      </c>
      <c r="E11521" s="4">
        <f t="shared" si="45"/>
        <v>0.21477293819865417</v>
      </c>
      <c r="F11521" s="4"/>
    </row>
    <row r="11522" spans="1:6" ht="13.2" x14ac:dyDescent="0.25">
      <c r="A11522" s="5">
        <v>44863</v>
      </c>
      <c r="B11522" s="6">
        <v>234.54</v>
      </c>
      <c r="C11522" s="6">
        <v>249.99680000000001</v>
      </c>
      <c r="D11522" s="6">
        <v>6.18279913982899E-2</v>
      </c>
      <c r="E11522" s="4">
        <f t="shared" si="45"/>
        <v>0.21109631508492147</v>
      </c>
      <c r="F11522" s="4"/>
    </row>
    <row r="11523" spans="1:6" ht="13.2" x14ac:dyDescent="0.25">
      <c r="A11523" s="5">
        <v>44863.041666666664</v>
      </c>
      <c r="B11523" s="6">
        <v>295.27</v>
      </c>
      <c r="C11523" s="6">
        <v>295.59800999999999</v>
      </c>
      <c r="D11523" s="6">
        <v>1.1096488775415099E-3</v>
      </c>
      <c r="E11523" s="4">
        <f t="shared" si="45"/>
        <v>0.2048106370101874</v>
      </c>
      <c r="F11523" s="4"/>
    </row>
    <row r="11524" spans="1:6" ht="13.2" x14ac:dyDescent="0.25">
      <c r="A11524" s="5">
        <v>44863.083333333336</v>
      </c>
      <c r="B11524" s="6">
        <v>322.8</v>
      </c>
      <c r="C11524" s="6">
        <v>316.84408000000002</v>
      </c>
      <c r="D11524" s="6">
        <v>1.8797636995458399E-2</v>
      </c>
      <c r="E11524" s="4">
        <f t="shared" si="45"/>
        <v>0.19863003370793142</v>
      </c>
      <c r="F11524" s="4"/>
    </row>
    <row r="11525" spans="1:6" ht="13.2" x14ac:dyDescent="0.25">
      <c r="A11525" s="5">
        <v>44863.125</v>
      </c>
      <c r="B11525" s="6">
        <v>318.35000000000002</v>
      </c>
      <c r="C11525" s="6">
        <v>318.29142000000002</v>
      </c>
      <c r="D11525" s="6">
        <v>1.8404517470187E-4</v>
      </c>
      <c r="E11525" s="4">
        <f t="shared" si="45"/>
        <v>0.19293082635804915</v>
      </c>
      <c r="F11525" s="4"/>
    </row>
    <row r="11526" spans="1:6" ht="13.2" x14ac:dyDescent="0.25">
      <c r="A11526" s="5">
        <v>44863.166666666664</v>
      </c>
      <c r="B11526" s="6">
        <v>320.02999999999997</v>
      </c>
      <c r="C11526" s="6">
        <v>313.98797000000002</v>
      </c>
      <c r="D11526" s="6">
        <v>1.9242870992796101E-2</v>
      </c>
      <c r="E11526" s="4">
        <f t="shared" si="45"/>
        <v>0.18808026988517776</v>
      </c>
      <c r="F11526" s="4"/>
    </row>
    <row r="11527" spans="1:6" ht="13.2" x14ac:dyDescent="0.25">
      <c r="A11527" s="5">
        <v>44863.208333333336</v>
      </c>
      <c r="B11527" s="6">
        <v>321.18</v>
      </c>
      <c r="C11527" s="6">
        <v>314.14641999999998</v>
      </c>
      <c r="D11527" s="6">
        <v>2.2389495955421099E-2</v>
      </c>
      <c r="E11527" s="4">
        <f t="shared" si="45"/>
        <v>0.18416627830581264</v>
      </c>
      <c r="F11527" s="4"/>
    </row>
    <row r="11528" spans="1:6" ht="13.2" x14ac:dyDescent="0.25">
      <c r="A11528" s="5">
        <v>44863.25</v>
      </c>
      <c r="B11528" s="6">
        <v>316.27999999999997</v>
      </c>
      <c r="C11528" s="6">
        <v>315.19195000000002</v>
      </c>
      <c r="D11528" s="6">
        <v>3.4520234415883798E-3</v>
      </c>
      <c r="E11528" s="4">
        <f t="shared" si="45"/>
        <v>0.17790893281166961</v>
      </c>
      <c r="F11528" s="4"/>
    </row>
    <row r="11529" spans="1:6" ht="13.2" x14ac:dyDescent="0.25">
      <c r="A11529" s="5">
        <v>44863.291666666664</v>
      </c>
      <c r="B11529" s="6">
        <v>318.22000000000003</v>
      </c>
      <c r="C11529" s="6">
        <v>310.97455000000002</v>
      </c>
      <c r="D11529" s="6">
        <v>2.32991735175756E-2</v>
      </c>
      <c r="E11529" s="4">
        <f t="shared" si="45"/>
        <v>0.16882551158616521</v>
      </c>
      <c r="F11529" s="4"/>
    </row>
    <row r="11530" spans="1:6" ht="13.2" x14ac:dyDescent="0.25">
      <c r="A11530" s="5">
        <v>44863.333333333336</v>
      </c>
      <c r="B11530" s="6">
        <v>325.26</v>
      </c>
      <c r="C11530" s="6">
        <v>306.37054999999998</v>
      </c>
      <c r="D11530" s="6">
        <v>6.1655567090244098E-2</v>
      </c>
      <c r="E11530" s="4">
        <f t="shared" si="45"/>
        <v>0.15877487022090961</v>
      </c>
      <c r="F11530" s="4"/>
    </row>
    <row r="11531" spans="1:6" ht="13.2" x14ac:dyDescent="0.25">
      <c r="A11531" s="5">
        <v>44863.375</v>
      </c>
      <c r="B11531" s="6">
        <v>318.98</v>
      </c>
      <c r="C11531" s="6">
        <v>303.78679</v>
      </c>
      <c r="D11531" s="6">
        <v>5.0012740843668697E-2</v>
      </c>
      <c r="E11531" s="4">
        <f t="shared" si="45"/>
        <v>0.14718472130920626</v>
      </c>
      <c r="F11531" s="4"/>
    </row>
    <row r="11532" spans="1:6" ht="13.2" x14ac:dyDescent="0.25">
      <c r="A11532" s="5">
        <v>44863.416666666664</v>
      </c>
      <c r="B11532" s="6">
        <v>325.43</v>
      </c>
      <c r="C11532" s="6">
        <v>304.78850999999997</v>
      </c>
      <c r="D11532" s="6">
        <v>6.7723976865138494E-2</v>
      </c>
      <c r="E11532" s="4">
        <f t="shared" si="45"/>
        <v>0.13568570712892164</v>
      </c>
      <c r="F11532" s="4"/>
    </row>
    <row r="11533" spans="1:6" ht="13.2" x14ac:dyDescent="0.25">
      <c r="A11533" s="5">
        <v>44863.458333333336</v>
      </c>
      <c r="B11533" s="6">
        <v>322.85000000000002</v>
      </c>
      <c r="C11533" s="6">
        <v>303.05630000000002</v>
      </c>
      <c r="D11533" s="6">
        <v>6.5313606745677294E-2</v>
      </c>
      <c r="E11533" s="4">
        <f t="shared" si="45"/>
        <v>0.12420122798462817</v>
      </c>
      <c r="F11533" s="4"/>
    </row>
    <row r="11534" spans="1:6" ht="13.2" x14ac:dyDescent="0.25">
      <c r="A11534" s="5">
        <v>44863.5</v>
      </c>
      <c r="B11534" s="6">
        <v>320.72000000000003</v>
      </c>
      <c r="C11534" s="6">
        <v>301.77819</v>
      </c>
      <c r="D11534" s="6">
        <v>6.2767325895884102E-2</v>
      </c>
      <c r="E11534" s="4">
        <f t="shared" si="45"/>
        <v>0.11354969794628433</v>
      </c>
      <c r="F11534" s="4"/>
    </row>
    <row r="11535" spans="1:6" ht="13.2" x14ac:dyDescent="0.25">
      <c r="A11535" s="5">
        <v>44863.541666666664</v>
      </c>
      <c r="B11535" s="6">
        <v>321.75</v>
      </c>
      <c r="C11535" s="6">
        <v>304.13927999999999</v>
      </c>
      <c r="D11535" s="6">
        <v>5.7903471067597703E-2</v>
      </c>
      <c r="E11535" s="4">
        <f t="shared" si="45"/>
        <v>0.10274926579539945</v>
      </c>
      <c r="F11535" s="4"/>
    </row>
    <row r="11536" spans="1:6" ht="13.2" x14ac:dyDescent="0.25">
      <c r="A11536" s="5">
        <v>44863.583333333336</v>
      </c>
      <c r="B11536" s="6">
        <v>326.43</v>
      </c>
      <c r="C11536" s="6">
        <v>300.74572999999998</v>
      </c>
      <c r="D11536" s="6">
        <v>8.5401944027600998E-2</v>
      </c>
      <c r="E11536" s="4">
        <f t="shared" si="45"/>
        <v>9.3216857759284455E-2</v>
      </c>
      <c r="F11536" s="4"/>
    </row>
    <row r="11537" spans="1:6" ht="13.2" x14ac:dyDescent="0.25">
      <c r="A11537" s="5">
        <v>44863.625</v>
      </c>
      <c r="B11537" s="6">
        <v>291.99</v>
      </c>
      <c r="C11537" s="6">
        <v>265.05874</v>
      </c>
      <c r="D11537" s="6">
        <v>0.101604874451602</v>
      </c>
      <c r="E11537" s="4">
        <f t="shared" si="45"/>
        <v>8.5530253223745453E-2</v>
      </c>
      <c r="F11537" s="4"/>
    </row>
    <row r="11538" spans="1:6" ht="13.2" x14ac:dyDescent="0.25">
      <c r="A11538" s="5">
        <v>44863.666666666664</v>
      </c>
      <c r="B11538" s="6">
        <v>170.72</v>
      </c>
      <c r="C11538" s="6">
        <v>205.45849000000001</v>
      </c>
      <c r="D11538" s="6">
        <v>0.16907789987164801</v>
      </c>
      <c r="E11538" s="4">
        <f t="shared" si="45"/>
        <v>8.8675076120159749E-2</v>
      </c>
      <c r="F11538" s="4"/>
    </row>
    <row r="11539" spans="1:6" ht="13.2" x14ac:dyDescent="0.25">
      <c r="A11539" s="5">
        <v>44863.708333333336</v>
      </c>
      <c r="B11539" s="6">
        <v>122.93</v>
      </c>
      <c r="C11539" s="6">
        <v>159.16036</v>
      </c>
      <c r="D11539" s="6">
        <v>0.22763431799224301</v>
      </c>
      <c r="E11539" s="4">
        <f t="shared" si="45"/>
        <v>9.5377237172769594E-2</v>
      </c>
      <c r="F11539" s="4"/>
    </row>
    <row r="11540" spans="1:6" ht="13.2" x14ac:dyDescent="0.25">
      <c r="A11540" s="5">
        <v>44863.75</v>
      </c>
      <c r="B11540" s="6">
        <v>122.82</v>
      </c>
      <c r="C11540" s="6">
        <v>145.49016</v>
      </c>
      <c r="D11540" s="6">
        <v>0.15581919766944999</v>
      </c>
      <c r="E11540" s="4">
        <f t="shared" si="45"/>
        <v>9.3509394454034389E-2</v>
      </c>
      <c r="F11540" s="4"/>
    </row>
    <row r="11541" spans="1:6" ht="13.2" x14ac:dyDescent="0.25">
      <c r="A11541" s="5">
        <v>44863.791666666664</v>
      </c>
      <c r="B11541" s="6">
        <v>123.27</v>
      </c>
      <c r="C11541" s="6">
        <v>145.47272000000001</v>
      </c>
      <c r="D11541" s="6">
        <v>0.152624629552537</v>
      </c>
      <c r="E11541" s="4">
        <f t="shared" si="45"/>
        <v>9.1907869780904886E-2</v>
      </c>
      <c r="F11541" s="4"/>
    </row>
    <row r="11542" spans="1:6" ht="13.2" x14ac:dyDescent="0.25">
      <c r="A11542" s="5">
        <v>44863.833333333336</v>
      </c>
      <c r="B11542" s="6">
        <v>121.29</v>
      </c>
      <c r="C11542" s="6">
        <v>142.13351</v>
      </c>
      <c r="D11542" s="6">
        <v>0.146647402150274</v>
      </c>
      <c r="E11542" s="4">
        <f t="shared" si="45"/>
        <v>9.0572771235317151E-2</v>
      </c>
      <c r="F11542" s="4"/>
    </row>
    <row r="11543" spans="1:6" ht="13.2" x14ac:dyDescent="0.25">
      <c r="A11543" s="5">
        <v>44863.875</v>
      </c>
      <c r="B11543" s="6">
        <v>113.11</v>
      </c>
      <c r="C11543" s="6">
        <v>144.55058</v>
      </c>
      <c r="D11543" s="6">
        <v>0.217505733979068</v>
      </c>
      <c r="E11543" s="4">
        <f t="shared" si="45"/>
        <v>9.0484421576099858E-2</v>
      </c>
      <c r="F11543" s="4"/>
    </row>
    <row r="11544" spans="1:6" ht="13.2" x14ac:dyDescent="0.25">
      <c r="A11544" s="5">
        <v>44863.916666666664</v>
      </c>
      <c r="B11544" s="6">
        <v>107.88</v>
      </c>
      <c r="C11544" s="6">
        <v>161.14887999999999</v>
      </c>
      <c r="D11544" s="6">
        <v>0.330556935921614</v>
      </c>
      <c r="E11544" s="4">
        <f t="shared" si="45"/>
        <v>9.5899222056527567E-2</v>
      </c>
      <c r="F11544" s="4"/>
    </row>
    <row r="11545" spans="1:6" ht="13.2" x14ac:dyDescent="0.25">
      <c r="A11545" s="5">
        <v>44863.958333333336</v>
      </c>
      <c r="B11545" s="6">
        <v>120.89</v>
      </c>
      <c r="C11545" s="6">
        <v>192.73327</v>
      </c>
      <c r="D11545" s="6">
        <v>0.37276008444208902</v>
      </c>
      <c r="E11545" s="4">
        <f t="shared" si="45"/>
        <v>0.10313802478832122</v>
      </c>
      <c r="F11545" s="4"/>
    </row>
    <row r="11546" spans="1:6" ht="13.2" x14ac:dyDescent="0.25">
      <c r="A11546" s="5">
        <v>44864</v>
      </c>
      <c r="B11546" s="6">
        <v>175.13</v>
      </c>
      <c r="C11546" s="6">
        <v>227.18210999999999</v>
      </c>
      <c r="D11546" s="6">
        <v>0.229120638064326</v>
      </c>
      <c r="E11546" s="4">
        <f t="shared" si="45"/>
        <v>0.11010855173273938</v>
      </c>
      <c r="F11546" s="4"/>
    </row>
    <row r="11547" spans="1:6" ht="13.2" x14ac:dyDescent="0.25">
      <c r="A11547" s="5">
        <v>44864.041666666664</v>
      </c>
      <c r="B11547" s="6">
        <v>257.58999999999997</v>
      </c>
      <c r="C11547" s="6">
        <v>266.62615</v>
      </c>
      <c r="D11547" s="6">
        <v>3.3890711770019601E-2</v>
      </c>
      <c r="E11547" s="4">
        <f t="shared" si="45"/>
        <v>0.11147442935325931</v>
      </c>
      <c r="F11547" s="4"/>
    </row>
    <row r="11548" spans="1:6" ht="13.2" x14ac:dyDescent="0.25">
      <c r="A11548" s="5">
        <v>44864.083333333336</v>
      </c>
      <c r="B11548" s="6">
        <v>283.22000000000003</v>
      </c>
      <c r="C11548" s="6">
        <v>287.30475999999999</v>
      </c>
      <c r="D11548" s="6">
        <v>1.4217515922812901E-2</v>
      </c>
      <c r="E11548" s="4">
        <f t="shared" si="45"/>
        <v>0.1112835909752324</v>
      </c>
      <c r="F11548" s="4"/>
    </row>
    <row r="11549" spans="1:6" ht="13.2" x14ac:dyDescent="0.25">
      <c r="A11549" s="5">
        <v>44864.125</v>
      </c>
      <c r="B11549" s="6">
        <v>269.23</v>
      </c>
      <c r="C11549" s="6">
        <v>289.85502000000002</v>
      </c>
      <c r="D11549" s="6">
        <v>7.1156331879296E-2</v>
      </c>
      <c r="E11549" s="4">
        <f t="shared" si="45"/>
        <v>0.11424076958792383</v>
      </c>
      <c r="F11549" s="4"/>
    </row>
    <row r="11550" spans="1:6" ht="13.2" x14ac:dyDescent="0.25">
      <c r="A11550" s="5">
        <v>44864.166666666664</v>
      </c>
      <c r="B11550" s="6">
        <v>269.08999999999997</v>
      </c>
      <c r="C11550" s="6">
        <v>286.78780999999998</v>
      </c>
      <c r="D11550" s="6">
        <v>6.1710468098347702E-2</v>
      </c>
      <c r="E11550" s="4">
        <f t="shared" si="45"/>
        <v>0.11601025280065513</v>
      </c>
      <c r="F11550" s="4"/>
    </row>
    <row r="11551" spans="1:6" ht="13.2" x14ac:dyDescent="0.25">
      <c r="A11551" s="5">
        <v>44864.208333333336</v>
      </c>
      <c r="B11551" s="6">
        <v>287.52999999999997</v>
      </c>
      <c r="C11551" s="6">
        <v>286.57542000000001</v>
      </c>
      <c r="D11551" s="6">
        <v>3.3309904945789202E-3</v>
      </c>
      <c r="E11551" s="4">
        <f t="shared" si="45"/>
        <v>0.11521614840645339</v>
      </c>
      <c r="F11551" s="4"/>
    </row>
    <row r="11552" spans="1:6" ht="13.2" x14ac:dyDescent="0.25">
      <c r="A11552" s="5">
        <v>44864.25</v>
      </c>
      <c r="B11552" s="6">
        <v>302.41000000000003</v>
      </c>
      <c r="C11552" s="6">
        <v>286.77490999999998</v>
      </c>
      <c r="D11552" s="6">
        <v>5.4520425095765997E-2</v>
      </c>
      <c r="E11552" s="4">
        <f t="shared" si="45"/>
        <v>0.11734399847537745</v>
      </c>
      <c r="F11552" s="4"/>
    </row>
    <row r="11553" spans="1:6" ht="13.2" x14ac:dyDescent="0.25">
      <c r="A11553" s="5">
        <v>44864.291666666664</v>
      </c>
      <c r="B11553" s="6">
        <v>303.08</v>
      </c>
      <c r="C11553" s="6">
        <v>284.17734999999999</v>
      </c>
      <c r="D11553" s="6">
        <v>6.6517088712383293E-2</v>
      </c>
      <c r="E11553" s="4">
        <f t="shared" si="45"/>
        <v>0.11914474494182777</v>
      </c>
      <c r="F11553" s="4"/>
    </row>
    <row r="11554" spans="1:6" ht="13.2" x14ac:dyDescent="0.25">
      <c r="A11554" s="5">
        <v>44864.333333333336</v>
      </c>
      <c r="B11554" s="6">
        <v>313.26</v>
      </c>
      <c r="C11554" s="6">
        <v>280.77161999999998</v>
      </c>
      <c r="D11554" s="6">
        <v>0.115711053702649</v>
      </c>
      <c r="E11554" s="4">
        <f t="shared" si="45"/>
        <v>0.12139705688401131</v>
      </c>
      <c r="F11554" s="4"/>
    </row>
    <row r="11555" spans="1:6" ht="13.2" x14ac:dyDescent="0.25">
      <c r="A11555" s="5">
        <v>44864.375</v>
      </c>
      <c r="B11555" s="6">
        <v>298.82</v>
      </c>
      <c r="C11555" s="6">
        <v>276.54937999999999</v>
      </c>
      <c r="D11555" s="6">
        <v>8.0530355916907104E-2</v>
      </c>
      <c r="E11555" s="4">
        <f t="shared" si="45"/>
        <v>0.12266862417872958</v>
      </c>
      <c r="F11555" s="4"/>
    </row>
    <row r="11556" spans="1:6" ht="13.2" x14ac:dyDescent="0.25">
      <c r="A11556" s="5">
        <v>44864.416666666664</v>
      </c>
      <c r="B11556" s="6">
        <v>299.14</v>
      </c>
      <c r="C11556" s="6">
        <v>274.34417000000002</v>
      </c>
      <c r="D11556" s="6">
        <v>9.0382201305753807E-2</v>
      </c>
      <c r="E11556" s="4">
        <f t="shared" si="45"/>
        <v>0.1236127168637552</v>
      </c>
      <c r="F11556" s="4"/>
    </row>
    <row r="11557" spans="1:6" ht="13.2" x14ac:dyDescent="0.25">
      <c r="A11557" s="5">
        <v>44864.458333333336</v>
      </c>
      <c r="B11557" s="6">
        <v>308.35000000000002</v>
      </c>
      <c r="C11557" s="6">
        <v>272.98773999999997</v>
      </c>
      <c r="D11557" s="6">
        <v>0.129537905255379</v>
      </c>
      <c r="E11557" s="4">
        <f t="shared" si="45"/>
        <v>0.12628872930165946</v>
      </c>
      <c r="F11557" s="4"/>
    </row>
    <row r="11558" spans="1:6" ht="13.2" x14ac:dyDescent="0.25">
      <c r="A11558" s="5">
        <v>44864.5</v>
      </c>
      <c r="B11558" s="6">
        <v>311.27</v>
      </c>
      <c r="C11558" s="6">
        <v>272.27012000000002</v>
      </c>
      <c r="D11558" s="6">
        <v>0.14323966214140499</v>
      </c>
      <c r="E11558" s="4">
        <f t="shared" si="45"/>
        <v>0.12964174331188952</v>
      </c>
      <c r="F11558" s="4"/>
    </row>
    <row r="11559" spans="1:6" ht="13.2" x14ac:dyDescent="0.25">
      <c r="A11559" s="5">
        <v>44864.541666666664</v>
      </c>
      <c r="B11559" s="6">
        <v>316.18</v>
      </c>
      <c r="C11559" s="6">
        <v>270.16426000000001</v>
      </c>
      <c r="D11559" s="6">
        <v>0.17032504595537501</v>
      </c>
      <c r="E11559" s="4">
        <f t="shared" si="45"/>
        <v>0.13432597559888024</v>
      </c>
      <c r="F11559" s="4"/>
    </row>
    <row r="11560" spans="1:6" ht="13.2" x14ac:dyDescent="0.25">
      <c r="A11560" s="5">
        <v>44864.583333333336</v>
      </c>
      <c r="B11560" s="6">
        <v>318.63</v>
      </c>
      <c r="C11560" s="6">
        <v>261.89839999999998</v>
      </c>
      <c r="D11560" s="6">
        <v>0.21661682545597799</v>
      </c>
      <c r="E11560" s="4">
        <f t="shared" si="45"/>
        <v>0.13979326232506262</v>
      </c>
      <c r="F11560" s="4"/>
    </row>
    <row r="11561" spans="1:6" ht="13.2" x14ac:dyDescent="0.25">
      <c r="A11561" s="5">
        <v>44864.625</v>
      </c>
      <c r="B11561" s="6">
        <v>301.85000000000002</v>
      </c>
      <c r="C11561" s="6">
        <v>231.75931</v>
      </c>
      <c r="D11561" s="6">
        <v>0.30242879994766902</v>
      </c>
      <c r="E11561" s="4">
        <f t="shared" si="45"/>
        <v>0.14816092588739874</v>
      </c>
      <c r="F11561" s="4"/>
    </row>
    <row r="11562" spans="1:6" ht="13.2" x14ac:dyDescent="0.25">
      <c r="A11562" s="5">
        <v>44864.666666666664</v>
      </c>
      <c r="B11562" s="6">
        <v>184.32</v>
      </c>
      <c r="C11562" s="6">
        <v>186.83422999999999</v>
      </c>
      <c r="D11562" s="6">
        <v>1.3457009456992901E-2</v>
      </c>
      <c r="E11562" s="4">
        <f t="shared" si="45"/>
        <v>0.14167672212012142</v>
      </c>
      <c r="F11562" s="4"/>
    </row>
    <row r="11563" spans="1:6" ht="13.2" x14ac:dyDescent="0.25">
      <c r="A11563" s="5">
        <v>44864.708333333336</v>
      </c>
      <c r="B11563" s="6">
        <v>123.38</v>
      </c>
      <c r="C11563" s="6">
        <v>152.58625000000001</v>
      </c>
      <c r="D11563" s="6">
        <v>0.19140813802029999</v>
      </c>
      <c r="E11563" s="4">
        <f t="shared" si="45"/>
        <v>0.14016729795462382</v>
      </c>
      <c r="F11563" s="4"/>
    </row>
    <row r="11564" spans="1:6" ht="13.2" x14ac:dyDescent="0.25">
      <c r="A11564" s="5">
        <v>44864.75</v>
      </c>
      <c r="B11564" s="6">
        <v>118.25</v>
      </c>
      <c r="C11564" s="6">
        <v>143.06666000000001</v>
      </c>
      <c r="D11564" s="6">
        <v>0.173462216843533</v>
      </c>
      <c r="E11564" s="4">
        <f t="shared" si="45"/>
        <v>0.14090242375354395</v>
      </c>
      <c r="F11564" s="4"/>
    </row>
    <row r="11565" spans="1:6" ht="13.2" x14ac:dyDescent="0.25">
      <c r="A11565" s="5">
        <v>44864.791666666664</v>
      </c>
      <c r="B11565" s="6">
        <v>121.38</v>
      </c>
      <c r="C11565" s="6">
        <v>143.60484</v>
      </c>
      <c r="D11565" s="6">
        <v>0.154763864504845</v>
      </c>
      <c r="E11565" s="4">
        <f t="shared" si="45"/>
        <v>0.14099155854322346</v>
      </c>
      <c r="F11565" s="4"/>
    </row>
    <row r="11566" spans="1:6" ht="13.2" x14ac:dyDescent="0.25">
      <c r="A11566" s="5">
        <v>44864.833333333336</v>
      </c>
      <c r="B11566" s="6">
        <v>119.52</v>
      </c>
      <c r="C11566" s="6">
        <v>140.71860000000001</v>
      </c>
      <c r="D11566" s="6">
        <v>0.15064533046803999</v>
      </c>
      <c r="E11566" s="4">
        <f t="shared" si="45"/>
        <v>0.14115813888979703</v>
      </c>
      <c r="F11566" s="4"/>
    </row>
    <row r="11567" spans="1:6" ht="13.2" x14ac:dyDescent="0.25">
      <c r="A11567" s="5">
        <v>44864.875</v>
      </c>
      <c r="B11567" s="6">
        <v>116.1</v>
      </c>
      <c r="C11567" s="6">
        <v>141.37938</v>
      </c>
      <c r="D11567" s="6">
        <v>0.17880528263739701</v>
      </c>
      <c r="E11567" s="4">
        <f t="shared" si="45"/>
        <v>0.13954562008389407</v>
      </c>
      <c r="F11567" s="4"/>
    </row>
    <row r="11568" spans="1:6" ht="13.2" x14ac:dyDescent="0.25">
      <c r="A11568" s="5">
        <v>44864.916666666664</v>
      </c>
      <c r="B11568" s="6">
        <v>106.8</v>
      </c>
      <c r="C11568" s="6">
        <v>153.45639</v>
      </c>
      <c r="D11568" s="6">
        <v>0.30403680159555402</v>
      </c>
      <c r="E11568" s="4">
        <f t="shared" si="45"/>
        <v>0.13844061448697489</v>
      </c>
      <c r="F11568" s="4"/>
    </row>
    <row r="11569" spans="1:6" ht="13.2" x14ac:dyDescent="0.25">
      <c r="A11569" s="5">
        <v>44864.958333333336</v>
      </c>
      <c r="B11569" s="6">
        <v>121.81</v>
      </c>
      <c r="C11569" s="6">
        <v>179.69032000000001</v>
      </c>
      <c r="D11569" s="6">
        <v>0.32211150828825902</v>
      </c>
      <c r="E11569" s="4">
        <f t="shared" si="45"/>
        <v>0.13633025714723199</v>
      </c>
      <c r="F11569" s="4"/>
    </row>
    <row r="11570" spans="1:6" ht="13.2" x14ac:dyDescent="0.25">
      <c r="A11570" s="5">
        <v>44865</v>
      </c>
      <c r="B11570" s="6">
        <v>178.09</v>
      </c>
      <c r="C11570" s="6">
        <v>221.66900000000001</v>
      </c>
      <c r="D11570" s="6">
        <v>0.19659492306095999</v>
      </c>
      <c r="E11570" s="4">
        <f t="shared" si="45"/>
        <v>0.13497501902209169</v>
      </c>
      <c r="F11570" s="4"/>
    </row>
    <row r="11571" spans="1:6" ht="13.2" x14ac:dyDescent="0.25">
      <c r="A11571" s="5">
        <v>44865.041666666664</v>
      </c>
      <c r="B11571" s="6">
        <v>282.27</v>
      </c>
      <c r="C11571" s="6">
        <v>254.48026999999999</v>
      </c>
      <c r="D11571" s="6">
        <v>0.10920190394328</v>
      </c>
      <c r="E11571" s="4">
        <f t="shared" si="45"/>
        <v>0.13811298536264421</v>
      </c>
      <c r="F11571" s="4"/>
    </row>
    <row r="11572" spans="1:6" ht="13.2" x14ac:dyDescent="0.25">
      <c r="A11572" s="5">
        <v>44865.083333333336</v>
      </c>
      <c r="B11572" s="6">
        <v>306.63</v>
      </c>
      <c r="C11572" s="6">
        <v>269.18990000000002</v>
      </c>
      <c r="D11572" s="6">
        <v>0.13908434157447899</v>
      </c>
      <c r="E11572" s="4">
        <f t="shared" si="45"/>
        <v>0.14331576976479696</v>
      </c>
      <c r="F11572" s="4"/>
    </row>
    <row r="11573" spans="1:6" ht="13.2" x14ac:dyDescent="0.25">
      <c r="A11573" s="5">
        <v>44865.125</v>
      </c>
      <c r="B11573" s="6">
        <v>298.26</v>
      </c>
      <c r="C11573" s="6">
        <v>269.70015999999998</v>
      </c>
      <c r="D11573" s="6">
        <v>0.105894783303057</v>
      </c>
      <c r="E11573" s="4">
        <f t="shared" si="45"/>
        <v>0.14476320524078704</v>
      </c>
      <c r="F11573" s="4"/>
    </row>
    <row r="11574" spans="1:6" ht="13.2" x14ac:dyDescent="0.25">
      <c r="A11574" s="5">
        <v>44865.166666666664</v>
      </c>
      <c r="B11574" s="6">
        <v>292.05</v>
      </c>
      <c r="C11574" s="6">
        <v>268.30829999999997</v>
      </c>
      <c r="D11574" s="6">
        <v>8.8486640182208406E-2</v>
      </c>
      <c r="E11574" s="4">
        <f t="shared" si="45"/>
        <v>0.14587887907761454</v>
      </c>
      <c r="F11574" s="4"/>
    </row>
    <row r="11575" spans="1:6" ht="13.2" x14ac:dyDescent="0.25">
      <c r="A11575" s="5">
        <v>44865.208333333336</v>
      </c>
      <c r="B11575" s="6">
        <v>285.58</v>
      </c>
      <c r="C11575" s="6">
        <v>269.13067999999998</v>
      </c>
      <c r="D11575" s="6">
        <v>6.1120196329901802E-2</v>
      </c>
      <c r="E11575" s="4">
        <f t="shared" si="45"/>
        <v>0.14828676265408633</v>
      </c>
      <c r="F11575" s="4"/>
    </row>
    <row r="11576" spans="1:6" ht="13.2" x14ac:dyDescent="0.25">
      <c r="A11576" s="5">
        <v>44865.25</v>
      </c>
      <c r="B11576" s="6">
        <v>293.55</v>
      </c>
      <c r="C11576" s="6">
        <v>268.80840000000001</v>
      </c>
      <c r="D11576" s="6">
        <v>9.2041766551938103E-2</v>
      </c>
      <c r="E11576" s="4">
        <f t="shared" si="45"/>
        <v>0.14985015188142681</v>
      </c>
      <c r="F11576" s="4"/>
    </row>
    <row r="11577" spans="1:6" ht="13.2" x14ac:dyDescent="0.25">
      <c r="A11577" s="5">
        <v>44865.291666666664</v>
      </c>
      <c r="B11577" s="6">
        <v>310.70999999999998</v>
      </c>
      <c r="C11577" s="6">
        <v>266.65875999999997</v>
      </c>
      <c r="D11577" s="6">
        <v>0.16519704809247501</v>
      </c>
      <c r="E11577" s="4">
        <f t="shared" si="45"/>
        <v>0.15396181685559729</v>
      </c>
      <c r="F11577" s="4"/>
    </row>
    <row r="11578" spans="1:6" ht="13.2" x14ac:dyDescent="0.25">
      <c r="A11578" s="5">
        <v>44865.333333333336</v>
      </c>
      <c r="B11578" s="6">
        <v>322.93</v>
      </c>
      <c r="C11578" s="6">
        <v>264.81225999999998</v>
      </c>
      <c r="D11578" s="6">
        <v>0.219467708934624</v>
      </c>
      <c r="E11578" s="4">
        <f t="shared" si="45"/>
        <v>0.15828501082359628</v>
      </c>
      <c r="F11578" s="4"/>
    </row>
    <row r="11579" spans="1:6" ht="13.2" x14ac:dyDescent="0.25">
      <c r="A11579" s="5">
        <v>44865.375</v>
      </c>
      <c r="B11579" s="6">
        <v>326.57</v>
      </c>
      <c r="C11579" s="6">
        <v>262.24797999999998</v>
      </c>
      <c r="D11579" s="6">
        <v>0.245271746230419</v>
      </c>
      <c r="E11579" s="4">
        <f t="shared" si="45"/>
        <v>0.16514923541999257</v>
      </c>
      <c r="F11579" s="4"/>
    </row>
    <row r="11580" spans="1:6" ht="13.2" x14ac:dyDescent="0.25">
      <c r="A11580" s="5">
        <v>44865.416666666664</v>
      </c>
      <c r="B11580" s="6">
        <v>329.88</v>
      </c>
      <c r="C11580" s="6">
        <v>263.09620999999999</v>
      </c>
      <c r="D11580" s="6">
        <v>0.25383790211193002</v>
      </c>
      <c r="E11580" s="4">
        <f t="shared" si="45"/>
        <v>0.17195988962024997</v>
      </c>
      <c r="F11580" s="4"/>
    </row>
    <row r="11581" spans="1:6" ht="13.2" x14ac:dyDescent="0.25">
      <c r="A11581" s="5">
        <v>44865.458333333336</v>
      </c>
      <c r="B11581" s="6">
        <v>330.82</v>
      </c>
      <c r="C11581" s="6">
        <v>265.86399999999998</v>
      </c>
      <c r="D11581" s="6">
        <v>0.24432040441729599</v>
      </c>
      <c r="E11581" s="4">
        <f t="shared" si="45"/>
        <v>0.17674249375199647</v>
      </c>
      <c r="F11581" s="4"/>
    </row>
    <row r="11582" spans="1:6" ht="13.2" x14ac:dyDescent="0.25">
      <c r="A11582" s="5">
        <v>44865.5</v>
      </c>
      <c r="B11582" s="6">
        <v>329.27</v>
      </c>
      <c r="C11582" s="6">
        <v>266.44594000000001</v>
      </c>
      <c r="D11582" s="6">
        <v>0.23578539046232</v>
      </c>
      <c r="E11582" s="4">
        <f t="shared" si="45"/>
        <v>0.18059856576536792</v>
      </c>
      <c r="F11582" s="4"/>
    </row>
    <row r="11583" spans="1:6" ht="13.2" x14ac:dyDescent="0.25">
      <c r="A11583" s="5">
        <v>44865.541666666664</v>
      </c>
      <c r="B11583" s="6">
        <v>332.89</v>
      </c>
      <c r="C11583" s="6">
        <v>264.08704999999998</v>
      </c>
      <c r="D11583" s="6">
        <v>0.26053132859032602</v>
      </c>
      <c r="E11583" s="4">
        <f t="shared" si="45"/>
        <v>0.18435716087515755</v>
      </c>
      <c r="F11583" s="4"/>
    </row>
    <row r="11584" spans="1:6" ht="13.2" x14ac:dyDescent="0.25">
      <c r="A11584" s="5">
        <v>44865.583333333336</v>
      </c>
      <c r="B11584" s="6">
        <v>327.45999999999998</v>
      </c>
      <c r="C11584" s="6">
        <v>256.85854999999998</v>
      </c>
      <c r="D11584" s="6">
        <v>0.27486509598376202</v>
      </c>
      <c r="E11584" s="4">
        <f t="shared" si="45"/>
        <v>0.18678417214714862</v>
      </c>
      <c r="F11584" s="4"/>
    </row>
    <row r="11585" spans="1:6" ht="13.2" x14ac:dyDescent="0.25">
      <c r="A11585" s="5">
        <v>44865.625</v>
      </c>
      <c r="B11585" s="6">
        <v>288.12</v>
      </c>
      <c r="C11585" s="6">
        <v>229.71355</v>
      </c>
      <c r="D11585" s="6">
        <v>0.25425774840012699</v>
      </c>
      <c r="E11585" s="4">
        <f t="shared" si="45"/>
        <v>0.18477704499933434</v>
      </c>
      <c r="F11585" s="4"/>
    </row>
    <row r="11586" spans="1:6" ht="13.2" x14ac:dyDescent="0.25">
      <c r="A11586" s="5">
        <v>44865.666666666664</v>
      </c>
      <c r="B11586" s="6">
        <v>199.33</v>
      </c>
      <c r="C11586" s="6">
        <v>187.29346000000001</v>
      </c>
      <c r="D11586" s="6">
        <v>6.4265671636372104E-2</v>
      </c>
      <c r="E11586" s="4">
        <f t="shared" si="45"/>
        <v>0.18689407259014179</v>
      </c>
      <c r="F11586" s="4"/>
    </row>
    <row r="11587" spans="1:6" ht="13.2" x14ac:dyDescent="0.25">
      <c r="A11587" s="5">
        <v>44865.708333333336</v>
      </c>
      <c r="B11587" s="6">
        <v>156.21</v>
      </c>
      <c r="C11587" s="6">
        <v>153.29406</v>
      </c>
      <c r="D11587" s="6">
        <v>1.9021872080366299E-2</v>
      </c>
      <c r="E11587" s="4">
        <f t="shared" si="45"/>
        <v>0.17971131150931127</v>
      </c>
      <c r="F11587" s="4"/>
    </row>
    <row r="11588" spans="1:6" ht="13.2" x14ac:dyDescent="0.25">
      <c r="A11588" s="5">
        <v>44865.75</v>
      </c>
      <c r="B11588" s="6">
        <v>160.13999999999999</v>
      </c>
      <c r="C11588" s="6">
        <v>142.64227</v>
      </c>
      <c r="D11588" s="6">
        <v>0.12266861709365599</v>
      </c>
      <c r="E11588" s="4">
        <f t="shared" si="45"/>
        <v>0.17759491151973306</v>
      </c>
      <c r="F11588" s="4"/>
    </row>
    <row r="11589" spans="1:6" ht="13.2" x14ac:dyDescent="0.25">
      <c r="A11589" s="5">
        <v>44865.791666666664</v>
      </c>
      <c r="B11589" s="6">
        <v>160.06</v>
      </c>
      <c r="C11589" s="6">
        <v>143.13792000000001</v>
      </c>
      <c r="D11589" s="6">
        <v>0.118222201356565</v>
      </c>
      <c r="E11589" s="4">
        <f t="shared" si="45"/>
        <v>0.17607234222188803</v>
      </c>
      <c r="F11589" s="4"/>
    </row>
    <row r="11590" spans="1:6" ht="13.2" x14ac:dyDescent="0.25">
      <c r="A11590" s="5">
        <v>44865.833333333336</v>
      </c>
      <c r="B11590" s="6">
        <v>159.71</v>
      </c>
      <c r="C11590" s="6">
        <v>142.04248000000001</v>
      </c>
      <c r="D11590" s="6">
        <v>0.12438194545744299</v>
      </c>
      <c r="E11590" s="4">
        <f t="shared" si="45"/>
        <v>0.17497803451311314</v>
      </c>
      <c r="F11590" s="4"/>
    </row>
    <row r="11591" spans="1:6" ht="13.2" x14ac:dyDescent="0.25">
      <c r="A11591" s="5">
        <v>44865.875</v>
      </c>
      <c r="B11591" s="6">
        <v>166.58</v>
      </c>
      <c r="C11591" s="6">
        <v>143.71171000000001</v>
      </c>
      <c r="D11591" s="6">
        <v>0.159126142191196</v>
      </c>
      <c r="E11591" s="4">
        <f t="shared" si="45"/>
        <v>0.1741580703278548</v>
      </c>
      <c r="F11591" s="4"/>
    </row>
    <row r="11592" spans="1:6" ht="13.2" x14ac:dyDescent="0.25">
      <c r="A11592" s="5">
        <v>44865.916666666664</v>
      </c>
      <c r="B11592" s="6">
        <v>173.74</v>
      </c>
      <c r="C11592" s="6">
        <v>154.64165</v>
      </c>
      <c r="D11592" s="6">
        <v>0.12350068691067299</v>
      </c>
      <c r="E11592" s="4">
        <f t="shared" si="45"/>
        <v>0.16663573221598477</v>
      </c>
      <c r="F11592" s="4"/>
    </row>
    <row r="11593" spans="1:6" ht="13.2" x14ac:dyDescent="0.25">
      <c r="A11593" s="5">
        <v>44865.958333333336</v>
      </c>
      <c r="B11593" s="6">
        <v>200.94</v>
      </c>
      <c r="C11593" s="6">
        <v>179.15017</v>
      </c>
      <c r="D11593" s="6">
        <v>0.121628854720037</v>
      </c>
      <c r="E11593" s="4">
        <f t="shared" si="45"/>
        <v>0.15828228831730881</v>
      </c>
      <c r="F11593" s="4"/>
    </row>
    <row r="11594" spans="1:6" ht="13.2" x14ac:dyDescent="0.25">
      <c r="A11594" s="5">
        <v>44866</v>
      </c>
      <c r="B11594" s="6">
        <v>260.49</v>
      </c>
      <c r="C11594" s="6">
        <v>228.16802999999999</v>
      </c>
      <c r="D11594" s="6">
        <v>0.141658627635081</v>
      </c>
      <c r="E11594" s="4">
        <f t="shared" si="45"/>
        <v>0.15599327600789717</v>
      </c>
      <c r="F11594" s="4"/>
    </row>
    <row r="11595" spans="1:6" ht="13.2" x14ac:dyDescent="0.25">
      <c r="A11595" s="5">
        <v>44866.041666666664</v>
      </c>
      <c r="B11595" s="6">
        <v>289.64</v>
      </c>
      <c r="C11595" s="6">
        <v>260.54153000000002</v>
      </c>
      <c r="D11595" s="6">
        <v>0.111684574816152</v>
      </c>
      <c r="E11595" s="4">
        <f t="shared" si="45"/>
        <v>0.15609672062760019</v>
      </c>
      <c r="F11595" s="4"/>
    </row>
    <row r="11596" spans="1:6" ht="13.2" x14ac:dyDescent="0.25">
      <c r="A11596" s="5">
        <v>44866.083333333336</v>
      </c>
      <c r="B11596" s="6">
        <v>293.08999999999997</v>
      </c>
      <c r="C11596" s="6">
        <v>275.18126999999998</v>
      </c>
      <c r="D11596" s="6">
        <v>6.5079756336614003E-2</v>
      </c>
      <c r="E11596" s="4">
        <f t="shared" si="45"/>
        <v>0.15301319624268914</v>
      </c>
      <c r="F11596" s="4"/>
    </row>
    <row r="11597" spans="1:6" ht="13.2" x14ac:dyDescent="0.25">
      <c r="A11597" s="5">
        <v>44866.125</v>
      </c>
      <c r="B11597" s="6">
        <v>286.36</v>
      </c>
      <c r="C11597" s="6">
        <v>272.58157999999997</v>
      </c>
      <c r="D11597" s="6">
        <v>5.0547876345863198E-2</v>
      </c>
      <c r="E11597" s="4">
        <f t="shared" si="45"/>
        <v>0.15070707511947276</v>
      </c>
      <c r="F11597" s="4"/>
    </row>
    <row r="11598" spans="1:6" ht="13.2" x14ac:dyDescent="0.25">
      <c r="A11598" s="5">
        <v>44866.166666666664</v>
      </c>
      <c r="B11598" s="6">
        <v>284.85000000000002</v>
      </c>
      <c r="C11598" s="6">
        <v>265.53980000000001</v>
      </c>
      <c r="D11598" s="6">
        <v>7.2720548859342399E-2</v>
      </c>
      <c r="E11598" s="4">
        <f t="shared" si="45"/>
        <v>0.15005015464768665</v>
      </c>
      <c r="F11598" s="4"/>
    </row>
    <row r="11599" spans="1:6" ht="13.2" x14ac:dyDescent="0.25">
      <c r="A11599" s="5">
        <v>44866.208333333336</v>
      </c>
      <c r="B11599" s="6">
        <v>278.55</v>
      </c>
      <c r="C11599" s="6">
        <v>263.50551999999999</v>
      </c>
      <c r="D11599" s="6">
        <v>5.7093604718413501E-2</v>
      </c>
      <c r="E11599" s="4">
        <f t="shared" si="45"/>
        <v>0.14988237999720799</v>
      </c>
      <c r="F11599" s="4"/>
    </row>
    <row r="11600" spans="1:6" ht="13.2" x14ac:dyDescent="0.25">
      <c r="A11600" s="5">
        <v>44866.25</v>
      </c>
      <c r="B11600" s="6">
        <v>277.54000000000002</v>
      </c>
      <c r="C11600" s="6">
        <v>262.16692999999998</v>
      </c>
      <c r="D11600" s="6">
        <v>5.86384789263849E-2</v>
      </c>
      <c r="E11600" s="4">
        <f t="shared" si="45"/>
        <v>0.14849057634614327</v>
      </c>
      <c r="F11600" s="4"/>
    </row>
    <row r="11601" spans="1:6" ht="13.2" x14ac:dyDescent="0.25">
      <c r="A11601" s="5">
        <v>44866.291666666664</v>
      </c>
      <c r="B11601" s="6">
        <v>274.36</v>
      </c>
      <c r="C11601" s="6">
        <v>257.17536000000001</v>
      </c>
      <c r="D11601" s="6">
        <v>6.6820709417885094E-2</v>
      </c>
      <c r="E11601" s="4">
        <f t="shared" si="45"/>
        <v>0.14439156223470204</v>
      </c>
      <c r="F11601" s="4"/>
    </row>
    <row r="11602" spans="1:6" ht="13.2" x14ac:dyDescent="0.25">
      <c r="A11602" s="5">
        <v>44866.333333333336</v>
      </c>
      <c r="B11602" s="6">
        <v>287.92</v>
      </c>
      <c r="C11602" s="6">
        <v>252.82411999999999</v>
      </c>
      <c r="D11602" s="6">
        <v>0.13881539467041301</v>
      </c>
      <c r="E11602" s="4">
        <f t="shared" si="45"/>
        <v>0.14103104914035988</v>
      </c>
      <c r="F11602" s="4"/>
    </row>
    <row r="11603" spans="1:6" ht="13.2" x14ac:dyDescent="0.25">
      <c r="A11603" s="5">
        <v>44866.375</v>
      </c>
      <c r="B11603" s="6">
        <v>294.33</v>
      </c>
      <c r="C11603" s="6">
        <v>249.88014999999999</v>
      </c>
      <c r="D11603" s="6">
        <v>0.177884677914592</v>
      </c>
      <c r="E11603" s="4">
        <f t="shared" si="45"/>
        <v>0.13822325462720045</v>
      </c>
      <c r="F11603" s="4"/>
    </row>
    <row r="11604" spans="1:6" ht="13.2" x14ac:dyDescent="0.25">
      <c r="A11604" s="5">
        <v>44866.416666666664</v>
      </c>
      <c r="B11604" s="6">
        <v>287.64999999999998</v>
      </c>
      <c r="C11604" s="6">
        <v>250.00635</v>
      </c>
      <c r="D11604" s="6">
        <v>0.150570775502302</v>
      </c>
      <c r="E11604" s="4">
        <f t="shared" si="45"/>
        <v>0.13392045768513261</v>
      </c>
      <c r="F11604" s="4"/>
    </row>
    <row r="11605" spans="1:6" ht="13.2" x14ac:dyDescent="0.25">
      <c r="A11605" s="5">
        <v>44866.458333333336</v>
      </c>
      <c r="B11605" s="6">
        <v>290.2</v>
      </c>
      <c r="C11605" s="6">
        <v>251.45508000000001</v>
      </c>
      <c r="D11605" s="6">
        <v>0.154082868399397</v>
      </c>
      <c r="E11605" s="4">
        <f t="shared" si="45"/>
        <v>0.1301605603510535</v>
      </c>
      <c r="F11605" s="4"/>
    </row>
    <row r="11606" spans="1:6" ht="13.2" x14ac:dyDescent="0.25">
      <c r="A11606" s="5">
        <v>44866.5</v>
      </c>
      <c r="B11606" s="6">
        <v>303</v>
      </c>
      <c r="C11606" s="6">
        <v>253.29124999999999</v>
      </c>
      <c r="D11606" s="6">
        <v>0.19625135096455101</v>
      </c>
      <c r="E11606" s="4">
        <f t="shared" si="45"/>
        <v>0.12851330870531313</v>
      </c>
      <c r="F11606" s="4"/>
    </row>
    <row r="11607" spans="1:6" ht="13.2" x14ac:dyDescent="0.25">
      <c r="A11607" s="5">
        <v>44866.541666666664</v>
      </c>
      <c r="B11607" s="6">
        <v>312.42</v>
      </c>
      <c r="C11607" s="6">
        <v>254.42222000000001</v>
      </c>
      <c r="D11607" s="6">
        <v>0.22795878441749301</v>
      </c>
      <c r="E11607" s="4">
        <f t="shared" si="45"/>
        <v>0.12715611936477839</v>
      </c>
      <c r="F11607" s="4"/>
    </row>
    <row r="11608" spans="1:6" ht="13.2" x14ac:dyDescent="0.25">
      <c r="A11608" s="5">
        <v>44866.583333333336</v>
      </c>
      <c r="B11608" s="6">
        <v>304.38</v>
      </c>
      <c r="C11608" s="6">
        <v>249.89779999999999</v>
      </c>
      <c r="D11608" s="6">
        <v>0.21801792572803699</v>
      </c>
      <c r="E11608" s="4">
        <f t="shared" si="45"/>
        <v>0.12478748727078985</v>
      </c>
      <c r="F11608" s="4"/>
    </row>
    <row r="11609" spans="1:6" ht="13.2" x14ac:dyDescent="0.25">
      <c r="A11609" s="5">
        <v>44866.625</v>
      </c>
      <c r="B11609" s="6">
        <v>279.64999999999998</v>
      </c>
      <c r="C11609" s="6">
        <v>225.92778000000001</v>
      </c>
      <c r="D11609" s="6">
        <v>0.237784924014213</v>
      </c>
      <c r="E11609" s="4">
        <f t="shared" si="45"/>
        <v>0.12410111958804342</v>
      </c>
      <c r="F11609" s="4"/>
    </row>
    <row r="11610" spans="1:6" ht="13.2" x14ac:dyDescent="0.25">
      <c r="A11610" s="5">
        <v>44866.666666666664</v>
      </c>
      <c r="B11610" s="6">
        <v>224.99</v>
      </c>
      <c r="C11610" s="6">
        <v>188.26506000000001</v>
      </c>
      <c r="D11610" s="6">
        <v>0.19507039702428</v>
      </c>
      <c r="E11610" s="4">
        <f t="shared" si="45"/>
        <v>0.12955131647920623</v>
      </c>
      <c r="F11610" s="4"/>
    </row>
    <row r="11611" spans="1:6" ht="13.2" x14ac:dyDescent="0.25">
      <c r="A11611" s="5">
        <v>44866.708333333336</v>
      </c>
      <c r="B11611" s="6">
        <v>179.71</v>
      </c>
      <c r="C11611" s="6">
        <v>157.00572</v>
      </c>
      <c r="D11611" s="6">
        <v>0.14460797988761101</v>
      </c>
      <c r="E11611" s="4">
        <f t="shared" si="45"/>
        <v>0.13478407097117479</v>
      </c>
      <c r="F11611" s="4"/>
    </row>
    <row r="11612" spans="1:6" ht="13.2" x14ac:dyDescent="0.25">
      <c r="A11612" s="5">
        <v>44866.75</v>
      </c>
      <c r="B11612" s="6">
        <v>161.91</v>
      </c>
      <c r="C11612" s="6">
        <v>146.40885</v>
      </c>
      <c r="D11612" s="6">
        <v>0.105875771853955</v>
      </c>
      <c r="E11612" s="4">
        <f t="shared" si="45"/>
        <v>0.13408436908618723</v>
      </c>
      <c r="F11612" s="4"/>
    </row>
    <row r="11613" spans="1:6" ht="13.2" x14ac:dyDescent="0.25">
      <c r="A11613" s="5">
        <v>44866.791666666664</v>
      </c>
      <c r="B11613" s="6">
        <v>150.57</v>
      </c>
      <c r="C11613" s="6">
        <v>147.56451000000001</v>
      </c>
      <c r="D11613" s="6">
        <v>2.03672956322626E-2</v>
      </c>
      <c r="E11613" s="4">
        <f t="shared" si="45"/>
        <v>0.13000708134767466</v>
      </c>
      <c r="F11613" s="4"/>
    </row>
    <row r="11614" spans="1:6" ht="13.2" x14ac:dyDescent="0.25">
      <c r="A11614" s="5">
        <v>44866.833333333336</v>
      </c>
      <c r="B11614" s="6">
        <v>149.09</v>
      </c>
      <c r="C11614" s="6">
        <v>148.66477</v>
      </c>
      <c r="D11614" s="6">
        <v>2.8603279714487701E-3</v>
      </c>
      <c r="E11614" s="4">
        <f t="shared" si="45"/>
        <v>0.12494368061909156</v>
      </c>
      <c r="F11614" s="4"/>
    </row>
    <row r="11615" spans="1:6" ht="13.2" x14ac:dyDescent="0.25">
      <c r="A11615" s="5">
        <v>44866.875</v>
      </c>
      <c r="B11615" s="6">
        <v>146.91999999999999</v>
      </c>
      <c r="C11615" s="6">
        <v>151.79472000000001</v>
      </c>
      <c r="D11615" s="6">
        <v>3.2113896978761998E-2</v>
      </c>
      <c r="E11615" s="4">
        <f t="shared" si="45"/>
        <v>0.11965150373524015</v>
      </c>
      <c r="F11615" s="4"/>
    </row>
    <row r="11616" spans="1:6" ht="13.2" x14ac:dyDescent="0.25">
      <c r="A11616" s="5">
        <v>44866.916666666664</v>
      </c>
      <c r="B11616" s="6">
        <v>146.51</v>
      </c>
      <c r="C11616" s="6">
        <v>163.11344</v>
      </c>
      <c r="D11616" s="6">
        <v>0.101790753723298</v>
      </c>
      <c r="E11616" s="4">
        <f t="shared" si="45"/>
        <v>0.1187469231857662</v>
      </c>
      <c r="F11616" s="4"/>
    </row>
    <row r="11617" spans="1:6" ht="13.2" x14ac:dyDescent="0.25">
      <c r="A11617" s="5">
        <v>44866.958333333336</v>
      </c>
      <c r="B11617" s="6">
        <v>148.6</v>
      </c>
      <c r="C11617" s="6">
        <v>187.57038</v>
      </c>
      <c r="D11617" s="6">
        <v>0.207764040356478</v>
      </c>
      <c r="E11617" s="4">
        <f t="shared" si="45"/>
        <v>0.12233588925395122</v>
      </c>
      <c r="F11617" s="4"/>
    </row>
    <row r="11618" spans="1:6" ht="13.2" x14ac:dyDescent="0.25">
      <c r="A11618" s="5">
        <v>44864</v>
      </c>
      <c r="B11618" s="6">
        <v>175.13</v>
      </c>
      <c r="C11618" s="6">
        <v>234.49600000000001</v>
      </c>
      <c r="D11618" s="6">
        <v>0.25316423307860197</v>
      </c>
      <c r="E11618" s="4">
        <f t="shared" si="45"/>
        <v>0.1269819561474313</v>
      </c>
      <c r="F11618" s="4"/>
    </row>
    <row r="11619" spans="1:6" ht="13.2" x14ac:dyDescent="0.25">
      <c r="A11619" s="5">
        <v>44864.041666666664</v>
      </c>
      <c r="B11619" s="6">
        <v>257.58999999999997</v>
      </c>
      <c r="C11619" s="6">
        <v>283.76485000000002</v>
      </c>
      <c r="D11619" s="6">
        <v>9.2241339968639605E-2</v>
      </c>
      <c r="E11619" s="4">
        <f t="shared" si="45"/>
        <v>0.12617182136211827</v>
      </c>
      <c r="F11619" s="4"/>
    </row>
    <row r="11620" spans="1:6" ht="13.2" x14ac:dyDescent="0.25">
      <c r="A11620" s="5">
        <v>44864.083333333336</v>
      </c>
      <c r="B11620" s="6">
        <v>283.22000000000003</v>
      </c>
      <c r="C11620" s="6">
        <v>311.68031999999999</v>
      </c>
      <c r="D11620" s="6">
        <v>9.1312534586720007E-2</v>
      </c>
      <c r="E11620" s="4">
        <f t="shared" si="45"/>
        <v>0.12726485378920602</v>
      </c>
      <c r="F11620" s="4"/>
    </row>
    <row r="11621" spans="1:6" ht="13.2" x14ac:dyDescent="0.25">
      <c r="A11621" s="5">
        <v>44864.125</v>
      </c>
      <c r="B11621" s="6">
        <v>269.23</v>
      </c>
      <c r="C11621" s="6">
        <v>318.03969999999998</v>
      </c>
      <c r="D11621" s="6">
        <v>0.15347046296421399</v>
      </c>
      <c r="E11621" s="4">
        <f t="shared" si="45"/>
        <v>0.13155329489830397</v>
      </c>
      <c r="F11621" s="4"/>
    </row>
    <row r="11622" spans="1:6" ht="13.2" x14ac:dyDescent="0.25">
      <c r="A11622" s="5">
        <v>44864.166666666664</v>
      </c>
      <c r="B11622" s="6">
        <v>269.08999999999997</v>
      </c>
      <c r="C11622" s="6">
        <v>313.21125999999998</v>
      </c>
      <c r="D11622" s="6">
        <v>0.14086741325966301</v>
      </c>
      <c r="E11622" s="4">
        <f t="shared" si="45"/>
        <v>0.13439274758165068</v>
      </c>
      <c r="F11622" s="4"/>
    </row>
    <row r="11623" spans="1:6" ht="13.2" x14ac:dyDescent="0.25">
      <c r="A11623" s="5">
        <v>44864.208333333336</v>
      </c>
      <c r="B11623" s="6">
        <v>287.52999999999997</v>
      </c>
      <c r="C11623" s="6">
        <v>310.19443999999999</v>
      </c>
      <c r="D11623" s="6">
        <v>7.3065268352327697E-2</v>
      </c>
      <c r="E11623" s="4">
        <f t="shared" si="45"/>
        <v>0.13505823356639707</v>
      </c>
      <c r="F11623" s="4"/>
    </row>
    <row r="11624" spans="1:6" ht="13.2" x14ac:dyDescent="0.25">
      <c r="A11624" s="5">
        <v>44864.25</v>
      </c>
      <c r="B11624" s="6">
        <v>302.41000000000003</v>
      </c>
      <c r="C11624" s="6">
        <v>310.87918999999999</v>
      </c>
      <c r="D11624" s="6">
        <v>2.7242704794746601E-2</v>
      </c>
      <c r="E11624" s="4">
        <f t="shared" si="45"/>
        <v>0.13375007631091215</v>
      </c>
      <c r="F11624" s="4"/>
    </row>
    <row r="11625" spans="1:6" ht="13.2" x14ac:dyDescent="0.25">
      <c r="A11625" s="5">
        <v>44864.291666666664</v>
      </c>
      <c r="B11625" s="6">
        <v>303.08</v>
      </c>
      <c r="C11625" s="6">
        <v>309.45157999999998</v>
      </c>
      <c r="D11625" s="6">
        <v>2.0589909413291699E-2</v>
      </c>
      <c r="E11625" s="4">
        <f t="shared" si="45"/>
        <v>0.13182379297738742</v>
      </c>
      <c r="F11625" s="4"/>
    </row>
    <row r="11626" spans="1:6" ht="13.2" x14ac:dyDescent="0.25">
      <c r="A11626" s="5">
        <v>44864.333333333336</v>
      </c>
      <c r="B11626" s="6">
        <v>313.26</v>
      </c>
      <c r="C11626" s="6">
        <v>307.33440000000002</v>
      </c>
      <c r="D11626" s="6">
        <v>1.9280627225588699E-2</v>
      </c>
      <c r="E11626" s="4">
        <f t="shared" si="45"/>
        <v>0.12684317766718639</v>
      </c>
      <c r="F11626" s="4"/>
    </row>
    <row r="11627" spans="1:6" ht="13.2" x14ac:dyDescent="0.25">
      <c r="A11627" s="5">
        <v>44864.375</v>
      </c>
      <c r="B11627" s="6">
        <v>298.82</v>
      </c>
      <c r="C11627" s="6">
        <v>304.13357999999999</v>
      </c>
      <c r="D11627" s="6">
        <v>1.7471204593718301E-2</v>
      </c>
      <c r="E11627" s="4">
        <f t="shared" si="45"/>
        <v>0.12015928294548334</v>
      </c>
      <c r="F11627" s="4"/>
    </row>
    <row r="11628" spans="1:6" ht="13.2" x14ac:dyDescent="0.25">
      <c r="A11628" s="5">
        <v>44864.416666666664</v>
      </c>
      <c r="B11628" s="6">
        <v>299.14</v>
      </c>
      <c r="C11628" s="6">
        <v>301.13639000000001</v>
      </c>
      <c r="D11628" s="6">
        <v>6.6295209290382299E-3</v>
      </c>
      <c r="E11628" s="4">
        <f t="shared" si="45"/>
        <v>0.11416173067159735</v>
      </c>
      <c r="F11628" s="4"/>
    </row>
    <row r="11629" spans="1:6" ht="13.2" x14ac:dyDescent="0.25">
      <c r="A11629" s="5">
        <v>44864.458333333336</v>
      </c>
      <c r="B11629" s="6">
        <v>308.35000000000002</v>
      </c>
      <c r="C11629" s="6">
        <v>297.35552999999999</v>
      </c>
      <c r="D11629" s="6">
        <v>3.6974156828359701E-2</v>
      </c>
      <c r="E11629" s="4">
        <f t="shared" si="45"/>
        <v>0.10928220102280413</v>
      </c>
      <c r="F11629" s="4"/>
    </row>
    <row r="11630" spans="1:6" ht="13.2" x14ac:dyDescent="0.25">
      <c r="A11630" s="5">
        <v>44864.5</v>
      </c>
      <c r="B11630" s="6">
        <v>311.27</v>
      </c>
      <c r="C11630" s="6">
        <v>297.9896</v>
      </c>
      <c r="D11630" s="6">
        <v>4.4566656017525401E-2</v>
      </c>
      <c r="E11630" s="4">
        <f t="shared" si="45"/>
        <v>0.10296200540001139</v>
      </c>
      <c r="F11630" s="4"/>
    </row>
    <row r="11631" spans="1:6" ht="13.2" x14ac:dyDescent="0.25">
      <c r="A11631" s="5">
        <v>44864.541666666664</v>
      </c>
      <c r="B11631" s="6">
        <v>316.18</v>
      </c>
      <c r="C11631" s="6">
        <v>301.79462999999998</v>
      </c>
      <c r="D11631" s="6">
        <v>4.7666090016247199E-2</v>
      </c>
      <c r="E11631" s="4">
        <f t="shared" si="45"/>
        <v>9.5449809799959498E-2</v>
      </c>
      <c r="F11631" s="4"/>
    </row>
    <row r="11632" spans="1:6" ht="13.2" x14ac:dyDescent="0.25">
      <c r="A11632" s="5">
        <v>44864.583333333336</v>
      </c>
      <c r="B11632" s="6">
        <v>318.63</v>
      </c>
      <c r="C11632" s="6">
        <v>294.93691000000001</v>
      </c>
      <c r="D11632" s="6">
        <v>8.0332739635741002E-2</v>
      </c>
      <c r="E11632" s="4">
        <f t="shared" si="45"/>
        <v>8.9712927046113819E-2</v>
      </c>
      <c r="F11632" s="4"/>
    </row>
    <row r="11633" spans="1:6" ht="13.2" x14ac:dyDescent="0.25">
      <c r="A11633" s="5">
        <v>44864.625</v>
      </c>
      <c r="B11633" s="6">
        <v>301.85000000000002</v>
      </c>
      <c r="C11633" s="6">
        <v>253.50578999999999</v>
      </c>
      <c r="D11633" s="6">
        <v>0.190702587108562</v>
      </c>
      <c r="E11633" s="4">
        <f t="shared" si="45"/>
        <v>8.7751163008378333E-2</v>
      </c>
      <c r="F11633" s="4"/>
    </row>
    <row r="11634" spans="1:6" ht="13.2" x14ac:dyDescent="0.25">
      <c r="A11634" s="5">
        <v>44864.666666666664</v>
      </c>
      <c r="B11634" s="6">
        <v>184.32</v>
      </c>
      <c r="C11634" s="6">
        <v>191.62805</v>
      </c>
      <c r="D11634" s="6">
        <v>3.8136640225687198E-2</v>
      </c>
      <c r="E11634" s="4">
        <f t="shared" si="45"/>
        <v>8.1212256475103634E-2</v>
      </c>
      <c r="F11634" s="4"/>
    </row>
    <row r="11635" spans="1:6" ht="13.2" x14ac:dyDescent="0.25">
      <c r="A11635" s="5">
        <v>44864.708333333336</v>
      </c>
      <c r="B11635" s="6">
        <v>123.38</v>
      </c>
      <c r="C11635" s="6">
        <v>147.71967000000001</v>
      </c>
      <c r="D11635" s="6">
        <v>0.164769322866751</v>
      </c>
      <c r="E11635" s="4">
        <f t="shared" si="45"/>
        <v>8.2052312432567803E-2</v>
      </c>
      <c r="F11635" s="4"/>
    </row>
    <row r="11636" spans="1:6" ht="13.2" x14ac:dyDescent="0.25">
      <c r="A11636" s="5">
        <v>44864.75</v>
      </c>
      <c r="B11636" s="6">
        <v>118.25</v>
      </c>
      <c r="C11636" s="6">
        <v>137.07176000000001</v>
      </c>
      <c r="D11636" s="6">
        <v>0.13731318544388699</v>
      </c>
      <c r="E11636" s="4">
        <f t="shared" si="45"/>
        <v>8.3362204665481623E-2</v>
      </c>
      <c r="F11636" s="4"/>
    </row>
    <row r="11637" spans="1:6" ht="13.2" x14ac:dyDescent="0.25">
      <c r="A11637" s="5">
        <v>44864.791666666664</v>
      </c>
      <c r="B11637" s="6">
        <v>121.38</v>
      </c>
      <c r="C11637" s="6">
        <v>137.05247</v>
      </c>
      <c r="D11637" s="6">
        <v>0.114353794572254</v>
      </c>
      <c r="E11637" s="4">
        <f t="shared" si="45"/>
        <v>8.7278308787981276E-2</v>
      </c>
      <c r="F11637" s="4"/>
    </row>
    <row r="11638" spans="1:6" ht="13.2" x14ac:dyDescent="0.25">
      <c r="A11638" s="5">
        <v>44864.833333333336</v>
      </c>
      <c r="B11638" s="6">
        <v>119.52</v>
      </c>
      <c r="C11638" s="6">
        <v>131.22256999999999</v>
      </c>
      <c r="D11638" s="6">
        <v>8.9181076090797395E-2</v>
      </c>
      <c r="E11638" s="4">
        <f t="shared" si="45"/>
        <v>9.0875006626287488E-2</v>
      </c>
      <c r="F11638" s="4"/>
    </row>
    <row r="11639" spans="1:6" ht="13.2" x14ac:dyDescent="0.25">
      <c r="A11639" s="5">
        <v>44864.875</v>
      </c>
      <c r="B11639" s="6">
        <v>116.1</v>
      </c>
      <c r="C11639" s="6">
        <v>130.94031000000001</v>
      </c>
      <c r="D11639" s="6">
        <v>0.11333645078433</v>
      </c>
      <c r="E11639" s="4">
        <f t="shared" si="45"/>
        <v>9.4259279701519483E-2</v>
      </c>
      <c r="F11639" s="4"/>
    </row>
    <row r="11640" spans="1:6" ht="13.2" x14ac:dyDescent="0.25">
      <c r="A11640" s="5">
        <v>44864.916666666664</v>
      </c>
      <c r="B11640" s="6">
        <v>106.8</v>
      </c>
      <c r="C11640" s="6">
        <v>146.39485999999999</v>
      </c>
      <c r="D11640" s="6">
        <v>0.27046618986486198</v>
      </c>
      <c r="E11640" s="4">
        <f t="shared" si="45"/>
        <v>0.10128742287408464</v>
      </c>
      <c r="F11640" s="4"/>
    </row>
    <row r="11641" spans="1:6" ht="13.2" x14ac:dyDescent="0.25">
      <c r="A11641" s="5">
        <v>44864.958333333336</v>
      </c>
      <c r="B11641" s="6">
        <v>121.81</v>
      </c>
      <c r="C11641" s="6">
        <v>177.69283999999999</v>
      </c>
      <c r="D11641" s="6">
        <v>0.31449123104791299</v>
      </c>
      <c r="E11641" s="4">
        <f t="shared" si="45"/>
        <v>0.10573438915289445</v>
      </c>
      <c r="F11641" s="4"/>
    </row>
    <row r="11642" spans="1:6" ht="13.2" x14ac:dyDescent="0.25">
      <c r="A11642" s="5">
        <v>44865</v>
      </c>
      <c r="B11642" s="6">
        <v>178.09</v>
      </c>
      <c r="C11642" s="6">
        <v>232.42444</v>
      </c>
      <c r="D11642" s="6">
        <v>0.23377248967449299</v>
      </c>
      <c r="E11642" s="4">
        <f t="shared" si="45"/>
        <v>0.10492639984438989</v>
      </c>
      <c r="F11642" s="4"/>
    </row>
    <row r="11643" spans="1:6" ht="13.2" x14ac:dyDescent="0.25">
      <c r="A11643" s="5">
        <v>44865.041666666664</v>
      </c>
      <c r="B11643" s="6">
        <v>282.27</v>
      </c>
      <c r="C11643" s="6">
        <v>271.39738</v>
      </c>
      <c r="D11643" s="6">
        <v>4.0061624765868997E-2</v>
      </c>
      <c r="E11643" s="4">
        <f t="shared" si="45"/>
        <v>0.10275224504427445</v>
      </c>
      <c r="F11643" s="4"/>
    </row>
    <row r="11644" spans="1:6" ht="13.2" x14ac:dyDescent="0.25">
      <c r="A11644" s="5">
        <v>44865.083333333336</v>
      </c>
      <c r="B11644" s="6">
        <v>306.63</v>
      </c>
      <c r="C11644" s="6">
        <v>290.04791999999998</v>
      </c>
      <c r="D11644" s="6">
        <v>5.71701393342176E-2</v>
      </c>
      <c r="E11644" s="4">
        <f t="shared" si="45"/>
        <v>0.10132964524208686</v>
      </c>
      <c r="F11644" s="4"/>
    </row>
    <row r="11645" spans="1:6" ht="13.2" x14ac:dyDescent="0.25">
      <c r="A11645" s="5">
        <v>44865.125</v>
      </c>
      <c r="B11645" s="6">
        <v>298.26</v>
      </c>
      <c r="C11645" s="6">
        <v>291.57105999999999</v>
      </c>
      <c r="D11645" s="6">
        <v>2.2941028509482299E-2</v>
      </c>
      <c r="E11645" s="4">
        <f t="shared" si="45"/>
        <v>9.5890918806473033E-2</v>
      </c>
      <c r="F11645" s="4"/>
    </row>
    <row r="11646" spans="1:6" ht="13.2" x14ac:dyDescent="0.25">
      <c r="A11646" s="5">
        <v>44865.166666666664</v>
      </c>
      <c r="B11646" s="6">
        <v>292.05</v>
      </c>
      <c r="C11646" s="6">
        <v>289.15084999999999</v>
      </c>
      <c r="D11646" s="6">
        <v>1.00264273821087E-2</v>
      </c>
      <c r="E11646" s="4">
        <f t="shared" si="45"/>
        <v>9.0439211061574931E-2</v>
      </c>
      <c r="F11646" s="4"/>
    </row>
    <row r="11647" spans="1:6" ht="13.2" x14ac:dyDescent="0.25">
      <c r="A11647" s="5">
        <v>44865.208333333336</v>
      </c>
      <c r="B11647" s="6">
        <v>285.58</v>
      </c>
      <c r="C11647" s="6">
        <v>289.83969000000002</v>
      </c>
      <c r="D11647" s="6">
        <v>1.4696710447075099E-2</v>
      </c>
      <c r="E11647" s="4">
        <f t="shared" si="45"/>
        <v>8.8007187815522747E-2</v>
      </c>
      <c r="F11647" s="4"/>
    </row>
    <row r="11648" spans="1:6" ht="13.2" x14ac:dyDescent="0.25">
      <c r="A11648" s="5">
        <v>44865.25</v>
      </c>
      <c r="B11648" s="6">
        <v>293.55</v>
      </c>
      <c r="C11648" s="6">
        <v>290.65093000000002</v>
      </c>
      <c r="D11648" s="6">
        <v>9.9744046922540103E-3</v>
      </c>
      <c r="E11648" s="4">
        <f t="shared" si="45"/>
        <v>8.7287675311252214E-2</v>
      </c>
      <c r="F11648" s="4"/>
    </row>
    <row r="11649" spans="1:6" ht="13.2" x14ac:dyDescent="0.25">
      <c r="A11649" s="5">
        <v>44865.291666666664</v>
      </c>
      <c r="B11649" s="6">
        <v>310.70999999999998</v>
      </c>
      <c r="C11649" s="6">
        <v>288.67793</v>
      </c>
      <c r="D11649" s="6">
        <v>7.6320590216231499E-2</v>
      </c>
      <c r="E11649" s="4">
        <f t="shared" si="45"/>
        <v>8.9609787011374717E-2</v>
      </c>
      <c r="F11649" s="4"/>
    </row>
    <row r="11650" spans="1:6" ht="13.2" x14ac:dyDescent="0.25">
      <c r="A11650" s="5">
        <v>44865.333333333336</v>
      </c>
      <c r="B11650" s="6">
        <v>322.93</v>
      </c>
      <c r="C11650" s="6">
        <v>285.9674</v>
      </c>
      <c r="D11650" s="6">
        <v>0.12925459335574599</v>
      </c>
      <c r="E11650" s="4">
        <f t="shared" si="45"/>
        <v>9.4192035600131271E-2</v>
      </c>
      <c r="F11650" s="4"/>
    </row>
    <row r="11651" spans="1:6" ht="13.2" x14ac:dyDescent="0.25">
      <c r="A11651" s="5">
        <v>44865.375</v>
      </c>
      <c r="B11651" s="6">
        <v>326.57</v>
      </c>
      <c r="C11651" s="6">
        <v>282.83641</v>
      </c>
      <c r="D11651" s="6">
        <v>0.154625035722946</v>
      </c>
      <c r="E11651" s="4">
        <f t="shared" si="45"/>
        <v>9.9906778563849094E-2</v>
      </c>
      <c r="F11651" s="4"/>
    </row>
    <row r="11652" spans="1:6" ht="13.2" x14ac:dyDescent="0.25">
      <c r="A11652" s="5">
        <v>44865.416666666664</v>
      </c>
      <c r="B11652" s="6">
        <v>329.88</v>
      </c>
      <c r="C11652" s="6">
        <v>282.86917999999997</v>
      </c>
      <c r="D11652" s="6">
        <v>0.16619279626009401</v>
      </c>
      <c r="E11652" s="4">
        <f t="shared" si="45"/>
        <v>0.10655524836930975</v>
      </c>
      <c r="F11652" s="4"/>
    </row>
    <row r="11653" spans="1:6" ht="13.2" x14ac:dyDescent="0.25">
      <c r="A11653" s="5">
        <v>44865.458333333336</v>
      </c>
      <c r="B11653" s="6">
        <v>330.82</v>
      </c>
      <c r="C11653" s="6">
        <v>283.10372999999998</v>
      </c>
      <c r="D11653" s="6">
        <v>0.16854694920480201</v>
      </c>
      <c r="E11653" s="4">
        <f t="shared" si="45"/>
        <v>0.11203744805166151</v>
      </c>
      <c r="F11653" s="4"/>
    </row>
    <row r="11654" spans="1:6" ht="13.2" x14ac:dyDescent="0.25">
      <c r="A11654" s="5">
        <v>44865.5</v>
      </c>
      <c r="B11654" s="6">
        <v>329.27</v>
      </c>
      <c r="C11654" s="6">
        <v>282.19528000000003</v>
      </c>
      <c r="D11654" s="6">
        <v>0.166816114004458</v>
      </c>
      <c r="E11654" s="4">
        <f t="shared" si="45"/>
        <v>0.11713117546778372</v>
      </c>
      <c r="F11654" s="4"/>
    </row>
    <row r="11655" spans="1:6" ht="13.2" x14ac:dyDescent="0.25">
      <c r="A11655" s="5">
        <v>44865.541666666664</v>
      </c>
      <c r="B11655" s="6">
        <v>332.89</v>
      </c>
      <c r="C11655" s="6">
        <v>279.73072000000002</v>
      </c>
      <c r="D11655" s="6">
        <v>0.19003733304658099</v>
      </c>
      <c r="E11655" s="4">
        <f t="shared" si="45"/>
        <v>0.12306331059404763</v>
      </c>
      <c r="F11655" s="4"/>
    </row>
    <row r="11656" spans="1:6" ht="13.2" x14ac:dyDescent="0.25">
      <c r="A11656" s="5">
        <v>44865.583333333336</v>
      </c>
      <c r="B11656" s="6">
        <v>327.45999999999998</v>
      </c>
      <c r="C11656" s="6">
        <v>272.04768999999999</v>
      </c>
      <c r="D11656" s="6">
        <v>0.20368601549235699</v>
      </c>
      <c r="E11656" s="4">
        <f t="shared" si="45"/>
        <v>0.1282030304214066</v>
      </c>
      <c r="F11656" s="4"/>
    </row>
    <row r="11657" spans="1:6" ht="13.2" x14ac:dyDescent="0.25">
      <c r="A11657" s="5">
        <v>44865.625</v>
      </c>
      <c r="B11657" s="6">
        <v>288.12</v>
      </c>
      <c r="C11657" s="6">
        <v>241.34173000000001</v>
      </c>
      <c r="D11657" s="6">
        <v>0.193825866749194</v>
      </c>
      <c r="E11657" s="4">
        <f t="shared" si="45"/>
        <v>0.12833316707309964</v>
      </c>
      <c r="F11657" s="4"/>
    </row>
    <row r="11658" spans="1:6" ht="13.2" x14ac:dyDescent="0.25">
      <c r="A11658" s="5">
        <v>44865.666666666664</v>
      </c>
      <c r="B11658" s="6">
        <v>199.33</v>
      </c>
      <c r="C11658" s="6">
        <v>193.61</v>
      </c>
      <c r="D11658" s="6">
        <v>2.9543928516088998E-2</v>
      </c>
      <c r="E11658" s="4">
        <f t="shared" si="45"/>
        <v>0.12797513741853303</v>
      </c>
      <c r="F11658" s="4"/>
    </row>
    <row r="11659" spans="1:6" ht="13.2" x14ac:dyDescent="0.25">
      <c r="A11659" s="5">
        <v>44865.708333333336</v>
      </c>
      <c r="B11659" s="6">
        <v>156.21</v>
      </c>
      <c r="C11659" s="6">
        <v>156.65773999999999</v>
      </c>
      <c r="D11659" s="6">
        <v>2.8580777432381001E-3</v>
      </c>
      <c r="E11659" s="4">
        <f t="shared" si="45"/>
        <v>0.12122883553838666</v>
      </c>
      <c r="F11659" s="4"/>
    </row>
    <row r="11660" spans="1:6" ht="13.2" x14ac:dyDescent="0.25">
      <c r="A11660" s="5">
        <v>44865.75</v>
      </c>
      <c r="B11660" s="6">
        <v>160.13999999999999</v>
      </c>
      <c r="C11660" s="6">
        <v>146.00439</v>
      </c>
      <c r="D11660" s="6">
        <v>9.6816335454022795E-2</v>
      </c>
      <c r="E11660" s="4">
        <f t="shared" si="45"/>
        <v>0.11954146678880896</v>
      </c>
      <c r="F11660" s="4"/>
    </row>
    <row r="11661" spans="1:6" ht="13.2" x14ac:dyDescent="0.25">
      <c r="A11661" s="5">
        <v>44865.791666666664</v>
      </c>
      <c r="B11661" s="6">
        <v>160.06</v>
      </c>
      <c r="C11661" s="6">
        <v>146.48920000000001</v>
      </c>
      <c r="D11661" s="6">
        <v>9.2640276552810596E-2</v>
      </c>
      <c r="E11661" s="4">
        <f t="shared" si="45"/>
        <v>0.11863673687133218</v>
      </c>
      <c r="F11661" s="4"/>
    </row>
    <row r="11662" spans="1:6" ht="13.2" x14ac:dyDescent="0.25">
      <c r="A11662" s="5">
        <v>44865.833333333336</v>
      </c>
      <c r="B11662" s="6">
        <v>159.71</v>
      </c>
      <c r="C11662" s="6">
        <v>143.85186999999999</v>
      </c>
      <c r="D11662" s="6">
        <v>0.11023930380606101</v>
      </c>
      <c r="E11662" s="4">
        <f t="shared" si="45"/>
        <v>0.11951416302613482</v>
      </c>
      <c r="F11662" s="4"/>
    </row>
    <row r="11663" spans="1:6" ht="13.2" x14ac:dyDescent="0.25">
      <c r="A11663" s="5">
        <v>44865.875</v>
      </c>
      <c r="B11663" s="6">
        <v>166.58</v>
      </c>
      <c r="C11663" s="6">
        <v>144.98606000000001</v>
      </c>
      <c r="D11663" s="6">
        <v>0.14893804273321101</v>
      </c>
      <c r="E11663" s="4">
        <f t="shared" si="45"/>
        <v>0.12099756269067154</v>
      </c>
      <c r="F11663" s="4"/>
    </row>
    <row r="11664" spans="1:6" ht="13.2" x14ac:dyDescent="0.25">
      <c r="A11664" s="5">
        <v>44865.916666666664</v>
      </c>
      <c r="B11664" s="6">
        <v>173.74</v>
      </c>
      <c r="C11664" s="6">
        <v>157.3578</v>
      </c>
      <c r="D11664" s="6">
        <v>0.104107962871875</v>
      </c>
      <c r="E11664" s="4">
        <f t="shared" si="45"/>
        <v>0.11406596989929707</v>
      </c>
      <c r="F11664" s="4"/>
    </row>
    <row r="11665" spans="1:6" ht="13.2" x14ac:dyDescent="0.25">
      <c r="A11665" s="5">
        <v>44865.958333333336</v>
      </c>
      <c r="B11665" s="6">
        <v>200.94</v>
      </c>
      <c r="C11665" s="6">
        <v>183.73571000000001</v>
      </c>
      <c r="D11665" s="6">
        <v>9.3636071071867194E-2</v>
      </c>
      <c r="E11665" s="4">
        <f t="shared" si="45"/>
        <v>0.10486367156696184</v>
      </c>
      <c r="F11665" s="4"/>
    </row>
    <row r="11666" spans="1:6" ht="13.2" x14ac:dyDescent="0.25">
      <c r="A11666" s="5">
        <v>44866</v>
      </c>
      <c r="B11666" s="6">
        <v>260.49</v>
      </c>
      <c r="C11666" s="6">
        <v>225.32414</v>
      </c>
      <c r="D11666" s="6">
        <v>0.15606787626039501</v>
      </c>
      <c r="E11666" s="4">
        <f t="shared" si="45"/>
        <v>0.10162597934137442</v>
      </c>
      <c r="F11666" s="4"/>
    </row>
    <row r="11667" spans="1:6" ht="13.2" x14ac:dyDescent="0.25">
      <c r="A11667" s="5">
        <v>44866.041666666664</v>
      </c>
      <c r="B11667" s="6">
        <v>289.64</v>
      </c>
      <c r="C11667" s="6">
        <v>260.40917999999999</v>
      </c>
      <c r="D11667" s="6">
        <v>0.11224957584060501</v>
      </c>
      <c r="E11667" s="4">
        <f t="shared" si="45"/>
        <v>0.10463381063615508</v>
      </c>
      <c r="F11667" s="4"/>
    </row>
    <row r="11668" spans="1:6" ht="13.2" x14ac:dyDescent="0.25">
      <c r="A11668" s="5">
        <v>44866.083333333336</v>
      </c>
      <c r="B11668" s="6">
        <v>293.08999999999997</v>
      </c>
      <c r="C11668" s="6">
        <v>278.62502000000001</v>
      </c>
      <c r="D11668" s="6">
        <v>5.1915581737777702E-2</v>
      </c>
      <c r="E11668" s="4">
        <f t="shared" si="45"/>
        <v>0.1044148707363034</v>
      </c>
      <c r="F11668" s="4"/>
    </row>
    <row r="11669" spans="1:6" ht="13.2" x14ac:dyDescent="0.25">
      <c r="A11669" s="5">
        <v>44866.125</v>
      </c>
      <c r="B11669" s="6">
        <v>286.36</v>
      </c>
      <c r="C11669" s="6">
        <v>278.25567000000001</v>
      </c>
      <c r="D11669" s="6">
        <v>2.91254801744022E-2</v>
      </c>
      <c r="E11669" s="4">
        <f t="shared" si="45"/>
        <v>0.10467255622234173</v>
      </c>
      <c r="F11669" s="4"/>
    </row>
    <row r="11670" spans="1:6" ht="13.2" x14ac:dyDescent="0.25">
      <c r="A11670" s="5">
        <v>44866.166666666664</v>
      </c>
      <c r="B11670" s="6">
        <v>284.85000000000002</v>
      </c>
      <c r="C11670" s="6">
        <v>272.57164</v>
      </c>
      <c r="D11670" s="6">
        <v>4.5046359188358698E-2</v>
      </c>
      <c r="E11670" s="4">
        <f t="shared" si="45"/>
        <v>0.10613172004760214</v>
      </c>
      <c r="F11670" s="4"/>
    </row>
    <row r="11671" spans="1:6" ht="13.2" x14ac:dyDescent="0.25">
      <c r="A11671" s="5">
        <v>44866.208333333336</v>
      </c>
      <c r="B11671" s="6">
        <v>278.55</v>
      </c>
      <c r="C11671" s="6">
        <v>271.52170000000001</v>
      </c>
      <c r="D11671" s="6">
        <v>2.5884855611908699E-2</v>
      </c>
      <c r="E11671" s="4">
        <f t="shared" si="45"/>
        <v>0.10659789276280356</v>
      </c>
      <c r="F11671" s="4"/>
    </row>
    <row r="11672" spans="1:6" ht="13.2" x14ac:dyDescent="0.25">
      <c r="A11672" s="5">
        <v>44866.25</v>
      </c>
      <c r="B11672" s="6">
        <v>277.54000000000002</v>
      </c>
      <c r="C11672" s="6">
        <v>270.89447000000001</v>
      </c>
      <c r="D11672" s="6">
        <v>2.4531803842285899E-2</v>
      </c>
      <c r="E11672" s="4">
        <f t="shared" si="45"/>
        <v>0.10720445106072153</v>
      </c>
      <c r="F11672" s="4"/>
    </row>
    <row r="11673" spans="1:6" ht="13.2" x14ac:dyDescent="0.25">
      <c r="A11673" s="5">
        <v>44866.291666666664</v>
      </c>
      <c r="B11673" s="6">
        <v>274.36</v>
      </c>
      <c r="C11673" s="6">
        <v>266.75898000000001</v>
      </c>
      <c r="D11673" s="6">
        <v>2.8493961103015102E-2</v>
      </c>
      <c r="E11673" s="4">
        <f t="shared" si="45"/>
        <v>0.10521167484767087</v>
      </c>
      <c r="F11673" s="4"/>
    </row>
    <row r="11674" spans="1:6" ht="13.2" x14ac:dyDescent="0.25">
      <c r="A11674" s="5">
        <v>44866.333333333336</v>
      </c>
      <c r="B11674" s="6">
        <v>287.92</v>
      </c>
      <c r="C11674" s="6">
        <v>262.52418</v>
      </c>
      <c r="D11674" s="6">
        <v>9.6737070086267904E-2</v>
      </c>
      <c r="E11674" s="4">
        <f t="shared" si="45"/>
        <v>0.10385677804477594</v>
      </c>
      <c r="F11674" s="4"/>
    </row>
    <row r="11675" spans="1:6" ht="13.2" x14ac:dyDescent="0.25">
      <c r="A11675" s="5">
        <v>44866.375</v>
      </c>
      <c r="B11675" s="6">
        <v>294.33</v>
      </c>
      <c r="C11675" s="6">
        <v>258.59843000000001</v>
      </c>
      <c r="D11675" s="6">
        <v>0.13817396339181101</v>
      </c>
      <c r="E11675" s="4">
        <f t="shared" si="45"/>
        <v>0.10317131669764533</v>
      </c>
      <c r="F11675" s="4"/>
    </row>
    <row r="11676" spans="1:6" ht="13.2" x14ac:dyDescent="0.25">
      <c r="A11676" s="5">
        <v>44866.416666666664</v>
      </c>
      <c r="B11676" s="6">
        <v>287.64999999999998</v>
      </c>
      <c r="C11676" s="6">
        <v>257.76692000000003</v>
      </c>
      <c r="D11676" s="6">
        <v>0.115930624457164</v>
      </c>
      <c r="E11676" s="4">
        <f t="shared" si="45"/>
        <v>0.1010770595391899</v>
      </c>
      <c r="F11676" s="4"/>
    </row>
    <row r="11677" spans="1:6" ht="13.2" x14ac:dyDescent="0.25">
      <c r="A11677" s="5">
        <v>44866.458333333336</v>
      </c>
      <c r="B11677" s="6">
        <v>290.2</v>
      </c>
      <c r="C11677" s="6">
        <v>258.29457000000002</v>
      </c>
      <c r="D11677" s="6">
        <v>0.123523425211764</v>
      </c>
      <c r="E11677" s="4">
        <f t="shared" si="45"/>
        <v>9.9201079372813319E-2</v>
      </c>
      <c r="F11677" s="4"/>
    </row>
    <row r="11678" spans="1:6" ht="13.2" x14ac:dyDescent="0.25">
      <c r="A11678" s="5">
        <v>44866.5</v>
      </c>
      <c r="B11678" s="6">
        <v>303</v>
      </c>
      <c r="C11678" s="6">
        <v>257.95706999999999</v>
      </c>
      <c r="D11678" s="6">
        <v>0.17461405496658799</v>
      </c>
      <c r="E11678" s="4">
        <f t="shared" si="45"/>
        <v>9.9525993579568747E-2</v>
      </c>
      <c r="F11678" s="4"/>
    </row>
    <row r="11679" spans="1:6" ht="13.2" x14ac:dyDescent="0.25">
      <c r="A11679" s="5">
        <v>44866.541666666664</v>
      </c>
      <c r="B11679" s="6">
        <v>312.42</v>
      </c>
      <c r="C11679" s="6">
        <v>256.71614</v>
      </c>
      <c r="D11679" s="6">
        <v>0.21698620117924799</v>
      </c>
      <c r="E11679" s="4">
        <f t="shared" si="45"/>
        <v>0.10064886308509653</v>
      </c>
      <c r="F11679" s="4"/>
    </row>
    <row r="11680" spans="1:6" ht="13.2" x14ac:dyDescent="0.25">
      <c r="A11680" s="5">
        <v>44866.583333333336</v>
      </c>
      <c r="B11680" s="6">
        <v>304.38</v>
      </c>
      <c r="C11680" s="6">
        <v>251.52610000000001</v>
      </c>
      <c r="D11680" s="6">
        <v>0.210132864939264</v>
      </c>
      <c r="E11680" s="4">
        <f t="shared" si="45"/>
        <v>0.10091748181205101</v>
      </c>
      <c r="F11680" s="4"/>
    </row>
    <row r="11681" spans="1:6" ht="13.2" x14ac:dyDescent="0.25">
      <c r="A11681" s="5">
        <v>44866.625</v>
      </c>
      <c r="B11681" s="6">
        <v>279.64999999999998</v>
      </c>
      <c r="C11681" s="6">
        <v>227.22421</v>
      </c>
      <c r="D11681" s="6">
        <v>0.23072272976545899</v>
      </c>
      <c r="E11681" s="4">
        <f t="shared" si="45"/>
        <v>0.10245485110439538</v>
      </c>
      <c r="F11681" s="4"/>
    </row>
    <row r="11682" spans="1:6" ht="13.2" x14ac:dyDescent="0.25">
      <c r="A11682" s="5">
        <v>44866.666666666664</v>
      </c>
      <c r="B11682" s="6">
        <v>224.99</v>
      </c>
      <c r="C11682" s="6">
        <v>188.34035</v>
      </c>
      <c r="D11682" s="6">
        <v>0.19459266163623401</v>
      </c>
      <c r="E11682" s="4">
        <f t="shared" si="45"/>
        <v>0.10933188165106809</v>
      </c>
      <c r="F11682" s="4"/>
    </row>
    <row r="11683" spans="1:6" ht="13.2" x14ac:dyDescent="0.25">
      <c r="A11683" s="5">
        <v>44866.708333333336</v>
      </c>
      <c r="B11683" s="6">
        <v>179.71</v>
      </c>
      <c r="C11683" s="6">
        <v>155.69354000000001</v>
      </c>
      <c r="D11683" s="6">
        <v>0.15425469804334799</v>
      </c>
      <c r="E11683" s="4">
        <f t="shared" si="45"/>
        <v>0.11564007416357265</v>
      </c>
      <c r="F11683" s="4"/>
    </row>
    <row r="11684" spans="1:6" ht="13.2" x14ac:dyDescent="0.25">
      <c r="A11684" s="5">
        <v>44866.75</v>
      </c>
      <c r="B11684" s="6">
        <v>161.91</v>
      </c>
      <c r="C11684" s="6">
        <v>144.44499999999999</v>
      </c>
      <c r="D11684" s="6">
        <v>0.120911073418948</v>
      </c>
      <c r="E11684" s="4">
        <f t="shared" si="45"/>
        <v>0.11664402157877786</v>
      </c>
      <c r="F11684" s="4"/>
    </row>
    <row r="11685" spans="1:6" ht="13.2" x14ac:dyDescent="0.25">
      <c r="A11685" s="5">
        <v>44866.791666666664</v>
      </c>
      <c r="B11685" s="6">
        <v>150.57</v>
      </c>
      <c r="C11685" s="6">
        <v>145.15540999999999</v>
      </c>
      <c r="D11685" s="6">
        <v>3.7302019952270497E-2</v>
      </c>
      <c r="E11685" s="4">
        <f t="shared" si="45"/>
        <v>0.11433826088708869</v>
      </c>
      <c r="F11685" s="4"/>
    </row>
    <row r="11686" spans="1:6" ht="13.2" x14ac:dyDescent="0.25">
      <c r="A11686" s="5">
        <v>44866.833333333336</v>
      </c>
      <c r="B11686" s="6">
        <v>149.09</v>
      </c>
      <c r="C11686" s="6">
        <v>145.51388</v>
      </c>
      <c r="D11686" s="6">
        <v>2.4575799916818901E-2</v>
      </c>
      <c r="E11686" s="4">
        <f t="shared" si="45"/>
        <v>0.11076894822503693</v>
      </c>
      <c r="F11686" s="4"/>
    </row>
    <row r="11687" spans="1:6" ht="13.2" x14ac:dyDescent="0.25">
      <c r="A11687" s="5">
        <v>44866.875</v>
      </c>
      <c r="B11687" s="6">
        <v>146.91999999999999</v>
      </c>
      <c r="C11687" s="6">
        <v>148.30770000000001</v>
      </c>
      <c r="D11687" s="6">
        <v>9.3568978549328392E-3</v>
      </c>
      <c r="E11687" s="4">
        <f t="shared" si="45"/>
        <v>0.10495306718844204</v>
      </c>
      <c r="F11687" s="4"/>
    </row>
    <row r="11688" spans="1:6" ht="13.2" x14ac:dyDescent="0.25">
      <c r="A11688" s="5">
        <v>44866.916666666664</v>
      </c>
      <c r="B11688" s="6">
        <v>146.51</v>
      </c>
      <c r="C11688" s="6">
        <v>159.77718999999999</v>
      </c>
      <c r="D11688" s="6">
        <v>8.3035569720558894E-2</v>
      </c>
      <c r="E11688" s="4">
        <f t="shared" si="45"/>
        <v>0.10407505080713719</v>
      </c>
      <c r="F11688" s="4"/>
    </row>
    <row r="11689" spans="1:6" ht="13.2" x14ac:dyDescent="0.25">
      <c r="A11689" s="5">
        <v>44866.958333333336</v>
      </c>
      <c r="B11689" s="6">
        <v>148.6</v>
      </c>
      <c r="C11689" s="6">
        <v>184.25896</v>
      </c>
      <c r="D11689" s="6">
        <v>0.193526328380448</v>
      </c>
      <c r="E11689" s="4">
        <f t="shared" si="45"/>
        <v>0.10823714486166137</v>
      </c>
      <c r="F11689" s="4"/>
    </row>
    <row r="11690" spans="1:6" ht="13.2" x14ac:dyDescent="0.25">
      <c r="A11690" s="5">
        <v>44867</v>
      </c>
      <c r="B11690" s="6">
        <v>184.68</v>
      </c>
      <c r="C11690" s="6">
        <v>213.20169999999999</v>
      </c>
      <c r="D11690" s="6">
        <v>0.13377801396517899</v>
      </c>
      <c r="E11690" s="4">
        <f t="shared" si="45"/>
        <v>0.10730840059936074</v>
      </c>
      <c r="F11690" s="4"/>
    </row>
    <row r="11691" spans="1:6" ht="13.2" x14ac:dyDescent="0.25">
      <c r="A11691" s="5">
        <v>44867.041666666664</v>
      </c>
      <c r="B11691" s="6">
        <v>257.11</v>
      </c>
      <c r="C11691" s="6">
        <v>244.29049000000001</v>
      </c>
      <c r="D11691" s="6">
        <v>5.2476500415550298E-2</v>
      </c>
      <c r="E11691" s="4">
        <f t="shared" si="45"/>
        <v>0.10481785578998347</v>
      </c>
      <c r="F11691" s="4"/>
    </row>
    <row r="11692" spans="1:6" ht="13.2" x14ac:dyDescent="0.25">
      <c r="A11692" s="5">
        <v>44867.083333333336</v>
      </c>
      <c r="B11692" s="6">
        <v>269.16000000000003</v>
      </c>
      <c r="C11692" s="6">
        <v>257.05392999999998</v>
      </c>
      <c r="D11692" s="6">
        <v>4.7095448025245297E-2</v>
      </c>
      <c r="E11692" s="4">
        <f t="shared" si="45"/>
        <v>0.10461701688529461</v>
      </c>
      <c r="F11692" s="4"/>
    </row>
    <row r="11693" spans="1:6" ht="13.2" x14ac:dyDescent="0.25">
      <c r="A11693" s="5">
        <v>44867.125</v>
      </c>
      <c r="B11693" s="6">
        <v>267.11</v>
      </c>
      <c r="C11693" s="6">
        <v>255.20686000000001</v>
      </c>
      <c r="D11693" s="6">
        <v>4.66411443642228E-2</v>
      </c>
      <c r="E11693" s="4">
        <f t="shared" si="45"/>
        <v>0.10534683622653712</v>
      </c>
      <c r="F11693" s="4"/>
    </row>
    <row r="11694" spans="1:6" ht="13.2" x14ac:dyDescent="0.25">
      <c r="A11694" s="5">
        <v>44867.166666666664</v>
      </c>
      <c r="B11694" s="6">
        <v>258.04000000000002</v>
      </c>
      <c r="C11694" s="6">
        <v>249.59701000000001</v>
      </c>
      <c r="D11694" s="6">
        <v>3.3826486943894098E-2</v>
      </c>
      <c r="E11694" s="4">
        <f t="shared" si="45"/>
        <v>0.10487934154968442</v>
      </c>
      <c r="F11694" s="4"/>
    </row>
    <row r="11695" spans="1:6" ht="13.2" x14ac:dyDescent="0.25">
      <c r="A11695" s="5">
        <v>44867.208333333336</v>
      </c>
      <c r="B11695" s="6">
        <v>242.49</v>
      </c>
      <c r="C11695" s="6">
        <v>247.30108999999999</v>
      </c>
      <c r="D11695" s="6">
        <v>1.94543825100001E-2</v>
      </c>
      <c r="E11695" s="4">
        <f t="shared" si="45"/>
        <v>0.10461140517043825</v>
      </c>
      <c r="F11695" s="4"/>
    </row>
    <row r="11696" spans="1:6" ht="13.2" x14ac:dyDescent="0.25">
      <c r="A11696" s="5">
        <v>44867.25</v>
      </c>
      <c r="B11696" s="6">
        <v>232.24</v>
      </c>
      <c r="C11696" s="6">
        <v>244.74146999999999</v>
      </c>
      <c r="D11696" s="6">
        <v>5.1080309356644697E-2</v>
      </c>
      <c r="E11696" s="4">
        <f t="shared" si="45"/>
        <v>0.10571759290020318</v>
      </c>
      <c r="F11696" s="4"/>
    </row>
    <row r="11697" spans="1:6" ht="13.2" x14ac:dyDescent="0.25">
      <c r="A11697" s="5">
        <v>44867.291666666664</v>
      </c>
      <c r="B11697" s="6">
        <v>233.93</v>
      </c>
      <c r="C11697" s="6">
        <v>238.15593999999999</v>
      </c>
      <c r="D11697" s="6">
        <v>1.7744424094565801E-2</v>
      </c>
      <c r="E11697" s="4">
        <f t="shared" si="45"/>
        <v>0.10526969552485112</v>
      </c>
      <c r="F11697" s="4"/>
    </row>
    <row r="11698" spans="1:6" ht="13.2" x14ac:dyDescent="0.25">
      <c r="A11698" s="5">
        <v>44867.333333333336</v>
      </c>
      <c r="B11698" s="6">
        <v>222.71</v>
      </c>
      <c r="C11698" s="6">
        <v>233.59055000000001</v>
      </c>
      <c r="D11698" s="6">
        <v>4.6579581237340198E-2</v>
      </c>
      <c r="E11698" s="4">
        <f t="shared" si="45"/>
        <v>0.10317980015614581</v>
      </c>
      <c r="F11698" s="4"/>
    </row>
    <row r="11699" spans="1:6" ht="13.2" x14ac:dyDescent="0.25">
      <c r="A11699" s="5">
        <v>44867.375</v>
      </c>
      <c r="B11699" s="6">
        <v>211.32</v>
      </c>
      <c r="C11699" s="6">
        <v>231.81635</v>
      </c>
      <c r="D11699" s="6">
        <v>8.8416326113321994E-2</v>
      </c>
      <c r="E11699" s="4">
        <f t="shared" si="45"/>
        <v>0.10110656526954211</v>
      </c>
      <c r="F11699" s="4"/>
    </row>
    <row r="11700" spans="1:6" ht="13.2" x14ac:dyDescent="0.25">
      <c r="A11700" s="5">
        <v>44867.416666666664</v>
      </c>
      <c r="B11700" s="6">
        <v>219.28</v>
      </c>
      <c r="C11700" s="6">
        <v>232.17184</v>
      </c>
      <c r="D11700" s="6">
        <v>5.5527147478350497E-2</v>
      </c>
      <c r="E11700" s="4">
        <f t="shared" si="45"/>
        <v>9.8589753728758209E-2</v>
      </c>
      <c r="F11700" s="4"/>
    </row>
    <row r="11701" spans="1:6" ht="13.2" x14ac:dyDescent="0.25">
      <c r="A11701" s="5">
        <v>44867.458333333336</v>
      </c>
      <c r="B11701" s="6">
        <v>216.88</v>
      </c>
      <c r="C11701" s="6">
        <v>232.70480000000001</v>
      </c>
      <c r="D11701" s="6">
        <v>6.8003754112506504E-2</v>
      </c>
      <c r="E11701" s="4">
        <f t="shared" si="45"/>
        <v>9.6276434099622485E-2</v>
      </c>
      <c r="F11701" s="4"/>
    </row>
    <row r="11702" spans="1:6" ht="13.2" x14ac:dyDescent="0.25">
      <c r="A11702" s="5">
        <v>44867.5</v>
      </c>
      <c r="B11702" s="6">
        <v>214.64</v>
      </c>
      <c r="C11702" s="6">
        <v>235.90097</v>
      </c>
      <c r="D11702" s="6">
        <v>9.0126674765262704E-2</v>
      </c>
      <c r="E11702" s="4">
        <f t="shared" si="45"/>
        <v>9.2756126591233931E-2</v>
      </c>
      <c r="F11702" s="4"/>
    </row>
    <row r="11703" spans="1:6" ht="13.2" x14ac:dyDescent="0.25">
      <c r="A11703" s="5">
        <v>44867.541666666664</v>
      </c>
      <c r="B11703" s="6">
        <v>224.32</v>
      </c>
      <c r="C11703" s="6">
        <v>240.26141999999999</v>
      </c>
      <c r="D11703" s="6">
        <v>6.6350311256796801E-2</v>
      </c>
      <c r="E11703" s="4">
        <f t="shared" si="45"/>
        <v>8.6479631177798458E-2</v>
      </c>
      <c r="F11703" s="4"/>
    </row>
    <row r="11704" spans="1:6" ht="13.2" x14ac:dyDescent="0.25">
      <c r="A11704" s="5">
        <v>44867.583333333336</v>
      </c>
      <c r="B11704" s="6">
        <v>224.62</v>
      </c>
      <c r="C11704" s="6">
        <v>236.31917999999999</v>
      </c>
      <c r="D11704" s="6">
        <v>4.9505842056493103E-2</v>
      </c>
      <c r="E11704" s="4">
        <f t="shared" si="45"/>
        <v>7.9786838557682996E-2</v>
      </c>
      <c r="F11704" s="4"/>
    </row>
    <row r="11705" spans="1:6" ht="13.2" x14ac:dyDescent="0.25">
      <c r="A11705" s="5">
        <v>44867.625</v>
      </c>
      <c r="B11705" s="6">
        <v>224.11</v>
      </c>
      <c r="C11705" s="6">
        <v>212.56091000000001</v>
      </c>
      <c r="D11705" s="6">
        <v>5.4333085043717602E-2</v>
      </c>
      <c r="E11705" s="4">
        <f t="shared" si="45"/>
        <v>7.243727002761044E-2</v>
      </c>
      <c r="F11705" s="4"/>
    </row>
    <row r="11706" spans="1:6" ht="13.2" x14ac:dyDescent="0.25">
      <c r="A11706" s="5">
        <v>44867.666666666664</v>
      </c>
      <c r="B11706" s="6">
        <v>183.45</v>
      </c>
      <c r="C11706" s="6">
        <v>177.12350000000001</v>
      </c>
      <c r="D11706" s="6">
        <v>3.5718015960614899E-2</v>
      </c>
      <c r="E11706" s="4">
        <f t="shared" si="45"/>
        <v>6.5817493124459656E-2</v>
      </c>
      <c r="F11706" s="4"/>
    </row>
    <row r="11707" spans="1:6" ht="13.2" x14ac:dyDescent="0.25">
      <c r="A11707" s="5">
        <v>44867.708333333336</v>
      </c>
      <c r="B11707" s="6">
        <v>150.15</v>
      </c>
      <c r="C11707" s="6">
        <v>147.53254999999999</v>
      </c>
      <c r="D11707" s="6">
        <v>1.77415085687871E-2</v>
      </c>
      <c r="E11707" s="4">
        <f t="shared" si="45"/>
        <v>6.0129443563019615E-2</v>
      </c>
      <c r="F11707" s="4"/>
    </row>
    <row r="11708" spans="1:6" ht="13.2" x14ac:dyDescent="0.25">
      <c r="A11708" s="5">
        <v>44867.75</v>
      </c>
      <c r="B11708" s="6">
        <v>132.86000000000001</v>
      </c>
      <c r="C11708" s="6">
        <v>135.86227</v>
      </c>
      <c r="D11708" s="6">
        <v>2.20978936977866E-2</v>
      </c>
      <c r="E11708" s="4">
        <f t="shared" si="45"/>
        <v>5.601222774130455E-2</v>
      </c>
      <c r="F11708" s="4"/>
    </row>
    <row r="11709" spans="1:6" ht="13.2" x14ac:dyDescent="0.25">
      <c r="A11709" s="5">
        <v>44867.791666666664</v>
      </c>
      <c r="B11709" s="6">
        <v>130.16999999999999</v>
      </c>
      <c r="C11709" s="6">
        <v>135.31768</v>
      </c>
      <c r="D11709" s="6">
        <v>3.8041444399578801E-2</v>
      </c>
      <c r="E11709" s="4">
        <f t="shared" si="45"/>
        <v>5.6043037093275738E-2</v>
      </c>
      <c r="F11709" s="4"/>
    </row>
    <row r="11710" spans="1:6" ht="13.2" x14ac:dyDescent="0.25">
      <c r="A11710" s="5">
        <v>44867.833333333336</v>
      </c>
      <c r="B11710" s="6">
        <v>132.86000000000001</v>
      </c>
      <c r="C11710" s="6">
        <v>135.65006</v>
      </c>
      <c r="D11710" s="6">
        <v>2.0568070519098699E-2</v>
      </c>
      <c r="E11710" s="4">
        <f t="shared" si="45"/>
        <v>5.5876048368370727E-2</v>
      </c>
      <c r="F11710" s="4"/>
    </row>
    <row r="11711" spans="1:6" ht="13.2" x14ac:dyDescent="0.25">
      <c r="A11711" s="5">
        <v>44867.875</v>
      </c>
      <c r="B11711" s="6">
        <v>134.56</v>
      </c>
      <c r="C11711" s="6">
        <v>136.01446999999999</v>
      </c>
      <c r="D11711" s="6">
        <v>1.0693494596567399E-2</v>
      </c>
      <c r="E11711" s="4">
        <f t="shared" si="45"/>
        <v>5.5931739899272172E-2</v>
      </c>
      <c r="F11711" s="4"/>
    </row>
    <row r="11712" spans="1:6" ht="13.2" x14ac:dyDescent="0.25">
      <c r="A11712" s="5">
        <v>44867.916666666664</v>
      </c>
      <c r="B11712" s="6">
        <v>132.41</v>
      </c>
      <c r="C11712" s="6">
        <v>144.36815999999999</v>
      </c>
      <c r="D11712" s="6">
        <v>8.2831006504481205E-2</v>
      </c>
      <c r="E11712" s="4">
        <f t="shared" si="45"/>
        <v>5.5923216431935596E-2</v>
      </c>
      <c r="F11712" s="4"/>
    </row>
    <row r="11713" spans="1:6" ht="13.2" x14ac:dyDescent="0.25">
      <c r="A11713" s="5">
        <v>44867.958333333336</v>
      </c>
      <c r="B11713" s="6">
        <v>141.41999999999999</v>
      </c>
      <c r="C11713" s="6">
        <v>170.20496</v>
      </c>
      <c r="D11713" s="6">
        <v>0.16911939581549201</v>
      </c>
      <c r="E11713" s="4">
        <f t="shared" si="45"/>
        <v>5.4906260908395753E-2</v>
      </c>
      <c r="F11713" s="4"/>
    </row>
    <row r="11714" spans="1:6" ht="13.2" x14ac:dyDescent="0.25">
      <c r="A11714" s="5">
        <v>44865</v>
      </c>
      <c r="B11714" s="6">
        <v>178.09</v>
      </c>
      <c r="C11714" s="6">
        <v>216.42358999999999</v>
      </c>
      <c r="D11714" s="6">
        <v>0.177122974441002</v>
      </c>
      <c r="E11714" s="4">
        <f t="shared" si="45"/>
        <v>5.6712300928221715E-2</v>
      </c>
      <c r="F11714" s="4"/>
    </row>
    <row r="11715" spans="1:6" ht="13.2" x14ac:dyDescent="0.25">
      <c r="A11715" s="5">
        <v>44865.041666666664</v>
      </c>
      <c r="B11715" s="6">
        <v>282.27</v>
      </c>
      <c r="C11715" s="6">
        <v>270.96492999999998</v>
      </c>
      <c r="D11715" s="6">
        <v>4.1721524626821598E-2</v>
      </c>
      <c r="E11715" s="4">
        <f t="shared" si="45"/>
        <v>5.6264176937024686E-2</v>
      </c>
      <c r="F11715" s="4"/>
    </row>
    <row r="11716" spans="1:6" ht="13.2" x14ac:dyDescent="0.25">
      <c r="A11716" s="5">
        <v>44865.083333333336</v>
      </c>
      <c r="B11716" s="6">
        <v>306.63</v>
      </c>
      <c r="C11716" s="6">
        <v>305.75072</v>
      </c>
      <c r="D11716" s="6">
        <v>2.8758068010436501E-3</v>
      </c>
      <c r="E11716" s="4">
        <f t="shared" si="45"/>
        <v>5.4421691886016282E-2</v>
      </c>
      <c r="F11716" s="4"/>
    </row>
    <row r="11717" spans="1:6" ht="13.2" x14ac:dyDescent="0.25">
      <c r="A11717" s="5">
        <v>44865.125</v>
      </c>
      <c r="B11717" s="6">
        <v>298.26</v>
      </c>
      <c r="C11717" s="6">
        <v>312.62741999999997</v>
      </c>
      <c r="D11717" s="6">
        <v>4.59570053068281E-2</v>
      </c>
      <c r="E11717" s="4">
        <f t="shared" si="45"/>
        <v>5.439318609195818E-2</v>
      </c>
      <c r="F11717" s="4"/>
    </row>
    <row r="11718" spans="1:6" ht="13.2" x14ac:dyDescent="0.25">
      <c r="A11718" s="5">
        <v>44865.166666666664</v>
      </c>
      <c r="B11718" s="6">
        <v>292.05</v>
      </c>
      <c r="C11718" s="6">
        <v>307.61953</v>
      </c>
      <c r="D11718" s="6">
        <v>5.0612943853077103E-2</v>
      </c>
      <c r="E11718" s="4">
        <f t="shared" si="45"/>
        <v>5.5092621796507459E-2</v>
      </c>
      <c r="F11718" s="4"/>
    </row>
    <row r="11719" spans="1:6" ht="13.2" x14ac:dyDescent="0.25">
      <c r="A11719" s="5">
        <v>44865.208333333336</v>
      </c>
      <c r="B11719" s="6">
        <v>285.58</v>
      </c>
      <c r="C11719" s="6">
        <v>307.41001999999997</v>
      </c>
      <c r="D11719" s="6">
        <v>7.1012714549772898E-2</v>
      </c>
      <c r="E11719" s="4">
        <f t="shared" si="45"/>
        <v>5.7240885631498012E-2</v>
      </c>
      <c r="F11719" s="4"/>
    </row>
    <row r="11720" spans="1:6" ht="13.2" x14ac:dyDescent="0.25">
      <c r="A11720" s="5">
        <v>44865.25</v>
      </c>
      <c r="B11720" s="6">
        <v>293.55</v>
      </c>
      <c r="C11720" s="6">
        <v>309.20717000000002</v>
      </c>
      <c r="D11720" s="6">
        <v>5.0636503674866197E-2</v>
      </c>
      <c r="E11720" s="4">
        <f t="shared" si="45"/>
        <v>5.7222393728090563E-2</v>
      </c>
      <c r="F11720" s="4"/>
    </row>
    <row r="11721" spans="1:6" ht="13.2" x14ac:dyDescent="0.25">
      <c r="A11721" s="5">
        <v>44865.291666666664</v>
      </c>
      <c r="B11721" s="6">
        <v>310.70999999999998</v>
      </c>
      <c r="C11721" s="6">
        <v>306.62601999999998</v>
      </c>
      <c r="D11721" s="6">
        <v>1.33190914456639E-2</v>
      </c>
      <c r="E11721" s="4">
        <f t="shared" si="45"/>
        <v>5.7038004867719649E-2</v>
      </c>
      <c r="F11721" s="4"/>
    </row>
    <row r="11722" spans="1:6" ht="13.2" x14ac:dyDescent="0.25">
      <c r="A11722" s="5">
        <v>44865.333333333336</v>
      </c>
      <c r="B11722" s="6">
        <v>322.93</v>
      </c>
      <c r="C11722" s="6">
        <v>302.70663000000002</v>
      </c>
      <c r="D11722" s="6">
        <v>6.6808480541043894E-2</v>
      </c>
      <c r="E11722" s="4">
        <f t="shared" si="45"/>
        <v>5.7880875672040623E-2</v>
      </c>
      <c r="F11722" s="4"/>
    </row>
    <row r="11723" spans="1:6" ht="13.2" x14ac:dyDescent="0.25">
      <c r="A11723" s="5">
        <v>44865.375</v>
      </c>
      <c r="B11723" s="6">
        <v>326.57</v>
      </c>
      <c r="C11723" s="6">
        <v>298.05964</v>
      </c>
      <c r="D11723" s="6">
        <v>9.5653205512829506E-2</v>
      </c>
      <c r="E11723" s="4">
        <f t="shared" si="45"/>
        <v>5.8182412313686781E-2</v>
      </c>
      <c r="F11723" s="4"/>
    </row>
    <row r="11724" spans="1:6" ht="13.2" x14ac:dyDescent="0.25">
      <c r="A11724" s="5">
        <v>44865.416666666664</v>
      </c>
      <c r="B11724" s="6">
        <v>329.88</v>
      </c>
      <c r="C11724" s="6">
        <v>296.80772999999999</v>
      </c>
      <c r="D11724" s="6">
        <v>0.111426579085389</v>
      </c>
      <c r="E11724" s="4">
        <f t="shared" si="45"/>
        <v>6.0511555297313363E-2</v>
      </c>
      <c r="F11724" s="4"/>
    </row>
    <row r="11725" spans="1:6" ht="13.2" x14ac:dyDescent="0.25">
      <c r="A11725" s="5">
        <v>44865.458333333336</v>
      </c>
      <c r="B11725" s="6">
        <v>330.82</v>
      </c>
      <c r="C11725" s="6">
        <v>296.86085000000003</v>
      </c>
      <c r="D11725" s="6">
        <v>0.114394168176773</v>
      </c>
      <c r="E11725" s="4">
        <f t="shared" si="45"/>
        <v>6.2444489216657816E-2</v>
      </c>
      <c r="F11725" s="4"/>
    </row>
    <row r="11726" spans="1:6" ht="13.2" x14ac:dyDescent="0.25">
      <c r="A11726" s="5">
        <v>44865.5</v>
      </c>
      <c r="B11726" s="6">
        <v>329.27</v>
      </c>
      <c r="C11726" s="6">
        <v>296.29117000000002</v>
      </c>
      <c r="D11726" s="6">
        <v>0.111305476973883</v>
      </c>
      <c r="E11726" s="4">
        <f t="shared" si="45"/>
        <v>6.3326939308683675E-2</v>
      </c>
      <c r="F11726" s="4"/>
    </row>
    <row r="11727" spans="1:6" ht="13.2" x14ac:dyDescent="0.25">
      <c r="A11727" s="5">
        <v>44865.541666666664</v>
      </c>
      <c r="B11727" s="6">
        <v>332.89</v>
      </c>
      <c r="C11727" s="6">
        <v>296.18281999999999</v>
      </c>
      <c r="D11727" s="6">
        <v>0.123934197128651</v>
      </c>
      <c r="E11727" s="4">
        <f t="shared" si="45"/>
        <v>6.5726267886677583E-2</v>
      </c>
      <c r="F11727" s="4"/>
    </row>
    <row r="11728" spans="1:6" ht="13.2" x14ac:dyDescent="0.25">
      <c r="A11728" s="5">
        <v>44865.583333333336</v>
      </c>
      <c r="B11728" s="6">
        <v>327.45999999999998</v>
      </c>
      <c r="C11728" s="6">
        <v>293.51335</v>
      </c>
      <c r="D11728" s="6">
        <v>0.11565623846410999</v>
      </c>
      <c r="E11728" s="4">
        <f t="shared" si="45"/>
        <v>6.848253440366163E-2</v>
      </c>
      <c r="F11728" s="4"/>
    </row>
    <row r="11729" spans="1:6" ht="13.2" x14ac:dyDescent="0.25">
      <c r="A11729" s="5">
        <v>44865.625</v>
      </c>
      <c r="B11729" s="6">
        <v>288.12</v>
      </c>
      <c r="C11729" s="6">
        <v>259.85912000000002</v>
      </c>
      <c r="D11729" s="6">
        <v>0.10875462058056599</v>
      </c>
      <c r="E11729" s="4">
        <f t="shared" si="45"/>
        <v>7.0750098384363649E-2</v>
      </c>
      <c r="F11729" s="4"/>
    </row>
    <row r="11730" spans="1:6" ht="13.2" x14ac:dyDescent="0.25">
      <c r="A11730" s="5">
        <v>44865.666666666664</v>
      </c>
      <c r="B11730" s="6">
        <v>199.33</v>
      </c>
      <c r="C11730" s="6">
        <v>198.07816</v>
      </c>
      <c r="D11730" s="6">
        <v>6.31992946622694E-3</v>
      </c>
      <c r="E11730" s="4">
        <f t="shared" si="45"/>
        <v>6.9525178113764144E-2</v>
      </c>
      <c r="F11730" s="4"/>
    </row>
    <row r="11731" spans="1:6" ht="13.2" x14ac:dyDescent="0.25">
      <c r="A11731" s="5">
        <v>44865.708333333336</v>
      </c>
      <c r="B11731" s="6">
        <v>156.21</v>
      </c>
      <c r="C11731" s="6">
        <v>147.7456</v>
      </c>
      <c r="D11731" s="6">
        <v>5.7290369391711199E-2</v>
      </c>
      <c r="E11731" s="4">
        <f t="shared" si="45"/>
        <v>7.1173047314719323E-2</v>
      </c>
      <c r="F11731" s="4"/>
    </row>
    <row r="11732" spans="1:6" ht="13.2" x14ac:dyDescent="0.25">
      <c r="A11732" s="5">
        <v>44865.75</v>
      </c>
      <c r="B11732" s="6">
        <v>160.13999999999999</v>
      </c>
      <c r="C11732" s="6">
        <v>132.19830999999999</v>
      </c>
      <c r="D11732" s="6">
        <v>0.21136193042104601</v>
      </c>
      <c r="E11732" s="4">
        <f t="shared" si="45"/>
        <v>7.9059048844855137E-2</v>
      </c>
      <c r="F11732" s="4"/>
    </row>
    <row r="11733" spans="1:6" ht="13.2" x14ac:dyDescent="0.25">
      <c r="A11733" s="5">
        <v>44865.791666666664</v>
      </c>
      <c r="B11733" s="6">
        <v>160.06</v>
      </c>
      <c r="C11733" s="6">
        <v>130.86348000000001</v>
      </c>
      <c r="D11733" s="6">
        <v>0.22310670631714799</v>
      </c>
      <c r="E11733" s="4">
        <f t="shared" si="45"/>
        <v>8.6770101424753845E-2</v>
      </c>
      <c r="F11733" s="4"/>
    </row>
    <row r="11734" spans="1:6" ht="13.2" x14ac:dyDescent="0.25">
      <c r="A11734" s="5">
        <v>44865.833333333336</v>
      </c>
      <c r="B11734" s="6">
        <v>159.71</v>
      </c>
      <c r="C11734" s="6">
        <v>124.65998</v>
      </c>
      <c r="D11734" s="6">
        <v>0.28116497371490001</v>
      </c>
      <c r="E11734" s="4">
        <f t="shared" si="45"/>
        <v>9.7628305724578882E-2</v>
      </c>
      <c r="F11734" s="4"/>
    </row>
    <row r="11735" spans="1:6" ht="13.2" x14ac:dyDescent="0.25">
      <c r="A11735" s="5">
        <v>44865.875</v>
      </c>
      <c r="B11735" s="6">
        <v>166.58</v>
      </c>
      <c r="C11735" s="6">
        <v>124.99607</v>
      </c>
      <c r="D11735" s="6">
        <v>0.33268189951892002</v>
      </c>
      <c r="E11735" s="4">
        <f t="shared" si="45"/>
        <v>0.11104448926301025</v>
      </c>
      <c r="F11735" s="4"/>
    </row>
    <row r="11736" spans="1:6" ht="13.2" x14ac:dyDescent="0.25">
      <c r="A11736" s="5">
        <v>44865.916666666664</v>
      </c>
      <c r="B11736" s="6">
        <v>173.74</v>
      </c>
      <c r="C11736" s="6">
        <v>138.97306</v>
      </c>
      <c r="D11736" s="6">
        <v>0.25017035675835297</v>
      </c>
      <c r="E11736" s="4">
        <f t="shared" si="45"/>
        <v>0.11801696219025491</v>
      </c>
      <c r="F11736" s="4"/>
    </row>
    <row r="11737" spans="1:6" ht="13.2" x14ac:dyDescent="0.25">
      <c r="A11737" s="5">
        <v>44865.958333333336</v>
      </c>
      <c r="B11737" s="6">
        <v>200.94</v>
      </c>
      <c r="C11737" s="6">
        <v>164.72452999999999</v>
      </c>
      <c r="D11737" s="6">
        <v>0.21985474780228501</v>
      </c>
      <c r="E11737" s="4">
        <f t="shared" si="45"/>
        <v>0.12013093518970464</v>
      </c>
      <c r="F11737" s="4"/>
    </row>
    <row r="11738" spans="1:6" ht="13.2" x14ac:dyDescent="0.25">
      <c r="A11738" s="5">
        <v>44866</v>
      </c>
      <c r="B11738" s="6">
        <v>260.49</v>
      </c>
      <c r="C11738" s="6">
        <v>227.14805999999999</v>
      </c>
      <c r="D11738" s="6">
        <v>0.14678505288576901</v>
      </c>
      <c r="E11738" s="4">
        <f t="shared" si="45"/>
        <v>0.11886685512490325</v>
      </c>
      <c r="F11738" s="4"/>
    </row>
    <row r="11739" spans="1:6" ht="13.2" x14ac:dyDescent="0.25">
      <c r="A11739" s="5">
        <v>44866.041666666664</v>
      </c>
      <c r="B11739" s="6">
        <v>289.64</v>
      </c>
      <c r="C11739" s="6">
        <v>270.04444000000001</v>
      </c>
      <c r="D11739" s="6">
        <v>7.2564204617580605E-2</v>
      </c>
      <c r="E11739" s="4">
        <f t="shared" si="45"/>
        <v>0.12015196679118488</v>
      </c>
      <c r="F11739" s="4"/>
    </row>
    <row r="11740" spans="1:6" ht="13.2" x14ac:dyDescent="0.25">
      <c r="A11740" s="5">
        <v>44866.083333333336</v>
      </c>
      <c r="B11740" s="6">
        <v>293.08999999999997</v>
      </c>
      <c r="C11740" s="6">
        <v>291.57046000000003</v>
      </c>
      <c r="D11740" s="6">
        <v>5.2115704725367203E-3</v>
      </c>
      <c r="E11740" s="4">
        <f t="shared" si="45"/>
        <v>0.12024929027749709</v>
      </c>
      <c r="F11740" s="4"/>
    </row>
    <row r="11741" spans="1:6" ht="13.2" x14ac:dyDescent="0.25">
      <c r="A11741" s="5">
        <v>44866.125</v>
      </c>
      <c r="B11741" s="6">
        <v>286.36</v>
      </c>
      <c r="C11741" s="6">
        <v>290.38812000000001</v>
      </c>
      <c r="D11741" s="6">
        <v>1.38715041097411E-2</v>
      </c>
      <c r="E11741" s="4">
        <f t="shared" si="45"/>
        <v>0.11891239439428514</v>
      </c>
      <c r="F11741" s="4"/>
    </row>
    <row r="11742" spans="1:6" ht="13.2" x14ac:dyDescent="0.25">
      <c r="A11742" s="5">
        <v>44866.166666666664</v>
      </c>
      <c r="B11742" s="6">
        <v>284.85000000000002</v>
      </c>
      <c r="C11742" s="6">
        <v>284.26515999999998</v>
      </c>
      <c r="D11742" s="6">
        <v>2.0573748819589502E-3</v>
      </c>
      <c r="E11742" s="4">
        <f t="shared" si="45"/>
        <v>0.11688924568715521</v>
      </c>
      <c r="F11742" s="4"/>
    </row>
    <row r="11743" spans="1:6" ht="13.2" x14ac:dyDescent="0.25">
      <c r="A11743" s="5">
        <v>44866.208333333336</v>
      </c>
      <c r="B11743" s="6">
        <v>278.55</v>
      </c>
      <c r="C11743" s="6">
        <v>284.74707000000001</v>
      </c>
      <c r="D11743" s="6">
        <v>2.1763419725442601E-2</v>
      </c>
      <c r="E11743" s="4">
        <f t="shared" si="45"/>
        <v>0.11483719173614144</v>
      </c>
      <c r="F11743" s="4"/>
    </row>
    <row r="11744" spans="1:6" ht="13.2" x14ac:dyDescent="0.25">
      <c r="A11744" s="5">
        <v>44866.25</v>
      </c>
      <c r="B11744" s="6">
        <v>277.54000000000002</v>
      </c>
      <c r="C11744" s="6">
        <v>284.88449000000003</v>
      </c>
      <c r="D11744" s="6">
        <v>2.5780589178442101E-2</v>
      </c>
      <c r="E11744" s="4">
        <f t="shared" si="45"/>
        <v>0.11380152863212378</v>
      </c>
      <c r="F11744" s="4"/>
    </row>
    <row r="11745" spans="1:6" ht="13.2" x14ac:dyDescent="0.25">
      <c r="A11745" s="5">
        <v>44866.291666666664</v>
      </c>
      <c r="B11745" s="6">
        <v>274.36</v>
      </c>
      <c r="C11745" s="6">
        <v>279.30819000000002</v>
      </c>
      <c r="D11745" s="6">
        <v>1.7715878650031699E-2</v>
      </c>
      <c r="E11745" s="4">
        <f t="shared" si="45"/>
        <v>0.11398472809897242</v>
      </c>
      <c r="F11745" s="4"/>
    </row>
    <row r="11746" spans="1:6" ht="13.2" x14ac:dyDescent="0.25">
      <c r="A11746" s="5">
        <v>44866.333333333336</v>
      </c>
      <c r="B11746" s="6">
        <v>287.92</v>
      </c>
      <c r="C11746" s="6">
        <v>272.95267000000001</v>
      </c>
      <c r="D11746" s="6">
        <v>5.4834891338487297E-2</v>
      </c>
      <c r="E11746" s="4">
        <f t="shared" si="45"/>
        <v>0.11348582854886592</v>
      </c>
      <c r="F11746" s="4"/>
    </row>
    <row r="11747" spans="1:6" ht="13.2" x14ac:dyDescent="0.25">
      <c r="A11747" s="5">
        <v>44866.375</v>
      </c>
      <c r="B11747" s="6">
        <v>294.33</v>
      </c>
      <c r="C11747" s="6">
        <v>268.35187999999999</v>
      </c>
      <c r="D11747" s="6">
        <v>9.68061785145682E-2</v>
      </c>
      <c r="E11747" s="4">
        <f t="shared" si="45"/>
        <v>0.11353386909060505</v>
      </c>
      <c r="F11747" s="4"/>
    </row>
    <row r="11748" spans="1:6" ht="13.2" x14ac:dyDescent="0.25">
      <c r="A11748" s="5">
        <v>44866.416666666664</v>
      </c>
      <c r="B11748" s="6">
        <v>287.64999999999998</v>
      </c>
      <c r="C11748" s="6">
        <v>267.50986999999998</v>
      </c>
      <c r="D11748" s="6">
        <v>7.5287427712480301E-2</v>
      </c>
      <c r="E11748" s="4">
        <f t="shared" si="45"/>
        <v>0.11202807111673385</v>
      </c>
      <c r="F11748" s="4"/>
    </row>
    <row r="11749" spans="1:6" ht="13.2" x14ac:dyDescent="0.25">
      <c r="A11749" s="5">
        <v>44866.458333333336</v>
      </c>
      <c r="B11749" s="6">
        <v>290.2</v>
      </c>
      <c r="C11749" s="6">
        <v>265.50545</v>
      </c>
      <c r="D11749" s="6">
        <v>9.3009578522775999E-2</v>
      </c>
      <c r="E11749" s="4">
        <f t="shared" si="45"/>
        <v>0.11113704654781731</v>
      </c>
      <c r="F11749" s="4"/>
    </row>
    <row r="11750" spans="1:6" ht="13.2" x14ac:dyDescent="0.25">
      <c r="A11750" s="5">
        <v>44866.5</v>
      </c>
      <c r="B11750" s="6">
        <v>303</v>
      </c>
      <c r="C11750" s="6">
        <v>261.89102000000003</v>
      </c>
      <c r="D11750" s="6">
        <v>0.156969796062499</v>
      </c>
      <c r="E11750" s="4">
        <f t="shared" si="45"/>
        <v>0.11303972650984297</v>
      </c>
      <c r="F11750" s="4"/>
    </row>
    <row r="11751" spans="1:6" ht="13.2" x14ac:dyDescent="0.25">
      <c r="A11751" s="5">
        <v>44866.541666666664</v>
      </c>
      <c r="B11751" s="6">
        <v>312.42</v>
      </c>
      <c r="C11751" s="6">
        <v>258.97514999999999</v>
      </c>
      <c r="D11751" s="6">
        <v>0.20637057262057701</v>
      </c>
      <c r="E11751" s="4">
        <f t="shared" si="45"/>
        <v>0.11647457548867324</v>
      </c>
      <c r="F11751" s="4"/>
    </row>
    <row r="11752" spans="1:6" ht="13.2" x14ac:dyDescent="0.25">
      <c r="A11752" s="5">
        <v>44866.583333333336</v>
      </c>
      <c r="B11752" s="6">
        <v>304.38</v>
      </c>
      <c r="C11752" s="6">
        <v>254.5248</v>
      </c>
      <c r="D11752" s="6">
        <v>0.19587560819220701</v>
      </c>
      <c r="E11752" s="4">
        <f t="shared" si="45"/>
        <v>0.11981704922734389</v>
      </c>
      <c r="F11752" s="4"/>
    </row>
    <row r="11753" spans="1:6" ht="13.2" x14ac:dyDescent="0.25">
      <c r="A11753" s="5">
        <v>44866.625</v>
      </c>
      <c r="B11753" s="6">
        <v>279.64999999999998</v>
      </c>
      <c r="C11753" s="6">
        <v>229.41794999999999</v>
      </c>
      <c r="D11753" s="6">
        <v>0.218954314603543</v>
      </c>
      <c r="E11753" s="4">
        <f t="shared" si="45"/>
        <v>0.12440870314496794</v>
      </c>
      <c r="F11753" s="4"/>
    </row>
    <row r="11754" spans="1:6" ht="13.2" x14ac:dyDescent="0.25">
      <c r="A11754" s="5">
        <v>44866.666666666664</v>
      </c>
      <c r="B11754" s="6">
        <v>224.99</v>
      </c>
      <c r="C11754" s="6">
        <v>186.39224999999999</v>
      </c>
      <c r="D11754" s="6">
        <v>0.20707808398686101</v>
      </c>
      <c r="E11754" s="4">
        <f t="shared" si="45"/>
        <v>0.13277362624999436</v>
      </c>
      <c r="F11754" s="4"/>
    </row>
    <row r="11755" spans="1:6" ht="13.2" x14ac:dyDescent="0.25">
      <c r="A11755" s="5">
        <v>44866.708333333336</v>
      </c>
      <c r="B11755" s="6">
        <v>179.71</v>
      </c>
      <c r="C11755" s="6">
        <v>149.48448999999999</v>
      </c>
      <c r="D11755" s="6">
        <v>0.20219830164319999</v>
      </c>
      <c r="E11755" s="4">
        <f t="shared" ref="E11755:E12009" si="46">AVERAGE(D11732:D11755)</f>
        <v>0.13881145676047305</v>
      </c>
      <c r="F11755" s="4"/>
    </row>
    <row r="11756" spans="1:6" ht="13.2" x14ac:dyDescent="0.25">
      <c r="A11756" s="5">
        <v>44866.75</v>
      </c>
      <c r="B11756" s="6">
        <v>161.91</v>
      </c>
      <c r="C11756" s="6">
        <v>136.54230000000001</v>
      </c>
      <c r="D11756" s="6">
        <v>0.18578638268141001</v>
      </c>
      <c r="E11756" s="4">
        <f t="shared" si="46"/>
        <v>0.13774580893798821</v>
      </c>
      <c r="F11756" s="4"/>
    </row>
    <row r="11757" spans="1:6" ht="13.2" x14ac:dyDescent="0.25">
      <c r="A11757" s="5">
        <v>44866.791666666664</v>
      </c>
      <c r="B11757" s="6">
        <v>150.57</v>
      </c>
      <c r="C11757" s="6">
        <v>136.80283</v>
      </c>
      <c r="D11757" s="6">
        <v>0.10063512574995701</v>
      </c>
      <c r="E11757" s="4">
        <f t="shared" si="46"/>
        <v>0.13264282641435526</v>
      </c>
      <c r="F11757" s="4"/>
    </row>
    <row r="11758" spans="1:6" ht="13.2" x14ac:dyDescent="0.25">
      <c r="A11758" s="5">
        <v>44866.833333333336</v>
      </c>
      <c r="B11758" s="6">
        <v>149.09</v>
      </c>
      <c r="C11758" s="6">
        <v>135.82882000000001</v>
      </c>
      <c r="D11758" s="6">
        <v>9.7631563021750398E-2</v>
      </c>
      <c r="E11758" s="4">
        <f t="shared" si="46"/>
        <v>0.12499560096880737</v>
      </c>
      <c r="F11758" s="4"/>
    </row>
    <row r="11759" spans="1:6" ht="13.2" x14ac:dyDescent="0.25">
      <c r="A11759" s="5">
        <v>44866.875</v>
      </c>
      <c r="B11759" s="6">
        <v>146.91999999999999</v>
      </c>
      <c r="C11759" s="6">
        <v>137.67637999999999</v>
      </c>
      <c r="D11759" s="6">
        <v>6.7140202262726503E-2</v>
      </c>
      <c r="E11759" s="4">
        <f t="shared" si="46"/>
        <v>0.11393136358313265</v>
      </c>
      <c r="F11759" s="4"/>
    </row>
    <row r="11760" spans="1:6" ht="13.2" x14ac:dyDescent="0.25">
      <c r="A11760" s="5">
        <v>44866.916666666664</v>
      </c>
      <c r="B11760" s="6">
        <v>146.51</v>
      </c>
      <c r="C11760" s="6">
        <v>149.84368000000001</v>
      </c>
      <c r="D11760" s="6">
        <v>2.2247718422291899E-2</v>
      </c>
      <c r="E11760" s="4">
        <f t="shared" si="46"/>
        <v>0.10443458698579677</v>
      </c>
      <c r="F11760" s="4"/>
    </row>
    <row r="11761" spans="1:6" ht="13.2" x14ac:dyDescent="0.25">
      <c r="A11761" s="5">
        <v>44866.958333333336</v>
      </c>
      <c r="B11761" s="6">
        <v>148.6</v>
      </c>
      <c r="C11761" s="6">
        <v>177.62141</v>
      </c>
      <c r="D11761" s="6">
        <v>0.16338914323447801</v>
      </c>
      <c r="E11761" s="4">
        <f t="shared" si="46"/>
        <v>0.10208185346213816</v>
      </c>
      <c r="F11761" s="4"/>
    </row>
    <row r="11762" spans="1:6" ht="13.2" x14ac:dyDescent="0.25">
      <c r="A11762" s="5">
        <v>44867</v>
      </c>
      <c r="B11762" s="6">
        <v>184.68</v>
      </c>
      <c r="C11762" s="6">
        <v>217.36143999999999</v>
      </c>
      <c r="D11762" s="6">
        <v>0.150355279206836</v>
      </c>
      <c r="E11762" s="4">
        <f t="shared" si="46"/>
        <v>0.10223061289218262</v>
      </c>
      <c r="F11762" s="4"/>
    </row>
    <row r="11763" spans="1:6" ht="13.2" x14ac:dyDescent="0.25">
      <c r="A11763" s="5">
        <v>44867.041666666664</v>
      </c>
      <c r="B11763" s="6">
        <v>257.11</v>
      </c>
      <c r="C11763" s="6">
        <v>249.7242</v>
      </c>
      <c r="D11763" s="6">
        <v>2.9575828053508699E-2</v>
      </c>
      <c r="E11763" s="4">
        <f t="shared" si="46"/>
        <v>0.10043943053534631</v>
      </c>
      <c r="F11763" s="4"/>
    </row>
    <row r="11764" spans="1:6" ht="13.2" x14ac:dyDescent="0.25">
      <c r="A11764" s="5">
        <v>44867.083333333336</v>
      </c>
      <c r="B11764" s="6">
        <v>269.16000000000003</v>
      </c>
      <c r="C11764" s="6">
        <v>262.52233999999999</v>
      </c>
      <c r="D11764" s="6">
        <v>2.52841720060854E-2</v>
      </c>
      <c r="E11764" s="4">
        <f t="shared" si="46"/>
        <v>0.10127578893257749</v>
      </c>
      <c r="F11764" s="4"/>
    </row>
    <row r="11765" spans="1:6" ht="13.2" x14ac:dyDescent="0.25">
      <c r="A11765" s="5">
        <v>44867.125</v>
      </c>
      <c r="B11765" s="6">
        <v>267.11</v>
      </c>
      <c r="C11765" s="6">
        <v>259.90625999999997</v>
      </c>
      <c r="D11765" s="6">
        <v>2.7716685238747301E-2</v>
      </c>
      <c r="E11765" s="4">
        <f t="shared" si="46"/>
        <v>0.10185267147961942</v>
      </c>
      <c r="F11765" s="4"/>
    </row>
    <row r="11766" spans="1:6" ht="13.2" x14ac:dyDescent="0.25">
      <c r="A11766" s="5">
        <v>44867.166666666664</v>
      </c>
      <c r="B11766" s="6">
        <v>258.04000000000002</v>
      </c>
      <c r="C11766" s="6">
        <v>253.94944000000001</v>
      </c>
      <c r="D11766" s="6">
        <v>1.6107773263843401E-2</v>
      </c>
      <c r="E11766" s="4">
        <f t="shared" si="46"/>
        <v>0.10243810474553128</v>
      </c>
      <c r="F11766" s="4"/>
    </row>
    <row r="11767" spans="1:6" ht="13.2" x14ac:dyDescent="0.25">
      <c r="A11767" s="5">
        <v>44867.208333333336</v>
      </c>
      <c r="B11767" s="6">
        <v>242.49</v>
      </c>
      <c r="C11767" s="6">
        <v>252.0959</v>
      </c>
      <c r="D11767" s="6">
        <v>3.81041500476604E-2</v>
      </c>
      <c r="E11767" s="4">
        <f t="shared" si="46"/>
        <v>0.10311896850895701</v>
      </c>
      <c r="F11767" s="4"/>
    </row>
    <row r="11768" spans="1:6" ht="13.2" x14ac:dyDescent="0.25">
      <c r="A11768" s="5">
        <v>44867.25</v>
      </c>
      <c r="B11768" s="6">
        <v>232.24</v>
      </c>
      <c r="C11768" s="6">
        <v>249.42356000000001</v>
      </c>
      <c r="D11768" s="6">
        <v>6.8893090933350401E-2</v>
      </c>
      <c r="E11768" s="4">
        <f t="shared" si="46"/>
        <v>0.10491532274874486</v>
      </c>
      <c r="F11768" s="4"/>
    </row>
    <row r="11769" spans="1:6" ht="13.2" x14ac:dyDescent="0.25">
      <c r="A11769" s="5">
        <v>44867.291666666664</v>
      </c>
      <c r="B11769" s="6">
        <v>233.93</v>
      </c>
      <c r="C11769" s="6">
        <v>241.48602</v>
      </c>
      <c r="D11769" s="6">
        <v>3.1289678797969199E-2</v>
      </c>
      <c r="E11769" s="4">
        <f t="shared" si="46"/>
        <v>0.10548089775490892</v>
      </c>
      <c r="F11769" s="4"/>
    </row>
    <row r="11770" spans="1:6" ht="13.2" x14ac:dyDescent="0.25">
      <c r="A11770" s="5">
        <v>44867.333333333336</v>
      </c>
      <c r="B11770" s="6">
        <v>222.71</v>
      </c>
      <c r="C11770" s="6">
        <v>236.17321999999999</v>
      </c>
      <c r="D11770" s="6">
        <v>5.7005701154432202E-2</v>
      </c>
      <c r="E11770" s="4">
        <f t="shared" si="46"/>
        <v>0.10557134816390661</v>
      </c>
      <c r="F11770" s="4"/>
    </row>
    <row r="11771" spans="1:6" ht="13.2" x14ac:dyDescent="0.25">
      <c r="A11771" s="5">
        <v>44867.375</v>
      </c>
      <c r="B11771" s="6">
        <v>211.32</v>
      </c>
      <c r="C11771" s="6">
        <v>234.85668999999999</v>
      </c>
      <c r="D11771" s="6">
        <v>0.100217243119623</v>
      </c>
      <c r="E11771" s="4">
        <f t="shared" si="46"/>
        <v>0.10571347585578388</v>
      </c>
      <c r="F11771" s="4"/>
    </row>
    <row r="11772" spans="1:6" ht="13.2" x14ac:dyDescent="0.25">
      <c r="A11772" s="5">
        <v>44867.416666666664</v>
      </c>
      <c r="B11772" s="6">
        <v>219.28</v>
      </c>
      <c r="C11772" s="6">
        <v>235.29853</v>
      </c>
      <c r="D11772" s="6">
        <v>6.80774758771336E-2</v>
      </c>
      <c r="E11772" s="4">
        <f t="shared" si="46"/>
        <v>0.10541306119597775</v>
      </c>
      <c r="F11772" s="4"/>
    </row>
    <row r="11773" spans="1:6" ht="13.2" x14ac:dyDescent="0.25">
      <c r="A11773" s="5">
        <v>44867.458333333336</v>
      </c>
      <c r="B11773" s="6">
        <v>216.88</v>
      </c>
      <c r="C11773" s="6">
        <v>234.65154000000001</v>
      </c>
      <c r="D11773" s="6">
        <v>7.5735876269978894E-2</v>
      </c>
      <c r="E11773" s="4">
        <f t="shared" si="46"/>
        <v>0.1046933236021112</v>
      </c>
      <c r="F11773" s="4"/>
    </row>
    <row r="11774" spans="1:6" ht="13.2" x14ac:dyDescent="0.25">
      <c r="A11774" s="5">
        <v>44867.5</v>
      </c>
      <c r="B11774" s="6">
        <v>214.64</v>
      </c>
      <c r="C11774" s="6">
        <v>236.70101</v>
      </c>
      <c r="D11774" s="6">
        <v>9.3202010418121997E-2</v>
      </c>
      <c r="E11774" s="4">
        <f t="shared" si="46"/>
        <v>0.10203633253359551</v>
      </c>
      <c r="F11774" s="4"/>
    </row>
    <row r="11775" spans="1:6" ht="13.2" x14ac:dyDescent="0.25">
      <c r="A11775" s="5">
        <v>44867.541666666664</v>
      </c>
      <c r="B11775" s="6">
        <v>224.32</v>
      </c>
      <c r="C11775" s="6">
        <v>241.43487999999999</v>
      </c>
      <c r="D11775" s="6">
        <v>7.0888183182148304E-2</v>
      </c>
      <c r="E11775" s="4">
        <f t="shared" si="46"/>
        <v>9.6391232973660992E-2</v>
      </c>
      <c r="F11775" s="4"/>
    </row>
    <row r="11776" spans="1:6" ht="13.2" x14ac:dyDescent="0.25">
      <c r="A11776" s="5">
        <v>44867.583333333336</v>
      </c>
      <c r="B11776" s="6">
        <v>224.62</v>
      </c>
      <c r="C11776" s="6">
        <v>238.80175</v>
      </c>
      <c r="D11776" s="6">
        <v>5.9387127606895601E-2</v>
      </c>
      <c r="E11776" s="4">
        <f t="shared" si="46"/>
        <v>9.0704212949273055E-2</v>
      </c>
      <c r="F11776" s="4"/>
    </row>
    <row r="11777" spans="1:6" ht="13.2" x14ac:dyDescent="0.25">
      <c r="A11777" s="5">
        <v>44867.625</v>
      </c>
      <c r="B11777" s="6">
        <v>224.11</v>
      </c>
      <c r="C11777" s="6">
        <v>214.90979999999999</v>
      </c>
      <c r="D11777" s="6">
        <v>4.2809588022510003E-2</v>
      </c>
      <c r="E11777" s="4">
        <f t="shared" si="46"/>
        <v>8.3364849341729996E-2</v>
      </c>
      <c r="F11777" s="4"/>
    </row>
    <row r="11778" spans="1:6" ht="13.2" x14ac:dyDescent="0.25">
      <c r="A11778" s="5">
        <v>44867.666666666664</v>
      </c>
      <c r="B11778" s="6">
        <v>183.45</v>
      </c>
      <c r="C11778" s="6">
        <v>177.69886</v>
      </c>
      <c r="D11778" s="6">
        <v>3.2364529519210102E-2</v>
      </c>
      <c r="E11778" s="4">
        <f t="shared" si="46"/>
        <v>7.608511790557787E-2</v>
      </c>
      <c r="F11778" s="4"/>
    </row>
    <row r="11779" spans="1:6" ht="13.2" x14ac:dyDescent="0.25">
      <c r="A11779" s="5">
        <v>44867.708333333336</v>
      </c>
      <c r="B11779" s="6">
        <v>150.15</v>
      </c>
      <c r="C11779" s="6">
        <v>146.8639</v>
      </c>
      <c r="D11779" s="6">
        <v>2.2375137797648E-2</v>
      </c>
      <c r="E11779" s="4">
        <f t="shared" si="46"/>
        <v>6.8592486078679862E-2</v>
      </c>
      <c r="F11779" s="4"/>
    </row>
    <row r="11780" spans="1:6" ht="13.2" x14ac:dyDescent="0.25">
      <c r="A11780" s="5">
        <v>44867.75</v>
      </c>
      <c r="B11780" s="6">
        <v>132.86000000000001</v>
      </c>
      <c r="C11780" s="6">
        <v>135.46095</v>
      </c>
      <c r="D11780" s="6">
        <v>1.9200736448400601E-2</v>
      </c>
      <c r="E11780" s="4">
        <f t="shared" si="46"/>
        <v>6.1651417485637787E-2</v>
      </c>
      <c r="F11780" s="4"/>
    </row>
    <row r="11781" spans="1:6" ht="13.2" x14ac:dyDescent="0.25">
      <c r="A11781" s="5">
        <v>44867.791666666664</v>
      </c>
      <c r="B11781" s="6">
        <v>130.16999999999999</v>
      </c>
      <c r="C11781" s="6">
        <v>135.96231</v>
      </c>
      <c r="D11781" s="6">
        <v>4.26023211873938E-2</v>
      </c>
      <c r="E11781" s="4">
        <f t="shared" si="46"/>
        <v>5.9233383962197649E-2</v>
      </c>
      <c r="F11781" s="4"/>
    </row>
    <row r="11782" spans="1:6" ht="13.2" x14ac:dyDescent="0.25">
      <c r="A11782" s="5">
        <v>44867.833333333336</v>
      </c>
      <c r="B11782" s="6">
        <v>132.86000000000001</v>
      </c>
      <c r="C11782" s="6">
        <v>137.0592</v>
      </c>
      <c r="D11782" s="6">
        <v>3.0637855758679299E-2</v>
      </c>
      <c r="E11782" s="4">
        <f t="shared" si="46"/>
        <v>5.6441979492903034E-2</v>
      </c>
      <c r="F11782" s="4"/>
    </row>
    <row r="11783" spans="1:6" ht="13.2" x14ac:dyDescent="0.25">
      <c r="A11783" s="5">
        <v>44867.875</v>
      </c>
      <c r="B11783" s="6">
        <v>134.56</v>
      </c>
      <c r="C11783" s="6">
        <v>137.72709</v>
      </c>
      <c r="D11783" s="6">
        <v>2.2995403446046801E-2</v>
      </c>
      <c r="E11783" s="4">
        <f t="shared" si="46"/>
        <v>5.4602612875541377E-2</v>
      </c>
      <c r="F11783" s="4"/>
    </row>
    <row r="11784" spans="1:6" ht="13.2" x14ac:dyDescent="0.25">
      <c r="A11784" s="5">
        <v>44867.916666666664</v>
      </c>
      <c r="B11784" s="6">
        <v>132.41</v>
      </c>
      <c r="C11784" s="6">
        <v>146.33376999999999</v>
      </c>
      <c r="D11784" s="6">
        <v>9.5150763900909402E-2</v>
      </c>
      <c r="E11784" s="4">
        <f t="shared" si="46"/>
        <v>5.764023977048377E-2</v>
      </c>
      <c r="F11784" s="4"/>
    </row>
    <row r="11785" spans="1:6" ht="13.2" x14ac:dyDescent="0.25">
      <c r="A11785" s="5">
        <v>44867.958333333336</v>
      </c>
      <c r="B11785" s="6">
        <v>141.41999999999999</v>
      </c>
      <c r="C11785" s="6">
        <v>172.57167000000001</v>
      </c>
      <c r="D11785" s="6">
        <v>0.180514391498906</v>
      </c>
      <c r="E11785" s="4">
        <f t="shared" si="46"/>
        <v>5.8353791781501609E-2</v>
      </c>
      <c r="F11785" s="4"/>
    </row>
    <row r="11786" spans="1:6" ht="13.2" x14ac:dyDescent="0.25">
      <c r="A11786" s="5">
        <v>44868</v>
      </c>
      <c r="B11786" s="6">
        <v>183.18</v>
      </c>
      <c r="C11786" s="6">
        <v>173.76829000000001</v>
      </c>
      <c r="D11786" s="6">
        <v>5.4162413637148597E-2</v>
      </c>
      <c r="E11786" s="4">
        <f t="shared" si="46"/>
        <v>5.4345755716097954E-2</v>
      </c>
      <c r="F11786" s="4"/>
    </row>
    <row r="11787" spans="1:6" ht="13.2" x14ac:dyDescent="0.25">
      <c r="A11787" s="5">
        <v>44868.041666666664</v>
      </c>
      <c r="B11787" s="6">
        <v>257.14999999999998</v>
      </c>
      <c r="C11787" s="6">
        <v>206.85646</v>
      </c>
      <c r="D11787" s="6">
        <v>0.24313255674973799</v>
      </c>
      <c r="E11787" s="4">
        <f t="shared" si="46"/>
        <v>6.324395274510751E-2</v>
      </c>
      <c r="F11787" s="4"/>
    </row>
    <row r="11788" spans="1:6" ht="13.2" x14ac:dyDescent="0.25">
      <c r="A11788" s="5">
        <v>44868.083333333336</v>
      </c>
      <c r="B11788" s="6">
        <v>281.70999999999998</v>
      </c>
      <c r="C11788" s="6">
        <v>222.86614</v>
      </c>
      <c r="D11788" s="6">
        <v>0.26403230208052197</v>
      </c>
      <c r="E11788" s="4">
        <f t="shared" si="46"/>
        <v>7.3191791498209036E-2</v>
      </c>
      <c r="F11788" s="4"/>
    </row>
    <row r="11789" spans="1:6" ht="13.2" x14ac:dyDescent="0.25">
      <c r="A11789" s="5">
        <v>44868.125</v>
      </c>
      <c r="B11789" s="6">
        <v>281.70999999999998</v>
      </c>
      <c r="C11789" s="6">
        <v>227.37092000000001</v>
      </c>
      <c r="D11789" s="6">
        <v>0.23898869741126</v>
      </c>
      <c r="E11789" s="4">
        <f t="shared" si="46"/>
        <v>8.1994792005397069E-2</v>
      </c>
      <c r="F11789" s="4"/>
    </row>
    <row r="11790" spans="1:6" ht="13.2" x14ac:dyDescent="0.25">
      <c r="A11790" s="5">
        <v>44868.166666666664</v>
      </c>
      <c r="B11790" s="6">
        <v>273.39999999999998</v>
      </c>
      <c r="C11790" s="6">
        <v>230.44259</v>
      </c>
      <c r="D11790" s="6">
        <v>0.18641263318555801</v>
      </c>
      <c r="E11790" s="4">
        <f t="shared" si="46"/>
        <v>8.9090827835468511E-2</v>
      </c>
      <c r="F11790" s="4"/>
    </row>
    <row r="11791" spans="1:6" ht="13.2" x14ac:dyDescent="0.25">
      <c r="A11791" s="5">
        <v>44868.208333333336</v>
      </c>
      <c r="B11791" s="6">
        <v>269.27999999999997</v>
      </c>
      <c r="C11791" s="6">
        <v>232.10097999999999</v>
      </c>
      <c r="D11791" s="6">
        <v>0.160184674791118</v>
      </c>
      <c r="E11791" s="4">
        <f t="shared" si="46"/>
        <v>9.4177516366445904E-2</v>
      </c>
      <c r="F11791" s="4"/>
    </row>
    <row r="11792" spans="1:6" ht="13.2" x14ac:dyDescent="0.25">
      <c r="A11792" s="5">
        <v>44868.25</v>
      </c>
      <c r="B11792" s="6">
        <v>255.85</v>
      </c>
      <c r="C11792" s="6">
        <v>225.48938000000001</v>
      </c>
      <c r="D11792" s="6">
        <v>0.134643236856653</v>
      </c>
      <c r="E11792" s="4">
        <f t="shared" si="46"/>
        <v>9.6917105779916857E-2</v>
      </c>
      <c r="F11792" s="4"/>
    </row>
    <row r="11793" spans="1:6" ht="13.2" x14ac:dyDescent="0.25">
      <c r="A11793" s="5">
        <v>44868.291666666664</v>
      </c>
      <c r="B11793" s="6">
        <v>255.02</v>
      </c>
      <c r="C11793" s="6">
        <v>212.55035000000001</v>
      </c>
      <c r="D11793" s="6">
        <v>0.19980983329361701</v>
      </c>
      <c r="E11793" s="4">
        <f t="shared" si="46"/>
        <v>0.10393877888390217</v>
      </c>
      <c r="F11793" s="4"/>
    </row>
    <row r="11794" spans="1:6" ht="13.2" x14ac:dyDescent="0.25">
      <c r="A11794" s="5">
        <v>44868.333333333336</v>
      </c>
      <c r="B11794" s="6">
        <v>251.12</v>
      </c>
      <c r="C11794" s="6">
        <v>205.50057000000001</v>
      </c>
      <c r="D11794" s="6">
        <v>0.22199174435379901</v>
      </c>
      <c r="E11794" s="4">
        <f t="shared" si="46"/>
        <v>0.11081319735054246</v>
      </c>
      <c r="F11794" s="4"/>
    </row>
    <row r="11795" spans="1:6" ht="13.2" x14ac:dyDescent="0.25">
      <c r="A11795" s="5">
        <v>44868.375</v>
      </c>
      <c r="B11795" s="6">
        <v>244.44</v>
      </c>
      <c r="C11795" s="6">
        <v>203.71252000000001</v>
      </c>
      <c r="D11795" s="6">
        <v>0.19992624901012401</v>
      </c>
      <c r="E11795" s="4">
        <f t="shared" si="46"/>
        <v>0.11496773926264668</v>
      </c>
      <c r="F11795" s="4"/>
    </row>
    <row r="11796" spans="1:6" ht="13.2" x14ac:dyDescent="0.25">
      <c r="A11796" s="5">
        <v>44868.416666666664</v>
      </c>
      <c r="B11796" s="6">
        <v>232.85</v>
      </c>
      <c r="C11796" s="6">
        <v>203.40884</v>
      </c>
      <c r="D11796" s="6">
        <v>0.144738842225342</v>
      </c>
      <c r="E11796" s="4">
        <f t="shared" si="46"/>
        <v>0.11816196286048869</v>
      </c>
      <c r="F11796" s="4"/>
    </row>
    <row r="11797" spans="1:6" ht="13.2" x14ac:dyDescent="0.25">
      <c r="A11797" s="5">
        <v>44868.458333333336</v>
      </c>
      <c r="B11797" s="6">
        <v>229.06</v>
      </c>
      <c r="C11797" s="6">
        <v>203.54660999999999</v>
      </c>
      <c r="D11797" s="6">
        <v>0.12534421477223301</v>
      </c>
      <c r="E11797" s="4">
        <f t="shared" si="46"/>
        <v>0.12022897696474928</v>
      </c>
      <c r="F11797" s="4"/>
    </row>
    <row r="11798" spans="1:6" ht="13.2" x14ac:dyDescent="0.25">
      <c r="A11798" s="5">
        <v>44868.5</v>
      </c>
      <c r="B11798" s="6">
        <v>235.6</v>
      </c>
      <c r="C11798" s="6">
        <v>205.91121000000001</v>
      </c>
      <c r="D11798" s="6">
        <v>0.14418248525662999</v>
      </c>
      <c r="E11798" s="4">
        <f t="shared" si="46"/>
        <v>0.12235316341635377</v>
      </c>
      <c r="F11798" s="4"/>
    </row>
    <row r="11799" spans="1:6" ht="13.2" x14ac:dyDescent="0.25">
      <c r="A11799" s="5">
        <v>44868.541666666664</v>
      </c>
      <c r="B11799" s="6">
        <v>236.6</v>
      </c>
      <c r="C11799" s="6">
        <v>210.65387999999999</v>
      </c>
      <c r="D11799" s="6">
        <v>0.123169437942467</v>
      </c>
      <c r="E11799" s="4">
        <f t="shared" si="46"/>
        <v>0.12453154903136705</v>
      </c>
      <c r="F11799" s="4"/>
    </row>
    <row r="11800" spans="1:6" ht="13.2" x14ac:dyDescent="0.25">
      <c r="A11800" s="5">
        <v>44868.583333333336</v>
      </c>
      <c r="B11800" s="6">
        <v>251.1</v>
      </c>
      <c r="C11800" s="6">
        <v>209.62405999999999</v>
      </c>
      <c r="D11800" s="6">
        <v>0.19785868091668399</v>
      </c>
      <c r="E11800" s="4">
        <f t="shared" si="46"/>
        <v>0.13030119708594159</v>
      </c>
      <c r="F11800" s="4"/>
    </row>
    <row r="11801" spans="1:6" ht="13.2" x14ac:dyDescent="0.25">
      <c r="A11801" s="5">
        <v>44868.625</v>
      </c>
      <c r="B11801" s="6">
        <v>240.4</v>
      </c>
      <c r="C11801" s="6">
        <v>186.81673000000001</v>
      </c>
      <c r="D11801" s="6">
        <v>0.28682265233954102</v>
      </c>
      <c r="E11801" s="4">
        <f t="shared" si="46"/>
        <v>0.1404684080991512</v>
      </c>
      <c r="F11801" s="4"/>
    </row>
    <row r="11802" spans="1:6" ht="13.2" x14ac:dyDescent="0.25">
      <c r="A11802" s="5">
        <v>44868.666666666664</v>
      </c>
      <c r="B11802" s="6">
        <v>189.72</v>
      </c>
      <c r="C11802" s="6">
        <v>145.73205999999999</v>
      </c>
      <c r="D11802" s="6">
        <v>0.301841200899788</v>
      </c>
      <c r="E11802" s="4">
        <f t="shared" si="46"/>
        <v>0.1516966027400086</v>
      </c>
      <c r="F11802" s="4"/>
    </row>
    <row r="11803" spans="1:6" ht="13.2" x14ac:dyDescent="0.25">
      <c r="A11803" s="5">
        <v>44868.708333333336</v>
      </c>
      <c r="B11803" s="6">
        <v>151.85</v>
      </c>
      <c r="C11803" s="6">
        <v>109.25972</v>
      </c>
      <c r="D11803" s="6">
        <v>0.38980769857363701</v>
      </c>
      <c r="E11803" s="4">
        <f t="shared" si="46"/>
        <v>0.1670062927723415</v>
      </c>
      <c r="F11803" s="4"/>
    </row>
    <row r="11804" spans="1:6" ht="13.2" x14ac:dyDescent="0.25">
      <c r="A11804" s="5">
        <v>44868.75</v>
      </c>
      <c r="B11804" s="6">
        <v>127.5</v>
      </c>
      <c r="C11804" s="6">
        <v>97.160300000000007</v>
      </c>
      <c r="D11804" s="6">
        <v>0.31226437135332002</v>
      </c>
      <c r="E11804" s="4">
        <f t="shared" si="46"/>
        <v>0.17921727756004646</v>
      </c>
      <c r="F11804" s="4"/>
    </row>
    <row r="11805" spans="1:6" ht="13.2" x14ac:dyDescent="0.25">
      <c r="A11805" s="5">
        <v>44868.791666666664</v>
      </c>
      <c r="B11805" s="6">
        <v>128.83000000000001</v>
      </c>
      <c r="C11805" s="6">
        <v>101.13079</v>
      </c>
      <c r="D11805" s="6">
        <v>0.27389492359349699</v>
      </c>
      <c r="E11805" s="4">
        <f t="shared" si="46"/>
        <v>0.18885446932696745</v>
      </c>
      <c r="F11805" s="4"/>
    </row>
    <row r="11806" spans="1:6" ht="13.2" x14ac:dyDescent="0.25">
      <c r="A11806" s="5">
        <v>44868.833333333336</v>
      </c>
      <c r="B11806" s="6">
        <v>134.94</v>
      </c>
      <c r="C11806" s="6">
        <v>103.94055</v>
      </c>
      <c r="D11806" s="6">
        <v>0.298242120135019</v>
      </c>
      <c r="E11806" s="4">
        <f t="shared" si="46"/>
        <v>0.20000464700931495</v>
      </c>
      <c r="F11806" s="4"/>
    </row>
    <row r="11807" spans="1:6" ht="13.2" x14ac:dyDescent="0.25">
      <c r="A11807" s="5">
        <v>44868.875</v>
      </c>
      <c r="B11807" s="6">
        <v>133.49</v>
      </c>
      <c r="C11807" s="6">
        <v>103.03288000000001</v>
      </c>
      <c r="D11807" s="6">
        <v>0.29560582990594803</v>
      </c>
      <c r="E11807" s="4">
        <f t="shared" si="46"/>
        <v>0.21136341477847745</v>
      </c>
      <c r="F11807" s="4"/>
    </row>
    <row r="11808" spans="1:6" ht="13.2" x14ac:dyDescent="0.25">
      <c r="A11808" s="5">
        <v>44868.916666666664</v>
      </c>
      <c r="B11808" s="6">
        <v>129.58000000000001</v>
      </c>
      <c r="C11808" s="6">
        <v>108.66276000000001</v>
      </c>
      <c r="D11808" s="6">
        <v>0.19249685908953501</v>
      </c>
      <c r="E11808" s="4">
        <f t="shared" si="46"/>
        <v>0.21541950207800353</v>
      </c>
      <c r="F11808" s="4"/>
    </row>
    <row r="11809" spans="1:6" ht="13.2" x14ac:dyDescent="0.25">
      <c r="A11809" s="5">
        <v>44868.958333333336</v>
      </c>
      <c r="B11809" s="6">
        <v>133.61000000000001</v>
      </c>
      <c r="C11809" s="6">
        <v>133.95455999999999</v>
      </c>
      <c r="D11809" s="6">
        <v>2.5722155333866401E-3</v>
      </c>
      <c r="E11809" s="4">
        <f t="shared" si="46"/>
        <v>0.20800524474610685</v>
      </c>
      <c r="F11809" s="4"/>
    </row>
    <row r="11810" spans="1:6" ht="13.2" x14ac:dyDescent="0.25">
      <c r="A11810" s="5">
        <v>44866</v>
      </c>
      <c r="B11810" s="6">
        <v>260.49</v>
      </c>
      <c r="C11810" s="6">
        <v>263.42464000000001</v>
      </c>
      <c r="D11810" s="6">
        <v>1.11403397950928E-2</v>
      </c>
      <c r="E11810" s="4">
        <f t="shared" si="46"/>
        <v>0.2062126583360212</v>
      </c>
      <c r="F11810" s="4"/>
    </row>
    <row r="11811" spans="1:6" ht="13.2" x14ac:dyDescent="0.25">
      <c r="A11811" s="5">
        <v>44866.041666666664</v>
      </c>
      <c r="B11811" s="6">
        <v>289.64</v>
      </c>
      <c r="C11811" s="6">
        <v>301.06549000000001</v>
      </c>
      <c r="D11811" s="6">
        <v>3.7950181536914103E-2</v>
      </c>
      <c r="E11811" s="4">
        <f t="shared" si="46"/>
        <v>0.19766339270215352</v>
      </c>
      <c r="F11811" s="4"/>
    </row>
    <row r="11812" spans="1:6" ht="13.2" x14ac:dyDescent="0.25">
      <c r="A11812" s="5">
        <v>44866.083333333336</v>
      </c>
      <c r="B11812" s="6">
        <v>293.08999999999997</v>
      </c>
      <c r="C11812" s="6">
        <v>316.40120999999999</v>
      </c>
      <c r="D11812" s="6">
        <v>7.3676108887194197E-2</v>
      </c>
      <c r="E11812" s="4">
        <f t="shared" si="46"/>
        <v>0.18973188465243154</v>
      </c>
      <c r="F11812" s="4"/>
    </row>
    <row r="11813" spans="1:6" ht="13.2" x14ac:dyDescent="0.25">
      <c r="A11813" s="5">
        <v>44866.125</v>
      </c>
      <c r="B11813" s="6">
        <v>286.36</v>
      </c>
      <c r="C11813" s="6">
        <v>316.18680000000001</v>
      </c>
      <c r="D11813" s="6">
        <v>9.4332843749327905E-2</v>
      </c>
      <c r="E11813" s="4">
        <f t="shared" si="46"/>
        <v>0.1837045574165177</v>
      </c>
      <c r="F11813" s="4"/>
    </row>
    <row r="11814" spans="1:6" ht="13.2" x14ac:dyDescent="0.25">
      <c r="A11814" s="5">
        <v>44866.166666666664</v>
      </c>
      <c r="B11814" s="6">
        <v>284.85000000000002</v>
      </c>
      <c r="C11814" s="6">
        <v>312.14501999999999</v>
      </c>
      <c r="D11814" s="6">
        <v>8.7443394099319394E-2</v>
      </c>
      <c r="E11814" s="4">
        <f t="shared" si="46"/>
        <v>0.1795808391212578</v>
      </c>
      <c r="F11814" s="4"/>
    </row>
    <row r="11815" spans="1:6" ht="13.2" x14ac:dyDescent="0.25">
      <c r="A11815" s="5">
        <v>44866.208333333336</v>
      </c>
      <c r="B11815" s="6">
        <v>278.55</v>
      </c>
      <c r="C11815" s="6">
        <v>312.20330999999999</v>
      </c>
      <c r="D11815" s="6">
        <v>0.107792931471482</v>
      </c>
      <c r="E11815" s="4">
        <f t="shared" si="46"/>
        <v>0.17739784981627296</v>
      </c>
      <c r="F11815" s="4"/>
    </row>
    <row r="11816" spans="1:6" ht="13.2" x14ac:dyDescent="0.25">
      <c r="A11816" s="5">
        <v>44866.25</v>
      </c>
      <c r="B11816" s="6">
        <v>277.54000000000002</v>
      </c>
      <c r="C11816" s="6">
        <v>312.15564000000001</v>
      </c>
      <c r="D11816" s="6">
        <v>0.11089224593218899</v>
      </c>
      <c r="E11816" s="4">
        <f t="shared" si="46"/>
        <v>0.17640822519442032</v>
      </c>
      <c r="F11816" s="4"/>
    </row>
    <row r="11817" spans="1:6" ht="13.2" x14ac:dyDescent="0.25">
      <c r="A11817" s="5">
        <v>44866.291666666664</v>
      </c>
      <c r="B11817" s="6">
        <v>274.36</v>
      </c>
      <c r="C11817" s="6">
        <v>306.40674999999999</v>
      </c>
      <c r="D11817" s="6">
        <v>0.10458891653006901</v>
      </c>
      <c r="E11817" s="4">
        <f t="shared" si="46"/>
        <v>0.17244068699593915</v>
      </c>
      <c r="F11817" s="4"/>
    </row>
    <row r="11818" spans="1:6" ht="13.2" x14ac:dyDescent="0.25">
      <c r="A11818" s="5">
        <v>44866.333333333336</v>
      </c>
      <c r="B11818" s="6">
        <v>287.92</v>
      </c>
      <c r="C11818" s="6">
        <v>301.18810000000002</v>
      </c>
      <c r="D11818" s="6">
        <v>4.4052537268238698E-2</v>
      </c>
      <c r="E11818" s="4">
        <f t="shared" si="46"/>
        <v>0.1650265533673741</v>
      </c>
      <c r="F11818" s="4"/>
    </row>
    <row r="11819" spans="1:6" ht="13.2" x14ac:dyDescent="0.25">
      <c r="A11819" s="5">
        <v>44866.375</v>
      </c>
      <c r="B11819" s="6">
        <v>294.33</v>
      </c>
      <c r="C11819" s="6">
        <v>299.17935999999997</v>
      </c>
      <c r="D11819" s="6">
        <v>1.6208872162838998E-2</v>
      </c>
      <c r="E11819" s="4">
        <f t="shared" si="46"/>
        <v>0.15737166266540389</v>
      </c>
      <c r="F11819" s="4"/>
    </row>
    <row r="11820" spans="1:6" ht="13.2" x14ac:dyDescent="0.25">
      <c r="A11820" s="5">
        <v>44866.416666666664</v>
      </c>
      <c r="B11820" s="6">
        <v>287.64999999999998</v>
      </c>
      <c r="C11820" s="6">
        <v>300.90228000000002</v>
      </c>
      <c r="D11820" s="6">
        <v>4.4041806529349102E-2</v>
      </c>
      <c r="E11820" s="4">
        <f t="shared" si="46"/>
        <v>0.15317595284473751</v>
      </c>
      <c r="F11820" s="4"/>
    </row>
    <row r="11821" spans="1:6" ht="13.2" x14ac:dyDescent="0.25">
      <c r="A11821" s="5">
        <v>44866.458333333336</v>
      </c>
      <c r="B11821" s="6">
        <v>290.2</v>
      </c>
      <c r="C11821" s="6">
        <v>298.52370000000002</v>
      </c>
      <c r="D11821" s="6">
        <v>2.7882878310834299E-2</v>
      </c>
      <c r="E11821" s="4">
        <f t="shared" si="46"/>
        <v>0.14911506382551257</v>
      </c>
      <c r="F11821" s="4"/>
    </row>
    <row r="11822" spans="1:6" ht="13.2" x14ac:dyDescent="0.25">
      <c r="A11822" s="5">
        <v>44866.5</v>
      </c>
      <c r="B11822" s="6">
        <v>303</v>
      </c>
      <c r="C11822" s="6">
        <v>295.03683999999998</v>
      </c>
      <c r="D11822" s="6">
        <v>2.69903921150999E-2</v>
      </c>
      <c r="E11822" s="4">
        <f t="shared" si="46"/>
        <v>0.14423205994461549</v>
      </c>
      <c r="F11822" s="4"/>
    </row>
    <row r="11823" spans="1:6" ht="13.2" x14ac:dyDescent="0.25">
      <c r="A11823" s="5">
        <v>44866.541666666664</v>
      </c>
      <c r="B11823" s="6">
        <v>312.42</v>
      </c>
      <c r="C11823" s="6">
        <v>294.27109000000002</v>
      </c>
      <c r="D11823" s="6">
        <v>6.1674118242468101E-2</v>
      </c>
      <c r="E11823" s="4">
        <f t="shared" si="46"/>
        <v>0.14166975495711553</v>
      </c>
      <c r="F11823" s="4"/>
    </row>
    <row r="11824" spans="1:6" ht="13.2" x14ac:dyDescent="0.25">
      <c r="A11824" s="5">
        <v>44866.583333333336</v>
      </c>
      <c r="B11824" s="6">
        <v>304.38</v>
      </c>
      <c r="C11824" s="6">
        <v>288.74081999999999</v>
      </c>
      <c r="D11824" s="6">
        <v>5.4163384311231098E-2</v>
      </c>
      <c r="E11824" s="4">
        <f t="shared" si="46"/>
        <v>0.13568245093188833</v>
      </c>
      <c r="F11824" s="4"/>
    </row>
    <row r="11825" spans="1:6" ht="13.2" x14ac:dyDescent="0.25">
      <c r="A11825" s="5">
        <v>44866.625</v>
      </c>
      <c r="B11825" s="6">
        <v>279.64999999999998</v>
      </c>
      <c r="C11825" s="6">
        <v>256.54764999999998</v>
      </c>
      <c r="D11825" s="6">
        <v>9.0050912569263397E-2</v>
      </c>
      <c r="E11825" s="4">
        <f t="shared" si="46"/>
        <v>0.12748362844146011</v>
      </c>
      <c r="F11825" s="4"/>
    </row>
    <row r="11826" spans="1:6" ht="13.2" x14ac:dyDescent="0.25">
      <c r="A11826" s="5">
        <v>44866.666666666664</v>
      </c>
      <c r="B11826" s="6">
        <v>224.99</v>
      </c>
      <c r="C11826" s="6">
        <v>205.64455000000001</v>
      </c>
      <c r="D11826" s="6">
        <v>9.4072271791301995E-2</v>
      </c>
      <c r="E11826" s="4">
        <f t="shared" si="46"/>
        <v>0.11882658972860655</v>
      </c>
      <c r="F11826" s="4"/>
    </row>
    <row r="11827" spans="1:6" ht="13.2" x14ac:dyDescent="0.25">
      <c r="A11827" s="5">
        <v>44866.708333333336</v>
      </c>
      <c r="B11827" s="6">
        <v>179.71</v>
      </c>
      <c r="C11827" s="6">
        <v>165.6866</v>
      </c>
      <c r="D11827" s="6">
        <v>8.4638105918040496E-2</v>
      </c>
      <c r="E11827" s="4">
        <f t="shared" si="46"/>
        <v>0.10611119003462337</v>
      </c>
      <c r="F11827" s="4"/>
    </row>
    <row r="11828" spans="1:6" ht="13.2" x14ac:dyDescent="0.25">
      <c r="A11828" s="5">
        <v>44866.75</v>
      </c>
      <c r="B11828" s="6">
        <v>161.91</v>
      </c>
      <c r="C11828" s="6">
        <v>152.53530000000001</v>
      </c>
      <c r="D11828" s="6">
        <v>6.14592163256635E-2</v>
      </c>
      <c r="E11828" s="4">
        <f t="shared" si="46"/>
        <v>9.5660975241804322E-2</v>
      </c>
      <c r="F11828" s="4"/>
    </row>
    <row r="11829" spans="1:6" ht="13.2" x14ac:dyDescent="0.25">
      <c r="A11829" s="5">
        <v>44866.791666666664</v>
      </c>
      <c r="B11829" s="6">
        <v>150.57</v>
      </c>
      <c r="C11829" s="6">
        <v>152.11850000000001</v>
      </c>
      <c r="D11829" s="6">
        <v>1.01795639583615E-2</v>
      </c>
      <c r="E11829" s="4">
        <f t="shared" si="46"/>
        <v>8.4672835257006987E-2</v>
      </c>
      <c r="F11829" s="4"/>
    </row>
    <row r="11830" spans="1:6" ht="13.2" x14ac:dyDescent="0.25">
      <c r="A11830" s="5">
        <v>44866.833333333336</v>
      </c>
      <c r="B11830" s="6">
        <v>149.09</v>
      </c>
      <c r="C11830" s="6">
        <v>150.94672</v>
      </c>
      <c r="D11830" s="6">
        <v>1.23004991430088E-2</v>
      </c>
      <c r="E11830" s="4">
        <f t="shared" si="46"/>
        <v>7.2758601049006597E-2</v>
      </c>
      <c r="F11830" s="4"/>
    </row>
    <row r="11831" spans="1:6" ht="13.2" x14ac:dyDescent="0.25">
      <c r="A11831" s="5">
        <v>44866.875</v>
      </c>
      <c r="B11831" s="6">
        <v>146.91999999999999</v>
      </c>
      <c r="C11831" s="6">
        <v>157.04527999999999</v>
      </c>
      <c r="D11831" s="6">
        <v>6.4473634610349301E-2</v>
      </c>
      <c r="E11831" s="4">
        <f t="shared" si="46"/>
        <v>6.312809291168997E-2</v>
      </c>
      <c r="F11831" s="4"/>
    </row>
    <row r="11832" spans="1:6" ht="13.2" x14ac:dyDescent="0.25">
      <c r="A11832" s="5">
        <v>44866.916666666664</v>
      </c>
      <c r="B11832" s="6">
        <v>146.51</v>
      </c>
      <c r="C11832" s="6">
        <v>177.80005</v>
      </c>
      <c r="D11832" s="6">
        <v>0.17598448369390199</v>
      </c>
      <c r="E11832" s="4">
        <f t="shared" si="46"/>
        <v>6.2440077270205264E-2</v>
      </c>
      <c r="F11832" s="4"/>
    </row>
    <row r="11833" spans="1:6" ht="13.2" x14ac:dyDescent="0.25">
      <c r="A11833" s="5">
        <v>44866.958333333336</v>
      </c>
      <c r="B11833" s="6">
        <v>148.6</v>
      </c>
      <c r="C11833" s="6">
        <v>211.47866999999999</v>
      </c>
      <c r="D11833" s="6">
        <v>0.29732866203480401</v>
      </c>
      <c r="E11833" s="4">
        <f t="shared" si="46"/>
        <v>7.4721595874430988E-2</v>
      </c>
      <c r="F11833" s="4"/>
    </row>
    <row r="11834" spans="1:6" ht="13.2" x14ac:dyDescent="0.25">
      <c r="A11834" s="5">
        <v>44867</v>
      </c>
      <c r="B11834" s="6">
        <v>184.68</v>
      </c>
      <c r="C11834" s="6">
        <v>236.23241999999999</v>
      </c>
      <c r="D11834" s="6">
        <v>0.21822754048745699</v>
      </c>
      <c r="E11834" s="4">
        <f t="shared" si="46"/>
        <v>8.3350229236612838E-2</v>
      </c>
      <c r="F11834" s="4"/>
    </row>
    <row r="11835" spans="1:6" ht="13.2" x14ac:dyDescent="0.25">
      <c r="A11835" s="5">
        <v>44867.041666666664</v>
      </c>
      <c r="B11835" s="6">
        <v>257.11</v>
      </c>
      <c r="C11835" s="6">
        <v>263.77346999999997</v>
      </c>
      <c r="D11835" s="6">
        <v>2.52620932651034E-2</v>
      </c>
      <c r="E11835" s="4">
        <f t="shared" si="46"/>
        <v>8.2821558891954042E-2</v>
      </c>
      <c r="F11835" s="4"/>
    </row>
    <row r="11836" spans="1:6" ht="13.2" x14ac:dyDescent="0.25">
      <c r="A11836" s="5">
        <v>44867.083333333336</v>
      </c>
      <c r="B11836" s="6">
        <v>269.16000000000003</v>
      </c>
      <c r="C11836" s="6">
        <v>274.36797000000001</v>
      </c>
      <c r="D11836" s="6">
        <v>1.8981698191665699E-2</v>
      </c>
      <c r="E11836" s="4">
        <f t="shared" si="46"/>
        <v>8.0542625112973679E-2</v>
      </c>
      <c r="F11836" s="4"/>
    </row>
    <row r="11837" spans="1:6" ht="13.2" x14ac:dyDescent="0.25">
      <c r="A11837" s="5">
        <v>44867.125</v>
      </c>
      <c r="B11837" s="6">
        <v>267.11</v>
      </c>
      <c r="C11837" s="6">
        <v>272.70215000000002</v>
      </c>
      <c r="D11837" s="6">
        <v>2.05064389848044E-2</v>
      </c>
      <c r="E11837" s="4">
        <f t="shared" si="46"/>
        <v>7.746652491445187E-2</v>
      </c>
      <c r="F11837" s="4"/>
    </row>
    <row r="11838" spans="1:6" ht="13.2" x14ac:dyDescent="0.25">
      <c r="A11838" s="5">
        <v>44867.166666666664</v>
      </c>
      <c r="B11838" s="6">
        <v>258.04000000000002</v>
      </c>
      <c r="C11838" s="6">
        <v>268.39729</v>
      </c>
      <c r="D11838" s="6">
        <v>3.8589398574031701E-2</v>
      </c>
      <c r="E11838" s="4">
        <f t="shared" si="46"/>
        <v>7.5430941767564888E-2</v>
      </c>
      <c r="F11838" s="4"/>
    </row>
    <row r="11839" spans="1:6" ht="13.2" x14ac:dyDescent="0.25">
      <c r="A11839" s="5">
        <v>44867.208333333336</v>
      </c>
      <c r="B11839" s="6">
        <v>242.49</v>
      </c>
      <c r="C11839" s="6">
        <v>267.43799999999999</v>
      </c>
      <c r="D11839" s="6">
        <v>9.3285172638143996E-2</v>
      </c>
      <c r="E11839" s="4">
        <f t="shared" si="46"/>
        <v>7.482645181617581E-2</v>
      </c>
      <c r="F11839" s="4"/>
    </row>
    <row r="11840" spans="1:6" ht="13.2" x14ac:dyDescent="0.25">
      <c r="A11840" s="5">
        <v>44867.25</v>
      </c>
      <c r="B11840" s="6">
        <v>232.24</v>
      </c>
      <c r="C11840" s="6">
        <v>266.01979</v>
      </c>
      <c r="D11840" s="6">
        <v>0.126982244441287</v>
      </c>
      <c r="E11840" s="4">
        <f t="shared" si="46"/>
        <v>7.549686842072155E-2</v>
      </c>
      <c r="F11840" s="4"/>
    </row>
    <row r="11841" spans="1:6" ht="13.2" x14ac:dyDescent="0.25">
      <c r="A11841" s="5">
        <v>44867.291666666664</v>
      </c>
      <c r="B11841" s="6">
        <v>233.93</v>
      </c>
      <c r="C11841" s="6">
        <v>260.64409000000001</v>
      </c>
      <c r="D11841" s="6">
        <v>0.102492598239998</v>
      </c>
      <c r="E11841" s="4">
        <f t="shared" si="46"/>
        <v>7.5409521825301931E-2</v>
      </c>
      <c r="F11841" s="4"/>
    </row>
    <row r="11842" spans="1:6" ht="13.2" x14ac:dyDescent="0.25">
      <c r="A11842" s="5">
        <v>44867.333333333336</v>
      </c>
      <c r="B11842" s="6">
        <v>222.71</v>
      </c>
      <c r="C11842" s="6">
        <v>257.18563</v>
      </c>
      <c r="D11842" s="6">
        <v>0.13404959678345901</v>
      </c>
      <c r="E11842" s="4">
        <f t="shared" si="46"/>
        <v>7.9159399305102782E-2</v>
      </c>
      <c r="F11842" s="4"/>
    </row>
    <row r="11843" spans="1:6" ht="13.2" x14ac:dyDescent="0.25">
      <c r="A11843" s="5">
        <v>44867.375</v>
      </c>
      <c r="B11843" s="6">
        <v>211.32</v>
      </c>
      <c r="C11843" s="6">
        <v>256.16782000000001</v>
      </c>
      <c r="D11843" s="6">
        <v>0.175072028953519</v>
      </c>
      <c r="E11843" s="4">
        <f t="shared" si="46"/>
        <v>8.5778697504714438E-2</v>
      </c>
      <c r="F11843" s="4"/>
    </row>
    <row r="11844" spans="1:6" ht="13.2" x14ac:dyDescent="0.25">
      <c r="A11844" s="5">
        <v>44867.416666666664</v>
      </c>
      <c r="B11844" s="6">
        <v>219.28</v>
      </c>
      <c r="C11844" s="6">
        <v>257.57233000000002</v>
      </c>
      <c r="D11844" s="6">
        <v>0.148666318311442</v>
      </c>
      <c r="E11844" s="4">
        <f t="shared" si="46"/>
        <v>9.0138052162301641E-2</v>
      </c>
      <c r="F11844" s="4"/>
    </row>
    <row r="11845" spans="1:6" ht="13.2" x14ac:dyDescent="0.25">
      <c r="A11845" s="5">
        <v>44867.458333333336</v>
      </c>
      <c r="B11845" s="6">
        <v>216.88</v>
      </c>
      <c r="C11845" s="6">
        <v>257.04856999999998</v>
      </c>
      <c r="D11845" s="6">
        <v>0.15626840483882001</v>
      </c>
      <c r="E11845" s="4">
        <f t="shared" si="46"/>
        <v>9.5487449100967722E-2</v>
      </c>
      <c r="F11845" s="4"/>
    </row>
    <row r="11846" spans="1:6" ht="13.2" x14ac:dyDescent="0.25">
      <c r="A11846" s="5">
        <v>44867.5</v>
      </c>
      <c r="B11846" s="6">
        <v>214.64</v>
      </c>
      <c r="C11846" s="6">
        <v>257.17995000000002</v>
      </c>
      <c r="D11846" s="6">
        <v>0.16540927860044999</v>
      </c>
      <c r="E11846" s="4">
        <f t="shared" si="46"/>
        <v>0.10125490270452397</v>
      </c>
      <c r="F11846" s="4"/>
    </row>
    <row r="11847" spans="1:6" ht="13.2" x14ac:dyDescent="0.25">
      <c r="A11847" s="5">
        <v>44867.541666666664</v>
      </c>
      <c r="B11847" s="6">
        <v>224.32</v>
      </c>
      <c r="C11847" s="6">
        <v>261.69358</v>
      </c>
      <c r="D11847" s="6">
        <v>0.14281427920394499</v>
      </c>
      <c r="E11847" s="4">
        <f t="shared" si="46"/>
        <v>0.10463574274458552</v>
      </c>
      <c r="F11847" s="4"/>
    </row>
    <row r="11848" spans="1:6" ht="13.2" x14ac:dyDescent="0.25">
      <c r="A11848" s="5">
        <v>44867.583333333336</v>
      </c>
      <c r="B11848" s="6">
        <v>224.62</v>
      </c>
      <c r="C11848" s="6">
        <v>261.85129999999998</v>
      </c>
      <c r="D11848" s="6">
        <v>0.142184896542426</v>
      </c>
      <c r="E11848" s="4">
        <f t="shared" si="46"/>
        <v>0.10830330575421863</v>
      </c>
      <c r="F11848" s="4"/>
    </row>
    <row r="11849" spans="1:6" ht="13.2" x14ac:dyDescent="0.25">
      <c r="A11849" s="5">
        <v>44867.625</v>
      </c>
      <c r="B11849" s="6">
        <v>224.11</v>
      </c>
      <c r="C11849" s="6">
        <v>239.37870000000001</v>
      </c>
      <c r="D11849" s="6">
        <v>6.3784705990967402E-2</v>
      </c>
      <c r="E11849" s="4">
        <f t="shared" si="46"/>
        <v>0.10720888048012296</v>
      </c>
      <c r="F11849" s="4"/>
    </row>
    <row r="11850" spans="1:6" ht="13.2" x14ac:dyDescent="0.25">
      <c r="A11850" s="5">
        <v>44867.666666666664</v>
      </c>
      <c r="B11850" s="6">
        <v>183.45</v>
      </c>
      <c r="C11850" s="6">
        <v>200.54749000000001</v>
      </c>
      <c r="D11850" s="6">
        <v>8.5254071242676796E-2</v>
      </c>
      <c r="E11850" s="4">
        <f t="shared" si="46"/>
        <v>0.10684145545726359</v>
      </c>
      <c r="F11850" s="4"/>
    </row>
    <row r="11851" spans="1:6" ht="13.2" x14ac:dyDescent="0.25">
      <c r="A11851" s="5">
        <v>44867.708333333336</v>
      </c>
      <c r="B11851" s="6">
        <v>150.15</v>
      </c>
      <c r="C11851" s="6">
        <v>168.11984000000001</v>
      </c>
      <c r="D11851" s="6">
        <v>0.106887087211122</v>
      </c>
      <c r="E11851" s="4">
        <f t="shared" si="46"/>
        <v>0.10776849634447529</v>
      </c>
      <c r="F11851" s="4"/>
    </row>
    <row r="11852" spans="1:6" ht="13.2" x14ac:dyDescent="0.25">
      <c r="A11852" s="5">
        <v>44867.75</v>
      </c>
      <c r="B11852" s="6">
        <v>132.86000000000001</v>
      </c>
      <c r="C11852" s="6">
        <v>156.62763000000001</v>
      </c>
      <c r="D11852" s="6">
        <v>0.151746087200578</v>
      </c>
      <c r="E11852" s="4">
        <f t="shared" si="46"/>
        <v>0.11153044929759674</v>
      </c>
      <c r="F11852" s="4"/>
    </row>
    <row r="11853" spans="1:6" ht="13.2" x14ac:dyDescent="0.25">
      <c r="A11853" s="5">
        <v>44867.791666666664</v>
      </c>
      <c r="B11853" s="6">
        <v>130.16999999999999</v>
      </c>
      <c r="C11853" s="6">
        <v>158.18401</v>
      </c>
      <c r="D11853" s="6">
        <v>0.17709760929691901</v>
      </c>
      <c r="E11853" s="4">
        <f t="shared" si="46"/>
        <v>0.11848536785336998</v>
      </c>
      <c r="F11853" s="4"/>
    </row>
    <row r="11854" spans="1:6" ht="13.2" x14ac:dyDescent="0.25">
      <c r="A11854" s="5">
        <v>44867.833333333336</v>
      </c>
      <c r="B11854" s="6">
        <v>132.86000000000001</v>
      </c>
      <c r="C11854" s="6">
        <v>161.45262</v>
      </c>
      <c r="D11854" s="6">
        <v>0.17709604217014199</v>
      </c>
      <c r="E11854" s="4">
        <f t="shared" si="46"/>
        <v>0.12535184881283387</v>
      </c>
      <c r="F11854" s="4"/>
    </row>
    <row r="11855" spans="1:6" ht="13.2" x14ac:dyDescent="0.25">
      <c r="A11855" s="5">
        <v>44867.875</v>
      </c>
      <c r="B11855" s="6">
        <v>134.56</v>
      </c>
      <c r="C11855" s="6">
        <v>165.29523</v>
      </c>
      <c r="D11855" s="6">
        <v>0.18594142129812199</v>
      </c>
      <c r="E11855" s="4">
        <f t="shared" si="46"/>
        <v>0.13041300659149105</v>
      </c>
      <c r="F11855" s="4"/>
    </row>
    <row r="11856" spans="1:6" ht="13.2" x14ac:dyDescent="0.25">
      <c r="A11856" s="5">
        <v>44867.916666666664</v>
      </c>
      <c r="B11856" s="6">
        <v>132.41</v>
      </c>
      <c r="C11856" s="6">
        <v>175.12243000000001</v>
      </c>
      <c r="D11856" s="6">
        <v>0.243900395854488</v>
      </c>
      <c r="E11856" s="4">
        <f t="shared" si="46"/>
        <v>0.13324283626484881</v>
      </c>
      <c r="F11856" s="4"/>
    </row>
    <row r="11857" spans="1:6" ht="13.2" x14ac:dyDescent="0.25">
      <c r="A11857" s="5">
        <v>44867.958333333336</v>
      </c>
      <c r="B11857" s="6">
        <v>141.41999999999999</v>
      </c>
      <c r="C11857" s="6">
        <v>196.99038999999999</v>
      </c>
      <c r="D11857" s="6">
        <v>0.28209695914607802</v>
      </c>
      <c r="E11857" s="4">
        <f t="shared" si="46"/>
        <v>0.13260818197781854</v>
      </c>
      <c r="F11857" s="4"/>
    </row>
    <row r="11858" spans="1:6" ht="13.2" x14ac:dyDescent="0.25">
      <c r="A11858" s="5">
        <v>44868</v>
      </c>
      <c r="B11858" s="6">
        <v>183.18</v>
      </c>
      <c r="C11858" s="6">
        <v>203.56837999999999</v>
      </c>
      <c r="D11858" s="6">
        <v>0.100154945478271</v>
      </c>
      <c r="E11858" s="4">
        <f t="shared" si="46"/>
        <v>0.1276884905191025</v>
      </c>
      <c r="F11858" s="4"/>
    </row>
    <row r="11859" spans="1:6" ht="13.2" x14ac:dyDescent="0.25">
      <c r="A11859" s="5">
        <v>44868.041666666664</v>
      </c>
      <c r="B11859" s="6">
        <v>257.14999999999998</v>
      </c>
      <c r="C11859" s="6">
        <v>237.15566999999999</v>
      </c>
      <c r="D11859" s="6">
        <v>8.4308884539846696E-2</v>
      </c>
      <c r="E11859" s="4">
        <f t="shared" si="46"/>
        <v>0.13014877348888346</v>
      </c>
      <c r="F11859" s="4"/>
    </row>
    <row r="11860" spans="1:6" ht="13.2" x14ac:dyDescent="0.25">
      <c r="A11860" s="5">
        <v>44868.083333333336</v>
      </c>
      <c r="B11860" s="6">
        <v>281.70999999999998</v>
      </c>
      <c r="C11860" s="6">
        <v>251.86805000000001</v>
      </c>
      <c r="D11860" s="6">
        <v>0.118482475248448</v>
      </c>
      <c r="E11860" s="4">
        <f t="shared" si="46"/>
        <v>0.1342946391995827</v>
      </c>
      <c r="F11860" s="4"/>
    </row>
    <row r="11861" spans="1:6" ht="13.2" x14ac:dyDescent="0.25">
      <c r="A11861" s="5">
        <v>44868.125</v>
      </c>
      <c r="B11861" s="6">
        <v>281.70999999999998</v>
      </c>
      <c r="C11861" s="6">
        <v>251.76183</v>
      </c>
      <c r="D11861" s="6">
        <v>0.118954370485788</v>
      </c>
      <c r="E11861" s="4">
        <f t="shared" si="46"/>
        <v>0.13839663634545704</v>
      </c>
      <c r="F11861" s="4"/>
    </row>
    <row r="11862" spans="1:6" ht="13.2" x14ac:dyDescent="0.25">
      <c r="A11862" s="5">
        <v>44868.166666666664</v>
      </c>
      <c r="B11862" s="6">
        <v>273.39999999999998</v>
      </c>
      <c r="C11862" s="6">
        <v>247.51477</v>
      </c>
      <c r="D11862" s="6">
        <v>0.104580546849789</v>
      </c>
      <c r="E11862" s="4">
        <f t="shared" si="46"/>
        <v>0.14114626752361356</v>
      </c>
      <c r="F11862" s="4"/>
    </row>
    <row r="11863" spans="1:6" ht="13.2" x14ac:dyDescent="0.25">
      <c r="A11863" s="5">
        <v>44868.208333333336</v>
      </c>
      <c r="B11863" s="6">
        <v>269.27999999999997</v>
      </c>
      <c r="C11863" s="6">
        <v>245.15924999999999</v>
      </c>
      <c r="D11863" s="6">
        <v>9.8388088558763201E-2</v>
      </c>
      <c r="E11863" s="4">
        <f t="shared" si="46"/>
        <v>0.14135888902030605</v>
      </c>
      <c r="F11863" s="4"/>
    </row>
    <row r="11864" spans="1:6" ht="13.2" x14ac:dyDescent="0.25">
      <c r="A11864" s="5">
        <v>44868.25</v>
      </c>
      <c r="B11864" s="6">
        <v>255.85</v>
      </c>
      <c r="C11864" s="6">
        <v>241.83938000000001</v>
      </c>
      <c r="D11864" s="6">
        <v>5.7933575582272703E-2</v>
      </c>
      <c r="E11864" s="4">
        <f t="shared" si="46"/>
        <v>0.13848186115118041</v>
      </c>
      <c r="F11864" s="4"/>
    </row>
    <row r="11865" spans="1:6" ht="13.2" x14ac:dyDescent="0.25">
      <c r="A11865" s="5">
        <v>44868.291666666664</v>
      </c>
      <c r="B11865" s="6">
        <v>255.02</v>
      </c>
      <c r="C11865" s="6">
        <v>234.88928000000001</v>
      </c>
      <c r="D11865" s="6">
        <v>8.5703017183244704E-2</v>
      </c>
      <c r="E11865" s="4">
        <f t="shared" si="46"/>
        <v>0.13778229527381572</v>
      </c>
      <c r="F11865" s="4"/>
    </row>
    <row r="11866" spans="1:6" ht="13.2" x14ac:dyDescent="0.25">
      <c r="A11866" s="5">
        <v>44868.333333333336</v>
      </c>
      <c r="B11866" s="6">
        <v>251.12</v>
      </c>
      <c r="C11866" s="6">
        <v>230.22905</v>
      </c>
      <c r="D11866" s="6">
        <v>9.0739852334012605E-2</v>
      </c>
      <c r="E11866" s="4">
        <f t="shared" si="46"/>
        <v>0.13597772258842214</v>
      </c>
      <c r="F11866" s="4"/>
    </row>
    <row r="11867" spans="1:6" ht="13.2" x14ac:dyDescent="0.25">
      <c r="A11867" s="5">
        <v>44868.375</v>
      </c>
      <c r="B11867" s="6">
        <v>244.44</v>
      </c>
      <c r="C11867" s="6">
        <v>227.50539000000001</v>
      </c>
      <c r="D11867" s="6">
        <v>7.4436082591273905E-2</v>
      </c>
      <c r="E11867" s="4">
        <f t="shared" si="46"/>
        <v>0.1317845581566619</v>
      </c>
      <c r="F11867" s="4"/>
    </row>
    <row r="11868" spans="1:6" ht="13.2" x14ac:dyDescent="0.25">
      <c r="A11868" s="5">
        <v>44868.416666666664</v>
      </c>
      <c r="B11868" s="6">
        <v>232.85</v>
      </c>
      <c r="C11868" s="6">
        <v>225.52216999999999</v>
      </c>
      <c r="D11868" s="6">
        <v>3.2492725659743302E-2</v>
      </c>
      <c r="E11868" s="4">
        <f t="shared" si="46"/>
        <v>0.12694399179617447</v>
      </c>
      <c r="F11868" s="4"/>
    </row>
    <row r="11869" spans="1:6" ht="13.2" x14ac:dyDescent="0.25">
      <c r="A11869" s="5">
        <v>44868.458333333336</v>
      </c>
      <c r="B11869" s="6">
        <v>229.06</v>
      </c>
      <c r="C11869" s="6">
        <v>225.40537</v>
      </c>
      <c r="D11869" s="6">
        <v>1.6213588877674E-2</v>
      </c>
      <c r="E11869" s="4">
        <f t="shared" si="46"/>
        <v>0.12110837446446006</v>
      </c>
      <c r="F11869" s="4"/>
    </row>
    <row r="11870" spans="1:6" ht="13.2" x14ac:dyDescent="0.25">
      <c r="A11870" s="5">
        <v>44868.5</v>
      </c>
      <c r="B11870" s="6">
        <v>235.6</v>
      </c>
      <c r="C11870" s="6">
        <v>230.17088000000001</v>
      </c>
      <c r="D11870" s="6">
        <v>2.3587345193275398E-2</v>
      </c>
      <c r="E11870" s="4">
        <f t="shared" si="46"/>
        <v>0.11519912723916113</v>
      </c>
      <c r="F11870" s="4"/>
    </row>
    <row r="11871" spans="1:6" ht="13.2" x14ac:dyDescent="0.25">
      <c r="A11871" s="5">
        <v>44868.541666666664</v>
      </c>
      <c r="B11871" s="6">
        <v>236.6</v>
      </c>
      <c r="C11871" s="6">
        <v>234.11584999999999</v>
      </c>
      <c r="D11871" s="6">
        <v>1.0610772401783101E-2</v>
      </c>
      <c r="E11871" s="4">
        <f t="shared" si="46"/>
        <v>0.10969064778907106</v>
      </c>
      <c r="F11871" s="4"/>
    </row>
    <row r="11872" spans="1:6" ht="13.2" x14ac:dyDescent="0.25">
      <c r="A11872" s="5">
        <v>44868.583333333336</v>
      </c>
      <c r="B11872" s="6">
        <v>251.1</v>
      </c>
      <c r="C11872" s="6">
        <v>225.52581000000001</v>
      </c>
      <c r="D11872" s="6">
        <v>0.11339806295341499</v>
      </c>
      <c r="E11872" s="4">
        <f t="shared" si="46"/>
        <v>0.10849119638952892</v>
      </c>
      <c r="F11872" s="4"/>
    </row>
    <row r="11873" spans="1:6" ht="13.2" x14ac:dyDescent="0.25">
      <c r="A11873" s="5">
        <v>44868.625</v>
      </c>
      <c r="B11873" s="6">
        <v>240.4</v>
      </c>
      <c r="C11873" s="6">
        <v>195.58843999999999</v>
      </c>
      <c r="D11873" s="6">
        <v>0.22911149554646401</v>
      </c>
      <c r="E11873" s="4">
        <f t="shared" si="46"/>
        <v>0.11537981262100795</v>
      </c>
      <c r="F11873" s="4"/>
    </row>
    <row r="11874" spans="1:6" ht="13.2" x14ac:dyDescent="0.25">
      <c r="A11874" s="5">
        <v>44868.666666666664</v>
      </c>
      <c r="B11874" s="6">
        <v>189.72</v>
      </c>
      <c r="C11874" s="6">
        <v>155.93231</v>
      </c>
      <c r="D11874" s="6">
        <v>0.21668177685561099</v>
      </c>
      <c r="E11874" s="4">
        <f t="shared" si="46"/>
        <v>0.12085596702154684</v>
      </c>
      <c r="F11874" s="4"/>
    </row>
    <row r="11875" spans="1:6" ht="13.2" x14ac:dyDescent="0.25">
      <c r="A11875" s="5">
        <v>44868.708333333336</v>
      </c>
      <c r="B11875" s="6">
        <v>151.85</v>
      </c>
      <c r="C11875" s="6">
        <v>125.38327</v>
      </c>
      <c r="D11875" s="6">
        <v>0.21108661466557699</v>
      </c>
      <c r="E11875" s="4">
        <f t="shared" si="46"/>
        <v>0.12519761399881582</v>
      </c>
      <c r="F11875" s="4"/>
    </row>
    <row r="11876" spans="1:6" ht="13.2" x14ac:dyDescent="0.25">
      <c r="A11876" s="5">
        <v>44868.75</v>
      </c>
      <c r="B11876" s="6">
        <v>127.5</v>
      </c>
      <c r="C11876" s="6">
        <v>115.8096</v>
      </c>
      <c r="D11876" s="6">
        <v>0.100944999378289</v>
      </c>
      <c r="E11876" s="4">
        <f t="shared" si="46"/>
        <v>0.12308090200622046</v>
      </c>
      <c r="F11876" s="4"/>
    </row>
    <row r="11877" spans="1:6" ht="13.2" x14ac:dyDescent="0.25">
      <c r="A11877" s="5">
        <v>44868.791666666664</v>
      </c>
      <c r="B11877" s="6">
        <v>128.83000000000001</v>
      </c>
      <c r="C11877" s="6">
        <v>117.58175</v>
      </c>
      <c r="D11877" s="6">
        <v>9.5663230050581902E-2</v>
      </c>
      <c r="E11877" s="4">
        <f t="shared" si="46"/>
        <v>0.11968780287095639</v>
      </c>
      <c r="F11877" s="4"/>
    </row>
    <row r="11878" spans="1:6" ht="13.2" x14ac:dyDescent="0.25">
      <c r="A11878" s="5">
        <v>44868.833333333336</v>
      </c>
      <c r="B11878" s="6">
        <v>134.94</v>
      </c>
      <c r="C11878" s="6">
        <v>118.74079999999999</v>
      </c>
      <c r="D11878" s="6">
        <v>0.13642488512794201</v>
      </c>
      <c r="E11878" s="4">
        <f t="shared" si="46"/>
        <v>0.11799317132753138</v>
      </c>
      <c r="F11878" s="4"/>
    </row>
    <row r="11879" spans="1:6" ht="13.2" x14ac:dyDescent="0.25">
      <c r="A11879" s="5">
        <v>44868.875</v>
      </c>
      <c r="B11879" s="6">
        <v>133.49</v>
      </c>
      <c r="C11879" s="6">
        <v>119.95739</v>
      </c>
      <c r="D11879" s="6">
        <v>0.112811807592679</v>
      </c>
      <c r="E11879" s="4">
        <f t="shared" si="46"/>
        <v>0.1149461040898046</v>
      </c>
      <c r="F11879" s="4"/>
    </row>
    <row r="11880" spans="1:6" ht="13.2" x14ac:dyDescent="0.25">
      <c r="A11880" s="5">
        <v>44868.916666666664</v>
      </c>
      <c r="B11880" s="6">
        <v>129.58000000000001</v>
      </c>
      <c r="C11880" s="6">
        <v>129.90647000000001</v>
      </c>
      <c r="D11880" s="6">
        <v>2.5131157824548698E-3</v>
      </c>
      <c r="E11880" s="4">
        <f t="shared" si="46"/>
        <v>0.1048883007534699</v>
      </c>
      <c r="F11880" s="4"/>
    </row>
    <row r="11881" spans="1:6" ht="13.2" x14ac:dyDescent="0.25">
      <c r="A11881" s="5">
        <v>44868.958333333336</v>
      </c>
      <c r="B11881" s="6">
        <v>133.61000000000001</v>
      </c>
      <c r="C11881" s="6">
        <v>158.15864999999999</v>
      </c>
      <c r="D11881" s="6">
        <v>0.15521534863885</v>
      </c>
      <c r="E11881" s="4">
        <f t="shared" si="46"/>
        <v>9.9601566982335396E-2</v>
      </c>
      <c r="F11881" s="4"/>
    </row>
    <row r="11882" spans="1:6" ht="13.2" x14ac:dyDescent="0.25">
      <c r="A11882" s="5">
        <v>44869</v>
      </c>
      <c r="B11882" s="6">
        <v>163.21</v>
      </c>
      <c r="C11882" s="6">
        <v>218.76929000000001</v>
      </c>
      <c r="D11882" s="6">
        <v>0.25396293053746199</v>
      </c>
      <c r="E11882" s="4">
        <f t="shared" si="46"/>
        <v>0.10601023302646835</v>
      </c>
      <c r="F11882" s="4"/>
    </row>
    <row r="11883" spans="1:6" ht="13.2" x14ac:dyDescent="0.25">
      <c r="A11883" s="5">
        <v>44869.041666666664</v>
      </c>
      <c r="B11883" s="6">
        <v>252.53</v>
      </c>
      <c r="C11883" s="6">
        <v>248.73683</v>
      </c>
      <c r="D11883" s="6">
        <v>1.52497320159624E-2</v>
      </c>
      <c r="E11883" s="4">
        <f t="shared" si="46"/>
        <v>0.10313276833797318</v>
      </c>
      <c r="F11883" s="4"/>
    </row>
    <row r="11884" spans="1:6" ht="13.2" x14ac:dyDescent="0.25">
      <c r="A11884" s="5">
        <v>44869.083333333336</v>
      </c>
      <c r="B11884" s="6">
        <v>289.14999999999998</v>
      </c>
      <c r="C11884" s="6">
        <v>259.32447000000002</v>
      </c>
      <c r="D11884" s="6">
        <v>0.115012401259317</v>
      </c>
      <c r="E11884" s="4">
        <f t="shared" si="46"/>
        <v>0.10298818192175939</v>
      </c>
      <c r="F11884" s="4"/>
    </row>
    <row r="11885" spans="1:6" ht="13.2" x14ac:dyDescent="0.25">
      <c r="A11885" s="5">
        <v>44869.125</v>
      </c>
      <c r="B11885" s="6">
        <v>291.12</v>
      </c>
      <c r="C11885" s="6">
        <v>256.97640000000001</v>
      </c>
      <c r="D11885" s="6">
        <v>0.13286667569473301</v>
      </c>
      <c r="E11885" s="4">
        <f t="shared" si="46"/>
        <v>0.10356786130546541</v>
      </c>
      <c r="F11885" s="4"/>
    </row>
    <row r="11886" spans="1:6" ht="13.2" x14ac:dyDescent="0.25">
      <c r="A11886" s="5">
        <v>44869.166666666664</v>
      </c>
      <c r="B11886" s="6">
        <v>289.62</v>
      </c>
      <c r="C11886" s="6">
        <v>256.23951</v>
      </c>
      <c r="D11886" s="6">
        <v>0.13027065966524801</v>
      </c>
      <c r="E11886" s="4">
        <f t="shared" si="46"/>
        <v>0.10463828267277621</v>
      </c>
      <c r="F11886" s="4"/>
    </row>
    <row r="11887" spans="1:6" ht="13.2" x14ac:dyDescent="0.25">
      <c r="A11887" s="5">
        <v>44869.208333333336</v>
      </c>
      <c r="B11887" s="6">
        <v>289.51</v>
      </c>
      <c r="C11887" s="6">
        <v>259.61568</v>
      </c>
      <c r="D11887" s="6">
        <v>0.115148360838605</v>
      </c>
      <c r="E11887" s="4">
        <f t="shared" si="46"/>
        <v>0.10533662735110295</v>
      </c>
      <c r="F11887" s="4"/>
    </row>
    <row r="11888" spans="1:6" ht="13.2" x14ac:dyDescent="0.25">
      <c r="A11888" s="5">
        <v>44869.25</v>
      </c>
      <c r="B11888" s="6">
        <v>292.83</v>
      </c>
      <c r="C11888" s="6">
        <v>259.45683000000002</v>
      </c>
      <c r="D11888" s="6">
        <v>0.12862706292989001</v>
      </c>
      <c r="E11888" s="4">
        <f t="shared" si="46"/>
        <v>0.10828218932392032</v>
      </c>
      <c r="F11888" s="4"/>
    </row>
    <row r="11889" spans="1:6" ht="13.2" x14ac:dyDescent="0.25">
      <c r="A11889" s="5">
        <v>44869.291666666664</v>
      </c>
      <c r="B11889" s="6">
        <v>298.48</v>
      </c>
      <c r="C11889" s="6">
        <v>254.51325</v>
      </c>
      <c r="D11889" s="6">
        <v>0.17274837361119699</v>
      </c>
      <c r="E11889" s="4">
        <f t="shared" si="46"/>
        <v>0.11190907917508501</v>
      </c>
      <c r="F11889" s="4"/>
    </row>
    <row r="11890" spans="1:6" ht="13.2" x14ac:dyDescent="0.25">
      <c r="A11890" s="5">
        <v>44869.333333333336</v>
      </c>
      <c r="B11890" s="6">
        <v>304.55</v>
      </c>
      <c r="C11890" s="6">
        <v>251.25467</v>
      </c>
      <c r="D11890" s="6">
        <v>0.21211677378971699</v>
      </c>
      <c r="E11890" s="4">
        <f t="shared" si="46"/>
        <v>0.11696645090240604</v>
      </c>
      <c r="F11890" s="4"/>
    </row>
    <row r="11891" spans="1:6" ht="13.2" x14ac:dyDescent="0.25">
      <c r="A11891" s="5">
        <v>44869.375</v>
      </c>
      <c r="B11891" s="6">
        <v>304.51</v>
      </c>
      <c r="C11891" s="6">
        <v>249.42948999999999</v>
      </c>
      <c r="D11891" s="6">
        <v>0.22082597370503301</v>
      </c>
      <c r="E11891" s="4">
        <f t="shared" si="46"/>
        <v>0.12306602969881265</v>
      </c>
      <c r="F11891" s="4"/>
    </row>
    <row r="11892" spans="1:6" ht="13.2" x14ac:dyDescent="0.25">
      <c r="A11892" s="5">
        <v>44869.416666666664</v>
      </c>
      <c r="B11892" s="6">
        <v>302.14999999999998</v>
      </c>
      <c r="C11892" s="6">
        <v>250.80179999999999</v>
      </c>
      <c r="D11892" s="6">
        <v>0.204736170155078</v>
      </c>
      <c r="E11892" s="4">
        <f t="shared" si="46"/>
        <v>0.13024283988611826</v>
      </c>
      <c r="F11892" s="4"/>
    </row>
    <row r="11893" spans="1:6" ht="13.2" x14ac:dyDescent="0.25">
      <c r="A11893" s="5">
        <v>44869.458333333336</v>
      </c>
      <c r="B11893" s="6">
        <v>297.19</v>
      </c>
      <c r="C11893" s="6">
        <v>254.0061</v>
      </c>
      <c r="D11893" s="6">
        <v>0.17001127138285199</v>
      </c>
      <c r="E11893" s="4">
        <f t="shared" si="46"/>
        <v>0.13665107665716736</v>
      </c>
      <c r="F11893" s="4"/>
    </row>
    <row r="11894" spans="1:6" ht="13.2" x14ac:dyDescent="0.25">
      <c r="A11894" s="5">
        <v>44869.5</v>
      </c>
      <c r="B11894" s="6">
        <v>294.68</v>
      </c>
      <c r="C11894" s="6">
        <v>257.77994999999999</v>
      </c>
      <c r="D11894" s="6">
        <v>0.14314553944168201</v>
      </c>
      <c r="E11894" s="4">
        <f t="shared" si="46"/>
        <v>0.14163266808418432</v>
      </c>
      <c r="F11894" s="4"/>
    </row>
    <row r="11895" spans="1:6" ht="13.2" x14ac:dyDescent="0.25">
      <c r="A11895" s="5">
        <v>44869.541666666664</v>
      </c>
      <c r="B11895" s="6">
        <v>288.91000000000003</v>
      </c>
      <c r="C11895" s="6">
        <v>258.29557999999997</v>
      </c>
      <c r="D11895" s="6">
        <v>0.11852475369497199</v>
      </c>
      <c r="E11895" s="4">
        <f t="shared" si="46"/>
        <v>0.14612908397140051</v>
      </c>
      <c r="F11895" s="4"/>
    </row>
    <row r="11896" spans="1:6" ht="13.2" x14ac:dyDescent="0.25">
      <c r="A11896" s="5">
        <v>44869.583333333336</v>
      </c>
      <c r="B11896" s="6">
        <v>287.20999999999998</v>
      </c>
      <c r="C11896" s="6">
        <v>249.90395000000001</v>
      </c>
      <c r="D11896" s="6">
        <v>0.149281553973036</v>
      </c>
      <c r="E11896" s="4">
        <f t="shared" si="46"/>
        <v>0.1476242294305514</v>
      </c>
      <c r="F11896" s="4"/>
    </row>
    <row r="11897" spans="1:6" ht="13.2" x14ac:dyDescent="0.25">
      <c r="A11897" s="5">
        <v>44869.625</v>
      </c>
      <c r="B11897" s="6">
        <v>283.33999999999997</v>
      </c>
      <c r="C11897" s="6">
        <v>219.74197000000001</v>
      </c>
      <c r="D11897" s="6">
        <v>0.28942140638859198</v>
      </c>
      <c r="E11897" s="4">
        <f t="shared" si="46"/>
        <v>0.15013714238230674</v>
      </c>
      <c r="F11897" s="4"/>
    </row>
    <row r="11898" spans="1:6" ht="13.2" x14ac:dyDescent="0.25">
      <c r="A11898" s="5">
        <v>44869.666666666664</v>
      </c>
      <c r="B11898" s="6">
        <v>215.37</v>
      </c>
      <c r="C11898" s="6">
        <v>175.24329</v>
      </c>
      <c r="D11898" s="6">
        <v>0.22897715513101799</v>
      </c>
      <c r="E11898" s="4">
        <f t="shared" si="46"/>
        <v>0.15064944981044867</v>
      </c>
      <c r="F11898" s="4"/>
    </row>
    <row r="11899" spans="1:6" ht="13.2" x14ac:dyDescent="0.25">
      <c r="A11899" s="5">
        <v>44869.708333333336</v>
      </c>
      <c r="B11899" s="6">
        <v>158.69999999999999</v>
      </c>
      <c r="C11899" s="6">
        <v>140.36626999999999</v>
      </c>
      <c r="D11899" s="6">
        <v>0.13061350137750299</v>
      </c>
      <c r="E11899" s="4">
        <f t="shared" si="46"/>
        <v>0.1472964034234456</v>
      </c>
      <c r="F11899" s="4"/>
    </row>
    <row r="11900" spans="1:6" ht="13.2" x14ac:dyDescent="0.25">
      <c r="A11900" s="5">
        <v>44869.75</v>
      </c>
      <c r="B11900" s="6">
        <v>148.01</v>
      </c>
      <c r="C11900" s="6">
        <v>131.15890999999999</v>
      </c>
      <c r="D11900" s="6">
        <v>0.12847842361605399</v>
      </c>
      <c r="E11900" s="4">
        <f t="shared" si="46"/>
        <v>0.14844362943335246</v>
      </c>
      <c r="F11900" s="4"/>
    </row>
    <row r="11901" spans="1:6" ht="13.2" x14ac:dyDescent="0.25">
      <c r="A11901" s="5">
        <v>44869.791666666664</v>
      </c>
      <c r="B11901" s="6">
        <v>137.1</v>
      </c>
      <c r="C11901" s="6">
        <v>135.02592000000001</v>
      </c>
      <c r="D11901" s="6">
        <v>1.5360606319142101E-2</v>
      </c>
      <c r="E11901" s="4">
        <f t="shared" si="46"/>
        <v>0.14509768677787582</v>
      </c>
      <c r="F11901" s="4"/>
    </row>
    <row r="11902" spans="1:6" ht="13.2" x14ac:dyDescent="0.25">
      <c r="A11902" s="5">
        <v>44869.833333333336</v>
      </c>
      <c r="B11902" s="6">
        <v>137.5</v>
      </c>
      <c r="C11902" s="6">
        <v>135.43899999999999</v>
      </c>
      <c r="D11902" s="6">
        <v>1.5217182643108699E-2</v>
      </c>
      <c r="E11902" s="4">
        <f t="shared" si="46"/>
        <v>0.14004736584100777</v>
      </c>
      <c r="F11902" s="4"/>
    </row>
    <row r="11903" spans="1:6" ht="13.2" x14ac:dyDescent="0.25">
      <c r="A11903" s="5">
        <v>44869.875</v>
      </c>
      <c r="B11903" s="6">
        <v>132.99</v>
      </c>
      <c r="C11903" s="6">
        <v>136.38390999999999</v>
      </c>
      <c r="D11903" s="6">
        <v>2.4884973601357899E-2</v>
      </c>
      <c r="E11903" s="4">
        <f t="shared" si="46"/>
        <v>0.13638374775803605</v>
      </c>
      <c r="F11903" s="4"/>
    </row>
    <row r="11904" spans="1:6" ht="13.2" x14ac:dyDescent="0.25">
      <c r="A11904" s="5">
        <v>44869.916666666664</v>
      </c>
      <c r="B11904" s="6">
        <v>129.04</v>
      </c>
      <c r="C11904" s="6">
        <v>148.51608999999999</v>
      </c>
      <c r="D11904" s="6">
        <v>0.13113791239723499</v>
      </c>
      <c r="E11904" s="4">
        <f t="shared" si="46"/>
        <v>0.14174311428365191</v>
      </c>
      <c r="F11904" s="4"/>
    </row>
    <row r="11905" spans="1:6" ht="13.2" x14ac:dyDescent="0.25">
      <c r="A11905" s="5">
        <v>44869.958333333336</v>
      </c>
      <c r="B11905" s="6">
        <v>149.66999999999999</v>
      </c>
      <c r="C11905" s="6">
        <v>176.98571999999999</v>
      </c>
      <c r="D11905" s="6">
        <v>0.15433855341549499</v>
      </c>
      <c r="E11905" s="4">
        <f t="shared" si="46"/>
        <v>0.14170658114934545</v>
      </c>
      <c r="F11905" s="4"/>
    </row>
    <row r="11906" spans="1:6" ht="13.2" x14ac:dyDescent="0.25">
      <c r="A11906" s="5">
        <v>44867</v>
      </c>
      <c r="B11906" s="6">
        <v>184.68</v>
      </c>
      <c r="C11906" s="6">
        <v>221.44307000000001</v>
      </c>
      <c r="D11906" s="6">
        <v>0.16601589744939799</v>
      </c>
      <c r="E11906" s="4">
        <f t="shared" si="46"/>
        <v>0.13804212143734276</v>
      </c>
      <c r="F11906" s="4"/>
    </row>
    <row r="11907" spans="1:6" ht="13.2" x14ac:dyDescent="0.25">
      <c r="A11907" s="5">
        <v>44867.041666666664</v>
      </c>
      <c r="B11907" s="6">
        <v>257.11</v>
      </c>
      <c r="C11907" s="6">
        <v>262.95155</v>
      </c>
      <c r="D11907" s="6">
        <v>2.2215309246132901E-2</v>
      </c>
      <c r="E11907" s="4">
        <f t="shared" si="46"/>
        <v>0.13833235382193321</v>
      </c>
      <c r="F11907" s="4"/>
    </row>
    <row r="11908" spans="1:6" ht="13.2" x14ac:dyDescent="0.25">
      <c r="A11908" s="5">
        <v>44867.083333333336</v>
      </c>
      <c r="B11908" s="6">
        <v>269.16000000000003</v>
      </c>
      <c r="C11908" s="6">
        <v>279.67061000000001</v>
      </c>
      <c r="D11908" s="6">
        <v>3.75821041760519E-2</v>
      </c>
      <c r="E11908" s="4">
        <f t="shared" si="46"/>
        <v>0.13510609144346383</v>
      </c>
      <c r="F11908" s="4"/>
    </row>
    <row r="11909" spans="1:6" ht="13.2" x14ac:dyDescent="0.25">
      <c r="A11909" s="5">
        <v>44867.125</v>
      </c>
      <c r="B11909" s="6">
        <v>267.11</v>
      </c>
      <c r="C11909" s="6">
        <v>276.18180999999998</v>
      </c>
      <c r="D11909" s="6">
        <v>3.2847239287771897E-2</v>
      </c>
      <c r="E11909" s="4">
        <f t="shared" si="46"/>
        <v>0.13093861492650713</v>
      </c>
      <c r="F11909" s="4"/>
    </row>
    <row r="11910" spans="1:6" ht="13.2" x14ac:dyDescent="0.25">
      <c r="A11910" s="5">
        <v>44867.166666666664</v>
      </c>
      <c r="B11910" s="6">
        <v>258.04000000000002</v>
      </c>
      <c r="C11910" s="6">
        <v>269.39526999999998</v>
      </c>
      <c r="D11910" s="6">
        <v>4.2150962784164497E-2</v>
      </c>
      <c r="E11910" s="4">
        <f t="shared" si="46"/>
        <v>0.12726696088979531</v>
      </c>
      <c r="F11910" s="4"/>
    </row>
    <row r="11911" spans="1:6" ht="13.2" x14ac:dyDescent="0.25">
      <c r="A11911" s="5">
        <v>44867.208333333336</v>
      </c>
      <c r="B11911" s="6">
        <v>242.49</v>
      </c>
      <c r="C11911" s="6">
        <v>268.09652</v>
      </c>
      <c r="D11911" s="6">
        <v>9.5512317727958498E-2</v>
      </c>
      <c r="E11911" s="4">
        <f t="shared" si="46"/>
        <v>0.12644879242685167</v>
      </c>
      <c r="F11911" s="4"/>
    </row>
    <row r="11912" spans="1:6" ht="13.2" x14ac:dyDescent="0.25">
      <c r="A11912" s="5">
        <v>44867.25</v>
      </c>
      <c r="B11912" s="6">
        <v>232.24</v>
      </c>
      <c r="C11912" s="6">
        <v>267.62121999999999</v>
      </c>
      <c r="D11912" s="6">
        <v>0.13220633251727901</v>
      </c>
      <c r="E11912" s="4">
        <f t="shared" si="46"/>
        <v>0.12659792865965958</v>
      </c>
      <c r="F11912" s="4"/>
    </row>
    <row r="11913" spans="1:6" ht="13.2" x14ac:dyDescent="0.25">
      <c r="A11913" s="5">
        <v>44867.291666666664</v>
      </c>
      <c r="B11913" s="6">
        <v>233.93</v>
      </c>
      <c r="C11913" s="6">
        <v>263.63067000000001</v>
      </c>
      <c r="D11913" s="6">
        <v>0.112660146863792</v>
      </c>
      <c r="E11913" s="4">
        <f t="shared" si="46"/>
        <v>0.12409425254518436</v>
      </c>
      <c r="F11913" s="4"/>
    </row>
    <row r="11914" spans="1:6" ht="13.2" x14ac:dyDescent="0.25">
      <c r="A11914" s="5">
        <v>44867.333333333336</v>
      </c>
      <c r="B11914" s="6">
        <v>222.71</v>
      </c>
      <c r="C11914" s="6">
        <v>260.07544999999999</v>
      </c>
      <c r="D11914" s="6">
        <v>0.14367157684433399</v>
      </c>
      <c r="E11914" s="4">
        <f t="shared" si="46"/>
        <v>0.1212423693391267</v>
      </c>
      <c r="F11914" s="4"/>
    </row>
    <row r="11915" spans="1:6" ht="13.2" x14ac:dyDescent="0.25">
      <c r="A11915" s="5">
        <v>44867.375</v>
      </c>
      <c r="B11915" s="6">
        <v>211.32</v>
      </c>
      <c r="C11915" s="6">
        <v>257.52532000000002</v>
      </c>
      <c r="D11915" s="6">
        <v>0.17942049348778599</v>
      </c>
      <c r="E11915" s="4">
        <f t="shared" si="46"/>
        <v>0.11951714099674143</v>
      </c>
      <c r="F11915" s="4"/>
    </row>
    <row r="11916" spans="1:6" ht="13.2" x14ac:dyDescent="0.25">
      <c r="A11916" s="5">
        <v>44867.416666666664</v>
      </c>
      <c r="B11916" s="6">
        <v>219.28</v>
      </c>
      <c r="C11916" s="6">
        <v>257.62205</v>
      </c>
      <c r="D11916" s="6">
        <v>0.148830622223524</v>
      </c>
      <c r="E11916" s="4">
        <f t="shared" si="46"/>
        <v>0.11718774316626002</v>
      </c>
      <c r="F11916" s="4"/>
    </row>
    <row r="11917" spans="1:6" ht="13.2" x14ac:dyDescent="0.25">
      <c r="A11917" s="5">
        <v>44867.458333333336</v>
      </c>
      <c r="B11917" s="6">
        <v>216.88</v>
      </c>
      <c r="C11917" s="6">
        <v>258.1968</v>
      </c>
      <c r="D11917" s="6">
        <v>0.16002057345404699</v>
      </c>
      <c r="E11917" s="4">
        <f t="shared" si="46"/>
        <v>0.11677146408589316</v>
      </c>
      <c r="F11917" s="4"/>
    </row>
    <row r="11918" spans="1:6" ht="13.2" x14ac:dyDescent="0.25">
      <c r="A11918" s="5">
        <v>44867.5</v>
      </c>
      <c r="B11918" s="6">
        <v>214.64</v>
      </c>
      <c r="C11918" s="6">
        <v>261.50461000000001</v>
      </c>
      <c r="D11918" s="6">
        <v>0.179211410460412</v>
      </c>
      <c r="E11918" s="4">
        <f t="shared" si="46"/>
        <v>0.11827420871167356</v>
      </c>
      <c r="F11918" s="4"/>
    </row>
    <row r="11919" spans="1:6" ht="13.2" x14ac:dyDescent="0.25">
      <c r="A11919" s="5">
        <v>44867.541666666664</v>
      </c>
      <c r="B11919" s="6">
        <v>224.32</v>
      </c>
      <c r="C11919" s="6">
        <v>267.22235999999998</v>
      </c>
      <c r="D11919" s="6">
        <v>0.16054928936335999</v>
      </c>
      <c r="E11919" s="4">
        <f t="shared" si="46"/>
        <v>0.12002523103118973</v>
      </c>
      <c r="F11919" s="4"/>
    </row>
    <row r="11920" spans="1:6" ht="13.2" x14ac:dyDescent="0.25">
      <c r="A11920" s="5">
        <v>44867.583333333336</v>
      </c>
      <c r="B11920" s="6">
        <v>224.62</v>
      </c>
      <c r="C11920" s="6">
        <v>266.54862000000003</v>
      </c>
      <c r="D11920" s="6">
        <v>0.15730195864454299</v>
      </c>
      <c r="E11920" s="4">
        <f t="shared" si="46"/>
        <v>0.12035941455916917</v>
      </c>
      <c r="F11920" s="4"/>
    </row>
    <row r="11921" spans="1:6" ht="13.2" x14ac:dyDescent="0.25">
      <c r="A11921" s="5">
        <v>44867.625</v>
      </c>
      <c r="B11921" s="6">
        <v>224.11</v>
      </c>
      <c r="C11921" s="6">
        <v>237.25605999999999</v>
      </c>
      <c r="D11921" s="6">
        <v>5.5408742773524797E-2</v>
      </c>
      <c r="E11921" s="4">
        <f t="shared" si="46"/>
        <v>0.11060888690854137</v>
      </c>
      <c r="F11921" s="4"/>
    </row>
    <row r="11922" spans="1:6" ht="13.2" x14ac:dyDescent="0.25">
      <c r="A11922" s="5">
        <v>44867.666666666664</v>
      </c>
      <c r="B11922" s="6">
        <v>183.45</v>
      </c>
      <c r="C11922" s="6">
        <v>184.95457999999999</v>
      </c>
      <c r="D11922" s="6">
        <v>8.1348620834369393E-3</v>
      </c>
      <c r="E11922" s="4">
        <f t="shared" si="46"/>
        <v>0.10140712469822549</v>
      </c>
      <c r="F11922" s="4"/>
    </row>
    <row r="11923" spans="1:6" ht="13.2" x14ac:dyDescent="0.25">
      <c r="A11923" s="5">
        <v>44867.708333333336</v>
      </c>
      <c r="B11923" s="6">
        <v>150.15</v>
      </c>
      <c r="C11923" s="6">
        <v>141.46747999999999</v>
      </c>
      <c r="D11923" s="6">
        <v>6.1374670701704798E-2</v>
      </c>
      <c r="E11923" s="4">
        <f t="shared" si="46"/>
        <v>9.8522173420067249E-2</v>
      </c>
      <c r="F11923" s="4"/>
    </row>
    <row r="11924" spans="1:6" ht="13.2" x14ac:dyDescent="0.25">
      <c r="A11924" s="5">
        <v>44867.75</v>
      </c>
      <c r="B11924" s="6">
        <v>132.86000000000001</v>
      </c>
      <c r="C11924" s="6">
        <v>127.5964</v>
      </c>
      <c r="D11924" s="6">
        <v>4.1251947547109501E-2</v>
      </c>
      <c r="E11924" s="4">
        <f t="shared" si="46"/>
        <v>9.4887736917194543E-2</v>
      </c>
      <c r="F11924" s="4"/>
    </row>
    <row r="11925" spans="1:6" ht="13.2" x14ac:dyDescent="0.25">
      <c r="A11925" s="5">
        <v>44867.791666666664</v>
      </c>
      <c r="B11925" s="6">
        <v>130.16999999999999</v>
      </c>
      <c r="C11925" s="6">
        <v>129.04526999999999</v>
      </c>
      <c r="D11925" s="6">
        <v>8.7157785790986306E-3</v>
      </c>
      <c r="E11925" s="4">
        <f t="shared" si="46"/>
        <v>9.461086909469274E-2</v>
      </c>
      <c r="F11925" s="4"/>
    </row>
    <row r="11926" spans="1:6" ht="13.2" x14ac:dyDescent="0.25">
      <c r="A11926" s="5">
        <v>44867.833333333336</v>
      </c>
      <c r="B11926" s="6">
        <v>132.86000000000001</v>
      </c>
      <c r="C11926" s="6">
        <v>128.79882000000001</v>
      </c>
      <c r="D11926" s="6">
        <v>3.1531189493816801E-2</v>
      </c>
      <c r="E11926" s="4">
        <f t="shared" si="46"/>
        <v>9.5290619380138927E-2</v>
      </c>
      <c r="F11926" s="4"/>
    </row>
    <row r="11927" spans="1:6" ht="13.2" x14ac:dyDescent="0.25">
      <c r="A11927" s="5">
        <v>44867.875</v>
      </c>
      <c r="B11927" s="6">
        <v>134.56</v>
      </c>
      <c r="C11927" s="6">
        <v>130.55896000000001</v>
      </c>
      <c r="D11927" s="6">
        <v>3.0645464700392699E-2</v>
      </c>
      <c r="E11927" s="4">
        <f t="shared" si="46"/>
        <v>9.55306398425987E-2</v>
      </c>
      <c r="F11927" s="4"/>
    </row>
    <row r="11928" spans="1:6" ht="13.2" x14ac:dyDescent="0.25">
      <c r="A11928" s="5">
        <v>44867.916666666664</v>
      </c>
      <c r="B11928" s="6">
        <v>132.41</v>
      </c>
      <c r="C11928" s="6">
        <v>141.99114</v>
      </c>
      <c r="D11928" s="6">
        <v>6.7477027087746499E-2</v>
      </c>
      <c r="E11928" s="4">
        <f t="shared" si="46"/>
        <v>9.2878102954703348E-2</v>
      </c>
      <c r="F11928" s="4"/>
    </row>
    <row r="11929" spans="1:6" ht="13.2" x14ac:dyDescent="0.25">
      <c r="A11929" s="5">
        <v>44867.958333333336</v>
      </c>
      <c r="B11929" s="6">
        <v>141.41999999999999</v>
      </c>
      <c r="C11929" s="6">
        <v>169.92428000000001</v>
      </c>
      <c r="D11929" s="6">
        <v>0.16774695175992499</v>
      </c>
      <c r="E11929" s="4">
        <f t="shared" si="46"/>
        <v>9.3436786219054602E-2</v>
      </c>
      <c r="F11929" s="4"/>
    </row>
    <row r="11930" spans="1:6" ht="13.2" x14ac:dyDescent="0.25">
      <c r="A11930" s="5">
        <v>44868</v>
      </c>
      <c r="B11930" s="6">
        <v>183.18</v>
      </c>
      <c r="C11930" s="6">
        <v>189.36407</v>
      </c>
      <c r="D11930" s="6">
        <v>3.2657039954834002E-2</v>
      </c>
      <c r="E11930" s="4">
        <f t="shared" si="46"/>
        <v>8.7880167156781097E-2</v>
      </c>
      <c r="F11930" s="4"/>
    </row>
    <row r="11931" spans="1:6" ht="13.2" x14ac:dyDescent="0.25">
      <c r="A11931" s="5">
        <v>44868.041666666664</v>
      </c>
      <c r="B11931" s="6">
        <v>257.14999999999998</v>
      </c>
      <c r="C11931" s="6">
        <v>229.47479000000001</v>
      </c>
      <c r="D11931" s="6">
        <v>0.120602398198076</v>
      </c>
      <c r="E11931" s="4">
        <f t="shared" si="46"/>
        <v>9.1979629196445409E-2</v>
      </c>
      <c r="F11931" s="4"/>
    </row>
    <row r="11932" spans="1:6" ht="13.2" x14ac:dyDescent="0.25">
      <c r="A11932" s="5">
        <v>44868.083333333336</v>
      </c>
      <c r="B11932" s="6">
        <v>281.70999999999998</v>
      </c>
      <c r="C11932" s="6">
        <v>249.04333</v>
      </c>
      <c r="D11932" s="6">
        <v>0.13116862033606699</v>
      </c>
      <c r="E11932" s="4">
        <f t="shared" si="46"/>
        <v>9.5879067369779372E-2</v>
      </c>
      <c r="F11932" s="4"/>
    </row>
    <row r="11933" spans="1:6" ht="13.2" x14ac:dyDescent="0.25">
      <c r="A11933" s="5">
        <v>44868.125</v>
      </c>
      <c r="B11933" s="6">
        <v>281.70999999999998</v>
      </c>
      <c r="C11933" s="6">
        <v>252.24097</v>
      </c>
      <c r="D11933" s="6">
        <v>0.11682887993968601</v>
      </c>
      <c r="E11933" s="4">
        <f t="shared" si="46"/>
        <v>9.9378302396942453E-2</v>
      </c>
      <c r="F11933" s="4"/>
    </row>
    <row r="11934" spans="1:6" ht="13.2" x14ac:dyDescent="0.25">
      <c r="A11934" s="5">
        <v>44868.166666666664</v>
      </c>
      <c r="B11934" s="6">
        <v>273.39999999999998</v>
      </c>
      <c r="C11934" s="6">
        <v>250.45492999999999</v>
      </c>
      <c r="D11934" s="6">
        <v>9.1613568956298796E-2</v>
      </c>
      <c r="E11934" s="4">
        <f t="shared" si="46"/>
        <v>0.10143924432078139</v>
      </c>
      <c r="F11934" s="4"/>
    </row>
    <row r="11935" spans="1:6" ht="13.2" x14ac:dyDescent="0.25">
      <c r="A11935" s="5">
        <v>44868.208333333336</v>
      </c>
      <c r="B11935" s="6">
        <v>269.27999999999997</v>
      </c>
      <c r="C11935" s="6">
        <v>249.40969000000001</v>
      </c>
      <c r="D11935" s="6">
        <v>7.9669358476007701E-2</v>
      </c>
      <c r="E11935" s="4">
        <f t="shared" si="46"/>
        <v>0.10077912101861675</v>
      </c>
      <c r="F11935" s="4"/>
    </row>
    <row r="11936" spans="1:6" ht="13.2" x14ac:dyDescent="0.25">
      <c r="A11936" s="5">
        <v>44868.25</v>
      </c>
      <c r="B11936" s="6">
        <v>255.85</v>
      </c>
      <c r="C11936" s="6">
        <v>246.71973</v>
      </c>
      <c r="D11936" s="6">
        <v>3.7006647178156299E-2</v>
      </c>
      <c r="E11936" s="4">
        <f t="shared" si="46"/>
        <v>9.6812467462819962E-2</v>
      </c>
      <c r="F11936" s="4"/>
    </row>
    <row r="11937" spans="1:6" ht="13.2" x14ac:dyDescent="0.25">
      <c r="A11937" s="5">
        <v>44868.291666666664</v>
      </c>
      <c r="B11937" s="6">
        <v>255.02</v>
      </c>
      <c r="C11937" s="6">
        <v>239.70191</v>
      </c>
      <c r="D11937" s="6">
        <v>6.3904747358917602E-2</v>
      </c>
      <c r="E11937" s="4">
        <f t="shared" si="46"/>
        <v>9.4780992483450219E-2</v>
      </c>
      <c r="F11937" s="4"/>
    </row>
    <row r="11938" spans="1:6" ht="13.2" x14ac:dyDescent="0.25">
      <c r="A11938" s="5">
        <v>44868.333333333336</v>
      </c>
      <c r="B11938" s="6">
        <v>251.12</v>
      </c>
      <c r="C11938" s="6">
        <v>235.66272000000001</v>
      </c>
      <c r="D11938" s="6">
        <v>6.5590688251412801E-2</v>
      </c>
      <c r="E11938" s="4">
        <f t="shared" si="46"/>
        <v>9.1527622125411823E-2</v>
      </c>
      <c r="F11938" s="4"/>
    </row>
    <row r="11939" spans="1:6" ht="13.2" x14ac:dyDescent="0.25">
      <c r="A11939" s="5">
        <v>44868.375</v>
      </c>
      <c r="B11939" s="6">
        <v>244.44</v>
      </c>
      <c r="C11939" s="6">
        <v>232.76185000000001</v>
      </c>
      <c r="D11939" s="6">
        <v>5.0172096501209199E-2</v>
      </c>
      <c r="E11939" s="4">
        <f t="shared" si="46"/>
        <v>8.6142272250971139E-2</v>
      </c>
      <c r="F11939" s="4"/>
    </row>
    <row r="11940" spans="1:6" ht="13.2" x14ac:dyDescent="0.25">
      <c r="A11940" s="5">
        <v>44868.416666666664</v>
      </c>
      <c r="B11940" s="6">
        <v>232.85</v>
      </c>
      <c r="C11940" s="6">
        <v>228.26623000000001</v>
      </c>
      <c r="D11940" s="6">
        <v>2.0080806521402601E-2</v>
      </c>
      <c r="E11940" s="4">
        <f t="shared" si="46"/>
        <v>8.0777696596716062E-2</v>
      </c>
      <c r="F11940" s="4"/>
    </row>
    <row r="11941" spans="1:6" ht="13.2" x14ac:dyDescent="0.25">
      <c r="A11941" s="5">
        <v>44868.458333333336</v>
      </c>
      <c r="B11941" s="6">
        <v>229.06</v>
      </c>
      <c r="C11941" s="6">
        <v>225.47582</v>
      </c>
      <c r="D11941" s="6">
        <v>1.5896072581086499E-2</v>
      </c>
      <c r="E11941" s="4">
        <f t="shared" si="46"/>
        <v>7.4772509060342704E-2</v>
      </c>
      <c r="F11941" s="4"/>
    </row>
    <row r="11942" spans="1:6" ht="13.2" x14ac:dyDescent="0.25">
      <c r="A11942" s="5">
        <v>44868.5</v>
      </c>
      <c r="B11942" s="6">
        <v>235.6</v>
      </c>
      <c r="C11942" s="6">
        <v>230.30578</v>
      </c>
      <c r="D11942" s="6">
        <v>2.2987786064248901E-2</v>
      </c>
      <c r="E11942" s="4">
        <f t="shared" si="46"/>
        <v>6.8263191377169255E-2</v>
      </c>
      <c r="F11942" s="4"/>
    </row>
    <row r="11943" spans="1:6" ht="13.2" x14ac:dyDescent="0.25">
      <c r="A11943" s="5">
        <v>44868.541666666664</v>
      </c>
      <c r="B11943" s="6">
        <v>236.6</v>
      </c>
      <c r="C11943" s="6">
        <v>234.91752</v>
      </c>
      <c r="D11943" s="6">
        <v>7.1620030723974796E-3</v>
      </c>
      <c r="E11943" s="4">
        <f t="shared" si="46"/>
        <v>6.1872054448379149E-2</v>
      </c>
      <c r="F11943" s="4"/>
    </row>
    <row r="11944" spans="1:6" ht="13.2" x14ac:dyDescent="0.25">
      <c r="A11944" s="5">
        <v>44868.583333333336</v>
      </c>
      <c r="B11944" s="6">
        <v>251.1</v>
      </c>
      <c r="C11944" s="6">
        <v>223.77361999999999</v>
      </c>
      <c r="D11944" s="6">
        <v>0.122116181523094</v>
      </c>
      <c r="E11944" s="4">
        <f t="shared" si="46"/>
        <v>6.0405980401652105E-2</v>
      </c>
      <c r="F11944" s="4"/>
    </row>
    <row r="11945" spans="1:6" ht="13.2" x14ac:dyDescent="0.25">
      <c r="A11945" s="5">
        <v>44868.625</v>
      </c>
      <c r="B11945" s="6">
        <v>240.4</v>
      </c>
      <c r="C11945" s="6">
        <v>186.45088000000001</v>
      </c>
      <c r="D11945" s="6">
        <v>0.289347628715938</v>
      </c>
      <c r="E11945" s="4">
        <f t="shared" si="46"/>
        <v>7.0153433982586E-2</v>
      </c>
      <c r="F11945" s="4"/>
    </row>
    <row r="11946" spans="1:6" ht="13.2" x14ac:dyDescent="0.25">
      <c r="A11946" s="5">
        <v>44868.666666666664</v>
      </c>
      <c r="B11946" s="6">
        <v>189.72</v>
      </c>
      <c r="C11946" s="6">
        <v>137.96716000000001</v>
      </c>
      <c r="D11946" s="6">
        <v>0.37510984498050098</v>
      </c>
      <c r="E11946" s="4">
        <f t="shared" si="46"/>
        <v>8.5444058269963666E-2</v>
      </c>
      <c r="F11946" s="4"/>
    </row>
    <row r="11947" spans="1:6" ht="13.2" x14ac:dyDescent="0.25">
      <c r="A11947" s="5">
        <v>44868.708333333336</v>
      </c>
      <c r="B11947" s="6">
        <v>151.85</v>
      </c>
      <c r="C11947" s="6">
        <v>102.65303</v>
      </c>
      <c r="D11947" s="6">
        <v>0.47925492311332601</v>
      </c>
      <c r="E11947" s="4">
        <f t="shared" si="46"/>
        <v>0.10285573545378122</v>
      </c>
      <c r="F11947" s="4"/>
    </row>
    <row r="11948" spans="1:6" ht="13.2" x14ac:dyDescent="0.25">
      <c r="A11948" s="5">
        <v>44868.75</v>
      </c>
      <c r="B11948" s="6">
        <v>127.5</v>
      </c>
      <c r="C11948" s="6">
        <v>93.315089999999998</v>
      </c>
      <c r="D11948" s="6">
        <v>0.36633849895016901</v>
      </c>
      <c r="E11948" s="4">
        <f t="shared" si="46"/>
        <v>0.1164010084289087</v>
      </c>
      <c r="F11948" s="4"/>
    </row>
    <row r="11949" spans="1:6" ht="13.2" x14ac:dyDescent="0.25">
      <c r="A11949" s="5">
        <v>44868.791666666664</v>
      </c>
      <c r="B11949" s="6">
        <v>128.83000000000001</v>
      </c>
      <c r="C11949" s="6">
        <v>96.833259999999996</v>
      </c>
      <c r="D11949" s="6">
        <v>0.330431300154513</v>
      </c>
      <c r="E11949" s="4">
        <f t="shared" si="46"/>
        <v>0.1298058218278843</v>
      </c>
      <c r="F11949" s="4"/>
    </row>
    <row r="11950" spans="1:6" ht="13.2" x14ac:dyDescent="0.25">
      <c r="A11950" s="5">
        <v>44868.833333333336</v>
      </c>
      <c r="B11950" s="6">
        <v>134.94</v>
      </c>
      <c r="C11950" s="6">
        <v>96.839250000000007</v>
      </c>
      <c r="D11950" s="6">
        <v>0.39344325776996403</v>
      </c>
      <c r="E11950" s="4">
        <f t="shared" si="46"/>
        <v>0.14488549133939044</v>
      </c>
      <c r="F11950" s="4"/>
    </row>
    <row r="11951" spans="1:6" ht="13.2" x14ac:dyDescent="0.25">
      <c r="A11951" s="5">
        <v>44868.875</v>
      </c>
      <c r="B11951" s="6">
        <v>133.49</v>
      </c>
      <c r="C11951" s="6">
        <v>95.376050000000006</v>
      </c>
      <c r="D11951" s="6">
        <v>0.39961761888859898</v>
      </c>
      <c r="E11951" s="4">
        <f t="shared" si="46"/>
        <v>0.16025933109723237</v>
      </c>
      <c r="F11951" s="4"/>
    </row>
    <row r="11952" spans="1:6" ht="13.2" x14ac:dyDescent="0.25">
      <c r="A11952" s="5">
        <v>44868.916666666664</v>
      </c>
      <c r="B11952" s="6">
        <v>129.58000000000001</v>
      </c>
      <c r="C11952" s="6">
        <v>106.38194</v>
      </c>
      <c r="D11952" s="6">
        <v>0.21806389317585301</v>
      </c>
      <c r="E11952" s="4">
        <f t="shared" si="46"/>
        <v>0.16653378385090348</v>
      </c>
      <c r="F11952" s="4"/>
    </row>
    <row r="11953" spans="1:6" ht="13.2" x14ac:dyDescent="0.25">
      <c r="A11953" s="5">
        <v>44868.958333333336</v>
      </c>
      <c r="B11953" s="6">
        <v>133.61000000000001</v>
      </c>
      <c r="C11953" s="6">
        <v>139.88758999999999</v>
      </c>
      <c r="D11953" s="6">
        <v>4.48759607624949E-2</v>
      </c>
      <c r="E11953" s="4">
        <f t="shared" si="46"/>
        <v>0.16141415922601057</v>
      </c>
      <c r="F11953" s="4"/>
    </row>
    <row r="11954" spans="1:6" ht="13.2" x14ac:dyDescent="0.25">
      <c r="A11954" s="5">
        <v>44869</v>
      </c>
      <c r="B11954" s="6">
        <v>163.21</v>
      </c>
      <c r="C11954" s="6">
        <v>202.47443000000001</v>
      </c>
      <c r="D11954" s="6">
        <v>0.19392290670974999</v>
      </c>
      <c r="E11954" s="4">
        <f t="shared" si="46"/>
        <v>0.1681335703407987</v>
      </c>
      <c r="F11954" s="4"/>
    </row>
    <row r="11955" spans="1:6" ht="13.2" x14ac:dyDescent="0.25">
      <c r="A11955" s="5">
        <v>44869.041666666664</v>
      </c>
      <c r="B11955" s="6">
        <v>252.53</v>
      </c>
      <c r="C11955" s="6">
        <v>234.21441999999999</v>
      </c>
      <c r="D11955" s="6">
        <v>7.8200052755078006E-2</v>
      </c>
      <c r="E11955" s="4">
        <f t="shared" si="46"/>
        <v>0.16636680594734049</v>
      </c>
      <c r="F11955" s="4"/>
    </row>
    <row r="11956" spans="1:6" ht="13.2" x14ac:dyDescent="0.25">
      <c r="A11956" s="5">
        <v>44869.083333333336</v>
      </c>
      <c r="B11956" s="6">
        <v>289.14999999999998</v>
      </c>
      <c r="C11956" s="6">
        <v>248.83214000000001</v>
      </c>
      <c r="D11956" s="6">
        <v>0.16202834569521399</v>
      </c>
      <c r="E11956" s="4">
        <f t="shared" si="46"/>
        <v>0.16765262783730495</v>
      </c>
      <c r="F11956" s="4"/>
    </row>
    <row r="11957" spans="1:6" ht="13.2" x14ac:dyDescent="0.25">
      <c r="A11957" s="5">
        <v>44869.125</v>
      </c>
      <c r="B11957" s="6">
        <v>291.12</v>
      </c>
      <c r="C11957" s="6">
        <v>251.23755</v>
      </c>
      <c r="D11957" s="6">
        <v>0.15874398552286401</v>
      </c>
      <c r="E11957" s="4">
        <f t="shared" si="46"/>
        <v>0.16939909056993738</v>
      </c>
      <c r="F11957" s="4"/>
    </row>
    <row r="11958" spans="1:6" ht="13.2" x14ac:dyDescent="0.25">
      <c r="A11958" s="5">
        <v>44869.166666666664</v>
      </c>
      <c r="B11958" s="6">
        <v>289.62</v>
      </c>
      <c r="C11958" s="6">
        <v>252.54472000000001</v>
      </c>
      <c r="D11958" s="6">
        <v>0.14680679128829099</v>
      </c>
      <c r="E11958" s="4">
        <f t="shared" si="46"/>
        <v>0.1716988081671037</v>
      </c>
      <c r="F11958" s="4"/>
    </row>
    <row r="11959" spans="1:6" ht="13.2" x14ac:dyDescent="0.25">
      <c r="A11959" s="5">
        <v>44869.208333333336</v>
      </c>
      <c r="B11959" s="6">
        <v>289.51</v>
      </c>
      <c r="C11959" s="6">
        <v>255.79113000000001</v>
      </c>
      <c r="D11959" s="6">
        <v>0.13182188921093499</v>
      </c>
      <c r="E11959" s="4">
        <f t="shared" si="46"/>
        <v>0.17387183028105899</v>
      </c>
      <c r="F11959" s="4"/>
    </row>
    <row r="11960" spans="1:6" ht="13.2" x14ac:dyDescent="0.25">
      <c r="A11960" s="5">
        <v>44869.25</v>
      </c>
      <c r="B11960" s="6">
        <v>292.83</v>
      </c>
      <c r="C11960" s="6">
        <v>256.65886</v>
      </c>
      <c r="D11960" s="6">
        <v>0.14093080597334501</v>
      </c>
      <c r="E11960" s="4">
        <f t="shared" si="46"/>
        <v>0.17820200356419183</v>
      </c>
      <c r="F11960" s="4"/>
    </row>
    <row r="11961" spans="1:6" ht="13.2" x14ac:dyDescent="0.25">
      <c r="A11961" s="5">
        <v>44869.291666666664</v>
      </c>
      <c r="B11961" s="6">
        <v>298.48</v>
      </c>
      <c r="C11961" s="6">
        <v>253.3563</v>
      </c>
      <c r="D11961" s="6">
        <v>0.178103721912579</v>
      </c>
      <c r="E11961" s="4">
        <f t="shared" si="46"/>
        <v>0.18296029417059442</v>
      </c>
      <c r="F11961" s="4"/>
    </row>
    <row r="11962" spans="1:6" ht="13.2" x14ac:dyDescent="0.25">
      <c r="A11962" s="5">
        <v>44869.333333333336</v>
      </c>
      <c r="B11962" s="6">
        <v>304.55</v>
      </c>
      <c r="C11962" s="6">
        <v>251.69220000000001</v>
      </c>
      <c r="D11962" s="6">
        <v>0.210009686434462</v>
      </c>
      <c r="E11962" s="4">
        <f t="shared" si="46"/>
        <v>0.18897775242822146</v>
      </c>
      <c r="F11962" s="4"/>
    </row>
    <row r="11963" spans="1:6" ht="13.2" x14ac:dyDescent="0.25">
      <c r="A11963" s="5">
        <v>44869.375</v>
      </c>
      <c r="B11963" s="6">
        <v>304.51</v>
      </c>
      <c r="C11963" s="6">
        <v>250.29427999999999</v>
      </c>
      <c r="D11963" s="6">
        <v>0.21660790650109901</v>
      </c>
      <c r="E11963" s="4">
        <f t="shared" si="46"/>
        <v>0.19591257784488356</v>
      </c>
      <c r="F11963" s="4"/>
    </row>
    <row r="11964" spans="1:6" ht="13.2" x14ac:dyDescent="0.25">
      <c r="A11964" s="5">
        <v>44869.416666666664</v>
      </c>
      <c r="B11964" s="6">
        <v>302.14999999999998</v>
      </c>
      <c r="C11964" s="6">
        <v>249.38508999999999</v>
      </c>
      <c r="D11964" s="6">
        <v>0.211580050756041</v>
      </c>
      <c r="E11964" s="4">
        <f t="shared" si="46"/>
        <v>0.2038917130213268</v>
      </c>
      <c r="F11964" s="4"/>
    </row>
    <row r="11965" spans="1:6" ht="13.2" x14ac:dyDescent="0.25">
      <c r="A11965" s="5">
        <v>44869.458333333336</v>
      </c>
      <c r="B11965" s="6">
        <v>297.19</v>
      </c>
      <c r="C11965" s="6">
        <v>249.84076999999999</v>
      </c>
      <c r="D11965" s="6">
        <v>0.18951762756734999</v>
      </c>
      <c r="E11965" s="4">
        <f t="shared" si="46"/>
        <v>0.21112594447908772</v>
      </c>
      <c r="F11965" s="4"/>
    </row>
    <row r="11966" spans="1:6" ht="13.2" x14ac:dyDescent="0.25">
      <c r="A11966" s="5">
        <v>44869.5</v>
      </c>
      <c r="B11966" s="6">
        <v>294.68</v>
      </c>
      <c r="C11966" s="6">
        <v>253.50001</v>
      </c>
      <c r="D11966" s="6">
        <v>0.162445713512989</v>
      </c>
      <c r="E11966" s="4">
        <f t="shared" si="46"/>
        <v>0.21693669145611857</v>
      </c>
      <c r="F11966" s="4"/>
    </row>
    <row r="11967" spans="1:6" ht="13.2" x14ac:dyDescent="0.25">
      <c r="A11967" s="5">
        <v>44869.541666666664</v>
      </c>
      <c r="B11967" s="6">
        <v>288.91000000000003</v>
      </c>
      <c r="C11967" s="6">
        <v>254.63368</v>
      </c>
      <c r="D11967" s="6">
        <v>0.134610315493221</v>
      </c>
      <c r="E11967" s="4">
        <f t="shared" si="46"/>
        <v>0.22224703780698626</v>
      </c>
      <c r="F11967" s="4"/>
    </row>
    <row r="11968" spans="1:6" ht="13.2" x14ac:dyDescent="0.25">
      <c r="A11968" s="5">
        <v>44869.583333333336</v>
      </c>
      <c r="B11968" s="6">
        <v>287.20999999999998</v>
      </c>
      <c r="C11968" s="6">
        <v>243.35462000000001</v>
      </c>
      <c r="D11968" s="6">
        <v>0.18021182420946</v>
      </c>
      <c r="E11968" s="4">
        <f t="shared" si="46"/>
        <v>0.22466768958558481</v>
      </c>
      <c r="F11968" s="4"/>
    </row>
    <row r="11969" spans="1:6" ht="13.2" x14ac:dyDescent="0.25">
      <c r="A11969" s="5">
        <v>44869.625</v>
      </c>
      <c r="B11969" s="6">
        <v>283.33999999999997</v>
      </c>
      <c r="C11969" s="6">
        <v>207.87011000000001</v>
      </c>
      <c r="D11969" s="6">
        <v>0.36306273181844101</v>
      </c>
      <c r="E11969" s="4">
        <f t="shared" si="46"/>
        <v>0.22773915221485577</v>
      </c>
      <c r="F11969" s="4"/>
    </row>
    <row r="11970" spans="1:6" ht="13.2" x14ac:dyDescent="0.25">
      <c r="A11970" s="5">
        <v>44869.666666666664</v>
      </c>
      <c r="B11970" s="6">
        <v>215.37</v>
      </c>
      <c r="C11970" s="6">
        <v>159.77155999999999</v>
      </c>
      <c r="D11970" s="6">
        <v>0.34798708856569899</v>
      </c>
      <c r="E11970" s="4">
        <f t="shared" si="46"/>
        <v>0.22660903736423901</v>
      </c>
      <c r="F11970" s="4"/>
    </row>
    <row r="11971" spans="1:6" ht="13.2" x14ac:dyDescent="0.25">
      <c r="A11971" s="5">
        <v>44869.708333333336</v>
      </c>
      <c r="B11971" s="6">
        <v>158.69999999999999</v>
      </c>
      <c r="C11971" s="6">
        <v>124.46675999999999</v>
      </c>
      <c r="D11971" s="6">
        <v>0.27503921528928599</v>
      </c>
      <c r="E11971" s="4">
        <f t="shared" si="46"/>
        <v>0.21810004953823733</v>
      </c>
      <c r="F11971" s="4"/>
    </row>
    <row r="11972" spans="1:6" ht="13.2" x14ac:dyDescent="0.25">
      <c r="A11972" s="5">
        <v>44869.75</v>
      </c>
      <c r="B11972" s="6">
        <v>148.01</v>
      </c>
      <c r="C11972" s="6">
        <v>115.68094000000001</v>
      </c>
      <c r="D11972" s="6">
        <v>0.27946747320690801</v>
      </c>
      <c r="E11972" s="4">
        <f t="shared" si="46"/>
        <v>0.21448042346560151</v>
      </c>
      <c r="F11972" s="4"/>
    </row>
    <row r="11973" spans="1:6" ht="13.2" x14ac:dyDescent="0.25">
      <c r="A11973" s="5">
        <v>44869.791666666664</v>
      </c>
      <c r="B11973" s="6">
        <v>137.1</v>
      </c>
      <c r="C11973" s="6">
        <v>119.46056</v>
      </c>
      <c r="D11973" s="6">
        <v>0.14765911025362599</v>
      </c>
      <c r="E11973" s="4">
        <f t="shared" si="46"/>
        <v>0.20686491555306452</v>
      </c>
      <c r="F11973" s="4"/>
    </row>
    <row r="11974" spans="1:6" ht="13.2" x14ac:dyDescent="0.25">
      <c r="A11974" s="5">
        <v>44869.833333333336</v>
      </c>
      <c r="B11974" s="6">
        <v>137.5</v>
      </c>
      <c r="C11974" s="6">
        <v>119.57969</v>
      </c>
      <c r="D11974" s="6">
        <v>0.14986081666543799</v>
      </c>
      <c r="E11974" s="4">
        <f t="shared" si="46"/>
        <v>0.19671564717370926</v>
      </c>
      <c r="F11974" s="4"/>
    </row>
    <row r="11975" spans="1:6" ht="13.2" x14ac:dyDescent="0.25">
      <c r="A11975" s="5">
        <v>44869.875</v>
      </c>
      <c r="B11975" s="6">
        <v>132.99</v>
      </c>
      <c r="C11975" s="6">
        <v>120.08355</v>
      </c>
      <c r="D11975" s="6">
        <v>0.107478917803479</v>
      </c>
      <c r="E11975" s="4">
        <f t="shared" si="46"/>
        <v>0.18454320129516258</v>
      </c>
      <c r="F11975" s="4"/>
    </row>
    <row r="11976" spans="1:6" ht="13.2" x14ac:dyDescent="0.25">
      <c r="A11976" s="5">
        <v>44869.916666666664</v>
      </c>
      <c r="B11976" s="6">
        <v>129.04</v>
      </c>
      <c r="C11976" s="6">
        <v>132.40272999999999</v>
      </c>
      <c r="D11976" s="6">
        <v>2.53977391553784E-2</v>
      </c>
      <c r="E11976" s="4">
        <f t="shared" si="46"/>
        <v>0.17651544487764284</v>
      </c>
      <c r="F11976" s="4"/>
    </row>
    <row r="11977" spans="1:6" ht="13.2" x14ac:dyDescent="0.25">
      <c r="A11977" s="5">
        <v>44869.958333333336</v>
      </c>
      <c r="B11977" s="6">
        <v>149.66999999999999</v>
      </c>
      <c r="C11977" s="6">
        <v>161.40534</v>
      </c>
      <c r="D11977" s="6">
        <v>7.2707259871327701E-2</v>
      </c>
      <c r="E11977" s="4">
        <f t="shared" si="46"/>
        <v>0.17767508234051085</v>
      </c>
      <c r="F11977" s="4"/>
    </row>
    <row r="11978" spans="1:6" ht="13.2" x14ac:dyDescent="0.25">
      <c r="A11978" s="5">
        <v>44870</v>
      </c>
      <c r="B11978" s="6">
        <v>205.79</v>
      </c>
      <c r="C11978" s="6">
        <v>215.50103999999999</v>
      </c>
      <c r="D11978" s="6">
        <v>4.5062613154906297E-2</v>
      </c>
      <c r="E11978" s="4">
        <f t="shared" si="46"/>
        <v>0.17147257010905903</v>
      </c>
      <c r="F11978" s="4"/>
    </row>
    <row r="11979" spans="1:6" ht="13.2" x14ac:dyDescent="0.25">
      <c r="A11979" s="5">
        <v>44870.041666666664</v>
      </c>
      <c r="B11979" s="6">
        <v>275.31</v>
      </c>
      <c r="C11979" s="6">
        <v>246.02044000000001</v>
      </c>
      <c r="D11979" s="6">
        <v>0.119053359956595</v>
      </c>
      <c r="E11979" s="4">
        <f t="shared" si="46"/>
        <v>0.17317479124245563</v>
      </c>
      <c r="F11979" s="4"/>
    </row>
    <row r="11980" spans="1:6" ht="13.2" x14ac:dyDescent="0.25">
      <c r="A11980" s="5">
        <v>44870.083333333336</v>
      </c>
      <c r="B11980" s="6">
        <v>292.85000000000002</v>
      </c>
      <c r="C11980" s="6">
        <v>260.18270999999999</v>
      </c>
      <c r="D11980" s="6">
        <v>0.125555191580562</v>
      </c>
      <c r="E11980" s="4">
        <f t="shared" si="46"/>
        <v>0.17165507648767844</v>
      </c>
      <c r="F11980" s="4"/>
    </row>
    <row r="11981" spans="1:6" ht="13.2" x14ac:dyDescent="0.25">
      <c r="A11981" s="5">
        <v>44870.125</v>
      </c>
      <c r="B11981" s="6">
        <v>284.95999999999998</v>
      </c>
      <c r="C11981" s="6">
        <v>260.92111999999997</v>
      </c>
      <c r="D11981" s="6">
        <v>9.2130832490677605E-2</v>
      </c>
      <c r="E11981" s="4">
        <f t="shared" si="46"/>
        <v>0.16887952844467066</v>
      </c>
      <c r="F11981" s="4"/>
    </row>
    <row r="11982" spans="1:6" ht="13.2" x14ac:dyDescent="0.25">
      <c r="A11982" s="5">
        <v>44870.166666666664</v>
      </c>
      <c r="B11982" s="6">
        <v>279.57</v>
      </c>
      <c r="C11982" s="6">
        <v>257.04268999999999</v>
      </c>
      <c r="D11982" s="6">
        <v>8.7640344878121196E-2</v>
      </c>
      <c r="E11982" s="4">
        <f t="shared" si="46"/>
        <v>0.16641425984424693</v>
      </c>
      <c r="F11982" s="4"/>
    </row>
    <row r="11983" spans="1:6" ht="13.2" x14ac:dyDescent="0.25">
      <c r="A11983" s="5">
        <v>44870.208333333336</v>
      </c>
      <c r="B11983" s="6">
        <v>274.08999999999997</v>
      </c>
      <c r="C11983" s="6">
        <v>254.65029999999999</v>
      </c>
      <c r="D11983" s="6">
        <v>7.6338806590842301E-2</v>
      </c>
      <c r="E11983" s="4">
        <f t="shared" si="46"/>
        <v>0.16410246473507636</v>
      </c>
      <c r="F11983" s="4"/>
    </row>
    <row r="11984" spans="1:6" ht="13.2" x14ac:dyDescent="0.25">
      <c r="A11984" s="5">
        <v>44870.25</v>
      </c>
      <c r="B11984" s="6">
        <v>265.04000000000002</v>
      </c>
      <c r="C11984" s="6">
        <v>252.16457</v>
      </c>
      <c r="D11984" s="6">
        <v>5.1059631414516402E-2</v>
      </c>
      <c r="E11984" s="4">
        <f t="shared" si="46"/>
        <v>0.16035783246179183</v>
      </c>
      <c r="F11984" s="4"/>
    </row>
    <row r="11985" spans="1:6" ht="13.2" x14ac:dyDescent="0.25">
      <c r="A11985" s="5">
        <v>44870.291666666664</v>
      </c>
      <c r="B11985" s="6">
        <v>255.42</v>
      </c>
      <c r="C11985" s="6">
        <v>247.19480999999999</v>
      </c>
      <c r="D11985" s="6">
        <v>3.3274120925111603E-2</v>
      </c>
      <c r="E11985" s="4">
        <f t="shared" si="46"/>
        <v>0.15432326575398073</v>
      </c>
      <c r="F11985" s="4"/>
    </row>
    <row r="11986" spans="1:6" ht="13.2" x14ac:dyDescent="0.25">
      <c r="A11986" s="5">
        <v>44870.333333333336</v>
      </c>
      <c r="B11986" s="6">
        <v>268.99</v>
      </c>
      <c r="C11986" s="6">
        <v>244.65322</v>
      </c>
      <c r="D11986" s="6">
        <v>9.9474595102406596E-2</v>
      </c>
      <c r="E11986" s="4">
        <f t="shared" si="46"/>
        <v>0.14971763694847839</v>
      </c>
      <c r="F11986" s="4"/>
    </row>
    <row r="11987" spans="1:6" ht="13.2" x14ac:dyDescent="0.25">
      <c r="A11987" s="5">
        <v>44870.375</v>
      </c>
      <c r="B11987" s="6">
        <v>276.02</v>
      </c>
      <c r="C11987" s="6">
        <v>242.43965</v>
      </c>
      <c r="D11987" s="6">
        <v>0.13851014056487801</v>
      </c>
      <c r="E11987" s="4">
        <f t="shared" si="46"/>
        <v>0.14646356336780253</v>
      </c>
      <c r="F11987" s="4"/>
    </row>
    <row r="11988" spans="1:6" ht="13.2" x14ac:dyDescent="0.25">
      <c r="A11988" s="5">
        <v>44870.416666666664</v>
      </c>
      <c r="B11988" s="6">
        <v>268.36</v>
      </c>
      <c r="C11988" s="6">
        <v>239.30544</v>
      </c>
      <c r="D11988" s="6">
        <v>0.12141203309043</v>
      </c>
      <c r="E11988" s="4">
        <f t="shared" si="46"/>
        <v>0.1427065626317354</v>
      </c>
      <c r="F11988" s="4"/>
    </row>
    <row r="11989" spans="1:6" ht="13.2" x14ac:dyDescent="0.25">
      <c r="A11989" s="5">
        <v>44870.458333333336</v>
      </c>
      <c r="B11989" s="6">
        <v>276.18</v>
      </c>
      <c r="C11989" s="6">
        <v>237.61355</v>
      </c>
      <c r="D11989" s="6">
        <v>0.162307452584248</v>
      </c>
      <c r="E11989" s="4">
        <f t="shared" si="46"/>
        <v>0.14157280534077285</v>
      </c>
      <c r="F11989" s="4"/>
    </row>
    <row r="11990" spans="1:6" ht="13.2" x14ac:dyDescent="0.25">
      <c r="A11990" s="5">
        <v>44870.5</v>
      </c>
      <c r="B11990" s="6">
        <v>260.01</v>
      </c>
      <c r="C11990" s="6">
        <v>241.28364999999999</v>
      </c>
      <c r="D11990" s="6">
        <v>7.7611350789827602E-2</v>
      </c>
      <c r="E11990" s="4">
        <f t="shared" si="46"/>
        <v>0.13803804022730778</v>
      </c>
      <c r="F11990" s="4"/>
    </row>
    <row r="11991" spans="1:6" ht="13.2" x14ac:dyDescent="0.25">
      <c r="A11991" s="5">
        <v>44870.541666666664</v>
      </c>
      <c r="B11991" s="6">
        <v>255.61</v>
      </c>
      <c r="C11991" s="6">
        <v>245.03164000000001</v>
      </c>
      <c r="D11991" s="6">
        <v>4.3171404313336798E-2</v>
      </c>
      <c r="E11991" s="4">
        <f t="shared" si="46"/>
        <v>0.13422808559481259</v>
      </c>
      <c r="F11991" s="4"/>
    </row>
    <row r="11992" spans="1:6" ht="13.2" x14ac:dyDescent="0.25">
      <c r="A11992" s="5">
        <v>44870.583333333336</v>
      </c>
      <c r="B11992" s="6">
        <v>266.85000000000002</v>
      </c>
      <c r="C11992" s="6">
        <v>235.69764000000001</v>
      </c>
      <c r="D11992" s="6">
        <v>0.13217086093861599</v>
      </c>
      <c r="E11992" s="4">
        <f t="shared" si="46"/>
        <v>0.13222637879186075</v>
      </c>
      <c r="F11992" s="4"/>
    </row>
    <row r="11993" spans="1:6" ht="13.2" x14ac:dyDescent="0.25">
      <c r="A11993" s="5">
        <v>44870.625</v>
      </c>
      <c r="B11993" s="6">
        <v>242.82</v>
      </c>
      <c r="C11993" s="6">
        <v>202.20632000000001</v>
      </c>
      <c r="D11993" s="6">
        <v>0.20085267364541301</v>
      </c>
      <c r="E11993" s="4">
        <f t="shared" si="46"/>
        <v>0.12546762636798459</v>
      </c>
      <c r="F11993" s="4"/>
    </row>
    <row r="11994" spans="1:6" ht="13.2" x14ac:dyDescent="0.25">
      <c r="A11994" s="5">
        <v>44870.666666666664</v>
      </c>
      <c r="B11994" s="6">
        <v>156.05000000000001</v>
      </c>
      <c r="C11994" s="6">
        <v>159.25667999999999</v>
      </c>
      <c r="D11994" s="6">
        <v>2.0135293539963101E-2</v>
      </c>
      <c r="E11994" s="4">
        <f t="shared" si="46"/>
        <v>0.11180713490857892</v>
      </c>
      <c r="F11994" s="4"/>
    </row>
    <row r="11995" spans="1:6" ht="13.2" x14ac:dyDescent="0.25">
      <c r="A11995" s="5">
        <v>44870.708333333336</v>
      </c>
      <c r="B11995" s="6">
        <v>97.37</v>
      </c>
      <c r="C11995" s="6">
        <v>130.06106</v>
      </c>
      <c r="D11995" s="6">
        <v>0.251351634378498</v>
      </c>
      <c r="E11995" s="4">
        <f t="shared" si="46"/>
        <v>0.11082015237062942</v>
      </c>
      <c r="F11995" s="4"/>
    </row>
    <row r="11996" spans="1:6" ht="13.2" x14ac:dyDescent="0.25">
      <c r="A11996" s="5">
        <v>44870.75</v>
      </c>
      <c r="B11996" s="6">
        <v>81.94</v>
      </c>
      <c r="C11996" s="6">
        <v>124.37603</v>
      </c>
      <c r="D11996" s="6">
        <v>0.34119138551053602</v>
      </c>
      <c r="E11996" s="4">
        <f t="shared" si="46"/>
        <v>0.11339198204994727</v>
      </c>
      <c r="F11996" s="4"/>
    </row>
    <row r="11997" spans="1:6" ht="13.2" x14ac:dyDescent="0.25">
      <c r="A11997" s="5">
        <v>44870.791666666664</v>
      </c>
      <c r="B11997" s="6">
        <v>82.94</v>
      </c>
      <c r="C11997" s="6">
        <v>127.77401</v>
      </c>
      <c r="D11997" s="6">
        <v>0.35088520740641999</v>
      </c>
      <c r="E11997" s="4">
        <f t="shared" si="46"/>
        <v>0.12185973609798036</v>
      </c>
      <c r="F11997" s="4"/>
    </row>
    <row r="11998" spans="1:6" ht="13.2" x14ac:dyDescent="0.25">
      <c r="A11998" s="5">
        <v>44870.833333333336</v>
      </c>
      <c r="B11998" s="6">
        <v>83.84</v>
      </c>
      <c r="C11998" s="6">
        <v>127.81786</v>
      </c>
      <c r="D11998" s="6">
        <v>0.34406662730857701</v>
      </c>
      <c r="E11998" s="4">
        <f t="shared" si="46"/>
        <v>0.12995164487477781</v>
      </c>
      <c r="F11998" s="4"/>
    </row>
    <row r="11999" spans="1:6" ht="13.2" x14ac:dyDescent="0.25">
      <c r="A11999" s="5">
        <v>44870.875</v>
      </c>
      <c r="B11999" s="6">
        <v>81.73</v>
      </c>
      <c r="C11999" s="6">
        <v>129.50556</v>
      </c>
      <c r="D11999" s="6">
        <v>0.36890740443885101</v>
      </c>
      <c r="E11999" s="4">
        <f t="shared" si="46"/>
        <v>0.140844498484585</v>
      </c>
      <c r="F11999" s="4"/>
    </row>
    <row r="12000" spans="1:6" ht="13.2" x14ac:dyDescent="0.25">
      <c r="A12000" s="5">
        <v>44870.916666666664</v>
      </c>
      <c r="B12000" s="6">
        <v>91.08</v>
      </c>
      <c r="C12000" s="6">
        <v>143.44686999999999</v>
      </c>
      <c r="D12000" s="6">
        <v>0.36506108498568102</v>
      </c>
      <c r="E12000" s="4">
        <f t="shared" si="46"/>
        <v>0.15499713789418093</v>
      </c>
      <c r="F12000" s="4"/>
    </row>
    <row r="12001" spans="1:6" ht="13.2" x14ac:dyDescent="0.25">
      <c r="A12001" s="5">
        <v>44870.958333333336</v>
      </c>
      <c r="B12001" s="6">
        <v>107.06</v>
      </c>
      <c r="C12001" s="6">
        <v>173.73133999999999</v>
      </c>
      <c r="D12001" s="6">
        <v>0.38376115673775302</v>
      </c>
      <c r="E12001" s="4">
        <f t="shared" si="46"/>
        <v>0.16795771693028197</v>
      </c>
      <c r="F12001" s="4"/>
    </row>
    <row r="12002" spans="1:6" ht="13.2" x14ac:dyDescent="0.25">
      <c r="A12002" s="5">
        <v>44868</v>
      </c>
      <c r="B12002" s="6">
        <v>183.18</v>
      </c>
      <c r="C12002" s="6">
        <v>204.22621000000001</v>
      </c>
      <c r="D12002" s="6">
        <v>0.103053422966621</v>
      </c>
      <c r="E12002" s="4">
        <f t="shared" si="46"/>
        <v>0.17037400067243677</v>
      </c>
      <c r="F12002" s="4"/>
    </row>
    <row r="12003" spans="1:6" ht="13.2" x14ac:dyDescent="0.25">
      <c r="A12003" s="5">
        <v>44868.041666666664</v>
      </c>
      <c r="B12003" s="6">
        <v>257.14999999999998</v>
      </c>
      <c r="C12003" s="6">
        <v>236.94228000000001</v>
      </c>
      <c r="D12003" s="6">
        <v>8.5285412126531193E-2</v>
      </c>
      <c r="E12003" s="4">
        <f t="shared" si="46"/>
        <v>0.16896700284618407</v>
      </c>
      <c r="F12003" s="4"/>
    </row>
    <row r="12004" spans="1:6" ht="13.2" x14ac:dyDescent="0.25">
      <c r="A12004" s="5">
        <v>44868.083333333336</v>
      </c>
      <c r="B12004" s="6">
        <v>281.70999999999998</v>
      </c>
      <c r="C12004" s="6">
        <v>248.45375000000001</v>
      </c>
      <c r="D12004" s="6">
        <v>0.13385288006318999</v>
      </c>
      <c r="E12004" s="4">
        <f t="shared" si="46"/>
        <v>0.16931273986629361</v>
      </c>
      <c r="F12004" s="4"/>
    </row>
    <row r="12005" spans="1:6" ht="13.2" x14ac:dyDescent="0.25">
      <c r="A12005" s="5">
        <v>44868.125</v>
      </c>
      <c r="B12005" s="6">
        <v>281.70999999999998</v>
      </c>
      <c r="C12005" s="6">
        <v>246.62425999999999</v>
      </c>
      <c r="D12005" s="6">
        <v>0.14226394435</v>
      </c>
      <c r="E12005" s="4">
        <f t="shared" si="46"/>
        <v>0.17140161952709868</v>
      </c>
      <c r="F12005" s="4"/>
    </row>
    <row r="12006" spans="1:6" ht="13.2" x14ac:dyDescent="0.25">
      <c r="A12006" s="5">
        <v>44868.166666666664</v>
      </c>
      <c r="B12006" s="6">
        <v>273.39999999999998</v>
      </c>
      <c r="C12006" s="6">
        <v>243.96430000000001</v>
      </c>
      <c r="D12006" s="6">
        <v>0.120655768077542</v>
      </c>
      <c r="E12006" s="4">
        <f t="shared" si="46"/>
        <v>0.1727772621604079</v>
      </c>
      <c r="F12006" s="4"/>
    </row>
    <row r="12007" spans="1:6" ht="13.2" x14ac:dyDescent="0.25">
      <c r="A12007" s="5">
        <v>44868.208333333336</v>
      </c>
      <c r="B12007" s="6">
        <v>269.27999999999997</v>
      </c>
      <c r="C12007" s="6">
        <v>243.56059999999999</v>
      </c>
      <c r="D12007" s="6">
        <v>0.105597539175055</v>
      </c>
      <c r="E12007" s="4">
        <f t="shared" si="46"/>
        <v>0.1739963760180834</v>
      </c>
      <c r="F12007" s="4"/>
    </row>
    <row r="12008" spans="1:6" ht="13.2" x14ac:dyDescent="0.25">
      <c r="A12008" s="5">
        <v>44868.25</v>
      </c>
      <c r="B12008" s="6">
        <v>255.85</v>
      </c>
      <c r="C12008" s="6">
        <v>240.64723000000001</v>
      </c>
      <c r="D12008" s="6">
        <v>6.3174506517278295E-2</v>
      </c>
      <c r="E12008" s="4">
        <f t="shared" si="46"/>
        <v>0.1745011624806985</v>
      </c>
      <c r="F12008" s="4"/>
    </row>
    <row r="12009" spans="1:6" ht="13.2" x14ac:dyDescent="0.25">
      <c r="A12009" s="5">
        <v>44868.291666666664</v>
      </c>
      <c r="B12009" s="6">
        <v>255.02</v>
      </c>
      <c r="C12009" s="6">
        <v>233.73616000000001</v>
      </c>
      <c r="D12009" s="6">
        <v>9.1059252449428404E-2</v>
      </c>
      <c r="E12009" s="4">
        <f t="shared" si="46"/>
        <v>0.1769088762942117</v>
      </c>
      <c r="F12009" s="4"/>
    </row>
    <row r="12010" spans="1:6" ht="13.2" x14ac:dyDescent="0.25">
      <c r="A12010" s="5">
        <v>44868.333333333336</v>
      </c>
      <c r="B12010" s="6">
        <v>251.12</v>
      </c>
      <c r="C12010" s="6">
        <v>229.20479</v>
      </c>
      <c r="D12010" s="6">
        <v>9.5614101258529496E-2</v>
      </c>
      <c r="E12010" s="4">
        <f t="shared" ref="E12010:E12264" si="47">AVERAGE(D11987:D12010)</f>
        <v>0.17674802238405016</v>
      </c>
      <c r="F12010" s="4"/>
    </row>
    <row r="12011" spans="1:6" ht="13.2" x14ac:dyDescent="0.25">
      <c r="A12011" s="5">
        <v>44868.375</v>
      </c>
      <c r="B12011" s="6">
        <v>244.44</v>
      </c>
      <c r="C12011" s="6">
        <v>227.12251000000001</v>
      </c>
      <c r="D12011" s="6">
        <v>7.6247352144884206E-2</v>
      </c>
      <c r="E12011" s="4">
        <f t="shared" si="47"/>
        <v>0.17415373953321711</v>
      </c>
      <c r="F12011" s="4"/>
    </row>
    <row r="12012" spans="1:6" ht="13.2" x14ac:dyDescent="0.25">
      <c r="A12012" s="5">
        <v>44868.416666666664</v>
      </c>
      <c r="B12012" s="6">
        <v>232.85</v>
      </c>
      <c r="C12012" s="6">
        <v>226.52599000000001</v>
      </c>
      <c r="D12012" s="6">
        <v>2.79173705410138E-2</v>
      </c>
      <c r="E12012" s="4">
        <f t="shared" si="47"/>
        <v>0.17025812859365808</v>
      </c>
      <c r="F12012" s="4"/>
    </row>
    <row r="12013" spans="1:6" ht="13.2" x14ac:dyDescent="0.25">
      <c r="A12013" s="5">
        <v>44868.458333333336</v>
      </c>
      <c r="B12013" s="6">
        <v>229.06</v>
      </c>
      <c r="C12013" s="6">
        <v>226.69365999999999</v>
      </c>
      <c r="D12013" s="6">
        <v>1.04384921925033E-2</v>
      </c>
      <c r="E12013" s="4">
        <f t="shared" si="47"/>
        <v>0.16393025524400207</v>
      </c>
      <c r="F12013" s="4"/>
    </row>
    <row r="12014" spans="1:6" ht="13.2" x14ac:dyDescent="0.25">
      <c r="A12014" s="5">
        <v>44868.5</v>
      </c>
      <c r="B12014" s="6">
        <v>235.6</v>
      </c>
      <c r="C12014" s="6">
        <v>230.47459000000001</v>
      </c>
      <c r="D12014" s="6">
        <v>2.2238503602501201E-2</v>
      </c>
      <c r="E12014" s="4">
        <f t="shared" si="47"/>
        <v>0.16162305327786347</v>
      </c>
      <c r="F12014" s="4"/>
    </row>
    <row r="12015" spans="1:6" ht="13.2" x14ac:dyDescent="0.25">
      <c r="A12015" s="5">
        <v>44868.541666666664</v>
      </c>
      <c r="B12015" s="6">
        <v>236.6</v>
      </c>
      <c r="C12015" s="6">
        <v>234.59859</v>
      </c>
      <c r="D12015" s="6">
        <v>8.5312106948298005E-3</v>
      </c>
      <c r="E12015" s="4">
        <f t="shared" si="47"/>
        <v>0.16017971187709235</v>
      </c>
      <c r="F12015" s="4"/>
    </row>
    <row r="12016" spans="1:6" ht="13.2" x14ac:dyDescent="0.25">
      <c r="A12016" s="5">
        <v>44868.583333333336</v>
      </c>
      <c r="B12016" s="6">
        <v>251.1</v>
      </c>
      <c r="C12016" s="6">
        <v>229.16762</v>
      </c>
      <c r="D12016" s="6">
        <v>9.57045327782345E-2</v>
      </c>
      <c r="E12016" s="4">
        <f t="shared" si="47"/>
        <v>0.15866028153707645</v>
      </c>
      <c r="F12016" s="4"/>
    </row>
    <row r="12017" spans="1:6" ht="13.2" x14ac:dyDescent="0.25">
      <c r="A12017" s="5">
        <v>44868.625</v>
      </c>
      <c r="B12017" s="6">
        <v>240.4</v>
      </c>
      <c r="C12017" s="6">
        <v>202.51240000000001</v>
      </c>
      <c r="D12017" s="6">
        <v>0.18708780301848099</v>
      </c>
      <c r="E12017" s="4">
        <f t="shared" si="47"/>
        <v>0.15808674526095426</v>
      </c>
      <c r="F12017" s="4"/>
    </row>
    <row r="12018" spans="1:6" ht="13.2" x14ac:dyDescent="0.25">
      <c r="A12018" s="5">
        <v>44868.666666666664</v>
      </c>
      <c r="B12018" s="6">
        <v>189.72</v>
      </c>
      <c r="C12018" s="6">
        <v>162.30525</v>
      </c>
      <c r="D12018" s="6">
        <v>0.16890858428793801</v>
      </c>
      <c r="E12018" s="4">
        <f t="shared" si="47"/>
        <v>0.16428563237545324</v>
      </c>
      <c r="F12018" s="4"/>
    </row>
    <row r="12019" spans="1:6" ht="13.2" x14ac:dyDescent="0.25">
      <c r="A12019" s="5">
        <v>44868.708333333336</v>
      </c>
      <c r="B12019" s="6">
        <v>151.85</v>
      </c>
      <c r="C12019" s="6">
        <v>127.93344999999999</v>
      </c>
      <c r="D12019" s="6">
        <v>0.18694524379667701</v>
      </c>
      <c r="E12019" s="4">
        <f t="shared" si="47"/>
        <v>0.16160203276787738</v>
      </c>
      <c r="F12019" s="4"/>
    </row>
    <row r="12020" spans="1:6" ht="13.2" x14ac:dyDescent="0.25">
      <c r="A12020" s="5">
        <v>44868.75</v>
      </c>
      <c r="B12020" s="6">
        <v>127.5</v>
      </c>
      <c r="C12020" s="6">
        <v>114.96744</v>
      </c>
      <c r="D12020" s="6">
        <v>0.10900964655732</v>
      </c>
      <c r="E12020" s="4">
        <f t="shared" si="47"/>
        <v>0.15192779364482673</v>
      </c>
      <c r="F12020" s="4"/>
    </row>
    <row r="12021" spans="1:6" ht="13.2" x14ac:dyDescent="0.25">
      <c r="A12021" s="5">
        <v>44868.791666666664</v>
      </c>
      <c r="B12021" s="6">
        <v>128.83000000000001</v>
      </c>
      <c r="C12021" s="6">
        <v>116.36019</v>
      </c>
      <c r="D12021" s="6">
        <v>0.107165603631276</v>
      </c>
      <c r="E12021" s="4">
        <f t="shared" si="47"/>
        <v>0.14177281015419571</v>
      </c>
      <c r="F12021" s="4"/>
    </row>
    <row r="12022" spans="1:6" ht="13.2" x14ac:dyDescent="0.25">
      <c r="A12022" s="5">
        <v>44868.833333333336</v>
      </c>
      <c r="B12022" s="6">
        <v>134.94</v>
      </c>
      <c r="C12022" s="6">
        <v>118.62893</v>
      </c>
      <c r="D12022" s="6">
        <v>0.137496561757743</v>
      </c>
      <c r="E12022" s="4">
        <f t="shared" si="47"/>
        <v>0.13316572408957758</v>
      </c>
      <c r="F12022" s="4"/>
    </row>
    <row r="12023" spans="1:6" ht="13.2" x14ac:dyDescent="0.25">
      <c r="A12023" s="5">
        <v>44868.875</v>
      </c>
      <c r="B12023" s="6">
        <v>133.49</v>
      </c>
      <c r="C12023" s="6">
        <v>119.93337</v>
      </c>
      <c r="D12023" s="6">
        <v>0.113034679172277</v>
      </c>
      <c r="E12023" s="4">
        <f t="shared" si="47"/>
        <v>0.12250436053680369</v>
      </c>
      <c r="F12023" s="4"/>
    </row>
    <row r="12024" spans="1:6" ht="13.2" x14ac:dyDescent="0.25">
      <c r="A12024" s="5">
        <v>44868.916666666664</v>
      </c>
      <c r="B12024" s="6">
        <v>129.58000000000001</v>
      </c>
      <c r="C12024" s="6">
        <v>128.92430999999999</v>
      </c>
      <c r="D12024" s="6">
        <v>5.0858523113291899E-3</v>
      </c>
      <c r="E12024" s="4">
        <f t="shared" si="47"/>
        <v>0.10750539250870571</v>
      </c>
      <c r="F12024" s="4"/>
    </row>
    <row r="12025" spans="1:6" ht="13.2" x14ac:dyDescent="0.25">
      <c r="A12025" s="5">
        <v>44868.958333333336</v>
      </c>
      <c r="B12025" s="6">
        <v>133.61000000000001</v>
      </c>
      <c r="C12025" s="6">
        <v>157.53133</v>
      </c>
      <c r="D12025" s="6">
        <v>0.151851253969607</v>
      </c>
      <c r="E12025" s="4">
        <f t="shared" si="47"/>
        <v>9.7842479893366266E-2</v>
      </c>
      <c r="F12025" s="4"/>
    </row>
    <row r="12026" spans="1:6" ht="13.2" x14ac:dyDescent="0.25">
      <c r="A12026" s="5">
        <v>44869</v>
      </c>
      <c r="B12026" s="6">
        <v>163.21</v>
      </c>
      <c r="C12026" s="6">
        <v>226.87765999999999</v>
      </c>
      <c r="D12026" s="6">
        <v>0.28062551420884702</v>
      </c>
      <c r="E12026" s="4">
        <f t="shared" si="47"/>
        <v>0.10524131702845903</v>
      </c>
      <c r="F12026" s="4"/>
    </row>
    <row r="12027" spans="1:6" ht="13.2" x14ac:dyDescent="0.25">
      <c r="A12027" s="5">
        <v>44869.041666666664</v>
      </c>
      <c r="B12027" s="6">
        <v>252.53</v>
      </c>
      <c r="C12027" s="6">
        <v>256.63661000000002</v>
      </c>
      <c r="D12027" s="6">
        <v>1.60016530766986E-2</v>
      </c>
      <c r="E12027" s="4">
        <f t="shared" si="47"/>
        <v>0.102354493734716</v>
      </c>
      <c r="F12027" s="4"/>
    </row>
    <row r="12028" spans="1:6" ht="13.2" x14ac:dyDescent="0.25">
      <c r="A12028" s="5">
        <v>44869.083333333336</v>
      </c>
      <c r="B12028" s="6">
        <v>289.14999999999998</v>
      </c>
      <c r="C12028" s="6">
        <v>267.12225000000001</v>
      </c>
      <c r="D12028" s="6">
        <v>8.2463179312093807E-2</v>
      </c>
      <c r="E12028" s="4">
        <f t="shared" si="47"/>
        <v>0.10021325620342032</v>
      </c>
      <c r="F12028" s="4"/>
    </row>
    <row r="12029" spans="1:6" ht="13.2" x14ac:dyDescent="0.25">
      <c r="A12029" s="5">
        <v>44869.125</v>
      </c>
      <c r="B12029" s="6">
        <v>291.12</v>
      </c>
      <c r="C12029" s="6">
        <v>265.27818000000002</v>
      </c>
      <c r="D12029" s="6">
        <v>9.7414042873786202E-2</v>
      </c>
      <c r="E12029" s="4">
        <f t="shared" si="47"/>
        <v>9.8344510308578104E-2</v>
      </c>
      <c r="F12029" s="4"/>
    </row>
    <row r="12030" spans="1:6" ht="13.2" x14ac:dyDescent="0.25">
      <c r="A12030" s="5">
        <v>44869.166666666664</v>
      </c>
      <c r="B12030" s="6">
        <v>289.62</v>
      </c>
      <c r="C12030" s="6">
        <v>265.78789</v>
      </c>
      <c r="D12030" s="6">
        <v>8.9665898623146403E-2</v>
      </c>
      <c r="E12030" s="4">
        <f t="shared" si="47"/>
        <v>9.7053265747978276E-2</v>
      </c>
      <c r="F12030" s="4"/>
    </row>
    <row r="12031" spans="1:6" ht="13.2" x14ac:dyDescent="0.25">
      <c r="A12031" s="5">
        <v>44869.208333333336</v>
      </c>
      <c r="B12031" s="6">
        <v>289.51</v>
      </c>
      <c r="C12031" s="6">
        <v>271.06707</v>
      </c>
      <c r="D12031" s="6">
        <v>6.8038253410862407E-2</v>
      </c>
      <c r="E12031" s="4">
        <f t="shared" si="47"/>
        <v>9.5488295507803592E-2</v>
      </c>
      <c r="F12031" s="4"/>
    </row>
    <row r="12032" spans="1:6" ht="13.2" x14ac:dyDescent="0.25">
      <c r="A12032" s="5">
        <v>44869.25</v>
      </c>
      <c r="B12032" s="6">
        <v>292.83</v>
      </c>
      <c r="C12032" s="6">
        <v>272.75846999999999</v>
      </c>
      <c r="D12032" s="6">
        <v>7.3587192361065798E-2</v>
      </c>
      <c r="E12032" s="4">
        <f t="shared" si="47"/>
        <v>9.5922157417961382E-2</v>
      </c>
      <c r="F12032" s="4"/>
    </row>
    <row r="12033" spans="1:6" ht="13.2" x14ac:dyDescent="0.25">
      <c r="A12033" s="5">
        <v>44869.291666666664</v>
      </c>
      <c r="B12033" s="6">
        <v>298.48</v>
      </c>
      <c r="C12033" s="6">
        <v>268.63528000000002</v>
      </c>
      <c r="D12033" s="6">
        <v>0.111097544596525</v>
      </c>
      <c r="E12033" s="4">
        <f t="shared" si="47"/>
        <v>9.6757086257423741E-2</v>
      </c>
      <c r="F12033" s="4"/>
    </row>
    <row r="12034" spans="1:6" ht="13.2" x14ac:dyDescent="0.25">
      <c r="A12034" s="5">
        <v>44869.333333333336</v>
      </c>
      <c r="B12034" s="6">
        <v>304.55</v>
      </c>
      <c r="C12034" s="6">
        <v>266.15251000000001</v>
      </c>
      <c r="D12034" s="6">
        <v>0.14426875027404401</v>
      </c>
      <c r="E12034" s="4">
        <f t="shared" si="47"/>
        <v>9.8784363299736846E-2</v>
      </c>
      <c r="F12034" s="4"/>
    </row>
    <row r="12035" spans="1:6" ht="13.2" x14ac:dyDescent="0.25">
      <c r="A12035" s="5">
        <v>44869.375</v>
      </c>
      <c r="B12035" s="6">
        <v>304.51</v>
      </c>
      <c r="C12035" s="6">
        <v>264.65616999999997</v>
      </c>
      <c r="D12035" s="6">
        <v>0.150587193942994</v>
      </c>
      <c r="E12035" s="4">
        <f t="shared" si="47"/>
        <v>0.10188185670799142</v>
      </c>
      <c r="F12035" s="4"/>
    </row>
    <row r="12036" spans="1:6" ht="13.2" x14ac:dyDescent="0.25">
      <c r="A12036" s="5">
        <v>44869.416666666664</v>
      </c>
      <c r="B12036" s="6">
        <v>302.14999999999998</v>
      </c>
      <c r="C12036" s="6">
        <v>264.80658</v>
      </c>
      <c r="D12036" s="6">
        <v>0.14102149576494599</v>
      </c>
      <c r="E12036" s="4">
        <f t="shared" si="47"/>
        <v>0.10659452859232194</v>
      </c>
      <c r="F12036" s="4"/>
    </row>
    <row r="12037" spans="1:6" ht="13.2" x14ac:dyDescent="0.25">
      <c r="A12037" s="5">
        <v>44869.458333333336</v>
      </c>
      <c r="B12037" s="6">
        <v>297.19</v>
      </c>
      <c r="C12037" s="6">
        <v>265.33523000000002</v>
      </c>
      <c r="D12037" s="6">
        <v>0.120054807648422</v>
      </c>
      <c r="E12037" s="4">
        <f t="shared" si="47"/>
        <v>0.11116187506965187</v>
      </c>
      <c r="F12037" s="4"/>
    </row>
    <row r="12038" spans="1:6" ht="13.2" x14ac:dyDescent="0.25">
      <c r="A12038" s="5">
        <v>44869.5</v>
      </c>
      <c r="B12038" s="6">
        <v>294.68</v>
      </c>
      <c r="C12038" s="6">
        <v>266.58875</v>
      </c>
      <c r="D12038" s="6">
        <v>0.105372976166473</v>
      </c>
      <c r="E12038" s="4">
        <f t="shared" si="47"/>
        <v>0.11462581142648404</v>
      </c>
      <c r="F12038" s="4"/>
    </row>
    <row r="12039" spans="1:6" ht="13.2" x14ac:dyDescent="0.25">
      <c r="A12039" s="5">
        <v>44869.541666666664</v>
      </c>
      <c r="B12039" s="6">
        <v>288.91000000000003</v>
      </c>
      <c r="C12039" s="6">
        <v>266.45722999999998</v>
      </c>
      <c r="D12039" s="6">
        <v>8.4264067445270804E-2</v>
      </c>
      <c r="E12039" s="4">
        <f t="shared" si="47"/>
        <v>0.11778134712441907</v>
      </c>
      <c r="F12039" s="4"/>
    </row>
    <row r="12040" spans="1:6" ht="13.2" x14ac:dyDescent="0.25">
      <c r="A12040" s="5">
        <v>44869.583333333336</v>
      </c>
      <c r="B12040" s="6">
        <v>287.20999999999998</v>
      </c>
      <c r="C12040" s="6">
        <v>258.47901999999999</v>
      </c>
      <c r="D12040" s="6">
        <v>0.111154011648604</v>
      </c>
      <c r="E12040" s="4">
        <f t="shared" si="47"/>
        <v>0.11842507541068446</v>
      </c>
      <c r="F12040" s="4"/>
    </row>
    <row r="12041" spans="1:6" ht="13.2" x14ac:dyDescent="0.25">
      <c r="A12041" s="5">
        <v>44869.625</v>
      </c>
      <c r="B12041" s="6">
        <v>283.33999999999997</v>
      </c>
      <c r="C12041" s="6">
        <v>225.83382</v>
      </c>
      <c r="D12041" s="6">
        <v>0.25463936269598503</v>
      </c>
      <c r="E12041" s="4">
        <f t="shared" si="47"/>
        <v>0.12123972373058045</v>
      </c>
      <c r="F12041" s="4"/>
    </row>
    <row r="12042" spans="1:6" ht="13.2" x14ac:dyDescent="0.25">
      <c r="A12042" s="5">
        <v>44869.666666666664</v>
      </c>
      <c r="B12042" s="6">
        <v>215.37</v>
      </c>
      <c r="C12042" s="6">
        <v>176.70329000000001</v>
      </c>
      <c r="D12042" s="6">
        <v>0.218822807430467</v>
      </c>
      <c r="E12042" s="4">
        <f t="shared" si="47"/>
        <v>0.12331948302818581</v>
      </c>
      <c r="F12042" s="4"/>
    </row>
    <row r="12043" spans="1:6" ht="13.2" x14ac:dyDescent="0.25">
      <c r="A12043" s="5">
        <v>44869.708333333336</v>
      </c>
      <c r="B12043" s="6">
        <v>158.69999999999999</v>
      </c>
      <c r="C12043" s="6">
        <v>140.13211000000001</v>
      </c>
      <c r="D12043" s="6">
        <v>0.13250275044028001</v>
      </c>
      <c r="E12043" s="4">
        <f t="shared" si="47"/>
        <v>0.1210510458050026</v>
      </c>
      <c r="F12043" s="4"/>
    </row>
    <row r="12044" spans="1:6" ht="13.2" x14ac:dyDescent="0.25">
      <c r="A12044" s="5">
        <v>44869.75</v>
      </c>
      <c r="B12044" s="6">
        <v>148.01</v>
      </c>
      <c r="C12044" s="6">
        <v>132.42045999999999</v>
      </c>
      <c r="D12044" s="6">
        <v>0.117727577747426</v>
      </c>
      <c r="E12044" s="4">
        <f t="shared" si="47"/>
        <v>0.12141429293792368</v>
      </c>
      <c r="F12044" s="4"/>
    </row>
    <row r="12045" spans="1:6" ht="13.2" x14ac:dyDescent="0.25">
      <c r="A12045" s="5">
        <v>44869.791666666664</v>
      </c>
      <c r="B12045" s="6">
        <v>137.1</v>
      </c>
      <c r="C12045" s="6">
        <v>137.06034</v>
      </c>
      <c r="D12045" s="6">
        <v>2.8936160526084901E-4</v>
      </c>
      <c r="E12045" s="4">
        <f t="shared" si="47"/>
        <v>0.11696111618683973</v>
      </c>
      <c r="F12045" s="4"/>
    </row>
    <row r="12046" spans="1:6" ht="13.2" x14ac:dyDescent="0.25">
      <c r="A12046" s="5">
        <v>44869.833333333336</v>
      </c>
      <c r="B12046" s="6">
        <v>137.5</v>
      </c>
      <c r="C12046" s="6">
        <v>136.58655999999999</v>
      </c>
      <c r="D12046" s="6">
        <v>6.6876272453161396E-3</v>
      </c>
      <c r="E12046" s="4">
        <f t="shared" si="47"/>
        <v>0.11151074391548864</v>
      </c>
      <c r="F12046" s="4"/>
    </row>
    <row r="12047" spans="1:6" ht="13.2" x14ac:dyDescent="0.25">
      <c r="A12047" s="5">
        <v>44869.875</v>
      </c>
      <c r="B12047" s="6">
        <v>132.99</v>
      </c>
      <c r="C12047" s="6">
        <v>138.45684</v>
      </c>
      <c r="D12047" s="6">
        <v>3.9484073159549098E-2</v>
      </c>
      <c r="E12047" s="4">
        <f t="shared" si="47"/>
        <v>0.10844613533162495</v>
      </c>
      <c r="F12047" s="4"/>
    </row>
    <row r="12048" spans="1:6" ht="13.2" x14ac:dyDescent="0.25">
      <c r="A12048" s="5">
        <v>44869.916666666664</v>
      </c>
      <c r="B12048" s="6">
        <v>129.04</v>
      </c>
      <c r="C12048" s="6">
        <v>154.16916000000001</v>
      </c>
      <c r="D12048" s="6">
        <v>0.16299732060549599</v>
      </c>
      <c r="E12048" s="4">
        <f t="shared" si="47"/>
        <v>0.11502577984388189</v>
      </c>
      <c r="F12048" s="4"/>
    </row>
    <row r="12049" spans="1:6" ht="13.2" x14ac:dyDescent="0.25">
      <c r="A12049" s="5">
        <v>44869.958333333336</v>
      </c>
      <c r="B12049" s="6">
        <v>149.66999999999999</v>
      </c>
      <c r="C12049" s="6">
        <v>184.56807000000001</v>
      </c>
      <c r="D12049" s="6">
        <v>0.189079671256247</v>
      </c>
      <c r="E12049" s="4">
        <f t="shared" si="47"/>
        <v>0.11657696389749189</v>
      </c>
      <c r="F12049" s="4"/>
    </row>
    <row r="12050" spans="1:6" ht="13.2" x14ac:dyDescent="0.25">
      <c r="A12050" s="5">
        <v>44870</v>
      </c>
      <c r="B12050" s="6">
        <v>205.79</v>
      </c>
      <c r="C12050" s="6">
        <v>228.50089</v>
      </c>
      <c r="D12050" s="6">
        <v>9.9390816377126601E-2</v>
      </c>
      <c r="E12050" s="4">
        <f t="shared" si="47"/>
        <v>0.10902551815450355</v>
      </c>
      <c r="F12050" s="4"/>
    </row>
    <row r="12051" spans="1:6" ht="13.2" x14ac:dyDescent="0.25">
      <c r="A12051" s="5">
        <v>44870.041666666664</v>
      </c>
      <c r="B12051" s="6">
        <v>275.31</v>
      </c>
      <c r="C12051" s="6">
        <v>260.37184999999999</v>
      </c>
      <c r="D12051" s="6">
        <v>5.7372369555310998E-2</v>
      </c>
      <c r="E12051" s="4">
        <f t="shared" si="47"/>
        <v>0.11074929800777907</v>
      </c>
      <c r="F12051" s="4"/>
    </row>
    <row r="12052" spans="1:6" ht="13.2" x14ac:dyDescent="0.25">
      <c r="A12052" s="5">
        <v>44870.083333333336</v>
      </c>
      <c r="B12052" s="6">
        <v>292.85000000000002</v>
      </c>
      <c r="C12052" s="6">
        <v>274.23849999999999</v>
      </c>
      <c r="D12052" s="6">
        <v>6.7866109244325706E-2</v>
      </c>
      <c r="E12052" s="4">
        <f t="shared" si="47"/>
        <v>0.11014108675495539</v>
      </c>
      <c r="F12052" s="4"/>
    </row>
    <row r="12053" spans="1:6" ht="13.2" x14ac:dyDescent="0.25">
      <c r="A12053" s="5">
        <v>44870.125</v>
      </c>
      <c r="B12053" s="6">
        <v>284.95999999999998</v>
      </c>
      <c r="C12053" s="6">
        <v>272.44752999999997</v>
      </c>
      <c r="D12053" s="6">
        <v>4.5926164204902101E-2</v>
      </c>
      <c r="E12053" s="4">
        <f t="shared" si="47"/>
        <v>0.10799575847708527</v>
      </c>
      <c r="F12053" s="4"/>
    </row>
    <row r="12054" spans="1:6" ht="13.2" x14ac:dyDescent="0.25">
      <c r="A12054" s="5">
        <v>44870.166666666664</v>
      </c>
      <c r="B12054" s="6">
        <v>279.57</v>
      </c>
      <c r="C12054" s="6">
        <v>267.49169999999998</v>
      </c>
      <c r="D12054" s="6">
        <v>4.5153924402140298E-2</v>
      </c>
      <c r="E12054" s="4">
        <f t="shared" si="47"/>
        <v>0.10614109288454333</v>
      </c>
      <c r="F12054" s="4"/>
    </row>
    <row r="12055" spans="1:6" ht="13.2" x14ac:dyDescent="0.25">
      <c r="A12055" s="5">
        <v>44870.208333333336</v>
      </c>
      <c r="B12055" s="6">
        <v>274.08999999999997</v>
      </c>
      <c r="C12055" s="6">
        <v>266.88756999999998</v>
      </c>
      <c r="D12055" s="6">
        <v>2.6986757007829099E-2</v>
      </c>
      <c r="E12055" s="4">
        <f t="shared" si="47"/>
        <v>0.10443061386775028</v>
      </c>
      <c r="F12055" s="4"/>
    </row>
    <row r="12056" spans="1:6" ht="13.2" x14ac:dyDescent="0.25">
      <c r="A12056" s="5">
        <v>44870.25</v>
      </c>
      <c r="B12056" s="6">
        <v>265.04000000000002</v>
      </c>
      <c r="C12056" s="6">
        <v>265.96965999999998</v>
      </c>
      <c r="D12056" s="6">
        <v>3.4953610874261199E-3</v>
      </c>
      <c r="E12056" s="4">
        <f t="shared" si="47"/>
        <v>0.10151012089801531</v>
      </c>
      <c r="F12056" s="4"/>
    </row>
    <row r="12057" spans="1:6" ht="13.2" x14ac:dyDescent="0.25">
      <c r="A12057" s="5">
        <v>44870.291666666664</v>
      </c>
      <c r="B12057" s="6">
        <v>255.42</v>
      </c>
      <c r="C12057" s="6">
        <v>261.22465999999997</v>
      </c>
      <c r="D12057" s="6">
        <v>2.2220949584162399E-2</v>
      </c>
      <c r="E12057" s="4">
        <f t="shared" si="47"/>
        <v>9.7806929439166856E-2</v>
      </c>
      <c r="F12057" s="4"/>
    </row>
    <row r="12058" spans="1:6" ht="13.2" x14ac:dyDescent="0.25">
      <c r="A12058" s="5">
        <v>44870.333333333336</v>
      </c>
      <c r="B12058" s="6">
        <v>268.99</v>
      </c>
      <c r="C12058" s="6">
        <v>258.01709</v>
      </c>
      <c r="D12058" s="6">
        <v>4.2527841857297098E-2</v>
      </c>
      <c r="E12058" s="4">
        <f t="shared" si="47"/>
        <v>9.3567724921802417E-2</v>
      </c>
      <c r="F12058" s="4"/>
    </row>
    <row r="12059" spans="1:6" ht="13.2" x14ac:dyDescent="0.25">
      <c r="A12059" s="5">
        <v>44870.375</v>
      </c>
      <c r="B12059" s="6">
        <v>276.02</v>
      </c>
      <c r="C12059" s="6">
        <v>255.25228000000001</v>
      </c>
      <c r="D12059" s="6">
        <v>8.1361545526645096E-2</v>
      </c>
      <c r="E12059" s="4">
        <f t="shared" si="47"/>
        <v>9.0683322904454522E-2</v>
      </c>
      <c r="F12059" s="4"/>
    </row>
    <row r="12060" spans="1:6" ht="13.2" x14ac:dyDescent="0.25">
      <c r="A12060" s="5">
        <v>44870.416666666664</v>
      </c>
      <c r="B12060" s="6">
        <v>268.36</v>
      </c>
      <c r="C12060" s="6">
        <v>252.73007999999999</v>
      </c>
      <c r="D12060" s="6">
        <v>6.1844320232874603E-2</v>
      </c>
      <c r="E12060" s="4">
        <f t="shared" si="47"/>
        <v>8.7384273923951553E-2</v>
      </c>
      <c r="F12060" s="4"/>
    </row>
    <row r="12061" spans="1:6" ht="13.2" x14ac:dyDescent="0.25">
      <c r="A12061" s="5">
        <v>44870.458333333336</v>
      </c>
      <c r="B12061" s="6">
        <v>276.18</v>
      </c>
      <c r="C12061" s="6">
        <v>251.24177</v>
      </c>
      <c r="D12061" s="6">
        <v>9.9259888194546605E-2</v>
      </c>
      <c r="E12061" s="4">
        <f t="shared" si="47"/>
        <v>8.6517818946706751E-2</v>
      </c>
      <c r="F12061" s="4"/>
    </row>
    <row r="12062" spans="1:6" ht="13.2" x14ac:dyDescent="0.25">
      <c r="A12062" s="5">
        <v>44870.5</v>
      </c>
      <c r="B12062" s="6">
        <v>260.01</v>
      </c>
      <c r="C12062" s="6">
        <v>252.81338</v>
      </c>
      <c r="D12062" s="6">
        <v>2.84661357717696E-2</v>
      </c>
      <c r="E12062" s="4">
        <f t="shared" si="47"/>
        <v>8.3313367263594104E-2</v>
      </c>
      <c r="F12062" s="4"/>
    </row>
    <row r="12063" spans="1:6" ht="13.2" x14ac:dyDescent="0.25">
      <c r="A12063" s="5">
        <v>44870.541666666664</v>
      </c>
      <c r="B12063" s="6">
        <v>255.61</v>
      </c>
      <c r="C12063" s="6">
        <v>255.29184000000001</v>
      </c>
      <c r="D12063" s="6">
        <v>1.24625996663272E-3</v>
      </c>
      <c r="E12063" s="4">
        <f t="shared" si="47"/>
        <v>7.9854291951984194E-2</v>
      </c>
      <c r="F12063" s="4"/>
    </row>
    <row r="12064" spans="1:6" ht="13.2" x14ac:dyDescent="0.25">
      <c r="A12064" s="5">
        <v>44870.583333333336</v>
      </c>
      <c r="B12064" s="6">
        <v>266.85000000000002</v>
      </c>
      <c r="C12064" s="6">
        <v>249.96202</v>
      </c>
      <c r="D12064" s="6">
        <v>6.7562184047000498E-2</v>
      </c>
      <c r="E12064" s="4">
        <f t="shared" si="47"/>
        <v>7.8037965801917367E-2</v>
      </c>
      <c r="F12064" s="4"/>
    </row>
    <row r="12065" spans="1:6" ht="13.2" x14ac:dyDescent="0.25">
      <c r="A12065" s="5">
        <v>44870.625</v>
      </c>
      <c r="B12065" s="6">
        <v>242.82</v>
      </c>
      <c r="C12065" s="6">
        <v>221.54334</v>
      </c>
      <c r="D12065" s="6">
        <v>9.6038364321852296E-2</v>
      </c>
      <c r="E12065" s="4">
        <f t="shared" si="47"/>
        <v>7.1429590869661844E-2</v>
      </c>
      <c r="F12065" s="4"/>
    </row>
    <row r="12066" spans="1:6" ht="13.2" x14ac:dyDescent="0.25">
      <c r="A12066" s="5">
        <v>44870.666666666664</v>
      </c>
      <c r="B12066" s="6">
        <v>156.05000000000001</v>
      </c>
      <c r="C12066" s="6">
        <v>179.20394999999999</v>
      </c>
      <c r="D12066" s="6">
        <v>0.12920446229003299</v>
      </c>
      <c r="E12066" s="4">
        <f t="shared" si="47"/>
        <v>6.7695493155477099E-2</v>
      </c>
      <c r="F12066" s="4"/>
    </row>
    <row r="12067" spans="1:6" ht="13.2" x14ac:dyDescent="0.25">
      <c r="A12067" s="5">
        <v>44870.708333333336</v>
      </c>
      <c r="B12067" s="6">
        <v>97.37</v>
      </c>
      <c r="C12067" s="6">
        <v>146.90236999999999</v>
      </c>
      <c r="D12067" s="6">
        <v>0.337178835167873</v>
      </c>
      <c r="E12067" s="4">
        <f t="shared" si="47"/>
        <v>7.6223663352460128E-2</v>
      </c>
      <c r="F12067" s="4"/>
    </row>
    <row r="12068" spans="1:6" ht="13.2" x14ac:dyDescent="0.25">
      <c r="A12068" s="5">
        <v>44870.75</v>
      </c>
      <c r="B12068" s="6">
        <v>81.94</v>
      </c>
      <c r="C12068" s="6">
        <v>138.20112</v>
      </c>
      <c r="D12068" s="6">
        <v>0.40709597722507601</v>
      </c>
      <c r="E12068" s="4">
        <f t="shared" si="47"/>
        <v>8.8280679997362221E-2</v>
      </c>
      <c r="F12068" s="4"/>
    </row>
    <row r="12069" spans="1:6" ht="13.2" x14ac:dyDescent="0.25">
      <c r="A12069" s="5">
        <v>44870.791666666664</v>
      </c>
      <c r="B12069" s="6">
        <v>82.94</v>
      </c>
      <c r="C12069" s="6">
        <v>140.24259000000001</v>
      </c>
      <c r="D12069" s="6">
        <v>0.40859620461943802</v>
      </c>
      <c r="E12069" s="4">
        <f t="shared" si="47"/>
        <v>0.10529346512295294</v>
      </c>
      <c r="F12069" s="4"/>
    </row>
    <row r="12070" spans="1:6" ht="13.2" x14ac:dyDescent="0.25">
      <c r="A12070" s="5">
        <v>44870.833333333336</v>
      </c>
      <c r="B12070" s="6">
        <v>83.84</v>
      </c>
      <c r="C12070" s="6">
        <v>139.72612000000001</v>
      </c>
      <c r="D12070" s="6">
        <v>0.39996902511856702</v>
      </c>
      <c r="E12070" s="4">
        <f t="shared" si="47"/>
        <v>0.12168019003433839</v>
      </c>
      <c r="F12070" s="4"/>
    </row>
    <row r="12071" spans="1:6" ht="13.2" x14ac:dyDescent="0.25">
      <c r="A12071" s="5">
        <v>44870.875</v>
      </c>
      <c r="B12071" s="6">
        <v>81.73</v>
      </c>
      <c r="C12071" s="6">
        <v>142.19738000000001</v>
      </c>
      <c r="D12071" s="6">
        <v>0.42523554231449201</v>
      </c>
      <c r="E12071" s="4">
        <f t="shared" si="47"/>
        <v>0.13775316791579431</v>
      </c>
      <c r="F12071" s="4"/>
    </row>
    <row r="12072" spans="1:6" ht="13.2" x14ac:dyDescent="0.25">
      <c r="A12072" s="5">
        <v>44870.916666666664</v>
      </c>
      <c r="B12072" s="6">
        <v>91.08</v>
      </c>
      <c r="C12072" s="6">
        <v>157.06863000000001</v>
      </c>
      <c r="D12072" s="6">
        <v>0.42012609392467398</v>
      </c>
      <c r="E12072" s="4">
        <f t="shared" si="47"/>
        <v>0.14846686680409341</v>
      </c>
      <c r="F12072" s="4"/>
    </row>
    <row r="12073" spans="1:6" ht="13.2" x14ac:dyDescent="0.25">
      <c r="A12073" s="5">
        <v>44870.958333333336</v>
      </c>
      <c r="B12073" s="6">
        <v>107.06</v>
      </c>
      <c r="C12073" s="6">
        <v>186.55609999999999</v>
      </c>
      <c r="D12073" s="6">
        <v>0.42612436687945299</v>
      </c>
      <c r="E12073" s="4">
        <f t="shared" si="47"/>
        <v>0.15834372912172698</v>
      </c>
      <c r="F12073" s="4"/>
    </row>
    <row r="12074" spans="1:6" ht="13.2" x14ac:dyDescent="0.25">
      <c r="A12074" s="5">
        <v>44871</v>
      </c>
      <c r="B12074" s="6">
        <v>147.43</v>
      </c>
      <c r="C12074" s="6">
        <v>213.65574000000001</v>
      </c>
      <c r="D12074" s="6">
        <v>0.30996471239200002</v>
      </c>
      <c r="E12074" s="4">
        <f t="shared" si="47"/>
        <v>0.16711764145568006</v>
      </c>
      <c r="F12074" s="4"/>
    </row>
    <row r="12075" spans="1:6" ht="13.2" x14ac:dyDescent="0.25">
      <c r="A12075" s="5">
        <v>44871.041666666664</v>
      </c>
      <c r="B12075" s="6">
        <v>229.6</v>
      </c>
      <c r="C12075" s="6">
        <v>246.37025</v>
      </c>
      <c r="D12075" s="6">
        <v>6.8069298139690093E-2</v>
      </c>
      <c r="E12075" s="4">
        <f t="shared" si="47"/>
        <v>0.16756334681336249</v>
      </c>
      <c r="F12075" s="4"/>
    </row>
    <row r="12076" spans="1:6" ht="13.2" x14ac:dyDescent="0.25">
      <c r="A12076" s="5">
        <v>44871.083333333336</v>
      </c>
      <c r="B12076" s="6">
        <v>268.14</v>
      </c>
      <c r="C12076" s="6">
        <v>260.68774999999999</v>
      </c>
      <c r="D12076" s="6">
        <v>2.8586882199105899E-2</v>
      </c>
      <c r="E12076" s="4">
        <f t="shared" si="47"/>
        <v>0.16592671235314502</v>
      </c>
      <c r="F12076" s="4"/>
    </row>
    <row r="12077" spans="1:6" ht="13.2" x14ac:dyDescent="0.25">
      <c r="A12077" s="5">
        <v>44871.125</v>
      </c>
      <c r="B12077" s="6">
        <v>261.08</v>
      </c>
      <c r="C12077" s="6">
        <v>259.62297999999998</v>
      </c>
      <c r="D12077" s="6">
        <v>5.61206099706582E-3</v>
      </c>
      <c r="E12077" s="4">
        <f t="shared" si="47"/>
        <v>0.1642469580528185</v>
      </c>
      <c r="F12077" s="4"/>
    </row>
    <row r="12078" spans="1:6" ht="13.2" x14ac:dyDescent="0.25">
      <c r="A12078" s="5">
        <v>44871.166666666664</v>
      </c>
      <c r="B12078" s="6">
        <v>264.99</v>
      </c>
      <c r="C12078" s="6">
        <v>254.78335999999999</v>
      </c>
      <c r="D12078" s="6">
        <v>4.0060072996917898E-2</v>
      </c>
      <c r="E12078" s="4">
        <f t="shared" si="47"/>
        <v>0.16403471424426755</v>
      </c>
      <c r="F12078" s="4"/>
    </row>
    <row r="12079" spans="1:6" ht="13.2" x14ac:dyDescent="0.25">
      <c r="A12079" s="5">
        <v>44871.208333333336</v>
      </c>
      <c r="B12079" s="6">
        <v>253.71</v>
      </c>
      <c r="C12079" s="6">
        <v>252.84834000000001</v>
      </c>
      <c r="D12079" s="6">
        <v>3.4078135533735301E-3</v>
      </c>
      <c r="E12079" s="4">
        <f t="shared" si="47"/>
        <v>0.1630522582669986</v>
      </c>
      <c r="F12079" s="4"/>
    </row>
    <row r="12080" spans="1:6" ht="13.2" x14ac:dyDescent="0.25">
      <c r="A12080" s="5">
        <v>44871.25</v>
      </c>
      <c r="B12080" s="6">
        <v>236.06</v>
      </c>
      <c r="C12080" s="6">
        <v>250.55861999999999</v>
      </c>
      <c r="D12080" s="6">
        <v>5.7865181409444098E-2</v>
      </c>
      <c r="E12080" s="4">
        <f t="shared" si="47"/>
        <v>0.16531766744708268</v>
      </c>
      <c r="F12080" s="4"/>
    </row>
    <row r="12081" spans="1:6" ht="13.2" x14ac:dyDescent="0.25">
      <c r="A12081" s="5">
        <v>44871.291666666664</v>
      </c>
      <c r="B12081" s="6">
        <v>231.3</v>
      </c>
      <c r="C12081" s="6">
        <v>245.42702</v>
      </c>
      <c r="D12081" s="6">
        <v>5.7560980856956899E-2</v>
      </c>
      <c r="E12081" s="4">
        <f t="shared" si="47"/>
        <v>0.16679016875011576</v>
      </c>
      <c r="F12081" s="4"/>
    </row>
    <row r="12082" spans="1:6" ht="13.2" x14ac:dyDescent="0.25">
      <c r="A12082" s="5">
        <v>44871.333333333336</v>
      </c>
      <c r="B12082" s="6">
        <v>260</v>
      </c>
      <c r="C12082" s="6">
        <v>242.97220999999999</v>
      </c>
      <c r="D12082" s="6">
        <v>7.0081224515346804E-2</v>
      </c>
      <c r="E12082" s="4">
        <f t="shared" si="47"/>
        <v>0.16793822636086786</v>
      </c>
      <c r="F12082" s="4"/>
    </row>
    <row r="12083" spans="1:6" ht="13.2" x14ac:dyDescent="0.25">
      <c r="A12083" s="5">
        <v>44871.375</v>
      </c>
      <c r="B12083" s="6">
        <v>250.78</v>
      </c>
      <c r="C12083" s="6">
        <v>241.21771000000001</v>
      </c>
      <c r="D12083" s="6">
        <v>3.9641741064534497E-2</v>
      </c>
      <c r="E12083" s="4">
        <f t="shared" si="47"/>
        <v>0.16619990117494657</v>
      </c>
      <c r="F12083" s="4"/>
    </row>
    <row r="12084" spans="1:6" ht="13.2" x14ac:dyDescent="0.25">
      <c r="A12084" s="5">
        <v>44871.416666666664</v>
      </c>
      <c r="B12084" s="6">
        <v>233</v>
      </c>
      <c r="C12084" s="6">
        <v>239.13577000000001</v>
      </c>
      <c r="D12084" s="6">
        <v>2.5658102089871401E-2</v>
      </c>
      <c r="E12084" s="4">
        <f t="shared" si="47"/>
        <v>0.1646921420856548</v>
      </c>
      <c r="F12084" s="4"/>
    </row>
    <row r="12085" spans="1:6" ht="13.2" x14ac:dyDescent="0.25">
      <c r="A12085" s="5">
        <v>44871.458333333336</v>
      </c>
      <c r="B12085" s="6">
        <v>228.69</v>
      </c>
      <c r="C12085" s="6">
        <v>238.24323000000001</v>
      </c>
      <c r="D12085" s="6">
        <v>4.0098642047457098E-2</v>
      </c>
      <c r="E12085" s="4">
        <f t="shared" si="47"/>
        <v>0.16222709016285938</v>
      </c>
      <c r="F12085" s="4"/>
    </row>
    <row r="12086" spans="1:6" ht="13.2" x14ac:dyDescent="0.25">
      <c r="A12086" s="5">
        <v>44871.5</v>
      </c>
      <c r="B12086" s="6">
        <v>252.61</v>
      </c>
      <c r="C12086" s="6">
        <v>241.38281000000001</v>
      </c>
      <c r="D12086" s="6">
        <v>4.6511969928595999E-2</v>
      </c>
      <c r="E12086" s="4">
        <f t="shared" si="47"/>
        <v>0.1629789999193938</v>
      </c>
      <c r="F12086" s="4"/>
    </row>
    <row r="12087" spans="1:6" ht="13.2" x14ac:dyDescent="0.25">
      <c r="A12087" s="5">
        <v>44871.541666666664</v>
      </c>
      <c r="B12087" s="6">
        <v>250.37</v>
      </c>
      <c r="C12087" s="6">
        <v>244.84135000000001</v>
      </c>
      <c r="D12087" s="6">
        <v>2.2580540419336801E-2</v>
      </c>
      <c r="E12087" s="4">
        <f t="shared" si="47"/>
        <v>0.16386792827158983</v>
      </c>
      <c r="F12087" s="4"/>
    </row>
    <row r="12088" spans="1:6" ht="13.2" x14ac:dyDescent="0.25">
      <c r="A12088" s="5">
        <v>44871.583333333336</v>
      </c>
      <c r="B12088" s="6">
        <v>247.18</v>
      </c>
      <c r="C12088" s="6">
        <v>237.90708000000001</v>
      </c>
      <c r="D12088" s="6">
        <v>3.8977066172221499E-2</v>
      </c>
      <c r="E12088" s="4">
        <f t="shared" si="47"/>
        <v>0.16267688169347402</v>
      </c>
      <c r="F12088" s="4"/>
    </row>
    <row r="12089" spans="1:6" ht="13.2" x14ac:dyDescent="0.25">
      <c r="A12089" s="5">
        <v>44871.625</v>
      </c>
      <c r="B12089" s="6">
        <v>234.86</v>
      </c>
      <c r="C12089" s="6">
        <v>208.04414</v>
      </c>
      <c r="D12089" s="6">
        <v>0.12889505082911701</v>
      </c>
      <c r="E12089" s="4">
        <f t="shared" si="47"/>
        <v>0.16404591029794338</v>
      </c>
      <c r="F12089" s="4"/>
    </row>
    <row r="12090" spans="1:6" ht="13.2" x14ac:dyDescent="0.25">
      <c r="A12090" s="5">
        <v>44871.666666666664</v>
      </c>
      <c r="B12090" s="6">
        <v>162.86000000000001</v>
      </c>
      <c r="C12090" s="6">
        <v>166.24234000000001</v>
      </c>
      <c r="D12090" s="6">
        <v>2.0345839694027399E-2</v>
      </c>
      <c r="E12090" s="4">
        <f t="shared" si="47"/>
        <v>0.15951013435644315</v>
      </c>
      <c r="F12090" s="4"/>
    </row>
    <row r="12091" spans="1:6" ht="13.2" x14ac:dyDescent="0.25">
      <c r="A12091" s="5">
        <v>44871.708333333336</v>
      </c>
      <c r="B12091" s="6">
        <v>131.99</v>
      </c>
      <c r="C12091" s="6">
        <v>135.37816000000001</v>
      </c>
      <c r="D12091" s="6">
        <v>2.50273751689341E-2</v>
      </c>
      <c r="E12091" s="4">
        <f t="shared" si="47"/>
        <v>0.14650382352315403</v>
      </c>
      <c r="F12091" s="4"/>
    </row>
    <row r="12092" spans="1:6" ht="13.2" x14ac:dyDescent="0.25">
      <c r="A12092" s="5">
        <v>44871.75</v>
      </c>
      <c r="B12092" s="6">
        <v>118.47</v>
      </c>
      <c r="C12092" s="6">
        <v>127.52937</v>
      </c>
      <c r="D12092" s="6">
        <v>7.1037518651585904E-2</v>
      </c>
      <c r="E12092" s="4">
        <f t="shared" si="47"/>
        <v>0.1325013877492586</v>
      </c>
      <c r="F12092" s="4"/>
    </row>
    <row r="12093" spans="1:6" ht="13.2" x14ac:dyDescent="0.25">
      <c r="A12093" s="5">
        <v>44871.791666666664</v>
      </c>
      <c r="B12093" s="6">
        <v>123.82</v>
      </c>
      <c r="C12093" s="6">
        <v>130.28025</v>
      </c>
      <c r="D12093" s="6">
        <v>4.9587331924831203E-2</v>
      </c>
      <c r="E12093" s="4">
        <f t="shared" si="47"/>
        <v>0.11754268472031665</v>
      </c>
      <c r="F12093" s="4"/>
    </row>
    <row r="12094" spans="1:6" ht="13.2" x14ac:dyDescent="0.25">
      <c r="A12094" s="5">
        <v>44871.833333333336</v>
      </c>
      <c r="B12094" s="6">
        <v>125.9</v>
      </c>
      <c r="C12094" s="6">
        <v>130.16638</v>
      </c>
      <c r="D12094" s="6">
        <v>3.2776358995310402E-2</v>
      </c>
      <c r="E12094" s="4">
        <f t="shared" si="47"/>
        <v>0.1022429902985143</v>
      </c>
      <c r="F12094" s="4"/>
    </row>
    <row r="12095" spans="1:6" ht="13.2" x14ac:dyDescent="0.25">
      <c r="A12095" s="5">
        <v>44871.875</v>
      </c>
      <c r="B12095" s="6">
        <v>118.65</v>
      </c>
      <c r="C12095" s="6">
        <v>130.26070000000001</v>
      </c>
      <c r="D12095" s="6">
        <v>8.9134328312376596E-2</v>
      </c>
      <c r="E12095" s="4">
        <f t="shared" si="47"/>
        <v>8.8238773048426158E-2</v>
      </c>
      <c r="F12095" s="4"/>
    </row>
    <row r="12096" spans="1:6" ht="13.2" x14ac:dyDescent="0.25">
      <c r="A12096" s="5">
        <v>44871.916666666664</v>
      </c>
      <c r="B12096" s="6">
        <v>118.8</v>
      </c>
      <c r="C12096" s="6">
        <v>141.33105</v>
      </c>
      <c r="D12096" s="6">
        <v>0.159420382145324</v>
      </c>
      <c r="E12096" s="4">
        <f t="shared" si="47"/>
        <v>7.7376035057619932E-2</v>
      </c>
      <c r="F12096" s="4"/>
    </row>
    <row r="12097" spans="1:6" ht="13.2" x14ac:dyDescent="0.25">
      <c r="A12097" s="5">
        <v>44871.958333333336</v>
      </c>
      <c r="B12097" s="6">
        <v>124.47</v>
      </c>
      <c r="C12097" s="6">
        <v>170.03322</v>
      </c>
      <c r="D12097" s="6">
        <v>0.26796657735470703</v>
      </c>
      <c r="E12097" s="4">
        <f t="shared" si="47"/>
        <v>7.078612716075551E-2</v>
      </c>
      <c r="F12097" s="4"/>
    </row>
    <row r="12098" spans="1:6" ht="13.2" x14ac:dyDescent="0.25">
      <c r="A12098" s="5">
        <v>44869</v>
      </c>
      <c r="B12098" s="6">
        <v>163.21</v>
      </c>
      <c r="C12098" s="6">
        <v>233.32843</v>
      </c>
      <c r="D12098" s="6">
        <v>0.30051387222722897</v>
      </c>
      <c r="E12098" s="4">
        <f t="shared" si="47"/>
        <v>7.0392342153890036E-2</v>
      </c>
      <c r="F12098" s="4"/>
    </row>
    <row r="12099" spans="1:6" ht="13.2" x14ac:dyDescent="0.25">
      <c r="A12099" s="5">
        <v>44869.041666666664</v>
      </c>
      <c r="B12099" s="6">
        <v>252.53</v>
      </c>
      <c r="C12099" s="6">
        <v>268.58818000000002</v>
      </c>
      <c r="D12099" s="6">
        <v>5.9787366666694E-2</v>
      </c>
      <c r="E12099" s="4">
        <f t="shared" si="47"/>
        <v>7.0047261675848529E-2</v>
      </c>
      <c r="F12099" s="4"/>
    </row>
    <row r="12100" spans="1:6" ht="13.2" x14ac:dyDescent="0.25">
      <c r="A12100" s="5">
        <v>44869.083333333336</v>
      </c>
      <c r="B12100" s="6">
        <v>289.14999999999998</v>
      </c>
      <c r="C12100" s="6">
        <v>281.37761999999998</v>
      </c>
      <c r="D12100" s="6">
        <v>2.7622594860245101E-2</v>
      </c>
      <c r="E12100" s="4">
        <f t="shared" si="47"/>
        <v>7.0007083036729326E-2</v>
      </c>
      <c r="F12100" s="4"/>
    </row>
    <row r="12101" spans="1:6" ht="13.2" x14ac:dyDescent="0.25">
      <c r="A12101" s="5">
        <v>44869.125</v>
      </c>
      <c r="B12101" s="6">
        <v>291.12</v>
      </c>
      <c r="C12101" s="6">
        <v>279.70706000000001</v>
      </c>
      <c r="D12101" s="6">
        <v>4.0803188879107902E-2</v>
      </c>
      <c r="E12101" s="4">
        <f t="shared" si="47"/>
        <v>7.1473380031814415E-2</v>
      </c>
      <c r="F12101" s="4"/>
    </row>
    <row r="12102" spans="1:6" ht="13.2" x14ac:dyDescent="0.25">
      <c r="A12102" s="5">
        <v>44869.166666666664</v>
      </c>
      <c r="B12102" s="6">
        <v>289.62</v>
      </c>
      <c r="C12102" s="6">
        <v>280.24345</v>
      </c>
      <c r="D12102" s="6">
        <v>3.3458587524525497E-2</v>
      </c>
      <c r="E12102" s="4">
        <f t="shared" si="47"/>
        <v>7.11983181371314E-2</v>
      </c>
      <c r="F12102" s="4"/>
    </row>
    <row r="12103" spans="1:6" ht="13.2" x14ac:dyDescent="0.25">
      <c r="A12103" s="5">
        <v>44869.208333333336</v>
      </c>
      <c r="B12103" s="6">
        <v>289.51</v>
      </c>
      <c r="C12103" s="6">
        <v>286.29694999999998</v>
      </c>
      <c r="D12103" s="6">
        <v>1.12227880876831E-2</v>
      </c>
      <c r="E12103" s="4">
        <f t="shared" si="47"/>
        <v>7.152394207606097E-2</v>
      </c>
      <c r="F12103" s="4"/>
    </row>
    <row r="12104" spans="1:6" ht="13.2" x14ac:dyDescent="0.25">
      <c r="A12104" s="5">
        <v>44869.25</v>
      </c>
      <c r="B12104" s="6">
        <v>292.83</v>
      </c>
      <c r="C12104" s="6">
        <v>289.63495999999998</v>
      </c>
      <c r="D12104" s="6">
        <v>1.10312650102736E-2</v>
      </c>
      <c r="E12104" s="4">
        <f t="shared" si="47"/>
        <v>6.9572528892762192E-2</v>
      </c>
      <c r="F12104" s="4"/>
    </row>
    <row r="12105" spans="1:6" ht="13.2" x14ac:dyDescent="0.25">
      <c r="A12105" s="5">
        <v>44869.291666666664</v>
      </c>
      <c r="B12105" s="6">
        <v>298.48</v>
      </c>
      <c r="C12105" s="6">
        <v>287.31321000000003</v>
      </c>
      <c r="D12105" s="6">
        <v>3.8866260273935797E-2</v>
      </c>
      <c r="E12105" s="4">
        <f t="shared" si="47"/>
        <v>6.8793582201802983E-2</v>
      </c>
      <c r="F12105" s="4"/>
    </row>
    <row r="12106" spans="1:6" ht="13.2" x14ac:dyDescent="0.25">
      <c r="A12106" s="5">
        <v>44869.333333333336</v>
      </c>
      <c r="B12106" s="6">
        <v>304.55</v>
      </c>
      <c r="C12106" s="6">
        <v>285.11228999999997</v>
      </c>
      <c r="D12106" s="6">
        <v>6.8175630029838494E-2</v>
      </c>
      <c r="E12106" s="4">
        <f t="shared" si="47"/>
        <v>6.871418243157347E-2</v>
      </c>
      <c r="F12106" s="4"/>
    </row>
    <row r="12107" spans="1:6" ht="13.2" x14ac:dyDescent="0.25">
      <c r="A12107" s="5">
        <v>44869.375</v>
      </c>
      <c r="B12107" s="6">
        <v>304.51</v>
      </c>
      <c r="C12107" s="6">
        <v>284.59548000000001</v>
      </c>
      <c r="D12107" s="6">
        <v>6.9974828834245606E-2</v>
      </c>
      <c r="E12107" s="4">
        <f t="shared" si="47"/>
        <v>6.9978061088644766E-2</v>
      </c>
      <c r="F12107" s="4"/>
    </row>
    <row r="12108" spans="1:6" ht="13.2" x14ac:dyDescent="0.25">
      <c r="A12108" s="5">
        <v>44869.416666666664</v>
      </c>
      <c r="B12108" s="6">
        <v>302.14999999999998</v>
      </c>
      <c r="C12108" s="6">
        <v>287.23725999999999</v>
      </c>
      <c r="D12108" s="6">
        <v>5.1917846591350902E-2</v>
      </c>
      <c r="E12108" s="4">
        <f t="shared" si="47"/>
        <v>7.1072217109539745E-2</v>
      </c>
      <c r="F12108" s="4"/>
    </row>
    <row r="12109" spans="1:6" ht="13.2" x14ac:dyDescent="0.25">
      <c r="A12109" s="5">
        <v>44869.458333333336</v>
      </c>
      <c r="B12109" s="6">
        <v>297.19</v>
      </c>
      <c r="C12109" s="6">
        <v>287.17334</v>
      </c>
      <c r="D12109" s="6">
        <v>3.4880187694303302E-2</v>
      </c>
      <c r="E12109" s="4">
        <f t="shared" si="47"/>
        <v>7.0854781511491674E-2</v>
      </c>
      <c r="F12109" s="4"/>
    </row>
    <row r="12110" spans="1:6" ht="13.2" x14ac:dyDescent="0.25">
      <c r="A12110" s="5">
        <v>44869.5</v>
      </c>
      <c r="B12110" s="6">
        <v>294.68</v>
      </c>
      <c r="C12110" s="6">
        <v>286.65908999999999</v>
      </c>
      <c r="D12110" s="6">
        <v>2.7980658139952898E-2</v>
      </c>
      <c r="E12110" s="4">
        <f t="shared" si="47"/>
        <v>7.0082643520298193E-2</v>
      </c>
      <c r="F12110" s="4"/>
    </row>
    <row r="12111" spans="1:6" ht="13.2" x14ac:dyDescent="0.25">
      <c r="A12111" s="5">
        <v>44869.541666666664</v>
      </c>
      <c r="B12111" s="6">
        <v>288.91000000000003</v>
      </c>
      <c r="C12111" s="6">
        <v>289.80833000000001</v>
      </c>
      <c r="D12111" s="6">
        <v>3.0997383684588601E-3</v>
      </c>
      <c r="E12111" s="4">
        <f t="shared" si="47"/>
        <v>6.9270943434844953E-2</v>
      </c>
      <c r="F12111" s="4"/>
    </row>
    <row r="12112" spans="1:6" ht="13.2" x14ac:dyDescent="0.25">
      <c r="A12112" s="5">
        <v>44869.583333333336</v>
      </c>
      <c r="B12112" s="6">
        <v>287.20999999999998</v>
      </c>
      <c r="C12112" s="6">
        <v>289.5548</v>
      </c>
      <c r="D12112" s="6">
        <v>8.0979489892760194E-3</v>
      </c>
      <c r="E12112" s="4">
        <f t="shared" si="47"/>
        <v>6.7984313552222231E-2</v>
      </c>
      <c r="F12112" s="4"/>
    </row>
    <row r="12113" spans="1:6" ht="13.2" x14ac:dyDescent="0.25">
      <c r="A12113" s="5">
        <v>44869.625</v>
      </c>
      <c r="B12113" s="6">
        <v>283.33999999999997</v>
      </c>
      <c r="C12113" s="6">
        <v>259.39771000000002</v>
      </c>
      <c r="D12113" s="6">
        <v>9.2299542659802003E-2</v>
      </c>
      <c r="E12113" s="4">
        <f t="shared" si="47"/>
        <v>6.6459500711834096E-2</v>
      </c>
      <c r="F12113" s="4"/>
    </row>
    <row r="12114" spans="1:6" ht="13.2" x14ac:dyDescent="0.25">
      <c r="A12114" s="5">
        <v>44869.666666666664</v>
      </c>
      <c r="B12114" s="6">
        <v>215.37</v>
      </c>
      <c r="C12114" s="6">
        <v>203.45624000000001</v>
      </c>
      <c r="D12114" s="6">
        <v>5.85568670688104E-2</v>
      </c>
      <c r="E12114" s="4">
        <f t="shared" si="47"/>
        <v>6.8051626852450045E-2</v>
      </c>
      <c r="F12114" s="4"/>
    </row>
    <row r="12115" spans="1:6" ht="13.2" x14ac:dyDescent="0.25">
      <c r="A12115" s="5">
        <v>44869.708333333336</v>
      </c>
      <c r="B12115" s="6">
        <v>158.69999999999999</v>
      </c>
      <c r="C12115" s="6">
        <v>156.654</v>
      </c>
      <c r="D12115" s="6">
        <v>1.30606304339499E-2</v>
      </c>
      <c r="E12115" s="4">
        <f t="shared" si="47"/>
        <v>6.7553012488492395E-2</v>
      </c>
      <c r="F12115" s="4"/>
    </row>
    <row r="12116" spans="1:6" ht="13.2" x14ac:dyDescent="0.25">
      <c r="A12116" s="5">
        <v>44869.75</v>
      </c>
      <c r="B12116" s="6">
        <v>148.01</v>
      </c>
      <c r="C12116" s="6">
        <v>141.63396</v>
      </c>
      <c r="D12116" s="6">
        <v>4.5017734447303302E-2</v>
      </c>
      <c r="E12116" s="4">
        <f t="shared" si="47"/>
        <v>6.6468854813313952E-2</v>
      </c>
      <c r="F12116" s="4"/>
    </row>
    <row r="12117" spans="1:6" ht="13.2" x14ac:dyDescent="0.25">
      <c r="A12117" s="5">
        <v>44869.791666666664</v>
      </c>
      <c r="B12117" s="6">
        <v>137.1</v>
      </c>
      <c r="C12117" s="6">
        <v>143.03157999999999</v>
      </c>
      <c r="D12117" s="6">
        <v>4.1470422126358299E-2</v>
      </c>
      <c r="E12117" s="4">
        <f t="shared" si="47"/>
        <v>6.6130650238377567E-2</v>
      </c>
      <c r="F12117" s="4"/>
    </row>
    <row r="12118" spans="1:6" ht="13.2" x14ac:dyDescent="0.25">
      <c r="A12118" s="5">
        <v>44869.833333333336</v>
      </c>
      <c r="B12118" s="6">
        <v>137.5</v>
      </c>
      <c r="C12118" s="6">
        <v>142.19542999999999</v>
      </c>
      <c r="D12118" s="6">
        <v>3.3020962769337803E-2</v>
      </c>
      <c r="E12118" s="4">
        <f t="shared" si="47"/>
        <v>6.6140842062295396E-2</v>
      </c>
      <c r="F12118" s="4"/>
    </row>
    <row r="12119" spans="1:6" ht="13.2" x14ac:dyDescent="0.25">
      <c r="A12119" s="5">
        <v>44869.875</v>
      </c>
      <c r="B12119" s="6">
        <v>132.99</v>
      </c>
      <c r="C12119" s="6">
        <v>143.64341999999999</v>
      </c>
      <c r="D12119" s="6">
        <v>7.4165736237691807E-2</v>
      </c>
      <c r="E12119" s="4">
        <f t="shared" si="47"/>
        <v>6.5517150725850182E-2</v>
      </c>
      <c r="F12119" s="4"/>
    </row>
    <row r="12120" spans="1:6" ht="13.2" x14ac:dyDescent="0.25">
      <c r="A12120" s="5">
        <v>44869.916666666664</v>
      </c>
      <c r="B12120" s="6">
        <v>129.04</v>
      </c>
      <c r="C12120" s="6">
        <v>156.4015</v>
      </c>
      <c r="D12120" s="6">
        <v>0.174943974322496</v>
      </c>
      <c r="E12120" s="4">
        <f t="shared" si="47"/>
        <v>6.6163967066565701E-2</v>
      </c>
      <c r="F12120" s="4"/>
    </row>
    <row r="12121" spans="1:6" ht="13.2" x14ac:dyDescent="0.25">
      <c r="A12121" s="5">
        <v>44869.958333333336</v>
      </c>
      <c r="B12121" s="6">
        <v>149.66999999999999</v>
      </c>
      <c r="C12121" s="6">
        <v>184.46535</v>
      </c>
      <c r="D12121" s="6">
        <v>0.18862810820568701</v>
      </c>
      <c r="E12121" s="4">
        <f t="shared" si="47"/>
        <v>6.2858197518689859E-2</v>
      </c>
      <c r="F12121" s="4"/>
    </row>
    <row r="12122" spans="1:6" ht="13.2" x14ac:dyDescent="0.25">
      <c r="A12122" s="5">
        <v>44870</v>
      </c>
      <c r="B12122" s="6">
        <v>205.79</v>
      </c>
      <c r="C12122" s="6">
        <v>236.9785</v>
      </c>
      <c r="D12122" s="6">
        <v>0.13160898562527801</v>
      </c>
      <c r="E12122" s="4">
        <f t="shared" si="47"/>
        <v>5.5820493910275236E-2</v>
      </c>
      <c r="F12122" s="4"/>
    </row>
    <row r="12123" spans="1:6" ht="13.2" x14ac:dyDescent="0.25">
      <c r="A12123" s="5">
        <v>44870.041666666664</v>
      </c>
      <c r="B12123" s="6">
        <v>275.31</v>
      </c>
      <c r="C12123" s="6">
        <v>271.57499999999999</v>
      </c>
      <c r="D12123" s="6">
        <v>1.37531068765534E-2</v>
      </c>
      <c r="E12123" s="4">
        <f t="shared" si="47"/>
        <v>5.3902399752352705E-2</v>
      </c>
      <c r="F12123" s="4"/>
    </row>
    <row r="12124" spans="1:6" ht="13.2" x14ac:dyDescent="0.25">
      <c r="A12124" s="5">
        <v>44870.083333333336</v>
      </c>
      <c r="B12124" s="6">
        <v>292.85000000000002</v>
      </c>
      <c r="C12124" s="6">
        <v>287.45706999999999</v>
      </c>
      <c r="D12124" s="6">
        <v>1.8760818789393601E-2</v>
      </c>
      <c r="E12124" s="4">
        <f t="shared" si="47"/>
        <v>5.3533159082733893E-2</v>
      </c>
      <c r="F12124" s="4"/>
    </row>
    <row r="12125" spans="1:6" ht="13.2" x14ac:dyDescent="0.25">
      <c r="A12125" s="5">
        <v>44870.125</v>
      </c>
      <c r="B12125" s="6">
        <v>284.95999999999998</v>
      </c>
      <c r="C12125" s="6">
        <v>286.09611999999998</v>
      </c>
      <c r="D12125" s="6">
        <v>3.9711129252644299E-3</v>
      </c>
      <c r="E12125" s="4">
        <f t="shared" si="47"/>
        <v>5.1998489251323748E-2</v>
      </c>
      <c r="F12125" s="4"/>
    </row>
    <row r="12126" spans="1:6" ht="13.2" x14ac:dyDescent="0.25">
      <c r="A12126" s="5">
        <v>44870.166666666664</v>
      </c>
      <c r="B12126" s="6">
        <v>279.57</v>
      </c>
      <c r="C12126" s="6">
        <v>281.83949999999999</v>
      </c>
      <c r="D12126" s="6">
        <v>8.05245538684248E-3</v>
      </c>
      <c r="E12126" s="4">
        <f t="shared" si="47"/>
        <v>5.0939900412253623E-2</v>
      </c>
      <c r="F12126" s="4"/>
    </row>
    <row r="12127" spans="1:6" ht="13.2" x14ac:dyDescent="0.25">
      <c r="A12127" s="5">
        <v>44870.208333333336</v>
      </c>
      <c r="B12127" s="6">
        <v>274.08999999999997</v>
      </c>
      <c r="C12127" s="6">
        <v>282.71530000000001</v>
      </c>
      <c r="D12127" s="6">
        <v>3.0508783925030002E-2</v>
      </c>
      <c r="E12127" s="4">
        <f t="shared" si="47"/>
        <v>5.1743483572143069E-2</v>
      </c>
      <c r="F12127" s="4"/>
    </row>
    <row r="12128" spans="1:6" ht="13.2" x14ac:dyDescent="0.25">
      <c r="A12128" s="5">
        <v>44870.25</v>
      </c>
      <c r="B12128" s="6">
        <v>265.04000000000002</v>
      </c>
      <c r="C12128" s="6">
        <v>283.28321</v>
      </c>
      <c r="D12128" s="6">
        <v>6.4399192595988905E-2</v>
      </c>
      <c r="E12128" s="4">
        <f t="shared" si="47"/>
        <v>5.3967147221547884E-2</v>
      </c>
      <c r="F12128" s="4"/>
    </row>
    <row r="12129" spans="1:6" ht="13.2" x14ac:dyDescent="0.25">
      <c r="A12129" s="5">
        <v>44870.291666666664</v>
      </c>
      <c r="B12129" s="6">
        <v>255.42</v>
      </c>
      <c r="C12129" s="6">
        <v>279.67469</v>
      </c>
      <c r="D12129" s="6">
        <v>8.6724651415542794E-2</v>
      </c>
      <c r="E12129" s="4">
        <f t="shared" si="47"/>
        <v>5.596124685244816E-2</v>
      </c>
      <c r="F12129" s="4"/>
    </row>
    <row r="12130" spans="1:6" ht="13.2" x14ac:dyDescent="0.25">
      <c r="A12130" s="5">
        <v>44870.333333333336</v>
      </c>
      <c r="B12130" s="6">
        <v>268.99</v>
      </c>
      <c r="C12130" s="6">
        <v>275.14341000000002</v>
      </c>
      <c r="D12130" s="6">
        <v>2.2364373546144501E-2</v>
      </c>
      <c r="E12130" s="4">
        <f t="shared" si="47"/>
        <v>5.4052444498960905E-2</v>
      </c>
      <c r="F12130" s="4"/>
    </row>
    <row r="12131" spans="1:6" ht="13.2" x14ac:dyDescent="0.25">
      <c r="A12131" s="5">
        <v>44870.375</v>
      </c>
      <c r="B12131" s="6">
        <v>276.02</v>
      </c>
      <c r="C12131" s="6">
        <v>271.35174000000001</v>
      </c>
      <c r="D12131" s="6">
        <v>1.7203722371560801E-2</v>
      </c>
      <c r="E12131" s="4">
        <f t="shared" si="47"/>
        <v>5.185364839634906E-2</v>
      </c>
      <c r="F12131" s="4"/>
    </row>
    <row r="12132" spans="1:6" ht="13.2" x14ac:dyDescent="0.25">
      <c r="A12132" s="5">
        <v>44870.416666666664</v>
      </c>
      <c r="B12132" s="6">
        <v>268.36</v>
      </c>
      <c r="C12132" s="6">
        <v>272.22807999999998</v>
      </c>
      <c r="D12132" s="6">
        <v>1.4208967715600601E-2</v>
      </c>
      <c r="E12132" s="4">
        <f t="shared" si="47"/>
        <v>5.0282445109859464E-2</v>
      </c>
      <c r="F12132" s="4"/>
    </row>
    <row r="12133" spans="1:6" ht="13.2" x14ac:dyDescent="0.25">
      <c r="A12133" s="5">
        <v>44870.458333333336</v>
      </c>
      <c r="B12133" s="6">
        <v>276.18</v>
      </c>
      <c r="C12133" s="6">
        <v>273.35581999999999</v>
      </c>
      <c r="D12133" s="6">
        <v>1.0331515897484799E-2</v>
      </c>
      <c r="E12133" s="4">
        <f t="shared" si="47"/>
        <v>4.9259583784992032E-2</v>
      </c>
      <c r="F12133" s="4"/>
    </row>
    <row r="12134" spans="1:6" ht="13.2" x14ac:dyDescent="0.25">
      <c r="A12134" s="5">
        <v>44870.5</v>
      </c>
      <c r="B12134" s="6">
        <v>260.01</v>
      </c>
      <c r="C12134" s="6">
        <v>270.77569</v>
      </c>
      <c r="D12134" s="6">
        <v>3.9758702119824699E-2</v>
      </c>
      <c r="E12134" s="4">
        <f t="shared" si="47"/>
        <v>4.9750335617486686E-2</v>
      </c>
      <c r="F12134" s="4"/>
    </row>
    <row r="12135" spans="1:6" ht="13.2" x14ac:dyDescent="0.25">
      <c r="A12135" s="5">
        <v>44870.541666666664</v>
      </c>
      <c r="B12135" s="6">
        <v>255.61</v>
      </c>
      <c r="C12135" s="6">
        <v>266.52420000000001</v>
      </c>
      <c r="D12135" s="6">
        <v>4.0950127605673299E-2</v>
      </c>
      <c r="E12135" s="4">
        <f t="shared" si="47"/>
        <v>5.1327435169037289E-2</v>
      </c>
      <c r="F12135" s="4"/>
    </row>
    <row r="12136" spans="1:6" ht="13.2" x14ac:dyDescent="0.25">
      <c r="A12136" s="5">
        <v>44870.583333333336</v>
      </c>
      <c r="B12136" s="6">
        <v>266.85000000000002</v>
      </c>
      <c r="C12136" s="6">
        <v>260.78460000000001</v>
      </c>
      <c r="D12136" s="6">
        <v>2.32582752202392E-2</v>
      </c>
      <c r="E12136" s="4">
        <f t="shared" si="47"/>
        <v>5.1959115428660767E-2</v>
      </c>
      <c r="F12136" s="4"/>
    </row>
    <row r="12137" spans="1:6" ht="13.2" x14ac:dyDescent="0.25">
      <c r="A12137" s="5">
        <v>44870.625</v>
      </c>
      <c r="B12137" s="6">
        <v>242.82</v>
      </c>
      <c r="C12137" s="6">
        <v>236.0061</v>
      </c>
      <c r="D12137" s="6">
        <v>2.8871711366782401E-2</v>
      </c>
      <c r="E12137" s="4">
        <f t="shared" si="47"/>
        <v>4.9316289124784946E-2</v>
      </c>
      <c r="F12137" s="4"/>
    </row>
    <row r="12138" spans="1:6" ht="13.2" x14ac:dyDescent="0.25">
      <c r="A12138" s="5">
        <v>44870.666666666664</v>
      </c>
      <c r="B12138" s="6">
        <v>156.05000000000001</v>
      </c>
      <c r="C12138" s="6">
        <v>194.53998000000001</v>
      </c>
      <c r="D12138" s="6">
        <v>0.19785125916019899</v>
      </c>
      <c r="E12138" s="4">
        <f t="shared" si="47"/>
        <v>5.5120222128592807E-2</v>
      </c>
      <c r="F12138" s="4"/>
    </row>
    <row r="12139" spans="1:6" ht="13.2" x14ac:dyDescent="0.25">
      <c r="A12139" s="5">
        <v>44870.708333333336</v>
      </c>
      <c r="B12139" s="6">
        <v>97.37</v>
      </c>
      <c r="C12139" s="6">
        <v>159.44226</v>
      </c>
      <c r="D12139" s="6">
        <v>0.38930870648722599</v>
      </c>
      <c r="E12139" s="4">
        <f t="shared" si="47"/>
        <v>7.079722529747931E-2</v>
      </c>
      <c r="F12139" s="4"/>
    </row>
    <row r="12140" spans="1:6" ht="13.2" x14ac:dyDescent="0.25">
      <c r="A12140" s="5">
        <v>44870.75</v>
      </c>
      <c r="B12140" s="6">
        <v>81.94</v>
      </c>
      <c r="C12140" s="6">
        <v>147.20432</v>
      </c>
      <c r="D12140" s="6">
        <v>0.44335872751560501</v>
      </c>
      <c r="E12140" s="4">
        <f t="shared" si="47"/>
        <v>8.7394766675325211E-2</v>
      </c>
      <c r="F12140" s="4"/>
    </row>
    <row r="12141" spans="1:6" ht="13.2" x14ac:dyDescent="0.25">
      <c r="A12141" s="5">
        <v>44870.791666666664</v>
      </c>
      <c r="B12141" s="6">
        <v>82.94</v>
      </c>
      <c r="C12141" s="6">
        <v>147.13883000000001</v>
      </c>
      <c r="D12141" s="6">
        <v>0.43631466962187998</v>
      </c>
      <c r="E12141" s="4">
        <f t="shared" si="47"/>
        <v>0.10384661032097194</v>
      </c>
      <c r="F12141" s="4"/>
    </row>
    <row r="12142" spans="1:6" ht="13.2" x14ac:dyDescent="0.25">
      <c r="A12142" s="5">
        <v>44870.833333333336</v>
      </c>
      <c r="B12142" s="6">
        <v>83.84</v>
      </c>
      <c r="C12142" s="6">
        <v>147.06931</v>
      </c>
      <c r="D12142" s="6">
        <v>0.42992865064777902</v>
      </c>
      <c r="E12142" s="4">
        <f t="shared" si="47"/>
        <v>0.12038443064924033</v>
      </c>
      <c r="F12142" s="4"/>
    </row>
    <row r="12143" spans="1:6" ht="13.2" x14ac:dyDescent="0.25">
      <c r="A12143" s="5">
        <v>44870.875</v>
      </c>
      <c r="B12143" s="6">
        <v>81.73</v>
      </c>
      <c r="C12143" s="6">
        <v>152.25871000000001</v>
      </c>
      <c r="D12143" s="6">
        <v>0.463216258695479</v>
      </c>
      <c r="E12143" s="4">
        <f t="shared" si="47"/>
        <v>0.13659486908498145</v>
      </c>
      <c r="F12143" s="4"/>
    </row>
    <row r="12144" spans="1:6" ht="13.2" x14ac:dyDescent="0.25">
      <c r="A12144" s="5">
        <v>44870.916666666664</v>
      </c>
      <c r="B12144" s="6">
        <v>91.08</v>
      </c>
      <c r="C12144" s="6">
        <v>167.51188999999999</v>
      </c>
      <c r="D12144" s="6">
        <v>0.45627740215933299</v>
      </c>
      <c r="E12144" s="4">
        <f t="shared" si="47"/>
        <v>0.14831709524484965</v>
      </c>
      <c r="F12144" s="4"/>
    </row>
    <row r="12145" spans="1:6" ht="13.2" x14ac:dyDescent="0.25">
      <c r="A12145" s="5">
        <v>44870.958333333336</v>
      </c>
      <c r="B12145" s="6">
        <v>107.06</v>
      </c>
      <c r="C12145" s="6">
        <v>194.01384999999999</v>
      </c>
      <c r="D12145" s="6">
        <v>0.44818372502787801</v>
      </c>
      <c r="E12145" s="4">
        <f t="shared" si="47"/>
        <v>0.15913191261244095</v>
      </c>
      <c r="F12145" s="4"/>
    </row>
    <row r="12146" spans="1:6" ht="13.2" x14ac:dyDescent="0.25">
      <c r="A12146" s="5">
        <v>44871</v>
      </c>
      <c r="B12146" s="6">
        <v>147.43</v>
      </c>
      <c r="C12146" s="6">
        <v>226.06949</v>
      </c>
      <c r="D12146" s="6">
        <v>0.347855387297065</v>
      </c>
      <c r="E12146" s="4">
        <f t="shared" si="47"/>
        <v>0.16814217934876541</v>
      </c>
      <c r="F12146" s="4"/>
    </row>
    <row r="12147" spans="1:6" ht="13.2" x14ac:dyDescent="0.25">
      <c r="A12147" s="5">
        <v>44871.041666666664</v>
      </c>
      <c r="B12147" s="6">
        <v>229.6</v>
      </c>
      <c r="C12147" s="6">
        <v>258.14042999999998</v>
      </c>
      <c r="D12147" s="6">
        <v>0.110561642746159</v>
      </c>
      <c r="E12147" s="4">
        <f t="shared" si="47"/>
        <v>0.17217586834333232</v>
      </c>
      <c r="F12147" s="4"/>
    </row>
    <row r="12148" spans="1:6" ht="13.2" x14ac:dyDescent="0.25">
      <c r="A12148" s="5">
        <v>44871.083333333336</v>
      </c>
      <c r="B12148" s="6">
        <v>268.14</v>
      </c>
      <c r="C12148" s="6">
        <v>272.22942</v>
      </c>
      <c r="D12148" s="6">
        <v>1.50219619907356E-2</v>
      </c>
      <c r="E12148" s="4">
        <f t="shared" si="47"/>
        <v>0.17202008264338822</v>
      </c>
      <c r="F12148" s="4"/>
    </row>
    <row r="12149" spans="1:6" ht="13.2" x14ac:dyDescent="0.25">
      <c r="A12149" s="5">
        <v>44871.125</v>
      </c>
      <c r="B12149" s="6">
        <v>261.08</v>
      </c>
      <c r="C12149" s="6">
        <v>271.17327999999998</v>
      </c>
      <c r="D12149" s="6">
        <v>3.7220776324274903E-2</v>
      </c>
      <c r="E12149" s="4">
        <f t="shared" si="47"/>
        <v>0.17340548528501365</v>
      </c>
      <c r="F12149" s="4"/>
    </row>
    <row r="12150" spans="1:6" ht="13.2" x14ac:dyDescent="0.25">
      <c r="A12150" s="5">
        <v>44871.166666666664</v>
      </c>
      <c r="B12150" s="6">
        <v>264.99</v>
      </c>
      <c r="C12150" s="6">
        <v>268.34136000000001</v>
      </c>
      <c r="D12150" s="6">
        <v>1.2489166783681701E-2</v>
      </c>
      <c r="E12150" s="4">
        <f t="shared" si="47"/>
        <v>0.17359034825988195</v>
      </c>
      <c r="F12150" s="4"/>
    </row>
    <row r="12151" spans="1:6" ht="13.2" x14ac:dyDescent="0.25">
      <c r="A12151" s="5">
        <v>44871.208333333336</v>
      </c>
      <c r="B12151" s="6">
        <v>253.71</v>
      </c>
      <c r="C12151" s="6">
        <v>269.37576000000001</v>
      </c>
      <c r="D12151" s="6">
        <v>5.8155789518700499E-2</v>
      </c>
      <c r="E12151" s="4">
        <f t="shared" si="47"/>
        <v>0.17474230682628489</v>
      </c>
      <c r="F12151" s="4"/>
    </row>
    <row r="12152" spans="1:6" ht="13.2" x14ac:dyDescent="0.25">
      <c r="A12152" s="5">
        <v>44871.25</v>
      </c>
      <c r="B12152" s="6">
        <v>236.06</v>
      </c>
      <c r="C12152" s="6">
        <v>268.51564000000002</v>
      </c>
      <c r="D12152" s="6">
        <v>0.120870575732571</v>
      </c>
      <c r="E12152" s="4">
        <f t="shared" si="47"/>
        <v>0.17709528112364248</v>
      </c>
      <c r="F12152" s="4"/>
    </row>
    <row r="12153" spans="1:6" ht="13.2" x14ac:dyDescent="0.25">
      <c r="A12153" s="5">
        <v>44871.291666666664</v>
      </c>
      <c r="B12153" s="6">
        <v>231.3</v>
      </c>
      <c r="C12153" s="6">
        <v>263.77994000000001</v>
      </c>
      <c r="D12153" s="6">
        <v>0.12313271433756399</v>
      </c>
      <c r="E12153" s="4">
        <f t="shared" si="47"/>
        <v>0.1786122837453934</v>
      </c>
      <c r="F12153" s="4"/>
    </row>
    <row r="12154" spans="1:6" ht="13.2" x14ac:dyDescent="0.25">
      <c r="A12154" s="5">
        <v>44871.333333333336</v>
      </c>
      <c r="B12154" s="6">
        <v>260</v>
      </c>
      <c r="C12154" s="6">
        <v>260.71132</v>
      </c>
      <c r="D12154" s="6">
        <v>2.7283817212079599E-3</v>
      </c>
      <c r="E12154" s="4">
        <f t="shared" si="47"/>
        <v>0.17779411741935436</v>
      </c>
      <c r="F12154" s="4"/>
    </row>
    <row r="12155" spans="1:6" ht="13.2" x14ac:dyDescent="0.25">
      <c r="A12155" s="5">
        <v>44871.375</v>
      </c>
      <c r="B12155" s="6">
        <v>250.78</v>
      </c>
      <c r="C12155" s="6">
        <v>258.46632</v>
      </c>
      <c r="D12155" s="6">
        <v>2.97381879387612E-2</v>
      </c>
      <c r="E12155" s="4">
        <f t="shared" si="47"/>
        <v>0.1783163868179877</v>
      </c>
      <c r="F12155" s="4"/>
    </row>
    <row r="12156" spans="1:6" ht="13.2" x14ac:dyDescent="0.25">
      <c r="A12156" s="5">
        <v>44871.416666666664</v>
      </c>
      <c r="B12156" s="6">
        <v>233</v>
      </c>
      <c r="C12156" s="6">
        <v>258.56864999999999</v>
      </c>
      <c r="D12156" s="6">
        <v>9.8885344375661904E-2</v>
      </c>
      <c r="E12156" s="4">
        <f t="shared" si="47"/>
        <v>0.18184456917882363</v>
      </c>
      <c r="F12156" s="4"/>
    </row>
    <row r="12157" spans="1:6" ht="13.2" x14ac:dyDescent="0.25">
      <c r="A12157" s="5">
        <v>44871.458333333336</v>
      </c>
      <c r="B12157" s="6">
        <v>228.69</v>
      </c>
      <c r="C12157" s="6">
        <v>259.90030999999999</v>
      </c>
      <c r="D12157" s="6">
        <v>0.120085697473773</v>
      </c>
      <c r="E12157" s="4">
        <f t="shared" si="47"/>
        <v>0.18641766007783564</v>
      </c>
      <c r="F12157" s="4"/>
    </row>
    <row r="12158" spans="1:6" ht="13.2" x14ac:dyDescent="0.25">
      <c r="A12158" s="5">
        <v>44871.5</v>
      </c>
      <c r="B12158" s="6">
        <v>252.61</v>
      </c>
      <c r="C12158" s="6">
        <v>260.84908000000001</v>
      </c>
      <c r="D12158" s="6">
        <v>3.1585620313477801E-2</v>
      </c>
      <c r="E12158" s="4">
        <f t="shared" si="47"/>
        <v>0.18607711500257118</v>
      </c>
      <c r="F12158" s="4"/>
    </row>
    <row r="12159" spans="1:6" ht="13.2" x14ac:dyDescent="0.25">
      <c r="A12159" s="5">
        <v>44871.541666666664</v>
      </c>
      <c r="B12159" s="6">
        <v>250.37</v>
      </c>
      <c r="C12159" s="6">
        <v>261.13243</v>
      </c>
      <c r="D12159" s="6">
        <v>4.1214451992806801E-2</v>
      </c>
      <c r="E12159" s="4">
        <f t="shared" si="47"/>
        <v>0.18608812851870174</v>
      </c>
      <c r="F12159" s="4"/>
    </row>
    <row r="12160" spans="1:6" ht="13.2" x14ac:dyDescent="0.25">
      <c r="A12160" s="5">
        <v>44871.583333333336</v>
      </c>
      <c r="B12160" s="6">
        <v>247.18</v>
      </c>
      <c r="C12160" s="6">
        <v>256.32549999999998</v>
      </c>
      <c r="D12160" s="6">
        <v>3.5679243774029298E-2</v>
      </c>
      <c r="E12160" s="4">
        <f t="shared" si="47"/>
        <v>0.18660566887510965</v>
      </c>
      <c r="F12160" s="4"/>
    </row>
    <row r="12161" spans="1:6" ht="13.2" x14ac:dyDescent="0.25">
      <c r="A12161" s="5">
        <v>44871.625</v>
      </c>
      <c r="B12161" s="6">
        <v>234.86</v>
      </c>
      <c r="C12161" s="6">
        <v>230.38614999999999</v>
      </c>
      <c r="D12161" s="6">
        <v>1.9418919062626001E-2</v>
      </c>
      <c r="E12161" s="4">
        <f t="shared" si="47"/>
        <v>0.18621180252910316</v>
      </c>
      <c r="F12161" s="4"/>
    </row>
    <row r="12162" spans="1:6" ht="13.2" x14ac:dyDescent="0.25">
      <c r="A12162" s="5">
        <v>44871.666666666664</v>
      </c>
      <c r="B12162" s="6">
        <v>162.86000000000001</v>
      </c>
      <c r="C12162" s="6">
        <v>188.55701999999999</v>
      </c>
      <c r="D12162" s="6">
        <v>0.13628248897866499</v>
      </c>
      <c r="E12162" s="4">
        <f t="shared" si="47"/>
        <v>0.18364643710487252</v>
      </c>
      <c r="F12162" s="4"/>
    </row>
    <row r="12163" spans="1:6" ht="13.2" x14ac:dyDescent="0.25">
      <c r="A12163" s="5">
        <v>44871.708333333336</v>
      </c>
      <c r="B12163" s="6">
        <v>131.99</v>
      </c>
      <c r="C12163" s="6">
        <v>154.42675</v>
      </c>
      <c r="D12163" s="6">
        <v>0.14529056656311101</v>
      </c>
      <c r="E12163" s="4">
        <f t="shared" si="47"/>
        <v>0.17347901460803439</v>
      </c>
      <c r="F12163" s="4"/>
    </row>
    <row r="12164" spans="1:6" ht="13.2" x14ac:dyDescent="0.25">
      <c r="A12164" s="5">
        <v>44871.75</v>
      </c>
      <c r="B12164" s="6">
        <v>118.47</v>
      </c>
      <c r="C12164" s="6">
        <v>143.66541000000001</v>
      </c>
      <c r="D12164" s="6">
        <v>0.17537561755470499</v>
      </c>
      <c r="E12164" s="4">
        <f t="shared" si="47"/>
        <v>0.1623130516929969</v>
      </c>
      <c r="F12164" s="4"/>
    </row>
    <row r="12165" spans="1:6" ht="13.2" x14ac:dyDescent="0.25">
      <c r="A12165" s="5">
        <v>44871.791666666664</v>
      </c>
      <c r="B12165" s="6">
        <v>123.82</v>
      </c>
      <c r="C12165" s="6">
        <v>145.27516</v>
      </c>
      <c r="D12165" s="6">
        <v>0.147686362899204</v>
      </c>
      <c r="E12165" s="4">
        <f t="shared" si="47"/>
        <v>0.15028687224621873</v>
      </c>
      <c r="F12165" s="4"/>
    </row>
    <row r="12166" spans="1:6" ht="13.2" x14ac:dyDescent="0.25">
      <c r="A12166" s="5">
        <v>44871.833333333336</v>
      </c>
      <c r="B12166" s="6">
        <v>125.9</v>
      </c>
      <c r="C12166" s="6">
        <v>145.37097</v>
      </c>
      <c r="D12166" s="6">
        <v>0.13393987809257901</v>
      </c>
      <c r="E12166" s="4">
        <f t="shared" si="47"/>
        <v>0.13795400672308542</v>
      </c>
      <c r="F12166" s="4"/>
    </row>
    <row r="12167" spans="1:6" ht="13.2" x14ac:dyDescent="0.25">
      <c r="A12167" s="5">
        <v>44871.875</v>
      </c>
      <c r="B12167" s="6">
        <v>118.65</v>
      </c>
      <c r="C12167" s="6">
        <v>147.2807</v>
      </c>
      <c r="D12167" s="6">
        <v>0.19439546389988599</v>
      </c>
      <c r="E12167" s="4">
        <f t="shared" si="47"/>
        <v>0.12675314027326906</v>
      </c>
      <c r="F12167" s="4"/>
    </row>
    <row r="12168" spans="1:6" ht="13.2" x14ac:dyDescent="0.25">
      <c r="A12168" s="5">
        <v>44871.916666666664</v>
      </c>
      <c r="B12168" s="6">
        <v>118.8</v>
      </c>
      <c r="C12168" s="6">
        <v>159.1009</v>
      </c>
      <c r="D12168" s="6">
        <v>0.25330403536372198</v>
      </c>
      <c r="E12168" s="4">
        <f t="shared" si="47"/>
        <v>0.11829591665678525</v>
      </c>
      <c r="F12168" s="4"/>
    </row>
    <row r="12169" spans="1:6" ht="13.2" x14ac:dyDescent="0.25">
      <c r="A12169" s="5">
        <v>44871.958333333336</v>
      </c>
      <c r="B12169" s="6">
        <v>124.47</v>
      </c>
      <c r="C12169" s="6">
        <v>184.85930999999999</v>
      </c>
      <c r="D12169" s="6">
        <v>0.32667713625026501</v>
      </c>
      <c r="E12169" s="4">
        <f t="shared" si="47"/>
        <v>0.11323314212438469</v>
      </c>
      <c r="F12169" s="4"/>
    </row>
    <row r="12170" spans="1:6" ht="13.2" x14ac:dyDescent="0.25">
      <c r="A12170" s="5">
        <v>44872</v>
      </c>
      <c r="B12170" s="6">
        <v>176.94</v>
      </c>
      <c r="C12170" s="6">
        <v>217.09395000000001</v>
      </c>
      <c r="D12170" s="6">
        <v>0.18496116543091101</v>
      </c>
      <c r="E12170" s="4">
        <f t="shared" si="47"/>
        <v>0.10644588287996161</v>
      </c>
      <c r="F12170" s="4"/>
    </row>
    <row r="12171" spans="1:6" ht="13.2" x14ac:dyDescent="0.25">
      <c r="A12171" s="5">
        <v>44872.041666666664</v>
      </c>
      <c r="B12171" s="6">
        <v>263.77</v>
      </c>
      <c r="C12171" s="6">
        <v>250.27566999999999</v>
      </c>
      <c r="D12171" s="6">
        <v>5.3917865847686999E-2</v>
      </c>
      <c r="E12171" s="4">
        <f t="shared" si="47"/>
        <v>0.10408572550919194</v>
      </c>
      <c r="F12171" s="4"/>
    </row>
    <row r="12172" spans="1:6" ht="13.2" x14ac:dyDescent="0.25">
      <c r="A12172" s="5">
        <v>44872.083333333336</v>
      </c>
      <c r="B12172" s="6">
        <v>287.51</v>
      </c>
      <c r="C12172" s="6">
        <v>266.89526000000001</v>
      </c>
      <c r="D12172" s="6">
        <v>7.7239063743582304E-2</v>
      </c>
      <c r="E12172" s="4">
        <f t="shared" si="47"/>
        <v>0.1066781047488939</v>
      </c>
      <c r="F12172" s="4"/>
    </row>
    <row r="12173" spans="1:6" ht="13.2" x14ac:dyDescent="0.25">
      <c r="A12173" s="5">
        <v>44872.125</v>
      </c>
      <c r="B12173" s="6">
        <v>283.92</v>
      </c>
      <c r="C12173" s="6">
        <v>265.55131999999998</v>
      </c>
      <c r="D12173" s="6">
        <v>6.9171864783048501E-2</v>
      </c>
      <c r="E12173" s="4">
        <f t="shared" si="47"/>
        <v>0.1080094001013428</v>
      </c>
      <c r="F12173" s="4"/>
    </row>
    <row r="12174" spans="1:6" ht="13.2" x14ac:dyDescent="0.25">
      <c r="A12174" s="5">
        <v>44872.166666666664</v>
      </c>
      <c r="B12174" s="6">
        <v>285.52999999999997</v>
      </c>
      <c r="C12174" s="6">
        <v>258.52366000000001</v>
      </c>
      <c r="D12174" s="6">
        <v>0.104463707499731</v>
      </c>
      <c r="E12174" s="4">
        <f t="shared" si="47"/>
        <v>0.11184167263117821</v>
      </c>
      <c r="F12174" s="4"/>
    </row>
    <row r="12175" spans="1:6" ht="13.2" x14ac:dyDescent="0.25">
      <c r="A12175" s="5">
        <v>44872.208333333336</v>
      </c>
      <c r="B12175" s="6">
        <v>287.33999999999997</v>
      </c>
      <c r="C12175" s="6">
        <v>255.86857000000001</v>
      </c>
      <c r="D12175" s="6">
        <v>0.122998420634468</v>
      </c>
      <c r="E12175" s="4">
        <f t="shared" si="47"/>
        <v>0.11454344892766853</v>
      </c>
      <c r="F12175" s="4"/>
    </row>
    <row r="12176" spans="1:6" ht="13.2" x14ac:dyDescent="0.25">
      <c r="A12176" s="5">
        <v>44872.25</v>
      </c>
      <c r="B12176" s="6">
        <v>276.73</v>
      </c>
      <c r="C12176" s="6">
        <v>254.17345</v>
      </c>
      <c r="D12176" s="6">
        <v>8.8744713501744593E-2</v>
      </c>
      <c r="E12176" s="4">
        <f t="shared" si="47"/>
        <v>0.11320487133471739</v>
      </c>
      <c r="F12176" s="4"/>
    </row>
    <row r="12177" spans="1:6" ht="13.2" x14ac:dyDescent="0.25">
      <c r="A12177" s="5">
        <v>44872.291666666664</v>
      </c>
      <c r="B12177" s="6">
        <v>258.08</v>
      </c>
      <c r="C12177" s="6">
        <v>249.66130000000001</v>
      </c>
      <c r="D12177" s="6">
        <v>3.3720484512417298E-2</v>
      </c>
      <c r="E12177" s="4">
        <f t="shared" si="47"/>
        <v>0.10947936175866964</v>
      </c>
      <c r="F12177" s="4"/>
    </row>
    <row r="12178" spans="1:6" ht="13.2" x14ac:dyDescent="0.25">
      <c r="A12178" s="5">
        <v>44872.333333333336</v>
      </c>
      <c r="B12178" s="6">
        <v>246.75</v>
      </c>
      <c r="C12178" s="6">
        <v>246.30168</v>
      </c>
      <c r="D12178" s="6">
        <v>1.82020682928348E-3</v>
      </c>
      <c r="E12178" s="4">
        <f t="shared" si="47"/>
        <v>0.10944152113817275</v>
      </c>
      <c r="F12178" s="4"/>
    </row>
    <row r="12179" spans="1:6" ht="13.2" x14ac:dyDescent="0.25">
      <c r="A12179" s="5">
        <v>44872.375</v>
      </c>
      <c r="B12179" s="6">
        <v>252.85</v>
      </c>
      <c r="C12179" s="6">
        <v>243.77583000000001</v>
      </c>
      <c r="D12179" s="6">
        <v>3.7223419565425998E-2</v>
      </c>
      <c r="E12179" s="4">
        <f t="shared" si="47"/>
        <v>0.10975340578928382</v>
      </c>
      <c r="F12179" s="4"/>
    </row>
    <row r="12180" spans="1:6" ht="13.2" x14ac:dyDescent="0.25">
      <c r="A12180" s="5">
        <v>44872.416666666664</v>
      </c>
      <c r="B12180" s="6">
        <v>269.11</v>
      </c>
      <c r="C12180" s="6">
        <v>244.25828000000001</v>
      </c>
      <c r="D12180" s="6">
        <v>0.101743613358777</v>
      </c>
      <c r="E12180" s="4">
        <f t="shared" si="47"/>
        <v>0.10987250033024692</v>
      </c>
      <c r="F12180" s="4"/>
    </row>
    <row r="12181" spans="1:6" ht="13.2" x14ac:dyDescent="0.25">
      <c r="A12181" s="5">
        <v>44872.458333333336</v>
      </c>
      <c r="B12181" s="6">
        <v>277.58999999999997</v>
      </c>
      <c r="C12181" s="6">
        <v>247.24498</v>
      </c>
      <c r="D12181" s="6">
        <v>0.12273260310482299</v>
      </c>
      <c r="E12181" s="4">
        <f t="shared" si="47"/>
        <v>0.10998278806487399</v>
      </c>
      <c r="F12181" s="4"/>
    </row>
    <row r="12182" spans="1:6" ht="13.2" x14ac:dyDescent="0.25">
      <c r="A12182" s="5">
        <v>44872.5</v>
      </c>
      <c r="B12182" s="6">
        <v>279.75</v>
      </c>
      <c r="C12182" s="6">
        <v>251.18773999999999</v>
      </c>
      <c r="D12182" s="6">
        <v>0.113708813973166</v>
      </c>
      <c r="E12182" s="4">
        <f t="shared" si="47"/>
        <v>0.11340458780069436</v>
      </c>
      <c r="F12182" s="4"/>
    </row>
    <row r="12183" spans="1:6" ht="13.2" x14ac:dyDescent="0.25">
      <c r="A12183" s="5">
        <v>44872.541666666664</v>
      </c>
      <c r="B12183" s="6">
        <v>273.06</v>
      </c>
      <c r="C12183" s="6">
        <v>254.93179000000001</v>
      </c>
      <c r="D12183" s="6">
        <v>7.1110040846612294E-2</v>
      </c>
      <c r="E12183" s="4">
        <f t="shared" si="47"/>
        <v>0.1146502373362696</v>
      </c>
      <c r="F12183" s="4"/>
    </row>
    <row r="12184" spans="1:6" ht="13.2" x14ac:dyDescent="0.25">
      <c r="A12184" s="5">
        <v>44872.583333333336</v>
      </c>
      <c r="B12184" s="6">
        <v>277.82</v>
      </c>
      <c r="C12184" s="6">
        <v>253.33018000000001</v>
      </c>
      <c r="D12184" s="6">
        <v>9.6671545411604595E-2</v>
      </c>
      <c r="E12184" s="4">
        <f t="shared" si="47"/>
        <v>0.11719158323783523</v>
      </c>
      <c r="F12184" s="4"/>
    </row>
    <row r="12185" spans="1:6" ht="13.2" x14ac:dyDescent="0.25">
      <c r="A12185" s="5">
        <v>44872.625</v>
      </c>
      <c r="B12185" s="6">
        <v>277.10000000000002</v>
      </c>
      <c r="C12185" s="6">
        <v>231.80829</v>
      </c>
      <c r="D12185" s="6">
        <v>0.19538434108633401</v>
      </c>
      <c r="E12185" s="4">
        <f t="shared" si="47"/>
        <v>0.12452347582215639</v>
      </c>
      <c r="F12185" s="4"/>
    </row>
    <row r="12186" spans="1:6" ht="13.2" x14ac:dyDescent="0.25">
      <c r="A12186" s="5">
        <v>44872.666666666664</v>
      </c>
      <c r="B12186" s="6">
        <v>226.87</v>
      </c>
      <c r="C12186" s="6">
        <v>193.89442</v>
      </c>
      <c r="D12186" s="6">
        <v>0.170069773023896</v>
      </c>
      <c r="E12186" s="4">
        <f t="shared" si="47"/>
        <v>0.125931279324041</v>
      </c>
      <c r="F12186" s="4"/>
    </row>
    <row r="12187" spans="1:6" ht="13.2" x14ac:dyDescent="0.25">
      <c r="A12187" s="5">
        <v>44872.708333333336</v>
      </c>
      <c r="B12187" s="6">
        <v>194.83</v>
      </c>
      <c r="C12187" s="6">
        <v>159.37710999999999</v>
      </c>
      <c r="D12187" s="6">
        <v>0.22244656086435499</v>
      </c>
      <c r="E12187" s="4">
        <f t="shared" si="47"/>
        <v>0.12914611241992618</v>
      </c>
      <c r="F12187" s="4"/>
    </row>
    <row r="12188" spans="1:6" ht="13.2" x14ac:dyDescent="0.25">
      <c r="A12188" s="5">
        <v>44872.75</v>
      </c>
      <c r="B12188" s="6">
        <v>193.93</v>
      </c>
      <c r="C12188" s="6">
        <v>144.76902999999999</v>
      </c>
      <c r="D12188" s="6">
        <v>0.33958209155646002</v>
      </c>
      <c r="E12188" s="4">
        <f t="shared" si="47"/>
        <v>0.13598804883666596</v>
      </c>
      <c r="F12188" s="4"/>
    </row>
    <row r="12189" spans="1:6" ht="13.2" x14ac:dyDescent="0.25">
      <c r="A12189" s="5">
        <v>44872.791666666664</v>
      </c>
      <c r="B12189" s="6">
        <v>189.57</v>
      </c>
      <c r="C12189" s="6">
        <v>143.79436000000001</v>
      </c>
      <c r="D12189" s="6">
        <v>0.318340997518956</v>
      </c>
      <c r="E12189" s="4">
        <f t="shared" si="47"/>
        <v>0.14309865861248897</v>
      </c>
      <c r="F12189" s="4"/>
    </row>
    <row r="12190" spans="1:6" ht="13.2" x14ac:dyDescent="0.25">
      <c r="A12190" s="5">
        <v>44872.833333333336</v>
      </c>
      <c r="B12190" s="6">
        <v>188.9</v>
      </c>
      <c r="C12190" s="6">
        <v>145.25667000000001</v>
      </c>
      <c r="D12190" s="6">
        <v>0.30045663307578202</v>
      </c>
      <c r="E12190" s="4">
        <f t="shared" si="47"/>
        <v>0.1500368567367891</v>
      </c>
      <c r="F12190" s="4"/>
    </row>
    <row r="12191" spans="1:6" ht="13.2" x14ac:dyDescent="0.25">
      <c r="A12191" s="5">
        <v>44872.875</v>
      </c>
      <c r="B12191" s="6">
        <v>183.51</v>
      </c>
      <c r="C12191" s="6">
        <v>148.51784000000001</v>
      </c>
      <c r="D12191" s="6">
        <v>0.23560913624922</v>
      </c>
      <c r="E12191" s="4">
        <f t="shared" si="47"/>
        <v>0.15175409308467799</v>
      </c>
      <c r="F12191" s="4"/>
    </row>
    <row r="12192" spans="1:6" ht="13.2" x14ac:dyDescent="0.25">
      <c r="A12192" s="5">
        <v>44872.916666666664</v>
      </c>
      <c r="B12192" s="6">
        <v>187.78</v>
      </c>
      <c r="C12192" s="6">
        <v>157.54103000000001</v>
      </c>
      <c r="D12192" s="6">
        <v>0.19194345752341399</v>
      </c>
      <c r="E12192" s="4">
        <f t="shared" si="47"/>
        <v>0.14919740234133183</v>
      </c>
      <c r="F12192" s="4"/>
    </row>
    <row r="12193" spans="1:6" ht="13.2" x14ac:dyDescent="0.25">
      <c r="A12193" s="5">
        <v>44872.958333333336</v>
      </c>
      <c r="B12193" s="6">
        <v>192.77</v>
      </c>
      <c r="C12193" s="6">
        <v>178.42</v>
      </c>
      <c r="D12193" s="6">
        <v>8.04282031162427E-2</v>
      </c>
      <c r="E12193" s="4">
        <f t="shared" si="47"/>
        <v>0.13893703012741426</v>
      </c>
      <c r="F12193" s="4"/>
    </row>
    <row r="12194" spans="1:6" ht="13.2" x14ac:dyDescent="0.25">
      <c r="A12194" s="5">
        <v>44870</v>
      </c>
      <c r="B12194" s="6">
        <v>205.79</v>
      </c>
      <c r="C12194" s="6">
        <v>202.24322000000001</v>
      </c>
      <c r="D12194" s="6">
        <v>1.7537200999865301E-2</v>
      </c>
      <c r="E12194" s="4">
        <f t="shared" si="47"/>
        <v>0.13196103160945402</v>
      </c>
      <c r="F12194" s="4"/>
    </row>
    <row r="12195" spans="1:6" ht="13.2" x14ac:dyDescent="0.25">
      <c r="A12195" s="5">
        <v>44870.041666666664</v>
      </c>
      <c r="B12195" s="6">
        <v>275.31</v>
      </c>
      <c r="C12195" s="6">
        <v>249.45611</v>
      </c>
      <c r="D12195" s="6">
        <v>0.10364103729509699</v>
      </c>
      <c r="E12195" s="4">
        <f t="shared" si="47"/>
        <v>0.13403283041976277</v>
      </c>
      <c r="F12195" s="4"/>
    </row>
    <row r="12196" spans="1:6" ht="13.2" x14ac:dyDescent="0.25">
      <c r="A12196" s="5">
        <v>44870.083333333336</v>
      </c>
      <c r="B12196" s="6">
        <v>292.85000000000002</v>
      </c>
      <c r="C12196" s="6">
        <v>278.57646999999997</v>
      </c>
      <c r="D12196" s="6">
        <v>5.1237385555212303E-2</v>
      </c>
      <c r="E12196" s="4">
        <f t="shared" si="47"/>
        <v>0.13294942716191402</v>
      </c>
      <c r="F12196" s="4"/>
    </row>
    <row r="12197" spans="1:6" ht="13.2" x14ac:dyDescent="0.25">
      <c r="A12197" s="5">
        <v>44870.125</v>
      </c>
      <c r="B12197" s="6">
        <v>284.95999999999998</v>
      </c>
      <c r="C12197" s="6">
        <v>281.6096</v>
      </c>
      <c r="D12197" s="6">
        <v>1.1897321682215301E-2</v>
      </c>
      <c r="E12197" s="4">
        <f t="shared" si="47"/>
        <v>0.13056298786604595</v>
      </c>
      <c r="F12197" s="4"/>
    </row>
    <row r="12198" spans="1:6" ht="13.2" x14ac:dyDescent="0.25">
      <c r="A12198" s="5">
        <v>44870.166666666664</v>
      </c>
      <c r="B12198" s="6">
        <v>279.57</v>
      </c>
      <c r="C12198" s="6">
        <v>276.31358</v>
      </c>
      <c r="D12198" s="6">
        <v>1.17852332845891E-2</v>
      </c>
      <c r="E12198" s="4">
        <f t="shared" si="47"/>
        <v>0.1267013847737484</v>
      </c>
      <c r="F12198" s="4"/>
    </row>
    <row r="12199" spans="1:6" ht="13.2" x14ac:dyDescent="0.25">
      <c r="A12199" s="5">
        <v>44870.208333333336</v>
      </c>
      <c r="B12199" s="6">
        <v>274.08999999999997</v>
      </c>
      <c r="C12199" s="6">
        <v>276.30941999999999</v>
      </c>
      <c r="D12199" s="6">
        <v>8.0323718243120804E-3</v>
      </c>
      <c r="E12199" s="4">
        <f t="shared" si="47"/>
        <v>0.12191113273999188</v>
      </c>
      <c r="F12199" s="4"/>
    </row>
    <row r="12200" spans="1:6" ht="13.2" x14ac:dyDescent="0.25">
      <c r="A12200" s="5">
        <v>44870.25</v>
      </c>
      <c r="B12200" s="6">
        <v>265.04000000000002</v>
      </c>
      <c r="C12200" s="6">
        <v>276.97176999999999</v>
      </c>
      <c r="D12200" s="6">
        <v>4.3079372312925503E-2</v>
      </c>
      <c r="E12200" s="4">
        <f t="shared" si="47"/>
        <v>0.12000841019045776</v>
      </c>
      <c r="F12200" s="4"/>
    </row>
    <row r="12201" spans="1:6" ht="13.2" x14ac:dyDescent="0.25">
      <c r="A12201" s="5">
        <v>44870.291666666664</v>
      </c>
      <c r="B12201" s="6">
        <v>255.42</v>
      </c>
      <c r="C12201" s="6">
        <v>274.61392000000001</v>
      </c>
      <c r="D12201" s="6">
        <v>6.9894199099594101E-2</v>
      </c>
      <c r="E12201" s="4">
        <f t="shared" si="47"/>
        <v>0.12151564829825678</v>
      </c>
      <c r="F12201" s="4"/>
    </row>
    <row r="12202" spans="1:6" ht="13.2" x14ac:dyDescent="0.25">
      <c r="A12202" s="5">
        <v>44870.333333333336</v>
      </c>
      <c r="B12202" s="6">
        <v>268.99</v>
      </c>
      <c r="C12202" s="6">
        <v>270.89589999999998</v>
      </c>
      <c r="D12202" s="6">
        <v>7.0355439118863503E-3</v>
      </c>
      <c r="E12202" s="4">
        <f t="shared" si="47"/>
        <v>0.12173295401003191</v>
      </c>
      <c r="F12202" s="4"/>
    </row>
    <row r="12203" spans="1:6" ht="13.2" x14ac:dyDescent="0.25">
      <c r="A12203" s="5">
        <v>44870.375</v>
      </c>
      <c r="B12203" s="6">
        <v>276.02</v>
      </c>
      <c r="C12203" s="6">
        <v>265.60196000000002</v>
      </c>
      <c r="D12203" s="6">
        <v>3.9224258736644702E-2</v>
      </c>
      <c r="E12203" s="4">
        <f t="shared" si="47"/>
        <v>0.1218163223088327</v>
      </c>
      <c r="F12203" s="4"/>
    </row>
    <row r="12204" spans="1:6" ht="13.2" x14ac:dyDescent="0.25">
      <c r="A12204" s="5">
        <v>44870.416666666664</v>
      </c>
      <c r="B12204" s="6">
        <v>268.36</v>
      </c>
      <c r="C12204" s="6">
        <v>264.18507</v>
      </c>
      <c r="D12204" s="6">
        <v>1.5803050490324801E-2</v>
      </c>
      <c r="E12204" s="4">
        <f t="shared" si="47"/>
        <v>0.11823546552264719</v>
      </c>
      <c r="F12204" s="4"/>
    </row>
    <row r="12205" spans="1:6" ht="13.2" x14ac:dyDescent="0.25">
      <c r="A12205" s="5">
        <v>44870.458333333336</v>
      </c>
      <c r="B12205" s="6">
        <v>276.18</v>
      </c>
      <c r="C12205" s="6">
        <v>264.60856999999999</v>
      </c>
      <c r="D12205" s="6">
        <v>4.3730367463155097E-2</v>
      </c>
      <c r="E12205" s="4">
        <f t="shared" si="47"/>
        <v>0.11494370570424435</v>
      </c>
      <c r="F12205" s="4"/>
    </row>
    <row r="12206" spans="1:6" ht="13.2" x14ac:dyDescent="0.25">
      <c r="A12206" s="5">
        <v>44870.5</v>
      </c>
      <c r="B12206" s="6">
        <v>260.01</v>
      </c>
      <c r="C12206" s="6">
        <v>262.72367000000003</v>
      </c>
      <c r="D12206" s="6">
        <v>1.03289893902594E-2</v>
      </c>
      <c r="E12206" s="4">
        <f t="shared" si="47"/>
        <v>0.11063621301328991</v>
      </c>
      <c r="F12206" s="4"/>
    </row>
    <row r="12207" spans="1:6" ht="13.2" x14ac:dyDescent="0.25">
      <c r="A12207" s="5">
        <v>44870.541666666664</v>
      </c>
      <c r="B12207" s="6">
        <v>255.61</v>
      </c>
      <c r="C12207" s="6">
        <v>260.99227000000002</v>
      </c>
      <c r="D12207" s="6">
        <v>2.0622334906700499E-2</v>
      </c>
      <c r="E12207" s="4">
        <f t="shared" si="47"/>
        <v>0.10853255859912692</v>
      </c>
      <c r="F12207" s="4"/>
    </row>
    <row r="12208" spans="1:6" ht="13.2" x14ac:dyDescent="0.25">
      <c r="A12208" s="5">
        <v>44870.583333333336</v>
      </c>
      <c r="B12208" s="6">
        <v>266.85000000000002</v>
      </c>
      <c r="C12208" s="6">
        <v>259.96098999999998</v>
      </c>
      <c r="D12208" s="6">
        <v>2.6500168352182499E-2</v>
      </c>
      <c r="E12208" s="4">
        <f t="shared" si="47"/>
        <v>0.10560875122165099</v>
      </c>
      <c r="F12208" s="4"/>
    </row>
    <row r="12209" spans="1:6" ht="13.2" x14ac:dyDescent="0.25">
      <c r="A12209" s="5">
        <v>44870.625</v>
      </c>
      <c r="B12209" s="6">
        <v>242.82</v>
      </c>
      <c r="C12209" s="6">
        <v>236.35728</v>
      </c>
      <c r="D12209" s="6">
        <v>2.73430122397752E-2</v>
      </c>
      <c r="E12209" s="4">
        <f t="shared" si="47"/>
        <v>9.8607029186377704E-2</v>
      </c>
      <c r="F12209" s="4"/>
    </row>
    <row r="12210" spans="1:6" ht="13.2" x14ac:dyDescent="0.25">
      <c r="A12210" s="5">
        <v>44870.666666666664</v>
      </c>
      <c r="B12210" s="6">
        <v>156.05000000000001</v>
      </c>
      <c r="C12210" s="6">
        <v>188.19362000000001</v>
      </c>
      <c r="D12210" s="6">
        <v>0.17080079547861399</v>
      </c>
      <c r="E12210" s="4">
        <f t="shared" si="47"/>
        <v>9.8637488455324315E-2</v>
      </c>
      <c r="F12210" s="4"/>
    </row>
    <row r="12211" spans="1:6" ht="13.2" x14ac:dyDescent="0.25">
      <c r="A12211" s="5">
        <v>44870.708333333336</v>
      </c>
      <c r="B12211" s="6">
        <v>97.37</v>
      </c>
      <c r="C12211" s="6">
        <v>142.78802999999999</v>
      </c>
      <c r="D12211" s="6">
        <v>0.31808009396866099</v>
      </c>
      <c r="E12211" s="4">
        <f t="shared" si="47"/>
        <v>0.10262221900133706</v>
      </c>
      <c r="F12211" s="4"/>
    </row>
    <row r="12212" spans="1:6" ht="13.2" x14ac:dyDescent="0.25">
      <c r="A12212" s="5">
        <v>44870.75</v>
      </c>
      <c r="B12212" s="6">
        <v>81.94</v>
      </c>
      <c r="C12212" s="6">
        <v>124.35491</v>
      </c>
      <c r="D12212" s="6">
        <v>0.341079495775438</v>
      </c>
      <c r="E12212" s="4">
        <f t="shared" si="47"/>
        <v>0.10268461084379447</v>
      </c>
      <c r="F12212" s="4"/>
    </row>
    <row r="12213" spans="1:6" ht="13.2" x14ac:dyDescent="0.25">
      <c r="A12213" s="5">
        <v>44870.791666666664</v>
      </c>
      <c r="B12213" s="6">
        <v>82.94</v>
      </c>
      <c r="C12213" s="6">
        <v>123.25449</v>
      </c>
      <c r="D12213" s="6">
        <v>0.32708333789706101</v>
      </c>
      <c r="E12213" s="4">
        <f t="shared" si="47"/>
        <v>0.1030488750262155</v>
      </c>
      <c r="F12213" s="4"/>
    </row>
    <row r="12214" spans="1:6" ht="13.2" x14ac:dyDescent="0.25">
      <c r="A12214" s="5">
        <v>44870.833333333336</v>
      </c>
      <c r="B12214" s="6">
        <v>83.84</v>
      </c>
      <c r="C12214" s="6">
        <v>123.26588</v>
      </c>
      <c r="D12214" s="6">
        <v>0.31984422615568803</v>
      </c>
      <c r="E12214" s="4">
        <f t="shared" si="47"/>
        <v>0.10385669140454491</v>
      </c>
      <c r="F12214" s="4"/>
    </row>
    <row r="12215" spans="1:6" ht="13.2" x14ac:dyDescent="0.25">
      <c r="A12215" s="5">
        <v>44870.875</v>
      </c>
      <c r="B12215" s="6">
        <v>81.73</v>
      </c>
      <c r="C12215" s="6">
        <v>126.09730999999999</v>
      </c>
      <c r="D12215" s="6">
        <v>0.35184977379771198</v>
      </c>
      <c r="E12215" s="4">
        <f t="shared" si="47"/>
        <v>0.10870005130239875</v>
      </c>
      <c r="F12215" s="4"/>
    </row>
    <row r="12216" spans="1:6" ht="13.2" x14ac:dyDescent="0.25">
      <c r="A12216" s="5">
        <v>44870.916666666664</v>
      </c>
      <c r="B12216" s="6">
        <v>91.08</v>
      </c>
      <c r="C12216" s="6">
        <v>135.46134000000001</v>
      </c>
      <c r="D12216" s="6">
        <v>0.32763104218517197</v>
      </c>
      <c r="E12216" s="4">
        <f t="shared" si="47"/>
        <v>0.11435370066330534</v>
      </c>
      <c r="F12216" s="4"/>
    </row>
    <row r="12217" spans="1:6" ht="13.2" x14ac:dyDescent="0.25">
      <c r="A12217" s="5">
        <v>44870.958333333336</v>
      </c>
      <c r="B12217" s="6">
        <v>107.06</v>
      </c>
      <c r="C12217" s="6">
        <v>157.16696999999999</v>
      </c>
      <c r="D12217" s="6">
        <v>0.31881361586343399</v>
      </c>
      <c r="E12217" s="4">
        <f t="shared" si="47"/>
        <v>0.1242864261944383</v>
      </c>
      <c r="F12217" s="4"/>
    </row>
    <row r="12218" spans="1:6" ht="13.2" x14ac:dyDescent="0.25">
      <c r="A12218" s="5">
        <v>44871</v>
      </c>
      <c r="B12218" s="6">
        <v>147.43</v>
      </c>
      <c r="C12218" s="6">
        <v>197.01161999999999</v>
      </c>
      <c r="D12218" s="6">
        <v>0.251668505644489</v>
      </c>
      <c r="E12218" s="4">
        <f t="shared" si="47"/>
        <v>0.13404189722129764</v>
      </c>
      <c r="F12218" s="4"/>
    </row>
    <row r="12219" spans="1:6" ht="13.2" x14ac:dyDescent="0.25">
      <c r="A12219" s="5">
        <v>44871.041666666664</v>
      </c>
      <c r="B12219" s="6">
        <v>229.6</v>
      </c>
      <c r="C12219" s="6">
        <v>236.16673</v>
      </c>
      <c r="D12219" s="6">
        <v>2.78054830161725E-2</v>
      </c>
      <c r="E12219" s="4">
        <f t="shared" si="47"/>
        <v>0.13088208245967578</v>
      </c>
      <c r="F12219" s="4"/>
    </row>
    <row r="12220" spans="1:6" ht="13.2" x14ac:dyDescent="0.25">
      <c r="A12220" s="5">
        <v>44871.083333333336</v>
      </c>
      <c r="B12220" s="6">
        <v>268.14</v>
      </c>
      <c r="C12220" s="6">
        <v>258.60669000000001</v>
      </c>
      <c r="D12220" s="6">
        <v>3.6864127528951199E-2</v>
      </c>
      <c r="E12220" s="4">
        <f t="shared" si="47"/>
        <v>0.13028319670858157</v>
      </c>
      <c r="F12220" s="4"/>
    </row>
    <row r="12221" spans="1:6" ht="13.2" x14ac:dyDescent="0.25">
      <c r="A12221" s="5">
        <v>44871.125</v>
      </c>
      <c r="B12221" s="6">
        <v>261.08</v>
      </c>
      <c r="C12221" s="6">
        <v>262.26076999999998</v>
      </c>
      <c r="D12221" s="6">
        <v>4.5022745872361899E-3</v>
      </c>
      <c r="E12221" s="4">
        <f t="shared" si="47"/>
        <v>0.12997506974629078</v>
      </c>
      <c r="F12221" s="4"/>
    </row>
    <row r="12222" spans="1:6" ht="13.2" x14ac:dyDescent="0.25">
      <c r="A12222" s="5">
        <v>44871.166666666664</v>
      </c>
      <c r="B12222" s="6">
        <v>264.99</v>
      </c>
      <c r="C12222" s="6">
        <v>258.04843</v>
      </c>
      <c r="D12222" s="6">
        <v>2.6900260544115699E-2</v>
      </c>
      <c r="E12222" s="4">
        <f t="shared" si="47"/>
        <v>0.13060486254877104</v>
      </c>
      <c r="F12222" s="4"/>
    </row>
    <row r="12223" spans="1:6" ht="13.2" x14ac:dyDescent="0.25">
      <c r="A12223" s="5">
        <v>44871.208333333336</v>
      </c>
      <c r="B12223" s="6">
        <v>253.71</v>
      </c>
      <c r="C12223" s="6">
        <v>255.60719</v>
      </c>
      <c r="D12223" s="6">
        <v>7.4222872995082598E-3</v>
      </c>
      <c r="E12223" s="4">
        <f t="shared" si="47"/>
        <v>0.13057944236023752</v>
      </c>
      <c r="F12223" s="4"/>
    </row>
    <row r="12224" spans="1:6" ht="13.2" x14ac:dyDescent="0.25">
      <c r="A12224" s="5">
        <v>44871.25</v>
      </c>
      <c r="B12224" s="6">
        <v>236.06</v>
      </c>
      <c r="C12224" s="6">
        <v>253.78388000000001</v>
      </c>
      <c r="D12224" s="6">
        <v>6.9838478314698305E-2</v>
      </c>
      <c r="E12224" s="4">
        <f t="shared" si="47"/>
        <v>0.13169440511031141</v>
      </c>
      <c r="F12224" s="4"/>
    </row>
    <row r="12225" spans="1:6" ht="13.2" x14ac:dyDescent="0.25">
      <c r="A12225" s="5">
        <v>44871.291666666664</v>
      </c>
      <c r="B12225" s="6">
        <v>231.3</v>
      </c>
      <c r="C12225" s="6">
        <v>249.84332000000001</v>
      </c>
      <c r="D12225" s="6">
        <v>7.4219795029941096E-2</v>
      </c>
      <c r="E12225" s="4">
        <f t="shared" si="47"/>
        <v>0.13187463827407589</v>
      </c>
      <c r="F12225" s="4"/>
    </row>
    <row r="12226" spans="1:6" ht="13.2" x14ac:dyDescent="0.25">
      <c r="A12226" s="5">
        <v>44871.333333333336</v>
      </c>
      <c r="B12226" s="6">
        <v>260</v>
      </c>
      <c r="C12226" s="6">
        <v>247.65526</v>
      </c>
      <c r="D12226" s="6">
        <v>4.9846468029792701E-2</v>
      </c>
      <c r="E12226" s="4">
        <f t="shared" si="47"/>
        <v>0.13365842677898865</v>
      </c>
      <c r="F12226" s="4"/>
    </row>
    <row r="12227" spans="1:6" ht="13.2" x14ac:dyDescent="0.25">
      <c r="A12227" s="5">
        <v>44871.375</v>
      </c>
      <c r="B12227" s="6">
        <v>250.78</v>
      </c>
      <c r="C12227" s="6">
        <v>244.53992</v>
      </c>
      <c r="D12227" s="6">
        <v>2.55176332763992E-2</v>
      </c>
      <c r="E12227" s="4">
        <f t="shared" si="47"/>
        <v>0.13308731738481175</v>
      </c>
      <c r="F12227" s="4"/>
    </row>
    <row r="12228" spans="1:6" ht="13.2" x14ac:dyDescent="0.25">
      <c r="A12228" s="5">
        <v>44871.416666666664</v>
      </c>
      <c r="B12228" s="6">
        <v>233</v>
      </c>
      <c r="C12228" s="6">
        <v>240.54877999999999</v>
      </c>
      <c r="D12228" s="6">
        <v>3.13814935997596E-2</v>
      </c>
      <c r="E12228" s="4">
        <f t="shared" si="47"/>
        <v>0.13373641918103818</v>
      </c>
      <c r="F12228" s="4"/>
    </row>
    <row r="12229" spans="1:6" ht="13.2" x14ac:dyDescent="0.25">
      <c r="A12229" s="5">
        <v>44871.458333333336</v>
      </c>
      <c r="B12229" s="6">
        <v>228.69</v>
      </c>
      <c r="C12229" s="6">
        <v>238.72202999999999</v>
      </c>
      <c r="D12229" s="6">
        <v>4.202389699853E-2</v>
      </c>
      <c r="E12229" s="4">
        <f t="shared" si="47"/>
        <v>0.13366531624501213</v>
      </c>
      <c r="F12229" s="4"/>
    </row>
    <row r="12230" spans="1:6" ht="13.2" x14ac:dyDescent="0.25">
      <c r="A12230" s="5">
        <v>44871.5</v>
      </c>
      <c r="B12230" s="6">
        <v>252.61</v>
      </c>
      <c r="C12230" s="6">
        <v>242.61282</v>
      </c>
      <c r="D12230" s="6">
        <v>4.1206313829582501E-2</v>
      </c>
      <c r="E12230" s="4">
        <f t="shared" si="47"/>
        <v>0.13495187142998394</v>
      </c>
      <c r="F12230" s="4"/>
    </row>
    <row r="12231" spans="1:6" ht="13.2" x14ac:dyDescent="0.25">
      <c r="A12231" s="5">
        <v>44871.541666666664</v>
      </c>
      <c r="B12231" s="6">
        <v>250.37</v>
      </c>
      <c r="C12231" s="6">
        <v>247.89554999999999</v>
      </c>
      <c r="D12231" s="6">
        <v>9.9818250065401293E-3</v>
      </c>
      <c r="E12231" s="4">
        <f t="shared" si="47"/>
        <v>0.13450851685081058</v>
      </c>
      <c r="F12231" s="4"/>
    </row>
    <row r="12232" spans="1:6" ht="13.2" x14ac:dyDescent="0.25">
      <c r="A12232" s="5">
        <v>44871.583333333336</v>
      </c>
      <c r="B12232" s="6">
        <v>247.18</v>
      </c>
      <c r="C12232" s="6">
        <v>242.97103000000001</v>
      </c>
      <c r="D12232" s="6">
        <v>1.7322929404382001E-2</v>
      </c>
      <c r="E12232" s="4">
        <f t="shared" si="47"/>
        <v>0.13412613189465225</v>
      </c>
      <c r="F12232" s="4"/>
    </row>
    <row r="12233" spans="1:6" ht="13.2" x14ac:dyDescent="0.25">
      <c r="A12233" s="5">
        <v>44871.625</v>
      </c>
      <c r="B12233" s="6">
        <v>234.86</v>
      </c>
      <c r="C12233" s="6">
        <v>212.71447000000001</v>
      </c>
      <c r="D12233" s="6">
        <v>0.104109184485662</v>
      </c>
      <c r="E12233" s="4">
        <f t="shared" si="47"/>
        <v>0.13732472240489754</v>
      </c>
      <c r="F12233" s="4"/>
    </row>
    <row r="12234" spans="1:6" ht="13.2" x14ac:dyDescent="0.25">
      <c r="A12234" s="5">
        <v>44871.666666666664</v>
      </c>
      <c r="B12234" s="6">
        <v>162.86000000000001</v>
      </c>
      <c r="C12234" s="6">
        <v>166.4623</v>
      </c>
      <c r="D12234" s="6">
        <v>2.1640335379241898E-2</v>
      </c>
      <c r="E12234" s="4">
        <f t="shared" si="47"/>
        <v>0.13110970323409035</v>
      </c>
      <c r="F12234" s="4"/>
    </row>
    <row r="12235" spans="1:6" ht="13.2" x14ac:dyDescent="0.25">
      <c r="A12235" s="5">
        <v>44871.708333333336</v>
      </c>
      <c r="B12235" s="6">
        <v>131.99</v>
      </c>
      <c r="C12235" s="6">
        <v>129.8407</v>
      </c>
      <c r="D12235" s="6">
        <v>1.65533611571719E-2</v>
      </c>
      <c r="E12235" s="4">
        <f t="shared" si="47"/>
        <v>0.11854608936694498</v>
      </c>
      <c r="F12235" s="4"/>
    </row>
    <row r="12236" spans="1:6" ht="13.2" x14ac:dyDescent="0.25">
      <c r="A12236" s="5">
        <v>44871.75</v>
      </c>
      <c r="B12236" s="6">
        <v>118.47</v>
      </c>
      <c r="C12236" s="6">
        <v>118.34844</v>
      </c>
      <c r="D12236" s="6">
        <v>1.02713647936552E-3</v>
      </c>
      <c r="E12236" s="4">
        <f t="shared" si="47"/>
        <v>0.10437724106294195</v>
      </c>
      <c r="F12236" s="4"/>
    </row>
    <row r="12237" spans="1:6" ht="13.2" x14ac:dyDescent="0.25">
      <c r="A12237" s="5">
        <v>44871.791666666664</v>
      </c>
      <c r="B12237" s="6">
        <v>123.82</v>
      </c>
      <c r="C12237" s="6">
        <v>119.8107</v>
      </c>
      <c r="D12237" s="6">
        <v>3.34636221973496E-2</v>
      </c>
      <c r="E12237" s="4">
        <f t="shared" si="47"/>
        <v>9.2143086242120642E-2</v>
      </c>
      <c r="F12237" s="4"/>
    </row>
    <row r="12238" spans="1:6" ht="13.2" x14ac:dyDescent="0.25">
      <c r="A12238" s="5">
        <v>44871.833333333336</v>
      </c>
      <c r="B12238" s="6">
        <v>125.9</v>
      </c>
      <c r="C12238" s="6">
        <v>119.57446</v>
      </c>
      <c r="D12238" s="6">
        <v>5.2900427064441702E-2</v>
      </c>
      <c r="E12238" s="4">
        <f t="shared" si="47"/>
        <v>8.1020427946652054E-2</v>
      </c>
      <c r="F12238" s="4"/>
    </row>
    <row r="12239" spans="1:6" ht="13.2" x14ac:dyDescent="0.25">
      <c r="A12239" s="5">
        <v>44871.875</v>
      </c>
      <c r="B12239" s="6">
        <v>118.65</v>
      </c>
      <c r="C12239" s="6">
        <v>119.66822000000001</v>
      </c>
      <c r="D12239" s="6">
        <v>8.5086917813267295E-3</v>
      </c>
      <c r="E12239" s="4">
        <f t="shared" si="47"/>
        <v>6.6714549529302655E-2</v>
      </c>
      <c r="F12239" s="4"/>
    </row>
    <row r="12240" spans="1:6" ht="13.2" x14ac:dyDescent="0.25">
      <c r="A12240" s="5">
        <v>44871.916666666664</v>
      </c>
      <c r="B12240" s="6">
        <v>118.8</v>
      </c>
      <c r="C12240" s="6">
        <v>128.83439000000001</v>
      </c>
      <c r="D12240" s="6">
        <v>7.7885958865486202E-2</v>
      </c>
      <c r="E12240" s="4">
        <f t="shared" si="47"/>
        <v>5.6308504390982415E-2</v>
      </c>
      <c r="F12240" s="4"/>
    </row>
    <row r="12241" spans="1:6" ht="13.2" x14ac:dyDescent="0.25">
      <c r="A12241" s="5">
        <v>44871.958333333336</v>
      </c>
      <c r="B12241" s="6">
        <v>124.47</v>
      </c>
      <c r="C12241" s="6">
        <v>153.81751</v>
      </c>
      <c r="D12241" s="6">
        <v>0.190794338043828</v>
      </c>
      <c r="E12241" s="4">
        <f t="shared" si="47"/>
        <v>5.097436781516549E-2</v>
      </c>
      <c r="F12241" s="4"/>
    </row>
    <row r="12242" spans="1:6" ht="13.2" x14ac:dyDescent="0.25">
      <c r="A12242" s="5">
        <v>44872</v>
      </c>
      <c r="B12242" s="6">
        <v>176.94</v>
      </c>
      <c r="C12242" s="6">
        <v>214.2552</v>
      </c>
      <c r="D12242" s="6">
        <v>0.174162400725863</v>
      </c>
      <c r="E12242" s="4">
        <f t="shared" si="47"/>
        <v>4.7744946776889417E-2</v>
      </c>
      <c r="F12242" s="4"/>
    </row>
    <row r="12243" spans="1:6" ht="13.2" x14ac:dyDescent="0.25">
      <c r="A12243" s="5">
        <v>44872.041666666664</v>
      </c>
      <c r="B12243" s="6">
        <v>263.77</v>
      </c>
      <c r="C12243" s="6">
        <v>247.11303000000001</v>
      </c>
      <c r="D12243" s="6">
        <v>6.7406279628395002E-2</v>
      </c>
      <c r="E12243" s="4">
        <f t="shared" si="47"/>
        <v>4.9394979969065354E-2</v>
      </c>
      <c r="F12243" s="4"/>
    </row>
    <row r="12244" spans="1:6" ht="13.2" x14ac:dyDescent="0.25">
      <c r="A12244" s="5">
        <v>44872.083333333336</v>
      </c>
      <c r="B12244" s="6">
        <v>287.51</v>
      </c>
      <c r="C12244" s="6">
        <v>261.16287</v>
      </c>
      <c r="D12244" s="6">
        <v>0.10088390436205499</v>
      </c>
      <c r="E12244" s="4">
        <f t="shared" si="47"/>
        <v>5.2062470670444679E-2</v>
      </c>
      <c r="F12244" s="4"/>
    </row>
    <row r="12245" spans="1:6" ht="13.2" x14ac:dyDescent="0.25">
      <c r="A12245" s="5">
        <v>44872.125</v>
      </c>
      <c r="B12245" s="6">
        <v>283.92</v>
      </c>
      <c r="C12245" s="6">
        <v>259.71296999999998</v>
      </c>
      <c r="D12245" s="6">
        <v>9.3206858325173406E-2</v>
      </c>
      <c r="E12245" s="4">
        <f t="shared" si="47"/>
        <v>5.5758494992858731E-2</v>
      </c>
      <c r="F12245" s="4"/>
    </row>
    <row r="12246" spans="1:6" ht="13.2" x14ac:dyDescent="0.25">
      <c r="A12246" s="5">
        <v>44872.166666666664</v>
      </c>
      <c r="B12246" s="6">
        <v>285.52999999999997</v>
      </c>
      <c r="C12246" s="6">
        <v>253.58358000000001</v>
      </c>
      <c r="D12246" s="6">
        <v>0.12597984459403799</v>
      </c>
      <c r="E12246" s="4">
        <f t="shared" si="47"/>
        <v>5.9886810994938831E-2</v>
      </c>
      <c r="F12246" s="4"/>
    </row>
    <row r="12247" spans="1:6" ht="13.2" x14ac:dyDescent="0.25">
      <c r="A12247" s="5">
        <v>44872.208333333336</v>
      </c>
      <c r="B12247" s="6">
        <v>287.33999999999997</v>
      </c>
      <c r="C12247" s="6">
        <v>250.39711</v>
      </c>
      <c r="D12247" s="6">
        <v>0.14753720600049999</v>
      </c>
      <c r="E12247" s="4">
        <f t="shared" si="47"/>
        <v>6.5724932607480149E-2</v>
      </c>
      <c r="F12247" s="4"/>
    </row>
    <row r="12248" spans="1:6" ht="13.2" x14ac:dyDescent="0.25">
      <c r="A12248" s="5">
        <v>44872.25</v>
      </c>
      <c r="B12248" s="6">
        <v>276.73</v>
      </c>
      <c r="C12248" s="6">
        <v>246.98491999999999</v>
      </c>
      <c r="D12248" s="6">
        <v>0.12043277783923</v>
      </c>
      <c r="E12248" s="4">
        <f t="shared" si="47"/>
        <v>6.7833028421002306E-2</v>
      </c>
      <c r="F12248" s="4"/>
    </row>
    <row r="12249" spans="1:6" ht="13.2" x14ac:dyDescent="0.25">
      <c r="A12249" s="5">
        <v>44872.291666666664</v>
      </c>
      <c r="B12249" s="6">
        <v>258.08</v>
      </c>
      <c r="C12249" s="6">
        <v>239.70336</v>
      </c>
      <c r="D12249" s="6">
        <v>7.6664090148757094E-2</v>
      </c>
      <c r="E12249" s="4">
        <f t="shared" si="47"/>
        <v>6.793487405095297E-2</v>
      </c>
      <c r="F12249" s="4"/>
    </row>
    <row r="12250" spans="1:6" ht="13.2" x14ac:dyDescent="0.25">
      <c r="A12250" s="5">
        <v>44872.333333333336</v>
      </c>
      <c r="B12250" s="6">
        <v>246.75</v>
      </c>
      <c r="C12250" s="6">
        <v>235.24084999999999</v>
      </c>
      <c r="D12250" s="6">
        <v>4.8924963500174397E-2</v>
      </c>
      <c r="E12250" s="4">
        <f t="shared" si="47"/>
        <v>6.7896478028885543E-2</v>
      </c>
      <c r="F12250" s="4"/>
    </row>
    <row r="12251" spans="1:6" ht="13.2" x14ac:dyDescent="0.25">
      <c r="A12251" s="5">
        <v>44872.375</v>
      </c>
      <c r="B12251" s="6">
        <v>252.85</v>
      </c>
      <c r="C12251" s="6">
        <v>233.41668000000001</v>
      </c>
      <c r="D12251" s="6">
        <v>8.3255918128901402E-2</v>
      </c>
      <c r="E12251" s="4">
        <f t="shared" si="47"/>
        <v>7.0302239897739802E-2</v>
      </c>
      <c r="F12251" s="4"/>
    </row>
    <row r="12252" spans="1:6" ht="13.2" x14ac:dyDescent="0.25">
      <c r="A12252" s="5">
        <v>44872.416666666664</v>
      </c>
      <c r="B12252" s="6">
        <v>269.11</v>
      </c>
      <c r="C12252" s="6">
        <v>232.5307</v>
      </c>
      <c r="D12252" s="6">
        <v>0.15730955095391699</v>
      </c>
      <c r="E12252" s="4">
        <f t="shared" si="47"/>
        <v>7.5549242287496376E-2</v>
      </c>
      <c r="F12252" s="4"/>
    </row>
    <row r="12253" spans="1:6" ht="13.2" x14ac:dyDescent="0.25">
      <c r="A12253" s="5">
        <v>44872.458333333336</v>
      </c>
      <c r="B12253" s="6">
        <v>277.58999999999997</v>
      </c>
      <c r="C12253" s="6">
        <v>232.77592999999999</v>
      </c>
      <c r="D12253" s="6">
        <v>0.192520206019582</v>
      </c>
      <c r="E12253" s="4">
        <f t="shared" si="47"/>
        <v>8.1819921830040207E-2</v>
      </c>
      <c r="F12253" s="4"/>
    </row>
    <row r="12254" spans="1:6" ht="13.2" x14ac:dyDescent="0.25">
      <c r="A12254" s="5">
        <v>44872.5</v>
      </c>
      <c r="B12254" s="6">
        <v>279.75</v>
      </c>
      <c r="C12254" s="6">
        <v>237.11195000000001</v>
      </c>
      <c r="D12254" s="6">
        <v>0.17982244252134899</v>
      </c>
      <c r="E12254" s="4">
        <f t="shared" si="47"/>
        <v>8.7595593858863799E-2</v>
      </c>
      <c r="F12254" s="4"/>
    </row>
    <row r="12255" spans="1:6" ht="13.2" x14ac:dyDescent="0.25">
      <c r="A12255" s="5">
        <v>44872.541666666664</v>
      </c>
      <c r="B12255" s="6">
        <v>273.06</v>
      </c>
      <c r="C12255" s="6">
        <v>242.91444999999999</v>
      </c>
      <c r="D12255" s="6">
        <v>0.124099451473553</v>
      </c>
      <c r="E12255" s="4">
        <f t="shared" si="47"/>
        <v>9.2350494961655996E-2</v>
      </c>
      <c r="F12255" s="4"/>
    </row>
    <row r="12256" spans="1:6" ht="13.2" x14ac:dyDescent="0.25">
      <c r="A12256" s="5">
        <v>44872.583333333336</v>
      </c>
      <c r="B12256" s="6">
        <v>277.82</v>
      </c>
      <c r="C12256" s="6">
        <v>239.03782000000001</v>
      </c>
      <c r="D12256" s="6">
        <v>0.16224286181994099</v>
      </c>
      <c r="E12256" s="4">
        <f t="shared" si="47"/>
        <v>9.8388825478970973E-2</v>
      </c>
      <c r="F12256" s="4"/>
    </row>
    <row r="12257" spans="1:6" ht="13.2" x14ac:dyDescent="0.25">
      <c r="A12257" s="5">
        <v>44872.625</v>
      </c>
      <c r="B12257" s="6">
        <v>277.10000000000002</v>
      </c>
      <c r="C12257" s="6">
        <v>212.3725</v>
      </c>
      <c r="D12257" s="6">
        <v>0.30478286972183299</v>
      </c>
      <c r="E12257" s="4">
        <f t="shared" si="47"/>
        <v>0.10675022903047811</v>
      </c>
      <c r="F12257" s="4"/>
    </row>
    <row r="12258" spans="1:6" ht="13.2" x14ac:dyDescent="0.25">
      <c r="A12258" s="5">
        <v>44872.666666666664</v>
      </c>
      <c r="B12258" s="6">
        <v>226.87</v>
      </c>
      <c r="C12258" s="6">
        <v>172.80352999999999</v>
      </c>
      <c r="D12258" s="6">
        <v>0.31287827279917202</v>
      </c>
      <c r="E12258" s="4">
        <f t="shared" si="47"/>
        <v>0.11888514308964186</v>
      </c>
      <c r="F12258" s="4"/>
    </row>
    <row r="12259" spans="1:6" ht="13.2" x14ac:dyDescent="0.25">
      <c r="A12259" s="5">
        <v>44872.708333333336</v>
      </c>
      <c r="B12259" s="6">
        <v>194.83</v>
      </c>
      <c r="C12259" s="6">
        <v>141.53397000000001</v>
      </c>
      <c r="D12259" s="6">
        <v>0.376559987683522</v>
      </c>
      <c r="E12259" s="4">
        <f t="shared" si="47"/>
        <v>0.13388541919490646</v>
      </c>
      <c r="F12259" s="4"/>
    </row>
    <row r="12260" spans="1:6" ht="13.2" x14ac:dyDescent="0.25">
      <c r="A12260" s="5">
        <v>44872.75</v>
      </c>
      <c r="B12260" s="6">
        <v>193.93</v>
      </c>
      <c r="C12260" s="6">
        <v>131.03908999999999</v>
      </c>
      <c r="D12260" s="6">
        <v>0.47994006979138798</v>
      </c>
      <c r="E12260" s="4">
        <f t="shared" si="47"/>
        <v>0.15384012474957404</v>
      </c>
      <c r="F12260" s="4"/>
    </row>
    <row r="12261" spans="1:6" ht="13.2" x14ac:dyDescent="0.25">
      <c r="A12261" s="5">
        <v>44872.791666666664</v>
      </c>
      <c r="B12261" s="6">
        <v>189.57</v>
      </c>
      <c r="C12261" s="6">
        <v>130.94566</v>
      </c>
      <c r="D12261" s="6">
        <v>0.44769975576128201</v>
      </c>
      <c r="E12261" s="4">
        <f t="shared" si="47"/>
        <v>0.17109996364807123</v>
      </c>
      <c r="F12261" s="4"/>
    </row>
    <row r="12262" spans="1:6" ht="13.2" x14ac:dyDescent="0.25">
      <c r="A12262" s="5">
        <v>44872.833333333336</v>
      </c>
      <c r="B12262" s="6">
        <v>188.9</v>
      </c>
      <c r="C12262" s="6">
        <v>130.33851000000001</v>
      </c>
      <c r="D12262" s="6">
        <v>0.44930304942108001</v>
      </c>
      <c r="E12262" s="4">
        <f t="shared" si="47"/>
        <v>0.18761673957959782</v>
      </c>
      <c r="F12262" s="4"/>
    </row>
    <row r="12263" spans="1:6" ht="13.2" x14ac:dyDescent="0.25">
      <c r="A12263" s="5">
        <v>44872.875</v>
      </c>
      <c r="B12263" s="6">
        <v>183.51</v>
      </c>
      <c r="C12263" s="6">
        <v>131.58018000000001</v>
      </c>
      <c r="D12263" s="6">
        <v>0.39466293479762599</v>
      </c>
      <c r="E12263" s="4">
        <f t="shared" si="47"/>
        <v>0.20370649970527696</v>
      </c>
      <c r="F12263" s="4"/>
    </row>
    <row r="12264" spans="1:6" ht="13.2" x14ac:dyDescent="0.25">
      <c r="A12264" s="5">
        <v>44872.916666666664</v>
      </c>
      <c r="B12264" s="6">
        <v>187.78</v>
      </c>
      <c r="C12264" s="6">
        <v>142.66052999999999</v>
      </c>
      <c r="D12264" s="6">
        <v>0.31627157140100298</v>
      </c>
      <c r="E12264" s="4">
        <f t="shared" si="47"/>
        <v>0.21363923356092351</v>
      </c>
      <c r="F12264" s="4"/>
    </row>
    <row r="12265" spans="1:6" ht="13.2" x14ac:dyDescent="0.25">
      <c r="A12265" s="5">
        <v>44872.958333333336</v>
      </c>
      <c r="B12265" s="6">
        <v>192.77</v>
      </c>
      <c r="C12265" s="6">
        <v>170.34571</v>
      </c>
      <c r="D12265" s="6">
        <v>0.13163988690997799</v>
      </c>
      <c r="E12265" s="4">
        <f t="shared" ref="E12265:E12519" si="48">AVERAGE(D12242:D12265)</f>
        <v>0.21117446476367974</v>
      </c>
      <c r="F12265" s="4"/>
    </row>
    <row r="12266" spans="1:6" ht="13.2" x14ac:dyDescent="0.25">
      <c r="A12266" s="5">
        <v>44873</v>
      </c>
      <c r="B12266" s="6">
        <v>220.41</v>
      </c>
      <c r="C12266" s="6">
        <v>247.32389000000001</v>
      </c>
      <c r="D12266" s="6">
        <v>0.10882042167459</v>
      </c>
      <c r="E12266" s="4">
        <f t="shared" si="48"/>
        <v>0.20845188230321002</v>
      </c>
      <c r="F12266" s="4"/>
    </row>
    <row r="12267" spans="1:6" ht="13.2" x14ac:dyDescent="0.25">
      <c r="A12267" s="5">
        <v>44873.041666666664</v>
      </c>
      <c r="B12267" s="6">
        <v>271.75</v>
      </c>
      <c r="C12267" s="6">
        <v>264.50635999999997</v>
      </c>
      <c r="D12267" s="6">
        <v>2.73855040763482E-2</v>
      </c>
      <c r="E12267" s="4">
        <f t="shared" si="48"/>
        <v>0.20678434998854145</v>
      </c>
      <c r="F12267" s="4"/>
    </row>
    <row r="12268" spans="1:6" ht="13.2" x14ac:dyDescent="0.25">
      <c r="A12268" s="5">
        <v>44873.083333333336</v>
      </c>
      <c r="B12268" s="6">
        <v>298.63</v>
      </c>
      <c r="C12268" s="6">
        <v>267.79849999999999</v>
      </c>
      <c r="D12268" s="6">
        <v>0.115129472345812</v>
      </c>
      <c r="E12268" s="4">
        <f t="shared" si="48"/>
        <v>0.20737791532119798</v>
      </c>
      <c r="F12268" s="4"/>
    </row>
    <row r="12269" spans="1:6" ht="13.2" x14ac:dyDescent="0.25">
      <c r="A12269" s="5">
        <v>44873.125</v>
      </c>
      <c r="B12269" s="6">
        <v>299.33999999999997</v>
      </c>
      <c r="C12269" s="6">
        <v>263.15411999999998</v>
      </c>
      <c r="D12269" s="6">
        <v>0.13750831641929001</v>
      </c>
      <c r="E12269" s="4">
        <f t="shared" si="48"/>
        <v>0.20922380940845284</v>
      </c>
      <c r="F12269" s="4"/>
    </row>
    <row r="12270" spans="1:6" ht="13.2" x14ac:dyDescent="0.25">
      <c r="A12270" s="5">
        <v>44873.166666666664</v>
      </c>
      <c r="B12270" s="6">
        <v>296.62</v>
      </c>
      <c r="C12270" s="6">
        <v>258.69112999999999</v>
      </c>
      <c r="D12270" s="6">
        <v>0.14661836298755199</v>
      </c>
      <c r="E12270" s="4">
        <f t="shared" si="48"/>
        <v>0.21008374767484925</v>
      </c>
      <c r="F12270" s="4"/>
    </row>
    <row r="12271" spans="1:6" ht="13.2" x14ac:dyDescent="0.25">
      <c r="A12271" s="5">
        <v>44873.208333333336</v>
      </c>
      <c r="B12271" s="6">
        <v>284.45</v>
      </c>
      <c r="C12271" s="6">
        <v>258.23957999999999</v>
      </c>
      <c r="D12271" s="6">
        <v>0.10149652504856101</v>
      </c>
      <c r="E12271" s="4">
        <f t="shared" si="48"/>
        <v>0.20816538596851844</v>
      </c>
      <c r="F12271" s="4"/>
    </row>
    <row r="12272" spans="1:6" ht="13.2" x14ac:dyDescent="0.25">
      <c r="A12272" s="5">
        <v>44873.25</v>
      </c>
      <c r="B12272" s="6">
        <v>281.63</v>
      </c>
      <c r="C12272" s="6">
        <v>256.54521999999997</v>
      </c>
      <c r="D12272" s="6">
        <v>9.7779175148927006E-2</v>
      </c>
      <c r="E12272" s="4">
        <f t="shared" si="48"/>
        <v>0.20722148585642253</v>
      </c>
      <c r="F12272" s="4"/>
    </row>
    <row r="12273" spans="1:6" ht="13.2" x14ac:dyDescent="0.25">
      <c r="A12273" s="5">
        <v>44873.291666666664</v>
      </c>
      <c r="B12273" s="6">
        <v>282.31</v>
      </c>
      <c r="C12273" s="6">
        <v>250.96543</v>
      </c>
      <c r="D12273" s="6">
        <v>0.124895966747292</v>
      </c>
      <c r="E12273" s="4">
        <f t="shared" si="48"/>
        <v>0.20923114738136148</v>
      </c>
      <c r="F12273" s="4"/>
    </row>
    <row r="12274" spans="1:6" ht="13.2" x14ac:dyDescent="0.25">
      <c r="A12274" s="5">
        <v>44873.333333333336</v>
      </c>
      <c r="B12274" s="6">
        <v>283.72000000000003</v>
      </c>
      <c r="C12274" s="6">
        <v>247.63204999999999</v>
      </c>
      <c r="D12274" s="6">
        <v>0.145732145738001</v>
      </c>
      <c r="E12274" s="4">
        <f t="shared" si="48"/>
        <v>0.21326477997460425</v>
      </c>
      <c r="F12274" s="4"/>
    </row>
    <row r="12275" spans="1:6" ht="13.2" x14ac:dyDescent="0.25">
      <c r="A12275" s="5">
        <v>44873.375</v>
      </c>
      <c r="B12275" s="6">
        <v>283.85000000000002</v>
      </c>
      <c r="C12275" s="6">
        <v>245.66909000000001</v>
      </c>
      <c r="D12275" s="6">
        <v>0.155416011025237</v>
      </c>
      <c r="E12275" s="4">
        <f t="shared" si="48"/>
        <v>0.2162714505119516</v>
      </c>
      <c r="F12275" s="4"/>
    </row>
    <row r="12276" spans="1:6" ht="13.2" x14ac:dyDescent="0.25">
      <c r="A12276" s="5">
        <v>44873.416666666664</v>
      </c>
      <c r="B12276" s="6">
        <v>287</v>
      </c>
      <c r="C12276" s="6">
        <v>245.51894999999999</v>
      </c>
      <c r="D12276" s="6">
        <v>0.16895253910135999</v>
      </c>
      <c r="E12276" s="4">
        <f t="shared" si="48"/>
        <v>0.21675657501809506</v>
      </c>
      <c r="F12276" s="4"/>
    </row>
    <row r="12277" spans="1:6" ht="13.2" x14ac:dyDescent="0.25">
      <c r="A12277" s="5">
        <v>44873.458333333336</v>
      </c>
      <c r="B12277" s="6">
        <v>289.04000000000002</v>
      </c>
      <c r="C12277" s="6">
        <v>246.60236</v>
      </c>
      <c r="D12277" s="6">
        <v>0.17208935064530601</v>
      </c>
      <c r="E12277" s="4">
        <f t="shared" si="48"/>
        <v>0.2159052893775002</v>
      </c>
      <c r="F12277" s="4"/>
    </row>
    <row r="12278" spans="1:6" ht="13.2" x14ac:dyDescent="0.25">
      <c r="A12278" s="5">
        <v>44873.5</v>
      </c>
      <c r="B12278" s="6">
        <v>293.29000000000002</v>
      </c>
      <c r="C12278" s="6">
        <v>248.70131000000001</v>
      </c>
      <c r="D12278" s="6">
        <v>0.17928610830397301</v>
      </c>
      <c r="E12278" s="4">
        <f t="shared" si="48"/>
        <v>0.21588294211844286</v>
      </c>
      <c r="F12278" s="4"/>
    </row>
    <row r="12279" spans="1:6" ht="13.2" x14ac:dyDescent="0.25">
      <c r="A12279" s="5">
        <v>44873.541666666664</v>
      </c>
      <c r="B12279" s="6">
        <v>300.14</v>
      </c>
      <c r="C12279" s="6">
        <v>252.09965</v>
      </c>
      <c r="D12279" s="6">
        <v>0.19056095476530799</v>
      </c>
      <c r="E12279" s="4">
        <f t="shared" si="48"/>
        <v>0.21865217142226598</v>
      </c>
      <c r="F12279" s="4"/>
    </row>
    <row r="12280" spans="1:6" ht="13.2" x14ac:dyDescent="0.25">
      <c r="A12280" s="5">
        <v>44873.583333333336</v>
      </c>
      <c r="B12280" s="6">
        <v>300.24</v>
      </c>
      <c r="C12280" s="6">
        <v>251.14599999999999</v>
      </c>
      <c r="D12280" s="6">
        <v>0.19547992004650599</v>
      </c>
      <c r="E12280" s="4">
        <f t="shared" si="48"/>
        <v>0.22003704884837286</v>
      </c>
      <c r="F12280" s="4"/>
    </row>
    <row r="12281" spans="1:6" ht="13.2" x14ac:dyDescent="0.25">
      <c r="A12281" s="5">
        <v>44873.625</v>
      </c>
      <c r="B12281" s="6">
        <v>285.67</v>
      </c>
      <c r="C12281" s="6">
        <v>233.51799</v>
      </c>
      <c r="D12281" s="6">
        <v>0.223331872632168</v>
      </c>
      <c r="E12281" s="4">
        <f t="shared" si="48"/>
        <v>0.21664325730297015</v>
      </c>
      <c r="F12281" s="4"/>
    </row>
    <row r="12282" spans="1:6" ht="13.2" x14ac:dyDescent="0.25">
      <c r="A12282" s="5">
        <v>44873.666666666664</v>
      </c>
      <c r="B12282" s="6">
        <v>243.28</v>
      </c>
      <c r="C12282" s="6">
        <v>204.24497</v>
      </c>
      <c r="D12282" s="6">
        <v>0.191118684587434</v>
      </c>
      <c r="E12282" s="4">
        <f t="shared" si="48"/>
        <v>0.21156994112748104</v>
      </c>
      <c r="F12282" s="4"/>
    </row>
    <row r="12283" spans="1:6" ht="13.2" x14ac:dyDescent="0.25">
      <c r="A12283" s="5">
        <v>44873.708333333336</v>
      </c>
      <c r="B12283" s="6">
        <v>209.95</v>
      </c>
      <c r="C12283" s="6">
        <v>178.88508999999999</v>
      </c>
      <c r="D12283" s="6">
        <v>0.17365846421297601</v>
      </c>
      <c r="E12283" s="4">
        <f t="shared" si="48"/>
        <v>0.20311571098287495</v>
      </c>
      <c r="F12283" s="4"/>
    </row>
    <row r="12284" spans="1:6" ht="13.2" x14ac:dyDescent="0.25">
      <c r="A12284" s="5">
        <v>44873.75</v>
      </c>
      <c r="B12284" s="6">
        <v>199.09</v>
      </c>
      <c r="C12284" s="6">
        <v>169.4348</v>
      </c>
      <c r="D12284" s="6">
        <v>0.175024257118372</v>
      </c>
      <c r="E12284" s="4">
        <f t="shared" si="48"/>
        <v>0.19041088545483262</v>
      </c>
      <c r="F12284" s="4"/>
    </row>
    <row r="12285" spans="1:6" ht="13.2" x14ac:dyDescent="0.25">
      <c r="A12285" s="5">
        <v>44873.791666666664</v>
      </c>
      <c r="B12285" s="6">
        <v>197.49</v>
      </c>
      <c r="C12285" s="6">
        <v>170.02975000000001</v>
      </c>
      <c r="D12285" s="6">
        <v>0.16150261939454699</v>
      </c>
      <c r="E12285" s="4">
        <f t="shared" si="48"/>
        <v>0.17848600477288526</v>
      </c>
      <c r="F12285" s="4"/>
    </row>
    <row r="12286" spans="1:6" ht="13.2" x14ac:dyDescent="0.25">
      <c r="A12286" s="5">
        <v>44873.833333333336</v>
      </c>
      <c r="B12286" s="6">
        <v>191.11</v>
      </c>
      <c r="C12286" s="6">
        <v>172.73085</v>
      </c>
      <c r="D12286" s="6">
        <v>0.106403401592709</v>
      </c>
      <c r="E12286" s="4">
        <f t="shared" si="48"/>
        <v>0.16419851944670316</v>
      </c>
      <c r="F12286" s="4"/>
    </row>
    <row r="12287" spans="1:6" ht="13.2" x14ac:dyDescent="0.25">
      <c r="A12287" s="5">
        <v>44873.875</v>
      </c>
      <c r="B12287" s="6">
        <v>190.11</v>
      </c>
      <c r="C12287" s="6">
        <v>180.17365000000001</v>
      </c>
      <c r="D12287" s="6">
        <v>5.5148741228253903E-2</v>
      </c>
      <c r="E12287" s="4">
        <f t="shared" si="48"/>
        <v>0.15005209471464601</v>
      </c>
      <c r="F12287" s="4"/>
    </row>
    <row r="12288" spans="1:6" ht="13.2" x14ac:dyDescent="0.25">
      <c r="A12288" s="5">
        <v>44873.916666666664</v>
      </c>
      <c r="B12288" s="6">
        <v>185.67</v>
      </c>
      <c r="C12288" s="6">
        <v>195.60731999999999</v>
      </c>
      <c r="D12288" s="6">
        <v>5.0802393284668401E-2</v>
      </c>
      <c r="E12288" s="4">
        <f t="shared" si="48"/>
        <v>0.13899087895979872</v>
      </c>
      <c r="F12288" s="4"/>
    </row>
    <row r="12289" spans="1:6" ht="13.2" x14ac:dyDescent="0.25">
      <c r="A12289" s="5">
        <v>44873.958333333336</v>
      </c>
      <c r="B12289" s="6">
        <v>204.43</v>
      </c>
      <c r="C12289" s="6">
        <v>217.94531000000001</v>
      </c>
      <c r="D12289" s="6">
        <v>6.2012392007884901E-2</v>
      </c>
      <c r="E12289" s="4">
        <f t="shared" si="48"/>
        <v>0.13608973333887817</v>
      </c>
      <c r="F12289" s="4"/>
    </row>
    <row r="12290" spans="1:6" ht="13.2" x14ac:dyDescent="0.25">
      <c r="A12290" s="5">
        <v>44871</v>
      </c>
      <c r="B12290" s="6">
        <v>147.43</v>
      </c>
      <c r="C12290" s="6">
        <v>206.31746000000001</v>
      </c>
      <c r="D12290" s="6">
        <v>0.28542160222406698</v>
      </c>
      <c r="E12290" s="4">
        <f t="shared" si="48"/>
        <v>0.14344811586177306</v>
      </c>
      <c r="F12290" s="4"/>
    </row>
    <row r="12291" spans="1:6" ht="13.2" x14ac:dyDescent="0.25">
      <c r="A12291" s="5">
        <v>44871.041666666664</v>
      </c>
      <c r="B12291" s="6">
        <v>229.6</v>
      </c>
      <c r="C12291" s="6">
        <v>248.15022999999999</v>
      </c>
      <c r="D12291" s="6">
        <v>7.4754031056106604E-2</v>
      </c>
      <c r="E12291" s="4">
        <f t="shared" si="48"/>
        <v>0.14542180448592967</v>
      </c>
      <c r="F12291" s="4"/>
    </row>
    <row r="12292" spans="1:6" ht="13.2" x14ac:dyDescent="0.25">
      <c r="A12292" s="5">
        <v>44871.083333333336</v>
      </c>
      <c r="B12292" s="6">
        <v>268.14</v>
      </c>
      <c r="C12292" s="6">
        <v>265.81101000000001</v>
      </c>
      <c r="D12292" s="6">
        <v>8.7618266827998396E-3</v>
      </c>
      <c r="E12292" s="4">
        <f t="shared" si="48"/>
        <v>0.14098981924997081</v>
      </c>
      <c r="F12292" s="4"/>
    </row>
    <row r="12293" spans="1:6" ht="13.2" x14ac:dyDescent="0.25">
      <c r="A12293" s="5">
        <v>44871.125</v>
      </c>
      <c r="B12293" s="6">
        <v>261.08</v>
      </c>
      <c r="C12293" s="6">
        <v>266.85995000000003</v>
      </c>
      <c r="D12293" s="6">
        <v>2.16591137036488E-2</v>
      </c>
      <c r="E12293" s="4">
        <f t="shared" si="48"/>
        <v>0.1361627691368191</v>
      </c>
      <c r="F12293" s="4"/>
    </row>
    <row r="12294" spans="1:6" ht="13.2" x14ac:dyDescent="0.25">
      <c r="A12294" s="5">
        <v>44871.166666666664</v>
      </c>
      <c r="B12294" s="6">
        <v>264.99</v>
      </c>
      <c r="C12294" s="6">
        <v>265.04966999999999</v>
      </c>
      <c r="D12294" s="6">
        <v>2.2512761475984E-4</v>
      </c>
      <c r="E12294" s="4">
        <f t="shared" si="48"/>
        <v>0.13006305099628609</v>
      </c>
      <c r="F12294" s="4"/>
    </row>
    <row r="12295" spans="1:6" ht="13.2" x14ac:dyDescent="0.25">
      <c r="A12295" s="5">
        <v>44871.208333333336</v>
      </c>
      <c r="B12295" s="6">
        <v>253.71</v>
      </c>
      <c r="C12295" s="6">
        <v>265.77710999999999</v>
      </c>
      <c r="D12295" s="6">
        <v>4.5403119930079699E-2</v>
      </c>
      <c r="E12295" s="4">
        <f t="shared" si="48"/>
        <v>0.12772582578301603</v>
      </c>
      <c r="F12295" s="4"/>
    </row>
    <row r="12296" spans="1:6" ht="13.2" x14ac:dyDescent="0.25">
      <c r="A12296" s="5">
        <v>44871.25</v>
      </c>
      <c r="B12296" s="6">
        <v>236.06</v>
      </c>
      <c r="C12296" s="6">
        <v>266.94981000000001</v>
      </c>
      <c r="D12296" s="6">
        <v>0.11571392390202399</v>
      </c>
      <c r="E12296" s="4">
        <f t="shared" si="48"/>
        <v>0.12847310698106176</v>
      </c>
      <c r="F12296" s="4"/>
    </row>
    <row r="12297" spans="1:6" ht="13.2" x14ac:dyDescent="0.25">
      <c r="A12297" s="5">
        <v>44871.291666666664</v>
      </c>
      <c r="B12297" s="6">
        <v>231.3</v>
      </c>
      <c r="C12297" s="6">
        <v>265.39222999999998</v>
      </c>
      <c r="D12297" s="6">
        <v>0.128459789497228</v>
      </c>
      <c r="E12297" s="4">
        <f t="shared" si="48"/>
        <v>0.12862159959564243</v>
      </c>
      <c r="F12297" s="4"/>
    </row>
    <row r="12298" spans="1:6" ht="13.2" x14ac:dyDescent="0.25">
      <c r="A12298" s="5">
        <v>44871.333333333336</v>
      </c>
      <c r="B12298" s="6">
        <v>260</v>
      </c>
      <c r="C12298" s="6">
        <v>265.31004999999999</v>
      </c>
      <c r="D12298" s="6">
        <v>2.0014507554463101E-2</v>
      </c>
      <c r="E12298" s="4">
        <f t="shared" si="48"/>
        <v>0.12338336467132834</v>
      </c>
      <c r="F12298" s="4"/>
    </row>
    <row r="12299" spans="1:6" ht="13.2" x14ac:dyDescent="0.25">
      <c r="A12299" s="5">
        <v>44871.375</v>
      </c>
      <c r="B12299" s="6">
        <v>250.78</v>
      </c>
      <c r="C12299" s="6">
        <v>265.86579</v>
      </c>
      <c r="D12299" s="6">
        <v>5.6742125415985202E-2</v>
      </c>
      <c r="E12299" s="4">
        <f t="shared" si="48"/>
        <v>0.11927195277094284</v>
      </c>
      <c r="F12299" s="4"/>
    </row>
    <row r="12300" spans="1:6" ht="13.2" x14ac:dyDescent="0.25">
      <c r="A12300" s="5">
        <v>44871.416666666664</v>
      </c>
      <c r="B12300" s="6">
        <v>233</v>
      </c>
      <c r="C12300" s="6">
        <v>265.95449000000002</v>
      </c>
      <c r="D12300" s="6">
        <v>0.12391025998470601</v>
      </c>
      <c r="E12300" s="4">
        <f t="shared" si="48"/>
        <v>0.11739519114108227</v>
      </c>
      <c r="F12300" s="4"/>
    </row>
    <row r="12301" spans="1:6" ht="13.2" x14ac:dyDescent="0.25">
      <c r="A12301" s="5">
        <v>44871.458333333336</v>
      </c>
      <c r="B12301" s="6">
        <v>228.69</v>
      </c>
      <c r="C12301" s="6">
        <v>262.49355000000003</v>
      </c>
      <c r="D12301" s="6">
        <v>0.12877859284542401</v>
      </c>
      <c r="E12301" s="4">
        <f t="shared" si="48"/>
        <v>0.11559057623275383</v>
      </c>
      <c r="F12301" s="4"/>
    </row>
    <row r="12302" spans="1:6" ht="13.2" x14ac:dyDescent="0.25">
      <c r="A12302" s="5">
        <v>44871.5</v>
      </c>
      <c r="B12302" s="6">
        <v>252.61</v>
      </c>
      <c r="C12302" s="6">
        <v>263.67804000000001</v>
      </c>
      <c r="D12302" s="6">
        <v>4.1975585073371999E-2</v>
      </c>
      <c r="E12302" s="4">
        <f t="shared" si="48"/>
        <v>0.1098693044314788</v>
      </c>
      <c r="F12302" s="4"/>
    </row>
    <row r="12303" spans="1:6" ht="13.2" x14ac:dyDescent="0.25">
      <c r="A12303" s="5">
        <v>44871.541666666664</v>
      </c>
      <c r="B12303" s="6">
        <v>250.37</v>
      </c>
      <c r="C12303" s="6">
        <v>270.32512000000003</v>
      </c>
      <c r="D12303" s="6">
        <v>7.3818962884396405E-2</v>
      </c>
      <c r="E12303" s="4">
        <f t="shared" si="48"/>
        <v>0.10500505476977413</v>
      </c>
      <c r="F12303" s="4"/>
    </row>
    <row r="12304" spans="1:6" ht="13.2" x14ac:dyDescent="0.25">
      <c r="A12304" s="5">
        <v>44871.583333333336</v>
      </c>
      <c r="B12304" s="6">
        <v>247.18</v>
      </c>
      <c r="C12304" s="6">
        <v>267.29482999999999</v>
      </c>
      <c r="D12304" s="6">
        <v>7.5253344780368395E-2</v>
      </c>
      <c r="E12304" s="4">
        <f t="shared" si="48"/>
        <v>9.9995614133685073E-2</v>
      </c>
      <c r="F12304" s="4"/>
    </row>
    <row r="12305" spans="1:6" ht="13.2" x14ac:dyDescent="0.25">
      <c r="A12305" s="5">
        <v>44871.625</v>
      </c>
      <c r="B12305" s="6">
        <v>234.86</v>
      </c>
      <c r="C12305" s="6">
        <v>230.29345000000001</v>
      </c>
      <c r="D12305" s="6">
        <v>1.9829265660834001E-2</v>
      </c>
      <c r="E12305" s="4">
        <f t="shared" si="48"/>
        <v>9.1516338843212808E-2</v>
      </c>
      <c r="F12305" s="4"/>
    </row>
    <row r="12306" spans="1:6" ht="13.2" x14ac:dyDescent="0.25">
      <c r="A12306" s="5">
        <v>44871.666666666664</v>
      </c>
      <c r="B12306" s="6">
        <v>162.86000000000001</v>
      </c>
      <c r="C12306" s="6">
        <v>170.19834</v>
      </c>
      <c r="D12306" s="6">
        <v>4.31164017228369E-2</v>
      </c>
      <c r="E12306" s="4">
        <f t="shared" si="48"/>
        <v>8.5349577057187945E-2</v>
      </c>
      <c r="F12306" s="4"/>
    </row>
    <row r="12307" spans="1:6" ht="13.2" x14ac:dyDescent="0.25">
      <c r="A12307" s="5">
        <v>44871.708333333336</v>
      </c>
      <c r="B12307" s="6">
        <v>131.99</v>
      </c>
      <c r="C12307" s="6">
        <v>125.0792</v>
      </c>
      <c r="D12307" s="6">
        <v>5.5251392717574198E-2</v>
      </c>
      <c r="E12307" s="4">
        <f t="shared" si="48"/>
        <v>8.0415949078212881E-2</v>
      </c>
      <c r="F12307" s="4"/>
    </row>
    <row r="12308" spans="1:6" ht="13.2" x14ac:dyDescent="0.25">
      <c r="A12308" s="5">
        <v>44871.75</v>
      </c>
      <c r="B12308" s="6">
        <v>118.47</v>
      </c>
      <c r="C12308" s="6">
        <v>113.74477</v>
      </c>
      <c r="D12308" s="6">
        <v>4.15423935535673E-2</v>
      </c>
      <c r="E12308" s="4">
        <f t="shared" si="48"/>
        <v>7.4854204763012674E-2</v>
      </c>
      <c r="F12308" s="4"/>
    </row>
    <row r="12309" spans="1:6" ht="13.2" x14ac:dyDescent="0.25">
      <c r="A12309" s="5">
        <v>44871.791666666664</v>
      </c>
      <c r="B12309" s="6">
        <v>123.82</v>
      </c>
      <c r="C12309" s="6">
        <v>118.70411</v>
      </c>
      <c r="D12309" s="6">
        <v>4.3097833764980699E-2</v>
      </c>
      <c r="E12309" s="4">
        <f t="shared" si="48"/>
        <v>6.9920672028447414E-2</v>
      </c>
      <c r="F12309" s="4"/>
    </row>
    <row r="12310" spans="1:6" ht="13.2" x14ac:dyDescent="0.25">
      <c r="A12310" s="5">
        <v>44871.833333333336</v>
      </c>
      <c r="B12310" s="6">
        <v>125.9</v>
      </c>
      <c r="C12310" s="6">
        <v>118.57866</v>
      </c>
      <c r="D12310" s="6">
        <v>6.17424754167403E-2</v>
      </c>
      <c r="E12310" s="4">
        <f t="shared" si="48"/>
        <v>6.8059800104448745E-2</v>
      </c>
      <c r="F12310" s="4"/>
    </row>
    <row r="12311" spans="1:6" ht="13.2" x14ac:dyDescent="0.25">
      <c r="A12311" s="5">
        <v>44871.875</v>
      </c>
      <c r="B12311" s="6">
        <v>118.65</v>
      </c>
      <c r="C12311" s="6">
        <v>114.98788</v>
      </c>
      <c r="D12311" s="6">
        <v>3.18478782285576E-2</v>
      </c>
      <c r="E12311" s="4">
        <f t="shared" si="48"/>
        <v>6.7088930812794725E-2</v>
      </c>
      <c r="F12311" s="4"/>
    </row>
    <row r="12312" spans="1:6" ht="13.2" x14ac:dyDescent="0.25">
      <c r="A12312" s="5">
        <v>44871.916666666664</v>
      </c>
      <c r="B12312" s="6">
        <v>118.8</v>
      </c>
      <c r="C12312" s="6">
        <v>123.09367</v>
      </c>
      <c r="D12312" s="6">
        <v>3.4881322492050199E-2</v>
      </c>
      <c r="E12312" s="4">
        <f t="shared" si="48"/>
        <v>6.6425552863102297E-2</v>
      </c>
      <c r="F12312" s="4"/>
    </row>
    <row r="12313" spans="1:6" ht="13.2" x14ac:dyDescent="0.25">
      <c r="A12313" s="5">
        <v>44871.958333333336</v>
      </c>
      <c r="B12313" s="6">
        <v>124.47</v>
      </c>
      <c r="C12313" s="6">
        <v>153.73607000000001</v>
      </c>
      <c r="D12313" s="6">
        <v>0.19036567020348499</v>
      </c>
      <c r="E12313" s="4">
        <f t="shared" si="48"/>
        <v>7.1773606121252304E-2</v>
      </c>
      <c r="F12313" s="4"/>
    </row>
    <row r="12314" spans="1:6" ht="13.2" x14ac:dyDescent="0.25">
      <c r="A12314" s="5">
        <v>44872</v>
      </c>
      <c r="B12314" s="6">
        <v>176.94</v>
      </c>
      <c r="C12314" s="6">
        <v>216.33893</v>
      </c>
      <c r="D12314" s="6">
        <v>0.18211669069455</v>
      </c>
      <c r="E12314" s="4">
        <f t="shared" si="48"/>
        <v>6.7469234807522413E-2</v>
      </c>
      <c r="F12314" s="4"/>
    </row>
    <row r="12315" spans="1:6" ht="13.2" x14ac:dyDescent="0.25">
      <c r="A12315" s="5">
        <v>44872.041666666664</v>
      </c>
      <c r="B12315" s="6">
        <v>263.77</v>
      </c>
      <c r="C12315" s="6">
        <v>253.71260000000001</v>
      </c>
      <c r="D12315" s="6">
        <v>3.9640916533116403E-2</v>
      </c>
      <c r="E12315" s="4">
        <f t="shared" si="48"/>
        <v>6.6006188369064495E-2</v>
      </c>
      <c r="F12315" s="4"/>
    </row>
    <row r="12316" spans="1:6" ht="13.2" x14ac:dyDescent="0.25">
      <c r="A12316" s="5">
        <v>44872.083333333336</v>
      </c>
      <c r="B12316" s="6">
        <v>287.51</v>
      </c>
      <c r="C12316" s="6">
        <v>272.51443</v>
      </c>
      <c r="D12316" s="6">
        <v>5.5026700787917798E-2</v>
      </c>
      <c r="E12316" s="4">
        <f t="shared" si="48"/>
        <v>6.7933891456777737E-2</v>
      </c>
      <c r="F12316" s="4"/>
    </row>
    <row r="12317" spans="1:6" ht="13.2" x14ac:dyDescent="0.25">
      <c r="A12317" s="5">
        <v>44872.125</v>
      </c>
      <c r="B12317" s="6">
        <v>283.92</v>
      </c>
      <c r="C12317" s="6">
        <v>274.38846000000001</v>
      </c>
      <c r="D12317" s="6">
        <v>3.4737393839376497E-2</v>
      </c>
      <c r="E12317" s="4">
        <f t="shared" si="48"/>
        <v>6.847881979576638E-2</v>
      </c>
      <c r="F12317" s="4"/>
    </row>
    <row r="12318" spans="1:6" ht="13.2" x14ac:dyDescent="0.25">
      <c r="A12318" s="5">
        <v>44872.166666666664</v>
      </c>
      <c r="B12318" s="6">
        <v>285.52999999999997</v>
      </c>
      <c r="C12318" s="6">
        <v>271.86446999999998</v>
      </c>
      <c r="D12318" s="6">
        <v>5.0265965243637703E-2</v>
      </c>
      <c r="E12318" s="4">
        <f t="shared" si="48"/>
        <v>7.056385469696963E-2</v>
      </c>
      <c r="F12318" s="4"/>
    </row>
    <row r="12319" spans="1:6" ht="13.2" x14ac:dyDescent="0.25">
      <c r="A12319" s="5">
        <v>44872.208333333336</v>
      </c>
      <c r="B12319" s="6">
        <v>287.33999999999997</v>
      </c>
      <c r="C12319" s="6">
        <v>271.23005999999998</v>
      </c>
      <c r="D12319" s="6">
        <v>5.9395850150237697E-2</v>
      </c>
      <c r="E12319" s="4">
        <f t="shared" si="48"/>
        <v>7.1146885122809547E-2</v>
      </c>
      <c r="F12319" s="4"/>
    </row>
    <row r="12320" spans="1:6" ht="13.2" x14ac:dyDescent="0.25">
      <c r="A12320" s="5">
        <v>44872.25</v>
      </c>
      <c r="B12320" s="6">
        <v>276.73</v>
      </c>
      <c r="C12320" s="6">
        <v>269.77963999999997</v>
      </c>
      <c r="D12320" s="6">
        <v>2.5763100580903898E-2</v>
      </c>
      <c r="E12320" s="4">
        <f t="shared" si="48"/>
        <v>6.7398934151096199E-2</v>
      </c>
      <c r="F12320" s="4"/>
    </row>
    <row r="12321" spans="1:6" ht="13.2" x14ac:dyDescent="0.25">
      <c r="A12321" s="5">
        <v>44872.291666666664</v>
      </c>
      <c r="B12321" s="6">
        <v>258.08</v>
      </c>
      <c r="C12321" s="6">
        <v>266.72994</v>
      </c>
      <c r="D12321" s="6">
        <v>3.2429580271341102E-2</v>
      </c>
      <c r="E12321" s="4">
        <f t="shared" si="48"/>
        <v>6.3397675433350911E-2</v>
      </c>
      <c r="F12321" s="4"/>
    </row>
    <row r="12322" spans="1:6" ht="13.2" x14ac:dyDescent="0.25">
      <c r="A12322" s="5">
        <v>44872.333333333336</v>
      </c>
      <c r="B12322" s="6">
        <v>246.75</v>
      </c>
      <c r="C12322" s="6">
        <v>265.52188999999998</v>
      </c>
      <c r="D12322" s="6">
        <v>7.06980882065881E-2</v>
      </c>
      <c r="E12322" s="4">
        <f t="shared" si="48"/>
        <v>6.5509491293856123E-2</v>
      </c>
      <c r="F12322" s="4"/>
    </row>
    <row r="12323" spans="1:6" ht="13.2" x14ac:dyDescent="0.25">
      <c r="A12323" s="5">
        <v>44872.375</v>
      </c>
      <c r="B12323" s="6">
        <v>252.85</v>
      </c>
      <c r="C12323" s="6">
        <v>262.91367000000002</v>
      </c>
      <c r="D12323" s="6">
        <v>3.8277469558733901E-2</v>
      </c>
      <c r="E12323" s="4">
        <f t="shared" si="48"/>
        <v>6.4740130633137327E-2</v>
      </c>
      <c r="F12323" s="4"/>
    </row>
    <row r="12324" spans="1:6" ht="13.2" x14ac:dyDescent="0.25">
      <c r="A12324" s="5">
        <v>44872.416666666664</v>
      </c>
      <c r="B12324" s="6">
        <v>269.11</v>
      </c>
      <c r="C12324" s="6">
        <v>260.81205999999997</v>
      </c>
      <c r="D12324" s="6">
        <v>3.1815783365232497E-2</v>
      </c>
      <c r="E12324" s="4">
        <f t="shared" si="48"/>
        <v>6.0902860773992595E-2</v>
      </c>
      <c r="F12324" s="4"/>
    </row>
    <row r="12325" spans="1:6" ht="13.2" x14ac:dyDescent="0.25">
      <c r="A12325" s="5">
        <v>44872.458333333336</v>
      </c>
      <c r="B12325" s="6">
        <v>277.58999999999997</v>
      </c>
      <c r="C12325" s="6">
        <v>261.08022</v>
      </c>
      <c r="D12325" s="6">
        <v>6.3236425953677997E-2</v>
      </c>
      <c r="E12325" s="4">
        <f t="shared" si="48"/>
        <v>5.8171937153503196E-2</v>
      </c>
      <c r="F12325" s="4"/>
    </row>
    <row r="12326" spans="1:6" ht="13.2" x14ac:dyDescent="0.25">
      <c r="A12326" s="5">
        <v>44872.5</v>
      </c>
      <c r="B12326" s="6">
        <v>279.75</v>
      </c>
      <c r="C12326" s="6">
        <v>263.68869000000001</v>
      </c>
      <c r="D12326" s="6">
        <v>6.09101209460291E-2</v>
      </c>
      <c r="E12326" s="4">
        <f t="shared" si="48"/>
        <v>5.8960876148197228E-2</v>
      </c>
      <c r="F12326" s="4"/>
    </row>
    <row r="12327" spans="1:6" ht="13.2" x14ac:dyDescent="0.25">
      <c r="A12327" s="5">
        <v>44872.541666666664</v>
      </c>
      <c r="B12327" s="6">
        <v>273.06</v>
      </c>
      <c r="C12327" s="6">
        <v>267.02046000000001</v>
      </c>
      <c r="D12327" s="6">
        <v>2.26182667800062E-2</v>
      </c>
      <c r="E12327" s="4">
        <f t="shared" si="48"/>
        <v>5.6827513810514298E-2</v>
      </c>
      <c r="F12327" s="4"/>
    </row>
    <row r="12328" spans="1:6" ht="13.2" x14ac:dyDescent="0.25">
      <c r="A12328" s="5">
        <v>44872.583333333336</v>
      </c>
      <c r="B12328" s="6">
        <v>277.82</v>
      </c>
      <c r="C12328" s="6">
        <v>263.06051000000002</v>
      </c>
      <c r="D12328" s="6">
        <v>5.61068250038744E-2</v>
      </c>
      <c r="E12328" s="4">
        <f t="shared" si="48"/>
        <v>5.6029742153160388E-2</v>
      </c>
      <c r="F12328" s="4"/>
    </row>
    <row r="12329" spans="1:6" ht="13.2" x14ac:dyDescent="0.25">
      <c r="A12329" s="5">
        <v>44872.625</v>
      </c>
      <c r="B12329" s="6">
        <v>277.10000000000002</v>
      </c>
      <c r="C12329" s="6">
        <v>231.61602999999999</v>
      </c>
      <c r="D12329" s="6">
        <v>0.196376606575978</v>
      </c>
      <c r="E12329" s="4">
        <f t="shared" si="48"/>
        <v>6.3385881357958057E-2</v>
      </c>
      <c r="F12329" s="4"/>
    </row>
    <row r="12330" spans="1:6" ht="13.2" x14ac:dyDescent="0.25">
      <c r="A12330" s="5">
        <v>44872.666666666664</v>
      </c>
      <c r="B12330" s="6">
        <v>226.87</v>
      </c>
      <c r="C12330" s="6">
        <v>180.60756000000001</v>
      </c>
      <c r="D12330" s="6">
        <v>0.25614896740756499</v>
      </c>
      <c r="E12330" s="4">
        <f t="shared" si="48"/>
        <v>7.2262238261488407E-2</v>
      </c>
      <c r="F12330" s="4"/>
    </row>
    <row r="12331" spans="1:6" ht="13.2" x14ac:dyDescent="0.25">
      <c r="A12331" s="5">
        <v>44872.708333333336</v>
      </c>
      <c r="B12331" s="6">
        <v>194.83</v>
      </c>
      <c r="C12331" s="6">
        <v>141.26149000000001</v>
      </c>
      <c r="D12331" s="6">
        <v>0.37921524118144301</v>
      </c>
      <c r="E12331" s="4">
        <f t="shared" si="48"/>
        <v>8.5760731947482918E-2</v>
      </c>
      <c r="F12331" s="4"/>
    </row>
    <row r="12332" spans="1:6" ht="13.2" x14ac:dyDescent="0.25">
      <c r="A12332" s="5">
        <v>44872.75</v>
      </c>
      <c r="B12332" s="6">
        <v>193.93</v>
      </c>
      <c r="C12332" s="6">
        <v>130.60436999999999</v>
      </c>
      <c r="D12332" s="6">
        <v>0.48486608832460898</v>
      </c>
      <c r="E12332" s="4">
        <f t="shared" si="48"/>
        <v>0.10423255256294302</v>
      </c>
      <c r="F12332" s="4"/>
    </row>
    <row r="12333" spans="1:6" ht="13.2" x14ac:dyDescent="0.25">
      <c r="A12333" s="5">
        <v>44872.791666666664</v>
      </c>
      <c r="B12333" s="6">
        <v>189.57</v>
      </c>
      <c r="C12333" s="6">
        <v>131.80599000000001</v>
      </c>
      <c r="D12333" s="6">
        <v>0.43825026465033901</v>
      </c>
      <c r="E12333" s="4">
        <f t="shared" si="48"/>
        <v>0.12069723718316627</v>
      </c>
      <c r="F12333" s="4"/>
    </row>
    <row r="12334" spans="1:6" ht="13.2" x14ac:dyDescent="0.25">
      <c r="A12334" s="5">
        <v>44872.833333333336</v>
      </c>
      <c r="B12334" s="6">
        <v>188.9</v>
      </c>
      <c r="C12334" s="6">
        <v>129.11519999999999</v>
      </c>
      <c r="D12334" s="6">
        <v>0.463034561383942</v>
      </c>
      <c r="E12334" s="4">
        <f t="shared" si="48"/>
        <v>0.137417740765133</v>
      </c>
      <c r="F12334" s="4"/>
    </row>
    <row r="12335" spans="1:6" ht="13.2" x14ac:dyDescent="0.25">
      <c r="A12335" s="5">
        <v>44872.875</v>
      </c>
      <c r="B12335" s="6">
        <v>183.51</v>
      </c>
      <c r="C12335" s="6">
        <v>129.69571999999999</v>
      </c>
      <c r="D12335" s="6">
        <v>0.41492718495259501</v>
      </c>
      <c r="E12335" s="4">
        <f t="shared" si="48"/>
        <v>0.15337937854530123</v>
      </c>
      <c r="F12335" s="4"/>
    </row>
    <row r="12336" spans="1:6" ht="13.2" x14ac:dyDescent="0.25">
      <c r="A12336" s="5">
        <v>44872.916666666664</v>
      </c>
      <c r="B12336" s="6">
        <v>187.78</v>
      </c>
      <c r="C12336" s="6">
        <v>143.09522999999999</v>
      </c>
      <c r="D12336" s="6">
        <v>0.31227295277417699</v>
      </c>
      <c r="E12336" s="4">
        <f t="shared" si="48"/>
        <v>0.16493736314038984</v>
      </c>
      <c r="F12336" s="4"/>
    </row>
    <row r="12337" spans="1:6" ht="13.2" x14ac:dyDescent="0.25">
      <c r="A12337" s="5">
        <v>44872.958333333336</v>
      </c>
      <c r="B12337" s="6">
        <v>192.77</v>
      </c>
      <c r="C12337" s="6">
        <v>171.5949</v>
      </c>
      <c r="D12337" s="6">
        <v>0.12340168618064901</v>
      </c>
      <c r="E12337" s="4">
        <f t="shared" si="48"/>
        <v>0.16214719713943834</v>
      </c>
      <c r="F12337" s="4"/>
    </row>
    <row r="12338" spans="1:6" ht="13.2" x14ac:dyDescent="0.25">
      <c r="A12338" s="5">
        <v>44873</v>
      </c>
      <c r="B12338" s="6">
        <v>220.41</v>
      </c>
      <c r="C12338" s="6">
        <v>258.28627</v>
      </c>
      <c r="D12338" s="6">
        <v>0.14664453515086101</v>
      </c>
      <c r="E12338" s="4">
        <f t="shared" si="48"/>
        <v>0.16066919065845134</v>
      </c>
      <c r="F12338" s="4"/>
    </row>
    <row r="12339" spans="1:6" ht="13.2" x14ac:dyDescent="0.25">
      <c r="A12339" s="5">
        <v>44873.041666666664</v>
      </c>
      <c r="B12339" s="6">
        <v>271.75</v>
      </c>
      <c r="C12339" s="6">
        <v>276.53444000000002</v>
      </c>
      <c r="D12339" s="6">
        <v>1.73014254571691E-2</v>
      </c>
      <c r="E12339" s="4">
        <f t="shared" si="48"/>
        <v>0.15973837853028686</v>
      </c>
      <c r="F12339" s="4"/>
    </row>
    <row r="12340" spans="1:6" ht="13.2" x14ac:dyDescent="0.25">
      <c r="A12340" s="5">
        <v>44873.083333333336</v>
      </c>
      <c r="B12340" s="6">
        <v>298.63</v>
      </c>
      <c r="C12340" s="6">
        <v>280.65159</v>
      </c>
      <c r="D12340" s="6">
        <v>6.40595337443126E-2</v>
      </c>
      <c r="E12340" s="4">
        <f t="shared" si="48"/>
        <v>0.16011474657013663</v>
      </c>
      <c r="F12340" s="4"/>
    </row>
    <row r="12341" spans="1:6" ht="13.2" x14ac:dyDescent="0.25">
      <c r="A12341" s="5">
        <v>44873.125</v>
      </c>
      <c r="B12341" s="6">
        <v>299.33999999999997</v>
      </c>
      <c r="C12341" s="6">
        <v>277.30056999999999</v>
      </c>
      <c r="D12341" s="6">
        <v>7.9478487909346807E-2</v>
      </c>
      <c r="E12341" s="4">
        <f t="shared" si="48"/>
        <v>0.16197895882305205</v>
      </c>
      <c r="F12341" s="4"/>
    </row>
    <row r="12342" spans="1:6" ht="13.2" x14ac:dyDescent="0.25">
      <c r="A12342" s="5">
        <v>44873.166666666664</v>
      </c>
      <c r="B12342" s="6">
        <v>296.62</v>
      </c>
      <c r="C12342" s="6">
        <v>274.74371000000002</v>
      </c>
      <c r="D12342" s="6">
        <v>7.9624352455602995E-2</v>
      </c>
      <c r="E12342" s="4">
        <f t="shared" si="48"/>
        <v>0.16320222495688394</v>
      </c>
      <c r="F12342" s="4"/>
    </row>
    <row r="12343" spans="1:6" ht="13.2" x14ac:dyDescent="0.25">
      <c r="A12343" s="5">
        <v>44873.208333333336</v>
      </c>
      <c r="B12343" s="6">
        <v>284.45</v>
      </c>
      <c r="C12343" s="6">
        <v>275.88715000000002</v>
      </c>
      <c r="D12343" s="6">
        <v>3.1037509358445899E-2</v>
      </c>
      <c r="E12343" s="4">
        <f t="shared" si="48"/>
        <v>0.16202062742389262</v>
      </c>
      <c r="F12343" s="4"/>
    </row>
    <row r="12344" spans="1:6" ht="13.2" x14ac:dyDescent="0.25">
      <c r="A12344" s="5">
        <v>44873.25</v>
      </c>
      <c r="B12344" s="6">
        <v>281.63</v>
      </c>
      <c r="C12344" s="6">
        <v>274.65444000000002</v>
      </c>
      <c r="D12344" s="6">
        <v>2.5397586873163101E-2</v>
      </c>
      <c r="E12344" s="4">
        <f t="shared" si="48"/>
        <v>0.16200539768607009</v>
      </c>
      <c r="F12344" s="4"/>
    </row>
    <row r="12345" spans="1:6" ht="13.2" x14ac:dyDescent="0.25">
      <c r="A12345" s="5">
        <v>44873.291666666664</v>
      </c>
      <c r="B12345" s="6">
        <v>282.31</v>
      </c>
      <c r="C12345" s="6">
        <v>269.49804</v>
      </c>
      <c r="D12345" s="6">
        <v>4.7540086005820298E-2</v>
      </c>
      <c r="E12345" s="4">
        <f t="shared" si="48"/>
        <v>0.16263500209167339</v>
      </c>
      <c r="F12345" s="4"/>
    </row>
    <row r="12346" spans="1:6" ht="13.2" x14ac:dyDescent="0.25">
      <c r="A12346" s="5">
        <v>44873.333333333336</v>
      </c>
      <c r="B12346" s="6">
        <v>283.72000000000003</v>
      </c>
      <c r="C12346" s="6">
        <v>266.54998000000001</v>
      </c>
      <c r="D12346" s="6">
        <v>6.4415761726937706E-2</v>
      </c>
      <c r="E12346" s="4">
        <f t="shared" si="48"/>
        <v>0.16237323848835464</v>
      </c>
      <c r="F12346" s="4"/>
    </row>
    <row r="12347" spans="1:6" ht="13.2" x14ac:dyDescent="0.25">
      <c r="A12347" s="5">
        <v>44873.375</v>
      </c>
      <c r="B12347" s="6">
        <v>283.85000000000002</v>
      </c>
      <c r="C12347" s="6">
        <v>265.77828</v>
      </c>
      <c r="D12347" s="6">
        <v>6.79954735202591E-2</v>
      </c>
      <c r="E12347" s="4">
        <f t="shared" si="48"/>
        <v>0.16361148865341821</v>
      </c>
      <c r="F12347" s="4"/>
    </row>
    <row r="12348" spans="1:6" ht="13.2" x14ac:dyDescent="0.25">
      <c r="A12348" s="5">
        <v>44873.416666666664</v>
      </c>
      <c r="B12348" s="6">
        <v>287</v>
      </c>
      <c r="C12348" s="6">
        <v>268.49009000000001</v>
      </c>
      <c r="D12348" s="6">
        <v>6.8940756807820996E-2</v>
      </c>
      <c r="E12348" s="4">
        <f t="shared" si="48"/>
        <v>0.16515836254685937</v>
      </c>
      <c r="F12348" s="4"/>
    </row>
    <row r="12349" spans="1:6" ht="13.2" x14ac:dyDescent="0.25">
      <c r="A12349" s="5">
        <v>44873.458333333336</v>
      </c>
      <c r="B12349" s="6">
        <v>289.04000000000002</v>
      </c>
      <c r="C12349" s="6">
        <v>269.71487999999999</v>
      </c>
      <c r="D12349" s="6">
        <v>7.1650181109770505E-2</v>
      </c>
      <c r="E12349" s="4">
        <f t="shared" si="48"/>
        <v>0.16550893567836322</v>
      </c>
      <c r="F12349" s="4"/>
    </row>
    <row r="12350" spans="1:6" ht="13.2" x14ac:dyDescent="0.25">
      <c r="A12350" s="5">
        <v>44873.5</v>
      </c>
      <c r="B12350" s="6">
        <v>293.29000000000002</v>
      </c>
      <c r="C12350" s="6">
        <v>266.72196000000002</v>
      </c>
      <c r="D12350" s="6">
        <v>9.9609495971010306E-2</v>
      </c>
      <c r="E12350" s="4">
        <f t="shared" si="48"/>
        <v>0.16712140963773744</v>
      </c>
      <c r="F12350" s="4"/>
    </row>
    <row r="12351" spans="1:6" ht="13.2" x14ac:dyDescent="0.25">
      <c r="A12351" s="5">
        <v>44873.541666666664</v>
      </c>
      <c r="B12351" s="6">
        <v>300.14</v>
      </c>
      <c r="C12351" s="6">
        <v>264.74106999999998</v>
      </c>
      <c r="D12351" s="6">
        <v>0.133711516690629</v>
      </c>
      <c r="E12351" s="4">
        <f t="shared" si="48"/>
        <v>0.17175029505068007</v>
      </c>
      <c r="F12351" s="4"/>
    </row>
    <row r="12352" spans="1:6" ht="13.2" x14ac:dyDescent="0.25">
      <c r="A12352" s="5">
        <v>44873.583333333336</v>
      </c>
      <c r="B12352" s="6">
        <v>300.24</v>
      </c>
      <c r="C12352" s="6">
        <v>263.69589999999999</v>
      </c>
      <c r="D12352" s="6">
        <v>0.13858425557621401</v>
      </c>
      <c r="E12352" s="4">
        <f t="shared" si="48"/>
        <v>0.17518685465786088</v>
      </c>
      <c r="F12352" s="4"/>
    </row>
    <row r="12353" spans="1:6" ht="13.2" x14ac:dyDescent="0.25">
      <c r="A12353" s="5">
        <v>44873.625</v>
      </c>
      <c r="B12353" s="6">
        <v>285.67</v>
      </c>
      <c r="C12353" s="6">
        <v>247.28796</v>
      </c>
      <c r="D12353" s="6">
        <v>0.155211923783107</v>
      </c>
      <c r="E12353" s="4">
        <f t="shared" si="48"/>
        <v>0.17347165954149127</v>
      </c>
      <c r="F12353" s="4"/>
    </row>
    <row r="12354" spans="1:6" ht="13.2" x14ac:dyDescent="0.25">
      <c r="A12354" s="5">
        <v>44873.666666666664</v>
      </c>
      <c r="B12354" s="6">
        <v>243.28</v>
      </c>
      <c r="C12354" s="6">
        <v>216.85184000000001</v>
      </c>
      <c r="D12354" s="6">
        <v>0.121871965670201</v>
      </c>
      <c r="E12354" s="4">
        <f t="shared" si="48"/>
        <v>0.16787678446910106</v>
      </c>
      <c r="F12354" s="4"/>
    </row>
    <row r="12355" spans="1:6" ht="13.2" x14ac:dyDescent="0.25">
      <c r="A12355" s="5">
        <v>44873.708333333336</v>
      </c>
      <c r="B12355" s="6">
        <v>209.95</v>
      </c>
      <c r="C12355" s="6">
        <v>190.08609999999999</v>
      </c>
      <c r="D12355" s="6">
        <v>0.10449948733757999</v>
      </c>
      <c r="E12355" s="4">
        <f t="shared" si="48"/>
        <v>0.15643029472560679</v>
      </c>
      <c r="F12355" s="4"/>
    </row>
    <row r="12356" spans="1:6" ht="13.2" x14ac:dyDescent="0.25">
      <c r="A12356" s="5">
        <v>44873.75</v>
      </c>
      <c r="B12356" s="6">
        <v>199.09</v>
      </c>
      <c r="C12356" s="6">
        <v>180.31951000000001</v>
      </c>
      <c r="D12356" s="6">
        <v>0.10409572430626</v>
      </c>
      <c r="E12356" s="4">
        <f t="shared" si="48"/>
        <v>0.14056486289150891</v>
      </c>
      <c r="F12356" s="4"/>
    </row>
    <row r="12357" spans="1:6" ht="13.2" x14ac:dyDescent="0.25">
      <c r="A12357" s="5">
        <v>44873.791666666664</v>
      </c>
      <c r="B12357" s="6">
        <v>197.49</v>
      </c>
      <c r="C12357" s="6">
        <v>180.03937999999999</v>
      </c>
      <c r="D12357" s="6">
        <v>9.6926683484468798E-2</v>
      </c>
      <c r="E12357" s="4">
        <f t="shared" si="48"/>
        <v>0.12634304700959761</v>
      </c>
      <c r="F12357" s="4"/>
    </row>
    <row r="12358" spans="1:6" ht="13.2" x14ac:dyDescent="0.25">
      <c r="A12358" s="5">
        <v>44873.833333333336</v>
      </c>
      <c r="B12358" s="6">
        <v>191.11</v>
      </c>
      <c r="C12358" s="6">
        <v>180.55599000000001</v>
      </c>
      <c r="D12358" s="6">
        <v>5.8452837815017901E-2</v>
      </c>
      <c r="E12358" s="4">
        <f t="shared" si="48"/>
        <v>0.10948547519422581</v>
      </c>
      <c r="F12358" s="4"/>
    </row>
    <row r="12359" spans="1:6" ht="13.2" x14ac:dyDescent="0.25">
      <c r="A12359" s="5">
        <v>44873.875</v>
      </c>
      <c r="B12359" s="6">
        <v>190.11</v>
      </c>
      <c r="C12359" s="6">
        <v>187.78818000000001</v>
      </c>
      <c r="D12359" s="6">
        <v>1.2364036969738999E-2</v>
      </c>
      <c r="E12359" s="4">
        <f t="shared" si="48"/>
        <v>9.2712010694940131E-2</v>
      </c>
      <c r="F12359" s="4"/>
    </row>
    <row r="12360" spans="1:6" ht="13.2" x14ac:dyDescent="0.25">
      <c r="A12360" s="5">
        <v>44873.916666666664</v>
      </c>
      <c r="B12360" s="6">
        <v>185.67</v>
      </c>
      <c r="C12360" s="6">
        <v>204.93606</v>
      </c>
      <c r="D12360" s="6">
        <v>9.4010102468057605E-2</v>
      </c>
      <c r="E12360" s="4">
        <f t="shared" si="48"/>
        <v>8.3617725265518486E-2</v>
      </c>
      <c r="F12360" s="4"/>
    </row>
    <row r="12361" spans="1:6" ht="13.2" x14ac:dyDescent="0.25">
      <c r="A12361" s="5">
        <v>44873.958333333336</v>
      </c>
      <c r="B12361" s="6">
        <v>204.43</v>
      </c>
      <c r="C12361" s="6">
        <v>227.90353999999999</v>
      </c>
      <c r="D12361" s="6">
        <v>0.102997698061206</v>
      </c>
      <c r="E12361" s="4">
        <f t="shared" si="48"/>
        <v>8.2767559093875037E-2</v>
      </c>
      <c r="F12361" s="4"/>
    </row>
    <row r="12362" spans="1:6" ht="13.2" x14ac:dyDescent="0.25">
      <c r="A12362" s="5">
        <v>44874</v>
      </c>
      <c r="B12362" s="6">
        <v>217.11</v>
      </c>
      <c r="C12362" s="6">
        <v>227.10198</v>
      </c>
      <c r="D12362" s="6">
        <v>4.3997766994369497E-2</v>
      </c>
      <c r="E12362" s="4">
        <f t="shared" si="48"/>
        <v>7.8490610420687876E-2</v>
      </c>
      <c r="F12362" s="4"/>
    </row>
    <row r="12363" spans="1:6" ht="13.2" x14ac:dyDescent="0.25">
      <c r="A12363" s="5">
        <v>44874.041666666664</v>
      </c>
      <c r="B12363" s="6">
        <v>263.16000000000003</v>
      </c>
      <c r="C12363" s="6">
        <v>254.54410999999999</v>
      </c>
      <c r="D12363" s="6">
        <v>3.3848318077365901E-2</v>
      </c>
      <c r="E12363" s="4">
        <f t="shared" si="48"/>
        <v>7.9180064279862739E-2</v>
      </c>
      <c r="F12363" s="4"/>
    </row>
    <row r="12364" spans="1:6" ht="13.2" x14ac:dyDescent="0.25">
      <c r="A12364" s="5">
        <v>44874.083333333336</v>
      </c>
      <c r="B12364" s="6">
        <v>277.02999999999997</v>
      </c>
      <c r="C12364" s="6">
        <v>269.16242</v>
      </c>
      <c r="D12364" s="6">
        <v>2.9229860542938999E-2</v>
      </c>
      <c r="E12364" s="4">
        <f t="shared" si="48"/>
        <v>7.7728827896472175E-2</v>
      </c>
      <c r="F12364" s="4"/>
    </row>
    <row r="12365" spans="1:6" ht="13.2" x14ac:dyDescent="0.25">
      <c r="A12365" s="5">
        <v>44874.125</v>
      </c>
      <c r="B12365" s="6">
        <v>279.35000000000002</v>
      </c>
      <c r="C12365" s="6">
        <v>268.55887999999999</v>
      </c>
      <c r="D12365" s="6">
        <v>4.0181579547844501E-2</v>
      </c>
      <c r="E12365" s="4">
        <f t="shared" si="48"/>
        <v>7.6091456714742919E-2</v>
      </c>
      <c r="F12365" s="4"/>
    </row>
    <row r="12366" spans="1:6" ht="13.2" x14ac:dyDescent="0.25">
      <c r="A12366" s="5">
        <v>44874.166666666664</v>
      </c>
      <c r="B12366" s="6">
        <v>270.56</v>
      </c>
      <c r="C12366" s="6">
        <v>262.40462000000002</v>
      </c>
      <c r="D12366" s="6">
        <v>3.1079407062268801E-2</v>
      </c>
      <c r="E12366" s="4">
        <f t="shared" si="48"/>
        <v>7.4068750656687318E-2</v>
      </c>
      <c r="F12366" s="4"/>
    </row>
    <row r="12367" spans="1:6" ht="13.2" x14ac:dyDescent="0.25">
      <c r="A12367" s="5">
        <v>44874.208333333336</v>
      </c>
      <c r="B12367" s="6">
        <v>268.08</v>
      </c>
      <c r="C12367" s="6">
        <v>260.13641000000001</v>
      </c>
      <c r="D12367" s="6">
        <v>3.05362482706668E-2</v>
      </c>
      <c r="E12367" s="4">
        <f t="shared" si="48"/>
        <v>7.4047864778029868E-2</v>
      </c>
      <c r="F12367" s="4"/>
    </row>
    <row r="12368" spans="1:6" ht="13.2" x14ac:dyDescent="0.25">
      <c r="A12368" s="5">
        <v>44874.25</v>
      </c>
      <c r="B12368" s="6">
        <v>277.55</v>
      </c>
      <c r="C12368" s="6">
        <v>259.18128000000002</v>
      </c>
      <c r="D12368" s="6">
        <v>7.0872093848753204E-2</v>
      </c>
      <c r="E12368" s="4">
        <f t="shared" si="48"/>
        <v>7.5942635902012792E-2</v>
      </c>
      <c r="F12368" s="4"/>
    </row>
    <row r="12369" spans="1:6" ht="13.2" x14ac:dyDescent="0.25">
      <c r="A12369" s="5">
        <v>44874.291666666664</v>
      </c>
      <c r="B12369" s="6">
        <v>278.63</v>
      </c>
      <c r="C12369" s="6">
        <v>255.96072000000001</v>
      </c>
      <c r="D12369" s="6">
        <v>8.8565464263422794E-2</v>
      </c>
      <c r="E12369" s="4">
        <f t="shared" si="48"/>
        <v>7.7652026662746232E-2</v>
      </c>
      <c r="F12369" s="4"/>
    </row>
    <row r="12370" spans="1:6" ht="13.2" x14ac:dyDescent="0.25">
      <c r="A12370" s="5">
        <v>44874.333333333336</v>
      </c>
      <c r="B12370" s="6">
        <v>280.85000000000002</v>
      </c>
      <c r="C12370" s="6">
        <v>253.16505000000001</v>
      </c>
      <c r="D12370" s="6">
        <v>0.10935533953047601</v>
      </c>
      <c r="E12370" s="4">
        <f t="shared" si="48"/>
        <v>7.952450907122699E-2</v>
      </c>
      <c r="F12370" s="4"/>
    </row>
    <row r="12371" spans="1:6" ht="13.2" x14ac:dyDescent="0.25">
      <c r="A12371" s="5">
        <v>44874.375</v>
      </c>
      <c r="B12371" s="6">
        <v>281.14999999999998</v>
      </c>
      <c r="C12371" s="6">
        <v>250.24886000000001</v>
      </c>
      <c r="D12371" s="6">
        <v>0.12348164143484899</v>
      </c>
      <c r="E12371" s="4">
        <f t="shared" si="48"/>
        <v>8.1836432734334899E-2</v>
      </c>
      <c r="F12371" s="4"/>
    </row>
    <row r="12372" spans="1:6" ht="13.2" x14ac:dyDescent="0.25">
      <c r="A12372" s="5">
        <v>44874.416666666664</v>
      </c>
      <c r="B12372" s="6">
        <v>280.76</v>
      </c>
      <c r="C12372" s="6">
        <v>250.16183000000001</v>
      </c>
      <c r="D12372" s="6">
        <v>0.122313504022576</v>
      </c>
      <c r="E12372" s="4">
        <f t="shared" si="48"/>
        <v>8.4060297201616355E-2</v>
      </c>
      <c r="F12372" s="4"/>
    </row>
    <row r="12373" spans="1:6" ht="13.2" x14ac:dyDescent="0.25">
      <c r="A12373" s="5">
        <v>44874.458333333336</v>
      </c>
      <c r="B12373" s="6">
        <v>283.05</v>
      </c>
      <c r="C12373" s="6">
        <v>252.58042</v>
      </c>
      <c r="D12373" s="6">
        <v>0.12063318288883899</v>
      </c>
      <c r="E12373" s="4">
        <f t="shared" si="48"/>
        <v>8.6101255609077554E-2</v>
      </c>
      <c r="F12373" s="4"/>
    </row>
    <row r="12374" spans="1:6" ht="13.2" x14ac:dyDescent="0.25">
      <c r="A12374" s="5">
        <v>44874.5</v>
      </c>
      <c r="B12374" s="6">
        <v>288.51</v>
      </c>
      <c r="C12374" s="6">
        <v>254.45522</v>
      </c>
      <c r="D12374" s="6">
        <v>0.13383407893931101</v>
      </c>
      <c r="E12374" s="4">
        <f t="shared" si="48"/>
        <v>8.7527279899423396E-2</v>
      </c>
      <c r="F12374" s="4"/>
    </row>
    <row r="12375" spans="1:6" ht="13.2" x14ac:dyDescent="0.25">
      <c r="A12375" s="5">
        <v>44874.541666666664</v>
      </c>
      <c r="B12375" s="6">
        <v>283.88</v>
      </c>
      <c r="C12375" s="6">
        <v>253.68518</v>
      </c>
      <c r="D12375" s="6">
        <v>0.11902476920409701</v>
      </c>
      <c r="E12375" s="4">
        <f t="shared" si="48"/>
        <v>8.6915332087484573E-2</v>
      </c>
      <c r="F12375" s="4"/>
    </row>
    <row r="12376" spans="1:6" ht="13.2" x14ac:dyDescent="0.25">
      <c r="A12376" s="5">
        <v>44874.583333333336</v>
      </c>
      <c r="B12376" s="6">
        <v>280.95</v>
      </c>
      <c r="C12376" s="6">
        <v>247.90616</v>
      </c>
      <c r="D12376" s="6">
        <v>0.13329172619187801</v>
      </c>
      <c r="E12376" s="4">
        <f t="shared" si="48"/>
        <v>8.6694810029803906E-2</v>
      </c>
      <c r="F12376" s="4"/>
    </row>
    <row r="12377" spans="1:6" ht="13.2" x14ac:dyDescent="0.25">
      <c r="A12377" s="5">
        <v>44874.625</v>
      </c>
      <c r="B12377" s="6">
        <v>276.2</v>
      </c>
      <c r="C12377" s="6">
        <v>227.77609000000001</v>
      </c>
      <c r="D12377" s="6">
        <v>0.21259435088204301</v>
      </c>
      <c r="E12377" s="4">
        <f t="shared" si="48"/>
        <v>8.9085744492259589E-2</v>
      </c>
      <c r="F12377" s="4"/>
    </row>
    <row r="12378" spans="1:6" ht="13.2" x14ac:dyDescent="0.25">
      <c r="A12378" s="5">
        <v>44874.666666666664</v>
      </c>
      <c r="B12378" s="6">
        <v>227.57</v>
      </c>
      <c r="C12378" s="6">
        <v>197.47505000000001</v>
      </c>
      <c r="D12378" s="6">
        <v>0.15239874606944001</v>
      </c>
      <c r="E12378" s="4">
        <f t="shared" si="48"/>
        <v>9.0357693675561193E-2</v>
      </c>
      <c r="F12378" s="4"/>
    </row>
    <row r="12379" spans="1:6" ht="13.2" x14ac:dyDescent="0.25">
      <c r="A12379" s="5">
        <v>44874.708333333336</v>
      </c>
      <c r="B12379" s="6">
        <v>177.54</v>
      </c>
      <c r="C12379" s="6">
        <v>171.23918</v>
      </c>
      <c r="D12379" s="6">
        <v>3.6795434315908197E-2</v>
      </c>
      <c r="E12379" s="4">
        <f t="shared" si="48"/>
        <v>8.7536691466324867E-2</v>
      </c>
      <c r="F12379" s="4"/>
    </row>
    <row r="12380" spans="1:6" ht="13.2" x14ac:dyDescent="0.25">
      <c r="A12380" s="5">
        <v>44874.75</v>
      </c>
      <c r="B12380" s="6">
        <v>150.97999999999999</v>
      </c>
      <c r="C12380" s="6">
        <v>161.84656000000001</v>
      </c>
      <c r="D12380" s="6">
        <v>6.7141124284631204E-2</v>
      </c>
      <c r="E12380" s="4">
        <f t="shared" si="48"/>
        <v>8.5996916465423678E-2</v>
      </c>
      <c r="F12380" s="4"/>
    </row>
    <row r="12381" spans="1:6" ht="13.2" x14ac:dyDescent="0.25">
      <c r="A12381" s="5">
        <v>44874.791666666664</v>
      </c>
      <c r="B12381" s="6">
        <v>137.38</v>
      </c>
      <c r="C12381" s="6">
        <v>164.55573999999999</v>
      </c>
      <c r="D12381" s="6">
        <v>0.165146107938866</v>
      </c>
      <c r="E12381" s="4">
        <f t="shared" si="48"/>
        <v>8.8839392484356905E-2</v>
      </c>
      <c r="F12381" s="4"/>
    </row>
    <row r="12382" spans="1:6" ht="13.2" x14ac:dyDescent="0.25">
      <c r="A12382" s="5">
        <v>44874.833333333336</v>
      </c>
      <c r="B12382" s="6">
        <v>142.80000000000001</v>
      </c>
      <c r="C12382" s="6">
        <v>168.37688</v>
      </c>
      <c r="D12382" s="6">
        <v>0.15190256524529899</v>
      </c>
      <c r="E12382" s="4">
        <f t="shared" si="48"/>
        <v>9.2733131127285276E-2</v>
      </c>
      <c r="F12382" s="4"/>
    </row>
    <row r="12383" spans="1:6" ht="13.2" x14ac:dyDescent="0.25">
      <c r="A12383" s="5">
        <v>44874.875</v>
      </c>
      <c r="B12383" s="6">
        <v>148.28</v>
      </c>
      <c r="C12383" s="6">
        <v>171.54192</v>
      </c>
      <c r="D12383" s="6">
        <v>0.13560487139236799</v>
      </c>
      <c r="E12383" s="4">
        <f t="shared" si="48"/>
        <v>9.7868165894894818E-2</v>
      </c>
      <c r="F12383" s="4"/>
    </row>
    <row r="12384" spans="1:6" ht="13.2" x14ac:dyDescent="0.25">
      <c r="A12384" s="5">
        <v>44874.916666666664</v>
      </c>
      <c r="B12384" s="6">
        <v>144.93</v>
      </c>
      <c r="C12384" s="6">
        <v>178.46091000000001</v>
      </c>
      <c r="D12384" s="6">
        <v>0.187889381489761</v>
      </c>
      <c r="E12384" s="4">
        <f t="shared" si="48"/>
        <v>0.10177980252079911</v>
      </c>
      <c r="F12384" s="4"/>
    </row>
    <row r="12385" spans="1:6" ht="13.2" x14ac:dyDescent="0.25">
      <c r="A12385" s="5">
        <v>44874.958333333336</v>
      </c>
      <c r="B12385" s="6">
        <v>144.5</v>
      </c>
      <c r="C12385" s="6">
        <v>195.41130000000001</v>
      </c>
      <c r="D12385" s="6">
        <v>0.26053406328088502</v>
      </c>
      <c r="E12385" s="4">
        <f t="shared" si="48"/>
        <v>0.10834381773828576</v>
      </c>
      <c r="F12385" s="4"/>
    </row>
    <row r="12386" spans="1:6" ht="13.2" x14ac:dyDescent="0.25">
      <c r="A12386" s="5">
        <v>44872</v>
      </c>
      <c r="B12386" s="6">
        <v>176.94</v>
      </c>
      <c r="C12386" s="6">
        <v>221.34873999999999</v>
      </c>
      <c r="D12386" s="6">
        <v>0.200627932194237</v>
      </c>
      <c r="E12386" s="4">
        <f t="shared" si="48"/>
        <v>0.11487007462161357</v>
      </c>
      <c r="F12386" s="4"/>
    </row>
    <row r="12387" spans="1:6" ht="13.2" x14ac:dyDescent="0.25">
      <c r="A12387" s="5">
        <v>44872.041666666664</v>
      </c>
      <c r="B12387" s="6">
        <v>263.77</v>
      </c>
      <c r="C12387" s="6">
        <v>256.37326000000002</v>
      </c>
      <c r="D12387" s="6">
        <v>2.8851448860150099E-2</v>
      </c>
      <c r="E12387" s="4">
        <f t="shared" si="48"/>
        <v>0.11466187173756288</v>
      </c>
      <c r="F12387" s="4"/>
    </row>
    <row r="12388" spans="1:6" ht="13.2" x14ac:dyDescent="0.25">
      <c r="A12388" s="5">
        <v>44872.083333333336</v>
      </c>
      <c r="B12388" s="6">
        <v>287.51</v>
      </c>
      <c r="C12388" s="6">
        <v>269.98951</v>
      </c>
      <c r="D12388" s="6">
        <v>6.48932249256646E-2</v>
      </c>
      <c r="E12388" s="4">
        <f t="shared" si="48"/>
        <v>0.11614784525350978</v>
      </c>
      <c r="F12388" s="4"/>
    </row>
    <row r="12389" spans="1:6" ht="13.2" x14ac:dyDescent="0.25">
      <c r="A12389" s="5">
        <v>44872.125</v>
      </c>
      <c r="B12389" s="6">
        <v>283.92</v>
      </c>
      <c r="C12389" s="6">
        <v>268.68227000000002</v>
      </c>
      <c r="D12389" s="6">
        <v>5.6712822919056001E-2</v>
      </c>
      <c r="E12389" s="4">
        <f t="shared" si="48"/>
        <v>0.11683664706064358</v>
      </c>
      <c r="F12389" s="4"/>
    </row>
    <row r="12390" spans="1:6" ht="13.2" x14ac:dyDescent="0.25">
      <c r="A12390" s="5">
        <v>44872.166666666664</v>
      </c>
      <c r="B12390" s="6">
        <v>285.52999999999997</v>
      </c>
      <c r="C12390" s="6">
        <v>264.58134000000001</v>
      </c>
      <c r="D12390" s="6">
        <v>7.9176634300816298E-2</v>
      </c>
      <c r="E12390" s="4">
        <f t="shared" si="48"/>
        <v>0.11884069819558307</v>
      </c>
      <c r="F12390" s="4"/>
    </row>
    <row r="12391" spans="1:6" ht="13.2" x14ac:dyDescent="0.25">
      <c r="A12391" s="5">
        <v>44872.208333333336</v>
      </c>
      <c r="B12391" s="6">
        <v>287.33999999999997</v>
      </c>
      <c r="C12391" s="6">
        <v>263.12482</v>
      </c>
      <c r="D12391" s="6">
        <v>9.2029250604332799E-2</v>
      </c>
      <c r="E12391" s="4">
        <f t="shared" si="48"/>
        <v>0.1214029066261525</v>
      </c>
      <c r="F12391" s="4"/>
    </row>
    <row r="12392" spans="1:6" ht="13.2" x14ac:dyDescent="0.25">
      <c r="A12392" s="5">
        <v>44872.25</v>
      </c>
      <c r="B12392" s="6">
        <v>276.73</v>
      </c>
      <c r="C12392" s="6">
        <v>261.64060000000001</v>
      </c>
      <c r="D12392" s="6">
        <v>5.7672241999139298E-2</v>
      </c>
      <c r="E12392" s="4">
        <f t="shared" si="48"/>
        <v>0.12085291279908524</v>
      </c>
      <c r="F12392" s="4"/>
    </row>
    <row r="12393" spans="1:6" ht="13.2" x14ac:dyDescent="0.25">
      <c r="A12393" s="5">
        <v>44872.291666666664</v>
      </c>
      <c r="B12393" s="6">
        <v>258.08</v>
      </c>
      <c r="C12393" s="6">
        <v>257.62799999999999</v>
      </c>
      <c r="D12393" s="6">
        <v>1.75446768208423E-3</v>
      </c>
      <c r="E12393" s="4">
        <f t="shared" si="48"/>
        <v>0.11723578794152949</v>
      </c>
      <c r="F12393" s="4"/>
    </row>
    <row r="12394" spans="1:6" ht="13.2" x14ac:dyDescent="0.25">
      <c r="A12394" s="5">
        <v>44872.333333333336</v>
      </c>
      <c r="B12394" s="6">
        <v>246.75</v>
      </c>
      <c r="C12394" s="6">
        <v>256.54725999999999</v>
      </c>
      <c r="D12394" s="6">
        <v>3.81889091312064E-2</v>
      </c>
      <c r="E12394" s="4">
        <f t="shared" si="48"/>
        <v>0.11427052000822657</v>
      </c>
      <c r="F12394" s="4"/>
    </row>
    <row r="12395" spans="1:6" ht="13.2" x14ac:dyDescent="0.25">
      <c r="A12395" s="5">
        <v>44872.375</v>
      </c>
      <c r="B12395" s="6">
        <v>252.85</v>
      </c>
      <c r="C12395" s="6">
        <v>256.44731999999999</v>
      </c>
      <c r="D12395" s="6">
        <v>1.4027520349988399E-2</v>
      </c>
      <c r="E12395" s="4">
        <f t="shared" si="48"/>
        <v>0.10970993162969071</v>
      </c>
      <c r="F12395" s="4"/>
    </row>
    <row r="12396" spans="1:6" ht="13.2" x14ac:dyDescent="0.25">
      <c r="A12396" s="5">
        <v>44872.416666666664</v>
      </c>
      <c r="B12396" s="6">
        <v>269.11</v>
      </c>
      <c r="C12396" s="6">
        <v>255.8526</v>
      </c>
      <c r="D12396" s="6">
        <v>5.1816553750088902E-2</v>
      </c>
      <c r="E12396" s="4">
        <f t="shared" si="48"/>
        <v>0.10677255870167041</v>
      </c>
      <c r="F12396" s="4"/>
    </row>
    <row r="12397" spans="1:6" ht="13.2" x14ac:dyDescent="0.25">
      <c r="A12397" s="5">
        <v>44872.458333333336</v>
      </c>
      <c r="B12397" s="6">
        <v>277.58999999999997</v>
      </c>
      <c r="C12397" s="6">
        <v>254.37394</v>
      </c>
      <c r="D12397" s="6">
        <v>9.1267446657467999E-2</v>
      </c>
      <c r="E12397" s="4">
        <f t="shared" si="48"/>
        <v>0.10554898635869664</v>
      </c>
      <c r="F12397" s="4"/>
    </row>
    <row r="12398" spans="1:6" ht="13.2" x14ac:dyDescent="0.25">
      <c r="A12398" s="5">
        <v>44872.5</v>
      </c>
      <c r="B12398" s="6">
        <v>279.75</v>
      </c>
      <c r="C12398" s="6">
        <v>257.53786000000002</v>
      </c>
      <c r="D12398" s="6">
        <v>8.6248056887635705E-2</v>
      </c>
      <c r="E12398" s="4">
        <f t="shared" si="48"/>
        <v>0.10356623543987686</v>
      </c>
      <c r="F12398" s="4"/>
    </row>
    <row r="12399" spans="1:6" ht="13.2" x14ac:dyDescent="0.25">
      <c r="A12399" s="5">
        <v>44872.541666666664</v>
      </c>
      <c r="B12399" s="6">
        <v>273.06</v>
      </c>
      <c r="C12399" s="6">
        <v>264.27517</v>
      </c>
      <c r="D12399" s="6">
        <v>3.3241223532275002E-2</v>
      </c>
      <c r="E12399" s="4">
        <f t="shared" si="48"/>
        <v>9.9991921036884271E-2</v>
      </c>
      <c r="F12399" s="4"/>
    </row>
    <row r="12400" spans="1:6" ht="13.2" x14ac:dyDescent="0.25">
      <c r="A12400" s="5">
        <v>44872.583333333336</v>
      </c>
      <c r="B12400" s="6">
        <v>277.82</v>
      </c>
      <c r="C12400" s="6">
        <v>260.66593999999998</v>
      </c>
      <c r="D12400" s="6">
        <v>6.5808597778444E-2</v>
      </c>
      <c r="E12400" s="4">
        <f t="shared" si="48"/>
        <v>9.7180124019657865E-2</v>
      </c>
      <c r="F12400" s="4"/>
    </row>
    <row r="12401" spans="1:6" ht="13.2" x14ac:dyDescent="0.25">
      <c r="A12401" s="5">
        <v>44872.625</v>
      </c>
      <c r="B12401" s="6">
        <v>277.10000000000002</v>
      </c>
      <c r="C12401" s="6">
        <v>227.30595</v>
      </c>
      <c r="D12401" s="6">
        <v>0.21906179754643401</v>
      </c>
      <c r="E12401" s="4">
        <f t="shared" si="48"/>
        <v>9.744960096400751E-2</v>
      </c>
      <c r="F12401" s="4"/>
    </row>
    <row r="12402" spans="1:6" ht="13.2" x14ac:dyDescent="0.25">
      <c r="A12402" s="5">
        <v>44872.666666666664</v>
      </c>
      <c r="B12402" s="6">
        <v>226.87</v>
      </c>
      <c r="C12402" s="6">
        <v>175.77638999999999</v>
      </c>
      <c r="D12402" s="6">
        <v>0.29067390677439597</v>
      </c>
      <c r="E12402" s="4">
        <f t="shared" si="48"/>
        <v>0.10321106599338065</v>
      </c>
      <c r="F12402" s="4"/>
    </row>
    <row r="12403" spans="1:6" ht="13.2" x14ac:dyDescent="0.25">
      <c r="A12403" s="5">
        <v>44872.708333333336</v>
      </c>
      <c r="B12403" s="6">
        <v>194.83</v>
      </c>
      <c r="C12403" s="6">
        <v>137.69291999999999</v>
      </c>
      <c r="D12403" s="6">
        <v>0.41496018822173297</v>
      </c>
      <c r="E12403" s="4">
        <f t="shared" si="48"/>
        <v>0.11896793073945668</v>
      </c>
      <c r="F12403" s="4"/>
    </row>
    <row r="12404" spans="1:6" ht="13.2" x14ac:dyDescent="0.25">
      <c r="A12404" s="5">
        <v>44872.75</v>
      </c>
      <c r="B12404" s="6">
        <v>193.93</v>
      </c>
      <c r="C12404" s="6">
        <v>128.73768000000001</v>
      </c>
      <c r="D12404" s="6">
        <v>0.50639657324879495</v>
      </c>
      <c r="E12404" s="4">
        <f t="shared" si="48"/>
        <v>0.13727024111296349</v>
      </c>
      <c r="F12404" s="4"/>
    </row>
    <row r="12405" spans="1:6" ht="13.2" x14ac:dyDescent="0.25">
      <c r="A12405" s="5">
        <v>44872.791666666664</v>
      </c>
      <c r="B12405" s="6">
        <v>189.57</v>
      </c>
      <c r="C12405" s="6">
        <v>132.89005</v>
      </c>
      <c r="D12405" s="6">
        <v>0.426517636196238</v>
      </c>
      <c r="E12405" s="4">
        <f t="shared" si="48"/>
        <v>0.14816072145702067</v>
      </c>
      <c r="F12405" s="4"/>
    </row>
    <row r="12406" spans="1:6" ht="13.2" x14ac:dyDescent="0.25">
      <c r="A12406" s="5">
        <v>44872.833333333336</v>
      </c>
      <c r="B12406" s="6">
        <v>188.9</v>
      </c>
      <c r="C12406" s="6">
        <v>133.60614000000001</v>
      </c>
      <c r="D12406" s="6">
        <v>0.41385717752193102</v>
      </c>
      <c r="E12406" s="4">
        <f t="shared" si="48"/>
        <v>0.15907549696854698</v>
      </c>
      <c r="F12406" s="4"/>
    </row>
    <row r="12407" spans="1:6" ht="13.2" x14ac:dyDescent="0.25">
      <c r="A12407" s="5">
        <v>44872.875</v>
      </c>
      <c r="B12407" s="6">
        <v>183.51</v>
      </c>
      <c r="C12407" s="6">
        <v>134.06755000000001</v>
      </c>
      <c r="D12407" s="6">
        <v>0.36878759998224703</v>
      </c>
      <c r="E12407" s="4">
        <f t="shared" si="48"/>
        <v>0.16879144399312529</v>
      </c>
      <c r="F12407" s="4"/>
    </row>
    <row r="12408" spans="1:6" ht="13.2" x14ac:dyDescent="0.25">
      <c r="A12408" s="5">
        <v>44872.916666666664</v>
      </c>
      <c r="B12408" s="6">
        <v>187.78</v>
      </c>
      <c r="C12408" s="6">
        <v>145.09683000000001</v>
      </c>
      <c r="D12408" s="6">
        <v>0.29417024479445802</v>
      </c>
      <c r="E12408" s="4">
        <f t="shared" si="48"/>
        <v>0.17321981329748767</v>
      </c>
      <c r="F12408" s="4"/>
    </row>
    <row r="12409" spans="1:6" ht="13.2" x14ac:dyDescent="0.25">
      <c r="A12409" s="5">
        <v>44872.958333333336</v>
      </c>
      <c r="B12409" s="6">
        <v>192.77</v>
      </c>
      <c r="C12409" s="6">
        <v>173.60274000000001</v>
      </c>
      <c r="D12409" s="6">
        <v>0.11040874124452101</v>
      </c>
      <c r="E12409" s="4">
        <f t="shared" si="48"/>
        <v>0.16696459154597251</v>
      </c>
      <c r="F12409" s="4"/>
    </row>
    <row r="12410" spans="1:6" ht="13.2" x14ac:dyDescent="0.25">
      <c r="A12410" s="5">
        <v>44873</v>
      </c>
      <c r="B12410" s="6">
        <v>220.41</v>
      </c>
      <c r="C12410" s="6">
        <v>260.20202</v>
      </c>
      <c r="D12410" s="6">
        <v>0.15292740617463299</v>
      </c>
      <c r="E12410" s="4">
        <f t="shared" si="48"/>
        <v>0.16497706962848899</v>
      </c>
      <c r="F12410" s="4"/>
    </row>
    <row r="12411" spans="1:6" ht="13.2" x14ac:dyDescent="0.25">
      <c r="A12411" s="5">
        <v>44873.041666666664</v>
      </c>
      <c r="B12411" s="6">
        <v>271.75</v>
      </c>
      <c r="C12411" s="6">
        <v>272.36286000000001</v>
      </c>
      <c r="D12411" s="6">
        <v>2.2501599520581101E-3</v>
      </c>
      <c r="E12411" s="4">
        <f t="shared" si="48"/>
        <v>0.16386868259065179</v>
      </c>
      <c r="F12411" s="4"/>
    </row>
    <row r="12412" spans="1:6" ht="13.2" x14ac:dyDescent="0.25">
      <c r="A12412" s="5">
        <v>44873.083333333336</v>
      </c>
      <c r="B12412" s="6">
        <v>298.63</v>
      </c>
      <c r="C12412" s="6">
        <v>272.29158000000001</v>
      </c>
      <c r="D12412" s="6">
        <v>9.6728734689482399E-2</v>
      </c>
      <c r="E12412" s="4">
        <f t="shared" si="48"/>
        <v>0.1651951621641442</v>
      </c>
      <c r="F12412" s="4"/>
    </row>
    <row r="12413" spans="1:6" ht="13.2" x14ac:dyDescent="0.25">
      <c r="A12413" s="5">
        <v>44873.125</v>
      </c>
      <c r="B12413" s="6">
        <v>299.33999999999997</v>
      </c>
      <c r="C12413" s="6">
        <v>268.90877</v>
      </c>
      <c r="D12413" s="6">
        <v>0.113165628625648</v>
      </c>
      <c r="E12413" s="4">
        <f t="shared" si="48"/>
        <v>0.16754736240191889</v>
      </c>
      <c r="F12413" s="4"/>
    </row>
    <row r="12414" spans="1:6" ht="13.2" x14ac:dyDescent="0.25">
      <c r="A12414" s="5">
        <v>44873.166666666664</v>
      </c>
      <c r="B12414" s="6">
        <v>296.62</v>
      </c>
      <c r="C12414" s="6">
        <v>266.99507</v>
      </c>
      <c r="D12414" s="6">
        <v>0.11095684276117899</v>
      </c>
      <c r="E12414" s="4">
        <f t="shared" si="48"/>
        <v>0.168871537754434</v>
      </c>
      <c r="F12414" s="4"/>
    </row>
    <row r="12415" spans="1:6" ht="13.2" x14ac:dyDescent="0.25">
      <c r="A12415" s="5">
        <v>44873.208333333336</v>
      </c>
      <c r="B12415" s="6">
        <v>284.45</v>
      </c>
      <c r="C12415" s="6">
        <v>267.26650999999998</v>
      </c>
      <c r="D12415" s="6">
        <v>6.4293464976214201E-2</v>
      </c>
      <c r="E12415" s="4">
        <f t="shared" si="48"/>
        <v>0.16771588001992907</v>
      </c>
      <c r="F12415" s="4"/>
    </row>
    <row r="12416" spans="1:6" ht="13.2" x14ac:dyDescent="0.25">
      <c r="A12416" s="5">
        <v>44873.25</v>
      </c>
      <c r="B12416" s="6">
        <v>281.63</v>
      </c>
      <c r="C12416" s="6">
        <v>265.30108000000001</v>
      </c>
      <c r="D12416" s="6">
        <v>6.1548637495180802E-2</v>
      </c>
      <c r="E12416" s="4">
        <f t="shared" si="48"/>
        <v>0.16787739649893077</v>
      </c>
      <c r="F12416" s="4"/>
    </row>
    <row r="12417" spans="1:6" ht="13.2" x14ac:dyDescent="0.25">
      <c r="A12417" s="5">
        <v>44873.291666666664</v>
      </c>
      <c r="B12417" s="6">
        <v>282.31</v>
      </c>
      <c r="C12417" s="6">
        <v>260.53676999999999</v>
      </c>
      <c r="D12417" s="6">
        <v>8.3570660678721098E-2</v>
      </c>
      <c r="E12417" s="4">
        <f t="shared" si="48"/>
        <v>0.17128640454045732</v>
      </c>
      <c r="F12417" s="4"/>
    </row>
    <row r="12418" spans="1:6" ht="13.2" x14ac:dyDescent="0.25">
      <c r="A12418" s="5">
        <v>44873.333333333336</v>
      </c>
      <c r="B12418" s="6">
        <v>283.72000000000003</v>
      </c>
      <c r="C12418" s="6">
        <v>258.35946999999999</v>
      </c>
      <c r="D12418" s="6">
        <v>9.8159862303479797E-2</v>
      </c>
      <c r="E12418" s="4">
        <f t="shared" si="48"/>
        <v>0.17378519425596872</v>
      </c>
      <c r="F12418" s="4"/>
    </row>
    <row r="12419" spans="1:6" ht="13.2" x14ac:dyDescent="0.25">
      <c r="A12419" s="5">
        <v>44873.375</v>
      </c>
      <c r="B12419" s="6">
        <v>283.85000000000002</v>
      </c>
      <c r="C12419" s="6">
        <v>257.80200000000002</v>
      </c>
      <c r="D12419" s="6">
        <v>0.101038781700685</v>
      </c>
      <c r="E12419" s="4">
        <f t="shared" si="48"/>
        <v>0.1774106634789144</v>
      </c>
      <c r="F12419" s="4"/>
    </row>
    <row r="12420" spans="1:6" ht="13.2" x14ac:dyDescent="0.25">
      <c r="A12420" s="5">
        <v>44873.416666666664</v>
      </c>
      <c r="B12420" s="6">
        <v>287</v>
      </c>
      <c r="C12420" s="6">
        <v>259.56389999999999</v>
      </c>
      <c r="D12420" s="6">
        <v>0.105700754226608</v>
      </c>
      <c r="E12420" s="4">
        <f t="shared" si="48"/>
        <v>0.17965583849876934</v>
      </c>
      <c r="F12420" s="4"/>
    </row>
    <row r="12421" spans="1:6" ht="13.2" x14ac:dyDescent="0.25">
      <c r="A12421" s="5">
        <v>44873.458333333336</v>
      </c>
      <c r="B12421" s="6">
        <v>289.04000000000002</v>
      </c>
      <c r="C12421" s="6">
        <v>259.90544999999997</v>
      </c>
      <c r="D12421" s="6">
        <v>0.112096725943992</v>
      </c>
      <c r="E12421" s="4">
        <f t="shared" si="48"/>
        <v>0.18052372513570783</v>
      </c>
      <c r="F12421" s="4"/>
    </row>
    <row r="12422" spans="1:6" ht="13.2" x14ac:dyDescent="0.25">
      <c r="A12422" s="5">
        <v>44873.5</v>
      </c>
      <c r="B12422" s="6">
        <v>293.29000000000002</v>
      </c>
      <c r="C12422" s="6">
        <v>256.95907</v>
      </c>
      <c r="D12422" s="6">
        <v>0.141388003933856</v>
      </c>
      <c r="E12422" s="4">
        <f t="shared" si="48"/>
        <v>0.18282122292930036</v>
      </c>
      <c r="F12422" s="4"/>
    </row>
    <row r="12423" spans="1:6" ht="13.2" x14ac:dyDescent="0.25">
      <c r="A12423" s="5">
        <v>44873.541666666664</v>
      </c>
      <c r="B12423" s="6">
        <v>300.14</v>
      </c>
      <c r="C12423" s="6">
        <v>255.1549</v>
      </c>
      <c r="D12423" s="6">
        <v>0.17630506018108899</v>
      </c>
      <c r="E12423" s="4">
        <f t="shared" si="48"/>
        <v>0.18878221612300095</v>
      </c>
      <c r="F12423" s="4"/>
    </row>
    <row r="12424" spans="1:6" ht="13.2" x14ac:dyDescent="0.25">
      <c r="A12424" s="5">
        <v>44873.583333333336</v>
      </c>
      <c r="B12424" s="6">
        <v>300.24</v>
      </c>
      <c r="C12424" s="6">
        <v>253.51172</v>
      </c>
      <c r="D12424" s="6">
        <v>0.184323943681972</v>
      </c>
      <c r="E12424" s="4">
        <f t="shared" si="48"/>
        <v>0.19372035553564793</v>
      </c>
      <c r="F12424" s="4"/>
    </row>
    <row r="12425" spans="1:6" ht="13.2" x14ac:dyDescent="0.25">
      <c r="A12425" s="5">
        <v>44873.625</v>
      </c>
      <c r="B12425" s="6">
        <v>285.67</v>
      </c>
      <c r="C12425" s="6">
        <v>238.96392</v>
      </c>
      <c r="D12425" s="6">
        <v>0.19545243482781799</v>
      </c>
      <c r="E12425" s="4">
        <f t="shared" si="48"/>
        <v>0.19273663208903891</v>
      </c>
      <c r="F12425" s="4"/>
    </row>
    <row r="12426" spans="1:6" ht="13.2" x14ac:dyDescent="0.25">
      <c r="A12426" s="5">
        <v>44873.666666666664</v>
      </c>
      <c r="B12426" s="6">
        <v>243.28</v>
      </c>
      <c r="C12426" s="6">
        <v>214.44051999999999</v>
      </c>
      <c r="D12426" s="6">
        <v>0.13448708294495801</v>
      </c>
      <c r="E12426" s="4">
        <f t="shared" si="48"/>
        <v>0.18622884776281234</v>
      </c>
      <c r="F12426" s="4"/>
    </row>
    <row r="12427" spans="1:6" ht="13.2" x14ac:dyDescent="0.25">
      <c r="A12427" s="5">
        <v>44873.708333333336</v>
      </c>
      <c r="B12427" s="6">
        <v>209.95</v>
      </c>
      <c r="C12427" s="6">
        <v>193.91761</v>
      </c>
      <c r="D12427" s="6">
        <v>8.2676297423426304E-2</v>
      </c>
      <c r="E12427" s="4">
        <f t="shared" si="48"/>
        <v>0.17238368564621628</v>
      </c>
      <c r="F12427" s="4"/>
    </row>
    <row r="12428" spans="1:6" ht="13.2" x14ac:dyDescent="0.25">
      <c r="A12428" s="5">
        <v>44873.75</v>
      </c>
      <c r="B12428" s="6">
        <v>199.09</v>
      </c>
      <c r="C12428" s="6">
        <v>186.34128000000001</v>
      </c>
      <c r="D12428" s="6">
        <v>6.8415973100538902E-2</v>
      </c>
      <c r="E12428" s="4">
        <f t="shared" si="48"/>
        <v>0.15413449397337228</v>
      </c>
      <c r="F12428" s="4"/>
    </row>
    <row r="12429" spans="1:6" ht="13.2" x14ac:dyDescent="0.25">
      <c r="A12429" s="5">
        <v>44873.791666666664</v>
      </c>
      <c r="B12429" s="6">
        <v>197.49</v>
      </c>
      <c r="C12429" s="6">
        <v>185.41594000000001</v>
      </c>
      <c r="D12429" s="6">
        <v>6.5118781049784594E-2</v>
      </c>
      <c r="E12429" s="4">
        <f t="shared" si="48"/>
        <v>0.13907620834227005</v>
      </c>
      <c r="F12429" s="4"/>
    </row>
    <row r="12430" spans="1:6" ht="13.2" x14ac:dyDescent="0.25">
      <c r="A12430" s="5">
        <v>44873.833333333336</v>
      </c>
      <c r="B12430" s="6">
        <v>191.11</v>
      </c>
      <c r="C12430" s="6">
        <v>186.14015000000001</v>
      </c>
      <c r="D12430" s="6">
        <v>2.66995057218983E-2</v>
      </c>
      <c r="E12430" s="4">
        <f t="shared" si="48"/>
        <v>0.12294463868393535</v>
      </c>
      <c r="F12430" s="4"/>
    </row>
    <row r="12431" spans="1:6" ht="13.2" x14ac:dyDescent="0.25">
      <c r="A12431" s="5">
        <v>44873.875</v>
      </c>
      <c r="B12431" s="6">
        <v>190.11</v>
      </c>
      <c r="C12431" s="6">
        <v>194.75905</v>
      </c>
      <c r="D12431" s="6">
        <v>2.3870777763600599E-2</v>
      </c>
      <c r="E12431" s="4">
        <f t="shared" si="48"/>
        <v>0.10857310442482508</v>
      </c>
      <c r="F12431" s="4"/>
    </row>
    <row r="12432" spans="1:6" ht="13.2" x14ac:dyDescent="0.25">
      <c r="A12432" s="5">
        <v>44873.916666666664</v>
      </c>
      <c r="B12432" s="6">
        <v>185.67</v>
      </c>
      <c r="C12432" s="6">
        <v>212.73468</v>
      </c>
      <c r="D12432" s="6">
        <v>0.12722269824553201</v>
      </c>
      <c r="E12432" s="4">
        <f t="shared" si="48"/>
        <v>0.10161695665195318</v>
      </c>
      <c r="F12432" s="4"/>
    </row>
    <row r="12433" spans="1:6" ht="13.2" x14ac:dyDescent="0.25">
      <c r="A12433" s="5">
        <v>44873.958333333336</v>
      </c>
      <c r="B12433" s="6">
        <v>204.43</v>
      </c>
      <c r="C12433" s="6">
        <v>234.31622999999999</v>
      </c>
      <c r="D12433" s="6">
        <v>0.12754656388932101</v>
      </c>
      <c r="E12433" s="4">
        <f t="shared" si="48"/>
        <v>0.1023310325954865</v>
      </c>
      <c r="F12433" s="4"/>
    </row>
    <row r="12434" spans="1:6" ht="13.2" x14ac:dyDescent="0.25">
      <c r="A12434" s="5">
        <v>44874</v>
      </c>
      <c r="B12434" s="6">
        <v>217.11</v>
      </c>
      <c r="C12434" s="6">
        <v>227.47794999999999</v>
      </c>
      <c r="D12434" s="6">
        <v>4.5577824136361203E-2</v>
      </c>
      <c r="E12434" s="4">
        <f t="shared" si="48"/>
        <v>9.7858133343891859E-2</v>
      </c>
      <c r="F12434" s="4"/>
    </row>
    <row r="12435" spans="1:6" ht="13.2" x14ac:dyDescent="0.25">
      <c r="A12435" s="5">
        <v>44874.041666666664</v>
      </c>
      <c r="B12435" s="6">
        <v>263.16000000000003</v>
      </c>
      <c r="C12435" s="6">
        <v>250.27359000000001</v>
      </c>
      <c r="D12435" s="6">
        <v>5.1489292178211798E-2</v>
      </c>
      <c r="E12435" s="4">
        <f t="shared" si="48"/>
        <v>9.9909763853314945E-2</v>
      </c>
      <c r="F12435" s="4"/>
    </row>
    <row r="12436" spans="1:6" ht="13.2" x14ac:dyDescent="0.25">
      <c r="A12436" s="5">
        <v>44874.083333333336</v>
      </c>
      <c r="B12436" s="6">
        <v>277.02999999999997</v>
      </c>
      <c r="C12436" s="6">
        <v>258.15771000000001</v>
      </c>
      <c r="D12436" s="6">
        <v>7.3103724076263102E-2</v>
      </c>
      <c r="E12436" s="4">
        <f t="shared" si="48"/>
        <v>9.8925388411097478E-2</v>
      </c>
      <c r="F12436" s="4"/>
    </row>
    <row r="12437" spans="1:6" ht="13.2" x14ac:dyDescent="0.25">
      <c r="A12437" s="5">
        <v>44874.125</v>
      </c>
      <c r="B12437" s="6">
        <v>279.35000000000002</v>
      </c>
      <c r="C12437" s="6">
        <v>257.00603000000001</v>
      </c>
      <c r="D12437" s="6">
        <v>8.6939477645719104E-2</v>
      </c>
      <c r="E12437" s="4">
        <f t="shared" si="48"/>
        <v>9.7832632120267091E-2</v>
      </c>
      <c r="F12437" s="4"/>
    </row>
    <row r="12438" spans="1:6" ht="13.2" x14ac:dyDescent="0.25">
      <c r="A12438" s="5">
        <v>44874.166666666664</v>
      </c>
      <c r="B12438" s="6">
        <v>270.56</v>
      </c>
      <c r="C12438" s="6">
        <v>254.49319</v>
      </c>
      <c r="D12438" s="6">
        <v>6.3132573409921094E-2</v>
      </c>
      <c r="E12438" s="4">
        <f t="shared" si="48"/>
        <v>9.5839954230631352E-2</v>
      </c>
      <c r="F12438" s="4"/>
    </row>
    <row r="12439" spans="1:6" ht="13.2" x14ac:dyDescent="0.25">
      <c r="A12439" s="5">
        <v>44874.208333333336</v>
      </c>
      <c r="B12439" s="6">
        <v>268.08</v>
      </c>
      <c r="C12439" s="6">
        <v>253.83033</v>
      </c>
      <c r="D12439" s="6">
        <v>5.6138563110247598E-2</v>
      </c>
      <c r="E12439" s="4">
        <f t="shared" si="48"/>
        <v>9.5500166652882731E-2</v>
      </c>
      <c r="F12439" s="4"/>
    </row>
    <row r="12440" spans="1:6" ht="13.2" x14ac:dyDescent="0.25">
      <c r="A12440" s="5">
        <v>44874.25</v>
      </c>
      <c r="B12440" s="6">
        <v>277.55</v>
      </c>
      <c r="C12440" s="6">
        <v>247.91066000000001</v>
      </c>
      <c r="D12440" s="6">
        <v>0.119556537020231</v>
      </c>
      <c r="E12440" s="4">
        <f t="shared" si="48"/>
        <v>9.7917162466426497E-2</v>
      </c>
      <c r="F12440" s="4"/>
    </row>
    <row r="12441" spans="1:6" ht="13.2" x14ac:dyDescent="0.25">
      <c r="A12441" s="5">
        <v>44874.291666666664</v>
      </c>
      <c r="B12441" s="6">
        <v>278.63</v>
      </c>
      <c r="C12441" s="6">
        <v>233.45928000000001</v>
      </c>
      <c r="D12441" s="6">
        <v>0.193484362669155</v>
      </c>
      <c r="E12441" s="4">
        <f t="shared" si="48"/>
        <v>0.10249690004936124</v>
      </c>
      <c r="F12441" s="4"/>
    </row>
    <row r="12442" spans="1:6" ht="13.2" x14ac:dyDescent="0.25">
      <c r="A12442" s="5">
        <v>44874.333333333336</v>
      </c>
      <c r="B12442" s="6">
        <v>280.85000000000002</v>
      </c>
      <c r="C12442" s="6">
        <v>224.35569000000001</v>
      </c>
      <c r="D12442" s="6">
        <v>0.25180689645089899</v>
      </c>
      <c r="E12442" s="4">
        <f t="shared" si="48"/>
        <v>0.10889885980550369</v>
      </c>
      <c r="F12442" s="4"/>
    </row>
    <row r="12443" spans="1:6" ht="13.2" x14ac:dyDescent="0.25">
      <c r="A12443" s="5">
        <v>44874.375</v>
      </c>
      <c r="B12443" s="6">
        <v>281.14999999999998</v>
      </c>
      <c r="C12443" s="6">
        <v>224.85321999999999</v>
      </c>
      <c r="D12443" s="6">
        <v>0.25037124218189899</v>
      </c>
      <c r="E12443" s="4">
        <f t="shared" si="48"/>
        <v>0.1151210456588876</v>
      </c>
      <c r="F12443" s="4"/>
    </row>
    <row r="12444" spans="1:6" ht="13.2" x14ac:dyDescent="0.25">
      <c r="A12444" s="5">
        <v>44874.416666666664</v>
      </c>
      <c r="B12444" s="6">
        <v>280.76</v>
      </c>
      <c r="C12444" s="6">
        <v>229.41289</v>
      </c>
      <c r="D12444" s="6">
        <v>0.22381963803341601</v>
      </c>
      <c r="E12444" s="4">
        <f t="shared" si="48"/>
        <v>0.12004266581750461</v>
      </c>
      <c r="F12444" s="4"/>
    </row>
    <row r="12445" spans="1:6" ht="13.2" x14ac:dyDescent="0.25">
      <c r="A12445" s="5">
        <v>44874.458333333336</v>
      </c>
      <c r="B12445" s="6">
        <v>283.05</v>
      </c>
      <c r="C12445" s="6">
        <v>231.20303999999999</v>
      </c>
      <c r="D12445" s="6">
        <v>0.224248608495805</v>
      </c>
      <c r="E12445" s="4">
        <f t="shared" si="48"/>
        <v>0.12471566092383014</v>
      </c>
      <c r="F12445" s="4"/>
    </row>
    <row r="12446" spans="1:6" ht="13.2" x14ac:dyDescent="0.25">
      <c r="A12446" s="5">
        <v>44874.5</v>
      </c>
      <c r="B12446" s="6">
        <v>288.51</v>
      </c>
      <c r="C12446" s="6">
        <v>231.85893999999999</v>
      </c>
      <c r="D12446" s="6">
        <v>0.24433416283193499</v>
      </c>
      <c r="E12446" s="4">
        <f t="shared" si="48"/>
        <v>0.12900508421125009</v>
      </c>
      <c r="F12446" s="4"/>
    </row>
    <row r="12447" spans="1:6" ht="13.2" x14ac:dyDescent="0.25">
      <c r="A12447" s="5">
        <v>44874.541666666664</v>
      </c>
      <c r="B12447" s="6">
        <v>283.88</v>
      </c>
      <c r="C12447" s="6">
        <v>234.50040999999999</v>
      </c>
      <c r="D12447" s="6">
        <v>0.21057357639587901</v>
      </c>
      <c r="E12447" s="4">
        <f t="shared" si="48"/>
        <v>0.13043293905353301</v>
      </c>
      <c r="F12447" s="4"/>
    </row>
    <row r="12448" spans="1:6" ht="13.2" x14ac:dyDescent="0.25">
      <c r="A12448" s="5">
        <v>44874.583333333336</v>
      </c>
      <c r="B12448" s="6">
        <v>280.95</v>
      </c>
      <c r="C12448" s="6">
        <v>232.14595</v>
      </c>
      <c r="D12448" s="6">
        <v>0.210230029858371</v>
      </c>
      <c r="E12448" s="4">
        <f t="shared" si="48"/>
        <v>0.13151235931088298</v>
      </c>
      <c r="F12448" s="4"/>
    </row>
    <row r="12449" spans="1:6" ht="13.2" x14ac:dyDescent="0.25">
      <c r="A12449" s="5">
        <v>44874.625</v>
      </c>
      <c r="B12449" s="6">
        <v>276.2</v>
      </c>
      <c r="C12449" s="6">
        <v>213.84644</v>
      </c>
      <c r="D12449" s="6">
        <v>0.29158100551030902</v>
      </c>
      <c r="E12449" s="4">
        <f t="shared" si="48"/>
        <v>0.13551771642265345</v>
      </c>
      <c r="F12449" s="4"/>
    </row>
    <row r="12450" spans="1:6" ht="13.2" x14ac:dyDescent="0.25">
      <c r="A12450" s="5">
        <v>44874.666666666664</v>
      </c>
      <c r="B12450" s="6">
        <v>227.57</v>
      </c>
      <c r="C12450" s="6">
        <v>185.98330999999999</v>
      </c>
      <c r="D12450" s="6">
        <v>0.223604419127716</v>
      </c>
      <c r="E12450" s="4">
        <f t="shared" si="48"/>
        <v>0.13923093876360168</v>
      </c>
      <c r="F12450" s="4"/>
    </row>
    <row r="12451" spans="1:6" ht="13.2" x14ac:dyDescent="0.25">
      <c r="A12451" s="5">
        <v>44874.708333333336</v>
      </c>
      <c r="B12451" s="6">
        <v>177.54</v>
      </c>
      <c r="C12451" s="6">
        <v>161.91532000000001</v>
      </c>
      <c r="D12451" s="6">
        <v>9.6499083595054394E-2</v>
      </c>
      <c r="E12451" s="4">
        <f t="shared" si="48"/>
        <v>0.13980688818741954</v>
      </c>
      <c r="F12451" s="4"/>
    </row>
    <row r="12452" spans="1:6" ht="13.2" x14ac:dyDescent="0.25">
      <c r="A12452" s="5">
        <v>44874.75</v>
      </c>
      <c r="B12452" s="6">
        <v>150.97999999999999</v>
      </c>
      <c r="C12452" s="6">
        <v>151.88630000000001</v>
      </c>
      <c r="D12452" s="6">
        <v>5.9669634456828201E-3</v>
      </c>
      <c r="E12452" s="4">
        <f t="shared" si="48"/>
        <v>0.1372048461184672</v>
      </c>
      <c r="F12452" s="4"/>
    </row>
    <row r="12453" spans="1:6" ht="13.2" x14ac:dyDescent="0.25">
      <c r="A12453" s="5">
        <v>44874.791666666664</v>
      </c>
      <c r="B12453" s="6">
        <v>137.38</v>
      </c>
      <c r="C12453" s="6">
        <v>154.31366</v>
      </c>
      <c r="D12453" s="6">
        <v>0.109735327384497</v>
      </c>
      <c r="E12453" s="4">
        <f t="shared" si="48"/>
        <v>0.13906386888241354</v>
      </c>
      <c r="F12453" s="4"/>
    </row>
    <row r="12454" spans="1:6" ht="13.2" x14ac:dyDescent="0.25">
      <c r="A12454" s="5">
        <v>44874.833333333336</v>
      </c>
      <c r="B12454" s="6">
        <v>142.80000000000001</v>
      </c>
      <c r="C12454" s="6">
        <v>161.09952999999999</v>
      </c>
      <c r="D12454" s="6">
        <v>0.113591454922307</v>
      </c>
      <c r="E12454" s="4">
        <f t="shared" si="48"/>
        <v>0.1426843667657639</v>
      </c>
      <c r="F12454" s="4"/>
    </row>
    <row r="12455" spans="1:6" ht="13.2" x14ac:dyDescent="0.25">
      <c r="A12455" s="5">
        <v>44874.875</v>
      </c>
      <c r="B12455" s="6">
        <v>148.28</v>
      </c>
      <c r="C12455" s="6">
        <v>165.40890999999999</v>
      </c>
      <c r="D12455" s="6">
        <v>0.10355494150828901</v>
      </c>
      <c r="E12455" s="4">
        <f t="shared" si="48"/>
        <v>0.14600454025512591</v>
      </c>
      <c r="F12455" s="4"/>
    </row>
    <row r="12456" spans="1:6" ht="13.2" x14ac:dyDescent="0.25">
      <c r="A12456" s="5">
        <v>44874.916666666664</v>
      </c>
      <c r="B12456" s="6">
        <v>144.93</v>
      </c>
      <c r="C12456" s="6">
        <v>172.17600999999999</v>
      </c>
      <c r="D12456" s="6">
        <v>0.15824510046434401</v>
      </c>
      <c r="E12456" s="4">
        <f t="shared" si="48"/>
        <v>0.14729714034757643</v>
      </c>
      <c r="F12456" s="4"/>
    </row>
    <row r="12457" spans="1:6" ht="13.2" x14ac:dyDescent="0.25">
      <c r="A12457" s="5">
        <v>44874.958333333336</v>
      </c>
      <c r="B12457" s="6">
        <v>144.5</v>
      </c>
      <c r="C12457" s="6">
        <v>192.04142999999999</v>
      </c>
      <c r="D12457" s="6">
        <v>0.247558196166316</v>
      </c>
      <c r="E12457" s="4">
        <f t="shared" si="48"/>
        <v>0.15229762502578456</v>
      </c>
      <c r="F12457" s="4"/>
    </row>
    <row r="12458" spans="1:6" ht="13.2" x14ac:dyDescent="0.25">
      <c r="A12458" s="5">
        <v>44875</v>
      </c>
      <c r="B12458" s="6">
        <v>183.67</v>
      </c>
      <c r="C12458" s="6">
        <v>226.01054999999999</v>
      </c>
      <c r="D12458" s="6">
        <v>0.18733882113025199</v>
      </c>
      <c r="E12458" s="4">
        <f t="shared" si="48"/>
        <v>0.15820433323386332</v>
      </c>
      <c r="F12458" s="4"/>
    </row>
    <row r="12459" spans="1:6" ht="13.2" x14ac:dyDescent="0.25">
      <c r="A12459" s="5">
        <v>44875.041666666664</v>
      </c>
      <c r="B12459" s="6">
        <v>269.27999999999997</v>
      </c>
      <c r="C12459" s="6">
        <v>251.75390999999999</v>
      </c>
      <c r="D12459" s="6">
        <v>6.96159594899637E-2</v>
      </c>
      <c r="E12459" s="4">
        <f t="shared" si="48"/>
        <v>0.15895961103851963</v>
      </c>
      <c r="F12459" s="4"/>
    </row>
    <row r="12460" spans="1:6" ht="13.2" x14ac:dyDescent="0.25">
      <c r="A12460" s="5">
        <v>44875.083333333336</v>
      </c>
      <c r="B12460" s="6">
        <v>287.8</v>
      </c>
      <c r="C12460" s="6">
        <v>259.56788</v>
      </c>
      <c r="D12460" s="6">
        <v>0.108765845758727</v>
      </c>
      <c r="E12460" s="4">
        <f t="shared" si="48"/>
        <v>0.16044553277528897</v>
      </c>
      <c r="F12460" s="4"/>
    </row>
    <row r="12461" spans="1:6" ht="13.2" x14ac:dyDescent="0.25">
      <c r="A12461" s="5">
        <v>44875.125</v>
      </c>
      <c r="B12461" s="6">
        <v>283.63</v>
      </c>
      <c r="C12461" s="6">
        <v>255.52062000000001</v>
      </c>
      <c r="D12461" s="6">
        <v>0.11000826469503699</v>
      </c>
      <c r="E12461" s="4">
        <f t="shared" si="48"/>
        <v>0.16140673223567722</v>
      </c>
      <c r="F12461" s="4"/>
    </row>
    <row r="12462" spans="1:6" ht="13.2" x14ac:dyDescent="0.25">
      <c r="A12462" s="5">
        <v>44875.166666666664</v>
      </c>
      <c r="B12462" s="6">
        <v>273.22000000000003</v>
      </c>
      <c r="C12462" s="6">
        <v>252.31997999999999</v>
      </c>
      <c r="D12462" s="6">
        <v>8.2831411131215296E-2</v>
      </c>
      <c r="E12462" s="4">
        <f t="shared" si="48"/>
        <v>0.16222751714073116</v>
      </c>
      <c r="F12462" s="4"/>
    </row>
    <row r="12463" spans="1:6" ht="13.2" x14ac:dyDescent="0.25">
      <c r="A12463" s="5">
        <v>44875.208333333336</v>
      </c>
      <c r="B12463" s="6">
        <v>271.29000000000002</v>
      </c>
      <c r="C12463" s="6">
        <v>253.45844</v>
      </c>
      <c r="D12463" s="6">
        <v>7.0352993571648301E-2</v>
      </c>
      <c r="E12463" s="4">
        <f t="shared" si="48"/>
        <v>0.16281978507662284</v>
      </c>
      <c r="F12463" s="4"/>
    </row>
    <row r="12464" spans="1:6" ht="13.2" x14ac:dyDescent="0.25">
      <c r="A12464" s="5">
        <v>44875.25</v>
      </c>
      <c r="B12464" s="6">
        <v>282.95</v>
      </c>
      <c r="C12464" s="6">
        <v>252.14572999999999</v>
      </c>
      <c r="D12464" s="6">
        <v>0.12216851738873299</v>
      </c>
      <c r="E12464" s="4">
        <f t="shared" si="48"/>
        <v>0.1629286175919771</v>
      </c>
      <c r="F12464" s="4"/>
    </row>
    <row r="12465" spans="1:6" ht="13.2" x14ac:dyDescent="0.25">
      <c r="A12465" s="5">
        <v>44875.291666666664</v>
      </c>
      <c r="B12465" s="6">
        <v>287.83999999999997</v>
      </c>
      <c r="C12465" s="6">
        <v>246.59263999999999</v>
      </c>
      <c r="D12465" s="6">
        <v>0.16726922587794901</v>
      </c>
      <c r="E12465" s="4">
        <f t="shared" si="48"/>
        <v>0.16183632022567684</v>
      </c>
      <c r="F12465" s="4"/>
    </row>
    <row r="12466" spans="1:6" ht="13.2" x14ac:dyDescent="0.25">
      <c r="A12466" s="5">
        <v>44875.333333333336</v>
      </c>
      <c r="B12466" s="6">
        <v>291.14999999999998</v>
      </c>
      <c r="C12466" s="6">
        <v>243.18287000000001</v>
      </c>
      <c r="D12466" s="6">
        <v>0.197247158074908</v>
      </c>
      <c r="E12466" s="4">
        <f t="shared" si="48"/>
        <v>0.1595629977933439</v>
      </c>
      <c r="F12466" s="4"/>
    </row>
    <row r="12467" spans="1:6" ht="13.2" x14ac:dyDescent="0.25">
      <c r="A12467" s="5">
        <v>44875.375</v>
      </c>
      <c r="B12467" s="6">
        <v>302.98</v>
      </c>
      <c r="C12467" s="6">
        <v>242.01321999999999</v>
      </c>
      <c r="D12467" s="6">
        <v>0.25191508133315998</v>
      </c>
      <c r="E12467" s="4">
        <f t="shared" si="48"/>
        <v>0.15962732442464642</v>
      </c>
      <c r="F12467" s="4"/>
    </row>
    <row r="12468" spans="1:6" ht="13.2" x14ac:dyDescent="0.25">
      <c r="A12468" s="5">
        <v>44875.416666666664</v>
      </c>
      <c r="B12468" s="6">
        <v>302.02999999999997</v>
      </c>
      <c r="C12468" s="6">
        <v>244.92703</v>
      </c>
      <c r="D12468" s="6">
        <v>0.23314278542470299</v>
      </c>
      <c r="E12468" s="4">
        <f t="shared" si="48"/>
        <v>0.16001578889928339</v>
      </c>
      <c r="F12468" s="4"/>
    </row>
    <row r="12469" spans="1:6" ht="13.2" x14ac:dyDescent="0.25">
      <c r="A12469" s="5">
        <v>44875.458333333336</v>
      </c>
      <c r="B12469" s="6">
        <v>305.8</v>
      </c>
      <c r="C12469" s="6">
        <v>249.18585999999999</v>
      </c>
      <c r="D12469" s="6">
        <v>0.22719643883485199</v>
      </c>
      <c r="E12469" s="4">
        <f t="shared" si="48"/>
        <v>0.16013861516341035</v>
      </c>
      <c r="F12469" s="4"/>
    </row>
    <row r="12470" spans="1:6" ht="13.2" x14ac:dyDescent="0.25">
      <c r="A12470" s="5">
        <v>44875.5</v>
      </c>
      <c r="B12470" s="6">
        <v>324.5</v>
      </c>
      <c r="C12470" s="6">
        <v>252.33438000000001</v>
      </c>
      <c r="D12470" s="6">
        <v>0.28599202375831601</v>
      </c>
      <c r="E12470" s="4">
        <f t="shared" si="48"/>
        <v>0.16187435936867625</v>
      </c>
      <c r="F12470" s="4"/>
    </row>
    <row r="12471" spans="1:6" ht="13.2" x14ac:dyDescent="0.25">
      <c r="A12471" s="5">
        <v>44875.541666666664</v>
      </c>
      <c r="B12471" s="6">
        <v>322.39999999999998</v>
      </c>
      <c r="C12471" s="6">
        <v>251.84947</v>
      </c>
      <c r="D12471" s="6">
        <v>0.28012975369771398</v>
      </c>
      <c r="E12471" s="4">
        <f t="shared" si="48"/>
        <v>0.16477253342291939</v>
      </c>
      <c r="F12471" s="4"/>
    </row>
    <row r="12472" spans="1:6" ht="13.2" x14ac:dyDescent="0.25">
      <c r="A12472" s="5">
        <v>44875.583333333336</v>
      </c>
      <c r="B12472" s="6">
        <v>319.91000000000003</v>
      </c>
      <c r="C12472" s="6">
        <v>244.01168000000001</v>
      </c>
      <c r="D12472" s="6">
        <v>0.31104379921485698</v>
      </c>
      <c r="E12472" s="4">
        <f t="shared" si="48"/>
        <v>0.16897310714610628</v>
      </c>
      <c r="F12472" s="4"/>
    </row>
    <row r="12473" spans="1:6" ht="13.2" x14ac:dyDescent="0.25">
      <c r="A12473" s="5">
        <v>44875.625</v>
      </c>
      <c r="B12473" s="6">
        <v>314.89999999999998</v>
      </c>
      <c r="C12473" s="6">
        <v>219.12598</v>
      </c>
      <c r="D12473" s="6">
        <v>0.43707286557258002</v>
      </c>
      <c r="E12473" s="4">
        <f t="shared" si="48"/>
        <v>0.17503526798203425</v>
      </c>
      <c r="F12473" s="4"/>
    </row>
    <row r="12474" spans="1:6" ht="13.2" x14ac:dyDescent="0.25">
      <c r="A12474" s="5">
        <v>44875.666666666664</v>
      </c>
      <c r="B12474" s="6">
        <v>235.93</v>
      </c>
      <c r="C12474" s="6">
        <v>183.20688000000001</v>
      </c>
      <c r="D12474" s="6">
        <v>0.28777914890532402</v>
      </c>
      <c r="E12474" s="4">
        <f t="shared" si="48"/>
        <v>0.17770921505610124</v>
      </c>
      <c r="F12474" s="4"/>
    </row>
    <row r="12475" spans="1:6" ht="13.2" x14ac:dyDescent="0.25">
      <c r="A12475" s="5">
        <v>44875.708333333336</v>
      </c>
      <c r="B12475" s="6">
        <v>158.35</v>
      </c>
      <c r="C12475" s="6">
        <v>154.30412000000001</v>
      </c>
      <c r="D12475" s="6">
        <v>2.6220168327326401E-2</v>
      </c>
      <c r="E12475" s="4">
        <f t="shared" si="48"/>
        <v>0.17478092691994593</v>
      </c>
      <c r="F12475" s="4"/>
    </row>
    <row r="12476" spans="1:6" ht="13.2" x14ac:dyDescent="0.25">
      <c r="A12476" s="5">
        <v>44875.75</v>
      </c>
      <c r="B12476" s="6">
        <v>139.58000000000001</v>
      </c>
      <c r="C12476" s="6">
        <v>145.50382999999999</v>
      </c>
      <c r="D12476" s="6">
        <v>4.0712536570343003E-2</v>
      </c>
      <c r="E12476" s="4">
        <f t="shared" si="48"/>
        <v>0.17622865913347341</v>
      </c>
      <c r="F12476" s="4"/>
    </row>
    <row r="12477" spans="1:6" ht="13.2" x14ac:dyDescent="0.25">
      <c r="A12477" s="5">
        <v>44875.791666666664</v>
      </c>
      <c r="B12477" s="6">
        <v>142.6</v>
      </c>
      <c r="C12477" s="6">
        <v>147.75551999999999</v>
      </c>
      <c r="D12477" s="6">
        <v>3.4892232791031999E-2</v>
      </c>
      <c r="E12477" s="4">
        <f t="shared" si="48"/>
        <v>0.17311019685874571</v>
      </c>
      <c r="F12477" s="4"/>
    </row>
    <row r="12478" spans="1:6" ht="13.2" x14ac:dyDescent="0.25">
      <c r="A12478" s="5">
        <v>44875.833333333336</v>
      </c>
      <c r="B12478" s="6">
        <v>143.32</v>
      </c>
      <c r="C12478" s="6">
        <v>148.60201000000001</v>
      </c>
      <c r="D12478" s="6">
        <v>3.55446739919602E-2</v>
      </c>
      <c r="E12478" s="4">
        <f t="shared" si="48"/>
        <v>0.16985824765331459</v>
      </c>
      <c r="F12478" s="4"/>
    </row>
    <row r="12479" spans="1:6" ht="13.2" x14ac:dyDescent="0.25">
      <c r="A12479" s="5">
        <v>44875.875</v>
      </c>
      <c r="B12479" s="6">
        <v>143.1</v>
      </c>
      <c r="C12479" s="6">
        <v>150.75076999999999</v>
      </c>
      <c r="D12479" s="6">
        <v>5.0751117224807497E-2</v>
      </c>
      <c r="E12479" s="4">
        <f t="shared" si="48"/>
        <v>0.16765808830816953</v>
      </c>
      <c r="F12479" s="4"/>
    </row>
    <row r="12480" spans="1:6" ht="13.2" x14ac:dyDescent="0.25">
      <c r="A12480" s="5">
        <v>44875.916666666664</v>
      </c>
      <c r="B12480" s="6">
        <v>136.41999999999999</v>
      </c>
      <c r="C12480" s="6">
        <v>162.18089000000001</v>
      </c>
      <c r="D12480" s="6">
        <v>0.15884047744466001</v>
      </c>
      <c r="E12480" s="4">
        <f t="shared" si="48"/>
        <v>0.16768289568234937</v>
      </c>
      <c r="F12480" s="4"/>
    </row>
    <row r="12481" spans="1:6" ht="13.2" x14ac:dyDescent="0.25">
      <c r="A12481" s="5">
        <v>44875.958333333336</v>
      </c>
      <c r="B12481" s="6">
        <v>145.32</v>
      </c>
      <c r="C12481" s="6">
        <v>187.68323000000001</v>
      </c>
      <c r="D12481" s="6">
        <v>0.22571665033684599</v>
      </c>
      <c r="E12481" s="4">
        <f t="shared" si="48"/>
        <v>0.16677283127278811</v>
      </c>
      <c r="F12481" s="4"/>
    </row>
    <row r="12482" spans="1:6" ht="13.2" x14ac:dyDescent="0.25">
      <c r="A12482" s="5">
        <v>44873</v>
      </c>
      <c r="B12482" s="6">
        <v>220.41</v>
      </c>
      <c r="C12482" s="6">
        <v>252.01956999999999</v>
      </c>
      <c r="D12482" s="6">
        <v>0.125425061236315</v>
      </c>
      <c r="E12482" s="4">
        <f t="shared" si="48"/>
        <v>0.16419309127720738</v>
      </c>
      <c r="F12482" s="4"/>
    </row>
    <row r="12483" spans="1:6" ht="13.2" x14ac:dyDescent="0.25">
      <c r="A12483" s="5">
        <v>44873.041666666664</v>
      </c>
      <c r="B12483" s="6">
        <v>271.75</v>
      </c>
      <c r="C12483" s="6">
        <v>271.76101999999997</v>
      </c>
      <c r="D12483" s="7">
        <v>4.0550333524556202E-5</v>
      </c>
      <c r="E12483" s="4">
        <f t="shared" si="48"/>
        <v>0.16129411589568907</v>
      </c>
      <c r="F12483" s="4"/>
    </row>
    <row r="12484" spans="1:6" ht="13.2" x14ac:dyDescent="0.25">
      <c r="A12484" s="5">
        <v>44873.083333333336</v>
      </c>
      <c r="B12484" s="6">
        <v>298.63</v>
      </c>
      <c r="C12484" s="6">
        <v>277.60687999999999</v>
      </c>
      <c r="D12484" s="6">
        <v>7.5729823410716601E-2</v>
      </c>
      <c r="E12484" s="4">
        <f t="shared" si="48"/>
        <v>0.15991761496452198</v>
      </c>
      <c r="F12484" s="4"/>
    </row>
    <row r="12485" spans="1:6" ht="13.2" x14ac:dyDescent="0.25">
      <c r="A12485" s="5">
        <v>44873.125</v>
      </c>
      <c r="B12485" s="6">
        <v>299.33999999999997</v>
      </c>
      <c r="C12485" s="6">
        <v>275.76310999999998</v>
      </c>
      <c r="D12485" s="6">
        <v>8.5496896230971495E-2</v>
      </c>
      <c r="E12485" s="4">
        <f t="shared" si="48"/>
        <v>0.15889630794518592</v>
      </c>
      <c r="F12485" s="4"/>
    </row>
    <row r="12486" spans="1:6" ht="13.2" x14ac:dyDescent="0.25">
      <c r="A12486" s="5">
        <v>44873.166666666664</v>
      </c>
      <c r="B12486" s="6">
        <v>296.62</v>
      </c>
      <c r="C12486" s="6">
        <v>273.16492</v>
      </c>
      <c r="D12486" s="6">
        <v>8.5864173188856002E-2</v>
      </c>
      <c r="E12486" s="4">
        <f t="shared" si="48"/>
        <v>0.15902267303092096</v>
      </c>
      <c r="F12486" s="4"/>
    </row>
    <row r="12487" spans="1:6" ht="13.2" x14ac:dyDescent="0.25">
      <c r="A12487" s="5">
        <v>44873.208333333336</v>
      </c>
      <c r="B12487" s="6">
        <v>284.45</v>
      </c>
      <c r="C12487" s="6">
        <v>273.71609999999998</v>
      </c>
      <c r="D12487" s="6">
        <v>3.9215449876715297E-2</v>
      </c>
      <c r="E12487" s="4">
        <f t="shared" si="48"/>
        <v>0.15772527537696543</v>
      </c>
      <c r="F12487" s="4"/>
    </row>
    <row r="12488" spans="1:6" ht="13.2" x14ac:dyDescent="0.25">
      <c r="A12488" s="5">
        <v>44873.25</v>
      </c>
      <c r="B12488" s="6">
        <v>281.63</v>
      </c>
      <c r="C12488" s="6">
        <v>272.80196000000001</v>
      </c>
      <c r="D12488" s="6">
        <v>3.2360617936909197E-2</v>
      </c>
      <c r="E12488" s="4">
        <f t="shared" si="48"/>
        <v>0.15398327956647276</v>
      </c>
      <c r="F12488" s="4"/>
    </row>
    <row r="12489" spans="1:6" ht="13.2" x14ac:dyDescent="0.25">
      <c r="A12489" s="5">
        <v>44873.291666666664</v>
      </c>
      <c r="B12489" s="6">
        <v>282.31</v>
      </c>
      <c r="C12489" s="6">
        <v>267.59885000000003</v>
      </c>
      <c r="D12489" s="6">
        <v>5.4974638343924E-2</v>
      </c>
      <c r="E12489" s="4">
        <f t="shared" si="48"/>
        <v>0.14930433841922172</v>
      </c>
      <c r="F12489" s="4"/>
    </row>
    <row r="12490" spans="1:6" ht="13.2" x14ac:dyDescent="0.25">
      <c r="A12490" s="5">
        <v>44873.333333333336</v>
      </c>
      <c r="B12490" s="6">
        <v>283.72000000000003</v>
      </c>
      <c r="C12490" s="6">
        <v>264.33287000000001</v>
      </c>
      <c r="D12490" s="6">
        <v>7.3343621623750396E-2</v>
      </c>
      <c r="E12490" s="4">
        <f t="shared" si="48"/>
        <v>0.14414169106709016</v>
      </c>
      <c r="F12490" s="4"/>
    </row>
    <row r="12491" spans="1:6" ht="13.2" x14ac:dyDescent="0.25">
      <c r="A12491" s="5">
        <v>44873.375</v>
      </c>
      <c r="B12491" s="6">
        <v>283.85000000000002</v>
      </c>
      <c r="C12491" s="6">
        <v>263.89931000000001</v>
      </c>
      <c r="D12491" s="6">
        <v>7.5599629267692994E-2</v>
      </c>
      <c r="E12491" s="4">
        <f t="shared" si="48"/>
        <v>0.13679521389769567</v>
      </c>
      <c r="F12491" s="4"/>
    </row>
    <row r="12492" spans="1:6" ht="13.2" x14ac:dyDescent="0.25">
      <c r="A12492" s="5">
        <v>44873.416666666664</v>
      </c>
      <c r="B12492" s="6">
        <v>287</v>
      </c>
      <c r="C12492" s="6">
        <v>265.10545000000002</v>
      </c>
      <c r="D12492" s="6">
        <v>8.2588079573618606E-2</v>
      </c>
      <c r="E12492" s="4">
        <f t="shared" si="48"/>
        <v>0.1305221011539005</v>
      </c>
      <c r="F12492" s="4"/>
    </row>
    <row r="12493" spans="1:6" ht="13.2" x14ac:dyDescent="0.25">
      <c r="A12493" s="5">
        <v>44873.458333333336</v>
      </c>
      <c r="B12493" s="6">
        <v>289.04000000000002</v>
      </c>
      <c r="C12493" s="6">
        <v>263.27438999999998</v>
      </c>
      <c r="D12493" s="6">
        <v>9.7865994485829097E-2</v>
      </c>
      <c r="E12493" s="4">
        <f t="shared" si="48"/>
        <v>0.12513333263935789</v>
      </c>
      <c r="F12493" s="4"/>
    </row>
    <row r="12494" spans="1:6" ht="13.2" x14ac:dyDescent="0.25">
      <c r="A12494" s="5">
        <v>44873.5</v>
      </c>
      <c r="B12494" s="6">
        <v>293.29000000000002</v>
      </c>
      <c r="C12494" s="6">
        <v>260.17518000000001</v>
      </c>
      <c r="D12494" s="6">
        <v>0.12727893567710799</v>
      </c>
      <c r="E12494" s="4">
        <f t="shared" si="48"/>
        <v>0.11852028730264087</v>
      </c>
      <c r="F12494" s="4"/>
    </row>
    <row r="12495" spans="1:6" ht="13.2" x14ac:dyDescent="0.25">
      <c r="A12495" s="5">
        <v>44873.541666666664</v>
      </c>
      <c r="B12495" s="6">
        <v>300.14</v>
      </c>
      <c r="C12495" s="6">
        <v>261.67617999999999</v>
      </c>
      <c r="D12495" s="6">
        <v>0.14699014637098401</v>
      </c>
      <c r="E12495" s="4">
        <f t="shared" si="48"/>
        <v>0.11297280366402712</v>
      </c>
      <c r="F12495" s="4"/>
    </row>
    <row r="12496" spans="1:6" ht="13.2" x14ac:dyDescent="0.25">
      <c r="A12496" s="5">
        <v>44873.583333333336</v>
      </c>
      <c r="B12496" s="6">
        <v>300.24</v>
      </c>
      <c r="C12496" s="6">
        <v>264.42696000000001</v>
      </c>
      <c r="D12496" s="6">
        <v>0.13543641692208599</v>
      </c>
      <c r="E12496" s="4">
        <f t="shared" si="48"/>
        <v>0.10565582940182834</v>
      </c>
      <c r="F12496" s="4"/>
    </row>
    <row r="12497" spans="1:6" ht="13.2" x14ac:dyDescent="0.25">
      <c r="A12497" s="5">
        <v>44873.625</v>
      </c>
      <c r="B12497" s="6">
        <v>285.67</v>
      </c>
      <c r="C12497" s="6">
        <v>252.06871000000001</v>
      </c>
      <c r="D12497" s="6">
        <v>0.133302106397894</v>
      </c>
      <c r="E12497" s="4">
        <f t="shared" si="48"/>
        <v>9.2998714436216434E-2</v>
      </c>
      <c r="F12497" s="4"/>
    </row>
    <row r="12498" spans="1:6" ht="13.2" x14ac:dyDescent="0.25">
      <c r="A12498" s="5">
        <v>44873.666666666664</v>
      </c>
      <c r="B12498" s="6">
        <v>243.28</v>
      </c>
      <c r="C12498" s="6">
        <v>224.85654</v>
      </c>
      <c r="D12498" s="6">
        <v>8.1934285745035501E-2</v>
      </c>
      <c r="E12498" s="4">
        <f t="shared" si="48"/>
        <v>8.4421845137871085E-2</v>
      </c>
      <c r="F12498" s="4"/>
    </row>
    <row r="12499" spans="1:6" ht="13.2" x14ac:dyDescent="0.25">
      <c r="A12499" s="5">
        <v>44873.708333333336</v>
      </c>
      <c r="B12499" s="6">
        <v>209.95</v>
      </c>
      <c r="C12499" s="6">
        <v>196.46664999999999</v>
      </c>
      <c r="D12499" s="6">
        <v>6.8629205007567404E-2</v>
      </c>
      <c r="E12499" s="4">
        <f t="shared" si="48"/>
        <v>8.6188888332881131E-2</v>
      </c>
      <c r="F12499" s="4"/>
    </row>
    <row r="12500" spans="1:6" ht="13.2" x14ac:dyDescent="0.25">
      <c r="A12500" s="5">
        <v>44873.75</v>
      </c>
      <c r="B12500" s="6">
        <v>199.09</v>
      </c>
      <c r="C12500" s="6">
        <v>180.99588</v>
      </c>
      <c r="D12500" s="6">
        <v>9.9969789367581205E-2</v>
      </c>
      <c r="E12500" s="4">
        <f t="shared" si="48"/>
        <v>8.8657940532766058E-2</v>
      </c>
      <c r="F12500" s="4"/>
    </row>
    <row r="12501" spans="1:6" ht="13.2" x14ac:dyDescent="0.25">
      <c r="A12501" s="5">
        <v>44873.791666666664</v>
      </c>
      <c r="B12501" s="6">
        <v>197.49</v>
      </c>
      <c r="C12501" s="6">
        <v>177.26015000000001</v>
      </c>
      <c r="D12501" s="6">
        <v>0.114125199600699</v>
      </c>
      <c r="E12501" s="4">
        <f t="shared" si="48"/>
        <v>9.1959314149835505E-2</v>
      </c>
      <c r="F12501" s="4"/>
    </row>
    <row r="12502" spans="1:6" ht="13.2" x14ac:dyDescent="0.25">
      <c r="A12502" s="5">
        <v>44873.833333333336</v>
      </c>
      <c r="B12502" s="6">
        <v>191.11</v>
      </c>
      <c r="C12502" s="6">
        <v>179.19451000000001</v>
      </c>
      <c r="D12502" s="6">
        <v>6.6494726875282004E-2</v>
      </c>
      <c r="E12502" s="4">
        <f t="shared" si="48"/>
        <v>9.3248899686640588E-2</v>
      </c>
      <c r="F12502" s="4"/>
    </row>
    <row r="12503" spans="1:6" ht="13.2" x14ac:dyDescent="0.25">
      <c r="A12503" s="5">
        <v>44873.875</v>
      </c>
      <c r="B12503" s="6">
        <v>190.11</v>
      </c>
      <c r="C12503" s="6">
        <v>186.81925000000001</v>
      </c>
      <c r="D12503" s="6">
        <v>1.7614619478453102E-2</v>
      </c>
      <c r="E12503" s="4">
        <f t="shared" si="48"/>
        <v>9.1868212280542483E-2</v>
      </c>
      <c r="F12503" s="4"/>
    </row>
    <row r="12504" spans="1:6" ht="13.2" x14ac:dyDescent="0.25">
      <c r="A12504" s="5">
        <v>44873.916666666664</v>
      </c>
      <c r="B12504" s="6">
        <v>185.67</v>
      </c>
      <c r="C12504" s="6">
        <v>200.61170000000001</v>
      </c>
      <c r="D12504" s="6">
        <v>7.4480700776674597E-2</v>
      </c>
      <c r="E12504" s="4">
        <f t="shared" si="48"/>
        <v>8.8353221586043085E-2</v>
      </c>
      <c r="F12504" s="4"/>
    </row>
    <row r="12505" spans="1:6" ht="13.2" x14ac:dyDescent="0.25">
      <c r="A12505" s="5">
        <v>44873.958333333336</v>
      </c>
      <c r="B12505" s="6">
        <v>204.43</v>
      </c>
      <c r="C12505" s="6">
        <v>220.52688000000001</v>
      </c>
      <c r="D12505" s="6">
        <v>7.2992825183034293E-2</v>
      </c>
      <c r="E12505" s="4">
        <f t="shared" si="48"/>
        <v>8.1989728871300946E-2</v>
      </c>
      <c r="F12505" s="4"/>
    </row>
    <row r="12506" spans="1:6" ht="13.2" x14ac:dyDescent="0.25">
      <c r="A12506" s="5">
        <v>44874</v>
      </c>
      <c r="B12506" s="6">
        <v>217.11</v>
      </c>
      <c r="C12506" s="6">
        <v>216.80477999999999</v>
      </c>
      <c r="D12506" s="6">
        <v>1.4078102890536801E-3</v>
      </c>
      <c r="E12506" s="9">
        <f t="shared" si="48"/>
        <v>7.682234341516507E-2</v>
      </c>
      <c r="F12506" s="4"/>
    </row>
    <row r="12507" spans="1:6" ht="13.2" x14ac:dyDescent="0.25">
      <c r="A12507" s="5">
        <v>44874.041666666664</v>
      </c>
      <c r="B12507" s="6">
        <v>263.16000000000003</v>
      </c>
      <c r="C12507" s="6">
        <v>244.63569000000001</v>
      </c>
      <c r="D12507" s="6">
        <v>7.5722025678264707E-2</v>
      </c>
      <c r="E12507" s="4">
        <f t="shared" si="48"/>
        <v>7.9975738221195899E-2</v>
      </c>
      <c r="F12507" s="4"/>
    </row>
    <row r="12508" spans="1:6" ht="13.2" x14ac:dyDescent="0.25">
      <c r="A12508" s="5">
        <v>44874.083333333336</v>
      </c>
      <c r="B12508" s="6">
        <v>277.02999999999997</v>
      </c>
      <c r="C12508" s="6">
        <v>256.50977</v>
      </c>
      <c r="D12508" s="6">
        <v>7.9997849594578604E-2</v>
      </c>
      <c r="E12508" s="4">
        <f t="shared" si="48"/>
        <v>8.0153572645523488E-2</v>
      </c>
      <c r="F12508" s="4"/>
    </row>
    <row r="12509" spans="1:6" ht="13.2" x14ac:dyDescent="0.25">
      <c r="A12509" s="5">
        <v>44874.125</v>
      </c>
      <c r="B12509" s="6">
        <v>279.35000000000002</v>
      </c>
      <c r="C12509" s="6">
        <v>256.08645000000001</v>
      </c>
      <c r="D12509" s="6">
        <v>9.0842565079097298E-2</v>
      </c>
      <c r="E12509" s="4">
        <f t="shared" si="48"/>
        <v>8.0376308847528721E-2</v>
      </c>
      <c r="F12509" s="4"/>
    </row>
    <row r="12510" spans="1:6" ht="13.2" x14ac:dyDescent="0.25">
      <c r="A12510" s="5">
        <v>44874.166666666664</v>
      </c>
      <c r="B12510" s="6">
        <v>270.56</v>
      </c>
      <c r="C12510" s="6">
        <v>252.43550999999999</v>
      </c>
      <c r="D12510" s="6">
        <v>7.1798496178291205E-2</v>
      </c>
      <c r="E12510" s="4">
        <f t="shared" si="48"/>
        <v>7.979023897208852E-2</v>
      </c>
      <c r="F12510" s="4"/>
    </row>
    <row r="12511" spans="1:6" ht="13.2" x14ac:dyDescent="0.25">
      <c r="A12511" s="5">
        <v>44874.208333333336</v>
      </c>
      <c r="B12511" s="6">
        <v>268.08</v>
      </c>
      <c r="C12511" s="6">
        <v>251.22290000000001</v>
      </c>
      <c r="D12511" s="6">
        <v>6.7100172794756996E-2</v>
      </c>
      <c r="E12511" s="4">
        <f t="shared" si="48"/>
        <v>8.0952102427006914E-2</v>
      </c>
      <c r="F12511" s="4"/>
    </row>
    <row r="12512" spans="1:6" ht="13.2" x14ac:dyDescent="0.25">
      <c r="A12512" s="5">
        <v>44874.25</v>
      </c>
      <c r="B12512" s="6">
        <v>277.55</v>
      </c>
      <c r="C12512" s="6">
        <v>245.59371999999999</v>
      </c>
      <c r="D12512" s="6">
        <v>0.13011847371341501</v>
      </c>
      <c r="E12512" s="4">
        <f t="shared" si="48"/>
        <v>8.5025346417694672E-2</v>
      </c>
      <c r="F12512" s="4"/>
    </row>
    <row r="12513" spans="1:6" ht="13.2" x14ac:dyDescent="0.25">
      <c r="A12513" s="5">
        <v>44874.291666666664</v>
      </c>
      <c r="B12513" s="6">
        <v>278.63</v>
      </c>
      <c r="C12513" s="6">
        <v>231.12880000000001</v>
      </c>
      <c r="D12513" s="6">
        <v>0.20551830840639401</v>
      </c>
      <c r="E12513" s="4">
        <f t="shared" si="48"/>
        <v>9.1297999336964239E-2</v>
      </c>
      <c r="F12513" s="4"/>
    </row>
    <row r="12514" spans="1:6" ht="13.2" x14ac:dyDescent="0.25">
      <c r="A12514" s="5">
        <v>44874.333333333336</v>
      </c>
      <c r="B12514" s="6">
        <v>280.85000000000002</v>
      </c>
      <c r="C12514" s="6">
        <v>220.8031</v>
      </c>
      <c r="D12514" s="6">
        <v>0.27194772174847098</v>
      </c>
      <c r="E12514" s="4">
        <f t="shared" si="48"/>
        <v>9.9573170175494274E-2</v>
      </c>
      <c r="F12514" s="4"/>
    </row>
    <row r="12515" spans="1:6" ht="13.2" x14ac:dyDescent="0.25">
      <c r="A12515" s="5">
        <v>44874.375</v>
      </c>
      <c r="B12515" s="6">
        <v>281.14999999999998</v>
      </c>
      <c r="C12515" s="6">
        <v>219.61438000000001</v>
      </c>
      <c r="D12515" s="6">
        <v>0.28019850066284302</v>
      </c>
      <c r="E12515" s="4">
        <f t="shared" si="48"/>
        <v>0.1080981231502922</v>
      </c>
      <c r="F12515" s="4"/>
    </row>
    <row r="12516" spans="1:6" ht="13.2" x14ac:dyDescent="0.25">
      <c r="A12516" s="5">
        <v>44874.416666666664</v>
      </c>
      <c r="B12516" s="6">
        <v>280.76</v>
      </c>
      <c r="C12516" s="6">
        <v>222.80439999999999</v>
      </c>
      <c r="D12516" s="6">
        <v>0.26011874092253101</v>
      </c>
      <c r="E12516" s="4">
        <f t="shared" si="48"/>
        <v>0.11549523403983021</v>
      </c>
      <c r="F12516" s="4"/>
    </row>
    <row r="12517" spans="1:6" ht="13.2" x14ac:dyDescent="0.25">
      <c r="A12517" s="5">
        <v>44874.458333333336</v>
      </c>
      <c r="B12517" s="6">
        <v>283.05</v>
      </c>
      <c r="C12517" s="6">
        <v>224.32328000000001</v>
      </c>
      <c r="D12517" s="6">
        <v>0.26179503081445599</v>
      </c>
      <c r="E12517" s="4">
        <f t="shared" si="48"/>
        <v>0.12232561055352299</v>
      </c>
      <c r="F12517" s="4"/>
    </row>
    <row r="12518" spans="1:6" ht="13.2" x14ac:dyDescent="0.25">
      <c r="A12518" s="5">
        <v>44874.5</v>
      </c>
      <c r="B12518" s="6">
        <v>288.51</v>
      </c>
      <c r="C12518" s="6">
        <v>225.75479000000001</v>
      </c>
      <c r="D12518" s="6">
        <v>0.27797952814201599</v>
      </c>
      <c r="E12518" s="4">
        <f t="shared" si="48"/>
        <v>0.1286048019062275</v>
      </c>
      <c r="F12518" s="4"/>
    </row>
    <row r="12519" spans="1:6" ht="13.2" x14ac:dyDescent="0.25">
      <c r="A12519" s="5">
        <v>44874.541666666664</v>
      </c>
      <c r="B12519" s="6">
        <v>283.88</v>
      </c>
      <c r="C12519" s="6">
        <v>228.97926000000001</v>
      </c>
      <c r="D12519" s="6">
        <v>0.239762937481761</v>
      </c>
      <c r="E12519" s="4">
        <f t="shared" si="48"/>
        <v>0.13247033486917656</v>
      </c>
      <c r="F12519" s="4"/>
    </row>
    <row r="12520" spans="1:6" ht="13.2" x14ac:dyDescent="0.25">
      <c r="A12520" s="5">
        <v>44874.583333333336</v>
      </c>
      <c r="B12520" s="6">
        <v>280.95</v>
      </c>
      <c r="C12520" s="6">
        <v>226.18190999999999</v>
      </c>
      <c r="D12520" s="6">
        <v>0.242141778712541</v>
      </c>
      <c r="E12520" s="4">
        <f t="shared" ref="E12520:E12774" si="49">AVERAGE(D12497:D12520)</f>
        <v>0.1369163916104455</v>
      </c>
      <c r="F12520" s="4"/>
    </row>
    <row r="12521" spans="1:6" ht="13.2" x14ac:dyDescent="0.25">
      <c r="A12521" s="5">
        <v>44874.625</v>
      </c>
      <c r="B12521" s="6">
        <v>276.2</v>
      </c>
      <c r="C12521" s="6">
        <v>206.39879999999999</v>
      </c>
      <c r="D12521" s="6">
        <v>0.33818607472523998</v>
      </c>
      <c r="E12521" s="4">
        <f t="shared" si="49"/>
        <v>0.14545322362408492</v>
      </c>
      <c r="F12521" s="4"/>
    </row>
    <row r="12522" spans="1:6" ht="13.2" x14ac:dyDescent="0.25">
      <c r="A12522" s="5">
        <v>44874.666666666664</v>
      </c>
      <c r="B12522" s="6">
        <v>227.57</v>
      </c>
      <c r="C12522" s="6">
        <v>176.41098</v>
      </c>
      <c r="D12522" s="6">
        <v>0.28999906921893398</v>
      </c>
      <c r="E12522" s="4">
        <f t="shared" si="49"/>
        <v>0.15412258960216402</v>
      </c>
      <c r="F12522" s="4"/>
    </row>
    <row r="12523" spans="1:6" ht="13.2" x14ac:dyDescent="0.25">
      <c r="A12523" s="5">
        <v>44874.708333333336</v>
      </c>
      <c r="B12523" s="6">
        <v>177.54</v>
      </c>
      <c r="C12523" s="6">
        <v>150.22208000000001</v>
      </c>
      <c r="D12523" s="6">
        <v>0.181850231337497</v>
      </c>
      <c r="E12523" s="4">
        <f t="shared" si="49"/>
        <v>0.15884013236591107</v>
      </c>
      <c r="F12523" s="4"/>
    </row>
    <row r="12524" spans="1:6" ht="13.2" x14ac:dyDescent="0.25">
      <c r="A12524" s="5">
        <v>44874.75</v>
      </c>
      <c r="B12524" s="6">
        <v>150.97999999999999</v>
      </c>
      <c r="C12524" s="6">
        <v>138.80989</v>
      </c>
      <c r="D12524" s="6">
        <v>8.7674660645577801E-2</v>
      </c>
      <c r="E12524" s="4">
        <f t="shared" si="49"/>
        <v>0.15832783533582759</v>
      </c>
      <c r="F12524" s="4"/>
    </row>
    <row r="12525" spans="1:6" ht="13.2" x14ac:dyDescent="0.25">
      <c r="A12525" s="5">
        <v>44874.791666666664</v>
      </c>
      <c r="B12525" s="6">
        <v>137.38</v>
      </c>
      <c r="C12525" s="6">
        <v>139.95725999999999</v>
      </c>
      <c r="D12525" s="6">
        <v>1.8414621720945299E-2</v>
      </c>
      <c r="E12525" s="4">
        <f t="shared" si="49"/>
        <v>0.15433989459083783</v>
      </c>
      <c r="F12525" s="4"/>
    </row>
    <row r="12526" spans="1:6" ht="13.2" x14ac:dyDescent="0.25">
      <c r="A12526" s="5">
        <v>44874.833333333336</v>
      </c>
      <c r="B12526" s="6">
        <v>142.80000000000001</v>
      </c>
      <c r="C12526" s="6">
        <v>145.69291000000001</v>
      </c>
      <c r="D12526" s="6">
        <v>1.9856216750698399E-2</v>
      </c>
      <c r="E12526" s="4">
        <f t="shared" si="49"/>
        <v>0.15239662333564688</v>
      </c>
      <c r="F12526" s="4"/>
    </row>
    <row r="12527" spans="1:6" ht="13.2" x14ac:dyDescent="0.25">
      <c r="A12527" s="5">
        <v>44874.875</v>
      </c>
      <c r="B12527" s="6">
        <v>148.28</v>
      </c>
      <c r="C12527" s="6">
        <v>149.91579999999999</v>
      </c>
      <c r="D12527" s="6">
        <v>1.0911458298591499E-2</v>
      </c>
      <c r="E12527" s="4">
        <f t="shared" si="49"/>
        <v>0.15211732495315264</v>
      </c>
      <c r="F12527" s="4"/>
    </row>
    <row r="12528" spans="1:6" ht="13.2" x14ac:dyDescent="0.25">
      <c r="A12528" s="5">
        <v>44874.916666666664</v>
      </c>
      <c r="B12528" s="6">
        <v>144.93</v>
      </c>
      <c r="C12528" s="6">
        <v>157.1266</v>
      </c>
      <c r="D12528" s="6">
        <v>7.7622757699841893E-2</v>
      </c>
      <c r="E12528" s="4">
        <f t="shared" si="49"/>
        <v>0.15224824399161793</v>
      </c>
      <c r="F12528" s="4"/>
    </row>
    <row r="12529" spans="1:6" ht="13.2" x14ac:dyDescent="0.25">
      <c r="A12529" s="5">
        <v>44874.958333333336</v>
      </c>
      <c r="B12529" s="6">
        <v>144.5</v>
      </c>
      <c r="C12529" s="6">
        <v>178.40600000000001</v>
      </c>
      <c r="D12529" s="6">
        <v>0.190049662006883</v>
      </c>
      <c r="E12529" s="4">
        <f t="shared" si="49"/>
        <v>0.15712561219261165</v>
      </c>
      <c r="F12529" s="4"/>
    </row>
    <row r="12530" spans="1:6" ht="13.2" x14ac:dyDescent="0.25">
      <c r="A12530" s="5">
        <v>44875</v>
      </c>
      <c r="B12530" s="6">
        <v>183.67</v>
      </c>
      <c r="C12530" s="6">
        <v>212.27551</v>
      </c>
      <c r="D12530" s="6">
        <v>0.13475652466928401</v>
      </c>
      <c r="E12530" s="4">
        <f t="shared" si="49"/>
        <v>0.16268180862512122</v>
      </c>
      <c r="F12530" s="4"/>
    </row>
    <row r="12531" spans="1:6" ht="13.2" x14ac:dyDescent="0.25">
      <c r="A12531" s="5">
        <v>44875.041666666664</v>
      </c>
      <c r="B12531" s="6">
        <v>269.27999999999997</v>
      </c>
      <c r="C12531" s="6">
        <v>242.99742000000001</v>
      </c>
      <c r="D12531" s="6">
        <v>0.10815991379661501</v>
      </c>
      <c r="E12531" s="4">
        <f t="shared" si="49"/>
        <v>0.16403338729671915</v>
      </c>
      <c r="F12531" s="4"/>
    </row>
    <row r="12532" spans="1:6" ht="13.2" x14ac:dyDescent="0.25">
      <c r="A12532" s="5">
        <v>44875.083333333336</v>
      </c>
      <c r="B12532" s="6">
        <v>287.8</v>
      </c>
      <c r="C12532" s="6">
        <v>255.13480000000001</v>
      </c>
      <c r="D12532" s="6">
        <v>0.128031142752772</v>
      </c>
      <c r="E12532" s="4">
        <f t="shared" si="49"/>
        <v>0.16603477451164386</v>
      </c>
      <c r="F12532" s="4"/>
    </row>
    <row r="12533" spans="1:6" ht="13.2" x14ac:dyDescent="0.25">
      <c r="A12533" s="5">
        <v>44875.125</v>
      </c>
      <c r="B12533" s="6">
        <v>283.63</v>
      </c>
      <c r="C12533" s="6">
        <v>253.17824999999999</v>
      </c>
      <c r="D12533" s="6">
        <v>0.12027790696870599</v>
      </c>
      <c r="E12533" s="4">
        <f t="shared" si="49"/>
        <v>0.16726124709037757</v>
      </c>
      <c r="F12533" s="4"/>
    </row>
    <row r="12534" spans="1:6" ht="13.2" x14ac:dyDescent="0.25">
      <c r="A12534" s="5">
        <v>44875.166666666664</v>
      </c>
      <c r="B12534" s="6">
        <v>273.22000000000003</v>
      </c>
      <c r="C12534" s="6">
        <v>250.23568</v>
      </c>
      <c r="D12534" s="6">
        <v>9.1850690517035802E-2</v>
      </c>
      <c r="E12534" s="4">
        <f t="shared" si="49"/>
        <v>0.16809675518782527</v>
      </c>
      <c r="F12534" s="4"/>
    </row>
    <row r="12535" spans="1:6" ht="13.2" x14ac:dyDescent="0.25">
      <c r="A12535" s="5">
        <v>44875.208333333336</v>
      </c>
      <c r="B12535" s="6">
        <v>271.29000000000002</v>
      </c>
      <c r="C12535" s="6">
        <v>250.74236999999999</v>
      </c>
      <c r="D12535" s="6">
        <v>8.1947179489449698E-2</v>
      </c>
      <c r="E12535" s="4">
        <f t="shared" si="49"/>
        <v>0.16871538046677081</v>
      </c>
      <c r="F12535" s="4"/>
    </row>
    <row r="12536" spans="1:6" ht="13.2" x14ac:dyDescent="0.25">
      <c r="A12536" s="5">
        <v>44875.25</v>
      </c>
      <c r="B12536" s="6">
        <v>282.95</v>
      </c>
      <c r="C12536" s="6">
        <v>248.8948</v>
      </c>
      <c r="D12536" s="6">
        <v>0.13682567896155301</v>
      </c>
      <c r="E12536" s="4">
        <f t="shared" si="49"/>
        <v>0.1689948473521099</v>
      </c>
      <c r="F12536" s="4"/>
    </row>
    <row r="12537" spans="1:6" ht="13.2" x14ac:dyDescent="0.25">
      <c r="A12537" s="5">
        <v>44875.291666666664</v>
      </c>
      <c r="B12537" s="6">
        <v>287.83999999999997</v>
      </c>
      <c r="C12537" s="6">
        <v>243.03363999999999</v>
      </c>
      <c r="D12537" s="6">
        <v>0.184362790270515</v>
      </c>
      <c r="E12537" s="4">
        <f t="shared" si="49"/>
        <v>0.16811336742978158</v>
      </c>
      <c r="F12537" s="4"/>
    </row>
    <row r="12538" spans="1:6" ht="13.2" x14ac:dyDescent="0.25">
      <c r="A12538" s="5">
        <v>44875.333333333336</v>
      </c>
      <c r="B12538" s="6">
        <v>291.14999999999998</v>
      </c>
      <c r="C12538" s="6">
        <v>238.78787</v>
      </c>
      <c r="D12538" s="6">
        <v>0.21928303979594899</v>
      </c>
      <c r="E12538" s="4">
        <f t="shared" si="49"/>
        <v>0.16591900568175985</v>
      </c>
      <c r="F12538" s="4"/>
    </row>
    <row r="12539" spans="1:6" ht="13.2" x14ac:dyDescent="0.25">
      <c r="A12539" s="5">
        <v>44875.375</v>
      </c>
      <c r="B12539" s="6">
        <v>302.98</v>
      </c>
      <c r="C12539" s="6">
        <v>236.27343999999999</v>
      </c>
      <c r="D12539" s="6">
        <v>0.282327797826112</v>
      </c>
      <c r="E12539" s="4">
        <f t="shared" si="49"/>
        <v>0.16600772639689607</v>
      </c>
      <c r="F12539" s="4"/>
    </row>
    <row r="12540" spans="1:6" ht="13.2" x14ac:dyDescent="0.25">
      <c r="A12540" s="5">
        <v>44875.416666666664</v>
      </c>
      <c r="B12540" s="6">
        <v>302.02999999999997</v>
      </c>
      <c r="C12540" s="6">
        <v>237.14319</v>
      </c>
      <c r="D12540" s="6">
        <v>0.27361869425809698</v>
      </c>
      <c r="E12540" s="4">
        <f t="shared" si="49"/>
        <v>0.16657022445254466</v>
      </c>
      <c r="F12540" s="4"/>
    </row>
    <row r="12541" spans="1:6" ht="13.2" x14ac:dyDescent="0.25">
      <c r="A12541" s="5">
        <v>44875.458333333336</v>
      </c>
      <c r="B12541" s="6">
        <v>305.8</v>
      </c>
      <c r="C12541" s="6">
        <v>240.4127</v>
      </c>
      <c r="D12541" s="6">
        <v>0.27197939210366101</v>
      </c>
      <c r="E12541" s="4">
        <f t="shared" si="49"/>
        <v>0.16699457283959485</v>
      </c>
      <c r="F12541" s="4"/>
    </row>
    <row r="12542" spans="1:6" ht="13.2" x14ac:dyDescent="0.25">
      <c r="A12542" s="5">
        <v>44875.5</v>
      </c>
      <c r="B12542" s="6">
        <v>324.5</v>
      </c>
      <c r="C12542" s="6">
        <v>244.87607</v>
      </c>
      <c r="D12542" s="6">
        <v>0.32516011058165001</v>
      </c>
      <c r="E12542" s="4">
        <f t="shared" si="49"/>
        <v>0.16896043044124628</v>
      </c>
      <c r="F12542" s="4"/>
    </row>
    <row r="12543" spans="1:6" ht="13.2" x14ac:dyDescent="0.25">
      <c r="A12543" s="5">
        <v>44875.541666666664</v>
      </c>
      <c r="B12543" s="6">
        <v>322.39999999999998</v>
      </c>
      <c r="C12543" s="6">
        <v>246.44878</v>
      </c>
      <c r="D12543" s="6">
        <v>0.30818257651752201</v>
      </c>
      <c r="E12543" s="4">
        <f t="shared" si="49"/>
        <v>0.17181124873440298</v>
      </c>
      <c r="F12543" s="4"/>
    </row>
    <row r="12544" spans="1:6" ht="13.2" x14ac:dyDescent="0.25">
      <c r="A12544" s="5">
        <v>44875.583333333336</v>
      </c>
      <c r="B12544" s="6">
        <v>319.91000000000003</v>
      </c>
      <c r="C12544" s="6">
        <v>239.25013999999999</v>
      </c>
      <c r="D12544" s="6">
        <v>0.33713610366121399</v>
      </c>
      <c r="E12544" s="4">
        <f t="shared" si="49"/>
        <v>0.17576934560726434</v>
      </c>
      <c r="F12544" s="4"/>
    </row>
    <row r="12545" spans="1:6" ht="13.2" x14ac:dyDescent="0.25">
      <c r="A12545" s="5">
        <v>44875.625</v>
      </c>
      <c r="B12545" s="6">
        <v>314.89999999999998</v>
      </c>
      <c r="C12545" s="6">
        <v>212.89653999999999</v>
      </c>
      <c r="D12545" s="6">
        <v>0.47912220649523002</v>
      </c>
      <c r="E12545" s="4">
        <f t="shared" si="49"/>
        <v>0.18164168443101392</v>
      </c>
      <c r="F12545" s="4"/>
    </row>
    <row r="12546" spans="1:6" ht="13.2" x14ac:dyDescent="0.25">
      <c r="A12546" s="5">
        <v>44875.666666666664</v>
      </c>
      <c r="B12546" s="6">
        <v>235.93</v>
      </c>
      <c r="C12546" s="6">
        <v>174.15432999999999</v>
      </c>
      <c r="D12546" s="6">
        <v>0.354717967678438</v>
      </c>
      <c r="E12546" s="4">
        <f t="shared" si="49"/>
        <v>0.18433830520015992</v>
      </c>
      <c r="F12546" s="4"/>
    </row>
    <row r="12547" spans="1:6" ht="13.2" x14ac:dyDescent="0.25">
      <c r="A12547" s="5">
        <v>44875.708333333336</v>
      </c>
      <c r="B12547" s="6">
        <v>158.35</v>
      </c>
      <c r="C12547" s="6">
        <v>141.74825999999999</v>
      </c>
      <c r="D12547" s="6">
        <v>0.117121296585933</v>
      </c>
      <c r="E12547" s="4">
        <f t="shared" si="49"/>
        <v>0.18164126625217811</v>
      </c>
      <c r="F12547" s="4"/>
    </row>
    <row r="12548" spans="1:6" ht="13.2" x14ac:dyDescent="0.25">
      <c r="A12548" s="5">
        <v>44875.75</v>
      </c>
      <c r="B12548" s="6">
        <v>139.58000000000001</v>
      </c>
      <c r="C12548" s="6">
        <v>130.28316000000001</v>
      </c>
      <c r="D12548" s="6">
        <v>7.1358723567957694E-2</v>
      </c>
      <c r="E12548" s="4">
        <f t="shared" si="49"/>
        <v>0.18096143554061059</v>
      </c>
      <c r="F12548" s="4"/>
    </row>
    <row r="12549" spans="1:6" ht="13.2" x14ac:dyDescent="0.25">
      <c r="A12549" s="5">
        <v>44875.791666666664</v>
      </c>
      <c r="B12549" s="6">
        <v>142.6</v>
      </c>
      <c r="C12549" s="6">
        <v>131.33063000000001</v>
      </c>
      <c r="D12549" s="6">
        <v>8.5809152061480098E-2</v>
      </c>
      <c r="E12549" s="4">
        <f t="shared" si="49"/>
        <v>0.18376954097146622</v>
      </c>
      <c r="F12549" s="4"/>
    </row>
    <row r="12550" spans="1:6" ht="13.2" x14ac:dyDescent="0.25">
      <c r="A12550" s="5">
        <v>44875.833333333336</v>
      </c>
      <c r="B12550" s="6">
        <v>143.32</v>
      </c>
      <c r="C12550" s="6">
        <v>131.88605000000001</v>
      </c>
      <c r="D12550" s="6">
        <v>8.6695674030725603E-2</v>
      </c>
      <c r="E12550" s="4">
        <f t="shared" si="49"/>
        <v>0.18655451835813397</v>
      </c>
      <c r="F12550" s="4"/>
    </row>
    <row r="12551" spans="1:6" ht="13.2" x14ac:dyDescent="0.25">
      <c r="A12551" s="5">
        <v>44875.875</v>
      </c>
      <c r="B12551" s="6">
        <v>143.1</v>
      </c>
      <c r="C12551" s="6">
        <v>133.34988000000001</v>
      </c>
      <c r="D12551" s="6">
        <v>7.3116826201868199E-2</v>
      </c>
      <c r="E12551" s="4">
        <f t="shared" si="49"/>
        <v>0.18914640868743718</v>
      </c>
      <c r="F12551" s="4"/>
    </row>
    <row r="12552" spans="1:6" ht="13.2" x14ac:dyDescent="0.25">
      <c r="A12552" s="5">
        <v>44875.916666666664</v>
      </c>
      <c r="B12552" s="6">
        <v>136.41999999999999</v>
      </c>
      <c r="C12552" s="6">
        <v>143.90056999999999</v>
      </c>
      <c r="D12552" s="6">
        <v>5.19842972129992E-2</v>
      </c>
      <c r="E12552" s="4">
        <f t="shared" si="49"/>
        <v>0.18807813950048538</v>
      </c>
      <c r="F12552" s="4"/>
    </row>
    <row r="12553" spans="1:6" ht="13.2" x14ac:dyDescent="0.25">
      <c r="A12553" s="5">
        <v>44875.958333333336</v>
      </c>
      <c r="B12553" s="6">
        <v>145.32</v>
      </c>
      <c r="C12553" s="6">
        <v>170.74762000000001</v>
      </c>
      <c r="D12553" s="6">
        <v>0.148919323150741</v>
      </c>
      <c r="E12553" s="4">
        <f t="shared" si="49"/>
        <v>0.18636437538147954</v>
      </c>
      <c r="F12553" s="4"/>
    </row>
    <row r="12554" spans="1:6" ht="13.2" x14ac:dyDescent="0.25">
      <c r="A12554" s="5">
        <v>44876</v>
      </c>
      <c r="B12554" s="6">
        <v>211.83</v>
      </c>
      <c r="C12554" s="6">
        <v>206.29787999999999</v>
      </c>
      <c r="D12554" s="6">
        <v>2.6816174746924298E-2</v>
      </c>
      <c r="E12554" s="4">
        <f t="shared" si="49"/>
        <v>0.18186686080138123</v>
      </c>
      <c r="F12554" s="4"/>
    </row>
    <row r="12555" spans="1:6" ht="13.2" x14ac:dyDescent="0.25">
      <c r="A12555" s="5">
        <v>44876.041666666664</v>
      </c>
      <c r="B12555" s="6">
        <v>302.94</v>
      </c>
      <c r="C12555" s="6">
        <v>237.94568000000001</v>
      </c>
      <c r="D12555" s="6">
        <v>0.27314772010149502</v>
      </c>
      <c r="E12555" s="4">
        <f t="shared" si="49"/>
        <v>0.18874135273075121</v>
      </c>
      <c r="F12555" s="4"/>
    </row>
    <row r="12556" spans="1:6" ht="13.2" x14ac:dyDescent="0.25">
      <c r="A12556" s="5">
        <v>44876.083333333336</v>
      </c>
      <c r="B12556" s="6">
        <v>316.2</v>
      </c>
      <c r="C12556" s="6">
        <v>252.24833000000001</v>
      </c>
      <c r="D12556" s="6">
        <v>0.25352663385323398</v>
      </c>
      <c r="E12556" s="4">
        <f t="shared" si="49"/>
        <v>0.19397033152660373</v>
      </c>
      <c r="F12556" s="4"/>
    </row>
    <row r="12557" spans="1:6" ht="13.2" x14ac:dyDescent="0.25">
      <c r="A12557" s="5">
        <v>44876.125</v>
      </c>
      <c r="B12557" s="6">
        <v>318.13</v>
      </c>
      <c r="C12557" s="6">
        <v>252.80708999999999</v>
      </c>
      <c r="D12557" s="6">
        <v>0.25839034023927099</v>
      </c>
      <c r="E12557" s="4">
        <f t="shared" si="49"/>
        <v>0.19972501624621061</v>
      </c>
      <c r="F12557" s="4"/>
    </row>
    <row r="12558" spans="1:6" ht="13.2" x14ac:dyDescent="0.25">
      <c r="A12558" s="5">
        <v>44876.166666666664</v>
      </c>
      <c r="B12558" s="6">
        <v>316.95</v>
      </c>
      <c r="C12558" s="6">
        <v>251.80989</v>
      </c>
      <c r="D12558" s="6">
        <v>0.258687655198928</v>
      </c>
      <c r="E12558" s="4">
        <f t="shared" si="49"/>
        <v>0.20667655644128946</v>
      </c>
      <c r="F12558" s="4"/>
    </row>
    <row r="12559" spans="1:6" ht="13.2" x14ac:dyDescent="0.25">
      <c r="A12559" s="5">
        <v>44876.208333333336</v>
      </c>
      <c r="B12559" s="6">
        <v>311.02999999999997</v>
      </c>
      <c r="C12559" s="6">
        <v>253.17641</v>
      </c>
      <c r="D12559" s="6">
        <v>0.22851098173008999</v>
      </c>
      <c r="E12559" s="4">
        <f t="shared" si="49"/>
        <v>0.21278338153464949</v>
      </c>
      <c r="F12559" s="4"/>
    </row>
    <row r="12560" spans="1:6" ht="13.2" x14ac:dyDescent="0.25">
      <c r="A12560" s="5">
        <v>44876.25</v>
      </c>
      <c r="B12560" s="6">
        <v>304.75</v>
      </c>
      <c r="C12560" s="6">
        <v>251.87295</v>
      </c>
      <c r="D12560" s="6">
        <v>0.209935405925884</v>
      </c>
      <c r="E12560" s="4">
        <f t="shared" si="49"/>
        <v>0.21582962015816332</v>
      </c>
      <c r="F12560" s="4"/>
    </row>
    <row r="12561" spans="1:6" ht="13.2" x14ac:dyDescent="0.25">
      <c r="A12561" s="5">
        <v>44876.291666666664</v>
      </c>
      <c r="B12561" s="6">
        <v>302.08</v>
      </c>
      <c r="C12561" s="6">
        <v>246.83347000000001</v>
      </c>
      <c r="D12561" s="6">
        <v>0.22382106446099001</v>
      </c>
      <c r="E12561" s="4">
        <f t="shared" si="49"/>
        <v>0.21747371491609976</v>
      </c>
      <c r="F12561" s="4"/>
    </row>
    <row r="12562" spans="1:6" ht="13.2" x14ac:dyDescent="0.25">
      <c r="A12562" s="5">
        <v>44876.333333333336</v>
      </c>
      <c r="B12562" s="6">
        <v>302.54000000000002</v>
      </c>
      <c r="C12562" s="6">
        <v>243.70742000000001</v>
      </c>
      <c r="D12562" s="6">
        <v>0.24140660140754</v>
      </c>
      <c r="E12562" s="4">
        <f t="shared" si="49"/>
        <v>0.2183955299832494</v>
      </c>
      <c r="F12562" s="4"/>
    </row>
    <row r="12563" spans="1:6" ht="13.2" x14ac:dyDescent="0.25">
      <c r="A12563" s="5">
        <v>44876.375</v>
      </c>
      <c r="B12563" s="6">
        <v>313.82</v>
      </c>
      <c r="C12563" s="6">
        <v>241.34900999999999</v>
      </c>
      <c r="D12563" s="6">
        <v>0.30027465204850001</v>
      </c>
      <c r="E12563" s="4">
        <f t="shared" si="49"/>
        <v>0.21914331557584887</v>
      </c>
      <c r="F12563" s="4"/>
    </row>
    <row r="12564" spans="1:6" ht="13.2" x14ac:dyDescent="0.25">
      <c r="A12564" s="5">
        <v>44876.416666666664</v>
      </c>
      <c r="B12564" s="6">
        <v>314.45</v>
      </c>
      <c r="C12564" s="6">
        <v>240.70008999999999</v>
      </c>
      <c r="D12564" s="6">
        <v>0.30639751734201598</v>
      </c>
      <c r="E12564" s="4">
        <f t="shared" si="49"/>
        <v>0.22050909987101217</v>
      </c>
      <c r="F12564" s="4"/>
    </row>
    <row r="12565" spans="1:6" ht="13.2" x14ac:dyDescent="0.25">
      <c r="A12565" s="5">
        <v>44876.458333333336</v>
      </c>
      <c r="B12565" s="6">
        <v>311.23</v>
      </c>
      <c r="C12565" s="6">
        <v>242.49122</v>
      </c>
      <c r="D12565" s="6">
        <v>0.283469149934583</v>
      </c>
      <c r="E12565" s="4">
        <f t="shared" si="49"/>
        <v>0.22098783978063397</v>
      </c>
      <c r="F12565" s="4"/>
    </row>
    <row r="12566" spans="1:6" ht="13.2" x14ac:dyDescent="0.25">
      <c r="A12566" s="5">
        <v>44876.5</v>
      </c>
      <c r="B12566" s="6">
        <v>311.73</v>
      </c>
      <c r="C12566" s="6">
        <v>246.72526999999999</v>
      </c>
      <c r="D12566" s="6">
        <v>0.26347009367949997</v>
      </c>
      <c r="E12566" s="4">
        <f t="shared" si="49"/>
        <v>0.21841742240971099</v>
      </c>
      <c r="F12566" s="4"/>
    </row>
    <row r="12567" spans="1:6" ht="13.2" x14ac:dyDescent="0.25">
      <c r="A12567" s="5">
        <v>44876.541666666664</v>
      </c>
      <c r="B12567" s="6">
        <v>312.95</v>
      </c>
      <c r="C12567" s="6">
        <v>248.06649999999999</v>
      </c>
      <c r="D12567" s="6">
        <v>0.26155688091701201</v>
      </c>
      <c r="E12567" s="4">
        <f t="shared" si="49"/>
        <v>0.21647468509302306</v>
      </c>
      <c r="F12567" s="4"/>
    </row>
    <row r="12568" spans="1:6" ht="13.2" x14ac:dyDescent="0.25">
      <c r="A12568" s="5">
        <v>44876.583333333336</v>
      </c>
      <c r="B12568" s="6">
        <v>314.74</v>
      </c>
      <c r="C12568" s="6">
        <v>238.82544999999999</v>
      </c>
      <c r="D12568" s="6">
        <v>0.31786624917905498</v>
      </c>
      <c r="E12568" s="4">
        <f t="shared" si="49"/>
        <v>0.21567177448959976</v>
      </c>
      <c r="F12568" s="4"/>
    </row>
    <row r="12569" spans="1:6" ht="13.2" x14ac:dyDescent="0.25">
      <c r="A12569" s="5">
        <v>44876.625</v>
      </c>
      <c r="B12569" s="6">
        <v>301.58</v>
      </c>
      <c r="C12569" s="6">
        <v>208.24772999999999</v>
      </c>
      <c r="D12569" s="6">
        <v>0.44817905097933097</v>
      </c>
      <c r="E12569" s="4">
        <f t="shared" si="49"/>
        <v>0.21438247634310401</v>
      </c>
      <c r="F12569" s="4"/>
    </row>
    <row r="12570" spans="1:6" ht="13.2" x14ac:dyDescent="0.25">
      <c r="A12570" s="5">
        <v>44876.666666666664</v>
      </c>
      <c r="B12570" s="6">
        <v>234.16</v>
      </c>
      <c r="C12570" s="6">
        <v>165.30315999999999</v>
      </c>
      <c r="D12570" s="6">
        <v>0.41654884274444598</v>
      </c>
      <c r="E12570" s="4">
        <f t="shared" si="49"/>
        <v>0.21695876280418766</v>
      </c>
      <c r="F12570" s="4"/>
    </row>
    <row r="12571" spans="1:6" ht="13.2" x14ac:dyDescent="0.25">
      <c r="A12571" s="5">
        <v>44876.708333333336</v>
      </c>
      <c r="B12571" s="6">
        <v>171.55</v>
      </c>
      <c r="C12571" s="6">
        <v>131.49314000000001</v>
      </c>
      <c r="D12571" s="6">
        <v>0.30463079670924198</v>
      </c>
      <c r="E12571" s="4">
        <f t="shared" si="49"/>
        <v>0.22477165864265888</v>
      </c>
      <c r="F12571" s="4"/>
    </row>
    <row r="12572" spans="1:6" ht="13.2" x14ac:dyDescent="0.25">
      <c r="A12572" s="5">
        <v>44876.75</v>
      </c>
      <c r="B12572" s="6">
        <v>158.41</v>
      </c>
      <c r="C12572" s="6">
        <v>121.47534</v>
      </c>
      <c r="D12572" s="6">
        <v>0.30405068222076997</v>
      </c>
      <c r="E12572" s="4">
        <f t="shared" si="49"/>
        <v>0.23446715691985939</v>
      </c>
      <c r="F12572" s="4"/>
    </row>
    <row r="12573" spans="1:6" ht="13.2" x14ac:dyDescent="0.25">
      <c r="A12573" s="5">
        <v>44876.791666666664</v>
      </c>
      <c r="B12573" s="6">
        <v>156.25</v>
      </c>
      <c r="C12573" s="6">
        <v>124.35697</v>
      </c>
      <c r="D12573" s="6">
        <v>0.25646355005272298</v>
      </c>
      <c r="E12573" s="4">
        <f t="shared" si="49"/>
        <v>0.24157775683616114</v>
      </c>
      <c r="F12573" s="4"/>
    </row>
    <row r="12574" spans="1:6" ht="13.2" x14ac:dyDescent="0.25">
      <c r="A12574" s="5">
        <v>44876.833333333336</v>
      </c>
      <c r="B12574" s="6">
        <v>160.52000000000001</v>
      </c>
      <c r="C12574" s="6">
        <v>125.29754</v>
      </c>
      <c r="D12574" s="6">
        <v>0.281110546942901</v>
      </c>
      <c r="E12574" s="4">
        <f t="shared" si="49"/>
        <v>0.24967837654083516</v>
      </c>
      <c r="F12574" s="4"/>
    </row>
    <row r="12575" spans="1:6" ht="13.2" x14ac:dyDescent="0.25">
      <c r="A12575" s="5">
        <v>44876.875</v>
      </c>
      <c r="B12575" s="6">
        <v>159.97999999999999</v>
      </c>
      <c r="C12575" s="6">
        <v>126.63120000000001</v>
      </c>
      <c r="D12575" s="6">
        <v>0.26335373904693299</v>
      </c>
      <c r="E12575" s="4">
        <f t="shared" si="49"/>
        <v>0.25760491457604623</v>
      </c>
      <c r="F12575" s="4"/>
    </row>
    <row r="12576" spans="1:6" ht="13.2" x14ac:dyDescent="0.25">
      <c r="A12576" s="5">
        <v>44876.916666666664</v>
      </c>
      <c r="B12576" s="6">
        <v>159.22999999999999</v>
      </c>
      <c r="C12576" s="6">
        <v>137.85764</v>
      </c>
      <c r="D12576" s="6">
        <v>0.15503210413293</v>
      </c>
      <c r="E12576" s="4">
        <f t="shared" si="49"/>
        <v>0.26189857319770998</v>
      </c>
      <c r="F12576" s="4"/>
    </row>
    <row r="12577" spans="1:6" ht="13.2" x14ac:dyDescent="0.25">
      <c r="A12577" s="5">
        <v>44876.958333333336</v>
      </c>
      <c r="B12577" s="6">
        <v>177.41</v>
      </c>
      <c r="C12577" s="6">
        <v>165.31926999999999</v>
      </c>
      <c r="D12577" s="6">
        <v>7.3135636275190402E-2</v>
      </c>
      <c r="E12577" s="4">
        <f t="shared" si="49"/>
        <v>0.25874091957789536</v>
      </c>
      <c r="F12577" s="4"/>
    </row>
    <row r="12578" spans="1:6" ht="13.2" x14ac:dyDescent="0.25">
      <c r="A12578" s="5">
        <v>44874</v>
      </c>
      <c r="B12578" s="6">
        <v>217.11</v>
      </c>
      <c r="C12578" s="6">
        <v>221.71314000000001</v>
      </c>
      <c r="D12578" s="6">
        <v>2.0761692338126601E-2</v>
      </c>
      <c r="E12578" s="4">
        <f t="shared" si="49"/>
        <v>0.25848864947752881</v>
      </c>
      <c r="F12578" s="4"/>
    </row>
    <row r="12579" spans="1:6" ht="13.2" x14ac:dyDescent="0.25">
      <c r="A12579" s="5">
        <v>44874.041666666664</v>
      </c>
      <c r="B12579" s="6">
        <v>263.16000000000003</v>
      </c>
      <c r="C12579" s="6">
        <v>258.12633</v>
      </c>
      <c r="D12579" s="6">
        <v>1.9500800247692698E-2</v>
      </c>
      <c r="E12579" s="4">
        <f t="shared" si="49"/>
        <v>0.24792002781695369</v>
      </c>
      <c r="F12579" s="4"/>
    </row>
    <row r="12580" spans="1:6" ht="13.2" x14ac:dyDescent="0.25">
      <c r="A12580" s="5">
        <v>44874.083333333336</v>
      </c>
      <c r="B12580" s="6">
        <v>277.02999999999997</v>
      </c>
      <c r="C12580" s="6">
        <v>273.73113000000001</v>
      </c>
      <c r="D12580" s="6">
        <v>1.2051497394541699E-2</v>
      </c>
      <c r="E12580" s="4">
        <f t="shared" si="49"/>
        <v>0.23785856379784154</v>
      </c>
      <c r="F12580" s="4"/>
    </row>
    <row r="12581" spans="1:6" ht="13.2" x14ac:dyDescent="0.25">
      <c r="A12581" s="5">
        <v>44874.125</v>
      </c>
      <c r="B12581" s="6">
        <v>279.35000000000002</v>
      </c>
      <c r="C12581" s="6">
        <v>272.26488999999998</v>
      </c>
      <c r="D12581" s="6">
        <v>2.6022855903308099E-2</v>
      </c>
      <c r="E12581" s="4">
        <f t="shared" si="49"/>
        <v>0.2281765852838431</v>
      </c>
      <c r="F12581" s="4"/>
    </row>
    <row r="12582" spans="1:6" ht="13.2" x14ac:dyDescent="0.25">
      <c r="A12582" s="5">
        <v>44874.166666666664</v>
      </c>
      <c r="B12582" s="6">
        <v>270.56</v>
      </c>
      <c r="C12582" s="6">
        <v>267.55833000000001</v>
      </c>
      <c r="D12582" s="6">
        <v>1.12187499451053E-2</v>
      </c>
      <c r="E12582" s="4">
        <f t="shared" si="49"/>
        <v>0.21786538089826715</v>
      </c>
      <c r="F12582" s="4"/>
    </row>
    <row r="12583" spans="1:6" ht="13.2" x14ac:dyDescent="0.25">
      <c r="A12583" s="5">
        <v>44874.208333333336</v>
      </c>
      <c r="B12583" s="6">
        <v>268.08</v>
      </c>
      <c r="C12583" s="6">
        <v>267.30763999999999</v>
      </c>
      <c r="D12583" s="6">
        <v>2.88940488195545E-3</v>
      </c>
      <c r="E12583" s="4">
        <f t="shared" si="49"/>
        <v>0.20846448186292821</v>
      </c>
      <c r="F12583" s="4"/>
    </row>
    <row r="12584" spans="1:6" ht="13.2" x14ac:dyDescent="0.25">
      <c r="A12584" s="5">
        <v>44874.25</v>
      </c>
      <c r="B12584" s="6">
        <v>277.55</v>
      </c>
      <c r="C12584" s="6">
        <v>265.45294000000001</v>
      </c>
      <c r="D12584" s="6">
        <v>4.5571392051638203E-2</v>
      </c>
      <c r="E12584" s="4">
        <f t="shared" si="49"/>
        <v>0.20161598128483468</v>
      </c>
      <c r="F12584" s="4"/>
    </row>
    <row r="12585" spans="1:6" ht="13.2" x14ac:dyDescent="0.25">
      <c r="A12585" s="5">
        <v>44874.291666666664</v>
      </c>
      <c r="B12585" s="6">
        <v>278.63</v>
      </c>
      <c r="C12585" s="6">
        <v>257.44310999999999</v>
      </c>
      <c r="D12585" s="6">
        <v>8.2297366591011098E-2</v>
      </c>
      <c r="E12585" s="4">
        <f t="shared" si="49"/>
        <v>0.19571916054025218</v>
      </c>
      <c r="F12585" s="4"/>
    </row>
    <row r="12586" spans="1:6" ht="13.2" x14ac:dyDescent="0.25">
      <c r="A12586" s="5">
        <v>44874.333333333336</v>
      </c>
      <c r="B12586" s="6">
        <v>280.85000000000002</v>
      </c>
      <c r="C12586" s="6">
        <v>251.74903</v>
      </c>
      <c r="D12586" s="6">
        <v>0.115595162372621</v>
      </c>
      <c r="E12586" s="4">
        <f t="shared" si="49"/>
        <v>0.19047701724713059</v>
      </c>
      <c r="F12586" s="4"/>
    </row>
    <row r="12587" spans="1:6" ht="13.2" x14ac:dyDescent="0.25">
      <c r="A12587" s="5">
        <v>44874.375</v>
      </c>
      <c r="B12587" s="6">
        <v>281.14999999999998</v>
      </c>
      <c r="C12587" s="6">
        <v>251.20757</v>
      </c>
      <c r="D12587" s="6">
        <v>0.11919397970371599</v>
      </c>
      <c r="E12587" s="4">
        <f t="shared" si="49"/>
        <v>0.18293198923276452</v>
      </c>
      <c r="F12587" s="4"/>
    </row>
    <row r="12588" spans="1:6" ht="13.2" x14ac:dyDescent="0.25">
      <c r="A12588" s="5">
        <v>44874.416666666664</v>
      </c>
      <c r="B12588" s="6">
        <v>280.76</v>
      </c>
      <c r="C12588" s="6">
        <v>253.56271000000001</v>
      </c>
      <c r="D12588" s="6">
        <v>0.107260606261859</v>
      </c>
      <c r="E12588" s="4">
        <f t="shared" si="49"/>
        <v>0.17463461793775795</v>
      </c>
      <c r="F12588" s="4"/>
    </row>
    <row r="12589" spans="1:6" ht="13.2" x14ac:dyDescent="0.25">
      <c r="A12589" s="5">
        <v>44874.458333333336</v>
      </c>
      <c r="B12589" s="6">
        <v>283.05</v>
      </c>
      <c r="C12589" s="6">
        <v>253.03181000000001</v>
      </c>
      <c r="D12589" s="6">
        <v>0.118634056326751</v>
      </c>
      <c r="E12589" s="4">
        <f t="shared" si="49"/>
        <v>0.16776648903743166</v>
      </c>
      <c r="F12589" s="4"/>
    </row>
    <row r="12590" spans="1:6" ht="13.2" x14ac:dyDescent="0.25">
      <c r="A12590" s="5">
        <v>44874.5</v>
      </c>
      <c r="B12590" s="6">
        <v>288.51</v>
      </c>
      <c r="C12590" s="6">
        <v>252.87288000000001</v>
      </c>
      <c r="D12590" s="6">
        <v>0.14092899167360201</v>
      </c>
      <c r="E12590" s="4">
        <f t="shared" si="49"/>
        <v>0.16266060978718591</v>
      </c>
      <c r="F12590" s="4"/>
    </row>
    <row r="12591" spans="1:6" ht="13.2" x14ac:dyDescent="0.25">
      <c r="A12591" s="5">
        <v>44874.541666666664</v>
      </c>
      <c r="B12591" s="6">
        <v>283.88</v>
      </c>
      <c r="C12591" s="6">
        <v>256.95654000000002</v>
      </c>
      <c r="D12591" s="6">
        <v>0.104778263281409</v>
      </c>
      <c r="E12591" s="4">
        <f t="shared" si="49"/>
        <v>0.15612816738570243</v>
      </c>
      <c r="F12591" s="4"/>
    </row>
    <row r="12592" spans="1:6" ht="13.2" x14ac:dyDescent="0.25">
      <c r="A12592" s="5">
        <v>44874.583333333336</v>
      </c>
      <c r="B12592" s="6">
        <v>280.95</v>
      </c>
      <c r="C12592" s="6">
        <v>258.04111999999998</v>
      </c>
      <c r="D12592" s="6">
        <v>8.8779958791063998E-2</v>
      </c>
      <c r="E12592" s="4">
        <f t="shared" si="49"/>
        <v>0.14658290528620282</v>
      </c>
      <c r="F12592" s="4"/>
    </row>
    <row r="12593" spans="1:6" ht="13.2" x14ac:dyDescent="0.25">
      <c r="A12593" s="5">
        <v>44874.625</v>
      </c>
      <c r="B12593" s="6">
        <v>276.2</v>
      </c>
      <c r="C12593" s="6">
        <v>236.29546999999999</v>
      </c>
      <c r="D12593" s="6">
        <v>0.16887556075450699</v>
      </c>
      <c r="E12593" s="4">
        <f t="shared" si="49"/>
        <v>0.1349452598601685</v>
      </c>
      <c r="F12593" s="4"/>
    </row>
    <row r="12594" spans="1:6" ht="13.2" x14ac:dyDescent="0.25">
      <c r="A12594" s="5">
        <v>44874.666666666664</v>
      </c>
      <c r="B12594" s="6">
        <v>227.57</v>
      </c>
      <c r="C12594" s="6">
        <v>194.72255000000001</v>
      </c>
      <c r="D12594" s="6">
        <v>0.16868847496091199</v>
      </c>
      <c r="E12594" s="4">
        <f t="shared" si="49"/>
        <v>0.12461774453585457</v>
      </c>
      <c r="F12594" s="4"/>
    </row>
    <row r="12595" spans="1:6" ht="13.2" x14ac:dyDescent="0.25">
      <c r="A12595" s="5">
        <v>44874.708333333336</v>
      </c>
      <c r="B12595" s="6">
        <v>177.54</v>
      </c>
      <c r="C12595" s="6">
        <v>157.04637</v>
      </c>
      <c r="D12595" s="6">
        <v>0.130494133675296</v>
      </c>
      <c r="E12595" s="4">
        <f t="shared" si="49"/>
        <v>0.11736205024277351</v>
      </c>
      <c r="F12595" s="4"/>
    </row>
    <row r="12596" spans="1:6" ht="13.2" x14ac:dyDescent="0.25">
      <c r="A12596" s="5">
        <v>44874.75</v>
      </c>
      <c r="B12596" s="6">
        <v>150.97999999999999</v>
      </c>
      <c r="C12596" s="6">
        <v>141.80234999999999</v>
      </c>
      <c r="D12596" s="6">
        <v>6.4721423869209496E-2</v>
      </c>
      <c r="E12596" s="4">
        <f t="shared" si="49"/>
        <v>0.10738999781145846</v>
      </c>
      <c r="F12596" s="4"/>
    </row>
    <row r="12597" spans="1:6" ht="13.2" x14ac:dyDescent="0.25">
      <c r="A12597" s="5">
        <v>44874.791666666664</v>
      </c>
      <c r="B12597" s="6">
        <v>137.38</v>
      </c>
      <c r="C12597" s="6">
        <v>142.59775999999999</v>
      </c>
      <c r="D12597" s="6">
        <v>3.6590757105861897E-2</v>
      </c>
      <c r="E12597" s="4">
        <f t="shared" si="49"/>
        <v>9.8228631438672567E-2</v>
      </c>
      <c r="F12597" s="4"/>
    </row>
    <row r="12598" spans="1:6" ht="13.2" x14ac:dyDescent="0.25">
      <c r="A12598" s="5">
        <v>44874.833333333336</v>
      </c>
      <c r="B12598" s="6">
        <v>142.80000000000001</v>
      </c>
      <c r="C12598" s="6">
        <v>145.85848999999999</v>
      </c>
      <c r="D12598" s="6">
        <v>2.0968885664454401E-2</v>
      </c>
      <c r="E12598" s="4">
        <f t="shared" si="49"/>
        <v>8.7389395552070648E-2</v>
      </c>
      <c r="F12598" s="4"/>
    </row>
    <row r="12599" spans="1:6" ht="13.2" x14ac:dyDescent="0.25">
      <c r="A12599" s="5">
        <v>44874.875</v>
      </c>
      <c r="B12599" s="6">
        <v>148.28</v>
      </c>
      <c r="C12599" s="6">
        <v>147.80627000000001</v>
      </c>
      <c r="D12599" s="6">
        <v>3.20507377664011E-3</v>
      </c>
      <c r="E12599" s="4">
        <f t="shared" si="49"/>
        <v>7.6549867832475096E-2</v>
      </c>
      <c r="F12599" s="4"/>
    </row>
    <row r="12600" spans="1:6" ht="13.2" x14ac:dyDescent="0.25">
      <c r="A12600" s="5">
        <v>44874.916666666664</v>
      </c>
      <c r="B12600" s="6">
        <v>144.93</v>
      </c>
      <c r="C12600" s="6">
        <v>153.90693999999999</v>
      </c>
      <c r="D12600" s="6">
        <v>5.83270643935873E-2</v>
      </c>
      <c r="E12600" s="4">
        <f t="shared" si="49"/>
        <v>7.2520491176669158E-2</v>
      </c>
      <c r="F12600" s="4"/>
    </row>
    <row r="12601" spans="1:6" ht="13.2" x14ac:dyDescent="0.25">
      <c r="A12601" s="5">
        <v>44874.958333333336</v>
      </c>
      <c r="B12601" s="6">
        <v>144.5</v>
      </c>
      <c r="C12601" s="6">
        <v>175.28313</v>
      </c>
      <c r="D12601" s="6">
        <v>0.17561946777194101</v>
      </c>
      <c r="E12601" s="4">
        <f t="shared" si="49"/>
        <v>7.6790650822367093E-2</v>
      </c>
      <c r="F12601" s="4"/>
    </row>
    <row r="12602" spans="1:6" ht="13.2" x14ac:dyDescent="0.25">
      <c r="A12602" s="5">
        <v>44875</v>
      </c>
      <c r="B12602" s="6">
        <v>183.67</v>
      </c>
      <c r="C12602" s="6">
        <v>220.87884</v>
      </c>
      <c r="D12602" s="6">
        <v>0.168458146556727</v>
      </c>
      <c r="E12602" s="4">
        <f t="shared" si="49"/>
        <v>8.2944669748142116E-2</v>
      </c>
      <c r="F12602" s="4"/>
    </row>
    <row r="12603" spans="1:6" ht="13.2" x14ac:dyDescent="0.25">
      <c r="A12603" s="5">
        <v>44875.041666666664</v>
      </c>
      <c r="B12603" s="6">
        <v>269.27999999999997</v>
      </c>
      <c r="C12603" s="6">
        <v>253.23079999999999</v>
      </c>
      <c r="D12603" s="6">
        <v>6.3377756576214195E-2</v>
      </c>
      <c r="E12603" s="4">
        <f t="shared" si="49"/>
        <v>8.4772876261830513E-2</v>
      </c>
      <c r="F12603" s="4"/>
    </row>
    <row r="12604" spans="1:6" ht="13.2" x14ac:dyDescent="0.25">
      <c r="A12604" s="5">
        <v>44875.083333333336</v>
      </c>
      <c r="B12604" s="6">
        <v>287.8</v>
      </c>
      <c r="C12604" s="6">
        <v>264.33550000000002</v>
      </c>
      <c r="D12604" s="6">
        <v>8.8767872646693197E-2</v>
      </c>
      <c r="E12604" s="4">
        <f t="shared" si="49"/>
        <v>8.7969391897336824E-2</v>
      </c>
      <c r="F12604" s="4"/>
    </row>
    <row r="12605" spans="1:6" ht="13.2" x14ac:dyDescent="0.25">
      <c r="A12605" s="5">
        <v>44875.125</v>
      </c>
      <c r="B12605" s="6">
        <v>283.63</v>
      </c>
      <c r="C12605" s="6">
        <v>261.93772000000001</v>
      </c>
      <c r="D12605" s="6">
        <v>8.2814647695643007E-2</v>
      </c>
      <c r="E12605" s="4">
        <f t="shared" si="49"/>
        <v>9.0335716555350776E-2</v>
      </c>
      <c r="F12605" s="4"/>
    </row>
    <row r="12606" spans="1:6" ht="13.2" x14ac:dyDescent="0.25">
      <c r="A12606" s="5">
        <v>44875.166666666664</v>
      </c>
      <c r="B12606" s="6">
        <v>273.22000000000003</v>
      </c>
      <c r="C12606" s="6">
        <v>261.03100999999998</v>
      </c>
      <c r="D12606" s="6">
        <v>4.6695563105701603E-2</v>
      </c>
      <c r="E12606" s="4">
        <f t="shared" si="49"/>
        <v>9.1813917103708967E-2</v>
      </c>
      <c r="F12606" s="4"/>
    </row>
    <row r="12607" spans="1:6" ht="13.2" x14ac:dyDescent="0.25">
      <c r="A12607" s="5">
        <v>44875.208333333336</v>
      </c>
      <c r="B12607" s="6">
        <v>271.29000000000002</v>
      </c>
      <c r="C12607" s="6">
        <v>264.31301999999999</v>
      </c>
      <c r="D12607" s="6">
        <v>2.6396656509770199E-2</v>
      </c>
      <c r="E12607" s="4">
        <f t="shared" si="49"/>
        <v>9.2793385921534577E-2</v>
      </c>
      <c r="F12607" s="4"/>
    </row>
    <row r="12608" spans="1:6" ht="13.2" x14ac:dyDescent="0.25">
      <c r="A12608" s="5">
        <v>44875.25</v>
      </c>
      <c r="B12608" s="6">
        <v>282.95</v>
      </c>
      <c r="C12608" s="6">
        <v>264.31054999999998</v>
      </c>
      <c r="D12608" s="6">
        <v>7.0521021578593801E-2</v>
      </c>
      <c r="E12608" s="4">
        <f t="shared" si="49"/>
        <v>9.3832953818491063E-2</v>
      </c>
      <c r="F12608" s="4"/>
    </row>
    <row r="12609" spans="1:6" ht="13.2" x14ac:dyDescent="0.25">
      <c r="A12609" s="5">
        <v>44875.291666666664</v>
      </c>
      <c r="B12609" s="6">
        <v>287.83999999999997</v>
      </c>
      <c r="C12609" s="6">
        <v>258.96893999999998</v>
      </c>
      <c r="D12609" s="6">
        <v>0.111484643679662</v>
      </c>
      <c r="E12609" s="4">
        <f t="shared" si="49"/>
        <v>9.5049090363851507E-2</v>
      </c>
      <c r="F12609" s="4"/>
    </row>
    <row r="12610" spans="1:6" ht="13.2" x14ac:dyDescent="0.25">
      <c r="A12610" s="5">
        <v>44875.333333333336</v>
      </c>
      <c r="B12610" s="6">
        <v>291.14999999999998</v>
      </c>
      <c r="C12610" s="6">
        <v>255.47988000000001</v>
      </c>
      <c r="D12610" s="6">
        <v>0.13962007497420101</v>
      </c>
      <c r="E12610" s="4">
        <f t="shared" si="49"/>
        <v>9.6050128388917314E-2</v>
      </c>
      <c r="F12610" s="4"/>
    </row>
    <row r="12611" spans="1:6" ht="13.2" x14ac:dyDescent="0.25">
      <c r="A12611" s="5">
        <v>44875.375</v>
      </c>
      <c r="B12611" s="6">
        <v>302.98</v>
      </c>
      <c r="C12611" s="6">
        <v>254.13005000000001</v>
      </c>
      <c r="D12611" s="6">
        <v>0.192224217482348</v>
      </c>
      <c r="E12611" s="4">
        <f t="shared" si="49"/>
        <v>9.9093054963027005E-2</v>
      </c>
      <c r="F12611" s="4"/>
    </row>
    <row r="12612" spans="1:6" ht="13.2" x14ac:dyDescent="0.25">
      <c r="A12612" s="5">
        <v>44875.416666666664</v>
      </c>
      <c r="B12612" s="6">
        <v>302.02999999999997</v>
      </c>
      <c r="C12612" s="6">
        <v>254.99365</v>
      </c>
      <c r="D12612" s="6">
        <v>0.18446086794710301</v>
      </c>
      <c r="E12612" s="4">
        <f t="shared" si="49"/>
        <v>0.1023097325332455</v>
      </c>
      <c r="F12612" s="4"/>
    </row>
    <row r="12613" spans="1:6" ht="13.2" x14ac:dyDescent="0.25">
      <c r="A12613" s="5">
        <v>44875.458333333336</v>
      </c>
      <c r="B12613" s="6">
        <v>305.8</v>
      </c>
      <c r="C12613" s="6">
        <v>255.00031000000001</v>
      </c>
      <c r="D12613" s="6">
        <v>0.19921422840623201</v>
      </c>
      <c r="E12613" s="4">
        <f t="shared" si="49"/>
        <v>0.10566723970322389</v>
      </c>
      <c r="F12613" s="4"/>
    </row>
    <row r="12614" spans="1:6" ht="13.2" x14ac:dyDescent="0.25">
      <c r="A12614" s="5">
        <v>44875.5</v>
      </c>
      <c r="B12614" s="6">
        <v>324.5</v>
      </c>
      <c r="C12614" s="6">
        <v>255.72855999999999</v>
      </c>
      <c r="D12614" s="6">
        <v>0.26892358053398502</v>
      </c>
      <c r="E12614" s="4">
        <f t="shared" si="49"/>
        <v>0.11100034757240651</v>
      </c>
      <c r="F12614" s="4"/>
    </row>
    <row r="12615" spans="1:6" ht="13.2" x14ac:dyDescent="0.25">
      <c r="A12615" s="5">
        <v>44875.541666666664</v>
      </c>
      <c r="B12615" s="6">
        <v>322.39999999999998</v>
      </c>
      <c r="C12615" s="6">
        <v>256.33783</v>
      </c>
      <c r="D12615" s="6">
        <v>0.25771525802492701</v>
      </c>
      <c r="E12615" s="4">
        <f t="shared" si="49"/>
        <v>0.11737272235338642</v>
      </c>
      <c r="F12615" s="4"/>
    </row>
    <row r="12616" spans="1:6" ht="13.2" x14ac:dyDescent="0.25">
      <c r="A12616" s="5">
        <v>44875.583333333336</v>
      </c>
      <c r="B12616" s="6">
        <v>319.91000000000003</v>
      </c>
      <c r="C12616" s="6">
        <v>249.52314999999999</v>
      </c>
      <c r="D12616" s="6">
        <v>0.28208544978692301</v>
      </c>
      <c r="E12616" s="4">
        <f t="shared" si="49"/>
        <v>0.12542711781154722</v>
      </c>
      <c r="F12616" s="4"/>
    </row>
    <row r="12617" spans="1:6" ht="13.2" x14ac:dyDescent="0.25">
      <c r="A12617" s="5">
        <v>44875.625</v>
      </c>
      <c r="B12617" s="6">
        <v>314.89999999999998</v>
      </c>
      <c r="C12617" s="6">
        <v>218.81457</v>
      </c>
      <c r="D12617" s="6">
        <v>0.43911806238496798</v>
      </c>
      <c r="E12617" s="4">
        <f t="shared" si="49"/>
        <v>0.13668722204614975</v>
      </c>
      <c r="F12617" s="4"/>
    </row>
    <row r="12618" spans="1:6" ht="13.2" x14ac:dyDescent="0.25">
      <c r="A12618" s="5">
        <v>44875.666666666664</v>
      </c>
      <c r="B12618" s="6">
        <v>235.93</v>
      </c>
      <c r="C12618" s="6">
        <v>171.93462</v>
      </c>
      <c r="D12618" s="6">
        <v>0.37220764497574699</v>
      </c>
      <c r="E12618" s="4">
        <f t="shared" si="49"/>
        <v>0.14516718746343454</v>
      </c>
      <c r="F12618" s="4"/>
    </row>
    <row r="12619" spans="1:6" ht="13.2" x14ac:dyDescent="0.25">
      <c r="A12619" s="5">
        <v>44875.708333333336</v>
      </c>
      <c r="B12619" s="6">
        <v>158.35</v>
      </c>
      <c r="C12619" s="6">
        <v>135.41201000000001</v>
      </c>
      <c r="D12619" s="6">
        <v>0.16939405891692999</v>
      </c>
      <c r="E12619" s="4">
        <f t="shared" si="49"/>
        <v>0.14678801768183597</v>
      </c>
      <c r="F12619" s="4"/>
    </row>
    <row r="12620" spans="1:6" ht="13.2" x14ac:dyDescent="0.25">
      <c r="A12620" s="5">
        <v>44875.75</v>
      </c>
      <c r="B12620" s="6">
        <v>139.58000000000001</v>
      </c>
      <c r="C12620" s="6">
        <v>125.63375000000001</v>
      </c>
      <c r="D12620" s="6">
        <v>0.111007193528808</v>
      </c>
      <c r="E12620" s="4">
        <f t="shared" si="49"/>
        <v>0.14871659141765256</v>
      </c>
      <c r="F12620" s="4"/>
    </row>
    <row r="12621" spans="1:6" ht="13.2" x14ac:dyDescent="0.25">
      <c r="A12621" s="5">
        <v>44875.791666666664</v>
      </c>
      <c r="B12621" s="6">
        <v>142.6</v>
      </c>
      <c r="C12621" s="6">
        <v>129.06324000000001</v>
      </c>
      <c r="D12621" s="6">
        <v>0.10488470613321001</v>
      </c>
      <c r="E12621" s="4">
        <f t="shared" si="49"/>
        <v>0.1515621726271254</v>
      </c>
      <c r="F12621" s="4"/>
    </row>
    <row r="12622" spans="1:6" ht="13.2" x14ac:dyDescent="0.25">
      <c r="A12622" s="5">
        <v>44875.833333333336</v>
      </c>
      <c r="B12622" s="6">
        <v>143.32</v>
      </c>
      <c r="C12622" s="6">
        <v>128.85835</v>
      </c>
      <c r="D12622" s="6">
        <v>0.112229048408581</v>
      </c>
      <c r="E12622" s="4">
        <f t="shared" si="49"/>
        <v>0.15536467940813067</v>
      </c>
      <c r="F12622" s="4"/>
    </row>
    <row r="12623" spans="1:6" ht="13.2" x14ac:dyDescent="0.25">
      <c r="A12623" s="5">
        <v>44875.875</v>
      </c>
      <c r="B12623" s="6">
        <v>143.1</v>
      </c>
      <c r="C12623" s="6">
        <v>129.16623000000001</v>
      </c>
      <c r="D12623" s="6">
        <v>0.10787471307322299</v>
      </c>
      <c r="E12623" s="4">
        <f t="shared" si="49"/>
        <v>0.15972591437882164</v>
      </c>
      <c r="F12623" s="4"/>
    </row>
    <row r="12624" spans="1:6" ht="13.2" x14ac:dyDescent="0.25">
      <c r="A12624" s="5">
        <v>44875.916666666664</v>
      </c>
      <c r="B12624" s="6">
        <v>136.41999999999999</v>
      </c>
      <c r="C12624" s="6">
        <v>142.31272000000001</v>
      </c>
      <c r="D12624" s="6">
        <v>4.1406839810243401E-2</v>
      </c>
      <c r="E12624" s="4">
        <f t="shared" si="49"/>
        <v>0.1590209050211823</v>
      </c>
      <c r="F12624" s="4"/>
    </row>
    <row r="12625" spans="1:6" ht="13.2" x14ac:dyDescent="0.25">
      <c r="A12625" s="5">
        <v>44875.958333333336</v>
      </c>
      <c r="B12625" s="6">
        <v>145.32</v>
      </c>
      <c r="C12625" s="6">
        <v>174.17903000000001</v>
      </c>
      <c r="D12625" s="6">
        <v>0.165686018575255</v>
      </c>
      <c r="E12625" s="4">
        <f t="shared" si="49"/>
        <v>0.15860701130465371</v>
      </c>
      <c r="F12625" s="4"/>
    </row>
    <row r="12626" spans="1:6" ht="13.2" x14ac:dyDescent="0.25">
      <c r="A12626" s="5">
        <v>44876</v>
      </c>
      <c r="B12626" s="6">
        <v>211.83</v>
      </c>
      <c r="C12626" s="6">
        <v>204.27965</v>
      </c>
      <c r="D12626" s="6">
        <v>3.6960852439290898E-2</v>
      </c>
      <c r="E12626" s="4">
        <f t="shared" si="49"/>
        <v>0.15312795738309387</v>
      </c>
      <c r="F12626" s="4"/>
    </row>
    <row r="12627" spans="1:6" ht="13.2" x14ac:dyDescent="0.25">
      <c r="A12627" s="5">
        <v>44876.041666666664</v>
      </c>
      <c r="B12627" s="6">
        <v>302.94</v>
      </c>
      <c r="C12627" s="6">
        <v>236.28332</v>
      </c>
      <c r="D12627" s="6">
        <v>0.28210489001085598</v>
      </c>
      <c r="E12627" s="4">
        <f t="shared" si="49"/>
        <v>0.16224158794287061</v>
      </c>
      <c r="F12627" s="4"/>
    </row>
    <row r="12628" spans="1:6" ht="13.2" x14ac:dyDescent="0.25">
      <c r="A12628" s="5">
        <v>44876.083333333336</v>
      </c>
      <c r="B12628" s="6">
        <v>316.2</v>
      </c>
      <c r="C12628" s="6">
        <v>251.08087</v>
      </c>
      <c r="D12628" s="6">
        <v>0.25935520296707498</v>
      </c>
      <c r="E12628" s="4">
        <f t="shared" si="49"/>
        <v>0.16934939337288654</v>
      </c>
      <c r="F12628" s="4"/>
    </row>
    <row r="12629" spans="1:6" ht="13.2" x14ac:dyDescent="0.25">
      <c r="A12629" s="5">
        <v>44876.125</v>
      </c>
      <c r="B12629" s="6">
        <v>318.13</v>
      </c>
      <c r="C12629" s="6">
        <v>252.55605</v>
      </c>
      <c r="D12629" s="6">
        <v>0.25964117668137399</v>
      </c>
      <c r="E12629" s="4">
        <f t="shared" si="49"/>
        <v>0.17671716541395865</v>
      </c>
      <c r="F12629" s="4"/>
    </row>
    <row r="12630" spans="1:6" ht="13.2" x14ac:dyDescent="0.25">
      <c r="A12630" s="5">
        <v>44876.166666666664</v>
      </c>
      <c r="B12630" s="6">
        <v>316.95</v>
      </c>
      <c r="C12630" s="6">
        <v>252.43673999999999</v>
      </c>
      <c r="D12630" s="6">
        <v>0.255562086564737</v>
      </c>
      <c r="E12630" s="4">
        <f t="shared" si="49"/>
        <v>0.18541993722475181</v>
      </c>
      <c r="F12630" s="4"/>
    </row>
    <row r="12631" spans="1:6" ht="13.2" x14ac:dyDescent="0.25">
      <c r="A12631" s="5">
        <v>44876.208333333336</v>
      </c>
      <c r="B12631" s="6">
        <v>311.02999999999997</v>
      </c>
      <c r="C12631" s="6">
        <v>254.42646999999999</v>
      </c>
      <c r="D12631" s="6">
        <v>0.22247500427137101</v>
      </c>
      <c r="E12631" s="4">
        <f t="shared" si="49"/>
        <v>0.19358986838148518</v>
      </c>
      <c r="F12631" s="4"/>
    </row>
    <row r="12632" spans="1:6" ht="13.2" x14ac:dyDescent="0.25">
      <c r="A12632" s="5">
        <v>44876.25</v>
      </c>
      <c r="B12632" s="6">
        <v>304.75</v>
      </c>
      <c r="C12632" s="6">
        <v>253.78621999999999</v>
      </c>
      <c r="D12632" s="6">
        <v>0.200813818811754</v>
      </c>
      <c r="E12632" s="4">
        <f t="shared" si="49"/>
        <v>0.19901873493286681</v>
      </c>
      <c r="F12632" s="4"/>
    </row>
    <row r="12633" spans="1:6" ht="13.2" x14ac:dyDescent="0.25">
      <c r="A12633" s="5">
        <v>44876.291666666664</v>
      </c>
      <c r="B12633" s="6">
        <v>302.08</v>
      </c>
      <c r="C12633" s="6">
        <v>249.16117</v>
      </c>
      <c r="D12633" s="6">
        <v>0.212387949534833</v>
      </c>
      <c r="E12633" s="4">
        <f t="shared" si="49"/>
        <v>0.20322303934349895</v>
      </c>
      <c r="F12633" s="4"/>
    </row>
    <row r="12634" spans="1:6" ht="13.2" x14ac:dyDescent="0.25">
      <c r="A12634" s="5">
        <v>44876.333333333336</v>
      </c>
      <c r="B12634" s="6">
        <v>302.54000000000002</v>
      </c>
      <c r="C12634" s="6">
        <v>246.44542000000001</v>
      </c>
      <c r="D12634" s="6">
        <v>0.22761461746783501</v>
      </c>
      <c r="E12634" s="4">
        <f t="shared" si="49"/>
        <v>0.20688947861406703</v>
      </c>
      <c r="F12634" s="4"/>
    </row>
    <row r="12635" spans="1:6" ht="13.2" x14ac:dyDescent="0.25">
      <c r="A12635" s="5">
        <v>44876.375</v>
      </c>
      <c r="B12635" s="6">
        <v>313.82</v>
      </c>
      <c r="C12635" s="6">
        <v>244.05251000000001</v>
      </c>
      <c r="D12635" s="6">
        <v>0.28587081526020702</v>
      </c>
      <c r="E12635" s="4">
        <f t="shared" si="49"/>
        <v>0.21079142018814448</v>
      </c>
      <c r="F12635" s="4"/>
    </row>
    <row r="12636" spans="1:6" ht="13.2" x14ac:dyDescent="0.25">
      <c r="A12636" s="5">
        <v>44876.416666666664</v>
      </c>
      <c r="B12636" s="6">
        <v>314.45</v>
      </c>
      <c r="C12636" s="6">
        <v>242.37625</v>
      </c>
      <c r="D12636" s="6">
        <v>0.29736308734869799</v>
      </c>
      <c r="E12636" s="4">
        <f t="shared" si="49"/>
        <v>0.21549567932987759</v>
      </c>
      <c r="F12636" s="4"/>
    </row>
    <row r="12637" spans="1:6" ht="13.2" x14ac:dyDescent="0.25">
      <c r="A12637" s="5">
        <v>44876.458333333336</v>
      </c>
      <c r="B12637" s="6">
        <v>311.23</v>
      </c>
      <c r="C12637" s="6">
        <v>242.66314</v>
      </c>
      <c r="D12637" s="6">
        <v>0.2825598481912</v>
      </c>
      <c r="E12637" s="4">
        <f t="shared" si="49"/>
        <v>0.21896841348758464</v>
      </c>
      <c r="F12637" s="4"/>
    </row>
    <row r="12638" spans="1:6" ht="13.2" x14ac:dyDescent="0.25">
      <c r="A12638" s="5">
        <v>44876.5</v>
      </c>
      <c r="B12638" s="6">
        <v>311.73</v>
      </c>
      <c r="C12638" s="6">
        <v>245.83672999999999</v>
      </c>
      <c r="D12638" s="6">
        <v>0.26803671688929398</v>
      </c>
      <c r="E12638" s="4">
        <f t="shared" si="49"/>
        <v>0.21893146083572254</v>
      </c>
      <c r="F12638" s="4"/>
    </row>
    <row r="12639" spans="1:6" ht="13.2" x14ac:dyDescent="0.25">
      <c r="A12639" s="5">
        <v>44876.541666666664</v>
      </c>
      <c r="B12639" s="6">
        <v>312.95</v>
      </c>
      <c r="C12639" s="6">
        <v>246.50640999999999</v>
      </c>
      <c r="D12639" s="6">
        <v>0.26954102329428198</v>
      </c>
      <c r="E12639" s="4">
        <f t="shared" si="49"/>
        <v>0.21942420105527896</v>
      </c>
      <c r="F12639" s="4"/>
    </row>
    <row r="12640" spans="1:6" ht="13.2" x14ac:dyDescent="0.25">
      <c r="A12640" s="5">
        <v>44876.583333333336</v>
      </c>
      <c r="B12640" s="6">
        <v>314.74</v>
      </c>
      <c r="C12640" s="6">
        <v>235.99737999999999</v>
      </c>
      <c r="D12640" s="6">
        <v>0.33365887367054597</v>
      </c>
      <c r="E12640" s="4">
        <f t="shared" si="49"/>
        <v>0.22157309371709663</v>
      </c>
      <c r="F12640" s="4"/>
    </row>
    <row r="12641" spans="1:6" ht="13.2" x14ac:dyDescent="0.25">
      <c r="A12641" s="5">
        <v>44876.625</v>
      </c>
      <c r="B12641" s="6">
        <v>301.58</v>
      </c>
      <c r="C12641" s="6">
        <v>203.30249000000001</v>
      </c>
      <c r="D12641" s="6">
        <v>0.483405343436767</v>
      </c>
      <c r="E12641" s="4">
        <f t="shared" si="49"/>
        <v>0.22341839709425493</v>
      </c>
      <c r="F12641" s="4"/>
    </row>
    <row r="12642" spans="1:6" ht="13.2" x14ac:dyDescent="0.25">
      <c r="A12642" s="5">
        <v>44876.666666666664</v>
      </c>
      <c r="B12642" s="6">
        <v>234.16</v>
      </c>
      <c r="C12642" s="6">
        <v>158.72512</v>
      </c>
      <c r="D12642" s="6">
        <v>0.47525483048933898</v>
      </c>
      <c r="E12642" s="4">
        <f t="shared" si="49"/>
        <v>0.22771202982398794</v>
      </c>
      <c r="F12642" s="4"/>
    </row>
    <row r="12643" spans="1:6" ht="13.2" x14ac:dyDescent="0.25">
      <c r="A12643" s="5">
        <v>44876.708333333336</v>
      </c>
      <c r="B12643" s="6">
        <v>171.55</v>
      </c>
      <c r="C12643" s="6">
        <v>124.80319</v>
      </c>
      <c r="D12643" s="6">
        <v>0.37456422387921301</v>
      </c>
      <c r="E12643" s="4">
        <f t="shared" si="49"/>
        <v>0.23626078669741638</v>
      </c>
      <c r="F12643" s="4"/>
    </row>
    <row r="12644" spans="1:6" ht="13.2" x14ac:dyDescent="0.25">
      <c r="A12644" s="5">
        <v>44876.75</v>
      </c>
      <c r="B12644" s="6">
        <v>158.41</v>
      </c>
      <c r="C12644" s="6">
        <v>115.38012000000001</v>
      </c>
      <c r="D12644" s="6">
        <v>0.37294015641515998</v>
      </c>
      <c r="E12644" s="4">
        <f t="shared" si="49"/>
        <v>0.24717466015101439</v>
      </c>
      <c r="F12644" s="4"/>
    </row>
    <row r="12645" spans="1:6" ht="13.2" x14ac:dyDescent="0.25">
      <c r="A12645" s="5">
        <v>44876.791666666664</v>
      </c>
      <c r="B12645" s="6">
        <v>156.25</v>
      </c>
      <c r="C12645" s="6">
        <v>118.27934</v>
      </c>
      <c r="D12645" s="6">
        <v>0.321025294865527</v>
      </c>
      <c r="E12645" s="4">
        <f t="shared" si="49"/>
        <v>0.25618051801486091</v>
      </c>
      <c r="F12645" s="4"/>
    </row>
    <row r="12646" spans="1:6" ht="13.2" x14ac:dyDescent="0.25">
      <c r="A12646" s="5">
        <v>44876.833333333336</v>
      </c>
      <c r="B12646" s="6">
        <v>160.52000000000001</v>
      </c>
      <c r="C12646" s="6">
        <v>118.58838</v>
      </c>
      <c r="D12646" s="6">
        <v>0.35358961813965201</v>
      </c>
      <c r="E12646" s="4">
        <f t="shared" si="49"/>
        <v>0.26623720842032222</v>
      </c>
      <c r="F12646" s="4"/>
    </row>
    <row r="12647" spans="1:6" ht="13.2" x14ac:dyDescent="0.25">
      <c r="A12647" s="5">
        <v>44876.875</v>
      </c>
      <c r="B12647" s="6">
        <v>159.97999999999999</v>
      </c>
      <c r="C12647" s="6">
        <v>119.94176</v>
      </c>
      <c r="D12647" s="6">
        <v>0.333814011066704</v>
      </c>
      <c r="E12647" s="4">
        <f t="shared" si="49"/>
        <v>0.27565134583671724</v>
      </c>
      <c r="F12647" s="4"/>
    </row>
    <row r="12648" spans="1:6" ht="13.2" x14ac:dyDescent="0.25">
      <c r="A12648" s="5">
        <v>44876.916666666664</v>
      </c>
      <c r="B12648" s="6">
        <v>159.22999999999999</v>
      </c>
      <c r="C12648" s="6">
        <v>132.83242999999999</v>
      </c>
      <c r="D12648" s="6">
        <v>0.19872835270724101</v>
      </c>
      <c r="E12648" s="4">
        <f t="shared" si="49"/>
        <v>0.28220640887409215</v>
      </c>
      <c r="F12648" s="4"/>
    </row>
    <row r="12649" spans="1:6" ht="13.2" x14ac:dyDescent="0.25">
      <c r="A12649" s="5">
        <v>44876.958333333336</v>
      </c>
      <c r="B12649" s="6">
        <v>177.41</v>
      </c>
      <c r="C12649" s="6">
        <v>162.49386000000001</v>
      </c>
      <c r="D12649" s="6">
        <v>9.1795099211748499E-2</v>
      </c>
      <c r="E12649" s="4">
        <f t="shared" si="49"/>
        <v>0.27912762056727941</v>
      </c>
      <c r="F12649" s="4"/>
    </row>
    <row r="12650" spans="1:6" ht="13.2" x14ac:dyDescent="0.25">
      <c r="A12650" s="5">
        <v>44877</v>
      </c>
      <c r="B12650" s="6">
        <v>242.38</v>
      </c>
      <c r="C12650" s="6">
        <v>186.93011000000001</v>
      </c>
      <c r="D12650" s="6">
        <v>0.29663434103794101</v>
      </c>
      <c r="E12650" s="4">
        <f t="shared" si="49"/>
        <v>0.28994734925888982</v>
      </c>
      <c r="F12650" s="4"/>
    </row>
    <row r="12651" spans="1:6" ht="13.2" x14ac:dyDescent="0.25">
      <c r="A12651" s="5">
        <v>44877.041666666664</v>
      </c>
      <c r="B12651" s="6">
        <v>304.99</v>
      </c>
      <c r="C12651" s="6">
        <v>222.10785000000001</v>
      </c>
      <c r="D12651" s="6">
        <v>0.37316173201442399</v>
      </c>
      <c r="E12651" s="4">
        <f t="shared" si="49"/>
        <v>0.29374138434237179</v>
      </c>
      <c r="F12651" s="4"/>
    </row>
    <row r="12652" spans="1:6" ht="13.2" x14ac:dyDescent="0.25">
      <c r="A12652" s="5">
        <v>44877.083333333336</v>
      </c>
      <c r="B12652" s="6">
        <v>316</v>
      </c>
      <c r="C12652" s="6">
        <v>241.26806999999999</v>
      </c>
      <c r="D12652" s="6">
        <v>0.30974645753994701</v>
      </c>
      <c r="E12652" s="4">
        <f t="shared" si="49"/>
        <v>0.29584101994957474</v>
      </c>
      <c r="F12652" s="4"/>
    </row>
    <row r="12653" spans="1:6" ht="13.2" x14ac:dyDescent="0.25">
      <c r="A12653" s="5">
        <v>44877.125</v>
      </c>
      <c r="B12653" s="6">
        <v>313.69</v>
      </c>
      <c r="C12653" s="6">
        <v>245.96254999999999</v>
      </c>
      <c r="D12653" s="6">
        <v>0.27535675654688002</v>
      </c>
      <c r="E12653" s="4">
        <f t="shared" si="49"/>
        <v>0.29649583577730415</v>
      </c>
      <c r="F12653" s="4"/>
    </row>
    <row r="12654" spans="1:6" ht="13.2" x14ac:dyDescent="0.25">
      <c r="A12654" s="5">
        <v>44877.166666666664</v>
      </c>
      <c r="B12654" s="6">
        <v>313.16000000000003</v>
      </c>
      <c r="C12654" s="6">
        <v>246.26472999999999</v>
      </c>
      <c r="D12654" s="6">
        <v>0.27163967004126</v>
      </c>
      <c r="E12654" s="4">
        <f t="shared" si="49"/>
        <v>0.29716573508882599</v>
      </c>
      <c r="F12654" s="4"/>
    </row>
    <row r="12655" spans="1:6" ht="13.2" x14ac:dyDescent="0.25">
      <c r="A12655" s="5">
        <v>44877.208333333336</v>
      </c>
      <c r="B12655" s="6">
        <v>312.52999999999997</v>
      </c>
      <c r="C12655" s="6">
        <v>246.55992000000001</v>
      </c>
      <c r="D12655" s="6">
        <v>0.26756205955939599</v>
      </c>
      <c r="E12655" s="4">
        <f t="shared" si="49"/>
        <v>0.29904436239249371</v>
      </c>
      <c r="F12655" s="4"/>
    </row>
    <row r="12656" spans="1:6" ht="13.2" x14ac:dyDescent="0.25">
      <c r="A12656" s="5">
        <v>44877.25</v>
      </c>
      <c r="B12656" s="6">
        <v>315.08</v>
      </c>
      <c r="C12656" s="6">
        <v>244.20864</v>
      </c>
      <c r="D12656" s="6">
        <v>0.29020824160848602</v>
      </c>
      <c r="E12656" s="4">
        <f t="shared" si="49"/>
        <v>0.30276913000902422</v>
      </c>
      <c r="F12656" s="4"/>
    </row>
    <row r="12657" spans="1:6" ht="13.2" x14ac:dyDescent="0.25">
      <c r="A12657" s="5">
        <v>44877.291666666664</v>
      </c>
      <c r="B12657" s="6">
        <v>313.82</v>
      </c>
      <c r="C12657" s="6">
        <v>238.77113</v>
      </c>
      <c r="D12657" s="6">
        <v>0.31431299923068501</v>
      </c>
      <c r="E12657" s="4">
        <f t="shared" si="49"/>
        <v>0.30701600707968468</v>
      </c>
      <c r="F12657" s="4"/>
    </row>
    <row r="12658" spans="1:6" ht="13.2" x14ac:dyDescent="0.25">
      <c r="A12658" s="5">
        <v>44877.333333333336</v>
      </c>
      <c r="B12658" s="6">
        <v>310.13</v>
      </c>
      <c r="C12658" s="6">
        <v>235.8895</v>
      </c>
      <c r="D12658" s="6">
        <v>0.314725750828247</v>
      </c>
      <c r="E12658" s="4">
        <f t="shared" si="49"/>
        <v>0.31064563763636849</v>
      </c>
      <c r="F12658" s="4"/>
    </row>
    <row r="12659" spans="1:6" ht="13.2" x14ac:dyDescent="0.25">
      <c r="A12659" s="5">
        <v>44877.375</v>
      </c>
      <c r="B12659" s="6">
        <v>323.7</v>
      </c>
      <c r="C12659" s="6">
        <v>233.12327999999999</v>
      </c>
      <c r="D12659" s="6">
        <v>0.388535713807732</v>
      </c>
      <c r="E12659" s="4">
        <f t="shared" si="49"/>
        <v>0.31492334174251541</v>
      </c>
      <c r="F12659" s="4"/>
    </row>
    <row r="12660" spans="1:6" ht="13.2" x14ac:dyDescent="0.25">
      <c r="A12660" s="5">
        <v>44877.416666666664</v>
      </c>
      <c r="B12660" s="6">
        <v>315.20999999999998</v>
      </c>
      <c r="C12660" s="6">
        <v>230.14430999999999</v>
      </c>
      <c r="D12660" s="6">
        <v>0.36961891432379901</v>
      </c>
      <c r="E12660" s="4">
        <f t="shared" si="49"/>
        <v>0.31793400119981124</v>
      </c>
      <c r="F12660" s="4"/>
    </row>
    <row r="12661" spans="1:6" ht="13.2" x14ac:dyDescent="0.25">
      <c r="A12661" s="5">
        <v>44877.458333333336</v>
      </c>
      <c r="B12661" s="6">
        <v>321.14</v>
      </c>
      <c r="C12661" s="6">
        <v>230.47125</v>
      </c>
      <c r="D12661" s="6">
        <v>0.39340590203767201</v>
      </c>
      <c r="E12661" s="4">
        <f t="shared" si="49"/>
        <v>0.32255258677674753</v>
      </c>
      <c r="F12661" s="4"/>
    </row>
    <row r="12662" spans="1:6" ht="13.2" x14ac:dyDescent="0.25">
      <c r="A12662" s="5">
        <v>44877.5</v>
      </c>
      <c r="B12662" s="6">
        <v>326.43</v>
      </c>
      <c r="C12662" s="6">
        <v>236.04114000000001</v>
      </c>
      <c r="D12662" s="6">
        <v>0.38293688973032403</v>
      </c>
      <c r="E12662" s="4">
        <f t="shared" si="49"/>
        <v>0.3273400939784572</v>
      </c>
      <c r="F12662" s="4"/>
    </row>
    <row r="12663" spans="1:6" ht="13.2" x14ac:dyDescent="0.25">
      <c r="A12663" s="5">
        <v>44877.541666666664</v>
      </c>
      <c r="B12663" s="6">
        <v>325.06</v>
      </c>
      <c r="C12663" s="6">
        <v>238.64270999999999</v>
      </c>
      <c r="D12663" s="6">
        <v>0.36211996586864098</v>
      </c>
      <c r="E12663" s="4">
        <f t="shared" si="49"/>
        <v>0.33119754991905548</v>
      </c>
      <c r="F12663" s="4"/>
    </row>
    <row r="12664" spans="1:6" ht="13.2" x14ac:dyDescent="0.25">
      <c r="A12664" s="5">
        <v>44877.583333333336</v>
      </c>
      <c r="B12664" s="6">
        <v>315.17</v>
      </c>
      <c r="C12664" s="6">
        <v>227.34809999999999</v>
      </c>
      <c r="D12664" s="6">
        <v>0.38628825136431699</v>
      </c>
      <c r="E12664" s="4">
        <f t="shared" si="49"/>
        <v>0.33339044065629592</v>
      </c>
      <c r="F12664" s="4"/>
    </row>
    <row r="12665" spans="1:6" ht="13.2" x14ac:dyDescent="0.25">
      <c r="A12665" s="5">
        <v>44877.625</v>
      </c>
      <c r="B12665" s="6">
        <v>306.16000000000003</v>
      </c>
      <c r="C12665" s="6">
        <v>193.58969999999999</v>
      </c>
      <c r="D12665" s="6">
        <v>0.58148909781873703</v>
      </c>
      <c r="E12665" s="4">
        <f t="shared" si="49"/>
        <v>0.33747726375554471</v>
      </c>
      <c r="F12665" s="4"/>
    </row>
    <row r="12666" spans="1:6" ht="13.2" x14ac:dyDescent="0.25">
      <c r="A12666" s="5">
        <v>44877.666666666664</v>
      </c>
      <c r="B12666" s="6">
        <v>216.57</v>
      </c>
      <c r="C12666" s="6">
        <v>148.90630999999999</v>
      </c>
      <c r="D12666" s="6">
        <v>0.45440445069117602</v>
      </c>
      <c r="E12666" s="4">
        <f t="shared" si="49"/>
        <v>0.3366084979306212</v>
      </c>
      <c r="F12666" s="4"/>
    </row>
    <row r="12667" spans="1:6" ht="13.2" x14ac:dyDescent="0.25">
      <c r="A12667" s="5">
        <v>44877.708333333336</v>
      </c>
      <c r="B12667" s="6">
        <v>141.52000000000001</v>
      </c>
      <c r="C12667" s="6">
        <v>114.17514</v>
      </c>
      <c r="D12667" s="6">
        <v>0.23949924650847801</v>
      </c>
      <c r="E12667" s="4">
        <f t="shared" si="49"/>
        <v>0.33098079054017393</v>
      </c>
      <c r="F12667" s="4"/>
    </row>
    <row r="12668" spans="1:6" ht="13.2" x14ac:dyDescent="0.25">
      <c r="A12668" s="5">
        <v>44877.75</v>
      </c>
      <c r="B12668" s="6">
        <v>123.51</v>
      </c>
      <c r="C12668" s="6">
        <v>103.43774999999999</v>
      </c>
      <c r="D12668" s="6">
        <v>0.19405149473958899</v>
      </c>
      <c r="E12668" s="4">
        <f t="shared" si="49"/>
        <v>0.32352709630369181</v>
      </c>
      <c r="F12668" s="4"/>
    </row>
    <row r="12669" spans="1:6" ht="13.2" x14ac:dyDescent="0.25">
      <c r="A12669" s="5">
        <v>44877.791666666664</v>
      </c>
      <c r="B12669" s="6">
        <v>120.87</v>
      </c>
      <c r="C12669" s="6">
        <v>106.51667999999999</v>
      </c>
      <c r="D12669" s="6">
        <v>0.13475185294922801</v>
      </c>
      <c r="E12669" s="4">
        <f t="shared" si="49"/>
        <v>0.31576570289051265</v>
      </c>
      <c r="F12669" s="4"/>
    </row>
    <row r="12670" spans="1:6" ht="13.2" x14ac:dyDescent="0.25">
      <c r="A12670" s="5">
        <v>44877.833333333336</v>
      </c>
      <c r="B12670" s="6">
        <v>121.55</v>
      </c>
      <c r="C12670" s="6">
        <v>108.23753000000001</v>
      </c>
      <c r="D12670" s="6">
        <v>0.12299310599567401</v>
      </c>
      <c r="E12670" s="4">
        <f t="shared" si="49"/>
        <v>0.30615751488451359</v>
      </c>
      <c r="F12670" s="4"/>
    </row>
    <row r="12671" spans="1:6" ht="13.2" x14ac:dyDescent="0.25">
      <c r="A12671" s="5">
        <v>44877.875</v>
      </c>
      <c r="B12671" s="6">
        <v>115.2</v>
      </c>
      <c r="C12671" s="6">
        <v>109.14018</v>
      </c>
      <c r="D12671" s="6">
        <v>5.5523272913788502E-2</v>
      </c>
      <c r="E12671" s="4">
        <f t="shared" si="49"/>
        <v>0.29456206746147545</v>
      </c>
      <c r="F12671" s="4"/>
    </row>
    <row r="12672" spans="1:6" ht="13.2" x14ac:dyDescent="0.25">
      <c r="A12672" s="5">
        <v>44877.916666666664</v>
      </c>
      <c r="B12672" s="6">
        <v>111.55</v>
      </c>
      <c r="C12672" s="6">
        <v>118.87537</v>
      </c>
      <c r="D12672" s="6">
        <v>6.1622268767701799E-2</v>
      </c>
      <c r="E12672" s="4">
        <f t="shared" si="49"/>
        <v>0.28884931396399471</v>
      </c>
      <c r="F12672" s="4"/>
    </row>
    <row r="12673" spans="1:6" ht="13.2" x14ac:dyDescent="0.25">
      <c r="A12673" s="5">
        <v>44877.958333333336</v>
      </c>
      <c r="B12673" s="6">
        <v>127.66</v>
      </c>
      <c r="C12673" s="6">
        <v>145.95323999999999</v>
      </c>
      <c r="D12673" s="6">
        <v>0.12533630634030399</v>
      </c>
      <c r="E12673" s="4">
        <f t="shared" si="49"/>
        <v>0.29024686426101781</v>
      </c>
      <c r="F12673" s="4"/>
    </row>
    <row r="12674" spans="1:6" ht="13.2" x14ac:dyDescent="0.25">
      <c r="A12674" s="5">
        <v>44875</v>
      </c>
      <c r="B12674" s="6">
        <v>183.67</v>
      </c>
      <c r="C12674" s="6">
        <v>224.17067</v>
      </c>
      <c r="D12674" s="6">
        <v>0.18066890731066601</v>
      </c>
      <c r="E12674" s="4">
        <f t="shared" si="49"/>
        <v>0.28541497118904807</v>
      </c>
      <c r="F12674" s="4"/>
    </row>
    <row r="12675" spans="1:6" ht="13.2" x14ac:dyDescent="0.25">
      <c r="A12675" s="5">
        <v>44875.041666666664</v>
      </c>
      <c r="B12675" s="6">
        <v>269.27999999999997</v>
      </c>
      <c r="C12675" s="6">
        <v>263.36590999999999</v>
      </c>
      <c r="D12675" s="6">
        <v>2.24557916398519E-2</v>
      </c>
      <c r="E12675" s="4">
        <f t="shared" si="49"/>
        <v>0.27080222367344087</v>
      </c>
      <c r="F12675" s="4"/>
    </row>
    <row r="12676" spans="1:6" ht="13.2" x14ac:dyDescent="0.25">
      <c r="A12676" s="5">
        <v>44875.083333333336</v>
      </c>
      <c r="B12676" s="6">
        <v>287.8</v>
      </c>
      <c r="C12676" s="6">
        <v>279.86018999999999</v>
      </c>
      <c r="D12676" s="6">
        <v>2.8370630349389799E-2</v>
      </c>
      <c r="E12676" s="4">
        <f t="shared" si="49"/>
        <v>0.25907823087383436</v>
      </c>
      <c r="F12676" s="4"/>
    </row>
    <row r="12677" spans="1:6" ht="13.2" x14ac:dyDescent="0.25">
      <c r="A12677" s="5">
        <v>44875.125</v>
      </c>
      <c r="B12677" s="6">
        <v>283.63</v>
      </c>
      <c r="C12677" s="6">
        <v>279.20094</v>
      </c>
      <c r="D12677" s="6">
        <v>1.5863342007372799E-2</v>
      </c>
      <c r="E12677" s="4">
        <f t="shared" si="49"/>
        <v>0.24826600526802153</v>
      </c>
      <c r="F12677" s="4"/>
    </row>
    <row r="12678" spans="1:6" ht="13.2" x14ac:dyDescent="0.25">
      <c r="A12678" s="5">
        <v>44875.166666666664</v>
      </c>
      <c r="B12678" s="6">
        <v>273.22000000000003</v>
      </c>
      <c r="C12678" s="6">
        <v>279.73239999999998</v>
      </c>
      <c r="D12678" s="6">
        <v>2.3280821242015401E-2</v>
      </c>
      <c r="E12678" s="4">
        <f t="shared" si="49"/>
        <v>0.23791771990138633</v>
      </c>
      <c r="F12678" s="4"/>
    </row>
    <row r="12679" spans="1:6" ht="13.2" x14ac:dyDescent="0.25">
      <c r="A12679" s="5">
        <v>44875.208333333336</v>
      </c>
      <c r="B12679" s="6">
        <v>271.29000000000002</v>
      </c>
      <c r="C12679" s="6">
        <v>285.97147000000001</v>
      </c>
      <c r="D12679" s="6">
        <v>5.1338932516589803E-2</v>
      </c>
      <c r="E12679" s="4">
        <f t="shared" si="49"/>
        <v>0.22890842294126937</v>
      </c>
      <c r="F12679" s="4"/>
    </row>
    <row r="12680" spans="1:6" ht="13.2" x14ac:dyDescent="0.25">
      <c r="A12680" s="5">
        <v>44875.25</v>
      </c>
      <c r="B12680" s="6">
        <v>282.95</v>
      </c>
      <c r="C12680" s="6">
        <v>288.84127999999998</v>
      </c>
      <c r="D12680" s="6">
        <v>2.0396253610287199E-2</v>
      </c>
      <c r="E12680" s="4">
        <f t="shared" si="49"/>
        <v>0.2176662567746778</v>
      </c>
      <c r="F12680" s="4"/>
    </row>
    <row r="12681" spans="1:6" ht="13.2" x14ac:dyDescent="0.25">
      <c r="A12681" s="5">
        <v>44875.291666666664</v>
      </c>
      <c r="B12681" s="6">
        <v>287.83999999999997</v>
      </c>
      <c r="C12681" s="6">
        <v>285.46695999999997</v>
      </c>
      <c r="D12681" s="6">
        <v>8.3128359232886393E-3</v>
      </c>
      <c r="E12681" s="4">
        <f t="shared" si="49"/>
        <v>0.20491624997020297</v>
      </c>
      <c r="F12681" s="4"/>
    </row>
    <row r="12682" spans="1:6" ht="13.2" x14ac:dyDescent="0.25">
      <c r="A12682" s="5">
        <v>44875.333333333336</v>
      </c>
      <c r="B12682" s="6">
        <v>291.14999999999998</v>
      </c>
      <c r="C12682" s="6">
        <v>281.98809</v>
      </c>
      <c r="D12682" s="6">
        <v>3.2490414754750702E-2</v>
      </c>
      <c r="E12682" s="4">
        <f t="shared" si="49"/>
        <v>0.19315644430047396</v>
      </c>
      <c r="F12682" s="4"/>
    </row>
    <row r="12683" spans="1:6" ht="13.2" x14ac:dyDescent="0.25">
      <c r="A12683" s="5">
        <v>44875.375</v>
      </c>
      <c r="B12683" s="6">
        <v>302.98</v>
      </c>
      <c r="C12683" s="6">
        <v>280.89042000000001</v>
      </c>
      <c r="D12683" s="6">
        <v>7.8641272279773702E-2</v>
      </c>
      <c r="E12683" s="4">
        <f t="shared" si="49"/>
        <v>0.18024417590347566</v>
      </c>
      <c r="F12683" s="4"/>
    </row>
    <row r="12684" spans="1:6" ht="13.2" x14ac:dyDescent="0.25">
      <c r="A12684" s="5">
        <v>44875.416666666664</v>
      </c>
      <c r="B12684" s="6">
        <v>302.02999999999997</v>
      </c>
      <c r="C12684" s="6">
        <v>284.87661000000003</v>
      </c>
      <c r="D12684" s="6">
        <v>6.02134025675184E-2</v>
      </c>
      <c r="E12684" s="4">
        <f t="shared" si="49"/>
        <v>0.16735227958029728</v>
      </c>
      <c r="F12684" s="4"/>
    </row>
    <row r="12685" spans="1:6" ht="13.2" x14ac:dyDescent="0.25">
      <c r="A12685" s="5">
        <v>44875.458333333336</v>
      </c>
      <c r="B12685" s="6">
        <v>305.8</v>
      </c>
      <c r="C12685" s="6">
        <v>285.83670000000001</v>
      </c>
      <c r="D12685" s="6">
        <v>6.9841626355188105E-2</v>
      </c>
      <c r="E12685" s="4">
        <f t="shared" si="49"/>
        <v>0.15387043476019377</v>
      </c>
      <c r="F12685" s="4"/>
    </row>
    <row r="12686" spans="1:6" ht="13.2" x14ac:dyDescent="0.25">
      <c r="A12686" s="5">
        <v>44875.5</v>
      </c>
      <c r="B12686" s="6">
        <v>324.5</v>
      </c>
      <c r="C12686" s="6">
        <v>284.32981000000001</v>
      </c>
      <c r="D12686" s="6">
        <v>0.14128026181989101</v>
      </c>
      <c r="E12686" s="4">
        <f t="shared" si="49"/>
        <v>0.14380140859725907</v>
      </c>
      <c r="F12686" s="4"/>
    </row>
    <row r="12687" spans="1:6" ht="13.2" x14ac:dyDescent="0.25">
      <c r="A12687" s="5">
        <v>44875.541666666664</v>
      </c>
      <c r="B12687" s="6">
        <v>322.39999999999998</v>
      </c>
      <c r="C12687" s="6">
        <v>286.66320000000002</v>
      </c>
      <c r="D12687" s="6">
        <v>0.124664763387836</v>
      </c>
      <c r="E12687" s="4">
        <f t="shared" si="49"/>
        <v>0.13390744182722553</v>
      </c>
      <c r="F12687" s="4"/>
    </row>
    <row r="12688" spans="1:6" ht="13.2" x14ac:dyDescent="0.25">
      <c r="A12688" s="5">
        <v>44875.583333333336</v>
      </c>
      <c r="B12688" s="6">
        <v>319.91000000000003</v>
      </c>
      <c r="C12688" s="6">
        <v>288.28001999999998</v>
      </c>
      <c r="D12688" s="6">
        <v>0.109719639952848</v>
      </c>
      <c r="E12688" s="4">
        <f t="shared" si="49"/>
        <v>0.12238374968508098</v>
      </c>
      <c r="F12688" s="4"/>
    </row>
    <row r="12689" spans="1:6" ht="13.2" x14ac:dyDescent="0.25">
      <c r="A12689" s="5">
        <v>44875.625</v>
      </c>
      <c r="B12689" s="6">
        <v>314.89999999999998</v>
      </c>
      <c r="C12689" s="6">
        <v>260.95560999999998</v>
      </c>
      <c r="D12689" s="6">
        <v>0.20671864460012901</v>
      </c>
      <c r="E12689" s="4">
        <f t="shared" si="49"/>
        <v>0.10676831413430569</v>
      </c>
      <c r="F12689" s="4"/>
    </row>
    <row r="12690" spans="1:6" ht="13.2" x14ac:dyDescent="0.25">
      <c r="A12690" s="5">
        <v>44875.666666666664</v>
      </c>
      <c r="B12690" s="6">
        <v>235.93</v>
      </c>
      <c r="C12690" s="6">
        <v>205.29590999999999</v>
      </c>
      <c r="D12690" s="6">
        <v>0.14921919292011199</v>
      </c>
      <c r="E12690" s="4">
        <f t="shared" si="49"/>
        <v>9.405226172717801E-2</v>
      </c>
      <c r="F12690" s="4"/>
    </row>
    <row r="12691" spans="1:6" ht="13.2" x14ac:dyDescent="0.25">
      <c r="A12691" s="5">
        <v>44875.708333333336</v>
      </c>
      <c r="B12691" s="6">
        <v>158.35</v>
      </c>
      <c r="C12691" s="6">
        <v>155.60984999999999</v>
      </c>
      <c r="D12691" s="6">
        <v>1.76091037938793E-2</v>
      </c>
      <c r="E12691" s="4">
        <f t="shared" si="49"/>
        <v>8.4806839114069735E-2</v>
      </c>
      <c r="F12691" s="4"/>
    </row>
    <row r="12692" spans="1:6" ht="13.2" x14ac:dyDescent="0.25">
      <c r="A12692" s="5">
        <v>44875.75</v>
      </c>
      <c r="B12692" s="6">
        <v>139.58000000000001</v>
      </c>
      <c r="C12692" s="6">
        <v>137.69842</v>
      </c>
      <c r="D12692" s="6">
        <v>1.36644995636116E-2</v>
      </c>
      <c r="E12692" s="4">
        <f t="shared" si="49"/>
        <v>7.7290714315070647E-2</v>
      </c>
      <c r="F12692" s="4"/>
    </row>
    <row r="12693" spans="1:6" ht="13.2" x14ac:dyDescent="0.25">
      <c r="A12693" s="5">
        <v>44875.791666666664</v>
      </c>
      <c r="B12693" s="6">
        <v>142.6</v>
      </c>
      <c r="C12693" s="6">
        <v>138.52059</v>
      </c>
      <c r="D12693" s="6">
        <v>2.9449845687200601E-2</v>
      </c>
      <c r="E12693" s="4">
        <f t="shared" si="49"/>
        <v>7.2903130679152842E-2</v>
      </c>
      <c r="F12693" s="4"/>
    </row>
    <row r="12694" spans="1:6" ht="13.2" x14ac:dyDescent="0.25">
      <c r="A12694" s="5">
        <v>44875.833333333336</v>
      </c>
      <c r="B12694" s="6">
        <v>143.32</v>
      </c>
      <c r="C12694" s="6">
        <v>138.18082000000001</v>
      </c>
      <c r="D12694" s="6">
        <v>3.7191702871642897E-2</v>
      </c>
      <c r="E12694" s="4">
        <f t="shared" si="49"/>
        <v>6.9328072215651543E-2</v>
      </c>
      <c r="F12694" s="4"/>
    </row>
    <row r="12695" spans="1:6" ht="13.2" x14ac:dyDescent="0.25">
      <c r="A12695" s="5">
        <v>44875.875</v>
      </c>
      <c r="B12695" s="6">
        <v>143.1</v>
      </c>
      <c r="C12695" s="6">
        <v>138.42898</v>
      </c>
      <c r="D12695" s="6">
        <v>3.3743078941995998E-2</v>
      </c>
      <c r="E12695" s="4">
        <f t="shared" si="49"/>
        <v>6.8420564133493525E-2</v>
      </c>
      <c r="F12695" s="4"/>
    </row>
    <row r="12696" spans="1:6" ht="13.2" x14ac:dyDescent="0.25">
      <c r="A12696" s="5">
        <v>44875.916666666664</v>
      </c>
      <c r="B12696" s="6">
        <v>136.41999999999999</v>
      </c>
      <c r="C12696" s="6">
        <v>148.10353000000001</v>
      </c>
      <c r="D12696" s="6">
        <v>7.8887586271576507E-2</v>
      </c>
      <c r="E12696" s="4">
        <f t="shared" si="49"/>
        <v>6.9139952362821638E-2</v>
      </c>
      <c r="F12696" s="4"/>
    </row>
    <row r="12697" spans="1:6" ht="13.2" x14ac:dyDescent="0.25">
      <c r="A12697" s="5">
        <v>44875.958333333336</v>
      </c>
      <c r="B12697" s="6">
        <v>145.32</v>
      </c>
      <c r="C12697" s="6">
        <v>174.3066</v>
      </c>
      <c r="D12697" s="6">
        <v>0.166296629043306</v>
      </c>
      <c r="E12697" s="4">
        <f t="shared" si="49"/>
        <v>7.0846632475446716E-2</v>
      </c>
      <c r="F12697" s="4"/>
    </row>
    <row r="12698" spans="1:6" ht="13.2" x14ac:dyDescent="0.25">
      <c r="A12698" s="5">
        <v>44876</v>
      </c>
      <c r="B12698" s="6">
        <v>211.83</v>
      </c>
      <c r="C12698" s="6">
        <v>238.31308999999999</v>
      </c>
      <c r="D12698" s="6">
        <v>0.111127298966246</v>
      </c>
      <c r="E12698" s="4">
        <f t="shared" si="49"/>
        <v>6.7949065461095887E-2</v>
      </c>
      <c r="F12698" s="4"/>
    </row>
    <row r="12699" spans="1:6" ht="13.2" x14ac:dyDescent="0.25">
      <c r="A12699" s="5">
        <v>44876.041666666664</v>
      </c>
      <c r="B12699" s="6">
        <v>302.94</v>
      </c>
      <c r="C12699" s="6">
        <v>270.75112000000001</v>
      </c>
      <c r="D12699" s="6">
        <v>0.118887338305377</v>
      </c>
      <c r="E12699" s="4">
        <f t="shared" si="49"/>
        <v>7.1967046572159438E-2</v>
      </c>
      <c r="F12699" s="4"/>
    </row>
    <row r="12700" spans="1:6" ht="13.2" x14ac:dyDescent="0.25">
      <c r="A12700" s="5">
        <v>44876.083333333336</v>
      </c>
      <c r="B12700" s="6">
        <v>316.2</v>
      </c>
      <c r="C12700" s="6">
        <v>281.94796000000002</v>
      </c>
      <c r="D12700" s="6">
        <v>0.121483553206059</v>
      </c>
      <c r="E12700" s="4">
        <f t="shared" si="49"/>
        <v>7.584675169118732E-2</v>
      </c>
      <c r="F12700" s="4"/>
    </row>
    <row r="12701" spans="1:6" ht="13.2" x14ac:dyDescent="0.25">
      <c r="A12701" s="5">
        <v>44876.125</v>
      </c>
      <c r="B12701" s="6">
        <v>318.13</v>
      </c>
      <c r="C12701" s="6">
        <v>280.28149000000002</v>
      </c>
      <c r="D12701" s="6">
        <v>0.13503749391370701</v>
      </c>
      <c r="E12701" s="4">
        <f t="shared" si="49"/>
        <v>8.0812341353951225E-2</v>
      </c>
      <c r="F12701" s="4"/>
    </row>
    <row r="12702" spans="1:6" ht="13.2" x14ac:dyDescent="0.25">
      <c r="A12702" s="5">
        <v>44876.166666666664</v>
      </c>
      <c r="B12702" s="6">
        <v>316.95</v>
      </c>
      <c r="C12702" s="6">
        <v>281.57109000000003</v>
      </c>
      <c r="D12702" s="6">
        <v>0.125648233275653</v>
      </c>
      <c r="E12702" s="4">
        <f t="shared" si="49"/>
        <v>8.5077650188686141E-2</v>
      </c>
      <c r="F12702" s="4"/>
    </row>
    <row r="12703" spans="1:6" ht="13.2" x14ac:dyDescent="0.25">
      <c r="A12703" s="5">
        <v>44876.208333333336</v>
      </c>
      <c r="B12703" s="6">
        <v>311.02999999999997</v>
      </c>
      <c r="C12703" s="6">
        <v>287.80516</v>
      </c>
      <c r="D12703" s="6">
        <v>8.0696398910985304E-2</v>
      </c>
      <c r="E12703" s="4">
        <f t="shared" si="49"/>
        <v>8.6300877955119273E-2</v>
      </c>
      <c r="F12703" s="4"/>
    </row>
    <row r="12704" spans="1:6" ht="13.2" x14ac:dyDescent="0.25">
      <c r="A12704" s="5">
        <v>44876.25</v>
      </c>
      <c r="B12704" s="6">
        <v>304.75</v>
      </c>
      <c r="C12704" s="6">
        <v>290.08379000000002</v>
      </c>
      <c r="D12704" s="6">
        <v>5.0558530002658801E-2</v>
      </c>
      <c r="E12704" s="4">
        <f t="shared" si="49"/>
        <v>8.7557639471468093E-2</v>
      </c>
      <c r="F12704" s="4"/>
    </row>
    <row r="12705" spans="1:6" ht="13.2" x14ac:dyDescent="0.25">
      <c r="A12705" s="5">
        <v>44876.291666666664</v>
      </c>
      <c r="B12705" s="6">
        <v>302.08</v>
      </c>
      <c r="C12705" s="6">
        <v>286.27945999999997</v>
      </c>
      <c r="D12705" s="6">
        <v>5.5192712742996003E-2</v>
      </c>
      <c r="E12705" s="4">
        <f t="shared" si="49"/>
        <v>8.9510967672289221E-2</v>
      </c>
      <c r="F12705" s="4"/>
    </row>
    <row r="12706" spans="1:6" ht="13.2" x14ac:dyDescent="0.25">
      <c r="A12706" s="5">
        <v>44876.333333333336</v>
      </c>
      <c r="B12706" s="6">
        <v>302.54000000000002</v>
      </c>
      <c r="C12706" s="6">
        <v>282.66397000000001</v>
      </c>
      <c r="D12706" s="6">
        <v>7.0316814696970403E-2</v>
      </c>
      <c r="E12706" s="4">
        <f t="shared" si="49"/>
        <v>9.1087067669881727E-2</v>
      </c>
      <c r="F12706" s="4"/>
    </row>
    <row r="12707" spans="1:6" ht="13.2" x14ac:dyDescent="0.25">
      <c r="A12707" s="5">
        <v>44876.375</v>
      </c>
      <c r="B12707" s="6">
        <v>313.82</v>
      </c>
      <c r="C12707" s="6">
        <v>280.35890000000001</v>
      </c>
      <c r="D12707" s="6">
        <v>0.119350946233559</v>
      </c>
      <c r="E12707" s="4">
        <f t="shared" si="49"/>
        <v>9.2783304084622764E-2</v>
      </c>
      <c r="F12707" s="4"/>
    </row>
    <row r="12708" spans="1:6" ht="13.2" x14ac:dyDescent="0.25">
      <c r="A12708" s="5">
        <v>44876.416666666664</v>
      </c>
      <c r="B12708" s="6">
        <v>314.45</v>
      </c>
      <c r="C12708" s="6">
        <v>282.48333000000002</v>
      </c>
      <c r="D12708" s="6">
        <v>0.113163031602608</v>
      </c>
      <c r="E12708" s="4">
        <f t="shared" si="49"/>
        <v>9.4989538627751502E-2</v>
      </c>
      <c r="F12708" s="4"/>
    </row>
    <row r="12709" spans="1:6" ht="13.2" x14ac:dyDescent="0.25">
      <c r="A12709" s="5">
        <v>44876.458333333336</v>
      </c>
      <c r="B12709" s="6">
        <v>311.23</v>
      </c>
      <c r="C12709" s="6">
        <v>284.40784000000002</v>
      </c>
      <c r="D12709" s="6">
        <v>9.4308792612749298E-2</v>
      </c>
      <c r="E12709" s="4">
        <f t="shared" si="49"/>
        <v>9.6009003888483255E-2</v>
      </c>
      <c r="F12709" s="4"/>
    </row>
    <row r="12710" spans="1:6" ht="13.2" x14ac:dyDescent="0.25">
      <c r="A12710" s="5">
        <v>44876.5</v>
      </c>
      <c r="B12710" s="6">
        <v>311.73</v>
      </c>
      <c r="C12710" s="6">
        <v>283.78440000000001</v>
      </c>
      <c r="D12710" s="6">
        <v>9.8474757597669202E-2</v>
      </c>
      <c r="E12710" s="4">
        <f t="shared" si="49"/>
        <v>9.4225441212557326E-2</v>
      </c>
      <c r="F12710" s="4"/>
    </row>
    <row r="12711" spans="1:6" ht="13.2" x14ac:dyDescent="0.25">
      <c r="A12711" s="5">
        <v>44876.541666666664</v>
      </c>
      <c r="B12711" s="6">
        <v>312.95</v>
      </c>
      <c r="C12711" s="6">
        <v>282.10658999999998</v>
      </c>
      <c r="D12711" s="6">
        <v>0.109332468979189</v>
      </c>
      <c r="E12711" s="4">
        <f t="shared" si="49"/>
        <v>9.358659561219701E-2</v>
      </c>
      <c r="F12711" s="4"/>
    </row>
    <row r="12712" spans="1:6" ht="13.2" x14ac:dyDescent="0.25">
      <c r="A12712" s="5">
        <v>44876.583333333336</v>
      </c>
      <c r="B12712" s="6">
        <v>314.74</v>
      </c>
      <c r="C12712" s="6">
        <v>276.39600000000002</v>
      </c>
      <c r="D12712" s="6">
        <v>0.13872849100565801</v>
      </c>
      <c r="E12712" s="4">
        <f t="shared" si="49"/>
        <v>9.4795297739397433E-2</v>
      </c>
      <c r="F12712" s="4"/>
    </row>
    <row r="12713" spans="1:6" ht="13.2" x14ac:dyDescent="0.25">
      <c r="A12713" s="5">
        <v>44876.625</v>
      </c>
      <c r="B12713" s="6">
        <v>301.58</v>
      </c>
      <c r="C12713" s="6">
        <v>245.71941000000001</v>
      </c>
      <c r="D12713" s="6">
        <v>0.22733486947571599</v>
      </c>
      <c r="E12713" s="4">
        <f t="shared" si="49"/>
        <v>9.5654307109213563E-2</v>
      </c>
      <c r="F12713" s="4"/>
    </row>
    <row r="12714" spans="1:6" ht="13.2" x14ac:dyDescent="0.25">
      <c r="A12714" s="5">
        <v>44876.666666666664</v>
      </c>
      <c r="B12714" s="6">
        <v>234.16</v>
      </c>
      <c r="C12714" s="6">
        <v>194.72200000000001</v>
      </c>
      <c r="D12714" s="6">
        <v>0.20253489590287599</v>
      </c>
      <c r="E12714" s="4">
        <f t="shared" si="49"/>
        <v>9.7875794733495405E-2</v>
      </c>
      <c r="F12714" s="4"/>
    </row>
    <row r="12715" spans="1:6" ht="13.2" x14ac:dyDescent="0.25">
      <c r="A12715" s="5">
        <v>44876.708333333336</v>
      </c>
      <c r="B12715" s="6">
        <v>171.55</v>
      </c>
      <c r="C12715" s="6">
        <v>154.04497000000001</v>
      </c>
      <c r="D12715" s="6">
        <v>0.11363584283212801</v>
      </c>
      <c r="E12715" s="4">
        <f t="shared" si="49"/>
        <v>0.1018769088600891</v>
      </c>
      <c r="F12715" s="4"/>
    </row>
    <row r="12716" spans="1:6" ht="13.2" x14ac:dyDescent="0.25">
      <c r="A12716" s="5">
        <v>44876.75</v>
      </c>
      <c r="B12716" s="6">
        <v>158.41</v>
      </c>
      <c r="C12716" s="6">
        <v>142.35162</v>
      </c>
      <c r="D12716" s="6">
        <v>0.11280784862160299</v>
      </c>
      <c r="E12716" s="4">
        <f t="shared" si="49"/>
        <v>0.1060078817375054</v>
      </c>
      <c r="F12716" s="4"/>
    </row>
    <row r="12717" spans="1:6" ht="13.2" x14ac:dyDescent="0.25">
      <c r="A12717" s="5">
        <v>44876.791666666664</v>
      </c>
      <c r="B12717" s="6">
        <v>156.25</v>
      </c>
      <c r="C12717" s="6">
        <v>143.33393000000001</v>
      </c>
      <c r="D12717" s="6">
        <v>9.0111741162751793E-2</v>
      </c>
      <c r="E12717" s="4">
        <f t="shared" si="49"/>
        <v>0.10853546071565338</v>
      </c>
      <c r="F12717" s="4"/>
    </row>
    <row r="12718" spans="1:6" ht="13.2" x14ac:dyDescent="0.25">
      <c r="A12718" s="5">
        <v>44876.833333333336</v>
      </c>
      <c r="B12718" s="6">
        <v>160.52000000000001</v>
      </c>
      <c r="C12718" s="6">
        <v>140.96647999999999</v>
      </c>
      <c r="D12718" s="6">
        <v>0.13871042250611601</v>
      </c>
      <c r="E12718" s="4">
        <f t="shared" si="49"/>
        <v>0.11276540736708975</v>
      </c>
      <c r="F12718" s="4"/>
    </row>
    <row r="12719" spans="1:6" ht="13.2" x14ac:dyDescent="0.25">
      <c r="A12719" s="5">
        <v>44876.875</v>
      </c>
      <c r="B12719" s="6">
        <v>159.97999999999999</v>
      </c>
      <c r="C12719" s="6">
        <v>144.19862000000001</v>
      </c>
      <c r="D12719" s="6">
        <v>0.109441962759421</v>
      </c>
      <c r="E12719" s="4">
        <f t="shared" si="49"/>
        <v>0.11591952752614913</v>
      </c>
      <c r="F12719" s="4"/>
    </row>
    <row r="12720" spans="1:6" ht="13.2" x14ac:dyDescent="0.25">
      <c r="A12720" s="5">
        <v>44876.916666666664</v>
      </c>
      <c r="B12720" s="6">
        <v>159.22999999999999</v>
      </c>
      <c r="C12720" s="6">
        <v>161.51195000000001</v>
      </c>
      <c r="D12720" s="6">
        <v>1.41286759276946E-2</v>
      </c>
      <c r="E12720" s="4">
        <f t="shared" si="49"/>
        <v>0.11322123959515407</v>
      </c>
      <c r="F12720" s="4"/>
    </row>
    <row r="12721" spans="1:6" ht="13.2" x14ac:dyDescent="0.25">
      <c r="A12721" s="5">
        <v>44876.958333333336</v>
      </c>
      <c r="B12721" s="6">
        <v>177.41</v>
      </c>
      <c r="C12721" s="6">
        <v>192.20013</v>
      </c>
      <c r="D12721" s="6">
        <v>7.6951716942126894E-2</v>
      </c>
      <c r="E12721" s="4">
        <f t="shared" si="49"/>
        <v>0.1094985349242716</v>
      </c>
      <c r="F12721" s="4"/>
    </row>
    <row r="12722" spans="1:6" ht="13.2" x14ac:dyDescent="0.25">
      <c r="A12722" s="5">
        <v>44877</v>
      </c>
      <c r="B12722" s="6">
        <v>242.38</v>
      </c>
      <c r="C12722" s="6">
        <v>228.37173999999999</v>
      </c>
      <c r="D12722" s="6">
        <v>6.1339726185034998E-2</v>
      </c>
      <c r="E12722" s="4">
        <f t="shared" si="49"/>
        <v>0.10742405272505447</v>
      </c>
      <c r="F12722" s="4"/>
    </row>
    <row r="12723" spans="1:6" ht="13.2" x14ac:dyDescent="0.25">
      <c r="A12723" s="5">
        <v>44877.041666666664</v>
      </c>
      <c r="B12723" s="6">
        <v>304.99</v>
      </c>
      <c r="C12723" s="6">
        <v>261.92192999999997</v>
      </c>
      <c r="D12723" s="6">
        <v>0.164430943220371</v>
      </c>
      <c r="E12723" s="4">
        <f t="shared" si="49"/>
        <v>0.10932170292984589</v>
      </c>
      <c r="F12723" s="4"/>
    </row>
    <row r="12724" spans="1:6" ht="13.2" x14ac:dyDescent="0.25">
      <c r="A12724" s="5">
        <v>44877.083333333336</v>
      </c>
      <c r="B12724" s="6">
        <v>316</v>
      </c>
      <c r="C12724" s="6">
        <v>274.86482000000001</v>
      </c>
      <c r="D12724" s="6">
        <v>0.14965603819361001</v>
      </c>
      <c r="E12724" s="4">
        <f t="shared" si="49"/>
        <v>0.11049555647099385</v>
      </c>
      <c r="F12724" s="4"/>
    </row>
    <row r="12725" spans="1:6" ht="13.2" x14ac:dyDescent="0.25">
      <c r="A12725" s="5">
        <v>44877.125</v>
      </c>
      <c r="B12725" s="6">
        <v>313.69</v>
      </c>
      <c r="C12725" s="6">
        <v>272.84735999999998</v>
      </c>
      <c r="D12725" s="6">
        <v>0.14969043497433801</v>
      </c>
      <c r="E12725" s="4">
        <f t="shared" si="49"/>
        <v>0.11110609568185348</v>
      </c>
      <c r="F12725" s="4"/>
    </row>
    <row r="12726" spans="1:6" ht="13.2" x14ac:dyDescent="0.25">
      <c r="A12726" s="5">
        <v>44877.166666666664</v>
      </c>
      <c r="B12726" s="6">
        <v>313.16000000000003</v>
      </c>
      <c r="C12726" s="6">
        <v>270.92297000000002</v>
      </c>
      <c r="D12726" s="6">
        <v>0.155900512976068</v>
      </c>
      <c r="E12726" s="4">
        <f t="shared" si="49"/>
        <v>0.11236660733603743</v>
      </c>
      <c r="F12726" s="4"/>
    </row>
    <row r="12727" spans="1:6" ht="13.2" x14ac:dyDescent="0.25">
      <c r="A12727" s="5">
        <v>44877.208333333336</v>
      </c>
      <c r="B12727" s="6">
        <v>312.52999999999997</v>
      </c>
      <c r="C12727" s="6">
        <v>273.55367999999999</v>
      </c>
      <c r="D12727" s="6">
        <v>0.142481431797956</v>
      </c>
      <c r="E12727" s="4">
        <f t="shared" si="49"/>
        <v>0.1149409837063279</v>
      </c>
      <c r="F12727" s="4"/>
    </row>
    <row r="12728" spans="1:6" ht="13.2" x14ac:dyDescent="0.25">
      <c r="A12728" s="5">
        <v>44877.25</v>
      </c>
      <c r="B12728" s="6">
        <v>315.08</v>
      </c>
      <c r="C12728" s="6">
        <v>273.58103999999997</v>
      </c>
      <c r="D12728" s="6">
        <v>0.15168799709219599</v>
      </c>
      <c r="E12728" s="4">
        <f t="shared" si="49"/>
        <v>0.11915471150172526</v>
      </c>
      <c r="F12728" s="4"/>
    </row>
    <row r="12729" spans="1:6" ht="13.2" x14ac:dyDescent="0.25">
      <c r="A12729" s="5">
        <v>44877.291666666664</v>
      </c>
      <c r="B12729" s="6">
        <v>313.82</v>
      </c>
      <c r="C12729" s="6">
        <v>268.58521999999999</v>
      </c>
      <c r="D12729" s="6">
        <v>0.16841872385978601</v>
      </c>
      <c r="E12729" s="4">
        <f t="shared" si="49"/>
        <v>0.12387246196492484</v>
      </c>
      <c r="F12729" s="4"/>
    </row>
    <row r="12730" spans="1:6" ht="13.2" x14ac:dyDescent="0.25">
      <c r="A12730" s="5">
        <v>44877.333333333336</v>
      </c>
      <c r="B12730" s="6">
        <v>310.13</v>
      </c>
      <c r="C12730" s="6">
        <v>265.17599000000001</v>
      </c>
      <c r="D12730" s="6">
        <v>0.16952518966743499</v>
      </c>
      <c r="E12730" s="4">
        <f t="shared" si="49"/>
        <v>0.12800614425536086</v>
      </c>
      <c r="F12730" s="4"/>
    </row>
    <row r="12731" spans="1:6" ht="13.2" x14ac:dyDescent="0.25">
      <c r="A12731" s="5">
        <v>44877.375</v>
      </c>
      <c r="B12731" s="6">
        <v>323.7</v>
      </c>
      <c r="C12731" s="6">
        <v>262.91120999999998</v>
      </c>
      <c r="D12731" s="6">
        <v>0.23121414259970099</v>
      </c>
      <c r="E12731" s="4">
        <f t="shared" si="49"/>
        <v>0.13266711077061677</v>
      </c>
      <c r="F12731" s="4"/>
    </row>
    <row r="12732" spans="1:6" ht="13.2" x14ac:dyDescent="0.25">
      <c r="A12732" s="5">
        <v>44877.416666666664</v>
      </c>
      <c r="B12732" s="6">
        <v>315.20999999999998</v>
      </c>
      <c r="C12732" s="6">
        <v>261.97937000000002</v>
      </c>
      <c r="D12732" s="6">
        <v>0.20318634249712</v>
      </c>
      <c r="E12732" s="4">
        <f t="shared" si="49"/>
        <v>0.13641808205788811</v>
      </c>
      <c r="F12732" s="4"/>
    </row>
    <row r="12733" spans="1:6" ht="13.2" x14ac:dyDescent="0.25">
      <c r="A12733" s="5">
        <v>44877.458333333336</v>
      </c>
      <c r="B12733" s="6">
        <v>321.14</v>
      </c>
      <c r="C12733" s="6">
        <v>260.76821000000001</v>
      </c>
      <c r="D12733" s="6">
        <v>0.231515145193503</v>
      </c>
      <c r="E12733" s="4">
        <f t="shared" si="49"/>
        <v>0.14213501341541951</v>
      </c>
      <c r="F12733" s="4"/>
    </row>
    <row r="12734" spans="1:6" ht="13.2" x14ac:dyDescent="0.25">
      <c r="A12734" s="5">
        <v>44877.5</v>
      </c>
      <c r="B12734" s="6">
        <v>326.43</v>
      </c>
      <c r="C12734" s="6">
        <v>260.69653</v>
      </c>
      <c r="D12734" s="6">
        <v>0.25214555023037699</v>
      </c>
      <c r="E12734" s="4">
        <f t="shared" si="49"/>
        <v>0.14853796310844899</v>
      </c>
      <c r="F12734" s="4"/>
    </row>
    <row r="12735" spans="1:6" ht="13.2" x14ac:dyDescent="0.25">
      <c r="A12735" s="5">
        <v>44877.541666666664</v>
      </c>
      <c r="B12735" s="6">
        <v>325.06</v>
      </c>
      <c r="C12735" s="6">
        <v>261.13006999999999</v>
      </c>
      <c r="D12735" s="6">
        <v>0.24482025375323499</v>
      </c>
      <c r="E12735" s="4">
        <f t="shared" si="49"/>
        <v>0.15418328747403423</v>
      </c>
      <c r="F12735" s="4"/>
    </row>
    <row r="12736" spans="1:6" ht="13.2" x14ac:dyDescent="0.25">
      <c r="A12736" s="5">
        <v>44877.583333333336</v>
      </c>
      <c r="B12736" s="6">
        <v>315.17</v>
      </c>
      <c r="C12736" s="6">
        <v>255.01414</v>
      </c>
      <c r="D12736" s="6">
        <v>0.235892252876644</v>
      </c>
      <c r="E12736" s="4">
        <f t="shared" si="49"/>
        <v>0.158231777551992</v>
      </c>
      <c r="F12736" s="4"/>
    </row>
    <row r="12737" spans="1:6" ht="13.2" x14ac:dyDescent="0.25">
      <c r="A12737" s="5">
        <v>44877.625</v>
      </c>
      <c r="B12737" s="6">
        <v>306.16000000000003</v>
      </c>
      <c r="C12737" s="6">
        <v>225.04621</v>
      </c>
      <c r="D12737" s="6">
        <v>0.36043170866996599</v>
      </c>
      <c r="E12737" s="4">
        <f t="shared" si="49"/>
        <v>0.16377747918508576</v>
      </c>
      <c r="F12737" s="4"/>
    </row>
    <row r="12738" spans="1:6" ht="13.2" x14ac:dyDescent="0.25">
      <c r="A12738" s="5">
        <v>44877.666666666664</v>
      </c>
      <c r="B12738" s="6">
        <v>216.57</v>
      </c>
      <c r="C12738" s="6">
        <v>178.93591000000001</v>
      </c>
      <c r="D12738" s="6">
        <v>0.21032161738803501</v>
      </c>
      <c r="E12738" s="4">
        <f t="shared" si="49"/>
        <v>0.16410192591363404</v>
      </c>
      <c r="F12738" s="4"/>
    </row>
    <row r="12739" spans="1:6" ht="13.2" x14ac:dyDescent="0.25">
      <c r="A12739" s="5">
        <v>44877.708333333336</v>
      </c>
      <c r="B12739" s="6">
        <v>141.52000000000001</v>
      </c>
      <c r="C12739" s="6">
        <v>143.20382000000001</v>
      </c>
      <c r="D12739" s="6">
        <v>1.1758205891434999E-2</v>
      </c>
      <c r="E12739" s="4">
        <f t="shared" si="49"/>
        <v>0.15985702437443852</v>
      </c>
      <c r="F12739" s="4"/>
    </row>
    <row r="12740" spans="1:6" ht="13.2" x14ac:dyDescent="0.25">
      <c r="A12740" s="5">
        <v>44877.75</v>
      </c>
      <c r="B12740" s="6">
        <v>123.51</v>
      </c>
      <c r="C12740" s="6">
        <v>133.57129</v>
      </c>
      <c r="D12740" s="6">
        <v>7.5325243920306498E-2</v>
      </c>
      <c r="E12740" s="4">
        <f t="shared" si="49"/>
        <v>0.15829524917855115</v>
      </c>
      <c r="F12740" s="4"/>
    </row>
    <row r="12741" spans="1:6" ht="13.2" x14ac:dyDescent="0.25">
      <c r="A12741" s="5">
        <v>44877.791666666664</v>
      </c>
      <c r="B12741" s="6">
        <v>120.87</v>
      </c>
      <c r="C12741" s="6">
        <v>135.97058999999999</v>
      </c>
      <c r="D12741" s="6">
        <v>0.111057766241949</v>
      </c>
      <c r="E12741" s="4">
        <f t="shared" si="49"/>
        <v>0.15916800022351771</v>
      </c>
      <c r="F12741" s="4"/>
    </row>
    <row r="12742" spans="1:6" ht="13.2" x14ac:dyDescent="0.25">
      <c r="A12742" s="5">
        <v>44877.833333333336</v>
      </c>
      <c r="B12742" s="6">
        <v>121.55</v>
      </c>
      <c r="C12742" s="6">
        <v>134.69306</v>
      </c>
      <c r="D12742" s="6">
        <v>9.7577855904379895E-2</v>
      </c>
      <c r="E12742" s="4">
        <f t="shared" si="49"/>
        <v>0.1574541432817787</v>
      </c>
      <c r="F12742" s="4"/>
    </row>
    <row r="12743" spans="1:6" ht="13.2" x14ac:dyDescent="0.25">
      <c r="A12743" s="5">
        <v>44877.875</v>
      </c>
      <c r="B12743" s="6">
        <v>115.2</v>
      </c>
      <c r="C12743" s="6">
        <v>135.62988999999999</v>
      </c>
      <c r="D12743" s="6">
        <v>0.15062970264150399</v>
      </c>
      <c r="E12743" s="4">
        <f t="shared" si="49"/>
        <v>0.15917029911019884</v>
      </c>
      <c r="F12743" s="4"/>
    </row>
    <row r="12744" spans="1:6" ht="13.2" x14ac:dyDescent="0.25">
      <c r="A12744" s="5">
        <v>44877.916666666664</v>
      </c>
      <c r="B12744" s="6">
        <v>111.55</v>
      </c>
      <c r="C12744" s="6">
        <v>150.21268000000001</v>
      </c>
      <c r="D12744" s="6">
        <v>0.25738626060063602</v>
      </c>
      <c r="E12744" s="4">
        <f t="shared" si="49"/>
        <v>0.16930603180490475</v>
      </c>
      <c r="F12744" s="4"/>
    </row>
    <row r="12745" spans="1:6" ht="13.2" x14ac:dyDescent="0.25">
      <c r="A12745" s="5">
        <v>44877.958333333336</v>
      </c>
      <c r="B12745" s="6">
        <v>127.66</v>
      </c>
      <c r="C12745" s="6">
        <v>181.92765</v>
      </c>
      <c r="D12745" s="6">
        <v>0.29829248055476998</v>
      </c>
      <c r="E12745" s="4">
        <f t="shared" si="49"/>
        <v>0.17852856362209821</v>
      </c>
      <c r="F12745" s="4"/>
    </row>
    <row r="12746" spans="1:6" ht="13.2" x14ac:dyDescent="0.25">
      <c r="A12746" s="5">
        <v>44878</v>
      </c>
      <c r="B12746" s="6">
        <v>183.18</v>
      </c>
      <c r="C12746" s="6">
        <v>185.95817</v>
      </c>
      <c r="D12746" s="6">
        <v>1.4939757688516599E-2</v>
      </c>
      <c r="E12746" s="4">
        <f t="shared" si="49"/>
        <v>0.17659523160140991</v>
      </c>
      <c r="F12746" s="4"/>
    </row>
    <row r="12747" spans="1:6" ht="13.2" x14ac:dyDescent="0.25">
      <c r="A12747" s="5">
        <v>44878.041666666664</v>
      </c>
      <c r="B12747" s="6">
        <v>267.39999999999998</v>
      </c>
      <c r="C12747" s="6">
        <v>222.82105999999999</v>
      </c>
      <c r="D12747" s="6">
        <v>0.200066097881412</v>
      </c>
      <c r="E12747" s="4">
        <f t="shared" si="49"/>
        <v>0.17808002971228662</v>
      </c>
      <c r="F12747" s="4"/>
    </row>
    <row r="12748" spans="1:6" ht="13.2" x14ac:dyDescent="0.25">
      <c r="A12748" s="5">
        <v>44878.083333333336</v>
      </c>
      <c r="B12748" s="6">
        <v>271.35000000000002</v>
      </c>
      <c r="C12748" s="6">
        <v>242.4692</v>
      </c>
      <c r="D12748" s="6">
        <v>0.119111210825952</v>
      </c>
      <c r="E12748" s="4">
        <f t="shared" si="49"/>
        <v>0.17680732857196757</v>
      </c>
      <c r="F12748" s="4"/>
    </row>
    <row r="12749" spans="1:6" ht="13.2" x14ac:dyDescent="0.25">
      <c r="A12749" s="5">
        <v>44878.125</v>
      </c>
      <c r="B12749" s="6">
        <v>268.41000000000003</v>
      </c>
      <c r="C12749" s="6">
        <v>246.46191999999999</v>
      </c>
      <c r="D12749" s="6">
        <v>8.9052621191947304E-2</v>
      </c>
      <c r="E12749" s="4">
        <f t="shared" si="49"/>
        <v>0.17428075299770127</v>
      </c>
      <c r="F12749" s="4"/>
    </row>
    <row r="12750" spans="1:6" ht="13.2" x14ac:dyDescent="0.25">
      <c r="A12750" s="5">
        <v>44878.166666666664</v>
      </c>
      <c r="B12750" s="6">
        <v>267.04000000000002</v>
      </c>
      <c r="C12750" s="6">
        <v>245.28912</v>
      </c>
      <c r="D12750" s="6">
        <v>8.8674458940535203E-2</v>
      </c>
      <c r="E12750" s="4">
        <f t="shared" si="49"/>
        <v>0.17147966741288737</v>
      </c>
      <c r="F12750" s="4"/>
    </row>
    <row r="12751" spans="1:6" ht="13.2" x14ac:dyDescent="0.25">
      <c r="A12751" s="5">
        <v>44878.208333333336</v>
      </c>
      <c r="B12751" s="6">
        <v>258.27999999999997</v>
      </c>
      <c r="C12751" s="6">
        <v>244.41594000000001</v>
      </c>
      <c r="D12751" s="6">
        <v>5.6723223534438698E-2</v>
      </c>
      <c r="E12751" s="4">
        <f t="shared" si="49"/>
        <v>0.16790640873524085</v>
      </c>
      <c r="F12751" s="4"/>
    </row>
    <row r="12752" spans="1:6" ht="13.2" x14ac:dyDescent="0.25">
      <c r="A12752" s="5">
        <v>44878.25</v>
      </c>
      <c r="B12752" s="6">
        <v>254.36</v>
      </c>
      <c r="C12752" s="6">
        <v>241.54420999999999</v>
      </c>
      <c r="D12752" s="6">
        <v>5.30577404442856E-2</v>
      </c>
      <c r="E12752" s="4">
        <f t="shared" si="49"/>
        <v>0.16379681470824456</v>
      </c>
      <c r="F12752" s="4"/>
    </row>
    <row r="12753" spans="1:6" ht="13.2" x14ac:dyDescent="0.25">
      <c r="A12753" s="5">
        <v>44878.291666666664</v>
      </c>
      <c r="B12753" s="6">
        <v>252.35</v>
      </c>
      <c r="C12753" s="6">
        <v>235.66446999999999</v>
      </c>
      <c r="D12753" s="6">
        <v>7.0802060234196496E-2</v>
      </c>
      <c r="E12753" s="4">
        <f t="shared" si="49"/>
        <v>0.15972945372384503</v>
      </c>
      <c r="F12753" s="4"/>
    </row>
    <row r="12754" spans="1:6" ht="13.2" x14ac:dyDescent="0.25">
      <c r="A12754" s="5">
        <v>44878.333333333336</v>
      </c>
      <c r="B12754" s="6">
        <v>260.63</v>
      </c>
      <c r="C12754" s="6">
        <v>232.22998000000001</v>
      </c>
      <c r="D12754" s="6">
        <v>0.122292651448361</v>
      </c>
      <c r="E12754" s="4">
        <f t="shared" si="49"/>
        <v>0.15776143129805029</v>
      </c>
      <c r="F12754" s="4"/>
    </row>
    <row r="12755" spans="1:6" ht="13.2" x14ac:dyDescent="0.25">
      <c r="A12755" s="5">
        <v>44878.375</v>
      </c>
      <c r="B12755" s="6">
        <v>281.64999999999998</v>
      </c>
      <c r="C12755" s="6">
        <v>229.19722999999999</v>
      </c>
      <c r="D12755" s="6">
        <v>0.22885429287256201</v>
      </c>
      <c r="E12755" s="4">
        <f t="shared" si="49"/>
        <v>0.15766310422608612</v>
      </c>
      <c r="F12755" s="4"/>
    </row>
    <row r="12756" spans="1:6" ht="13.2" x14ac:dyDescent="0.25">
      <c r="A12756" s="5">
        <v>44878.416666666664</v>
      </c>
      <c r="B12756" s="6">
        <v>280.91000000000003</v>
      </c>
      <c r="C12756" s="6">
        <v>226.21324999999999</v>
      </c>
      <c r="D12756" s="6">
        <v>0.241792865802511</v>
      </c>
      <c r="E12756" s="4">
        <f t="shared" si="49"/>
        <v>0.15927170936381074</v>
      </c>
      <c r="F12756" s="4"/>
    </row>
    <row r="12757" spans="1:6" ht="13.2" x14ac:dyDescent="0.25">
      <c r="A12757" s="5">
        <v>44878.458333333336</v>
      </c>
      <c r="B12757" s="6">
        <v>282.57</v>
      </c>
      <c r="C12757" s="6">
        <v>226.06956</v>
      </c>
      <c r="D12757" s="6">
        <v>0.24992502307696701</v>
      </c>
      <c r="E12757" s="4">
        <f t="shared" si="49"/>
        <v>0.16003878760895507</v>
      </c>
      <c r="F12757" s="4"/>
    </row>
    <row r="12758" spans="1:6" ht="13.2" x14ac:dyDescent="0.25">
      <c r="A12758" s="5">
        <v>44878.5</v>
      </c>
      <c r="B12758" s="6">
        <v>279.77999999999997</v>
      </c>
      <c r="C12758" s="6">
        <v>231.03321</v>
      </c>
      <c r="D12758" s="6">
        <v>0.21099473101724101</v>
      </c>
      <c r="E12758" s="4">
        <f t="shared" si="49"/>
        <v>0.15832417014174105</v>
      </c>
      <c r="F12758" s="4"/>
    </row>
    <row r="12759" spans="1:6" ht="13.2" x14ac:dyDescent="0.25">
      <c r="A12759" s="5">
        <v>44878.541666666664</v>
      </c>
      <c r="B12759" s="6">
        <v>281.77999999999997</v>
      </c>
      <c r="C12759" s="6">
        <v>233.94128000000001</v>
      </c>
      <c r="D12759" s="6">
        <v>0.204490289187098</v>
      </c>
      <c r="E12759" s="4">
        <f t="shared" si="49"/>
        <v>0.15664375495148539</v>
      </c>
      <c r="F12759" s="4"/>
    </row>
    <row r="12760" spans="1:6" ht="13.2" x14ac:dyDescent="0.25">
      <c r="A12760" s="5">
        <v>44878.583333333336</v>
      </c>
      <c r="B12760" s="6">
        <v>279.66000000000003</v>
      </c>
      <c r="C12760" s="6">
        <v>223.81086999999999</v>
      </c>
      <c r="D12760" s="6">
        <v>0.24953716501794501</v>
      </c>
      <c r="E12760" s="4">
        <f t="shared" si="49"/>
        <v>0.15721229295737293</v>
      </c>
      <c r="F12760" s="4"/>
    </row>
    <row r="12761" spans="1:6" ht="13.2" x14ac:dyDescent="0.25">
      <c r="A12761" s="5">
        <v>44878.625</v>
      </c>
      <c r="B12761" s="6">
        <v>258.39999999999998</v>
      </c>
      <c r="C12761" s="6">
        <v>191.44447</v>
      </c>
      <c r="D12761" s="6">
        <v>0.34973864745218203</v>
      </c>
      <c r="E12761" s="4">
        <f t="shared" si="49"/>
        <v>0.15676674873996527</v>
      </c>
      <c r="F12761" s="4"/>
    </row>
    <row r="12762" spans="1:6" ht="13.2" x14ac:dyDescent="0.25">
      <c r="A12762" s="5">
        <v>44878.666666666664</v>
      </c>
      <c r="B12762" s="6">
        <v>171.58</v>
      </c>
      <c r="C12762" s="6">
        <v>147.68125000000001</v>
      </c>
      <c r="D12762" s="6">
        <v>0.16182656904650999</v>
      </c>
      <c r="E12762" s="4">
        <f t="shared" si="49"/>
        <v>0.15474612172573507</v>
      </c>
      <c r="F12762" s="4"/>
    </row>
    <row r="12763" spans="1:6" ht="13.2" x14ac:dyDescent="0.25">
      <c r="A12763" s="5">
        <v>44878.708333333336</v>
      </c>
      <c r="B12763" s="6">
        <v>116.5</v>
      </c>
      <c r="C12763" s="6">
        <v>113.08731</v>
      </c>
      <c r="D12763" s="6">
        <v>3.0177479683617801E-2</v>
      </c>
      <c r="E12763" s="4">
        <f t="shared" si="49"/>
        <v>0.15551359146707602</v>
      </c>
      <c r="F12763" s="4"/>
    </row>
    <row r="12764" spans="1:6" ht="13.2" x14ac:dyDescent="0.25">
      <c r="A12764" s="5">
        <v>44878.75</v>
      </c>
      <c r="B12764" s="6">
        <v>110.88</v>
      </c>
      <c r="C12764" s="6">
        <v>101.60813</v>
      </c>
      <c r="D12764" s="6">
        <v>9.1251261094953601E-2</v>
      </c>
      <c r="E12764" s="4">
        <f t="shared" si="49"/>
        <v>0.15617717551601965</v>
      </c>
      <c r="F12764" s="4"/>
    </row>
    <row r="12765" spans="1:6" ht="13.2" x14ac:dyDescent="0.25">
      <c r="A12765" s="5">
        <v>44878.791666666664</v>
      </c>
      <c r="B12765" s="6">
        <v>115.29</v>
      </c>
      <c r="C12765" s="6">
        <v>103.76873999999999</v>
      </c>
      <c r="D12765" s="6">
        <v>0.111028234514556</v>
      </c>
      <c r="E12765" s="4">
        <f t="shared" si="49"/>
        <v>0.15617594502737828</v>
      </c>
      <c r="F12765" s="4"/>
    </row>
    <row r="12766" spans="1:6" ht="13.2" x14ac:dyDescent="0.25">
      <c r="A12766" s="5">
        <v>44878.833333333336</v>
      </c>
      <c r="B12766" s="6">
        <v>118.09</v>
      </c>
      <c r="C12766" s="6">
        <v>105.2214</v>
      </c>
      <c r="D12766" s="6">
        <v>0.122300216495883</v>
      </c>
      <c r="E12766" s="4">
        <f t="shared" si="49"/>
        <v>0.15720604338535757</v>
      </c>
      <c r="F12766" s="4"/>
    </row>
    <row r="12767" spans="1:6" ht="13.2" x14ac:dyDescent="0.25">
      <c r="A12767" s="5">
        <v>44878.875</v>
      </c>
      <c r="B12767" s="6">
        <v>119.72</v>
      </c>
      <c r="C12767" s="6">
        <v>106.04743000000001</v>
      </c>
      <c r="D12767" s="6">
        <v>0.12892881986861901</v>
      </c>
      <c r="E12767" s="4">
        <f t="shared" si="49"/>
        <v>0.15630183993648736</v>
      </c>
      <c r="F12767" s="4"/>
    </row>
    <row r="12768" spans="1:6" ht="13.2" x14ac:dyDescent="0.25">
      <c r="A12768" s="5">
        <v>44878.916666666664</v>
      </c>
      <c r="B12768" s="6">
        <v>121.72</v>
      </c>
      <c r="C12768" s="6">
        <v>115.48482</v>
      </c>
      <c r="D12768" s="6">
        <v>5.39913384287216E-2</v>
      </c>
      <c r="E12768" s="4">
        <f t="shared" si="49"/>
        <v>0.14782705151265757</v>
      </c>
      <c r="F12768" s="4"/>
    </row>
    <row r="12769" spans="1:6" ht="13.2" x14ac:dyDescent="0.25">
      <c r="A12769" s="5">
        <v>44878.958333333336</v>
      </c>
      <c r="B12769" s="6">
        <v>126.27</v>
      </c>
      <c r="C12769" s="6">
        <v>142.94298000000001</v>
      </c>
      <c r="D12769" s="6">
        <v>0.116640775223799</v>
      </c>
      <c r="E12769" s="4">
        <f t="shared" si="49"/>
        <v>0.14025823045720043</v>
      </c>
      <c r="F12769" s="4"/>
    </row>
    <row r="12770" spans="1:6" ht="13.2" x14ac:dyDescent="0.25">
      <c r="A12770" s="5">
        <v>44876</v>
      </c>
      <c r="B12770" s="6">
        <v>211.83</v>
      </c>
      <c r="C12770" s="6">
        <v>232.74406999999999</v>
      </c>
      <c r="D12770" s="6">
        <v>8.9858658912340794E-2</v>
      </c>
      <c r="E12770" s="4">
        <f t="shared" si="49"/>
        <v>0.14337985134152645</v>
      </c>
      <c r="F12770" s="4"/>
    </row>
    <row r="12771" spans="1:6" ht="13.2" x14ac:dyDescent="0.25">
      <c r="A12771" s="5">
        <v>44876.041666666664</v>
      </c>
      <c r="B12771" s="6">
        <v>302.94</v>
      </c>
      <c r="C12771" s="6">
        <v>278.74799999999999</v>
      </c>
      <c r="D12771" s="6">
        <v>8.6788066640836894E-2</v>
      </c>
      <c r="E12771" s="4">
        <f t="shared" si="49"/>
        <v>0.13865993337316915</v>
      </c>
      <c r="F12771" s="4"/>
    </row>
    <row r="12772" spans="1:6" ht="13.2" x14ac:dyDescent="0.25">
      <c r="A12772" s="5">
        <v>44876.083333333336</v>
      </c>
      <c r="B12772" s="6">
        <v>316.2</v>
      </c>
      <c r="C12772" s="6">
        <v>298.17696000000001</v>
      </c>
      <c r="D12772" s="6">
        <v>6.0444106747885397E-2</v>
      </c>
      <c r="E12772" s="4">
        <f t="shared" si="49"/>
        <v>0.13621547070324971</v>
      </c>
      <c r="F12772" s="4"/>
    </row>
    <row r="12773" spans="1:6" ht="13.2" x14ac:dyDescent="0.25">
      <c r="A12773" s="5">
        <v>44876.125</v>
      </c>
      <c r="B12773" s="6">
        <v>318.13</v>
      </c>
      <c r="C12773" s="6">
        <v>296.69393000000002</v>
      </c>
      <c r="D12773" s="6">
        <v>7.2249776057096801E-2</v>
      </c>
      <c r="E12773" s="4">
        <f t="shared" si="49"/>
        <v>0.13551535215596425</v>
      </c>
      <c r="F12773" s="4"/>
    </row>
    <row r="12774" spans="1:6" ht="13.2" x14ac:dyDescent="0.25">
      <c r="A12774" s="5">
        <v>44876.166666666664</v>
      </c>
      <c r="B12774" s="6">
        <v>316.95</v>
      </c>
      <c r="C12774" s="6">
        <v>295.05018999999999</v>
      </c>
      <c r="D12774" s="6">
        <v>7.4224015920816705E-2</v>
      </c>
      <c r="E12774" s="4">
        <f t="shared" si="49"/>
        <v>0.13491325036347598</v>
      </c>
      <c r="F12774" s="4"/>
    </row>
    <row r="12775" spans="1:6" ht="13.2" x14ac:dyDescent="0.25">
      <c r="A12775" s="5">
        <v>44876.208333333336</v>
      </c>
      <c r="B12775" s="6">
        <v>311.02999999999997</v>
      </c>
      <c r="C12775" s="6">
        <v>300.05461000000003</v>
      </c>
      <c r="D12775" s="6">
        <v>3.6577974922631401E-2</v>
      </c>
      <c r="E12775" s="4">
        <f t="shared" ref="E12775:E13029" si="50">AVERAGE(D12752:D12775)</f>
        <v>0.13407386500465068</v>
      </c>
      <c r="F12775" s="4"/>
    </row>
    <row r="12776" spans="1:6" ht="13.2" x14ac:dyDescent="0.25">
      <c r="A12776" s="5">
        <v>44876.25</v>
      </c>
      <c r="B12776" s="6">
        <v>304.75</v>
      </c>
      <c r="C12776" s="6">
        <v>302.27742999999998</v>
      </c>
      <c r="D12776" s="6">
        <v>8.1798035665448694E-3</v>
      </c>
      <c r="E12776" s="4">
        <f t="shared" si="50"/>
        <v>0.13220395096807816</v>
      </c>
      <c r="F12776" s="4"/>
    </row>
    <row r="12777" spans="1:6" ht="13.2" x14ac:dyDescent="0.25">
      <c r="A12777" s="5">
        <v>44876.291666666664</v>
      </c>
      <c r="B12777" s="6">
        <v>302.08</v>
      </c>
      <c r="C12777" s="6">
        <v>297.61493000000002</v>
      </c>
      <c r="D12777" s="6">
        <v>1.5002842767330099E-2</v>
      </c>
      <c r="E12777" s="4">
        <f t="shared" si="50"/>
        <v>0.1298789835736254</v>
      </c>
      <c r="F12777" s="4"/>
    </row>
    <row r="12778" spans="1:6" ht="13.2" x14ac:dyDescent="0.25">
      <c r="A12778" s="5">
        <v>44876.333333333336</v>
      </c>
      <c r="B12778" s="6">
        <v>302.54000000000002</v>
      </c>
      <c r="C12778" s="6">
        <v>292.63283000000001</v>
      </c>
      <c r="D12778" s="6">
        <v>3.3855292312896003E-2</v>
      </c>
      <c r="E12778" s="4">
        <f t="shared" si="50"/>
        <v>0.12619409360964767</v>
      </c>
      <c r="F12778" s="4"/>
    </row>
    <row r="12779" spans="1:6" ht="13.2" x14ac:dyDescent="0.25">
      <c r="A12779" s="5">
        <v>44876.375</v>
      </c>
      <c r="B12779" s="6">
        <v>313.82</v>
      </c>
      <c r="C12779" s="6">
        <v>289.91244</v>
      </c>
      <c r="D12779" s="6">
        <v>8.2464760739483903E-2</v>
      </c>
      <c r="E12779" s="4">
        <f t="shared" si="50"/>
        <v>0.12009452977076941</v>
      </c>
      <c r="F12779" s="4"/>
    </row>
    <row r="12780" spans="1:6" ht="13.2" x14ac:dyDescent="0.25">
      <c r="A12780" s="5">
        <v>44876.416666666664</v>
      </c>
      <c r="B12780" s="6">
        <v>314.45</v>
      </c>
      <c r="C12780" s="6">
        <v>292.53124000000003</v>
      </c>
      <c r="D12780" s="6">
        <v>7.4927929064943499E-2</v>
      </c>
      <c r="E12780" s="4">
        <f t="shared" si="50"/>
        <v>0.1131418240733708</v>
      </c>
      <c r="F12780" s="4"/>
    </row>
    <row r="12781" spans="1:6" ht="13.2" x14ac:dyDescent="0.25">
      <c r="A12781" s="5">
        <v>44876.458333333336</v>
      </c>
      <c r="B12781" s="6">
        <v>311.23</v>
      </c>
      <c r="C12781" s="6">
        <v>293.49363</v>
      </c>
      <c r="D12781" s="6">
        <v>6.0431873768435798E-2</v>
      </c>
      <c r="E12781" s="4">
        <f t="shared" si="50"/>
        <v>0.10524627618551531</v>
      </c>
      <c r="F12781" s="4"/>
    </row>
    <row r="12782" spans="1:6" ht="13.2" x14ac:dyDescent="0.25">
      <c r="A12782" s="5">
        <v>44876.5</v>
      </c>
      <c r="B12782" s="6">
        <v>311.73</v>
      </c>
      <c r="C12782" s="6">
        <v>292.98842000000002</v>
      </c>
      <c r="D12782" s="6">
        <v>6.3966964974247101E-2</v>
      </c>
      <c r="E12782" s="4">
        <f t="shared" si="50"/>
        <v>9.912011926705723E-2</v>
      </c>
      <c r="F12782" s="4"/>
    </row>
    <row r="12783" spans="1:6" ht="13.2" x14ac:dyDescent="0.25">
      <c r="A12783" s="5">
        <v>44876.541666666664</v>
      </c>
      <c r="B12783" s="6">
        <v>312.95</v>
      </c>
      <c r="C12783" s="6">
        <v>297.52578999999997</v>
      </c>
      <c r="D12783" s="6">
        <v>5.18415899341029E-2</v>
      </c>
      <c r="E12783" s="4">
        <f t="shared" si="50"/>
        <v>9.2759756798182477E-2</v>
      </c>
      <c r="F12783" s="4"/>
    </row>
    <row r="12784" spans="1:6" ht="13.2" x14ac:dyDescent="0.25">
      <c r="A12784" s="5">
        <v>44876.583333333336</v>
      </c>
      <c r="B12784" s="6">
        <v>314.74</v>
      </c>
      <c r="C12784" s="6">
        <v>302.04012999999998</v>
      </c>
      <c r="D12784" s="6">
        <v>4.2046962435091102E-2</v>
      </c>
      <c r="E12784" s="4">
        <f t="shared" si="50"/>
        <v>8.4114331690563551E-2</v>
      </c>
      <c r="F12784" s="4"/>
    </row>
    <row r="12785" spans="1:6" ht="13.2" x14ac:dyDescent="0.25">
      <c r="A12785" s="5">
        <v>44876.625</v>
      </c>
      <c r="B12785" s="6">
        <v>301.58</v>
      </c>
      <c r="C12785" s="6">
        <v>271.68932999999998</v>
      </c>
      <c r="D12785" s="6">
        <v>0.110017828083274</v>
      </c>
      <c r="E12785" s="4">
        <f t="shared" si="50"/>
        <v>7.4125964216859061E-2</v>
      </c>
      <c r="F12785" s="4"/>
    </row>
    <row r="12786" spans="1:6" ht="13.2" x14ac:dyDescent="0.25">
      <c r="A12786" s="5">
        <v>44876.666666666664</v>
      </c>
      <c r="B12786" s="6">
        <v>234.16</v>
      </c>
      <c r="C12786" s="6">
        <v>207.13854000000001</v>
      </c>
      <c r="D12786" s="6">
        <v>0.13045114636802899</v>
      </c>
      <c r="E12786" s="4">
        <f t="shared" si="50"/>
        <v>7.2818654938589022E-2</v>
      </c>
      <c r="F12786" s="4"/>
    </row>
    <row r="12787" spans="1:6" ht="13.2" x14ac:dyDescent="0.25">
      <c r="A12787" s="5">
        <v>44876.708333333336</v>
      </c>
      <c r="B12787" s="6">
        <v>171.55</v>
      </c>
      <c r="C12787" s="6">
        <v>151.56295</v>
      </c>
      <c r="D12787" s="6">
        <v>0.13187292804738801</v>
      </c>
      <c r="E12787" s="4">
        <f t="shared" si="50"/>
        <v>7.7055965287079448E-2</v>
      </c>
      <c r="F12787" s="4"/>
    </row>
    <row r="12788" spans="1:6" ht="13.2" x14ac:dyDescent="0.25">
      <c r="A12788" s="5">
        <v>44876.75</v>
      </c>
      <c r="B12788" s="6">
        <v>158.41</v>
      </c>
      <c r="C12788" s="6">
        <v>133.94325000000001</v>
      </c>
      <c r="D12788" s="6">
        <v>0.182665046577561</v>
      </c>
      <c r="E12788" s="4">
        <f t="shared" si="50"/>
        <v>8.0864873015521407E-2</v>
      </c>
      <c r="F12788" s="4"/>
    </row>
    <row r="12789" spans="1:6" ht="13.2" x14ac:dyDescent="0.25">
      <c r="A12789" s="5">
        <v>44876.791666666664</v>
      </c>
      <c r="B12789" s="6">
        <v>156.25</v>
      </c>
      <c r="C12789" s="6">
        <v>134.47745</v>
      </c>
      <c r="D12789" s="6">
        <v>0.161904839807714</v>
      </c>
      <c r="E12789" s="4">
        <f t="shared" si="50"/>
        <v>8.2984731569403003E-2</v>
      </c>
      <c r="F12789" s="4"/>
    </row>
    <row r="12790" spans="1:6" ht="13.2" x14ac:dyDescent="0.25">
      <c r="A12790" s="5">
        <v>44876.833333333336</v>
      </c>
      <c r="B12790" s="6">
        <v>160.52000000000001</v>
      </c>
      <c r="C12790" s="6">
        <v>130.82534999999999</v>
      </c>
      <c r="D12790" s="6">
        <v>0.226979327783185</v>
      </c>
      <c r="E12790" s="4">
        <f t="shared" si="50"/>
        <v>8.7346361206373915E-2</v>
      </c>
      <c r="F12790" s="4"/>
    </row>
    <row r="12791" spans="1:6" ht="13.2" x14ac:dyDescent="0.25">
      <c r="A12791" s="5">
        <v>44876.875</v>
      </c>
      <c r="B12791" s="6">
        <v>159.97999999999999</v>
      </c>
      <c r="C12791" s="6">
        <v>131.18450999999999</v>
      </c>
      <c r="D12791" s="6">
        <v>0.21950373561634601</v>
      </c>
      <c r="E12791" s="4">
        <f t="shared" si="50"/>
        <v>9.1120316029195889E-2</v>
      </c>
      <c r="F12791" s="4"/>
    </row>
    <row r="12792" spans="1:6" ht="13.2" x14ac:dyDescent="0.25">
      <c r="A12792" s="5">
        <v>44876.916666666664</v>
      </c>
      <c r="B12792" s="6">
        <v>159.22999999999999</v>
      </c>
      <c r="C12792" s="6">
        <v>145.39854</v>
      </c>
      <c r="D12792" s="6">
        <v>9.5127915314692904E-2</v>
      </c>
      <c r="E12792" s="4">
        <f t="shared" si="50"/>
        <v>9.2834340066111354E-2</v>
      </c>
      <c r="F12792" s="4"/>
    </row>
    <row r="12793" spans="1:6" ht="13.2" x14ac:dyDescent="0.25">
      <c r="A12793" s="5">
        <v>44876.958333333336</v>
      </c>
      <c r="B12793" s="6">
        <v>177.41</v>
      </c>
      <c r="C12793" s="6">
        <v>176.48163</v>
      </c>
      <c r="D12793" s="6">
        <v>5.26043418796619E-3</v>
      </c>
      <c r="E12793" s="4">
        <f t="shared" si="50"/>
        <v>8.8193492522951666E-2</v>
      </c>
      <c r="F12793" s="4"/>
    </row>
    <row r="12794" spans="1:6" ht="13.2" x14ac:dyDescent="0.25">
      <c r="A12794" s="5">
        <v>44877</v>
      </c>
      <c r="B12794" s="6">
        <v>242.38</v>
      </c>
      <c r="C12794" s="6">
        <v>222.85872000000001</v>
      </c>
      <c r="D12794" s="6">
        <v>8.75948672773494E-2</v>
      </c>
      <c r="E12794" s="4">
        <f t="shared" si="50"/>
        <v>8.8099167871493675E-2</v>
      </c>
      <c r="F12794" s="4"/>
    </row>
    <row r="12795" spans="1:6" ht="13.2" x14ac:dyDescent="0.25">
      <c r="A12795" s="5">
        <v>44877.041666666664</v>
      </c>
      <c r="B12795" s="6">
        <v>304.99</v>
      </c>
      <c r="C12795" s="6">
        <v>260.38905999999997</v>
      </c>
      <c r="D12795" s="6">
        <v>0.17128576753570199</v>
      </c>
      <c r="E12795" s="4">
        <f t="shared" si="50"/>
        <v>9.161990540877972E-2</v>
      </c>
      <c r="F12795" s="4"/>
    </row>
    <row r="12796" spans="1:6" ht="13.2" x14ac:dyDescent="0.25">
      <c r="A12796" s="5">
        <v>44877.083333333336</v>
      </c>
      <c r="B12796" s="6">
        <v>316</v>
      </c>
      <c r="C12796" s="6">
        <v>275.78086999999999</v>
      </c>
      <c r="D12796" s="6">
        <v>0.145837272904389</v>
      </c>
      <c r="E12796" s="4">
        <f t="shared" si="50"/>
        <v>9.5177953998634046E-2</v>
      </c>
      <c r="F12796" s="4"/>
    </row>
    <row r="12797" spans="1:6" ht="13.2" x14ac:dyDescent="0.25">
      <c r="A12797" s="5">
        <v>44877.125</v>
      </c>
      <c r="B12797" s="6">
        <v>313.69</v>
      </c>
      <c r="C12797" s="6">
        <v>275.73581000000001</v>
      </c>
      <c r="D12797" s="6">
        <v>0.137646938205088</v>
      </c>
      <c r="E12797" s="4">
        <f t="shared" si="50"/>
        <v>9.7902835754800341E-2</v>
      </c>
      <c r="F12797" s="4"/>
    </row>
    <row r="12798" spans="1:6" ht="13.2" x14ac:dyDescent="0.25">
      <c r="A12798" s="5">
        <v>44877.166666666664</v>
      </c>
      <c r="B12798" s="6">
        <v>313.16000000000003</v>
      </c>
      <c r="C12798" s="6">
        <v>275.19222000000002</v>
      </c>
      <c r="D12798" s="6">
        <v>0.13796821727009501</v>
      </c>
      <c r="E12798" s="4">
        <f t="shared" si="50"/>
        <v>0.10055884414435362</v>
      </c>
      <c r="F12798" s="4"/>
    </row>
    <row r="12799" spans="1:6" ht="13.2" x14ac:dyDescent="0.25">
      <c r="A12799" s="5">
        <v>44877.208333333336</v>
      </c>
      <c r="B12799" s="6">
        <v>312.52999999999997</v>
      </c>
      <c r="C12799" s="6">
        <v>278.14236</v>
      </c>
      <c r="D12799" s="6">
        <v>0.12363323587245</v>
      </c>
      <c r="E12799" s="4">
        <f t="shared" si="50"/>
        <v>0.10418614668392938</v>
      </c>
      <c r="F12799" s="4"/>
    </row>
    <row r="12800" spans="1:6" ht="13.2" x14ac:dyDescent="0.25">
      <c r="A12800" s="5">
        <v>44877.25</v>
      </c>
      <c r="B12800" s="6">
        <v>315.08</v>
      </c>
      <c r="C12800" s="6">
        <v>278.47152999999997</v>
      </c>
      <c r="D12800" s="6">
        <v>0.13146216419323001</v>
      </c>
      <c r="E12800" s="4">
        <f t="shared" si="50"/>
        <v>0.10932291171004127</v>
      </c>
      <c r="F12800" s="4"/>
    </row>
    <row r="12801" spans="1:6" ht="13.2" x14ac:dyDescent="0.25">
      <c r="A12801" s="5">
        <v>44877.291666666664</v>
      </c>
      <c r="B12801" s="6">
        <v>313.82</v>
      </c>
      <c r="C12801" s="6">
        <v>273.92083000000002</v>
      </c>
      <c r="D12801" s="6">
        <v>0.145659495847759</v>
      </c>
      <c r="E12801" s="4">
        <f t="shared" si="50"/>
        <v>0.11476693892172581</v>
      </c>
      <c r="F12801" s="4"/>
    </row>
    <row r="12802" spans="1:6" ht="13.2" x14ac:dyDescent="0.25">
      <c r="A12802" s="5">
        <v>44877.333333333336</v>
      </c>
      <c r="B12802" s="6">
        <v>310.13</v>
      </c>
      <c r="C12802" s="6">
        <v>270.57938999999999</v>
      </c>
      <c r="D12802" s="6">
        <v>0.146170075998766</v>
      </c>
      <c r="E12802" s="4">
        <f t="shared" si="50"/>
        <v>0.11944672157530373</v>
      </c>
      <c r="F12802" s="4"/>
    </row>
    <row r="12803" spans="1:6" ht="13.2" x14ac:dyDescent="0.25">
      <c r="A12803" s="5">
        <v>44877.375</v>
      </c>
      <c r="B12803" s="6">
        <v>323.7</v>
      </c>
      <c r="C12803" s="6">
        <v>267.98853000000003</v>
      </c>
      <c r="D12803" s="6">
        <v>0.20788751667841801</v>
      </c>
      <c r="E12803" s="4">
        <f t="shared" si="50"/>
        <v>0.12467266973942599</v>
      </c>
      <c r="F12803" s="4"/>
    </row>
    <row r="12804" spans="1:6" ht="13.2" x14ac:dyDescent="0.25">
      <c r="A12804" s="5">
        <v>44877.416666666664</v>
      </c>
      <c r="B12804" s="6">
        <v>315.20999999999998</v>
      </c>
      <c r="C12804" s="6">
        <v>266.68871000000001</v>
      </c>
      <c r="D12804" s="6">
        <v>0.18193979790145501</v>
      </c>
      <c r="E12804" s="4">
        <f t="shared" si="50"/>
        <v>0.12913149760761397</v>
      </c>
      <c r="F12804" s="4"/>
    </row>
    <row r="12805" spans="1:6" ht="13.2" x14ac:dyDescent="0.25">
      <c r="A12805" s="5">
        <v>44877.458333333336</v>
      </c>
      <c r="B12805" s="6">
        <v>321.14</v>
      </c>
      <c r="C12805" s="6">
        <v>264.88477999999998</v>
      </c>
      <c r="D12805" s="6">
        <v>0.212376188620576</v>
      </c>
      <c r="E12805" s="4">
        <f t="shared" si="50"/>
        <v>0.13546251072645313</v>
      </c>
      <c r="F12805" s="4"/>
    </row>
    <row r="12806" spans="1:6" ht="13.2" x14ac:dyDescent="0.25">
      <c r="A12806" s="5">
        <v>44877.5</v>
      </c>
      <c r="B12806" s="6">
        <v>326.43</v>
      </c>
      <c r="C12806" s="6">
        <v>265.20155999999997</v>
      </c>
      <c r="D12806" s="6">
        <v>0.23087511249933801</v>
      </c>
      <c r="E12806" s="4">
        <f t="shared" si="50"/>
        <v>0.14241701687333191</v>
      </c>
      <c r="F12806" s="4"/>
    </row>
    <row r="12807" spans="1:6" ht="13.2" x14ac:dyDescent="0.25">
      <c r="A12807" s="5">
        <v>44877.541666666664</v>
      </c>
      <c r="B12807" s="6">
        <v>325.06</v>
      </c>
      <c r="C12807" s="6">
        <v>267.57141000000001</v>
      </c>
      <c r="D12807" s="6">
        <v>0.21485326104160299</v>
      </c>
      <c r="E12807" s="4">
        <f t="shared" si="50"/>
        <v>0.14920916983614443</v>
      </c>
      <c r="F12807" s="4"/>
    </row>
    <row r="12808" spans="1:6" ht="13.2" x14ac:dyDescent="0.25">
      <c r="A12808" s="5">
        <v>44877.583333333336</v>
      </c>
      <c r="B12808" s="6">
        <v>315.17</v>
      </c>
      <c r="C12808" s="6">
        <v>263.00482</v>
      </c>
      <c r="D12808" s="6">
        <v>0.198343056982758</v>
      </c>
      <c r="E12808" s="4">
        <f t="shared" si="50"/>
        <v>0.15572150710896387</v>
      </c>
      <c r="F12808" s="4"/>
    </row>
    <row r="12809" spans="1:6" ht="13.2" x14ac:dyDescent="0.25">
      <c r="A12809" s="5">
        <v>44877.625</v>
      </c>
      <c r="B12809" s="6">
        <v>306.16000000000003</v>
      </c>
      <c r="C12809" s="6">
        <v>230.07605000000001</v>
      </c>
      <c r="D12809" s="6">
        <v>0.33069043909611601</v>
      </c>
      <c r="E12809" s="4">
        <f t="shared" si="50"/>
        <v>0.16491619923449896</v>
      </c>
      <c r="F12809" s="4"/>
    </row>
    <row r="12810" spans="1:6" ht="13.2" x14ac:dyDescent="0.25">
      <c r="A12810" s="5">
        <v>44877.666666666664</v>
      </c>
      <c r="B12810" s="6">
        <v>216.57</v>
      </c>
      <c r="C12810" s="6">
        <v>176.85525999999999</v>
      </c>
      <c r="D12810" s="6">
        <v>0.224560694434533</v>
      </c>
      <c r="E12810" s="4">
        <f t="shared" si="50"/>
        <v>0.16883743040393664</v>
      </c>
      <c r="F12810" s="4"/>
    </row>
    <row r="12811" spans="1:6" ht="13.2" x14ac:dyDescent="0.25">
      <c r="A12811" s="5">
        <v>44877.708333333336</v>
      </c>
      <c r="B12811" s="6">
        <v>141.52000000000001</v>
      </c>
      <c r="C12811" s="6">
        <v>135.30068</v>
      </c>
      <c r="D12811" s="6">
        <v>4.5966657373784102E-2</v>
      </c>
      <c r="E12811" s="4">
        <f t="shared" si="50"/>
        <v>0.16525800245920313</v>
      </c>
      <c r="F12811" s="4"/>
    </row>
    <row r="12812" spans="1:6" ht="13.2" x14ac:dyDescent="0.25">
      <c r="A12812" s="5">
        <v>44877.75</v>
      </c>
      <c r="B12812" s="6">
        <v>123.51</v>
      </c>
      <c r="C12812" s="6">
        <v>123.64036</v>
      </c>
      <c r="D12812" s="6">
        <v>1.05434827268374E-3</v>
      </c>
      <c r="E12812" s="4">
        <f t="shared" si="50"/>
        <v>0.15769089002983325</v>
      </c>
      <c r="F12812" s="4"/>
    </row>
    <row r="12813" spans="1:6" ht="13.2" x14ac:dyDescent="0.25">
      <c r="A12813" s="5">
        <v>44877.791666666664</v>
      </c>
      <c r="B12813" s="6">
        <v>120.87</v>
      </c>
      <c r="C12813" s="6">
        <v>125.06501</v>
      </c>
      <c r="D12813" s="6">
        <v>3.3542635146312998E-2</v>
      </c>
      <c r="E12813" s="4">
        <f t="shared" si="50"/>
        <v>0.15234246483560823</v>
      </c>
      <c r="F12813" s="4"/>
    </row>
    <row r="12814" spans="1:6" ht="13.2" x14ac:dyDescent="0.25">
      <c r="A12814" s="5">
        <v>44877.833333333336</v>
      </c>
      <c r="B12814" s="6">
        <v>121.55</v>
      </c>
      <c r="C12814" s="6">
        <v>122.42699</v>
      </c>
      <c r="D12814" s="6">
        <v>7.1633714101768404E-3</v>
      </c>
      <c r="E12814" s="4">
        <f t="shared" si="50"/>
        <v>0.14318346665339951</v>
      </c>
      <c r="F12814" s="4"/>
    </row>
    <row r="12815" spans="1:6" ht="13.2" x14ac:dyDescent="0.25">
      <c r="A12815" s="5">
        <v>44877.875</v>
      </c>
      <c r="B12815" s="6">
        <v>115.2</v>
      </c>
      <c r="C12815" s="6">
        <v>123.24527</v>
      </c>
      <c r="D12815" s="6">
        <v>6.5278529553304501E-2</v>
      </c>
      <c r="E12815" s="4">
        <f t="shared" si="50"/>
        <v>0.1367574164007728</v>
      </c>
      <c r="F12815" s="4"/>
    </row>
    <row r="12816" spans="1:6" ht="13.2" x14ac:dyDescent="0.25">
      <c r="A12816" s="5">
        <v>44877.916666666664</v>
      </c>
      <c r="B12816" s="6">
        <v>111.55</v>
      </c>
      <c r="C12816" s="6">
        <v>139.07687999999999</v>
      </c>
      <c r="D12816" s="6">
        <v>0.19792563652563899</v>
      </c>
      <c r="E12816" s="4">
        <f t="shared" si="50"/>
        <v>0.14104065478456221</v>
      </c>
      <c r="F12816" s="4"/>
    </row>
    <row r="12817" spans="1:6" ht="13.2" x14ac:dyDescent="0.25">
      <c r="A12817" s="5">
        <v>44877.958333333336</v>
      </c>
      <c r="B12817" s="6">
        <v>127.66</v>
      </c>
      <c r="C12817" s="6">
        <v>172.74014</v>
      </c>
      <c r="D12817" s="6">
        <v>0.26097084325623399</v>
      </c>
      <c r="E12817" s="4">
        <f t="shared" si="50"/>
        <v>0.1516952551624067</v>
      </c>
      <c r="F12817" s="4"/>
    </row>
    <row r="12818" spans="1:6" ht="13.2" x14ac:dyDescent="0.25">
      <c r="A12818" s="5">
        <v>44878</v>
      </c>
      <c r="B12818" s="6">
        <v>183.18</v>
      </c>
      <c r="C12818" s="6">
        <v>198.35804999999999</v>
      </c>
      <c r="D12818" s="6">
        <v>7.6518447322909106E-2</v>
      </c>
      <c r="E12818" s="4">
        <f t="shared" si="50"/>
        <v>0.15123373766430501</v>
      </c>
      <c r="F12818" s="4"/>
    </row>
    <row r="12819" spans="1:6" ht="13.2" x14ac:dyDescent="0.25">
      <c r="A12819" s="5">
        <v>44878.041666666664</v>
      </c>
      <c r="B12819" s="6">
        <v>267.39999999999998</v>
      </c>
      <c r="C12819" s="6">
        <v>232.51449</v>
      </c>
      <c r="D12819" s="6">
        <v>0.15003585367948399</v>
      </c>
      <c r="E12819" s="4">
        <f t="shared" si="50"/>
        <v>0.1503483245869626</v>
      </c>
      <c r="F12819" s="4"/>
    </row>
    <row r="12820" spans="1:6" ht="13.2" x14ac:dyDescent="0.25">
      <c r="A12820" s="5">
        <v>44878.083333333336</v>
      </c>
      <c r="B12820" s="6">
        <v>271.35000000000002</v>
      </c>
      <c r="C12820" s="6">
        <v>248.64635000000001</v>
      </c>
      <c r="D12820" s="6">
        <v>9.1309001720717001E-2</v>
      </c>
      <c r="E12820" s="4">
        <f t="shared" si="50"/>
        <v>0.14807631328764295</v>
      </c>
      <c r="F12820" s="4"/>
    </row>
    <row r="12821" spans="1:6" ht="13.2" x14ac:dyDescent="0.25">
      <c r="A12821" s="5">
        <v>44878.125</v>
      </c>
      <c r="B12821" s="6">
        <v>268.41000000000003</v>
      </c>
      <c r="C12821" s="6">
        <v>251.13034999999999</v>
      </c>
      <c r="D12821" s="6">
        <v>6.8807493797543903E-2</v>
      </c>
      <c r="E12821" s="4">
        <f t="shared" si="50"/>
        <v>0.14520800310399526</v>
      </c>
      <c r="F12821" s="4"/>
    </row>
    <row r="12822" spans="1:6" ht="13.2" x14ac:dyDescent="0.25">
      <c r="A12822" s="5">
        <v>44878.166666666664</v>
      </c>
      <c r="B12822" s="6">
        <v>267.04000000000002</v>
      </c>
      <c r="C12822" s="6">
        <v>250.31746000000001</v>
      </c>
      <c r="D12822" s="6">
        <v>6.6805327922390995E-2</v>
      </c>
      <c r="E12822" s="4">
        <f t="shared" si="50"/>
        <v>0.14224288271450761</v>
      </c>
      <c r="F12822" s="4"/>
    </row>
    <row r="12823" spans="1:6" ht="13.2" x14ac:dyDescent="0.25">
      <c r="A12823" s="5">
        <v>44878.208333333336</v>
      </c>
      <c r="B12823" s="6">
        <v>258.27999999999997</v>
      </c>
      <c r="C12823" s="6">
        <v>250.39331000000001</v>
      </c>
      <c r="D12823" s="6">
        <v>3.1497207333534401E-2</v>
      </c>
      <c r="E12823" s="4">
        <f t="shared" si="50"/>
        <v>0.1384038815253861</v>
      </c>
      <c r="F12823" s="4"/>
    </row>
    <row r="12824" spans="1:6" ht="13.2" x14ac:dyDescent="0.25">
      <c r="A12824" s="5">
        <v>44878.25</v>
      </c>
      <c r="B12824" s="6">
        <v>254.36</v>
      </c>
      <c r="C12824" s="6">
        <v>249.11855</v>
      </c>
      <c r="D12824" s="6">
        <v>2.1039982771254899E-2</v>
      </c>
      <c r="E12824" s="4">
        <f t="shared" si="50"/>
        <v>0.13380295729947048</v>
      </c>
      <c r="F12824" s="4"/>
    </row>
    <row r="12825" spans="1:6" ht="13.2" x14ac:dyDescent="0.25">
      <c r="A12825" s="5">
        <v>44878.291666666664</v>
      </c>
      <c r="B12825" s="6">
        <v>252.35</v>
      </c>
      <c r="C12825" s="6">
        <v>245.05475999999999</v>
      </c>
      <c r="D12825" s="6">
        <v>2.9769835933813299E-2</v>
      </c>
      <c r="E12825" s="4">
        <f t="shared" si="50"/>
        <v>0.12897422146972273</v>
      </c>
      <c r="F12825" s="4"/>
    </row>
    <row r="12826" spans="1:6" ht="13.2" x14ac:dyDescent="0.25">
      <c r="A12826" s="5">
        <v>44878.333333333336</v>
      </c>
      <c r="B12826" s="6">
        <v>260.63</v>
      </c>
      <c r="C12826" s="6">
        <v>242.98117999999999</v>
      </c>
      <c r="D12826" s="6">
        <v>7.2634514327405905E-2</v>
      </c>
      <c r="E12826" s="4">
        <f t="shared" si="50"/>
        <v>0.12591023973341608</v>
      </c>
      <c r="F12826" s="4"/>
    </row>
    <row r="12827" spans="1:6" ht="13.2" x14ac:dyDescent="0.25">
      <c r="A12827" s="5">
        <v>44878.375</v>
      </c>
      <c r="B12827" s="6">
        <v>281.64999999999998</v>
      </c>
      <c r="C12827" s="6">
        <v>241.06457</v>
      </c>
      <c r="D12827" s="6">
        <v>0.168359166176929</v>
      </c>
      <c r="E12827" s="4">
        <f t="shared" si="50"/>
        <v>0.12426322512918736</v>
      </c>
      <c r="F12827" s="4"/>
    </row>
    <row r="12828" spans="1:6" ht="13.2" x14ac:dyDescent="0.25">
      <c r="A12828" s="5">
        <v>44878.416666666664</v>
      </c>
      <c r="B12828" s="6">
        <v>280.91000000000003</v>
      </c>
      <c r="C12828" s="6">
        <v>239.38638</v>
      </c>
      <c r="D12828" s="6">
        <v>0.17345857354123401</v>
      </c>
      <c r="E12828" s="4">
        <f t="shared" si="50"/>
        <v>0.12390984078084481</v>
      </c>
      <c r="F12828" s="4"/>
    </row>
    <row r="12829" spans="1:6" ht="13.2" x14ac:dyDescent="0.25">
      <c r="A12829" s="5">
        <v>44878.458333333336</v>
      </c>
      <c r="B12829" s="6">
        <v>282.57</v>
      </c>
      <c r="C12829" s="6">
        <v>239.14363</v>
      </c>
      <c r="D12829" s="6">
        <v>0.18159116343596499</v>
      </c>
      <c r="E12829" s="4">
        <f t="shared" si="50"/>
        <v>0.12262713139815268</v>
      </c>
      <c r="F12829" s="4"/>
    </row>
    <row r="12830" spans="1:6" ht="13.2" x14ac:dyDescent="0.25">
      <c r="A12830" s="5">
        <v>44878.5</v>
      </c>
      <c r="B12830" s="6">
        <v>279.77999999999997</v>
      </c>
      <c r="C12830" s="6">
        <v>243.18047999999999</v>
      </c>
      <c r="D12830" s="6">
        <v>0.150503527256792</v>
      </c>
      <c r="E12830" s="4">
        <f t="shared" si="50"/>
        <v>0.11927831534637991</v>
      </c>
      <c r="F12830" s="4"/>
    </row>
    <row r="12831" spans="1:6" ht="13.2" x14ac:dyDescent="0.25">
      <c r="A12831" s="5">
        <v>44878.541666666664</v>
      </c>
      <c r="B12831" s="6">
        <v>281.77999999999997</v>
      </c>
      <c r="C12831" s="6">
        <v>246.08011999999999</v>
      </c>
      <c r="D12831" s="6">
        <v>0.145074214040532</v>
      </c>
      <c r="E12831" s="4">
        <f t="shared" si="50"/>
        <v>0.11637085505466865</v>
      </c>
      <c r="F12831" s="4"/>
    </row>
    <row r="12832" spans="1:6" ht="13.2" x14ac:dyDescent="0.25">
      <c r="A12832" s="5">
        <v>44878.583333333336</v>
      </c>
      <c r="B12832" s="6">
        <v>279.66000000000003</v>
      </c>
      <c r="C12832" s="6">
        <v>236.36134999999999</v>
      </c>
      <c r="D12832" s="6">
        <v>0.18318836814902201</v>
      </c>
      <c r="E12832" s="4">
        <f t="shared" si="50"/>
        <v>0.1157394096865963</v>
      </c>
      <c r="F12832" s="4"/>
    </row>
    <row r="12833" spans="1:6" ht="13.2" x14ac:dyDescent="0.25">
      <c r="A12833" s="5">
        <v>44878.625</v>
      </c>
      <c r="B12833" s="6">
        <v>258.39999999999998</v>
      </c>
      <c r="C12833" s="6">
        <v>202.29856000000001</v>
      </c>
      <c r="D12833" s="6">
        <v>0.27732001651420501</v>
      </c>
      <c r="E12833" s="4">
        <f t="shared" si="50"/>
        <v>0.1135156420790167</v>
      </c>
      <c r="F12833" s="4"/>
    </row>
    <row r="12834" spans="1:6" ht="13.2" x14ac:dyDescent="0.25">
      <c r="A12834" s="5">
        <v>44878.666666666664</v>
      </c>
      <c r="B12834" s="6">
        <v>171.58</v>
      </c>
      <c r="C12834" s="6">
        <v>155.73369</v>
      </c>
      <c r="D12834" s="6">
        <v>0.101752613708697</v>
      </c>
      <c r="E12834" s="4">
        <f t="shared" si="50"/>
        <v>0.1083986387154402</v>
      </c>
      <c r="F12834" s="4"/>
    </row>
    <row r="12835" spans="1:6" ht="13.2" x14ac:dyDescent="0.25">
      <c r="A12835" s="5">
        <v>44878.708333333336</v>
      </c>
      <c r="B12835" s="6">
        <v>116.5</v>
      </c>
      <c r="C12835" s="6">
        <v>120.69954</v>
      </c>
      <c r="D12835" s="6">
        <v>3.4793338897563302E-2</v>
      </c>
      <c r="E12835" s="4">
        <f t="shared" si="50"/>
        <v>0.107933083778931</v>
      </c>
      <c r="F12835" s="4"/>
    </row>
    <row r="12836" spans="1:6" ht="13.2" x14ac:dyDescent="0.25">
      <c r="A12836" s="5">
        <v>44878.75</v>
      </c>
      <c r="B12836" s="6">
        <v>110.88</v>
      </c>
      <c r="C12836" s="6">
        <v>110.71160999999999</v>
      </c>
      <c r="D12836" s="6">
        <v>1.52097869410446E-3</v>
      </c>
      <c r="E12836" s="4">
        <f t="shared" si="50"/>
        <v>0.10795252671315686</v>
      </c>
      <c r="F12836" s="4"/>
    </row>
    <row r="12837" spans="1:6" ht="13.2" x14ac:dyDescent="0.25">
      <c r="A12837" s="5">
        <v>44878.791666666664</v>
      </c>
      <c r="B12837" s="6">
        <v>115.29</v>
      </c>
      <c r="C12837" s="6">
        <v>113.45769</v>
      </c>
      <c r="D12837" s="6">
        <v>1.6149720657982699E-2</v>
      </c>
      <c r="E12837" s="4">
        <f t="shared" si="50"/>
        <v>0.10722782194280978</v>
      </c>
      <c r="F12837" s="4"/>
    </row>
    <row r="12838" spans="1:6" ht="13.2" x14ac:dyDescent="0.25">
      <c r="A12838" s="5">
        <v>44878.833333333336</v>
      </c>
      <c r="B12838" s="6">
        <v>118.09</v>
      </c>
      <c r="C12838" s="6">
        <v>113.84220000000001</v>
      </c>
      <c r="D12838" s="6">
        <v>3.7313052628989901E-2</v>
      </c>
      <c r="E12838" s="4">
        <f t="shared" si="50"/>
        <v>0.1084840586602603</v>
      </c>
      <c r="F12838" s="4"/>
    </row>
    <row r="12839" spans="1:6" ht="13.2" x14ac:dyDescent="0.25">
      <c r="A12839" s="5">
        <v>44878.875</v>
      </c>
      <c r="B12839" s="6">
        <v>119.72</v>
      </c>
      <c r="C12839" s="6">
        <v>113.99351</v>
      </c>
      <c r="D12839" s="6">
        <v>5.0235228303786697E-2</v>
      </c>
      <c r="E12839" s="4">
        <f t="shared" si="50"/>
        <v>0.10785725444153042</v>
      </c>
      <c r="F12839" s="4"/>
    </row>
    <row r="12840" spans="1:6" ht="13.2" x14ac:dyDescent="0.25">
      <c r="A12840" s="5">
        <v>44878.916666666664</v>
      </c>
      <c r="B12840" s="6">
        <v>121.72</v>
      </c>
      <c r="C12840" s="6">
        <v>124.96935999999999</v>
      </c>
      <c r="D12840" s="6">
        <v>2.6001253427239999E-2</v>
      </c>
      <c r="E12840" s="4">
        <f t="shared" si="50"/>
        <v>0.10069373847909711</v>
      </c>
      <c r="F12840" s="4"/>
    </row>
    <row r="12841" spans="1:6" ht="13.2" x14ac:dyDescent="0.25">
      <c r="A12841" s="5">
        <v>44878.958333333336</v>
      </c>
      <c r="B12841" s="6">
        <v>126.27</v>
      </c>
      <c r="C12841" s="6">
        <v>154.48946000000001</v>
      </c>
      <c r="D12841" s="6">
        <v>0.182662687797601</v>
      </c>
      <c r="E12841" s="4">
        <f t="shared" si="50"/>
        <v>9.7430898668320762E-2</v>
      </c>
      <c r="F12841" s="4"/>
    </row>
    <row r="12842" spans="1:6" ht="13.2" x14ac:dyDescent="0.25">
      <c r="A12842" s="5">
        <v>44879</v>
      </c>
      <c r="B12842" s="6">
        <v>179.53</v>
      </c>
      <c r="C12842" s="6">
        <v>194.14196000000001</v>
      </c>
      <c r="D12842" s="6">
        <v>7.5264306592969399E-2</v>
      </c>
      <c r="E12842" s="4">
        <f t="shared" si="50"/>
        <v>9.7378642804573257E-2</v>
      </c>
      <c r="F12842" s="4"/>
    </row>
    <row r="12843" spans="1:6" ht="13.2" x14ac:dyDescent="0.25">
      <c r="A12843" s="5">
        <v>44879.041666666664</v>
      </c>
      <c r="B12843" s="6">
        <v>291.52</v>
      </c>
      <c r="C12843" s="6">
        <v>227.56995000000001</v>
      </c>
      <c r="D12843" s="6">
        <v>0.28101271718871401</v>
      </c>
      <c r="E12843" s="4">
        <f t="shared" si="50"/>
        <v>0.10283601211745781</v>
      </c>
      <c r="F12843" s="4"/>
    </row>
    <row r="12844" spans="1:6" ht="13.2" x14ac:dyDescent="0.25">
      <c r="A12844" s="5">
        <v>44879.083333333336</v>
      </c>
      <c r="B12844" s="6">
        <v>313.81</v>
      </c>
      <c r="C12844" s="6">
        <v>244.4915</v>
      </c>
      <c r="D12844" s="6">
        <v>0.28352110400566</v>
      </c>
      <c r="E12844" s="4">
        <f t="shared" si="50"/>
        <v>0.11084484971266378</v>
      </c>
      <c r="F12844" s="4"/>
    </row>
    <row r="12845" spans="1:6" ht="13.2" x14ac:dyDescent="0.25">
      <c r="A12845" s="5">
        <v>44879.125</v>
      </c>
      <c r="B12845" s="6">
        <v>307.19</v>
      </c>
      <c r="C12845" s="6">
        <v>247.16355999999999</v>
      </c>
      <c r="D12845" s="6">
        <v>0.242861204944612</v>
      </c>
      <c r="E12845" s="4">
        <f t="shared" si="50"/>
        <v>0.11809708767712496</v>
      </c>
      <c r="F12845" s="4"/>
    </row>
    <row r="12846" spans="1:6" ht="13.2" x14ac:dyDescent="0.25">
      <c r="A12846" s="5">
        <v>44879.166666666664</v>
      </c>
      <c r="B12846" s="6">
        <v>295.51</v>
      </c>
      <c r="C12846" s="6">
        <v>248.46988999999999</v>
      </c>
      <c r="D12846" s="6">
        <v>0.189319156538444</v>
      </c>
      <c r="E12846" s="4">
        <f t="shared" si="50"/>
        <v>0.12320183053612717</v>
      </c>
      <c r="F12846" s="4"/>
    </row>
    <row r="12847" spans="1:6" ht="13.2" x14ac:dyDescent="0.25">
      <c r="A12847" s="5">
        <v>44879.208333333336</v>
      </c>
      <c r="B12847" s="6">
        <v>289.56</v>
      </c>
      <c r="C12847" s="6">
        <v>252.64535000000001</v>
      </c>
      <c r="D12847" s="6">
        <v>0.14611252492871901</v>
      </c>
      <c r="E12847" s="4">
        <f t="shared" si="50"/>
        <v>0.12797746876925989</v>
      </c>
      <c r="F12847" s="4"/>
    </row>
    <row r="12848" spans="1:6" ht="13.2" x14ac:dyDescent="0.25">
      <c r="A12848" s="5">
        <v>44879.25</v>
      </c>
      <c r="B12848" s="6">
        <v>319.91000000000003</v>
      </c>
      <c r="C12848" s="6">
        <v>253.99336</v>
      </c>
      <c r="D12848" s="6">
        <v>0.259521115040172</v>
      </c>
      <c r="E12848" s="4">
        <f t="shared" si="50"/>
        <v>0.13791418261379806</v>
      </c>
      <c r="F12848" s="4"/>
    </row>
    <row r="12849" spans="1:6" ht="13.2" x14ac:dyDescent="0.25">
      <c r="A12849" s="5">
        <v>44879.291666666664</v>
      </c>
      <c r="B12849" s="6">
        <v>321.56</v>
      </c>
      <c r="C12849" s="6">
        <v>250.64562000000001</v>
      </c>
      <c r="D12849" s="6">
        <v>0.28292686702444603</v>
      </c>
      <c r="E12849" s="4">
        <f t="shared" si="50"/>
        <v>0.14846239224257443</v>
      </c>
      <c r="F12849" s="4"/>
    </row>
    <row r="12850" spans="1:6" ht="13.2" x14ac:dyDescent="0.25">
      <c r="A12850" s="5">
        <v>44879.333333333336</v>
      </c>
      <c r="B12850" s="6">
        <v>320.13</v>
      </c>
      <c r="C12850" s="6">
        <v>248.31099</v>
      </c>
      <c r="D12850" s="6">
        <v>0.28923009005763201</v>
      </c>
      <c r="E12850" s="4">
        <f t="shared" si="50"/>
        <v>0.1574872078980005</v>
      </c>
      <c r="F12850" s="4"/>
    </row>
    <row r="12851" spans="1:6" ht="13.2" x14ac:dyDescent="0.25">
      <c r="A12851" s="5">
        <v>44879.375</v>
      </c>
      <c r="B12851" s="6">
        <v>313.25</v>
      </c>
      <c r="C12851" s="6">
        <v>247.34696</v>
      </c>
      <c r="D12851" s="6">
        <v>0.26643966030550698</v>
      </c>
      <c r="E12851" s="4">
        <f t="shared" si="50"/>
        <v>0.16157389515335793</v>
      </c>
      <c r="F12851" s="4"/>
    </row>
    <row r="12852" spans="1:6" ht="13.2" x14ac:dyDescent="0.25">
      <c r="A12852" s="5">
        <v>44879.416666666664</v>
      </c>
      <c r="B12852" s="6">
        <v>311.35000000000002</v>
      </c>
      <c r="C12852" s="6">
        <v>249.81404000000001</v>
      </c>
      <c r="D12852" s="6">
        <v>0.24632706792620601</v>
      </c>
      <c r="E12852" s="4">
        <f t="shared" si="50"/>
        <v>0.16461008241939842</v>
      </c>
      <c r="F12852" s="4"/>
    </row>
    <row r="12853" spans="1:6" ht="13.2" x14ac:dyDescent="0.25">
      <c r="A12853" s="5">
        <v>44879.458333333336</v>
      </c>
      <c r="B12853" s="6">
        <v>309.95999999999998</v>
      </c>
      <c r="C12853" s="6">
        <v>253.56062</v>
      </c>
      <c r="D12853" s="6">
        <v>0.222429571279641</v>
      </c>
      <c r="E12853" s="4">
        <f t="shared" si="50"/>
        <v>0.16631168274621827</v>
      </c>
      <c r="F12853" s="4"/>
    </row>
    <row r="12854" spans="1:6" ht="13.2" x14ac:dyDescent="0.25">
      <c r="A12854" s="5">
        <v>44879.5</v>
      </c>
      <c r="B12854" s="6">
        <v>308.58</v>
      </c>
      <c r="C12854" s="6">
        <v>256.35212999999999</v>
      </c>
      <c r="D12854" s="6">
        <v>0.20373487827075901</v>
      </c>
      <c r="E12854" s="4">
        <f t="shared" si="50"/>
        <v>0.16852965570513354</v>
      </c>
      <c r="F12854" s="4"/>
    </row>
    <row r="12855" spans="1:6" ht="13.2" x14ac:dyDescent="0.25">
      <c r="A12855" s="5">
        <v>44879.541666666664</v>
      </c>
      <c r="B12855" s="6">
        <v>309.02</v>
      </c>
      <c r="C12855" s="6">
        <v>254.78767999999999</v>
      </c>
      <c r="D12855" s="6">
        <v>0.21285299195000301</v>
      </c>
      <c r="E12855" s="4">
        <f t="shared" si="50"/>
        <v>0.17135377145136152</v>
      </c>
      <c r="F12855" s="4"/>
    </row>
    <row r="12856" spans="1:6" ht="13.2" x14ac:dyDescent="0.25">
      <c r="A12856" s="5">
        <v>44879.583333333336</v>
      </c>
      <c r="B12856" s="6">
        <v>313.02999999999997</v>
      </c>
      <c r="C12856" s="6">
        <v>245.05394000000001</v>
      </c>
      <c r="D12856" s="6">
        <v>0.27739223454232098</v>
      </c>
      <c r="E12856" s="4">
        <f t="shared" si="50"/>
        <v>0.17527893255108229</v>
      </c>
      <c r="F12856" s="4"/>
    </row>
    <row r="12857" spans="1:6" ht="13.2" x14ac:dyDescent="0.25">
      <c r="A12857" s="5">
        <v>44879.625</v>
      </c>
      <c r="B12857" s="6">
        <v>317.42</v>
      </c>
      <c r="C12857" s="6">
        <v>214.44452999999999</v>
      </c>
      <c r="D12857" s="6">
        <v>0.48019630064707097</v>
      </c>
      <c r="E12857" s="4">
        <f t="shared" si="50"/>
        <v>0.18373211105661835</v>
      </c>
      <c r="F12857" s="4"/>
    </row>
    <row r="12858" spans="1:6" ht="13.2" x14ac:dyDescent="0.25">
      <c r="A12858" s="5">
        <v>44879.666666666664</v>
      </c>
      <c r="B12858" s="6">
        <v>229.08</v>
      </c>
      <c r="C12858" s="6">
        <v>168.58770999999999</v>
      </c>
      <c r="D12858" s="6">
        <v>0.35881791145985598</v>
      </c>
      <c r="E12858" s="4">
        <f t="shared" si="50"/>
        <v>0.19444316512958335</v>
      </c>
      <c r="F12858" s="4"/>
    </row>
    <row r="12859" spans="1:6" ht="13.2" x14ac:dyDescent="0.25">
      <c r="A12859" s="5">
        <v>44879.708333333336</v>
      </c>
      <c r="B12859" s="6">
        <v>159.41</v>
      </c>
      <c r="C12859" s="6">
        <v>131.37709000000001</v>
      </c>
      <c r="D12859" s="6">
        <v>0.213377461778153</v>
      </c>
      <c r="E12859" s="4">
        <f t="shared" si="50"/>
        <v>0.20188417024960792</v>
      </c>
      <c r="F12859" s="4"/>
    </row>
    <row r="12860" spans="1:6" ht="13.2" x14ac:dyDescent="0.25">
      <c r="A12860" s="5">
        <v>44879.75</v>
      </c>
      <c r="B12860" s="6">
        <v>146.97</v>
      </c>
      <c r="C12860" s="6">
        <v>119.41058</v>
      </c>
      <c r="D12860" s="6">
        <v>0.23079546217763899</v>
      </c>
      <c r="E12860" s="4">
        <f t="shared" si="50"/>
        <v>0.21143727372808852</v>
      </c>
      <c r="F12860" s="4"/>
    </row>
    <row r="12861" spans="1:6" ht="13.2" x14ac:dyDescent="0.25">
      <c r="A12861" s="5">
        <v>44879.791666666664</v>
      </c>
      <c r="B12861" s="6">
        <v>145.86000000000001</v>
      </c>
      <c r="C12861" s="6">
        <v>122.00700999999999</v>
      </c>
      <c r="D12861" s="6">
        <v>0.195505077945931</v>
      </c>
      <c r="E12861" s="4">
        <f t="shared" si="50"/>
        <v>0.21891041361508637</v>
      </c>
      <c r="F12861" s="4"/>
    </row>
    <row r="12862" spans="1:6" ht="13.2" x14ac:dyDescent="0.25">
      <c r="A12862" s="5">
        <v>44879.833333333336</v>
      </c>
      <c r="B12862" s="6">
        <v>147.63</v>
      </c>
      <c r="C12862" s="6">
        <v>122.58362</v>
      </c>
      <c r="D12862" s="6">
        <v>0.20432077303639701</v>
      </c>
      <c r="E12862" s="4">
        <f t="shared" si="50"/>
        <v>0.22586906863206166</v>
      </c>
      <c r="F12862" s="4"/>
    </row>
    <row r="12863" spans="1:6" ht="13.2" x14ac:dyDescent="0.25">
      <c r="A12863" s="5">
        <v>44879.875</v>
      </c>
      <c r="B12863" s="6">
        <v>149.66</v>
      </c>
      <c r="C12863" s="6">
        <v>122.5938</v>
      </c>
      <c r="D12863" s="6">
        <v>0.220779517398106</v>
      </c>
      <c r="E12863" s="4">
        <f t="shared" si="50"/>
        <v>0.23297508067765829</v>
      </c>
      <c r="F12863" s="4"/>
    </row>
    <row r="12864" spans="1:6" ht="13.2" x14ac:dyDescent="0.25">
      <c r="A12864" s="5">
        <v>44879.916666666664</v>
      </c>
      <c r="B12864" s="6">
        <v>147.18</v>
      </c>
      <c r="C12864" s="6">
        <v>131.47994</v>
      </c>
      <c r="D12864" s="6">
        <v>0.119410307001965</v>
      </c>
      <c r="E12864" s="4">
        <f t="shared" si="50"/>
        <v>0.23686712457660519</v>
      </c>
      <c r="F12864" s="4"/>
    </row>
    <row r="12865" spans="1:6" ht="13.2" x14ac:dyDescent="0.25">
      <c r="A12865" s="5">
        <v>44879.958333333336</v>
      </c>
      <c r="B12865" s="6">
        <v>157.24</v>
      </c>
      <c r="C12865" s="6">
        <v>155.70760000000001</v>
      </c>
      <c r="D12865" s="6">
        <v>9.8415234709159603E-3</v>
      </c>
      <c r="E12865" s="4">
        <f t="shared" si="50"/>
        <v>0.22966624272965996</v>
      </c>
      <c r="F12865" s="4"/>
    </row>
    <row r="12866" spans="1:6" ht="13.2" x14ac:dyDescent="0.25">
      <c r="A12866" s="5">
        <v>44877</v>
      </c>
      <c r="B12866" s="6">
        <v>242.38</v>
      </c>
      <c r="C12866" s="6">
        <v>233.19941</v>
      </c>
      <c r="D12866" s="6">
        <v>3.9367981248322997E-2</v>
      </c>
      <c r="E12866" s="4">
        <f t="shared" si="50"/>
        <v>0.22817056250696635</v>
      </c>
      <c r="F12866" s="4"/>
    </row>
    <row r="12867" spans="1:6" ht="13.2" x14ac:dyDescent="0.25">
      <c r="A12867" s="5">
        <v>44877.041666666664</v>
      </c>
      <c r="B12867" s="6">
        <v>304.99</v>
      </c>
      <c r="C12867" s="6">
        <v>275.79356000000001</v>
      </c>
      <c r="D12867" s="6">
        <v>0.105863385642507</v>
      </c>
      <c r="E12867" s="4">
        <f t="shared" si="50"/>
        <v>0.22087267369254107</v>
      </c>
      <c r="F12867" s="4"/>
    </row>
    <row r="12868" spans="1:6" ht="13.2" x14ac:dyDescent="0.25">
      <c r="A12868" s="5">
        <v>44877.083333333336</v>
      </c>
      <c r="B12868" s="6">
        <v>316</v>
      </c>
      <c r="C12868" s="6">
        <v>292.38537000000002</v>
      </c>
      <c r="D12868" s="6">
        <v>8.0765429542524497E-2</v>
      </c>
      <c r="E12868" s="4">
        <f t="shared" si="50"/>
        <v>0.21242452058991046</v>
      </c>
      <c r="F12868" s="4"/>
    </row>
    <row r="12869" spans="1:6" ht="13.2" x14ac:dyDescent="0.25">
      <c r="A12869" s="5">
        <v>44877.125</v>
      </c>
      <c r="B12869" s="6">
        <v>313.69</v>
      </c>
      <c r="C12869" s="6">
        <v>290.38821999999999</v>
      </c>
      <c r="D12869" s="6">
        <v>8.0243544314573104E-2</v>
      </c>
      <c r="E12869" s="4">
        <f t="shared" si="50"/>
        <v>0.20564878473032547</v>
      </c>
      <c r="F12869" s="4"/>
    </row>
    <row r="12870" spans="1:6" ht="13.2" x14ac:dyDescent="0.25">
      <c r="A12870" s="5">
        <v>44877.166666666664</v>
      </c>
      <c r="B12870" s="6">
        <v>313.16000000000003</v>
      </c>
      <c r="C12870" s="6">
        <v>288.74561</v>
      </c>
      <c r="D12870" s="6">
        <v>8.4553285502764905E-2</v>
      </c>
      <c r="E12870" s="4">
        <f t="shared" si="50"/>
        <v>0.20128354010383886</v>
      </c>
      <c r="F12870" s="4"/>
    </row>
    <row r="12871" spans="1:6" ht="13.2" x14ac:dyDescent="0.25">
      <c r="A12871" s="5">
        <v>44877.208333333336</v>
      </c>
      <c r="B12871" s="6">
        <v>312.52999999999997</v>
      </c>
      <c r="C12871" s="6">
        <v>292.36802</v>
      </c>
      <c r="D12871" s="6">
        <v>6.8960962283084001E-2</v>
      </c>
      <c r="E12871" s="4">
        <f t="shared" si="50"/>
        <v>0.19806889166027075</v>
      </c>
      <c r="F12871" s="4"/>
    </row>
    <row r="12872" spans="1:6" ht="13.2" x14ac:dyDescent="0.25">
      <c r="A12872" s="5">
        <v>44877.25</v>
      </c>
      <c r="B12872" s="6">
        <v>315.08</v>
      </c>
      <c r="C12872" s="6">
        <v>293.20737000000003</v>
      </c>
      <c r="D12872" s="6">
        <v>7.4597817919788104E-2</v>
      </c>
      <c r="E12872" s="4">
        <f t="shared" si="50"/>
        <v>0.19036375428025476</v>
      </c>
      <c r="F12872" s="4"/>
    </row>
    <row r="12873" spans="1:6" ht="13.2" x14ac:dyDescent="0.25">
      <c r="A12873" s="5">
        <v>44877.291666666664</v>
      </c>
      <c r="B12873" s="6">
        <v>313.82</v>
      </c>
      <c r="C12873" s="6">
        <v>288.62468000000001</v>
      </c>
      <c r="D12873" s="6">
        <v>8.7294406008522799E-2</v>
      </c>
      <c r="E12873" s="4">
        <f t="shared" si="50"/>
        <v>0.18221240173792461</v>
      </c>
      <c r="F12873" s="4"/>
    </row>
    <row r="12874" spans="1:6" ht="13.2" x14ac:dyDescent="0.25">
      <c r="A12874" s="5">
        <v>44877.333333333336</v>
      </c>
      <c r="B12874" s="6">
        <v>310.13</v>
      </c>
      <c r="C12874" s="6">
        <v>284.23279000000002</v>
      </c>
      <c r="D12874" s="6">
        <v>9.11126756346443E-2</v>
      </c>
      <c r="E12874" s="4">
        <f t="shared" si="50"/>
        <v>0.17395750947030017</v>
      </c>
      <c r="F12874" s="4"/>
    </row>
    <row r="12875" spans="1:6" ht="13.2" x14ac:dyDescent="0.25">
      <c r="A12875" s="5">
        <v>44877.375</v>
      </c>
      <c r="B12875" s="6">
        <v>323.7</v>
      </c>
      <c r="C12875" s="6">
        <v>281.65257000000003</v>
      </c>
      <c r="D12875" s="6">
        <v>0.14928828804934999</v>
      </c>
      <c r="E12875" s="4">
        <f t="shared" si="50"/>
        <v>0.16907620229296025</v>
      </c>
      <c r="F12875" s="4"/>
    </row>
    <row r="12876" spans="1:6" ht="13.2" x14ac:dyDescent="0.25">
      <c r="A12876" s="5">
        <v>44877.416666666664</v>
      </c>
      <c r="B12876" s="6">
        <v>315.20999999999998</v>
      </c>
      <c r="C12876" s="6">
        <v>283.66318000000001</v>
      </c>
      <c r="D12876" s="6">
        <v>0.111212248272757</v>
      </c>
      <c r="E12876" s="4">
        <f t="shared" si="50"/>
        <v>0.16344641814073321</v>
      </c>
      <c r="F12876" s="4"/>
    </row>
    <row r="12877" spans="1:6" ht="13.2" x14ac:dyDescent="0.25">
      <c r="A12877" s="5">
        <v>44877.458333333336</v>
      </c>
      <c r="B12877" s="6">
        <v>321.14</v>
      </c>
      <c r="C12877" s="6">
        <v>284.18741999999997</v>
      </c>
      <c r="D12877" s="6">
        <v>0.13002890838728801</v>
      </c>
      <c r="E12877" s="4">
        <f t="shared" si="50"/>
        <v>0.15959639052021851</v>
      </c>
      <c r="F12877" s="4"/>
    </row>
    <row r="12878" spans="1:6" ht="13.2" x14ac:dyDescent="0.25">
      <c r="A12878" s="5">
        <v>44877.5</v>
      </c>
      <c r="B12878" s="6">
        <v>326.43</v>
      </c>
      <c r="C12878" s="6">
        <v>283.25801999999999</v>
      </c>
      <c r="D12878" s="6">
        <v>0.15241220707537201</v>
      </c>
      <c r="E12878" s="4">
        <f t="shared" si="50"/>
        <v>0.15745794588707737</v>
      </c>
      <c r="F12878" s="4"/>
    </row>
    <row r="12879" spans="1:6" ht="13.2" x14ac:dyDescent="0.25">
      <c r="A12879" s="5">
        <v>44877.541666666664</v>
      </c>
      <c r="B12879" s="6">
        <v>325.06</v>
      </c>
      <c r="C12879" s="6">
        <v>286.55356999999998</v>
      </c>
      <c r="D12879" s="6">
        <v>0.13437777096966499</v>
      </c>
      <c r="E12879" s="4">
        <f t="shared" si="50"/>
        <v>0.15418814501289663</v>
      </c>
      <c r="F12879" s="4"/>
    </row>
    <row r="12880" spans="1:6" ht="13.2" x14ac:dyDescent="0.25">
      <c r="A12880" s="5">
        <v>44877.583333333336</v>
      </c>
      <c r="B12880" s="6">
        <v>315.17</v>
      </c>
      <c r="C12880" s="6">
        <v>288.50749000000002</v>
      </c>
      <c r="D12880" s="6">
        <v>9.2415313030521307E-2</v>
      </c>
      <c r="E12880" s="4">
        <f t="shared" si="50"/>
        <v>0.14648077328323833</v>
      </c>
      <c r="F12880" s="4"/>
    </row>
    <row r="12881" spans="1:6" ht="13.2" x14ac:dyDescent="0.25">
      <c r="A12881" s="5">
        <v>44877.625</v>
      </c>
      <c r="B12881" s="6">
        <v>306.16000000000003</v>
      </c>
      <c r="C12881" s="6">
        <v>258.45571000000001</v>
      </c>
      <c r="D12881" s="6">
        <v>0.18457433190390701</v>
      </c>
      <c r="E12881" s="4">
        <f t="shared" si="50"/>
        <v>0.13416319125227311</v>
      </c>
      <c r="F12881" s="4"/>
    </row>
    <row r="12882" spans="1:6" ht="13.2" x14ac:dyDescent="0.25">
      <c r="A12882" s="5">
        <v>44877.666666666664</v>
      </c>
      <c r="B12882" s="6">
        <v>216.57</v>
      </c>
      <c r="C12882" s="6">
        <v>199.11148</v>
      </c>
      <c r="D12882" s="6">
        <v>8.7682136660327106E-2</v>
      </c>
      <c r="E12882" s="4">
        <f t="shared" si="50"/>
        <v>0.12286586730229275</v>
      </c>
      <c r="F12882" s="4"/>
    </row>
    <row r="12883" spans="1:6" ht="13.2" x14ac:dyDescent="0.25">
      <c r="A12883" s="5">
        <v>44877.708333333336</v>
      </c>
      <c r="B12883" s="6">
        <v>141.52000000000001</v>
      </c>
      <c r="C12883" s="6">
        <v>149.28594000000001</v>
      </c>
      <c r="D12883" s="6">
        <v>5.2020572064589599E-2</v>
      </c>
      <c r="E12883" s="4">
        <f t="shared" si="50"/>
        <v>0.1161426635642276</v>
      </c>
      <c r="F12883" s="4"/>
    </row>
    <row r="12884" spans="1:6" ht="13.2" x14ac:dyDescent="0.25">
      <c r="A12884" s="5">
        <v>44877.75</v>
      </c>
      <c r="B12884" s="6">
        <v>123.51</v>
      </c>
      <c r="C12884" s="6">
        <v>133.88182</v>
      </c>
      <c r="D12884" s="6">
        <v>7.7469965675698096E-2</v>
      </c>
      <c r="E12884" s="4">
        <f t="shared" si="50"/>
        <v>0.1097541012099801</v>
      </c>
      <c r="F12884" s="4"/>
    </row>
    <row r="12885" spans="1:6" ht="13.2" x14ac:dyDescent="0.25">
      <c r="A12885" s="5">
        <v>44877.791666666664</v>
      </c>
      <c r="B12885" s="6">
        <v>120.87</v>
      </c>
      <c r="C12885" s="6">
        <v>134.40136999999999</v>
      </c>
      <c r="D12885" s="6">
        <v>0.10067881004486701</v>
      </c>
      <c r="E12885" s="4">
        <f t="shared" si="50"/>
        <v>0.10580300671410242</v>
      </c>
      <c r="F12885" s="4"/>
    </row>
    <row r="12886" spans="1:6" ht="13.2" x14ac:dyDescent="0.25">
      <c r="A12886" s="5">
        <v>44877.833333333336</v>
      </c>
      <c r="B12886" s="6">
        <v>121.55</v>
      </c>
      <c r="C12886" s="6">
        <v>131.07553999999999</v>
      </c>
      <c r="D12886" s="6">
        <v>7.2672140049928405E-2</v>
      </c>
      <c r="E12886" s="4">
        <f t="shared" si="50"/>
        <v>0.1003176470063329</v>
      </c>
      <c r="F12886" s="4"/>
    </row>
    <row r="12887" spans="1:6" ht="13.2" x14ac:dyDescent="0.25">
      <c r="A12887" s="5">
        <v>44877.875</v>
      </c>
      <c r="B12887" s="6">
        <v>115.2</v>
      </c>
      <c r="C12887" s="6">
        <v>131.51621</v>
      </c>
      <c r="D12887" s="6">
        <v>0.124062349424454</v>
      </c>
      <c r="E12887" s="4">
        <f t="shared" si="50"/>
        <v>9.6287765007430748E-2</v>
      </c>
      <c r="F12887" s="4"/>
    </row>
    <row r="12888" spans="1:6" ht="13.2" x14ac:dyDescent="0.25">
      <c r="A12888" s="5">
        <v>44877.916666666664</v>
      </c>
      <c r="B12888" s="6">
        <v>111.55</v>
      </c>
      <c r="C12888" s="6">
        <v>145.83476999999999</v>
      </c>
      <c r="D12888" s="6">
        <v>0.23509324970992801</v>
      </c>
      <c r="E12888" s="4">
        <f t="shared" si="50"/>
        <v>0.10110788762026252</v>
      </c>
      <c r="F12888" s="4"/>
    </row>
    <row r="12889" spans="1:6" ht="13.2" x14ac:dyDescent="0.25">
      <c r="A12889" s="5">
        <v>44877.958333333336</v>
      </c>
      <c r="B12889" s="6">
        <v>127.66</v>
      </c>
      <c r="C12889" s="6">
        <v>178.03439</v>
      </c>
      <c r="D12889" s="6">
        <v>0.28294752491358499</v>
      </c>
      <c r="E12889" s="4">
        <f t="shared" si="50"/>
        <v>0.11248730434704041</v>
      </c>
      <c r="F12889" s="4"/>
    </row>
    <row r="12890" spans="1:6" ht="13.2" x14ac:dyDescent="0.25">
      <c r="A12890" s="5">
        <v>44878</v>
      </c>
      <c r="B12890" s="6">
        <v>183.18</v>
      </c>
      <c r="C12890" s="6">
        <v>200.16217</v>
      </c>
      <c r="D12890" s="6">
        <v>8.48420558190391E-2</v>
      </c>
      <c r="E12890" s="4">
        <f t="shared" si="50"/>
        <v>0.11438205745415359</v>
      </c>
      <c r="F12890" s="4"/>
    </row>
    <row r="12891" spans="1:6" ht="13.2" x14ac:dyDescent="0.25">
      <c r="A12891" s="5">
        <v>44878.041666666664</v>
      </c>
      <c r="B12891" s="6">
        <v>267.39999999999998</v>
      </c>
      <c r="C12891" s="6">
        <v>235.85612</v>
      </c>
      <c r="D12891" s="6">
        <v>0.13374204578621901</v>
      </c>
      <c r="E12891" s="4">
        <f t="shared" si="50"/>
        <v>0.1155436682934749</v>
      </c>
      <c r="F12891" s="4"/>
    </row>
    <row r="12892" spans="1:6" ht="13.2" x14ac:dyDescent="0.25">
      <c r="A12892" s="5">
        <v>44878.083333333336</v>
      </c>
      <c r="B12892" s="6">
        <v>271.35000000000002</v>
      </c>
      <c r="C12892" s="6">
        <v>252.97009</v>
      </c>
      <c r="D12892" s="6">
        <v>7.2656455156417998E-2</v>
      </c>
      <c r="E12892" s="4">
        <f t="shared" si="50"/>
        <v>0.11520579436072047</v>
      </c>
      <c r="F12892" s="4"/>
    </row>
    <row r="12893" spans="1:6" ht="13.2" x14ac:dyDescent="0.25">
      <c r="A12893" s="5">
        <v>44878.125</v>
      </c>
      <c r="B12893" s="6">
        <v>268.41000000000003</v>
      </c>
      <c r="C12893" s="6">
        <v>255.76012</v>
      </c>
      <c r="D12893" s="6">
        <v>4.9459939258708598E-2</v>
      </c>
      <c r="E12893" s="4">
        <f t="shared" si="50"/>
        <v>0.11392314415005944</v>
      </c>
      <c r="F12893" s="4"/>
    </row>
    <row r="12894" spans="1:6" ht="13.2" x14ac:dyDescent="0.25">
      <c r="A12894" s="5">
        <v>44878.166666666664</v>
      </c>
      <c r="B12894" s="6">
        <v>267.04000000000002</v>
      </c>
      <c r="C12894" s="6">
        <v>254.28943000000001</v>
      </c>
      <c r="D12894" s="6">
        <v>5.0141958318912397E-2</v>
      </c>
      <c r="E12894" s="4">
        <f t="shared" si="50"/>
        <v>0.11248933885073226</v>
      </c>
      <c r="F12894" s="4"/>
    </row>
    <row r="12895" spans="1:6" ht="13.2" x14ac:dyDescent="0.25">
      <c r="A12895" s="5">
        <v>44878.208333333336</v>
      </c>
      <c r="B12895" s="6">
        <v>258.27999999999997</v>
      </c>
      <c r="C12895" s="6">
        <v>253.72649000000001</v>
      </c>
      <c r="D12895" s="6">
        <v>1.79465297454749E-2</v>
      </c>
      <c r="E12895" s="4">
        <f t="shared" si="50"/>
        <v>0.11036373749499855</v>
      </c>
      <c r="F12895" s="4"/>
    </row>
    <row r="12896" spans="1:6" ht="13.2" x14ac:dyDescent="0.25">
      <c r="A12896" s="5">
        <v>44878.25</v>
      </c>
      <c r="B12896" s="6">
        <v>254.36</v>
      </c>
      <c r="C12896" s="6">
        <v>252.74056999999999</v>
      </c>
      <c r="D12896" s="6">
        <v>6.4074794165417202E-3</v>
      </c>
      <c r="E12896" s="4">
        <f t="shared" si="50"/>
        <v>0.10752247339069661</v>
      </c>
      <c r="F12896" s="4"/>
    </row>
    <row r="12897" spans="1:6" ht="13.2" x14ac:dyDescent="0.25">
      <c r="A12897" s="5">
        <v>44878.291666666664</v>
      </c>
      <c r="B12897" s="6">
        <v>252.35</v>
      </c>
      <c r="C12897" s="6">
        <v>249.13221999999999</v>
      </c>
      <c r="D12897" s="6">
        <v>1.2915952822159999E-2</v>
      </c>
      <c r="E12897" s="4">
        <f t="shared" si="50"/>
        <v>0.10442337117459816</v>
      </c>
      <c r="F12897" s="4"/>
    </row>
    <row r="12898" spans="1:6" ht="13.2" x14ac:dyDescent="0.25">
      <c r="A12898" s="5">
        <v>44878.333333333336</v>
      </c>
      <c r="B12898" s="6">
        <v>260.63</v>
      </c>
      <c r="C12898" s="6">
        <v>247.46039999999999</v>
      </c>
      <c r="D12898" s="6">
        <v>5.3219020093720003E-2</v>
      </c>
      <c r="E12898" s="4">
        <f t="shared" si="50"/>
        <v>0.10284446886039299</v>
      </c>
      <c r="F12898" s="4"/>
    </row>
    <row r="12899" spans="1:6" ht="13.2" x14ac:dyDescent="0.25">
      <c r="A12899" s="5">
        <v>44878.375</v>
      </c>
      <c r="B12899" s="6">
        <v>281.64999999999998</v>
      </c>
      <c r="C12899" s="6">
        <v>246.09782999999999</v>
      </c>
      <c r="D12899" s="6">
        <v>0.14446356556658699</v>
      </c>
      <c r="E12899" s="4">
        <f t="shared" si="50"/>
        <v>0.1026434387569445</v>
      </c>
      <c r="F12899" s="4"/>
    </row>
    <row r="12900" spans="1:6" ht="13.2" x14ac:dyDescent="0.25">
      <c r="A12900" s="5">
        <v>44878.416666666664</v>
      </c>
      <c r="B12900" s="6">
        <v>280.91000000000003</v>
      </c>
      <c r="C12900" s="6">
        <v>244.65321</v>
      </c>
      <c r="D12900" s="6">
        <v>0.14819666580299501</v>
      </c>
      <c r="E12900" s="4">
        <f t="shared" si="50"/>
        <v>0.10418445615403775</v>
      </c>
      <c r="F12900" s="4"/>
    </row>
    <row r="12901" spans="1:6" ht="13.2" x14ac:dyDescent="0.25">
      <c r="A12901" s="5">
        <v>44878.458333333336</v>
      </c>
      <c r="B12901" s="6">
        <v>282.57</v>
      </c>
      <c r="C12901" s="6">
        <v>243.47640000000001</v>
      </c>
      <c r="D12901" s="6">
        <v>0.16056422716945001</v>
      </c>
      <c r="E12901" s="4">
        <f t="shared" si="50"/>
        <v>0.10545676110329449</v>
      </c>
      <c r="F12901" s="4"/>
    </row>
    <row r="12902" spans="1:6" ht="13.2" x14ac:dyDescent="0.25">
      <c r="A12902" s="5">
        <v>44878.5</v>
      </c>
      <c r="B12902" s="6">
        <v>279.77999999999997</v>
      </c>
      <c r="C12902" s="6">
        <v>247.02056999999999</v>
      </c>
      <c r="D12902" s="6">
        <v>0.132618226895031</v>
      </c>
      <c r="E12902" s="4">
        <f t="shared" si="50"/>
        <v>0.1046320119291136</v>
      </c>
      <c r="F12902" s="4"/>
    </row>
    <row r="12903" spans="1:6" ht="13.2" x14ac:dyDescent="0.25">
      <c r="A12903" s="5">
        <v>44878.541666666664</v>
      </c>
      <c r="B12903" s="6">
        <v>281.77999999999997</v>
      </c>
      <c r="C12903" s="6">
        <v>251.37541999999999</v>
      </c>
      <c r="D12903" s="6">
        <v>0.120952875981271</v>
      </c>
      <c r="E12903" s="4">
        <f t="shared" si="50"/>
        <v>0.1040726413045972</v>
      </c>
      <c r="F12903" s="4"/>
    </row>
    <row r="12904" spans="1:6" ht="13.2" x14ac:dyDescent="0.25">
      <c r="A12904" s="5">
        <v>44878.583333333336</v>
      </c>
      <c r="B12904" s="6">
        <v>279.66000000000003</v>
      </c>
      <c r="C12904" s="6">
        <v>243.64816999999999</v>
      </c>
      <c r="D12904" s="6">
        <v>0.147802587641023</v>
      </c>
      <c r="E12904" s="4">
        <f t="shared" si="50"/>
        <v>0.10638044441336809</v>
      </c>
      <c r="F12904" s="4"/>
    </row>
    <row r="12905" spans="1:6" ht="13.2" x14ac:dyDescent="0.25">
      <c r="A12905" s="5">
        <v>44878.625</v>
      </c>
      <c r="B12905" s="6">
        <v>258.39999999999998</v>
      </c>
      <c r="C12905" s="6">
        <v>209.27455</v>
      </c>
      <c r="D12905" s="6">
        <v>0.23474163485239799</v>
      </c>
      <c r="E12905" s="4">
        <f t="shared" si="50"/>
        <v>0.10847074870288854</v>
      </c>
      <c r="F12905" s="4"/>
    </row>
    <row r="12906" spans="1:6" ht="13.2" x14ac:dyDescent="0.25">
      <c r="A12906" s="5">
        <v>44878.666666666664</v>
      </c>
      <c r="B12906" s="6">
        <v>171.58</v>
      </c>
      <c r="C12906" s="6">
        <v>160.26979</v>
      </c>
      <c r="D12906" s="6">
        <v>7.0569818554076902E-2</v>
      </c>
      <c r="E12906" s="4">
        <f t="shared" si="50"/>
        <v>0.10775773544846147</v>
      </c>
      <c r="F12906" s="4"/>
    </row>
    <row r="12907" spans="1:6" ht="13.2" x14ac:dyDescent="0.25">
      <c r="A12907" s="5">
        <v>44878.708333333336</v>
      </c>
      <c r="B12907" s="6">
        <v>116.5</v>
      </c>
      <c r="C12907" s="6">
        <v>123.71756000000001</v>
      </c>
      <c r="D12907" s="6">
        <v>5.8339010242361697E-2</v>
      </c>
      <c r="E12907" s="4">
        <f t="shared" si="50"/>
        <v>0.10802100370586865</v>
      </c>
      <c r="F12907" s="4"/>
    </row>
    <row r="12908" spans="1:6" ht="13.2" x14ac:dyDescent="0.25">
      <c r="A12908" s="5">
        <v>44878.75</v>
      </c>
      <c r="B12908" s="6">
        <v>110.88</v>
      </c>
      <c r="C12908" s="6">
        <v>113.75032</v>
      </c>
      <c r="D12908" s="6">
        <v>2.5233511431000801E-2</v>
      </c>
      <c r="E12908" s="4">
        <f t="shared" si="50"/>
        <v>0.10584448477900625</v>
      </c>
      <c r="F12908" s="4"/>
    </row>
    <row r="12909" spans="1:6" ht="13.2" x14ac:dyDescent="0.25">
      <c r="A12909" s="5">
        <v>44878.791666666664</v>
      </c>
      <c r="B12909" s="6">
        <v>115.29</v>
      </c>
      <c r="C12909" s="6">
        <v>116.75071</v>
      </c>
      <c r="D12909" s="6">
        <v>1.2511358603300901E-2</v>
      </c>
      <c r="E12909" s="4">
        <f t="shared" si="50"/>
        <v>0.10217084096894098</v>
      </c>
      <c r="F12909" s="4"/>
    </row>
    <row r="12910" spans="1:6" ht="13.2" x14ac:dyDescent="0.25">
      <c r="A12910" s="5">
        <v>44878.833333333336</v>
      </c>
      <c r="B12910" s="6">
        <v>118.09</v>
      </c>
      <c r="C12910" s="6">
        <v>116.78003</v>
      </c>
      <c r="D12910" s="6">
        <v>1.1217414484308699E-2</v>
      </c>
      <c r="E12910" s="4">
        <f t="shared" si="50"/>
        <v>9.9610227403706841E-2</v>
      </c>
      <c r="F12910" s="4"/>
    </row>
    <row r="12911" spans="1:6" ht="13.2" x14ac:dyDescent="0.25">
      <c r="A12911" s="5">
        <v>44878.875</v>
      </c>
      <c r="B12911" s="6">
        <v>119.72</v>
      </c>
      <c r="C12911" s="6">
        <v>115.91513</v>
      </c>
      <c r="D12911" s="6">
        <v>3.2824619184743102E-2</v>
      </c>
      <c r="E12911" s="4">
        <f t="shared" si="50"/>
        <v>9.5808655310385571E-2</v>
      </c>
      <c r="F12911" s="4"/>
    </row>
    <row r="12912" spans="1:6" ht="13.2" x14ac:dyDescent="0.25">
      <c r="A12912" s="5">
        <v>44878.916666666664</v>
      </c>
      <c r="B12912" s="6">
        <v>121.72</v>
      </c>
      <c r="C12912" s="6">
        <v>125.96841000000001</v>
      </c>
      <c r="D12912" s="6">
        <v>3.3725995271354198E-2</v>
      </c>
      <c r="E12912" s="4">
        <f t="shared" si="50"/>
        <v>8.7418353042111693E-2</v>
      </c>
      <c r="F12912" s="4"/>
    </row>
    <row r="12913" spans="1:6" ht="13.2" x14ac:dyDescent="0.25">
      <c r="A12913" s="5">
        <v>44878.958333333336</v>
      </c>
      <c r="B12913" s="6">
        <v>126.27</v>
      </c>
      <c r="C12913" s="6">
        <v>155.00702999999999</v>
      </c>
      <c r="D12913" s="6">
        <v>0.185391785133874</v>
      </c>
      <c r="E12913" s="4">
        <f t="shared" si="50"/>
        <v>8.335353055129037E-2</v>
      </c>
      <c r="F12913" s="4"/>
    </row>
    <row r="12914" spans="1:6" ht="13.2" x14ac:dyDescent="0.25">
      <c r="A12914" s="5">
        <v>44879</v>
      </c>
      <c r="B12914" s="6">
        <v>179.53</v>
      </c>
      <c r="C12914" s="6">
        <v>193.72377</v>
      </c>
      <c r="D12914" s="6">
        <v>7.3268086822799297E-2</v>
      </c>
      <c r="E12914" s="4">
        <f t="shared" si="50"/>
        <v>8.2871281843113723E-2</v>
      </c>
      <c r="F12914" s="4"/>
    </row>
    <row r="12915" spans="1:6" ht="13.2" x14ac:dyDescent="0.25">
      <c r="A12915" s="5">
        <v>44879.041666666664</v>
      </c>
      <c r="B12915" s="6">
        <v>291.52</v>
      </c>
      <c r="C12915" s="6">
        <v>227.79597000000001</v>
      </c>
      <c r="D12915" s="6">
        <v>0.27974169165503598</v>
      </c>
      <c r="E12915" s="4">
        <f t="shared" si="50"/>
        <v>8.8954600420981092E-2</v>
      </c>
      <c r="F12915" s="4"/>
    </row>
    <row r="12916" spans="1:6" ht="13.2" x14ac:dyDescent="0.25">
      <c r="A12916" s="5">
        <v>44879.083333333336</v>
      </c>
      <c r="B12916" s="6">
        <v>313.81</v>
      </c>
      <c r="C12916" s="6">
        <v>244.94345000000001</v>
      </c>
      <c r="D12916" s="6">
        <v>0.28115285385259298</v>
      </c>
      <c r="E12916" s="4">
        <f t="shared" si="50"/>
        <v>9.7641950366655059E-2</v>
      </c>
      <c r="F12916" s="4"/>
    </row>
    <row r="12917" spans="1:6" ht="13.2" x14ac:dyDescent="0.25">
      <c r="A12917" s="5">
        <v>44879.125</v>
      </c>
      <c r="B12917" s="6">
        <v>307.19</v>
      </c>
      <c r="C12917" s="6">
        <v>247.72524999999999</v>
      </c>
      <c r="D12917" s="6">
        <v>0.24004315264592499</v>
      </c>
      <c r="E12917" s="4">
        <f t="shared" si="50"/>
        <v>0.10558291759112241</v>
      </c>
      <c r="F12917" s="4"/>
    </row>
    <row r="12918" spans="1:6" ht="13.2" x14ac:dyDescent="0.25">
      <c r="A12918" s="5">
        <v>44879.166666666664</v>
      </c>
      <c r="B12918" s="6">
        <v>295.51</v>
      </c>
      <c r="C12918" s="6">
        <v>249.09779</v>
      </c>
      <c r="D12918" s="6">
        <v>0.18632124355659599</v>
      </c>
      <c r="E12918" s="4">
        <f t="shared" si="50"/>
        <v>0.11125705447602589</v>
      </c>
      <c r="F12918" s="4"/>
    </row>
    <row r="12919" spans="1:6" ht="13.2" x14ac:dyDescent="0.25">
      <c r="A12919" s="5">
        <v>44879.208333333336</v>
      </c>
      <c r="B12919" s="6">
        <v>289.56</v>
      </c>
      <c r="C12919" s="6">
        <v>253.63120000000001</v>
      </c>
      <c r="D12919" s="6">
        <v>0.14165765095145999</v>
      </c>
      <c r="E12919" s="4">
        <f t="shared" si="50"/>
        <v>0.11641168452627526</v>
      </c>
      <c r="F12919" s="4"/>
    </row>
    <row r="12920" spans="1:6" ht="13.2" x14ac:dyDescent="0.25">
      <c r="A12920" s="5">
        <v>44879.25</v>
      </c>
      <c r="B12920" s="6">
        <v>319.91000000000003</v>
      </c>
      <c r="C12920" s="6">
        <v>256.15460000000002</v>
      </c>
      <c r="D12920" s="6">
        <v>0.24889422247345899</v>
      </c>
      <c r="E12920" s="4">
        <f t="shared" si="50"/>
        <v>0.12651529882031351</v>
      </c>
      <c r="F12920" s="4"/>
    </row>
    <row r="12921" spans="1:6" ht="13.2" x14ac:dyDescent="0.25">
      <c r="A12921" s="5">
        <v>44879.291666666664</v>
      </c>
      <c r="B12921" s="6">
        <v>321.56</v>
      </c>
      <c r="C12921" s="6">
        <v>254.24718999999999</v>
      </c>
      <c r="D12921" s="6">
        <v>0.26475340789410501</v>
      </c>
      <c r="E12921" s="4">
        <f t="shared" si="50"/>
        <v>0.13700852611497785</v>
      </c>
      <c r="F12921" s="4"/>
    </row>
    <row r="12922" spans="1:6" ht="13.2" x14ac:dyDescent="0.25">
      <c r="A12922" s="5">
        <v>44879.333333333336</v>
      </c>
      <c r="B12922" s="6">
        <v>320.13</v>
      </c>
      <c r="C12922" s="6">
        <v>253.12656000000001</v>
      </c>
      <c r="D12922" s="6">
        <v>0.26470331679141001</v>
      </c>
      <c r="E12922" s="4">
        <f t="shared" si="50"/>
        <v>0.14582037181071494</v>
      </c>
      <c r="F12922" s="4"/>
    </row>
    <row r="12923" spans="1:6" ht="13.2" x14ac:dyDescent="0.25">
      <c r="A12923" s="5">
        <v>44879.375</v>
      </c>
      <c r="B12923" s="6">
        <v>313.25</v>
      </c>
      <c r="C12923" s="6">
        <v>252.72749999999999</v>
      </c>
      <c r="D12923" s="6">
        <v>0.23947730262832501</v>
      </c>
      <c r="E12923" s="4">
        <f t="shared" si="50"/>
        <v>0.14977927752162068</v>
      </c>
      <c r="F12923" s="4"/>
    </row>
    <row r="12924" spans="1:6" ht="13.2" x14ac:dyDescent="0.25">
      <c r="A12924" s="5">
        <v>44879.416666666664</v>
      </c>
      <c r="B12924" s="6">
        <v>311.35000000000002</v>
      </c>
      <c r="C12924" s="6">
        <v>254.72352000000001</v>
      </c>
      <c r="D12924" s="6">
        <v>0.22230565909264999</v>
      </c>
      <c r="E12924" s="4">
        <f t="shared" si="50"/>
        <v>0.15286715224202299</v>
      </c>
      <c r="F12924" s="4"/>
    </row>
    <row r="12925" spans="1:6" ht="13.2" x14ac:dyDescent="0.25">
      <c r="A12925" s="5">
        <v>44879.458333333336</v>
      </c>
      <c r="B12925" s="6">
        <v>309.95999999999998</v>
      </c>
      <c r="C12925" s="6">
        <v>257.60572000000002</v>
      </c>
      <c r="D12925" s="6">
        <v>0.203234151788244</v>
      </c>
      <c r="E12925" s="4">
        <f t="shared" si="50"/>
        <v>0.15464506576780607</v>
      </c>
      <c r="F12925" s="4"/>
    </row>
    <row r="12926" spans="1:6" ht="13.2" x14ac:dyDescent="0.25">
      <c r="A12926" s="5">
        <v>44879.5</v>
      </c>
      <c r="B12926" s="6">
        <v>308.58</v>
      </c>
      <c r="C12926" s="6">
        <v>260.26033999999999</v>
      </c>
      <c r="D12926" s="6">
        <v>0.185658944424648</v>
      </c>
      <c r="E12926" s="4">
        <f t="shared" si="50"/>
        <v>0.15685509566487341</v>
      </c>
      <c r="F12926" s="4"/>
    </row>
    <row r="12927" spans="1:6" ht="13.2" x14ac:dyDescent="0.25">
      <c r="A12927" s="5">
        <v>44879.541666666664</v>
      </c>
      <c r="B12927" s="6">
        <v>309.02</v>
      </c>
      <c r="C12927" s="6">
        <v>259.18248999999997</v>
      </c>
      <c r="D12927" s="6">
        <v>0.192287333916731</v>
      </c>
      <c r="E12927" s="4">
        <f t="shared" si="50"/>
        <v>0.15982736474551759</v>
      </c>
      <c r="F12927" s="4"/>
    </row>
    <row r="12928" spans="1:6" ht="13.2" x14ac:dyDescent="0.25">
      <c r="A12928" s="5">
        <v>44879.583333333336</v>
      </c>
      <c r="B12928" s="6">
        <v>313.02999999999997</v>
      </c>
      <c r="C12928" s="6">
        <v>249.53509</v>
      </c>
      <c r="D12928" s="6">
        <v>0.25445283066201202</v>
      </c>
      <c r="E12928" s="4">
        <f t="shared" si="50"/>
        <v>0.16427112487139214</v>
      </c>
      <c r="F12928" s="4"/>
    </row>
    <row r="12929" spans="1:6" ht="13.2" x14ac:dyDescent="0.25">
      <c r="A12929" s="5">
        <v>44879.625</v>
      </c>
      <c r="B12929" s="6">
        <v>317.42</v>
      </c>
      <c r="C12929" s="6">
        <v>217.15837999999999</v>
      </c>
      <c r="D12929" s="6">
        <v>0.46169813939485099</v>
      </c>
      <c r="E12929" s="4">
        <f t="shared" si="50"/>
        <v>0.17372764589399436</v>
      </c>
      <c r="F12929" s="4"/>
    </row>
    <row r="12930" spans="1:6" ht="13.2" x14ac:dyDescent="0.25">
      <c r="A12930" s="5">
        <v>44879.666666666664</v>
      </c>
      <c r="B12930" s="6">
        <v>229.08</v>
      </c>
      <c r="C12930" s="6">
        <v>168.58291</v>
      </c>
      <c r="D12930" s="6">
        <v>0.35885660058899199</v>
      </c>
      <c r="E12930" s="4">
        <f t="shared" si="50"/>
        <v>0.18573959514544916</v>
      </c>
      <c r="F12930" s="4"/>
    </row>
    <row r="12931" spans="1:6" ht="13.2" x14ac:dyDescent="0.25">
      <c r="A12931" s="5">
        <v>44879.708333333336</v>
      </c>
      <c r="B12931" s="6">
        <v>159.41</v>
      </c>
      <c r="C12931" s="6">
        <v>130.53227000000001</v>
      </c>
      <c r="D12931" s="6">
        <v>0.221230581525932</v>
      </c>
      <c r="E12931" s="4">
        <f t="shared" si="50"/>
        <v>0.19252674394893124</v>
      </c>
      <c r="F12931" s="4"/>
    </row>
    <row r="12932" spans="1:6" ht="13.2" x14ac:dyDescent="0.25">
      <c r="A12932" s="5">
        <v>44879.75</v>
      </c>
      <c r="B12932" s="6">
        <v>146.97</v>
      </c>
      <c r="C12932" s="6">
        <v>119.45968999999999</v>
      </c>
      <c r="D12932" s="6">
        <v>0.230289480911929</v>
      </c>
      <c r="E12932" s="4">
        <f t="shared" si="50"/>
        <v>0.20107074267730327</v>
      </c>
      <c r="F12932" s="4"/>
    </row>
    <row r="12933" spans="1:6" ht="13.2" x14ac:dyDescent="0.25">
      <c r="A12933" s="5">
        <v>44879.791666666664</v>
      </c>
      <c r="B12933" s="6">
        <v>145.86000000000001</v>
      </c>
      <c r="C12933" s="6">
        <v>122.56368999999999</v>
      </c>
      <c r="D12933" s="6">
        <v>0.190075135629483</v>
      </c>
      <c r="E12933" s="4">
        <f t="shared" si="50"/>
        <v>0.20846923338672751</v>
      </c>
      <c r="F12933" s="4"/>
    </row>
    <row r="12934" spans="1:6" ht="13.2" x14ac:dyDescent="0.25">
      <c r="A12934" s="5">
        <v>44879.833333333336</v>
      </c>
      <c r="B12934" s="6">
        <v>147.63</v>
      </c>
      <c r="C12934" s="6">
        <v>122.29679</v>
      </c>
      <c r="D12934" s="6">
        <v>0.20714533881060901</v>
      </c>
      <c r="E12934" s="4">
        <f t="shared" si="50"/>
        <v>0.21663289690032331</v>
      </c>
      <c r="F12934" s="4"/>
    </row>
    <row r="12935" spans="1:6" ht="13.2" x14ac:dyDescent="0.25">
      <c r="A12935" s="5">
        <v>44879.875</v>
      </c>
      <c r="B12935" s="6">
        <v>149.66</v>
      </c>
      <c r="C12935" s="6">
        <v>121.39133</v>
      </c>
      <c r="D12935" s="6">
        <v>0.232872232308518</v>
      </c>
      <c r="E12935" s="4">
        <f t="shared" si="50"/>
        <v>0.22496821411381393</v>
      </c>
      <c r="F12935" s="4"/>
    </row>
    <row r="12936" spans="1:6" ht="13.2" x14ac:dyDescent="0.25">
      <c r="A12936" s="5">
        <v>44879.916666666664</v>
      </c>
      <c r="B12936" s="6">
        <v>147.18</v>
      </c>
      <c r="C12936" s="6">
        <v>130.35502</v>
      </c>
      <c r="D12936" s="6">
        <v>0.12907044162932799</v>
      </c>
      <c r="E12936" s="4">
        <f t="shared" si="50"/>
        <v>0.2289408993787295</v>
      </c>
      <c r="F12936" s="4"/>
    </row>
    <row r="12937" spans="1:6" ht="13.2" x14ac:dyDescent="0.25">
      <c r="A12937" s="5">
        <v>44879.958333333336</v>
      </c>
      <c r="B12937" s="6">
        <v>157.24</v>
      </c>
      <c r="C12937" s="6">
        <v>154.89931000000001</v>
      </c>
      <c r="D12937" s="6">
        <v>1.51110421344032E-2</v>
      </c>
      <c r="E12937" s="4">
        <f t="shared" si="50"/>
        <v>0.22184586842041823</v>
      </c>
      <c r="F12937" s="4"/>
    </row>
    <row r="12938" spans="1:6" ht="13.2" x14ac:dyDescent="0.25">
      <c r="A12938" s="5">
        <v>44880</v>
      </c>
      <c r="B12938" s="6">
        <v>212.3</v>
      </c>
      <c r="C12938" s="6">
        <v>187.68594999999999</v>
      </c>
      <c r="D12938" s="6">
        <v>0.131144872591688</v>
      </c>
      <c r="E12938" s="4">
        <f t="shared" si="50"/>
        <v>0.2242574011607886</v>
      </c>
      <c r="F12938" s="4"/>
    </row>
    <row r="12939" spans="1:6" ht="13.2" x14ac:dyDescent="0.25">
      <c r="A12939" s="5">
        <v>44880.041666666664</v>
      </c>
      <c r="B12939" s="6">
        <v>305.99</v>
      </c>
      <c r="C12939" s="6">
        <v>223.12207000000001</v>
      </c>
      <c r="D12939" s="6">
        <v>0.37140176227300098</v>
      </c>
      <c r="E12939" s="4">
        <f t="shared" si="50"/>
        <v>0.22807657076987051</v>
      </c>
      <c r="F12939" s="4"/>
    </row>
    <row r="12940" spans="1:6" ht="13.2" x14ac:dyDescent="0.25">
      <c r="A12940" s="5">
        <v>44880.083333333336</v>
      </c>
      <c r="B12940" s="6">
        <v>315.83999999999997</v>
      </c>
      <c r="C12940" s="6">
        <v>241.49983</v>
      </c>
      <c r="D12940" s="6">
        <v>0.30782700758008802</v>
      </c>
      <c r="E12940" s="4">
        <f t="shared" si="50"/>
        <v>0.22918799384184949</v>
      </c>
      <c r="F12940" s="4"/>
    </row>
    <row r="12941" spans="1:6" ht="13.2" x14ac:dyDescent="0.25">
      <c r="A12941" s="5">
        <v>44880.125</v>
      </c>
      <c r="B12941" s="6">
        <v>312.31</v>
      </c>
      <c r="C12941" s="6">
        <v>245.35794000000001</v>
      </c>
      <c r="D12941" s="6">
        <v>0.27287504940740798</v>
      </c>
      <c r="E12941" s="4">
        <f t="shared" si="50"/>
        <v>0.23055598954024459</v>
      </c>
      <c r="F12941" s="4"/>
    </row>
    <row r="12942" spans="1:6" ht="13.2" x14ac:dyDescent="0.25">
      <c r="A12942" s="5">
        <v>44880.166666666664</v>
      </c>
      <c r="B12942" s="6">
        <v>310.64</v>
      </c>
      <c r="C12942" s="6">
        <v>246.68331000000001</v>
      </c>
      <c r="D12942" s="6">
        <v>0.25926638490459603</v>
      </c>
      <c r="E12942" s="4">
        <f t="shared" si="50"/>
        <v>0.23359537042974463</v>
      </c>
      <c r="F12942" s="4"/>
    </row>
    <row r="12943" spans="1:6" ht="13.2" x14ac:dyDescent="0.25">
      <c r="A12943" s="5">
        <v>44880.208333333336</v>
      </c>
      <c r="B12943" s="6">
        <v>311</v>
      </c>
      <c r="C12943" s="6">
        <v>248.86993000000001</v>
      </c>
      <c r="D12943" s="6">
        <v>0.249648762307282</v>
      </c>
      <c r="E12943" s="4">
        <f t="shared" si="50"/>
        <v>0.23809500006957054</v>
      </c>
      <c r="F12943" s="4"/>
    </row>
    <row r="12944" spans="1:6" ht="13.2" x14ac:dyDescent="0.25">
      <c r="A12944" s="5">
        <v>44880.25</v>
      </c>
      <c r="B12944" s="6">
        <v>313.35000000000002</v>
      </c>
      <c r="C12944" s="6">
        <v>246.95876000000001</v>
      </c>
      <c r="D12944" s="6">
        <v>0.26883533104879498</v>
      </c>
      <c r="E12944" s="4">
        <f t="shared" si="50"/>
        <v>0.23892587959354283</v>
      </c>
      <c r="F12944" s="4"/>
    </row>
    <row r="12945" spans="1:6" ht="13.2" x14ac:dyDescent="0.25">
      <c r="A12945" s="5">
        <v>44880.291666666664</v>
      </c>
      <c r="B12945" s="6">
        <v>315.27</v>
      </c>
      <c r="C12945" s="6">
        <v>240.63762</v>
      </c>
      <c r="D12945" s="6">
        <v>0.31014427419952001</v>
      </c>
      <c r="E12945" s="4">
        <f t="shared" si="50"/>
        <v>0.24081716568960185</v>
      </c>
      <c r="F12945" s="4"/>
    </row>
    <row r="12946" spans="1:6" ht="13.2" x14ac:dyDescent="0.25">
      <c r="A12946" s="5">
        <v>44880.333333333336</v>
      </c>
      <c r="B12946" s="6">
        <v>313.56</v>
      </c>
      <c r="C12946" s="6">
        <v>236.93547000000001</v>
      </c>
      <c r="D12946" s="6">
        <v>0.323398307564502</v>
      </c>
      <c r="E12946" s="4">
        <f t="shared" si="50"/>
        <v>0.2432627903051473</v>
      </c>
      <c r="F12946" s="4"/>
    </row>
    <row r="12947" spans="1:6" ht="13.2" x14ac:dyDescent="0.25">
      <c r="A12947" s="5">
        <v>44880.375</v>
      </c>
      <c r="B12947" s="6">
        <v>315.45999999999998</v>
      </c>
      <c r="C12947" s="6">
        <v>233.98242999999999</v>
      </c>
      <c r="D12947" s="6">
        <v>0.348220889918956</v>
      </c>
      <c r="E12947" s="4">
        <f t="shared" si="50"/>
        <v>0.24779377310892359</v>
      </c>
      <c r="F12947" s="4"/>
    </row>
    <row r="12948" spans="1:6" ht="13.2" x14ac:dyDescent="0.25">
      <c r="A12948" s="5">
        <v>44880.416666666664</v>
      </c>
      <c r="B12948" s="6">
        <v>317.23</v>
      </c>
      <c r="C12948" s="6">
        <v>231.19727</v>
      </c>
      <c r="D12948" s="6">
        <v>0.37211827804022002</v>
      </c>
      <c r="E12948" s="4">
        <f t="shared" si="50"/>
        <v>0.2540359655650723</v>
      </c>
      <c r="F12948" s="4"/>
    </row>
    <row r="12949" spans="1:6" ht="13.2" x14ac:dyDescent="0.25">
      <c r="A12949" s="5">
        <v>44880.458333333336</v>
      </c>
      <c r="B12949" s="6">
        <v>323.08999999999997</v>
      </c>
      <c r="C12949" s="6">
        <v>231.58403000000001</v>
      </c>
      <c r="D12949" s="6">
        <v>0.39513074368729101</v>
      </c>
      <c r="E12949" s="4">
        <f t="shared" si="50"/>
        <v>0.26203165689419927</v>
      </c>
      <c r="F12949" s="4"/>
    </row>
    <row r="12950" spans="1:6" ht="13.2" x14ac:dyDescent="0.25">
      <c r="A12950" s="5">
        <v>44880.5</v>
      </c>
      <c r="B12950" s="6">
        <v>319.29000000000002</v>
      </c>
      <c r="C12950" s="6">
        <v>236.55076</v>
      </c>
      <c r="D12950" s="6">
        <v>0.34977372298444498</v>
      </c>
      <c r="E12950" s="4">
        <f t="shared" si="50"/>
        <v>0.26886977266752415</v>
      </c>
      <c r="F12950" s="4"/>
    </row>
    <row r="12951" spans="1:6" ht="13.2" x14ac:dyDescent="0.25">
      <c r="A12951" s="5">
        <v>44880.541666666664</v>
      </c>
      <c r="B12951" s="6">
        <v>320.61</v>
      </c>
      <c r="C12951" s="6">
        <v>238.16341</v>
      </c>
      <c r="D12951" s="6">
        <v>0.34617656003497699</v>
      </c>
      <c r="E12951" s="4">
        <f t="shared" si="50"/>
        <v>0.27528182375578442</v>
      </c>
      <c r="F12951" s="4"/>
    </row>
    <row r="12952" spans="1:6" ht="13.2" x14ac:dyDescent="0.25">
      <c r="A12952" s="5">
        <v>44880.583333333336</v>
      </c>
      <c r="B12952" s="6">
        <v>313.58999999999997</v>
      </c>
      <c r="C12952" s="6">
        <v>226.67622</v>
      </c>
      <c r="D12952" s="6">
        <v>0.38342698673905801</v>
      </c>
      <c r="E12952" s="4">
        <f t="shared" si="50"/>
        <v>0.28065574692566131</v>
      </c>
      <c r="F12952" s="4"/>
    </row>
    <row r="12953" spans="1:6" ht="13.2" x14ac:dyDescent="0.25">
      <c r="A12953" s="5">
        <v>44880.625</v>
      </c>
      <c r="B12953" s="6">
        <v>311.61</v>
      </c>
      <c r="C12953" s="6">
        <v>193.12411</v>
      </c>
      <c r="D12953" s="6">
        <v>0.61352199888455095</v>
      </c>
      <c r="E12953" s="4">
        <f t="shared" si="50"/>
        <v>0.2869817410710655</v>
      </c>
      <c r="F12953" s="4"/>
    </row>
    <row r="12954" spans="1:6" ht="13.2" x14ac:dyDescent="0.25">
      <c r="A12954" s="5">
        <v>44880.666666666664</v>
      </c>
      <c r="B12954" s="6">
        <v>238.62</v>
      </c>
      <c r="C12954" s="6">
        <v>148.03043</v>
      </c>
      <c r="D12954" s="6">
        <v>0.61196586404565601</v>
      </c>
      <c r="E12954" s="4">
        <f t="shared" si="50"/>
        <v>0.29752796038175983</v>
      </c>
      <c r="F12954" s="4"/>
    </row>
    <row r="12955" spans="1:6" ht="13.2" x14ac:dyDescent="0.25">
      <c r="A12955" s="5">
        <v>44880.708333333336</v>
      </c>
      <c r="B12955" s="6">
        <v>169.04</v>
      </c>
      <c r="C12955" s="6">
        <v>112.32311</v>
      </c>
      <c r="D12955" s="6">
        <v>0.50494408497058096</v>
      </c>
      <c r="E12955" s="4">
        <f t="shared" si="50"/>
        <v>0.30934935635862015</v>
      </c>
      <c r="F12955" s="4"/>
    </row>
    <row r="12956" spans="1:6" ht="13.2" x14ac:dyDescent="0.25">
      <c r="A12956" s="5">
        <v>44880.75</v>
      </c>
      <c r="B12956" s="6">
        <v>144.71</v>
      </c>
      <c r="C12956" s="6">
        <v>101.25752</v>
      </c>
      <c r="D12956" s="6">
        <v>0.42912842423950298</v>
      </c>
      <c r="E12956" s="4">
        <f t="shared" si="50"/>
        <v>0.31763431233060241</v>
      </c>
      <c r="F12956" s="4"/>
    </row>
    <row r="12957" spans="1:6" ht="13.2" x14ac:dyDescent="0.25">
      <c r="A12957" s="5">
        <v>44880.791666666664</v>
      </c>
      <c r="B12957" s="6">
        <v>141.47999999999999</v>
      </c>
      <c r="C12957" s="6">
        <v>104.82414</v>
      </c>
      <c r="D12957" s="6">
        <v>0.34968910787152602</v>
      </c>
      <c r="E12957" s="4">
        <f t="shared" si="50"/>
        <v>0.32428489450735415</v>
      </c>
      <c r="F12957" s="4"/>
    </row>
    <row r="12958" spans="1:6" ht="13.2" x14ac:dyDescent="0.25">
      <c r="A12958" s="5">
        <v>44880.833333333336</v>
      </c>
      <c r="B12958" s="6">
        <v>145.5</v>
      </c>
      <c r="C12958" s="6">
        <v>106.5673</v>
      </c>
      <c r="D12958" s="6">
        <v>0.36533439432171</v>
      </c>
      <c r="E12958" s="4">
        <f t="shared" si="50"/>
        <v>0.33087610515365007</v>
      </c>
      <c r="F12958" s="4"/>
    </row>
    <row r="12959" spans="1:6" ht="13.2" x14ac:dyDescent="0.25">
      <c r="A12959" s="5">
        <v>44880.875</v>
      </c>
      <c r="B12959" s="6">
        <v>143.69</v>
      </c>
      <c r="C12959" s="6">
        <v>107.17381</v>
      </c>
      <c r="D12959" s="6">
        <v>0.34071934178695301</v>
      </c>
      <c r="E12959" s="4">
        <f t="shared" si="50"/>
        <v>0.33536973471525156</v>
      </c>
      <c r="F12959" s="4"/>
    </row>
    <row r="12960" spans="1:6" ht="13.2" x14ac:dyDescent="0.25">
      <c r="A12960" s="5">
        <v>44880.916666666664</v>
      </c>
      <c r="B12960" s="6">
        <v>140.26</v>
      </c>
      <c r="C12960" s="6">
        <v>117.34495</v>
      </c>
      <c r="D12960" s="6">
        <v>0.19527938782197199</v>
      </c>
      <c r="E12960" s="4">
        <f t="shared" si="50"/>
        <v>0.3381284408066117</v>
      </c>
      <c r="F12960" s="4"/>
    </row>
    <row r="12961" spans="1:6" ht="13.2" x14ac:dyDescent="0.25">
      <c r="A12961" s="5">
        <v>44880.958333333336</v>
      </c>
      <c r="B12961" s="6">
        <v>151.54</v>
      </c>
      <c r="C12961" s="6">
        <v>145.83767</v>
      </c>
      <c r="D12961" s="6">
        <v>3.9100528690563803E-2</v>
      </c>
      <c r="E12961" s="4">
        <f t="shared" si="50"/>
        <v>0.33912800274645177</v>
      </c>
      <c r="F12961" s="4"/>
    </row>
    <row r="12962" spans="1:6" ht="13.2" x14ac:dyDescent="0.25">
      <c r="A12962" s="5">
        <v>44878</v>
      </c>
      <c r="B12962" s="6">
        <v>183.18</v>
      </c>
      <c r="C12962" s="6">
        <v>225.10400999999999</v>
      </c>
      <c r="D12962" s="6">
        <v>0.186242839476737</v>
      </c>
      <c r="E12962" s="4">
        <f t="shared" si="50"/>
        <v>0.34142375136666209</v>
      </c>
      <c r="F12962" s="4"/>
    </row>
    <row r="12963" spans="1:6" ht="13.2" x14ac:dyDescent="0.25">
      <c r="A12963" s="5">
        <v>44878.041666666664</v>
      </c>
      <c r="B12963" s="6">
        <v>267.39999999999998</v>
      </c>
      <c r="C12963" s="6">
        <v>269.18943000000002</v>
      </c>
      <c r="D12963" s="6">
        <v>6.6474749770079698E-3</v>
      </c>
      <c r="E12963" s="4">
        <f t="shared" si="50"/>
        <v>0.32622565606266241</v>
      </c>
      <c r="F12963" s="4"/>
    </row>
    <row r="12964" spans="1:6" ht="13.2" x14ac:dyDescent="0.25">
      <c r="A12964" s="5">
        <v>44878.083333333336</v>
      </c>
      <c r="B12964" s="6">
        <v>271.35000000000002</v>
      </c>
      <c r="C12964" s="6">
        <v>288.43103000000002</v>
      </c>
      <c r="D12964" s="6">
        <v>5.9220500651403503E-2</v>
      </c>
      <c r="E12964" s="4">
        <f t="shared" si="50"/>
        <v>0.31586705160730061</v>
      </c>
      <c r="F12964" s="4"/>
    </row>
    <row r="12965" spans="1:6" ht="13.2" x14ac:dyDescent="0.25">
      <c r="A12965" s="5">
        <v>44878.125</v>
      </c>
      <c r="B12965" s="6">
        <v>268.41000000000003</v>
      </c>
      <c r="C12965" s="6">
        <v>287.74880999999999</v>
      </c>
      <c r="D12965" s="6">
        <v>6.7207263168177697E-2</v>
      </c>
      <c r="E12965" s="4">
        <f t="shared" si="50"/>
        <v>0.30729756051399931</v>
      </c>
      <c r="F12965" s="4"/>
    </row>
    <row r="12966" spans="1:6" ht="13.2" x14ac:dyDescent="0.25">
      <c r="A12966" s="5">
        <v>44878.166666666664</v>
      </c>
      <c r="B12966" s="6">
        <v>267.04000000000002</v>
      </c>
      <c r="C12966" s="6">
        <v>283.33735000000001</v>
      </c>
      <c r="D12966" s="6">
        <v>5.7519243403667E-2</v>
      </c>
      <c r="E12966" s="4">
        <f t="shared" si="50"/>
        <v>0.29889142961812731</v>
      </c>
      <c r="F12966" s="4"/>
    </row>
    <row r="12967" spans="1:6" ht="13.2" x14ac:dyDescent="0.25">
      <c r="A12967" s="5">
        <v>44878.208333333336</v>
      </c>
      <c r="B12967" s="6">
        <v>258.27999999999997</v>
      </c>
      <c r="C12967" s="6">
        <v>283.59172999999998</v>
      </c>
      <c r="D12967" s="6">
        <v>8.9254118940633398E-2</v>
      </c>
      <c r="E12967" s="4">
        <f t="shared" si="50"/>
        <v>0.29220831947785025</v>
      </c>
      <c r="F12967" s="4"/>
    </row>
    <row r="12968" spans="1:6" ht="13.2" x14ac:dyDescent="0.25">
      <c r="A12968" s="5">
        <v>44878.25</v>
      </c>
      <c r="B12968" s="6">
        <v>254.36</v>
      </c>
      <c r="C12968" s="6">
        <v>284.62824000000001</v>
      </c>
      <c r="D12968" s="6">
        <v>0.106343067012605</v>
      </c>
      <c r="E12968" s="4">
        <f t="shared" si="50"/>
        <v>0.28543780847634237</v>
      </c>
      <c r="F12968" s="4"/>
    </row>
    <row r="12969" spans="1:6" ht="13.2" x14ac:dyDescent="0.25">
      <c r="A12969" s="5">
        <v>44878.291666666664</v>
      </c>
      <c r="B12969" s="6">
        <v>252.35</v>
      </c>
      <c r="C12969" s="6">
        <v>281.92662000000001</v>
      </c>
      <c r="D12969" s="6">
        <v>0.104908929848483</v>
      </c>
      <c r="E12969" s="4">
        <f t="shared" si="50"/>
        <v>0.27688633579504912</v>
      </c>
      <c r="F12969" s="4"/>
    </row>
    <row r="12970" spans="1:6" ht="13.2" x14ac:dyDescent="0.25">
      <c r="A12970" s="5">
        <v>44878.333333333336</v>
      </c>
      <c r="B12970" s="6">
        <v>260.63</v>
      </c>
      <c r="C12970" s="6">
        <v>280.11372999999998</v>
      </c>
      <c r="D12970" s="6">
        <v>6.9556497641154402E-2</v>
      </c>
      <c r="E12970" s="4">
        <f t="shared" si="50"/>
        <v>0.26630959371490964</v>
      </c>
      <c r="F12970" s="4"/>
    </row>
    <row r="12971" spans="1:6" ht="13.2" x14ac:dyDescent="0.25">
      <c r="A12971" s="5">
        <v>44878.375</v>
      </c>
      <c r="B12971" s="6">
        <v>281.64999999999998</v>
      </c>
      <c r="C12971" s="6">
        <v>278.88027</v>
      </c>
      <c r="D12971" s="6">
        <v>9.9316097191098508E-3</v>
      </c>
      <c r="E12971" s="4">
        <f t="shared" si="50"/>
        <v>0.25221420703991609</v>
      </c>
      <c r="F12971" s="4"/>
    </row>
    <row r="12972" spans="1:6" ht="13.2" x14ac:dyDescent="0.25">
      <c r="A12972" s="5">
        <v>44878.416666666664</v>
      </c>
      <c r="B12972" s="6">
        <v>280.91000000000003</v>
      </c>
      <c r="C12972" s="6">
        <v>277.33172999999999</v>
      </c>
      <c r="D12972" s="6">
        <v>1.29024904579076E-2</v>
      </c>
      <c r="E12972" s="4">
        <f t="shared" si="50"/>
        <v>0.23724688255731974</v>
      </c>
      <c r="F12972" s="4"/>
    </row>
    <row r="12973" spans="1:6" ht="13.2" x14ac:dyDescent="0.25">
      <c r="A12973" s="5">
        <v>44878.458333333336</v>
      </c>
      <c r="B12973" s="6">
        <v>282.57</v>
      </c>
      <c r="C12973" s="6">
        <v>272.97555999999997</v>
      </c>
      <c r="D12973" s="6">
        <v>3.5147615412896301E-2</v>
      </c>
      <c r="E12973" s="4">
        <f t="shared" si="50"/>
        <v>0.22224758554588664</v>
      </c>
      <c r="F12973" s="4"/>
    </row>
    <row r="12974" spans="1:6" ht="13.2" x14ac:dyDescent="0.25">
      <c r="A12974" s="5">
        <v>44878.5</v>
      </c>
      <c r="B12974" s="6">
        <v>279.77999999999997</v>
      </c>
      <c r="C12974" s="6">
        <v>273.57017999999999</v>
      </c>
      <c r="D12974" s="6">
        <v>2.2699184538314699E-2</v>
      </c>
      <c r="E12974" s="4">
        <f t="shared" si="50"/>
        <v>0.20861947977729781</v>
      </c>
      <c r="F12974" s="4"/>
    </row>
    <row r="12975" spans="1:6" ht="13.2" x14ac:dyDescent="0.25">
      <c r="A12975" s="5">
        <v>44878.541666666664</v>
      </c>
      <c r="B12975" s="6">
        <v>281.77999999999997</v>
      </c>
      <c r="C12975" s="6">
        <v>280.88081</v>
      </c>
      <c r="D12975" s="6">
        <v>3.2013222975253298E-3</v>
      </c>
      <c r="E12975" s="4">
        <f t="shared" si="50"/>
        <v>0.19432884487157068</v>
      </c>
      <c r="F12975" s="4"/>
    </row>
    <row r="12976" spans="1:6" ht="13.2" x14ac:dyDescent="0.25">
      <c r="A12976" s="5">
        <v>44878.583333333336</v>
      </c>
      <c r="B12976" s="6">
        <v>279.66000000000003</v>
      </c>
      <c r="C12976" s="6">
        <v>280.39510000000001</v>
      </c>
      <c r="D12976" s="6">
        <v>2.62165779644504E-3</v>
      </c>
      <c r="E12976" s="4">
        <f t="shared" si="50"/>
        <v>0.17846195616562846</v>
      </c>
      <c r="F12976" s="4"/>
    </row>
    <row r="12977" spans="1:6" ht="13.2" x14ac:dyDescent="0.25">
      <c r="A12977" s="5">
        <v>44878.625</v>
      </c>
      <c r="B12977" s="6">
        <v>258.39999999999998</v>
      </c>
      <c r="C12977" s="6">
        <v>243.27538999999999</v>
      </c>
      <c r="D12977" s="6">
        <v>6.2170735806856503E-2</v>
      </c>
      <c r="E12977" s="4">
        <f t="shared" si="50"/>
        <v>0.15548898687072457</v>
      </c>
      <c r="F12977" s="4"/>
    </row>
    <row r="12978" spans="1:6" ht="13.2" x14ac:dyDescent="0.25">
      <c r="A12978" s="5">
        <v>44878.666666666664</v>
      </c>
      <c r="B12978" s="6">
        <v>171.58</v>
      </c>
      <c r="C12978" s="6">
        <v>180.10843</v>
      </c>
      <c r="D12978" s="6">
        <v>4.7351642563315803E-2</v>
      </c>
      <c r="E12978" s="4">
        <f t="shared" si="50"/>
        <v>0.13196339430896037</v>
      </c>
      <c r="F12978" s="4"/>
    </row>
    <row r="12979" spans="1:6" ht="13.2" x14ac:dyDescent="0.25">
      <c r="A12979" s="5">
        <v>44878.708333333336</v>
      </c>
      <c r="B12979" s="6">
        <v>116.5</v>
      </c>
      <c r="C12979" s="6">
        <v>132.43125000000001</v>
      </c>
      <c r="D12979" s="6">
        <v>0.120298267969229</v>
      </c>
      <c r="E12979" s="4">
        <f t="shared" si="50"/>
        <v>0.11593648526723738</v>
      </c>
      <c r="F12979" s="4"/>
    </row>
    <row r="12980" spans="1:6" ht="13.2" x14ac:dyDescent="0.25">
      <c r="A12980" s="5">
        <v>44878.75</v>
      </c>
      <c r="B12980" s="6">
        <v>110.88</v>
      </c>
      <c r="C12980" s="6">
        <v>121.17852000000001</v>
      </c>
      <c r="D12980" s="6">
        <v>8.4986349065824598E-2</v>
      </c>
      <c r="E12980" s="4">
        <f t="shared" si="50"/>
        <v>0.10159723213500078</v>
      </c>
      <c r="F12980" s="4"/>
    </row>
    <row r="12981" spans="1:6" ht="13.2" x14ac:dyDescent="0.25">
      <c r="A12981" s="5">
        <v>44878.791666666664</v>
      </c>
      <c r="B12981" s="6">
        <v>115.29</v>
      </c>
      <c r="C12981" s="6">
        <v>125.75009</v>
      </c>
      <c r="D12981" s="6">
        <v>8.3181570685158093E-2</v>
      </c>
      <c r="E12981" s="4">
        <f t="shared" si="50"/>
        <v>9.0492751418902104E-2</v>
      </c>
      <c r="F12981" s="4"/>
    </row>
    <row r="12982" spans="1:6" ht="13.2" x14ac:dyDescent="0.25">
      <c r="A12982" s="5">
        <v>44878.833333333336</v>
      </c>
      <c r="B12982" s="6">
        <v>118.09</v>
      </c>
      <c r="C12982" s="6">
        <v>124.45077999999999</v>
      </c>
      <c r="D12982" s="6">
        <v>5.1110808626510698E-2</v>
      </c>
      <c r="E12982" s="4">
        <f t="shared" si="50"/>
        <v>7.7400102014935482E-2</v>
      </c>
      <c r="F12982" s="4"/>
    </row>
    <row r="12983" spans="1:6" ht="13.2" x14ac:dyDescent="0.25">
      <c r="A12983" s="5">
        <v>44878.875</v>
      </c>
      <c r="B12983" s="6">
        <v>119.72</v>
      </c>
      <c r="C12983" s="6">
        <v>122.89798999999999</v>
      </c>
      <c r="D12983" s="6">
        <v>2.5858763027776E-2</v>
      </c>
      <c r="E12983" s="4">
        <f t="shared" si="50"/>
        <v>6.4280911233303095E-2</v>
      </c>
      <c r="F12983" s="4"/>
    </row>
    <row r="12984" spans="1:6" ht="13.2" x14ac:dyDescent="0.25">
      <c r="A12984" s="5">
        <v>44878.916666666664</v>
      </c>
      <c r="B12984" s="6">
        <v>121.72</v>
      </c>
      <c r="C12984" s="6">
        <v>135.57284999999999</v>
      </c>
      <c r="D12984" s="6">
        <v>0.10218011939706199</v>
      </c>
      <c r="E12984" s="4">
        <f t="shared" si="50"/>
        <v>6.0401775048931849E-2</v>
      </c>
      <c r="F12984" s="4"/>
    </row>
    <row r="12985" spans="1:6" ht="13.2" x14ac:dyDescent="0.25">
      <c r="A12985" s="5">
        <v>44878.958333333336</v>
      </c>
      <c r="B12985" s="6">
        <v>126.27</v>
      </c>
      <c r="C12985" s="6">
        <v>169.14725999999999</v>
      </c>
      <c r="D12985" s="6">
        <v>0.25349071572309201</v>
      </c>
      <c r="E12985" s="4">
        <f t="shared" si="50"/>
        <v>6.9334699508620534E-2</v>
      </c>
      <c r="F12985" s="4"/>
    </row>
    <row r="12986" spans="1:6" ht="13.2" x14ac:dyDescent="0.25">
      <c r="A12986" s="5">
        <v>44879</v>
      </c>
      <c r="B12986" s="6">
        <v>179.53</v>
      </c>
      <c r="C12986" s="6">
        <v>236.84422000000001</v>
      </c>
      <c r="D12986" s="6">
        <v>0.24199121262068299</v>
      </c>
      <c r="E12986" s="4">
        <f t="shared" si="50"/>
        <v>7.1657548389618256E-2</v>
      </c>
      <c r="F12986" s="4"/>
    </row>
    <row r="12987" spans="1:6" ht="13.2" x14ac:dyDescent="0.25">
      <c r="A12987" s="5">
        <v>44879.041666666664</v>
      </c>
      <c r="B12987" s="6">
        <v>291.52</v>
      </c>
      <c r="C12987" s="6">
        <v>269.77551</v>
      </c>
      <c r="D12987" s="6">
        <v>8.0602164369923596E-2</v>
      </c>
      <c r="E12987" s="4">
        <f t="shared" si="50"/>
        <v>7.4738993780989763E-2</v>
      </c>
      <c r="F12987" s="4"/>
    </row>
    <row r="12988" spans="1:6" ht="13.2" x14ac:dyDescent="0.25">
      <c r="A12988" s="5">
        <v>44879.083333333336</v>
      </c>
      <c r="B12988" s="6">
        <v>313.81</v>
      </c>
      <c r="C12988" s="6">
        <v>280.29577</v>
      </c>
      <c r="D12988" s="6">
        <v>0.119567376988957</v>
      </c>
      <c r="E12988" s="4">
        <f t="shared" si="50"/>
        <v>7.7253446961721137E-2</v>
      </c>
      <c r="F12988" s="4"/>
    </row>
    <row r="12989" spans="1:6" ht="13.2" x14ac:dyDescent="0.25">
      <c r="A12989" s="5">
        <v>44879.125</v>
      </c>
      <c r="B12989" s="6">
        <v>307.19</v>
      </c>
      <c r="C12989" s="6">
        <v>279.01191999999998</v>
      </c>
      <c r="D12989" s="6">
        <v>0.10099238770874</v>
      </c>
      <c r="E12989" s="4">
        <f t="shared" si="50"/>
        <v>7.8661160484244569E-2</v>
      </c>
      <c r="F12989" s="4"/>
    </row>
    <row r="12990" spans="1:6" ht="13.2" x14ac:dyDescent="0.25">
      <c r="A12990" s="5">
        <v>44879.166666666664</v>
      </c>
      <c r="B12990" s="6">
        <v>295.51</v>
      </c>
      <c r="C12990" s="6">
        <v>280.42446999999999</v>
      </c>
      <c r="D12990" s="6">
        <v>5.3795341041386301E-2</v>
      </c>
      <c r="E12990" s="4">
        <f t="shared" si="50"/>
        <v>7.8505997885816206E-2</v>
      </c>
      <c r="F12990" s="4"/>
    </row>
    <row r="12991" spans="1:6" ht="13.2" x14ac:dyDescent="0.25">
      <c r="A12991" s="5">
        <v>44879.208333333336</v>
      </c>
      <c r="B12991" s="6">
        <v>289.56</v>
      </c>
      <c r="C12991" s="6">
        <v>286.23937999999998</v>
      </c>
      <c r="D12991" s="6">
        <v>1.16008496105602E-2</v>
      </c>
      <c r="E12991" s="4">
        <f t="shared" si="50"/>
        <v>7.527044499706316E-2</v>
      </c>
      <c r="F12991" s="4"/>
    </row>
    <row r="12992" spans="1:6" ht="13.2" x14ac:dyDescent="0.25">
      <c r="A12992" s="5">
        <v>44879.25</v>
      </c>
      <c r="B12992" s="6">
        <v>319.91000000000003</v>
      </c>
      <c r="C12992" s="6">
        <v>288.55121000000003</v>
      </c>
      <c r="D12992" s="6">
        <v>0.108676688619673</v>
      </c>
      <c r="E12992" s="4">
        <f t="shared" si="50"/>
        <v>7.5367679230690987E-2</v>
      </c>
      <c r="F12992" s="4"/>
    </row>
    <row r="12993" spans="1:6" ht="13.2" x14ac:dyDescent="0.25">
      <c r="A12993" s="5">
        <v>44879.291666666664</v>
      </c>
      <c r="B12993" s="6">
        <v>321.56</v>
      </c>
      <c r="C12993" s="6">
        <v>284.25042000000002</v>
      </c>
      <c r="D12993" s="6">
        <v>0.131256024177554</v>
      </c>
      <c r="E12993" s="4">
        <f t="shared" si="50"/>
        <v>7.6465474827735622E-2</v>
      </c>
      <c r="F12993" s="4"/>
    </row>
    <row r="12994" spans="1:6" ht="13.2" x14ac:dyDescent="0.25">
      <c r="A12994" s="5">
        <v>44879.333333333336</v>
      </c>
      <c r="B12994" s="6">
        <v>320.13</v>
      </c>
      <c r="C12994" s="6">
        <v>281.62623000000002</v>
      </c>
      <c r="D12994" s="6">
        <v>0.136719402876642</v>
      </c>
      <c r="E12994" s="4">
        <f t="shared" si="50"/>
        <v>7.9263929212547601E-2</v>
      </c>
      <c r="F12994" s="4"/>
    </row>
    <row r="12995" spans="1:6" ht="13.2" x14ac:dyDescent="0.25">
      <c r="A12995" s="5">
        <v>44879.375</v>
      </c>
      <c r="B12995" s="6">
        <v>313.25</v>
      </c>
      <c r="C12995" s="6">
        <v>280.73813999999999</v>
      </c>
      <c r="D12995" s="6">
        <v>0.11580848971928</v>
      </c>
      <c r="E12995" s="4">
        <f t="shared" si="50"/>
        <v>8.3675465879221367E-2</v>
      </c>
      <c r="F12995" s="4"/>
    </row>
    <row r="12996" spans="1:6" ht="13.2" x14ac:dyDescent="0.25">
      <c r="A12996" s="5">
        <v>44879.416666666664</v>
      </c>
      <c r="B12996" s="6">
        <v>311.35000000000002</v>
      </c>
      <c r="C12996" s="6">
        <v>281.06948</v>
      </c>
      <c r="D12996" s="6">
        <v>0.107733219558381</v>
      </c>
      <c r="E12996" s="4">
        <f t="shared" si="50"/>
        <v>8.7626746258407759E-2</v>
      </c>
      <c r="F12996" s="4"/>
    </row>
    <row r="12997" spans="1:6" ht="13.2" x14ac:dyDescent="0.25">
      <c r="A12997" s="5">
        <v>44879.458333333336</v>
      </c>
      <c r="B12997" s="6">
        <v>309.95999999999998</v>
      </c>
      <c r="C12997" s="6">
        <v>279.26098000000002</v>
      </c>
      <c r="D12997" s="6">
        <v>0.109929500354829</v>
      </c>
      <c r="E12997" s="4">
        <f t="shared" si="50"/>
        <v>9.0742658130988266E-2</v>
      </c>
      <c r="F12997" s="4"/>
    </row>
    <row r="12998" spans="1:6" ht="13.2" x14ac:dyDescent="0.25">
      <c r="A12998" s="5">
        <v>44879.5</v>
      </c>
      <c r="B12998" s="6">
        <v>308.58</v>
      </c>
      <c r="C12998" s="6">
        <v>279.38691</v>
      </c>
      <c r="D12998" s="6">
        <v>0.104489827386687</v>
      </c>
      <c r="E12998" s="4">
        <f t="shared" si="50"/>
        <v>9.4150601583003771E-2</v>
      </c>
      <c r="F12998" s="4"/>
    </row>
    <row r="12999" spans="1:6" ht="13.2" x14ac:dyDescent="0.25">
      <c r="A12999" s="5">
        <v>44879.541666666664</v>
      </c>
      <c r="B12999" s="6">
        <v>309.02</v>
      </c>
      <c r="C12999" s="6">
        <v>281.4862</v>
      </c>
      <c r="D12999" s="6">
        <v>9.7815807666592397E-2</v>
      </c>
      <c r="E12999" s="4">
        <f t="shared" si="50"/>
        <v>9.8092871806714901E-2</v>
      </c>
      <c r="F12999" s="4"/>
    </row>
    <row r="13000" spans="1:6" ht="13.2" x14ac:dyDescent="0.25">
      <c r="A13000" s="5">
        <v>44879.583333333336</v>
      </c>
      <c r="B13000" s="6">
        <v>313.02999999999997</v>
      </c>
      <c r="C13000" s="6">
        <v>274.74777999999998</v>
      </c>
      <c r="D13000" s="6">
        <v>0.139335866517283</v>
      </c>
      <c r="E13000" s="4">
        <f t="shared" si="50"/>
        <v>0.10378929717008313</v>
      </c>
      <c r="F13000" s="4"/>
    </row>
    <row r="13001" spans="1:6" ht="13.2" x14ac:dyDescent="0.25">
      <c r="A13001" s="5">
        <v>44879.625</v>
      </c>
      <c r="B13001" s="6">
        <v>317.42</v>
      </c>
      <c r="C13001" s="6">
        <v>237.98339999999999</v>
      </c>
      <c r="D13001" s="6">
        <v>0.33379050807745397</v>
      </c>
      <c r="E13001" s="4">
        <f t="shared" si="50"/>
        <v>0.11510678768135803</v>
      </c>
      <c r="F13001" s="4"/>
    </row>
    <row r="13002" spans="1:6" ht="13.2" x14ac:dyDescent="0.25">
      <c r="A13002" s="5">
        <v>44879.666666666664</v>
      </c>
      <c r="B13002" s="6">
        <v>229.08</v>
      </c>
      <c r="C13002" s="6">
        <v>181.48631</v>
      </c>
      <c r="D13002" s="6">
        <v>0.26224396760284502</v>
      </c>
      <c r="E13002" s="4">
        <f t="shared" si="50"/>
        <v>0.1240606345580051</v>
      </c>
      <c r="F13002" s="4"/>
    </row>
    <row r="13003" spans="1:6" ht="13.2" x14ac:dyDescent="0.25">
      <c r="A13003" s="5">
        <v>44879.708333333336</v>
      </c>
      <c r="B13003" s="6">
        <v>159.41</v>
      </c>
      <c r="C13003" s="6">
        <v>139.64760999999999</v>
      </c>
      <c r="D13003" s="6">
        <v>0.14151613479099201</v>
      </c>
      <c r="E13003" s="4">
        <f t="shared" si="50"/>
        <v>0.12494471234224525</v>
      </c>
      <c r="F13003" s="4"/>
    </row>
    <row r="13004" spans="1:6" ht="13.2" x14ac:dyDescent="0.25">
      <c r="A13004" s="5">
        <v>44879.75</v>
      </c>
      <c r="B13004" s="6">
        <v>146.97</v>
      </c>
      <c r="C13004" s="6">
        <v>129.70272</v>
      </c>
      <c r="D13004" s="6">
        <v>0.13312966759679301</v>
      </c>
      <c r="E13004" s="4">
        <f t="shared" si="50"/>
        <v>0.12695068394770226</v>
      </c>
      <c r="F13004" s="4"/>
    </row>
    <row r="13005" spans="1:6" ht="13.2" x14ac:dyDescent="0.25">
      <c r="A13005" s="5">
        <v>44879.791666666664</v>
      </c>
      <c r="B13005" s="6">
        <v>145.86000000000001</v>
      </c>
      <c r="C13005" s="6">
        <v>133.44327999999999</v>
      </c>
      <c r="D13005" s="6">
        <v>9.3048672065015395E-2</v>
      </c>
      <c r="E13005" s="4">
        <f t="shared" si="50"/>
        <v>0.12736181317186299</v>
      </c>
      <c r="F13005" s="4"/>
    </row>
    <row r="13006" spans="1:6" ht="13.2" x14ac:dyDescent="0.25">
      <c r="A13006" s="5">
        <v>44879.833333333336</v>
      </c>
      <c r="B13006" s="6">
        <v>147.63</v>
      </c>
      <c r="C13006" s="6">
        <v>132.60924</v>
      </c>
      <c r="D13006" s="6">
        <v>0.113270839950519</v>
      </c>
      <c r="E13006" s="4">
        <f t="shared" si="50"/>
        <v>0.12995181447703</v>
      </c>
      <c r="F13006" s="4"/>
    </row>
    <row r="13007" spans="1:6" ht="13.2" x14ac:dyDescent="0.25">
      <c r="A13007" s="5">
        <v>44879.875</v>
      </c>
      <c r="B13007" s="6">
        <v>149.66</v>
      </c>
      <c r="C13007" s="6">
        <v>135.23715999999999</v>
      </c>
      <c r="D13007" s="6">
        <v>0.106648498090317</v>
      </c>
      <c r="E13007" s="4">
        <f t="shared" si="50"/>
        <v>0.13331805343796918</v>
      </c>
      <c r="F13007" s="4"/>
    </row>
    <row r="13008" spans="1:6" ht="13.2" x14ac:dyDescent="0.25">
      <c r="A13008" s="5">
        <v>44879.916666666664</v>
      </c>
      <c r="B13008" s="6">
        <v>147.18</v>
      </c>
      <c r="C13008" s="6">
        <v>153.66464999999999</v>
      </c>
      <c r="D13008" s="6">
        <v>4.2200011518589202E-2</v>
      </c>
      <c r="E13008" s="4">
        <f t="shared" si="50"/>
        <v>0.13081888227636618</v>
      </c>
      <c r="F13008" s="4"/>
    </row>
    <row r="13009" spans="1:6" ht="13.2" x14ac:dyDescent="0.25">
      <c r="A13009" s="5">
        <v>44879.958333333336</v>
      </c>
      <c r="B13009" s="6">
        <v>157.24</v>
      </c>
      <c r="C13009" s="6">
        <v>188.19055</v>
      </c>
      <c r="D13009" s="6">
        <v>0.16446389045571</v>
      </c>
      <c r="E13009" s="4">
        <f t="shared" si="50"/>
        <v>0.12710943122355858</v>
      </c>
      <c r="F13009" s="4"/>
    </row>
    <row r="13010" spans="1:6" ht="13.2" x14ac:dyDescent="0.25">
      <c r="A13010" s="5">
        <v>44880</v>
      </c>
      <c r="B13010" s="6">
        <v>212.3</v>
      </c>
      <c r="C13010" s="6">
        <v>211.62235999999999</v>
      </c>
      <c r="D13010" s="6">
        <v>3.2021190955436999E-3</v>
      </c>
      <c r="E13010" s="4">
        <f t="shared" si="50"/>
        <v>0.11715988566001108</v>
      </c>
      <c r="F13010" s="4"/>
    </row>
    <row r="13011" spans="1:6" ht="13.2" x14ac:dyDescent="0.25">
      <c r="A13011" s="5">
        <v>44880.041666666664</v>
      </c>
      <c r="B13011" s="6">
        <v>305.99</v>
      </c>
      <c r="C13011" s="6">
        <v>245.74160000000001</v>
      </c>
      <c r="D13011" s="6">
        <v>0.245169722993583</v>
      </c>
      <c r="E13011" s="4">
        <f t="shared" si="50"/>
        <v>0.12401686726933021</v>
      </c>
      <c r="F13011" s="4"/>
    </row>
    <row r="13012" spans="1:6" ht="13.2" x14ac:dyDescent="0.25">
      <c r="A13012" s="5">
        <v>44880.083333333336</v>
      </c>
      <c r="B13012" s="6">
        <v>315.83999999999997</v>
      </c>
      <c r="C13012" s="6">
        <v>259.6626</v>
      </c>
      <c r="D13012" s="6">
        <v>0.21634767579158401</v>
      </c>
      <c r="E13012" s="4">
        <f t="shared" si="50"/>
        <v>0.12804937971943969</v>
      </c>
      <c r="F13012" s="4"/>
    </row>
    <row r="13013" spans="1:6" ht="13.2" x14ac:dyDescent="0.25">
      <c r="A13013" s="5">
        <v>44880.125</v>
      </c>
      <c r="B13013" s="6">
        <v>312.31</v>
      </c>
      <c r="C13013" s="6">
        <v>259.95091000000002</v>
      </c>
      <c r="D13013" s="6">
        <v>0.20141914486854401</v>
      </c>
      <c r="E13013" s="4">
        <f t="shared" si="50"/>
        <v>0.1322338279344315</v>
      </c>
      <c r="F13013" s="4"/>
    </row>
    <row r="13014" spans="1:6" ht="13.2" x14ac:dyDescent="0.25">
      <c r="A13014" s="5">
        <v>44880.166666666664</v>
      </c>
      <c r="B13014" s="6">
        <v>310.64</v>
      </c>
      <c r="C13014" s="6">
        <v>259.27848999999998</v>
      </c>
      <c r="D13014" s="6">
        <v>0.19809398766554001</v>
      </c>
      <c r="E13014" s="4">
        <f t="shared" si="50"/>
        <v>0.13824627154377125</v>
      </c>
      <c r="F13014" s="4"/>
    </row>
    <row r="13015" spans="1:6" ht="13.2" x14ac:dyDescent="0.25">
      <c r="A13015" s="5">
        <v>44880.208333333336</v>
      </c>
      <c r="B13015" s="6">
        <v>311</v>
      </c>
      <c r="C13015" s="6">
        <v>261.00121000000001</v>
      </c>
      <c r="D13015" s="6">
        <v>0.191565357110796</v>
      </c>
      <c r="E13015" s="4">
        <f t="shared" si="50"/>
        <v>0.14574479268961441</v>
      </c>
      <c r="F13015" s="4"/>
    </row>
    <row r="13016" spans="1:6" ht="13.2" x14ac:dyDescent="0.25">
      <c r="A13016" s="5">
        <v>44880.25</v>
      </c>
      <c r="B13016" s="6">
        <v>313.35000000000002</v>
      </c>
      <c r="C13016" s="6">
        <v>260.62777</v>
      </c>
      <c r="D13016" s="6">
        <v>0.20228937998433499</v>
      </c>
      <c r="E13016" s="4">
        <f t="shared" si="50"/>
        <v>0.14964532149647533</v>
      </c>
      <c r="F13016" s="4"/>
    </row>
    <row r="13017" spans="1:6" ht="13.2" x14ac:dyDescent="0.25">
      <c r="A13017" s="5">
        <v>44880.291666666664</v>
      </c>
      <c r="B13017" s="6">
        <v>315.27</v>
      </c>
      <c r="C13017" s="6">
        <v>256.29124999999999</v>
      </c>
      <c r="D13017" s="6">
        <v>0.23012393126960001</v>
      </c>
      <c r="E13017" s="4">
        <f t="shared" si="50"/>
        <v>0.15376481762531061</v>
      </c>
      <c r="F13017" s="4"/>
    </row>
    <row r="13018" spans="1:6" ht="13.2" x14ac:dyDescent="0.25">
      <c r="A13018" s="5">
        <v>44880.333333333336</v>
      </c>
      <c r="B13018" s="6">
        <v>313.56</v>
      </c>
      <c r="C13018" s="6">
        <v>253.63729000000001</v>
      </c>
      <c r="D13018" s="6">
        <v>0.23625354931051301</v>
      </c>
      <c r="E13018" s="4">
        <f t="shared" si="50"/>
        <v>0.15791207372672189</v>
      </c>
      <c r="F13018" s="4"/>
    </row>
    <row r="13019" spans="1:6" ht="13.2" x14ac:dyDescent="0.25">
      <c r="A13019" s="5">
        <v>44880.375</v>
      </c>
      <c r="B13019" s="6">
        <v>315.45999999999998</v>
      </c>
      <c r="C13019" s="6">
        <v>251.31246999999999</v>
      </c>
      <c r="D13019" s="6">
        <v>0.255250087669744</v>
      </c>
      <c r="E13019" s="4">
        <f t="shared" si="50"/>
        <v>0.16372214030799123</v>
      </c>
      <c r="F13019" s="4"/>
    </row>
    <row r="13020" spans="1:6" ht="13.2" x14ac:dyDescent="0.25">
      <c r="A13020" s="5">
        <v>44880.416666666664</v>
      </c>
      <c r="B13020" s="6">
        <v>317.23</v>
      </c>
      <c r="C13020" s="6">
        <v>249.39282</v>
      </c>
      <c r="D13020" s="6">
        <v>0.27200935455960601</v>
      </c>
      <c r="E13020" s="4">
        <f t="shared" si="50"/>
        <v>0.17056697926637562</v>
      </c>
      <c r="F13020" s="4"/>
    </row>
    <row r="13021" spans="1:6" ht="13.2" x14ac:dyDescent="0.25">
      <c r="A13021" s="5">
        <v>44880.458333333336</v>
      </c>
      <c r="B13021" s="6">
        <v>323.08999999999997</v>
      </c>
      <c r="C13021" s="6">
        <v>247.49842000000001</v>
      </c>
      <c r="D13021" s="6">
        <v>0.305422475020244</v>
      </c>
      <c r="E13021" s="4">
        <f t="shared" si="50"/>
        <v>0.17871251987743456</v>
      </c>
      <c r="F13021" s="4"/>
    </row>
    <row r="13022" spans="1:6" ht="13.2" x14ac:dyDescent="0.25">
      <c r="A13022" s="5">
        <v>44880.5</v>
      </c>
      <c r="B13022" s="6">
        <v>319.29000000000002</v>
      </c>
      <c r="C13022" s="6">
        <v>248.27826999999999</v>
      </c>
      <c r="D13022" s="6">
        <v>0.286016694090868</v>
      </c>
      <c r="E13022" s="4">
        <f t="shared" si="50"/>
        <v>0.18627613932344211</v>
      </c>
      <c r="F13022" s="4"/>
    </row>
    <row r="13023" spans="1:6" ht="13.2" x14ac:dyDescent="0.25">
      <c r="A13023" s="5">
        <v>44880.541666666664</v>
      </c>
      <c r="B13023" s="6">
        <v>320.61</v>
      </c>
      <c r="C13023" s="6">
        <v>249.05169000000001</v>
      </c>
      <c r="D13023" s="6">
        <v>0.287323125572847</v>
      </c>
      <c r="E13023" s="4">
        <f t="shared" si="50"/>
        <v>0.19417227756953606</v>
      </c>
      <c r="F13023" s="4"/>
    </row>
    <row r="13024" spans="1:6" ht="13.2" x14ac:dyDescent="0.25">
      <c r="A13024" s="5">
        <v>44880.583333333336</v>
      </c>
      <c r="B13024" s="6">
        <v>313.58999999999997</v>
      </c>
      <c r="C13024" s="6">
        <v>239.84793999999999</v>
      </c>
      <c r="D13024" s="6">
        <v>0.307453380671103</v>
      </c>
      <c r="E13024" s="4">
        <f t="shared" si="50"/>
        <v>0.20117717399261192</v>
      </c>
      <c r="F13024" s="4"/>
    </row>
    <row r="13025" spans="1:6" ht="13.2" x14ac:dyDescent="0.25">
      <c r="A13025" s="5">
        <v>44880.625</v>
      </c>
      <c r="B13025" s="6">
        <v>311.61</v>
      </c>
      <c r="C13025" s="6">
        <v>206.06110000000001</v>
      </c>
      <c r="D13025" s="6">
        <v>0.51222137511640897</v>
      </c>
      <c r="E13025" s="4">
        <f t="shared" si="50"/>
        <v>0.20861179345256839</v>
      </c>
      <c r="F13025" s="4"/>
    </row>
    <row r="13026" spans="1:6" ht="13.2" x14ac:dyDescent="0.25">
      <c r="A13026" s="5">
        <v>44880.666666666664</v>
      </c>
      <c r="B13026" s="6">
        <v>238.62</v>
      </c>
      <c r="C13026" s="6">
        <v>158.61759000000001</v>
      </c>
      <c r="D13026" s="6">
        <v>0.50437287566908495</v>
      </c>
      <c r="E13026" s="4">
        <f t="shared" si="50"/>
        <v>0.21870049795532839</v>
      </c>
      <c r="F13026" s="4"/>
    </row>
    <row r="13027" spans="1:6" ht="13.2" x14ac:dyDescent="0.25">
      <c r="A13027" s="5">
        <v>44880.708333333336</v>
      </c>
      <c r="B13027" s="6">
        <v>169.04</v>
      </c>
      <c r="C13027" s="6">
        <v>123.4336</v>
      </c>
      <c r="D13027" s="6">
        <v>0.36948124335675198</v>
      </c>
      <c r="E13027" s="4">
        <f t="shared" si="50"/>
        <v>0.22819904414556838</v>
      </c>
      <c r="F13027" s="4"/>
    </row>
    <row r="13028" spans="1:6" ht="13.2" x14ac:dyDescent="0.25">
      <c r="A13028" s="5">
        <v>44880.75</v>
      </c>
      <c r="B13028" s="6">
        <v>144.71</v>
      </c>
      <c r="C13028" s="6">
        <v>114.39361</v>
      </c>
      <c r="D13028" s="6">
        <v>0.265018212118666</v>
      </c>
      <c r="E13028" s="4">
        <f t="shared" si="50"/>
        <v>0.23369440016731305</v>
      </c>
      <c r="F13028" s="4"/>
    </row>
    <row r="13029" spans="1:6" ht="13.2" x14ac:dyDescent="0.25">
      <c r="A13029" s="5">
        <v>44880.791666666664</v>
      </c>
      <c r="B13029" s="6">
        <v>141.47999999999999</v>
      </c>
      <c r="C13029" s="6">
        <v>117.00277</v>
      </c>
      <c r="D13029" s="6">
        <v>0.20920214111170099</v>
      </c>
      <c r="E13029" s="4">
        <f t="shared" si="50"/>
        <v>0.2385341280442583</v>
      </c>
      <c r="F13029" s="4"/>
    </row>
    <row r="13030" spans="1:6" ht="13.2" x14ac:dyDescent="0.25">
      <c r="A13030" s="5">
        <v>44880.833333333336</v>
      </c>
      <c r="B13030" s="6">
        <v>145.5</v>
      </c>
      <c r="C13030" s="6">
        <v>115.72684</v>
      </c>
      <c r="D13030" s="6">
        <v>0.25727100126470198</v>
      </c>
      <c r="E13030" s="4">
        <f t="shared" ref="E13030:E13284" si="51">AVERAGE(D13007:D13030)</f>
        <v>0.24453413476568261</v>
      </c>
      <c r="F13030" s="4"/>
    </row>
    <row r="13031" spans="1:6" ht="13.2" x14ac:dyDescent="0.25">
      <c r="A13031" s="5">
        <v>44880.875</v>
      </c>
      <c r="B13031" s="6">
        <v>143.69</v>
      </c>
      <c r="C13031" s="6">
        <v>115.71288</v>
      </c>
      <c r="D13031" s="6">
        <v>0.24178051743245799</v>
      </c>
      <c r="E13031" s="4">
        <f t="shared" si="51"/>
        <v>0.25016463557160518</v>
      </c>
      <c r="F13031" s="4"/>
    </row>
    <row r="13032" spans="1:6" ht="13.2" x14ac:dyDescent="0.25">
      <c r="A13032" s="5">
        <v>44880.916666666664</v>
      </c>
      <c r="B13032" s="6">
        <v>140.26</v>
      </c>
      <c r="C13032" s="6">
        <v>129.88312999999999</v>
      </c>
      <c r="D13032" s="6">
        <v>7.9893901540561807E-2</v>
      </c>
      <c r="E13032" s="4">
        <f t="shared" si="51"/>
        <v>0.25173521432252066</v>
      </c>
      <c r="F13032" s="4"/>
    </row>
    <row r="13033" spans="1:6" ht="13.2" x14ac:dyDescent="0.25">
      <c r="A13033" s="5">
        <v>44880.958333333336</v>
      </c>
      <c r="B13033" s="6">
        <v>151.54</v>
      </c>
      <c r="C13033" s="6">
        <v>163.93173999999999</v>
      </c>
      <c r="D13033" s="6">
        <v>7.5590852631711197E-2</v>
      </c>
      <c r="E13033" s="4">
        <f t="shared" si="51"/>
        <v>0.24803217107985406</v>
      </c>
      <c r="F13033" s="4"/>
    </row>
    <row r="13034" spans="1:6" ht="13.2" x14ac:dyDescent="0.25">
      <c r="A13034" s="5">
        <v>44881</v>
      </c>
      <c r="B13034" s="6">
        <v>207.61</v>
      </c>
      <c r="C13034" s="6">
        <v>192.99142000000001</v>
      </c>
      <c r="D13034" s="6">
        <v>7.5747305242896301E-2</v>
      </c>
      <c r="E13034" s="4">
        <f t="shared" si="51"/>
        <v>0.25105488716932706</v>
      </c>
      <c r="F13034" s="4"/>
    </row>
    <row r="13035" spans="1:6" ht="13.2" x14ac:dyDescent="0.25">
      <c r="A13035" s="5">
        <v>44881.041666666664</v>
      </c>
      <c r="B13035" s="6">
        <v>276.20999999999998</v>
      </c>
      <c r="C13035" s="6">
        <v>226.23275000000001</v>
      </c>
      <c r="D13035" s="6">
        <v>0.22091076557218101</v>
      </c>
      <c r="E13035" s="4">
        <f t="shared" si="51"/>
        <v>0.25004409727676863</v>
      </c>
      <c r="F13035" s="4"/>
    </row>
    <row r="13036" spans="1:6" ht="13.2" x14ac:dyDescent="0.25">
      <c r="A13036" s="5">
        <v>44881.083333333336</v>
      </c>
      <c r="B13036" s="6">
        <v>289.73</v>
      </c>
      <c r="C13036" s="6">
        <v>242.88452000000001</v>
      </c>
      <c r="D13036" s="6">
        <v>0.192871410660506</v>
      </c>
      <c r="E13036" s="4">
        <f t="shared" si="51"/>
        <v>0.24906591956297372</v>
      </c>
      <c r="F13036" s="4"/>
    </row>
    <row r="13037" spans="1:6" ht="13.2" x14ac:dyDescent="0.25">
      <c r="A13037" s="5">
        <v>44881.125</v>
      </c>
      <c r="B13037" s="6">
        <v>296.64</v>
      </c>
      <c r="C13037" s="6">
        <v>245.92725999999999</v>
      </c>
      <c r="D13037" s="6">
        <v>0.20621032414218701</v>
      </c>
      <c r="E13037" s="4">
        <f t="shared" si="51"/>
        <v>0.24926555203270884</v>
      </c>
      <c r="F13037" s="4"/>
    </row>
    <row r="13038" spans="1:6" ht="13.2" x14ac:dyDescent="0.25">
      <c r="A13038" s="5">
        <v>44881.166666666664</v>
      </c>
      <c r="B13038" s="6">
        <v>290.69</v>
      </c>
      <c r="C13038" s="6">
        <v>245.76760999999999</v>
      </c>
      <c r="D13038" s="6">
        <v>0.182784012913662</v>
      </c>
      <c r="E13038" s="4">
        <f t="shared" si="51"/>
        <v>0.24862763641804728</v>
      </c>
      <c r="F13038" s="4"/>
    </row>
    <row r="13039" spans="1:6" ht="13.2" x14ac:dyDescent="0.25">
      <c r="A13039" s="5">
        <v>44881.208333333336</v>
      </c>
      <c r="B13039" s="6">
        <v>281.83999999999997</v>
      </c>
      <c r="C13039" s="6">
        <v>246.12143</v>
      </c>
      <c r="D13039" s="6">
        <v>0.14512580233261199</v>
      </c>
      <c r="E13039" s="4">
        <f t="shared" si="51"/>
        <v>0.24669265496895629</v>
      </c>
      <c r="F13039" s="4"/>
    </row>
    <row r="13040" spans="1:6" ht="13.2" x14ac:dyDescent="0.25">
      <c r="A13040" s="5">
        <v>44881.25</v>
      </c>
      <c r="B13040" s="6">
        <v>277.26</v>
      </c>
      <c r="C13040" s="6">
        <v>243.96145999999999</v>
      </c>
      <c r="D13040" s="6">
        <v>0.136490985092481</v>
      </c>
      <c r="E13040" s="4">
        <f t="shared" si="51"/>
        <v>0.24395105518179569</v>
      </c>
      <c r="F13040" s="4"/>
    </row>
    <row r="13041" spans="1:6" ht="13.2" x14ac:dyDescent="0.25">
      <c r="A13041" s="5">
        <v>44881.291666666664</v>
      </c>
      <c r="B13041" s="6">
        <v>276.20999999999998</v>
      </c>
      <c r="C13041" s="6">
        <v>238.97730000000001</v>
      </c>
      <c r="D13041" s="6">
        <v>0.15580015340369099</v>
      </c>
      <c r="E13041" s="4">
        <f t="shared" si="51"/>
        <v>0.24085423110404947</v>
      </c>
      <c r="F13041" s="4"/>
    </row>
    <row r="13042" spans="1:6" ht="13.2" x14ac:dyDescent="0.25">
      <c r="A13042" s="5">
        <v>44881.333333333336</v>
      </c>
      <c r="B13042" s="6">
        <v>278.39</v>
      </c>
      <c r="C13042" s="6">
        <v>236.13289</v>
      </c>
      <c r="D13042" s="6">
        <v>0.17895478262261499</v>
      </c>
      <c r="E13042" s="4">
        <f t="shared" si="51"/>
        <v>0.23846678249205366</v>
      </c>
      <c r="F13042" s="4"/>
    </row>
    <row r="13043" spans="1:6" ht="13.2" x14ac:dyDescent="0.25">
      <c r="A13043" s="5">
        <v>44881.375</v>
      </c>
      <c r="B13043" s="6">
        <v>286.11</v>
      </c>
      <c r="C13043" s="6">
        <v>233.65907999999999</v>
      </c>
      <c r="D13043" s="6">
        <v>0.22447627543513399</v>
      </c>
      <c r="E13043" s="4">
        <f t="shared" si="51"/>
        <v>0.23718454031561162</v>
      </c>
      <c r="F13043" s="4"/>
    </row>
    <row r="13044" spans="1:6" ht="13.2" x14ac:dyDescent="0.25">
      <c r="A13044" s="5">
        <v>44881.416666666664</v>
      </c>
      <c r="B13044" s="6">
        <v>290.52</v>
      </c>
      <c r="C13044" s="6">
        <v>232.11624</v>
      </c>
      <c r="D13044" s="6">
        <v>0.25161427739825498</v>
      </c>
      <c r="E13044" s="4">
        <f t="shared" si="51"/>
        <v>0.23633474543388869</v>
      </c>
      <c r="F13044" s="4"/>
    </row>
    <row r="13045" spans="1:6" ht="13.2" x14ac:dyDescent="0.25">
      <c r="A13045" s="5">
        <v>44881.458333333336</v>
      </c>
      <c r="B13045" s="6">
        <v>297.93</v>
      </c>
      <c r="C13045" s="6">
        <v>233.53756000000001</v>
      </c>
      <c r="D13045" s="6">
        <v>0.27572626861392202</v>
      </c>
      <c r="E13045" s="4">
        <f t="shared" si="51"/>
        <v>0.23509740350029187</v>
      </c>
      <c r="F13045" s="4"/>
    </row>
    <row r="13046" spans="1:6" ht="13.2" x14ac:dyDescent="0.25">
      <c r="A13046" s="5">
        <v>44881.5</v>
      </c>
      <c r="B13046" s="6">
        <v>298.14999999999998</v>
      </c>
      <c r="C13046" s="6">
        <v>238.83878999999999</v>
      </c>
      <c r="D13046" s="6">
        <v>0.24833156289227501</v>
      </c>
      <c r="E13046" s="4">
        <f t="shared" si="51"/>
        <v>0.23352718970035055</v>
      </c>
      <c r="F13046" s="4"/>
    </row>
    <row r="13047" spans="1:6" ht="13.2" x14ac:dyDescent="0.25">
      <c r="A13047" s="5">
        <v>44881.541666666664</v>
      </c>
      <c r="B13047" s="6">
        <v>301.64</v>
      </c>
      <c r="C13047" s="6">
        <v>241.32288</v>
      </c>
      <c r="D13047" s="6">
        <v>0.24994364396778199</v>
      </c>
      <c r="E13047" s="4">
        <f t="shared" si="51"/>
        <v>0.23196971130013955</v>
      </c>
      <c r="F13047" s="4"/>
    </row>
    <row r="13048" spans="1:6" ht="13.2" x14ac:dyDescent="0.25">
      <c r="A13048" s="5">
        <v>44881.583333333336</v>
      </c>
      <c r="B13048" s="6">
        <v>301.5</v>
      </c>
      <c r="C13048" s="6">
        <v>231.54737</v>
      </c>
      <c r="D13048" s="6">
        <v>0.30210936967239099</v>
      </c>
      <c r="E13048" s="4">
        <f t="shared" si="51"/>
        <v>0.23174704417519321</v>
      </c>
      <c r="F13048" s="4"/>
    </row>
    <row r="13049" spans="1:6" ht="13.2" x14ac:dyDescent="0.25">
      <c r="A13049" s="5">
        <v>44881.625</v>
      </c>
      <c r="B13049" s="6">
        <v>305.70999999999998</v>
      </c>
      <c r="C13049" s="6">
        <v>200.07351</v>
      </c>
      <c r="D13049" s="6">
        <v>0.52798838786803903</v>
      </c>
      <c r="E13049" s="4">
        <f t="shared" si="51"/>
        <v>0.23240400303984443</v>
      </c>
      <c r="F13049" s="4"/>
    </row>
    <row r="13050" spans="1:6" ht="13.2" x14ac:dyDescent="0.25">
      <c r="A13050" s="5">
        <v>44881.666666666664</v>
      </c>
      <c r="B13050" s="6">
        <v>230.39</v>
      </c>
      <c r="C13050" s="6">
        <v>156.75557000000001</v>
      </c>
      <c r="D13050" s="6">
        <v>0.46974043729355103</v>
      </c>
      <c r="E13050" s="4">
        <f t="shared" si="51"/>
        <v>0.23096098477419716</v>
      </c>
      <c r="F13050" s="4"/>
    </row>
    <row r="13051" spans="1:6" ht="13.2" x14ac:dyDescent="0.25">
      <c r="A13051" s="5">
        <v>44881.708333333336</v>
      </c>
      <c r="B13051" s="6">
        <v>152.59</v>
      </c>
      <c r="C13051" s="6">
        <v>122.05613</v>
      </c>
      <c r="D13051" s="6">
        <v>0.25016252768295999</v>
      </c>
      <c r="E13051" s="4">
        <f t="shared" si="51"/>
        <v>0.22598937162112251</v>
      </c>
      <c r="F13051" s="4"/>
    </row>
    <row r="13052" spans="1:6" ht="13.2" x14ac:dyDescent="0.25">
      <c r="A13052" s="5">
        <v>44881.75</v>
      </c>
      <c r="B13052" s="6">
        <v>145.65</v>
      </c>
      <c r="C13052" s="6">
        <v>110.59028000000001</v>
      </c>
      <c r="D13052" s="6">
        <v>0.31702352141616702</v>
      </c>
      <c r="E13052" s="4">
        <f t="shared" si="51"/>
        <v>0.22815625950851837</v>
      </c>
      <c r="F13052" s="4"/>
    </row>
    <row r="13053" spans="1:6" ht="13.2" x14ac:dyDescent="0.25">
      <c r="A13053" s="5">
        <v>44881.791666666664</v>
      </c>
      <c r="B13053" s="6">
        <v>142.9</v>
      </c>
      <c r="C13053" s="6">
        <v>113.05718</v>
      </c>
      <c r="D13053" s="6">
        <v>0.26396218267605798</v>
      </c>
      <c r="E13053" s="4">
        <f t="shared" si="51"/>
        <v>0.23043792790703324</v>
      </c>
      <c r="F13053" s="4"/>
    </row>
    <row r="13054" spans="1:6" ht="13.2" x14ac:dyDescent="0.25">
      <c r="A13054" s="5">
        <v>44881.833333333336</v>
      </c>
      <c r="B13054" s="6">
        <v>136.88999999999999</v>
      </c>
      <c r="C13054" s="6">
        <v>114.93066</v>
      </c>
      <c r="D13054" s="6">
        <v>0.19106598709169401</v>
      </c>
      <c r="E13054" s="4">
        <f t="shared" si="51"/>
        <v>0.22767938564982459</v>
      </c>
      <c r="F13054" s="4"/>
    </row>
    <row r="13055" spans="1:6" ht="13.2" x14ac:dyDescent="0.25">
      <c r="A13055" s="5">
        <v>44881.875</v>
      </c>
      <c r="B13055" s="6">
        <v>144.02000000000001</v>
      </c>
      <c r="C13055" s="6">
        <v>116.2882</v>
      </c>
      <c r="D13055" s="6">
        <v>0.23847475496223999</v>
      </c>
      <c r="E13055" s="4">
        <f t="shared" si="51"/>
        <v>0.22754164554689882</v>
      </c>
      <c r="F13055" s="4"/>
    </row>
    <row r="13056" spans="1:6" ht="13.2" x14ac:dyDescent="0.25">
      <c r="A13056" s="5">
        <v>44881.916666666664</v>
      </c>
      <c r="B13056" s="6">
        <v>142.65</v>
      </c>
      <c r="C13056" s="6">
        <v>125.81865000000001</v>
      </c>
      <c r="D13056" s="6">
        <v>0.13377468284709701</v>
      </c>
      <c r="E13056" s="4">
        <f t="shared" si="51"/>
        <v>0.22978667810133779</v>
      </c>
      <c r="F13056" s="4"/>
    </row>
    <row r="13057" spans="1:6" ht="13.2" x14ac:dyDescent="0.25">
      <c r="A13057" s="5">
        <v>44881.958333333336</v>
      </c>
      <c r="B13057" s="6">
        <v>145.44</v>
      </c>
      <c r="C13057" s="6">
        <v>152.22132999999999</v>
      </c>
      <c r="D13057" s="6">
        <v>4.4549144328196302E-2</v>
      </c>
      <c r="E13057" s="4">
        <f t="shared" si="51"/>
        <v>0.22849327358869134</v>
      </c>
      <c r="F13057" s="4"/>
    </row>
    <row r="13058" spans="1:6" ht="13.2" x14ac:dyDescent="0.25">
      <c r="A13058" s="5">
        <v>44879</v>
      </c>
      <c r="B13058" s="6">
        <v>179.53</v>
      </c>
      <c r="C13058" s="6">
        <v>257.14334000000002</v>
      </c>
      <c r="D13058" s="6">
        <v>0.30182908878760001</v>
      </c>
      <c r="E13058" s="4">
        <f t="shared" si="51"/>
        <v>0.23791334790305399</v>
      </c>
      <c r="F13058" s="4"/>
    </row>
    <row r="13059" spans="1:6" ht="13.2" x14ac:dyDescent="0.25">
      <c r="A13059" s="5">
        <v>44879.041666666664</v>
      </c>
      <c r="B13059" s="6">
        <v>291.52</v>
      </c>
      <c r="C13059" s="6">
        <v>289.49236999999999</v>
      </c>
      <c r="D13059" s="6">
        <v>7.0040878797599602E-3</v>
      </c>
      <c r="E13059" s="4">
        <f t="shared" si="51"/>
        <v>0.22900056966586979</v>
      </c>
      <c r="F13059" s="4"/>
    </row>
    <row r="13060" spans="1:6" ht="13.2" x14ac:dyDescent="0.25">
      <c r="A13060" s="5">
        <v>44879.083333333336</v>
      </c>
      <c r="B13060" s="6">
        <v>313.81</v>
      </c>
      <c r="C13060" s="6">
        <v>298.4624</v>
      </c>
      <c r="D13060" s="6">
        <v>5.1422222698738598E-2</v>
      </c>
      <c r="E13060" s="4">
        <f t="shared" si="51"/>
        <v>0.22310685350079615</v>
      </c>
      <c r="F13060" s="4"/>
    </row>
    <row r="13061" spans="1:6" ht="13.2" x14ac:dyDescent="0.25">
      <c r="A13061" s="5">
        <v>44879.125</v>
      </c>
      <c r="B13061" s="6">
        <v>307.19</v>
      </c>
      <c r="C13061" s="6">
        <v>297.60660999999999</v>
      </c>
      <c r="D13061" s="6">
        <v>3.22015361150748E-2</v>
      </c>
      <c r="E13061" s="4">
        <f t="shared" si="51"/>
        <v>0.21585648733299981</v>
      </c>
      <c r="F13061" s="4"/>
    </row>
    <row r="13062" spans="1:6" ht="13.2" x14ac:dyDescent="0.25">
      <c r="A13062" s="5">
        <v>44879.166666666664</v>
      </c>
      <c r="B13062" s="6">
        <v>295.51</v>
      </c>
      <c r="C13062" s="6">
        <v>301.62810000000002</v>
      </c>
      <c r="D13062" s="6">
        <v>2.02835876365631E-2</v>
      </c>
      <c r="E13062" s="4">
        <f t="shared" si="51"/>
        <v>0.20908563627978738</v>
      </c>
      <c r="F13062" s="4"/>
    </row>
    <row r="13063" spans="1:6" ht="13.2" x14ac:dyDescent="0.25">
      <c r="A13063" s="5">
        <v>44879.208333333336</v>
      </c>
      <c r="B13063" s="6">
        <v>289.56</v>
      </c>
      <c r="C13063" s="6">
        <v>309.65746999999999</v>
      </c>
      <c r="D13063" s="6">
        <v>6.4902261198478306E-2</v>
      </c>
      <c r="E13063" s="4">
        <f t="shared" si="51"/>
        <v>0.2057429887325318</v>
      </c>
      <c r="F13063" s="4"/>
    </row>
    <row r="13064" spans="1:6" ht="13.2" x14ac:dyDescent="0.25">
      <c r="A13064" s="5">
        <v>44879.25</v>
      </c>
      <c r="B13064" s="6">
        <v>319.91000000000003</v>
      </c>
      <c r="C13064" s="6">
        <v>311.24209999999999</v>
      </c>
      <c r="D13064" s="6">
        <v>2.7849381558600301E-2</v>
      </c>
      <c r="E13064" s="4">
        <f t="shared" si="51"/>
        <v>0.20121625525195344</v>
      </c>
      <c r="F13064" s="4"/>
    </row>
    <row r="13065" spans="1:6" ht="13.2" x14ac:dyDescent="0.25">
      <c r="A13065" s="5">
        <v>44879.291666666664</v>
      </c>
      <c r="B13065" s="6">
        <v>321.56</v>
      </c>
      <c r="C13065" s="6">
        <v>304.18781000000001</v>
      </c>
      <c r="D13065" s="6">
        <v>5.7110079460448999E-2</v>
      </c>
      <c r="E13065" s="4">
        <f t="shared" si="51"/>
        <v>0.19710416883765167</v>
      </c>
      <c r="F13065" s="4"/>
    </row>
    <row r="13066" spans="1:6" ht="13.2" x14ac:dyDescent="0.25">
      <c r="A13066" s="5">
        <v>44879.333333333336</v>
      </c>
      <c r="B13066" s="6">
        <v>320.13</v>
      </c>
      <c r="C13066" s="6">
        <v>299.09325000000001</v>
      </c>
      <c r="D13066" s="6">
        <v>7.0335087802884097E-2</v>
      </c>
      <c r="E13066" s="4">
        <f t="shared" si="51"/>
        <v>0.19257834822016287</v>
      </c>
      <c r="F13066" s="4"/>
    </row>
    <row r="13067" spans="1:6" ht="13.2" x14ac:dyDescent="0.25">
      <c r="A13067" s="5">
        <v>44879.375</v>
      </c>
      <c r="B13067" s="6">
        <v>313.25</v>
      </c>
      <c r="C13067" s="6">
        <v>298.29397999999998</v>
      </c>
      <c r="D13067" s="6">
        <v>5.0138524418092599E-2</v>
      </c>
      <c r="E13067" s="4">
        <f t="shared" si="51"/>
        <v>0.18531427526111946</v>
      </c>
      <c r="F13067" s="4"/>
    </row>
    <row r="13068" spans="1:6" ht="13.2" x14ac:dyDescent="0.25">
      <c r="A13068" s="5">
        <v>44879.416666666664</v>
      </c>
      <c r="B13068" s="6">
        <v>311.35000000000002</v>
      </c>
      <c r="C13068" s="6">
        <v>302.13733000000002</v>
      </c>
      <c r="D13068" s="6">
        <v>3.0491664171388499E-2</v>
      </c>
      <c r="E13068" s="4">
        <f t="shared" si="51"/>
        <v>0.17610083304333343</v>
      </c>
      <c r="F13068" s="4"/>
    </row>
    <row r="13069" spans="1:6" ht="13.2" x14ac:dyDescent="0.25">
      <c r="A13069" s="5">
        <v>44879.458333333336</v>
      </c>
      <c r="B13069" s="6">
        <v>309.95999999999998</v>
      </c>
      <c r="C13069" s="6">
        <v>302.31718999999998</v>
      </c>
      <c r="D13069" s="6">
        <v>2.5280765542971598E-2</v>
      </c>
      <c r="E13069" s="4">
        <f t="shared" si="51"/>
        <v>0.1656656037487105</v>
      </c>
      <c r="F13069" s="4"/>
    </row>
    <row r="13070" spans="1:6" ht="13.2" x14ac:dyDescent="0.25">
      <c r="A13070" s="5">
        <v>44879.5</v>
      </c>
      <c r="B13070" s="6">
        <v>308.58</v>
      </c>
      <c r="C13070" s="6">
        <v>303.68328000000002</v>
      </c>
      <c r="D13070" s="6">
        <v>1.61244306897632E-2</v>
      </c>
      <c r="E13070" s="4">
        <f t="shared" si="51"/>
        <v>0.15599030657360582</v>
      </c>
      <c r="F13070" s="4"/>
    </row>
    <row r="13071" spans="1:6" ht="13.2" x14ac:dyDescent="0.25">
      <c r="A13071" s="5">
        <v>44879.541666666664</v>
      </c>
      <c r="B13071" s="6">
        <v>309.02</v>
      </c>
      <c r="C13071" s="6">
        <v>309.13650000000001</v>
      </c>
      <c r="D13071" s="6">
        <v>3.7685617841966398E-4</v>
      </c>
      <c r="E13071" s="4">
        <f t="shared" si="51"/>
        <v>0.14559169041571574</v>
      </c>
      <c r="F13071" s="4"/>
    </row>
    <row r="13072" spans="1:6" ht="13.2" x14ac:dyDescent="0.25">
      <c r="A13072" s="5">
        <v>44879.583333333336</v>
      </c>
      <c r="B13072" s="6">
        <v>313.02999999999997</v>
      </c>
      <c r="C13072" s="6">
        <v>304.67261999999999</v>
      </c>
      <c r="D13072" s="6">
        <v>2.7430689374056499E-2</v>
      </c>
      <c r="E13072" s="4">
        <f t="shared" si="51"/>
        <v>0.13414674540328514</v>
      </c>
      <c r="F13072" s="4"/>
    </row>
    <row r="13073" spans="1:6" ht="13.2" x14ac:dyDescent="0.25">
      <c r="A13073" s="5">
        <v>44879.625</v>
      </c>
      <c r="B13073" s="6">
        <v>317.42</v>
      </c>
      <c r="C13073" s="6">
        <v>264.80885000000001</v>
      </c>
      <c r="D13073" s="6">
        <v>0.198675950596062</v>
      </c>
      <c r="E13073" s="4">
        <f t="shared" si="51"/>
        <v>0.12042539385028607</v>
      </c>
      <c r="F13073" s="4"/>
    </row>
    <row r="13074" spans="1:6" ht="13.2" x14ac:dyDescent="0.25">
      <c r="A13074" s="5">
        <v>44879.666666666664</v>
      </c>
      <c r="B13074" s="6">
        <v>229.08</v>
      </c>
      <c r="C13074" s="6">
        <v>201.94211000000001</v>
      </c>
      <c r="D13074" s="6">
        <v>0.134384502568582</v>
      </c>
      <c r="E13074" s="4">
        <f t="shared" si="51"/>
        <v>0.10645222990341234</v>
      </c>
      <c r="F13074" s="4"/>
    </row>
    <row r="13075" spans="1:6" ht="13.2" x14ac:dyDescent="0.25">
      <c r="A13075" s="5">
        <v>44879.708333333336</v>
      </c>
      <c r="B13075" s="6">
        <v>159.41</v>
      </c>
      <c r="C13075" s="6">
        <v>154.80646999999999</v>
      </c>
      <c r="D13075" s="6">
        <v>2.9737322994316698E-2</v>
      </c>
      <c r="E13075" s="4">
        <f t="shared" si="51"/>
        <v>9.7267846374718872E-2</v>
      </c>
      <c r="F13075" s="4"/>
    </row>
    <row r="13076" spans="1:6" ht="13.2" x14ac:dyDescent="0.25">
      <c r="A13076" s="5">
        <v>44879.75</v>
      </c>
      <c r="B13076" s="6">
        <v>146.97</v>
      </c>
      <c r="C13076" s="6">
        <v>143.35389000000001</v>
      </c>
      <c r="D13076" s="6">
        <v>2.52250566761738E-2</v>
      </c>
      <c r="E13076" s="4">
        <f t="shared" si="51"/>
        <v>8.5109577010552509E-2</v>
      </c>
      <c r="F13076" s="4"/>
    </row>
    <row r="13077" spans="1:6" ht="13.2" x14ac:dyDescent="0.25">
      <c r="A13077" s="5">
        <v>44879.791666666664</v>
      </c>
      <c r="B13077" s="6">
        <v>145.86000000000001</v>
      </c>
      <c r="C13077" s="6">
        <v>147.3768</v>
      </c>
      <c r="D13077" s="6">
        <v>1.0291986255638499E-2</v>
      </c>
      <c r="E13077" s="4">
        <f t="shared" si="51"/>
        <v>7.4539985493035033E-2</v>
      </c>
      <c r="F13077" s="4"/>
    </row>
    <row r="13078" spans="1:6" ht="13.2" x14ac:dyDescent="0.25">
      <c r="A13078" s="5">
        <v>44879.833333333336</v>
      </c>
      <c r="B13078" s="6">
        <v>147.63</v>
      </c>
      <c r="C13078" s="6">
        <v>146.81798000000001</v>
      </c>
      <c r="D13078" s="6">
        <v>5.5307939804102304E-3</v>
      </c>
      <c r="E13078" s="4">
        <f t="shared" si="51"/>
        <v>6.6809352446731543E-2</v>
      </c>
      <c r="F13078" s="4"/>
    </row>
    <row r="13079" spans="1:6" ht="13.2" x14ac:dyDescent="0.25">
      <c r="A13079" s="5">
        <v>44879.875</v>
      </c>
      <c r="B13079" s="6">
        <v>149.66</v>
      </c>
      <c r="C13079" s="6">
        <v>149.40358000000001</v>
      </c>
      <c r="D13079" s="6">
        <v>1.71629086799654E-3</v>
      </c>
      <c r="E13079" s="4">
        <f t="shared" si="51"/>
        <v>5.6944416442804728E-2</v>
      </c>
      <c r="F13079" s="4"/>
    </row>
    <row r="13080" spans="1:6" ht="13.2" x14ac:dyDescent="0.25">
      <c r="A13080" s="5">
        <v>44879.916666666664</v>
      </c>
      <c r="B13080" s="6">
        <v>147.18</v>
      </c>
      <c r="C13080" s="6">
        <v>167.92238</v>
      </c>
      <c r="D13080" s="6">
        <v>0.12352361847182</v>
      </c>
      <c r="E13080" s="4">
        <f t="shared" si="51"/>
        <v>5.6517288760501515E-2</v>
      </c>
      <c r="F13080" s="4"/>
    </row>
    <row r="13081" spans="1:6" ht="13.2" x14ac:dyDescent="0.25">
      <c r="A13081" s="5">
        <v>44879.958333333336</v>
      </c>
      <c r="B13081" s="6">
        <v>157.24</v>
      </c>
      <c r="C13081" s="6">
        <v>203.58580000000001</v>
      </c>
      <c r="D13081" s="6">
        <v>0.22764750783207799</v>
      </c>
      <c r="E13081" s="4">
        <f t="shared" si="51"/>
        <v>6.4146387239829919E-2</v>
      </c>
      <c r="F13081" s="4"/>
    </row>
    <row r="13082" spans="1:6" ht="13.2" x14ac:dyDescent="0.25">
      <c r="A13082" s="5">
        <v>44880</v>
      </c>
      <c r="B13082" s="6">
        <v>212.3</v>
      </c>
      <c r="C13082" s="6">
        <v>241.10511</v>
      </c>
      <c r="D13082" s="6">
        <v>0.119471171722573</v>
      </c>
      <c r="E13082" s="4">
        <f t="shared" si="51"/>
        <v>5.6548140695453795E-2</v>
      </c>
      <c r="F13082" s="4"/>
    </row>
    <row r="13083" spans="1:6" ht="13.2" x14ac:dyDescent="0.25">
      <c r="A13083" s="5">
        <v>44880.041666666664</v>
      </c>
      <c r="B13083" s="6">
        <v>305.99</v>
      </c>
      <c r="C13083" s="6">
        <v>274.42478999999997</v>
      </c>
      <c r="D13083" s="6">
        <v>0.11502317265142099</v>
      </c>
      <c r="E13083" s="4">
        <f t="shared" si="51"/>
        <v>6.1048935894272995E-2</v>
      </c>
      <c r="F13083" s="4"/>
    </row>
    <row r="13084" spans="1:6" ht="13.2" x14ac:dyDescent="0.25">
      <c r="A13084" s="5">
        <v>44880.083333333336</v>
      </c>
      <c r="B13084" s="6">
        <v>315.83999999999997</v>
      </c>
      <c r="C13084" s="6">
        <v>285.57846000000001</v>
      </c>
      <c r="D13084" s="6">
        <v>0.10596576506505399</v>
      </c>
      <c r="E13084" s="4">
        <f t="shared" si="51"/>
        <v>6.3321583492869482E-2</v>
      </c>
      <c r="F13084" s="4"/>
    </row>
    <row r="13085" spans="1:6" ht="13.2" x14ac:dyDescent="0.25">
      <c r="A13085" s="5">
        <v>44880.125</v>
      </c>
      <c r="B13085" s="6">
        <v>312.31</v>
      </c>
      <c r="C13085" s="6">
        <v>282.80975000000001</v>
      </c>
      <c r="D13085" s="6">
        <v>0.10431129054072499</v>
      </c>
      <c r="E13085" s="4">
        <f t="shared" si="51"/>
        <v>6.6326156593938243E-2</v>
      </c>
      <c r="F13085" s="4"/>
    </row>
    <row r="13086" spans="1:6" ht="13.2" x14ac:dyDescent="0.25">
      <c r="A13086" s="5">
        <v>44880.166666666664</v>
      </c>
      <c r="B13086" s="6">
        <v>310.64</v>
      </c>
      <c r="C13086" s="6">
        <v>280.49556999999999</v>
      </c>
      <c r="D13086" s="6">
        <v>0.107468470892428</v>
      </c>
      <c r="E13086" s="4">
        <f t="shared" si="51"/>
        <v>6.9958860062932615E-2</v>
      </c>
      <c r="F13086" s="4"/>
    </row>
    <row r="13087" spans="1:6" ht="13.2" x14ac:dyDescent="0.25">
      <c r="A13087" s="5">
        <v>44880.208333333336</v>
      </c>
      <c r="B13087" s="6">
        <v>311</v>
      </c>
      <c r="C13087" s="6">
        <v>282.57911999999999</v>
      </c>
      <c r="D13087" s="6">
        <v>0.100576716354697</v>
      </c>
      <c r="E13087" s="4">
        <f t="shared" si="51"/>
        <v>7.1445295694441732E-2</v>
      </c>
      <c r="F13087" s="4"/>
    </row>
    <row r="13088" spans="1:6" ht="13.2" x14ac:dyDescent="0.25">
      <c r="A13088" s="5">
        <v>44880.25</v>
      </c>
      <c r="B13088" s="6">
        <v>313.35000000000002</v>
      </c>
      <c r="C13088" s="6">
        <v>282.95594999999997</v>
      </c>
      <c r="D13088" s="6">
        <v>0.10741618969312999</v>
      </c>
      <c r="E13088" s="4">
        <f t="shared" si="51"/>
        <v>7.4760579366713806E-2</v>
      </c>
      <c r="F13088" s="4"/>
    </row>
    <row r="13089" spans="1:6" ht="13.2" x14ac:dyDescent="0.25">
      <c r="A13089" s="5">
        <v>44880.291666666664</v>
      </c>
      <c r="B13089" s="6">
        <v>315.27</v>
      </c>
      <c r="C13089" s="6">
        <v>278.92298</v>
      </c>
      <c r="D13089" s="6">
        <v>0.130312030941301</v>
      </c>
      <c r="E13089" s="4">
        <f t="shared" si="51"/>
        <v>7.781066067841598E-2</v>
      </c>
      <c r="F13089" s="4"/>
    </row>
    <row r="13090" spans="1:6" ht="13.2" x14ac:dyDescent="0.25">
      <c r="A13090" s="5">
        <v>44880.333333333336</v>
      </c>
      <c r="B13090" s="6">
        <v>313.56</v>
      </c>
      <c r="C13090" s="6">
        <v>276.41966000000002</v>
      </c>
      <c r="D13090" s="6">
        <v>0.13436215065165699</v>
      </c>
      <c r="E13090" s="4">
        <f t="shared" si="51"/>
        <v>8.0478454963781518E-2</v>
      </c>
      <c r="F13090" s="4"/>
    </row>
    <row r="13091" spans="1:6" ht="13.2" x14ac:dyDescent="0.25">
      <c r="A13091" s="5">
        <v>44880.375</v>
      </c>
      <c r="B13091" s="6">
        <v>315.45999999999998</v>
      </c>
      <c r="C13091" s="6">
        <v>274.82979</v>
      </c>
      <c r="D13091" s="6">
        <v>0.14783772166765399</v>
      </c>
      <c r="E13091" s="4">
        <f t="shared" si="51"/>
        <v>8.4549254849179911E-2</v>
      </c>
      <c r="F13091" s="4"/>
    </row>
    <row r="13092" spans="1:6" ht="13.2" x14ac:dyDescent="0.25">
      <c r="A13092" s="5">
        <v>44880.416666666664</v>
      </c>
      <c r="B13092" s="6">
        <v>317.23</v>
      </c>
      <c r="C13092" s="6">
        <v>273.87945000000002</v>
      </c>
      <c r="D13092" s="6">
        <v>0.15828332501763001</v>
      </c>
      <c r="E13092" s="4">
        <f t="shared" si="51"/>
        <v>8.9873907384439969E-2</v>
      </c>
      <c r="F13092" s="4"/>
    </row>
    <row r="13093" spans="1:6" ht="13.2" x14ac:dyDescent="0.25">
      <c r="A13093" s="5">
        <v>44880.458333333336</v>
      </c>
      <c r="B13093" s="6">
        <v>323.08999999999997</v>
      </c>
      <c r="C13093" s="6">
        <v>271.99385000000001</v>
      </c>
      <c r="D13093" s="6">
        <v>0.187857740165816</v>
      </c>
      <c r="E13093" s="4">
        <f t="shared" si="51"/>
        <v>9.6647947993725156E-2</v>
      </c>
      <c r="F13093" s="4"/>
    </row>
    <row r="13094" spans="1:6" ht="13.2" x14ac:dyDescent="0.25">
      <c r="A13094" s="5">
        <v>44880.5</v>
      </c>
      <c r="B13094" s="6">
        <v>319.29000000000002</v>
      </c>
      <c r="C13094" s="6">
        <v>272.56718999999998</v>
      </c>
      <c r="D13094" s="6">
        <v>0.17141758698102999</v>
      </c>
      <c r="E13094" s="4">
        <f t="shared" si="51"/>
        <v>0.10311849617252793</v>
      </c>
      <c r="F13094" s="4"/>
    </row>
    <row r="13095" spans="1:6" ht="13.2" x14ac:dyDescent="0.25">
      <c r="A13095" s="5">
        <v>44880.541666666664</v>
      </c>
      <c r="B13095" s="6">
        <v>320.61</v>
      </c>
      <c r="C13095" s="6">
        <v>274.91045000000003</v>
      </c>
      <c r="D13095" s="6">
        <v>0.166234313755624</v>
      </c>
      <c r="E13095" s="4">
        <f t="shared" si="51"/>
        <v>0.11002922357157811</v>
      </c>
      <c r="F13095" s="4"/>
    </row>
    <row r="13096" spans="1:6" ht="13.2" x14ac:dyDescent="0.25">
      <c r="A13096" s="5">
        <v>44880.583333333336</v>
      </c>
      <c r="B13096" s="6">
        <v>313.58999999999997</v>
      </c>
      <c r="C13096" s="6">
        <v>268.84123</v>
      </c>
      <c r="D13096" s="6">
        <v>0.16645054778242099</v>
      </c>
      <c r="E13096" s="4">
        <f t="shared" si="51"/>
        <v>0.11582171767192662</v>
      </c>
      <c r="F13096" s="4"/>
    </row>
    <row r="13097" spans="1:6" ht="13.2" x14ac:dyDescent="0.25">
      <c r="A13097" s="5">
        <v>44880.625</v>
      </c>
      <c r="B13097" s="6">
        <v>311.61</v>
      </c>
      <c r="C13097" s="6">
        <v>234.31405000000001</v>
      </c>
      <c r="D13097" s="6">
        <v>0.329881840205484</v>
      </c>
      <c r="E13097" s="4">
        <f t="shared" si="51"/>
        <v>0.12128862973898587</v>
      </c>
      <c r="F13097" s="4"/>
    </row>
    <row r="13098" spans="1:6" ht="13.2" x14ac:dyDescent="0.25">
      <c r="A13098" s="5">
        <v>44880.666666666664</v>
      </c>
      <c r="B13098" s="6">
        <v>238.62</v>
      </c>
      <c r="C13098" s="6">
        <v>182.22033999999999</v>
      </c>
      <c r="D13098" s="6">
        <v>0.30951352631654599</v>
      </c>
      <c r="E13098" s="4">
        <f t="shared" si="51"/>
        <v>0.12858567239515103</v>
      </c>
      <c r="F13098" s="4"/>
    </row>
    <row r="13099" spans="1:6" ht="13.2" x14ac:dyDescent="0.25">
      <c r="A13099" s="5">
        <v>44880.708333333336</v>
      </c>
      <c r="B13099" s="6">
        <v>169.04</v>
      </c>
      <c r="C13099" s="6">
        <v>144.3381</v>
      </c>
      <c r="D13099" s="6">
        <v>0.17113915175549599</v>
      </c>
      <c r="E13099" s="4">
        <f t="shared" si="51"/>
        <v>0.13447741526020016</v>
      </c>
      <c r="F13099" s="4"/>
    </row>
    <row r="13100" spans="1:6" ht="13.2" x14ac:dyDescent="0.25">
      <c r="A13100" s="5">
        <v>44880.75</v>
      </c>
      <c r="B13100" s="6">
        <v>144.71</v>
      </c>
      <c r="C13100" s="6">
        <v>135.93525</v>
      </c>
      <c r="D13100" s="6">
        <v>6.45509534870463E-2</v>
      </c>
      <c r="E13100" s="4">
        <f t="shared" si="51"/>
        <v>0.13611599429398652</v>
      </c>
      <c r="F13100" s="4"/>
    </row>
    <row r="13101" spans="1:6" ht="13.2" x14ac:dyDescent="0.25">
      <c r="A13101" s="5">
        <v>44880.791666666664</v>
      </c>
      <c r="B13101" s="6">
        <v>141.47999999999999</v>
      </c>
      <c r="C13101" s="6">
        <v>139.07257999999999</v>
      </c>
      <c r="D13101" s="6">
        <v>1.7310529509123901E-2</v>
      </c>
      <c r="E13101" s="4">
        <f t="shared" si="51"/>
        <v>0.13640843359621507</v>
      </c>
      <c r="F13101" s="4"/>
    </row>
    <row r="13102" spans="1:6" ht="13.2" x14ac:dyDescent="0.25">
      <c r="A13102" s="5">
        <v>44880.833333333336</v>
      </c>
      <c r="B13102" s="6">
        <v>145.5</v>
      </c>
      <c r="C13102" s="6">
        <v>137.59623999999999</v>
      </c>
      <c r="D13102" s="6">
        <v>5.74416859065335E-2</v>
      </c>
      <c r="E13102" s="4">
        <f t="shared" si="51"/>
        <v>0.13857138742647021</v>
      </c>
      <c r="F13102" s="4"/>
    </row>
    <row r="13103" spans="1:6" ht="13.2" x14ac:dyDescent="0.25">
      <c r="A13103" s="5">
        <v>44880.875</v>
      </c>
      <c r="B13103" s="6">
        <v>143.69</v>
      </c>
      <c r="C13103" s="6">
        <v>140.00140999999999</v>
      </c>
      <c r="D13103" s="6">
        <v>2.6346806078595901E-2</v>
      </c>
      <c r="E13103" s="4">
        <f t="shared" si="51"/>
        <v>0.13959765889357853</v>
      </c>
      <c r="F13103" s="4"/>
    </row>
    <row r="13104" spans="1:6" ht="13.2" x14ac:dyDescent="0.25">
      <c r="A13104" s="5">
        <v>44880.916666666664</v>
      </c>
      <c r="B13104" s="6">
        <v>140.26</v>
      </c>
      <c r="C13104" s="6">
        <v>157.77121</v>
      </c>
      <c r="D13104" s="6">
        <v>0.110991162456065</v>
      </c>
      <c r="E13104" s="4">
        <f t="shared" si="51"/>
        <v>0.13907547322625538</v>
      </c>
      <c r="F13104" s="4"/>
    </row>
    <row r="13105" spans="1:6" ht="13.2" x14ac:dyDescent="0.25">
      <c r="A13105" s="5">
        <v>44880.958333333336</v>
      </c>
      <c r="B13105" s="6">
        <v>151.54</v>
      </c>
      <c r="C13105" s="6">
        <v>191.94345999999999</v>
      </c>
      <c r="D13105" s="6">
        <v>0.21049667438525901</v>
      </c>
      <c r="E13105" s="4">
        <f t="shared" si="51"/>
        <v>0.13836085516597127</v>
      </c>
      <c r="F13105" s="4"/>
    </row>
    <row r="13106" spans="1:6" ht="13.2" x14ac:dyDescent="0.25">
      <c r="A13106" s="5">
        <v>44881</v>
      </c>
      <c r="B13106" s="6">
        <v>207.61</v>
      </c>
      <c r="C13106" s="6">
        <v>231.16137000000001</v>
      </c>
      <c r="D13106" s="6">
        <v>0.10188281026366899</v>
      </c>
      <c r="E13106" s="4">
        <f t="shared" si="51"/>
        <v>0.13762800677185028</v>
      </c>
      <c r="F13106" s="4"/>
    </row>
    <row r="13107" spans="1:6" ht="13.2" x14ac:dyDescent="0.25">
      <c r="A13107" s="5">
        <v>44881.041666666664</v>
      </c>
      <c r="B13107" s="6">
        <v>276.20999999999998</v>
      </c>
      <c r="C13107" s="6">
        <v>262.25745000000001</v>
      </c>
      <c r="D13107" s="6">
        <v>5.3201729826931402E-2</v>
      </c>
      <c r="E13107" s="4">
        <f t="shared" si="51"/>
        <v>0.13505211332082986</v>
      </c>
      <c r="F13107" s="4"/>
    </row>
    <row r="13108" spans="1:6" ht="13.2" x14ac:dyDescent="0.25">
      <c r="A13108" s="5">
        <v>44881.083333333336</v>
      </c>
      <c r="B13108" s="6">
        <v>289.73</v>
      </c>
      <c r="C13108" s="6">
        <v>272.22753999999998</v>
      </c>
      <c r="D13108" s="6">
        <v>6.4293495066663806E-2</v>
      </c>
      <c r="E13108" s="4">
        <f t="shared" si="51"/>
        <v>0.13331576873756359</v>
      </c>
      <c r="F13108" s="4"/>
    </row>
    <row r="13109" spans="1:6" ht="13.2" x14ac:dyDescent="0.25">
      <c r="A13109" s="5">
        <v>44881.125</v>
      </c>
      <c r="B13109" s="6">
        <v>296.64</v>
      </c>
      <c r="C13109" s="6">
        <v>268.45307000000003</v>
      </c>
      <c r="D13109" s="6">
        <v>0.104997607216784</v>
      </c>
      <c r="E13109" s="4">
        <f t="shared" si="51"/>
        <v>0.13334436526573273</v>
      </c>
      <c r="F13109" s="4"/>
    </row>
    <row r="13110" spans="1:6" ht="13.2" x14ac:dyDescent="0.25">
      <c r="A13110" s="5">
        <v>44881.166666666664</v>
      </c>
      <c r="B13110" s="6">
        <v>290.69</v>
      </c>
      <c r="C13110" s="6">
        <v>265.64019000000002</v>
      </c>
      <c r="D13110" s="6">
        <v>9.4299774443016196E-2</v>
      </c>
      <c r="E13110" s="4">
        <f t="shared" si="51"/>
        <v>0.13279566958034059</v>
      </c>
      <c r="F13110" s="4"/>
    </row>
    <row r="13111" spans="1:6" ht="13.2" x14ac:dyDescent="0.25">
      <c r="A13111" s="5">
        <v>44881.208333333336</v>
      </c>
      <c r="B13111" s="6">
        <v>281.83999999999997</v>
      </c>
      <c r="C13111" s="6">
        <v>267.70402000000001</v>
      </c>
      <c r="D13111" s="6">
        <v>5.2804511489965497E-2</v>
      </c>
      <c r="E13111" s="4">
        <f t="shared" si="51"/>
        <v>0.13080516104431009</v>
      </c>
      <c r="F13111" s="4"/>
    </row>
    <row r="13112" spans="1:6" ht="13.2" x14ac:dyDescent="0.25">
      <c r="A13112" s="5">
        <v>44881.25</v>
      </c>
      <c r="B13112" s="6">
        <v>277.26</v>
      </c>
      <c r="C13112" s="6">
        <v>267.36016000000001</v>
      </c>
      <c r="D13112" s="6">
        <v>3.7028104710888798E-2</v>
      </c>
      <c r="E13112" s="4">
        <f t="shared" si="51"/>
        <v>0.12787232417005004</v>
      </c>
      <c r="F13112" s="4"/>
    </row>
    <row r="13113" spans="1:6" ht="13.2" x14ac:dyDescent="0.25">
      <c r="A13113" s="5">
        <v>44881.291666666664</v>
      </c>
      <c r="B13113" s="6">
        <v>276.20999999999998</v>
      </c>
      <c r="C13113" s="6">
        <v>261.87054000000001</v>
      </c>
      <c r="D13113" s="6">
        <v>5.4757820410039099E-2</v>
      </c>
      <c r="E13113" s="4">
        <f t="shared" si="51"/>
        <v>0.12472423206458082</v>
      </c>
      <c r="F13113" s="4"/>
    </row>
    <row r="13114" spans="1:6" ht="13.2" x14ac:dyDescent="0.25">
      <c r="A13114" s="5">
        <v>44881.333333333336</v>
      </c>
      <c r="B13114" s="6">
        <v>278.39</v>
      </c>
      <c r="C13114" s="6">
        <v>258.56263000000001</v>
      </c>
      <c r="D13114" s="6">
        <v>7.6683045805961803E-2</v>
      </c>
      <c r="E13114" s="4">
        <f t="shared" si="51"/>
        <v>0.1223209360293435</v>
      </c>
      <c r="F13114" s="4"/>
    </row>
    <row r="13115" spans="1:6" ht="13.2" x14ac:dyDescent="0.25">
      <c r="A13115" s="5">
        <v>44881.375</v>
      </c>
      <c r="B13115" s="6">
        <v>286.11</v>
      </c>
      <c r="C13115" s="6">
        <v>257.28832</v>
      </c>
      <c r="D13115" s="6">
        <v>0.11202094210883699</v>
      </c>
      <c r="E13115" s="4">
        <f t="shared" si="51"/>
        <v>0.12082857021439279</v>
      </c>
      <c r="F13115" s="4"/>
    </row>
    <row r="13116" spans="1:6" ht="13.2" x14ac:dyDescent="0.25">
      <c r="A13116" s="5">
        <v>44881.416666666664</v>
      </c>
      <c r="B13116" s="6">
        <v>290.52</v>
      </c>
      <c r="C13116" s="6">
        <v>257.33794</v>
      </c>
      <c r="D13116" s="6">
        <v>0.128943520726092</v>
      </c>
      <c r="E13116" s="4">
        <f t="shared" si="51"/>
        <v>0.11960607836891203</v>
      </c>
      <c r="F13116" s="4"/>
    </row>
    <row r="13117" spans="1:6" ht="13.2" x14ac:dyDescent="0.25">
      <c r="A13117" s="5">
        <v>44881.458333333336</v>
      </c>
      <c r="B13117" s="6">
        <v>297.93</v>
      </c>
      <c r="C13117" s="6">
        <v>256.43563999999998</v>
      </c>
      <c r="D13117" s="6">
        <v>0.161811985260707</v>
      </c>
      <c r="E13117" s="4">
        <f t="shared" si="51"/>
        <v>0.11852083858119916</v>
      </c>
      <c r="F13117" s="4"/>
    </row>
    <row r="13118" spans="1:6" ht="13.2" x14ac:dyDescent="0.25">
      <c r="A13118" s="5">
        <v>44881.5</v>
      </c>
      <c r="B13118" s="6">
        <v>298.14999999999998</v>
      </c>
      <c r="C13118" s="6">
        <v>257.50700000000001</v>
      </c>
      <c r="D13118" s="6">
        <v>0.15783260260886101</v>
      </c>
      <c r="E13118" s="4">
        <f t="shared" si="51"/>
        <v>0.11795479756569212</v>
      </c>
      <c r="F13118" s="4"/>
    </row>
    <row r="13119" spans="1:6" ht="13.2" x14ac:dyDescent="0.25">
      <c r="A13119" s="5">
        <v>44881.541666666664</v>
      </c>
      <c r="B13119" s="6">
        <v>301.64</v>
      </c>
      <c r="C13119" s="6">
        <v>259.74784</v>
      </c>
      <c r="D13119" s="6">
        <v>0.16128010920129299</v>
      </c>
      <c r="E13119" s="4">
        <f t="shared" si="51"/>
        <v>0.11774837237592832</v>
      </c>
      <c r="F13119" s="4"/>
    </row>
    <row r="13120" spans="1:6" ht="13.2" x14ac:dyDescent="0.25">
      <c r="A13120" s="5">
        <v>44881.583333333336</v>
      </c>
      <c r="B13120" s="6">
        <v>301.5</v>
      </c>
      <c r="C13120" s="6">
        <v>254.12939</v>
      </c>
      <c r="D13120" s="6">
        <v>0.18640350885822299</v>
      </c>
      <c r="E13120" s="4">
        <f t="shared" si="51"/>
        <v>0.11857974575408677</v>
      </c>
      <c r="F13120" s="4"/>
    </row>
    <row r="13121" spans="1:6" ht="13.2" x14ac:dyDescent="0.25">
      <c r="A13121" s="5">
        <v>44881.625</v>
      </c>
      <c r="B13121" s="6">
        <v>305.70999999999998</v>
      </c>
      <c r="C13121" s="6">
        <v>223.52206000000001</v>
      </c>
      <c r="D13121" s="6">
        <v>0.367694982768143</v>
      </c>
      <c r="E13121" s="4">
        <f t="shared" si="51"/>
        <v>0.12015529336086422</v>
      </c>
      <c r="F13121" s="4"/>
    </row>
    <row r="13122" spans="1:6" ht="13.2" x14ac:dyDescent="0.25">
      <c r="A13122" s="5">
        <v>44881.666666666664</v>
      </c>
      <c r="B13122" s="6">
        <v>230.39</v>
      </c>
      <c r="C13122" s="6">
        <v>177.07910999999999</v>
      </c>
      <c r="D13122" s="6">
        <v>0.30105691179495903</v>
      </c>
      <c r="E13122" s="4">
        <f t="shared" si="51"/>
        <v>0.11980293442246476</v>
      </c>
      <c r="F13122" s="4"/>
    </row>
    <row r="13123" spans="1:6" ht="13.2" x14ac:dyDescent="0.25">
      <c r="A13123" s="5">
        <v>44881.708333333336</v>
      </c>
      <c r="B13123" s="6">
        <v>152.59</v>
      </c>
      <c r="C13123" s="6">
        <v>142.04761999999999</v>
      </c>
      <c r="D13123" s="6">
        <v>7.4217223773267005E-2</v>
      </c>
      <c r="E13123" s="4">
        <f t="shared" si="51"/>
        <v>0.11576452075653855</v>
      </c>
      <c r="F13123" s="4"/>
    </row>
    <row r="13124" spans="1:6" ht="13.2" x14ac:dyDescent="0.25">
      <c r="A13124" s="5">
        <v>44881.75</v>
      </c>
      <c r="B13124" s="6">
        <v>145.65</v>
      </c>
      <c r="C13124" s="6">
        <v>133.70471000000001</v>
      </c>
      <c r="D13124" s="6">
        <v>8.9340831747812002E-2</v>
      </c>
      <c r="E13124" s="4">
        <f t="shared" si="51"/>
        <v>0.1167974323507371</v>
      </c>
      <c r="F13124" s="4"/>
    </row>
    <row r="13125" spans="1:6" ht="13.2" x14ac:dyDescent="0.25">
      <c r="A13125" s="5">
        <v>44881.791666666664</v>
      </c>
      <c r="B13125" s="6">
        <v>142.9</v>
      </c>
      <c r="C13125" s="6">
        <v>137.57393999999999</v>
      </c>
      <c r="D13125" s="6">
        <v>3.8714163452758597E-2</v>
      </c>
      <c r="E13125" s="4">
        <f t="shared" si="51"/>
        <v>0.11768925043172189</v>
      </c>
      <c r="F13125" s="4"/>
    </row>
    <row r="13126" spans="1:6" ht="13.2" x14ac:dyDescent="0.25">
      <c r="A13126" s="5">
        <v>44881.833333333336</v>
      </c>
      <c r="B13126" s="6">
        <v>136.88999999999999</v>
      </c>
      <c r="C13126" s="6">
        <v>137.51743999999999</v>
      </c>
      <c r="D13126" s="6">
        <v>4.5626212937065003E-3</v>
      </c>
      <c r="E13126" s="4">
        <f t="shared" si="51"/>
        <v>0.11548595607285411</v>
      </c>
      <c r="F13126" s="4"/>
    </row>
    <row r="13127" spans="1:6" ht="13.2" x14ac:dyDescent="0.25">
      <c r="A13127" s="5">
        <v>44881.875</v>
      </c>
      <c r="B13127" s="6">
        <v>144.02000000000001</v>
      </c>
      <c r="C13127" s="6">
        <v>138.68208999999999</v>
      </c>
      <c r="D13127" s="6">
        <v>3.84902621528131E-2</v>
      </c>
      <c r="E13127" s="4">
        <f t="shared" si="51"/>
        <v>0.11599193340927982</v>
      </c>
      <c r="F13127" s="4"/>
    </row>
    <row r="13128" spans="1:6" ht="13.2" x14ac:dyDescent="0.25">
      <c r="A13128" s="5">
        <v>44881.916666666664</v>
      </c>
      <c r="B13128" s="6">
        <v>142.65</v>
      </c>
      <c r="C13128" s="6">
        <v>153.09707</v>
      </c>
      <c r="D13128" s="6">
        <v>6.8238209914794498E-2</v>
      </c>
      <c r="E13128" s="4">
        <f t="shared" si="51"/>
        <v>0.11421056038672689</v>
      </c>
      <c r="F13128" s="4"/>
    </row>
    <row r="13129" spans="1:6" ht="13.2" x14ac:dyDescent="0.25">
      <c r="A13129" s="5">
        <v>44881.958333333336</v>
      </c>
      <c r="B13129" s="6">
        <v>145.44</v>
      </c>
      <c r="C13129" s="6">
        <v>185.01453000000001</v>
      </c>
      <c r="D13129" s="6">
        <v>0.21389957858985401</v>
      </c>
      <c r="E13129" s="4">
        <f t="shared" si="51"/>
        <v>0.11435234806191835</v>
      </c>
      <c r="F13129" s="4"/>
    </row>
    <row r="13130" spans="1:6" ht="13.2" x14ac:dyDescent="0.25">
      <c r="A13130" s="5">
        <v>44882</v>
      </c>
      <c r="B13130" s="6">
        <v>212.51</v>
      </c>
      <c r="C13130" s="6">
        <v>226.80811</v>
      </c>
      <c r="D13130" s="6">
        <v>6.3040558823050902E-2</v>
      </c>
      <c r="E13130" s="4">
        <f t="shared" si="51"/>
        <v>0.11273392091855926</v>
      </c>
      <c r="F13130" s="4"/>
    </row>
    <row r="13131" spans="1:6" ht="13.2" x14ac:dyDescent="0.25">
      <c r="A13131" s="5">
        <v>44882.041666666664</v>
      </c>
      <c r="B13131" s="6">
        <v>300.26</v>
      </c>
      <c r="C13131" s="6">
        <v>257.47483999999997</v>
      </c>
      <c r="D13131" s="6">
        <v>0.166172197640748</v>
      </c>
      <c r="E13131" s="4">
        <f t="shared" si="51"/>
        <v>0.11744102374413495</v>
      </c>
      <c r="F13131" s="4"/>
    </row>
    <row r="13132" spans="1:6" ht="13.2" x14ac:dyDescent="0.25">
      <c r="A13132" s="5">
        <v>44882.083333333336</v>
      </c>
      <c r="B13132" s="6">
        <v>302.77</v>
      </c>
      <c r="C13132" s="6">
        <v>268.08031</v>
      </c>
      <c r="D13132" s="6">
        <v>0.12940036513684999</v>
      </c>
      <c r="E13132" s="4">
        <f t="shared" si="51"/>
        <v>0.12015380999705938</v>
      </c>
      <c r="F13132" s="4"/>
    </row>
    <row r="13133" spans="1:6" ht="13.2" x14ac:dyDescent="0.25">
      <c r="A13133" s="5">
        <v>44882.125</v>
      </c>
      <c r="B13133" s="6">
        <v>305.02</v>
      </c>
      <c r="C13133" s="6">
        <v>264.63722999999999</v>
      </c>
      <c r="D13133" s="6">
        <v>0.15259670757587601</v>
      </c>
      <c r="E13133" s="4">
        <f t="shared" si="51"/>
        <v>0.12213710584535491</v>
      </c>
      <c r="F13133" s="4"/>
    </row>
    <row r="13134" spans="1:6" ht="13.2" x14ac:dyDescent="0.25">
      <c r="A13134" s="5">
        <v>44882.166666666664</v>
      </c>
      <c r="B13134" s="6">
        <v>302.85000000000002</v>
      </c>
      <c r="C13134" s="6">
        <v>261.41012999999998</v>
      </c>
      <c r="D13134" s="6">
        <v>0.15852434639774601</v>
      </c>
      <c r="E13134" s="4">
        <f t="shared" si="51"/>
        <v>0.12481312967680197</v>
      </c>
      <c r="F13134" s="4"/>
    </row>
    <row r="13135" spans="1:6" ht="13.2" x14ac:dyDescent="0.25">
      <c r="A13135" s="5">
        <v>44882.208333333336</v>
      </c>
      <c r="B13135" s="6">
        <v>305.36</v>
      </c>
      <c r="C13135" s="6">
        <v>262.93135999999998</v>
      </c>
      <c r="D13135" s="6">
        <v>0.161367742516526</v>
      </c>
      <c r="E13135" s="4">
        <f t="shared" si="51"/>
        <v>0.12933659763624197</v>
      </c>
      <c r="F13135" s="4"/>
    </row>
    <row r="13136" spans="1:6" ht="13.2" x14ac:dyDescent="0.25">
      <c r="A13136" s="5">
        <v>44882.25</v>
      </c>
      <c r="B13136" s="6">
        <v>305.08</v>
      </c>
      <c r="C13136" s="6">
        <v>262.24606999999997</v>
      </c>
      <c r="D13136" s="6">
        <v>0.16333487857415699</v>
      </c>
      <c r="E13136" s="4">
        <f t="shared" si="51"/>
        <v>0.13459937988054479</v>
      </c>
      <c r="F13136" s="4"/>
    </row>
    <row r="13137" spans="1:6" ht="13.2" x14ac:dyDescent="0.25">
      <c r="A13137" s="5">
        <v>44882.291666666664</v>
      </c>
      <c r="B13137" s="6">
        <v>296.38</v>
      </c>
      <c r="C13137" s="6">
        <v>256.71186</v>
      </c>
      <c r="D13137" s="6">
        <v>0.154523986542733</v>
      </c>
      <c r="E13137" s="4">
        <f t="shared" si="51"/>
        <v>0.13875630346940707</v>
      </c>
      <c r="F13137" s="4"/>
    </row>
    <row r="13138" spans="1:6" ht="13.2" x14ac:dyDescent="0.25">
      <c r="A13138" s="5">
        <v>44882.333333333336</v>
      </c>
      <c r="B13138" s="6">
        <v>296.33</v>
      </c>
      <c r="C13138" s="6">
        <v>253.17148</v>
      </c>
      <c r="D13138" s="6">
        <v>0.17047149228657099</v>
      </c>
      <c r="E13138" s="4">
        <f t="shared" si="51"/>
        <v>0.14266415540609911</v>
      </c>
      <c r="F13138" s="4"/>
    </row>
    <row r="13139" spans="1:6" ht="13.2" x14ac:dyDescent="0.25">
      <c r="A13139" s="5">
        <v>44882.375</v>
      </c>
      <c r="B13139" s="6">
        <v>305.45999999999998</v>
      </c>
      <c r="C13139" s="6">
        <v>251.7602</v>
      </c>
      <c r="D13139" s="6">
        <v>0.21329741555654899</v>
      </c>
      <c r="E13139" s="4">
        <f t="shared" si="51"/>
        <v>0.14688400846642044</v>
      </c>
      <c r="F13139" s="4"/>
    </row>
    <row r="13140" spans="1:6" ht="13.2" x14ac:dyDescent="0.25">
      <c r="A13140" s="5">
        <v>44882.416666666664</v>
      </c>
      <c r="B13140" s="6">
        <v>317.63</v>
      </c>
      <c r="C13140" s="6">
        <v>252.74005</v>
      </c>
      <c r="D13140" s="6">
        <v>0.25674581452365702</v>
      </c>
      <c r="E13140" s="4">
        <f t="shared" si="51"/>
        <v>0.15220910404131899</v>
      </c>
      <c r="F13140" s="4"/>
    </row>
    <row r="13141" spans="1:6" ht="13.2" x14ac:dyDescent="0.25">
      <c r="A13141" s="5">
        <v>44882.458333333336</v>
      </c>
      <c r="B13141" s="6">
        <v>310.20999999999998</v>
      </c>
      <c r="C13141" s="6">
        <v>253.26160999999999</v>
      </c>
      <c r="D13141" s="6">
        <v>0.22485993830647999</v>
      </c>
      <c r="E13141" s="4">
        <f t="shared" si="51"/>
        <v>0.15483610208489285</v>
      </c>
      <c r="F13141" s="4"/>
    </row>
    <row r="13142" spans="1:6" ht="13.2" x14ac:dyDescent="0.25">
      <c r="A13142" s="5">
        <v>44882.5</v>
      </c>
      <c r="B13142" s="6">
        <v>309.01</v>
      </c>
      <c r="C13142" s="6">
        <v>254.53587999999999</v>
      </c>
      <c r="D13142" s="6">
        <v>0.21401352139431101</v>
      </c>
      <c r="E13142" s="4">
        <f t="shared" si="51"/>
        <v>0.15717697370095327</v>
      </c>
      <c r="F13142" s="4"/>
    </row>
    <row r="13143" spans="1:6" ht="13.2" x14ac:dyDescent="0.25">
      <c r="A13143" s="5">
        <v>44882.541666666664</v>
      </c>
      <c r="B13143" s="6">
        <v>314.88</v>
      </c>
      <c r="C13143" s="6">
        <v>256.02359000000001</v>
      </c>
      <c r="D13143" s="6">
        <v>0.229886667865254</v>
      </c>
      <c r="E13143" s="4">
        <f t="shared" si="51"/>
        <v>0.16003558031195164</v>
      </c>
      <c r="F13143" s="4"/>
    </row>
    <row r="13144" spans="1:6" ht="13.2" x14ac:dyDescent="0.25">
      <c r="A13144" s="5">
        <v>44882.583333333336</v>
      </c>
      <c r="B13144" s="6">
        <v>322.95999999999998</v>
      </c>
      <c r="C13144" s="6">
        <v>250.69263000000001</v>
      </c>
      <c r="D13144" s="6">
        <v>0.28827081992797299</v>
      </c>
      <c r="E13144" s="4">
        <f t="shared" si="51"/>
        <v>0.16428005160652456</v>
      </c>
      <c r="F13144" s="4"/>
    </row>
    <row r="13145" spans="1:6" ht="13.2" x14ac:dyDescent="0.25">
      <c r="A13145" s="5">
        <v>44882.625</v>
      </c>
      <c r="B13145" s="6">
        <v>314.04000000000002</v>
      </c>
      <c r="C13145" s="6">
        <v>222.93822</v>
      </c>
      <c r="D13145" s="6">
        <v>0.40864137158715902</v>
      </c>
      <c r="E13145" s="4">
        <f t="shared" si="51"/>
        <v>0.16598615114065021</v>
      </c>
      <c r="F13145" s="4"/>
    </row>
    <row r="13146" spans="1:6" ht="13.2" x14ac:dyDescent="0.25">
      <c r="A13146" s="5">
        <v>44882.666666666664</v>
      </c>
      <c r="B13146" s="6">
        <v>232.22</v>
      </c>
      <c r="C13146" s="6">
        <v>180.06831</v>
      </c>
      <c r="D13146" s="6">
        <v>0.28962169967608398</v>
      </c>
      <c r="E13146" s="4">
        <f t="shared" si="51"/>
        <v>0.16550968396903043</v>
      </c>
      <c r="F13146" s="4"/>
    </row>
    <row r="13147" spans="1:6" ht="13.2" x14ac:dyDescent="0.25">
      <c r="A13147" s="5">
        <v>44882.708333333336</v>
      </c>
      <c r="B13147" s="6">
        <v>160.52000000000001</v>
      </c>
      <c r="C13147" s="6">
        <v>146.30811</v>
      </c>
      <c r="D13147" s="6">
        <v>9.7136720582338201E-2</v>
      </c>
      <c r="E13147" s="4">
        <f t="shared" si="51"/>
        <v>0.16646466300274174</v>
      </c>
      <c r="F13147" s="4"/>
    </row>
    <row r="13148" spans="1:6" ht="13.2" x14ac:dyDescent="0.25">
      <c r="A13148" s="5">
        <v>44882.75</v>
      </c>
      <c r="B13148" s="6">
        <v>158.94</v>
      </c>
      <c r="C13148" s="6">
        <v>136.86197000000001</v>
      </c>
      <c r="D13148" s="6">
        <v>0.16131603249609699</v>
      </c>
      <c r="E13148" s="4">
        <f t="shared" si="51"/>
        <v>0.16946362970058693</v>
      </c>
      <c r="F13148" s="4"/>
    </row>
    <row r="13149" spans="1:6" ht="13.2" x14ac:dyDescent="0.25">
      <c r="A13149" s="5">
        <v>44882.791666666664</v>
      </c>
      <c r="B13149" s="6">
        <v>155.56</v>
      </c>
      <c r="C13149" s="6">
        <v>139.67715999999999</v>
      </c>
      <c r="D13149" s="6">
        <v>0.11371107488153399</v>
      </c>
      <c r="E13149" s="4">
        <f t="shared" si="51"/>
        <v>0.17258850101011924</v>
      </c>
      <c r="F13149" s="4"/>
    </row>
    <row r="13150" spans="1:6" ht="13.2" x14ac:dyDescent="0.25">
      <c r="A13150" s="5">
        <v>44882.833333333336</v>
      </c>
      <c r="B13150" s="6">
        <v>152.31</v>
      </c>
      <c r="C13150" s="6">
        <v>139.80278999999999</v>
      </c>
      <c r="D13150" s="6">
        <v>8.94632360341307E-2</v>
      </c>
      <c r="E13150" s="4">
        <f t="shared" si="51"/>
        <v>0.17612602662430357</v>
      </c>
      <c r="F13150" s="4"/>
    </row>
    <row r="13151" spans="1:6" ht="13.2" x14ac:dyDescent="0.25">
      <c r="A13151" s="5">
        <v>44882.875</v>
      </c>
      <c r="B13151" s="6">
        <v>157.19999999999999</v>
      </c>
      <c r="C13151" s="6">
        <v>140.83376000000001</v>
      </c>
      <c r="D13151" s="6">
        <v>0.11620963609861699</v>
      </c>
      <c r="E13151" s="4">
        <f t="shared" si="51"/>
        <v>0.1793643338720454</v>
      </c>
      <c r="F13151" s="4"/>
    </row>
    <row r="13152" spans="1:6" ht="13.2" x14ac:dyDescent="0.25">
      <c r="A13152" s="5">
        <v>44882.916666666664</v>
      </c>
      <c r="B13152" s="6">
        <v>153.25</v>
      </c>
      <c r="C13152" s="6">
        <v>153.37729999999999</v>
      </c>
      <c r="D13152" s="6">
        <v>8.2997940373178401E-4</v>
      </c>
      <c r="E13152" s="4">
        <f t="shared" si="51"/>
        <v>0.17655565760075112</v>
      </c>
      <c r="F13152" s="4"/>
    </row>
    <row r="13153" spans="1:6" ht="13.2" x14ac:dyDescent="0.25">
      <c r="A13153" s="5">
        <v>44882.958333333336</v>
      </c>
      <c r="B13153" s="6">
        <v>173.72</v>
      </c>
      <c r="C13153" s="6">
        <v>182.71362999999999</v>
      </c>
      <c r="D13153" s="6">
        <v>4.9222545685288999E-2</v>
      </c>
      <c r="E13153" s="4">
        <f t="shared" si="51"/>
        <v>0.16969411456306097</v>
      </c>
      <c r="F13153" s="4"/>
    </row>
    <row r="13154" spans="1:6" ht="13.2" x14ac:dyDescent="0.25">
      <c r="A13154" s="5">
        <v>44880</v>
      </c>
      <c r="B13154" s="6">
        <v>212.3</v>
      </c>
      <c r="C13154" s="6">
        <v>224.69243</v>
      </c>
      <c r="D13154" s="6">
        <v>5.5152859399847098E-2</v>
      </c>
      <c r="E13154" s="4">
        <f t="shared" si="51"/>
        <v>0.16936546042042744</v>
      </c>
      <c r="F13154" s="4"/>
    </row>
    <row r="13155" spans="1:6" ht="13.2" x14ac:dyDescent="0.25">
      <c r="A13155" s="5">
        <v>44880.041666666664</v>
      </c>
      <c r="B13155" s="6">
        <v>305.99</v>
      </c>
      <c r="C13155" s="6">
        <v>272.48115999999999</v>
      </c>
      <c r="D13155" s="6">
        <v>0.122976722500741</v>
      </c>
      <c r="E13155" s="4">
        <f t="shared" si="51"/>
        <v>0.1675656489562605</v>
      </c>
      <c r="F13155" s="4"/>
    </row>
    <row r="13156" spans="1:6" ht="13.2" x14ac:dyDescent="0.25">
      <c r="A13156" s="5">
        <v>44880.083333333336</v>
      </c>
      <c r="B13156" s="6">
        <v>315.83999999999997</v>
      </c>
      <c r="C13156" s="6">
        <v>295.90064999999998</v>
      </c>
      <c r="D13156" s="6">
        <v>6.7385286243879405E-2</v>
      </c>
      <c r="E13156" s="4">
        <f t="shared" si="51"/>
        <v>0.16498168733572005</v>
      </c>
      <c r="F13156" s="4"/>
    </row>
    <row r="13157" spans="1:6" ht="13.2" x14ac:dyDescent="0.25">
      <c r="A13157" s="5">
        <v>44880.125</v>
      </c>
      <c r="B13157" s="6">
        <v>312.31</v>
      </c>
      <c r="C13157" s="6">
        <v>295.99475000000001</v>
      </c>
      <c r="D13157" s="6">
        <v>5.51200654741342E-2</v>
      </c>
      <c r="E13157" s="4">
        <f t="shared" si="51"/>
        <v>0.16092016058148081</v>
      </c>
      <c r="F13157" s="4"/>
    </row>
    <row r="13158" spans="1:6" ht="13.2" x14ac:dyDescent="0.25">
      <c r="A13158" s="5">
        <v>44880.166666666664</v>
      </c>
      <c r="B13158" s="6">
        <v>310.64</v>
      </c>
      <c r="C13158" s="6">
        <v>292.07918999999998</v>
      </c>
      <c r="D13158" s="6">
        <v>6.3547183898996704E-2</v>
      </c>
      <c r="E13158" s="4">
        <f t="shared" si="51"/>
        <v>0.15696277881069962</v>
      </c>
      <c r="F13158" s="4"/>
    </row>
    <row r="13159" spans="1:6" ht="13.2" x14ac:dyDescent="0.25">
      <c r="A13159" s="5">
        <v>44880.208333333336</v>
      </c>
      <c r="B13159" s="6">
        <v>311</v>
      </c>
      <c r="C13159" s="6">
        <v>294.31659000000002</v>
      </c>
      <c r="D13159" s="6">
        <v>5.66852517556009E-2</v>
      </c>
      <c r="E13159" s="4">
        <f t="shared" si="51"/>
        <v>0.15260100836232771</v>
      </c>
      <c r="F13159" s="4"/>
    </row>
    <row r="13160" spans="1:6" ht="13.2" x14ac:dyDescent="0.25">
      <c r="A13160" s="5">
        <v>44880.25</v>
      </c>
      <c r="B13160" s="6">
        <v>313.35000000000002</v>
      </c>
      <c r="C13160" s="6">
        <v>295.61926999999997</v>
      </c>
      <c r="D13160" s="6">
        <v>5.9978261904239299E-2</v>
      </c>
      <c r="E13160" s="4">
        <f t="shared" si="51"/>
        <v>0.14829448266774781</v>
      </c>
      <c r="F13160" s="4"/>
    </row>
    <row r="13161" spans="1:6" ht="13.2" x14ac:dyDescent="0.25">
      <c r="A13161" s="5">
        <v>44880.291666666664</v>
      </c>
      <c r="B13161" s="6">
        <v>315.27</v>
      </c>
      <c r="C13161" s="6">
        <v>291.32506000000001</v>
      </c>
      <c r="D13161" s="6">
        <v>8.2193203701734302E-2</v>
      </c>
      <c r="E13161" s="4">
        <f t="shared" si="51"/>
        <v>0.14528070004937285</v>
      </c>
      <c r="F13161" s="4"/>
    </row>
    <row r="13162" spans="1:6" ht="13.2" x14ac:dyDescent="0.25">
      <c r="A13162" s="5">
        <v>44880.333333333336</v>
      </c>
      <c r="B13162" s="6">
        <v>313.56</v>
      </c>
      <c r="C13162" s="6">
        <v>286.91719000000001</v>
      </c>
      <c r="D13162" s="6">
        <v>9.2858883777580503E-2</v>
      </c>
      <c r="E13162" s="4">
        <f t="shared" si="51"/>
        <v>0.14204684136149826</v>
      </c>
      <c r="F13162" s="4"/>
    </row>
    <row r="13163" spans="1:6" ht="13.2" x14ac:dyDescent="0.25">
      <c r="A13163" s="5">
        <v>44880.375</v>
      </c>
      <c r="B13163" s="6">
        <v>315.45999999999998</v>
      </c>
      <c r="C13163" s="6">
        <v>283.67982000000001</v>
      </c>
      <c r="D13163" s="6">
        <v>0.112028342375569</v>
      </c>
      <c r="E13163" s="4">
        <f t="shared" si="51"/>
        <v>0.13782729664562407</v>
      </c>
      <c r="F13163" s="4"/>
    </row>
    <row r="13164" spans="1:6" ht="13.2" x14ac:dyDescent="0.25">
      <c r="A13164" s="5">
        <v>44880.416666666664</v>
      </c>
      <c r="B13164" s="6">
        <v>317.23</v>
      </c>
      <c r="C13164" s="6">
        <v>282.94008000000002</v>
      </c>
      <c r="D13164" s="6">
        <v>0.12119145509536799</v>
      </c>
      <c r="E13164" s="4">
        <f t="shared" si="51"/>
        <v>0.13217919833611202</v>
      </c>
      <c r="F13164" s="4"/>
    </row>
    <row r="13165" spans="1:6" ht="13.2" x14ac:dyDescent="0.25">
      <c r="A13165" s="5">
        <v>44880.458333333336</v>
      </c>
      <c r="B13165" s="6">
        <v>323.08999999999997</v>
      </c>
      <c r="C13165" s="6">
        <v>280.21593999999999</v>
      </c>
      <c r="D13165" s="6">
        <v>0.153003644260922</v>
      </c>
      <c r="E13165" s="4">
        <f t="shared" si="51"/>
        <v>0.12918518608421378</v>
      </c>
      <c r="F13165" s="4"/>
    </row>
    <row r="13166" spans="1:6" ht="13.2" x14ac:dyDescent="0.25">
      <c r="A13166" s="5">
        <v>44880.5</v>
      </c>
      <c r="B13166" s="6">
        <v>319.29000000000002</v>
      </c>
      <c r="C13166" s="6">
        <v>278.94443999999999</v>
      </c>
      <c r="D13166" s="6">
        <v>0.14463654482591601</v>
      </c>
      <c r="E13166" s="4">
        <f t="shared" si="51"/>
        <v>0.12629447872719732</v>
      </c>
      <c r="F13166" s="4"/>
    </row>
    <row r="13167" spans="1:6" ht="13.2" x14ac:dyDescent="0.25">
      <c r="A13167" s="5">
        <v>44880.541666666664</v>
      </c>
      <c r="B13167" s="6">
        <v>320.61</v>
      </c>
      <c r="C13167" s="6">
        <v>283.93520000000001</v>
      </c>
      <c r="D13167" s="6">
        <v>0.129166091418041</v>
      </c>
      <c r="E13167" s="4">
        <f t="shared" si="51"/>
        <v>0.12209778804189679</v>
      </c>
      <c r="F13167" s="4"/>
    </row>
    <row r="13168" spans="1:6" ht="13.2" x14ac:dyDescent="0.25">
      <c r="A13168" s="5">
        <v>44880.583333333336</v>
      </c>
      <c r="B13168" s="6">
        <v>313.58999999999997</v>
      </c>
      <c r="C13168" s="6">
        <v>287.51337999999998</v>
      </c>
      <c r="D13168" s="6">
        <v>9.0697065993937301E-2</v>
      </c>
      <c r="E13168" s="4">
        <f t="shared" si="51"/>
        <v>0.11386554829464533</v>
      </c>
      <c r="F13168" s="4"/>
    </row>
    <row r="13169" spans="1:6" ht="13.2" x14ac:dyDescent="0.25">
      <c r="A13169" s="5">
        <v>44880.625</v>
      </c>
      <c r="B13169" s="6">
        <v>311.61</v>
      </c>
      <c r="C13169" s="6">
        <v>258.09212000000002</v>
      </c>
      <c r="D13169" s="6">
        <v>0.207359604779874</v>
      </c>
      <c r="E13169" s="4">
        <f t="shared" si="51"/>
        <v>0.10547880801100845</v>
      </c>
      <c r="F13169" s="4"/>
    </row>
    <row r="13170" spans="1:6" ht="13.2" x14ac:dyDescent="0.25">
      <c r="A13170" s="5">
        <v>44880.666666666664</v>
      </c>
      <c r="B13170" s="6">
        <v>238.62</v>
      </c>
      <c r="C13170" s="6">
        <v>198.34996000000001</v>
      </c>
      <c r="D13170" s="6">
        <v>0.203025198492603</v>
      </c>
      <c r="E13170" s="4">
        <f t="shared" si="51"/>
        <v>0.10187062046169672</v>
      </c>
      <c r="F13170" s="4"/>
    </row>
    <row r="13171" spans="1:6" ht="13.2" x14ac:dyDescent="0.25">
      <c r="A13171" s="5">
        <v>44880.708333333336</v>
      </c>
      <c r="B13171" s="6">
        <v>169.04</v>
      </c>
      <c r="C13171" s="6">
        <v>147.12727000000001</v>
      </c>
      <c r="D13171" s="6">
        <v>0.14893724324525201</v>
      </c>
      <c r="E13171" s="4">
        <f t="shared" si="51"/>
        <v>0.10402897557265146</v>
      </c>
      <c r="F13171" s="4"/>
    </row>
    <row r="13172" spans="1:6" ht="13.2" x14ac:dyDescent="0.25">
      <c r="A13172" s="5">
        <v>44880.75</v>
      </c>
      <c r="B13172" s="6">
        <v>144.71</v>
      </c>
      <c r="C13172" s="6">
        <v>130.14288999999999</v>
      </c>
      <c r="D13172" s="6">
        <v>0.11193166219068899</v>
      </c>
      <c r="E13172" s="4">
        <f t="shared" si="51"/>
        <v>0.1019712934765928</v>
      </c>
      <c r="F13172" s="4"/>
    </row>
    <row r="13173" spans="1:6" ht="13.2" x14ac:dyDescent="0.25">
      <c r="A13173" s="5">
        <v>44880.791666666664</v>
      </c>
      <c r="B13173" s="6">
        <v>141.47999999999999</v>
      </c>
      <c r="C13173" s="6">
        <v>130.48258000000001</v>
      </c>
      <c r="D13173" s="6">
        <v>8.4282668230502303E-2</v>
      </c>
      <c r="E13173" s="4">
        <f t="shared" si="51"/>
        <v>0.10074510986613315</v>
      </c>
      <c r="F13173" s="4"/>
    </row>
    <row r="13174" spans="1:6" ht="13.2" x14ac:dyDescent="0.25">
      <c r="A13174" s="5">
        <v>44880.833333333336</v>
      </c>
      <c r="B13174" s="6">
        <v>145.5</v>
      </c>
      <c r="C13174" s="6">
        <v>127.33326</v>
      </c>
      <c r="D13174" s="6">
        <v>0.14267081515073099</v>
      </c>
      <c r="E13174" s="4">
        <f t="shared" si="51"/>
        <v>0.10296209232932481</v>
      </c>
      <c r="F13174" s="4"/>
    </row>
    <row r="13175" spans="1:6" ht="13.2" x14ac:dyDescent="0.25">
      <c r="A13175" s="5">
        <v>44880.875</v>
      </c>
      <c r="B13175" s="6">
        <v>143.69</v>
      </c>
      <c r="C13175" s="6">
        <v>126.27254000000001</v>
      </c>
      <c r="D13175" s="6">
        <v>0.137935452949627</v>
      </c>
      <c r="E13175" s="4">
        <f t="shared" si="51"/>
        <v>0.10386733469811693</v>
      </c>
      <c r="F13175" s="4"/>
    </row>
    <row r="13176" spans="1:6" ht="13.2" x14ac:dyDescent="0.25">
      <c r="A13176" s="5">
        <v>44880.916666666664</v>
      </c>
      <c r="B13176" s="6">
        <v>140.26</v>
      </c>
      <c r="C13176" s="6">
        <v>138.41549000000001</v>
      </c>
      <c r="D13176" s="6">
        <v>1.33258929329368E-2</v>
      </c>
      <c r="E13176" s="4">
        <f t="shared" si="51"/>
        <v>0.10438799776183381</v>
      </c>
      <c r="F13176" s="4"/>
    </row>
    <row r="13177" spans="1:6" ht="13.2" x14ac:dyDescent="0.25">
      <c r="A13177" s="5">
        <v>44880.958333333336</v>
      </c>
      <c r="B13177" s="6">
        <v>151.54</v>
      </c>
      <c r="C13177" s="6">
        <v>169.12132</v>
      </c>
      <c r="D13177" s="6">
        <v>0.10395685180319</v>
      </c>
      <c r="E13177" s="4">
        <f t="shared" si="51"/>
        <v>0.10666859385007967</v>
      </c>
      <c r="F13177" s="4"/>
    </row>
    <row r="13178" spans="1:6" ht="13.2" x14ac:dyDescent="0.25">
      <c r="A13178" s="5">
        <v>44881</v>
      </c>
      <c r="B13178" s="6">
        <v>207.61</v>
      </c>
      <c r="C13178" s="6">
        <v>212.47674000000001</v>
      </c>
      <c r="D13178" s="6">
        <v>2.2904813016238802E-2</v>
      </c>
      <c r="E13178" s="4">
        <f t="shared" si="51"/>
        <v>0.10532492525076266</v>
      </c>
      <c r="F13178" s="4"/>
    </row>
    <row r="13179" spans="1:6" ht="13.2" x14ac:dyDescent="0.25">
      <c r="A13179" s="5">
        <v>44881.041666666664</v>
      </c>
      <c r="B13179" s="6">
        <v>276.20999999999998</v>
      </c>
      <c r="C13179" s="6">
        <v>249.75289000000001</v>
      </c>
      <c r="D13179" s="6">
        <v>0.105933148561363</v>
      </c>
      <c r="E13179" s="4">
        <f t="shared" si="51"/>
        <v>0.1046147763366219</v>
      </c>
      <c r="F13179" s="4"/>
    </row>
    <row r="13180" spans="1:6" ht="13.2" x14ac:dyDescent="0.25">
      <c r="A13180" s="5">
        <v>44881.083333333336</v>
      </c>
      <c r="B13180" s="6">
        <v>289.73</v>
      </c>
      <c r="C13180" s="6">
        <v>267.17034999999998</v>
      </c>
      <c r="D13180" s="6">
        <v>8.4439197687917203E-2</v>
      </c>
      <c r="E13180" s="4">
        <f t="shared" si="51"/>
        <v>0.10532535598012345</v>
      </c>
      <c r="F13180" s="4"/>
    </row>
    <row r="13181" spans="1:6" ht="13.2" x14ac:dyDescent="0.25">
      <c r="A13181" s="5">
        <v>44881.125</v>
      </c>
      <c r="B13181" s="6">
        <v>296.64</v>
      </c>
      <c r="C13181" s="6">
        <v>268.49054999999998</v>
      </c>
      <c r="D13181" s="6">
        <v>0.10484335482198499</v>
      </c>
      <c r="E13181" s="4">
        <f t="shared" si="51"/>
        <v>0.10739715970295056</v>
      </c>
      <c r="F13181" s="4"/>
    </row>
    <row r="13182" spans="1:6" ht="13.2" x14ac:dyDescent="0.25">
      <c r="A13182" s="5">
        <v>44881.166666666664</v>
      </c>
      <c r="B13182" s="6">
        <v>290.69</v>
      </c>
      <c r="C13182" s="6">
        <v>266.30317000000002</v>
      </c>
      <c r="D13182" s="6">
        <v>9.1575440127130106E-2</v>
      </c>
      <c r="E13182" s="4">
        <f t="shared" si="51"/>
        <v>0.10856500371245614</v>
      </c>
      <c r="F13182" s="4"/>
    </row>
    <row r="13183" spans="1:6" ht="13.2" x14ac:dyDescent="0.25">
      <c r="A13183" s="5">
        <v>44881.208333333336</v>
      </c>
      <c r="B13183" s="6">
        <v>281.83999999999997</v>
      </c>
      <c r="C13183" s="6">
        <v>266.89515</v>
      </c>
      <c r="D13183" s="6">
        <v>5.5995210104042598E-2</v>
      </c>
      <c r="E13183" s="4">
        <f t="shared" si="51"/>
        <v>0.10853625197697454</v>
      </c>
      <c r="F13183" s="4"/>
    </row>
    <row r="13184" spans="1:6" ht="13.2" x14ac:dyDescent="0.25">
      <c r="A13184" s="5">
        <v>44881.25</v>
      </c>
      <c r="B13184" s="6">
        <v>277.26</v>
      </c>
      <c r="C13184" s="6">
        <v>267.04183999999998</v>
      </c>
      <c r="D13184" s="6">
        <v>3.8264266004158699E-2</v>
      </c>
      <c r="E13184" s="4">
        <f t="shared" si="51"/>
        <v>0.10763150214780452</v>
      </c>
      <c r="F13184" s="4"/>
    </row>
    <row r="13185" spans="1:6" ht="13.2" x14ac:dyDescent="0.25">
      <c r="A13185" s="5">
        <v>44881.291666666664</v>
      </c>
      <c r="B13185" s="6">
        <v>276.20999999999998</v>
      </c>
      <c r="C13185" s="6">
        <v>263.67714000000001</v>
      </c>
      <c r="D13185" s="6">
        <v>4.7531082899336503E-2</v>
      </c>
      <c r="E13185" s="4">
        <f t="shared" si="51"/>
        <v>0.10618724711437126</v>
      </c>
      <c r="F13185" s="4"/>
    </row>
    <row r="13186" spans="1:6" ht="13.2" x14ac:dyDescent="0.25">
      <c r="A13186" s="5">
        <v>44881.333333333336</v>
      </c>
      <c r="B13186" s="6">
        <v>278.39</v>
      </c>
      <c r="C13186" s="6">
        <v>261.95672000000002</v>
      </c>
      <c r="D13186" s="6">
        <v>6.2732805632930294E-2</v>
      </c>
      <c r="E13186" s="4">
        <f t="shared" si="51"/>
        <v>0.10493199385834416</v>
      </c>
      <c r="F13186" s="4"/>
    </row>
    <row r="13187" spans="1:6" ht="13.2" x14ac:dyDescent="0.25">
      <c r="A13187" s="5">
        <v>44881.375</v>
      </c>
      <c r="B13187" s="6">
        <v>286.11</v>
      </c>
      <c r="C13187" s="6">
        <v>260.04284000000001</v>
      </c>
      <c r="D13187" s="6">
        <v>0.100241790929525</v>
      </c>
      <c r="E13187" s="4">
        <f t="shared" si="51"/>
        <v>0.10444088754809233</v>
      </c>
      <c r="F13187" s="4"/>
    </row>
    <row r="13188" spans="1:6" ht="13.2" x14ac:dyDescent="0.25">
      <c r="A13188" s="5">
        <v>44881.416666666664</v>
      </c>
      <c r="B13188" s="6">
        <v>290.52</v>
      </c>
      <c r="C13188" s="6">
        <v>257.09969000000001</v>
      </c>
      <c r="D13188" s="6">
        <v>0.12998969388099901</v>
      </c>
      <c r="E13188" s="4">
        <f t="shared" si="51"/>
        <v>0.10480748083082697</v>
      </c>
      <c r="F13188" s="4"/>
    </row>
    <row r="13189" spans="1:6" ht="13.2" x14ac:dyDescent="0.25">
      <c r="A13189" s="5">
        <v>44881.458333333336</v>
      </c>
      <c r="B13189" s="6">
        <v>297.93</v>
      </c>
      <c r="C13189" s="6">
        <v>253.93451999999999</v>
      </c>
      <c r="D13189" s="6">
        <v>0.17325521555714399</v>
      </c>
      <c r="E13189" s="4">
        <f t="shared" si="51"/>
        <v>0.10565129630150288</v>
      </c>
      <c r="F13189" s="4"/>
    </row>
    <row r="13190" spans="1:6" ht="13.2" x14ac:dyDescent="0.25">
      <c r="A13190" s="5">
        <v>44881.5</v>
      </c>
      <c r="B13190" s="6">
        <v>298.14999999999998</v>
      </c>
      <c r="C13190" s="6">
        <v>255.89626999999999</v>
      </c>
      <c r="D13190" s="6">
        <v>0.16512053888085099</v>
      </c>
      <c r="E13190" s="4">
        <f t="shared" si="51"/>
        <v>0.10650479605379186</v>
      </c>
      <c r="F13190" s="4"/>
    </row>
    <row r="13191" spans="1:6" ht="13.2" x14ac:dyDescent="0.25">
      <c r="A13191" s="5">
        <v>44881.541666666664</v>
      </c>
      <c r="B13191" s="6">
        <v>301.64</v>
      </c>
      <c r="C13191" s="6">
        <v>260.48948000000001</v>
      </c>
      <c r="D13191" s="6">
        <v>0.15797382681250599</v>
      </c>
      <c r="E13191" s="4">
        <f t="shared" si="51"/>
        <v>0.10770511836189457</v>
      </c>
      <c r="F13191" s="4"/>
    </row>
    <row r="13192" spans="1:6" ht="13.2" x14ac:dyDescent="0.25">
      <c r="A13192" s="5">
        <v>44881.583333333336</v>
      </c>
      <c r="B13192" s="6">
        <v>301.5</v>
      </c>
      <c r="C13192" s="6">
        <v>254.94248999999999</v>
      </c>
      <c r="D13192" s="6">
        <v>0.18261965669198499</v>
      </c>
      <c r="E13192" s="4">
        <f t="shared" si="51"/>
        <v>0.11153522630764656</v>
      </c>
      <c r="F13192" s="4"/>
    </row>
    <row r="13193" spans="1:6" ht="13.2" x14ac:dyDescent="0.25">
      <c r="A13193" s="5">
        <v>44881.625</v>
      </c>
      <c r="B13193" s="6">
        <v>305.70999999999998</v>
      </c>
      <c r="C13193" s="6">
        <v>219.94836000000001</v>
      </c>
      <c r="D13193" s="6">
        <v>0.389917160555322</v>
      </c>
      <c r="E13193" s="4">
        <f t="shared" si="51"/>
        <v>0.11914179113162358</v>
      </c>
      <c r="F13193" s="4"/>
    </row>
    <row r="13194" spans="1:6" ht="13.2" x14ac:dyDescent="0.25">
      <c r="A13194" s="5">
        <v>44881.666666666664</v>
      </c>
      <c r="B13194" s="6">
        <v>230.39</v>
      </c>
      <c r="C13194" s="6">
        <v>166.77372</v>
      </c>
      <c r="D13194" s="6">
        <v>0.38145266532400901</v>
      </c>
      <c r="E13194" s="4">
        <f t="shared" si="51"/>
        <v>0.1265762689162655</v>
      </c>
      <c r="F13194" s="4"/>
    </row>
    <row r="13195" spans="1:6" ht="13.2" x14ac:dyDescent="0.25">
      <c r="A13195" s="5">
        <v>44881.708333333336</v>
      </c>
      <c r="B13195" s="6">
        <v>152.59</v>
      </c>
      <c r="C13195" s="6">
        <v>127.11947000000001</v>
      </c>
      <c r="D13195" s="6">
        <v>0.200366867483006</v>
      </c>
      <c r="E13195" s="4">
        <f t="shared" si="51"/>
        <v>0.12871916992617191</v>
      </c>
      <c r="F13195" s="4"/>
    </row>
    <row r="13196" spans="1:6" ht="13.2" x14ac:dyDescent="0.25">
      <c r="A13196" s="5">
        <v>44881.75</v>
      </c>
      <c r="B13196" s="6">
        <v>145.65</v>
      </c>
      <c r="C13196" s="6">
        <v>117.32253</v>
      </c>
      <c r="D13196" s="6">
        <v>0.24144953232767799</v>
      </c>
      <c r="E13196" s="4">
        <f t="shared" si="51"/>
        <v>0.13411574784854646</v>
      </c>
      <c r="F13196" s="4"/>
    </row>
    <row r="13197" spans="1:6" ht="13.2" x14ac:dyDescent="0.25">
      <c r="A13197" s="5">
        <v>44881.791666666664</v>
      </c>
      <c r="B13197" s="6">
        <v>142.9</v>
      </c>
      <c r="C13197" s="6">
        <v>120.93357</v>
      </c>
      <c r="D13197" s="6">
        <v>0.181640465918603</v>
      </c>
      <c r="E13197" s="4">
        <f t="shared" si="51"/>
        <v>0.13817232275221733</v>
      </c>
      <c r="F13197" s="4"/>
    </row>
    <row r="13198" spans="1:6" ht="13.2" x14ac:dyDescent="0.25">
      <c r="A13198" s="5">
        <v>44881.833333333336</v>
      </c>
      <c r="B13198" s="6">
        <v>136.88999999999999</v>
      </c>
      <c r="C13198" s="6">
        <v>120.20856999999999</v>
      </c>
      <c r="D13198" s="6">
        <v>0.13877072158831899</v>
      </c>
      <c r="E13198" s="4">
        <f t="shared" si="51"/>
        <v>0.13800981885378347</v>
      </c>
      <c r="F13198" s="4"/>
    </row>
    <row r="13199" spans="1:6" ht="13.2" x14ac:dyDescent="0.25">
      <c r="A13199" s="5">
        <v>44881.875</v>
      </c>
      <c r="B13199" s="6">
        <v>144.02000000000001</v>
      </c>
      <c r="C13199" s="6">
        <v>120.00682999999999</v>
      </c>
      <c r="D13199" s="6">
        <v>0.20009836106828199</v>
      </c>
      <c r="E13199" s="4">
        <f t="shared" si="51"/>
        <v>0.14059994002539408</v>
      </c>
      <c r="F13199" s="4"/>
    </row>
    <row r="13200" spans="1:6" ht="13.2" x14ac:dyDescent="0.25">
      <c r="A13200" s="5">
        <v>44881.916666666664</v>
      </c>
      <c r="B13200" s="6">
        <v>142.65</v>
      </c>
      <c r="C13200" s="6">
        <v>133.23192</v>
      </c>
      <c r="D13200" s="6">
        <v>7.06893663320321E-2</v>
      </c>
      <c r="E13200" s="4">
        <f t="shared" si="51"/>
        <v>0.14299008475035641</v>
      </c>
      <c r="F13200" s="4"/>
    </row>
    <row r="13201" spans="1:6" ht="13.2" x14ac:dyDescent="0.25">
      <c r="A13201" s="5">
        <v>44881.958333333336</v>
      </c>
      <c r="B13201" s="6">
        <v>145.44</v>
      </c>
      <c r="C13201" s="6">
        <v>164.96223000000001</v>
      </c>
      <c r="D13201" s="6">
        <v>0.118343635388537</v>
      </c>
      <c r="E13201" s="4">
        <f t="shared" si="51"/>
        <v>0.14358953406641253</v>
      </c>
      <c r="F13201" s="4"/>
    </row>
    <row r="13202" spans="1:6" ht="13.2" x14ac:dyDescent="0.25">
      <c r="A13202" s="5">
        <v>44882</v>
      </c>
      <c r="B13202" s="6">
        <v>212.51</v>
      </c>
      <c r="C13202" s="6">
        <v>215.50126</v>
      </c>
      <c r="D13202" s="6">
        <v>1.38804756872419E-2</v>
      </c>
      <c r="E13202" s="4">
        <f t="shared" si="51"/>
        <v>0.14321352001103768</v>
      </c>
      <c r="F13202" s="4"/>
    </row>
    <row r="13203" spans="1:6" ht="13.2" x14ac:dyDescent="0.25">
      <c r="A13203" s="5">
        <v>44882.041666666664</v>
      </c>
      <c r="B13203" s="6">
        <v>300.26</v>
      </c>
      <c r="C13203" s="6">
        <v>248.53117</v>
      </c>
      <c r="D13203" s="6">
        <v>0.208138198520531</v>
      </c>
      <c r="E13203" s="4">
        <f t="shared" si="51"/>
        <v>0.14747206375933633</v>
      </c>
      <c r="F13203" s="4"/>
    </row>
    <row r="13204" spans="1:6" ht="13.2" x14ac:dyDescent="0.25">
      <c r="A13204" s="5">
        <v>44882.083333333336</v>
      </c>
      <c r="B13204" s="6">
        <v>302.77</v>
      </c>
      <c r="C13204" s="6">
        <v>262.08765</v>
      </c>
      <c r="D13204" s="6">
        <v>0.15522421602086101</v>
      </c>
      <c r="E13204" s="4">
        <f t="shared" si="51"/>
        <v>0.15042143952320899</v>
      </c>
      <c r="F13204" s="4"/>
    </row>
    <row r="13205" spans="1:6" ht="13.2" x14ac:dyDescent="0.25">
      <c r="A13205" s="5">
        <v>44882.125</v>
      </c>
      <c r="B13205" s="6">
        <v>305.02</v>
      </c>
      <c r="C13205" s="6">
        <v>261.41701999999998</v>
      </c>
      <c r="D13205" s="6">
        <v>0.16679472514834701</v>
      </c>
      <c r="E13205" s="4">
        <f t="shared" si="51"/>
        <v>0.15300274662014077</v>
      </c>
      <c r="F13205" s="4"/>
    </row>
    <row r="13206" spans="1:6" ht="13.2" x14ac:dyDescent="0.25">
      <c r="A13206" s="5">
        <v>44882.166666666664</v>
      </c>
      <c r="B13206" s="6">
        <v>302.85000000000002</v>
      </c>
      <c r="C13206" s="6">
        <v>259.74973999999997</v>
      </c>
      <c r="D13206" s="6">
        <v>0.165929944722947</v>
      </c>
      <c r="E13206" s="4">
        <f t="shared" si="51"/>
        <v>0.15610085097829982</v>
      </c>
      <c r="F13206" s="4"/>
    </row>
    <row r="13207" spans="1:6" ht="13.2" x14ac:dyDescent="0.25">
      <c r="A13207" s="5">
        <v>44882.208333333336</v>
      </c>
      <c r="B13207" s="6">
        <v>305.36</v>
      </c>
      <c r="C13207" s="6">
        <v>261.35037999999997</v>
      </c>
      <c r="D13207" s="6">
        <v>0.16839317394525999</v>
      </c>
      <c r="E13207" s="4">
        <f t="shared" si="51"/>
        <v>0.16078409947168384</v>
      </c>
      <c r="F13207" s="4"/>
    </row>
    <row r="13208" spans="1:6" ht="13.2" x14ac:dyDescent="0.25">
      <c r="A13208" s="5">
        <v>44882.25</v>
      </c>
      <c r="B13208" s="6">
        <v>305.08</v>
      </c>
      <c r="C13208" s="6">
        <v>261.02528999999998</v>
      </c>
      <c r="D13208" s="6">
        <v>0.16877563855977301</v>
      </c>
      <c r="E13208" s="4">
        <f t="shared" si="51"/>
        <v>0.16622207332816777</v>
      </c>
      <c r="F13208" s="4"/>
    </row>
    <row r="13209" spans="1:6" ht="13.2" x14ac:dyDescent="0.25">
      <c r="A13209" s="5">
        <v>44882.291666666664</v>
      </c>
      <c r="B13209" s="6">
        <v>296.38</v>
      </c>
      <c r="C13209" s="6">
        <v>256.70177999999999</v>
      </c>
      <c r="D13209" s="6">
        <v>0.15456932164630799</v>
      </c>
      <c r="E13209" s="4">
        <f t="shared" si="51"/>
        <v>0.17068199994262492</v>
      </c>
      <c r="F13209" s="4"/>
    </row>
    <row r="13210" spans="1:6" ht="13.2" x14ac:dyDescent="0.25">
      <c r="A13210" s="5">
        <v>44882.333333333336</v>
      </c>
      <c r="B13210" s="6">
        <v>296.33</v>
      </c>
      <c r="C13210" s="6">
        <v>254.24923999999999</v>
      </c>
      <c r="D13210" s="6">
        <v>0.16550987527042299</v>
      </c>
      <c r="E13210" s="4">
        <f t="shared" si="51"/>
        <v>0.17496437784418714</v>
      </c>
      <c r="F13210" s="4"/>
    </row>
    <row r="13211" spans="1:6" ht="13.2" x14ac:dyDescent="0.25">
      <c r="A13211" s="5">
        <v>44882.375</v>
      </c>
      <c r="B13211" s="6">
        <v>305.45999999999998</v>
      </c>
      <c r="C13211" s="6">
        <v>252.60901000000001</v>
      </c>
      <c r="D13211" s="6">
        <v>0.20922052621955101</v>
      </c>
      <c r="E13211" s="4">
        <f t="shared" si="51"/>
        <v>0.17950515848127155</v>
      </c>
      <c r="F13211" s="4"/>
    </row>
    <row r="13212" spans="1:6" ht="13.2" x14ac:dyDescent="0.25">
      <c r="A13212" s="5">
        <v>44882.416666666664</v>
      </c>
      <c r="B13212" s="6">
        <v>317.63</v>
      </c>
      <c r="C13212" s="6">
        <v>251.73181</v>
      </c>
      <c r="D13212" s="6">
        <v>0.26177935160439197</v>
      </c>
      <c r="E13212" s="4">
        <f t="shared" si="51"/>
        <v>0.18499639421974623</v>
      </c>
      <c r="F13212" s="4"/>
    </row>
    <row r="13213" spans="1:6" ht="13.2" x14ac:dyDescent="0.25">
      <c r="A13213" s="5">
        <v>44882.458333333336</v>
      </c>
      <c r="B13213" s="6">
        <v>310.20999999999998</v>
      </c>
      <c r="C13213" s="6">
        <v>250.93360999999999</v>
      </c>
      <c r="D13213" s="6">
        <v>0.23622339789396801</v>
      </c>
      <c r="E13213" s="4">
        <f t="shared" si="51"/>
        <v>0.18762006848378057</v>
      </c>
      <c r="F13213" s="4"/>
    </row>
    <row r="13214" spans="1:6" ht="13.2" x14ac:dyDescent="0.25">
      <c r="A13214" s="5">
        <v>44882.5</v>
      </c>
      <c r="B13214" s="6">
        <v>309.01</v>
      </c>
      <c r="C13214" s="6">
        <v>252.74546000000001</v>
      </c>
      <c r="D13214" s="6">
        <v>0.222613454659086</v>
      </c>
      <c r="E13214" s="4">
        <f t="shared" si="51"/>
        <v>0.19001560664120706</v>
      </c>
      <c r="F13214" s="4"/>
    </row>
    <row r="13215" spans="1:6" ht="13.2" x14ac:dyDescent="0.25">
      <c r="A13215" s="5">
        <v>44882.541666666664</v>
      </c>
      <c r="B13215" s="6">
        <v>314.88</v>
      </c>
      <c r="C13215" s="6">
        <v>255.03549000000001</v>
      </c>
      <c r="D13215" s="6">
        <v>0.23465169494645599</v>
      </c>
      <c r="E13215" s="4">
        <f t="shared" si="51"/>
        <v>0.19321051781345497</v>
      </c>
      <c r="F13215" s="4"/>
    </row>
    <row r="13216" spans="1:6" ht="13.2" x14ac:dyDescent="0.25">
      <c r="A13216" s="5">
        <v>44882.583333333336</v>
      </c>
      <c r="B13216" s="6">
        <v>322.95999999999998</v>
      </c>
      <c r="C13216" s="6">
        <v>248.56473</v>
      </c>
      <c r="D13216" s="6">
        <v>0.29929938169425702</v>
      </c>
      <c r="E13216" s="4">
        <f t="shared" si="51"/>
        <v>0.19807217302188296</v>
      </c>
      <c r="F13216" s="4"/>
    </row>
    <row r="13217" spans="1:6" ht="13.2" x14ac:dyDescent="0.25">
      <c r="A13217" s="5">
        <v>44882.625</v>
      </c>
      <c r="B13217" s="6">
        <v>314.04000000000002</v>
      </c>
      <c r="C13217" s="6">
        <v>217.14962</v>
      </c>
      <c r="D13217" s="6">
        <v>0.446191800842202</v>
      </c>
      <c r="E13217" s="4">
        <f t="shared" si="51"/>
        <v>0.20041694970050294</v>
      </c>
      <c r="F13217" s="4"/>
    </row>
    <row r="13218" spans="1:6" ht="13.2" x14ac:dyDescent="0.25">
      <c r="A13218" s="5">
        <v>44882.666666666664</v>
      </c>
      <c r="B13218" s="6">
        <v>232.22</v>
      </c>
      <c r="C13218" s="6">
        <v>169.95826</v>
      </c>
      <c r="D13218" s="6">
        <v>0.36633547554558399</v>
      </c>
      <c r="E13218" s="4">
        <f t="shared" si="51"/>
        <v>0.19978706679306854</v>
      </c>
      <c r="F13218" s="4"/>
    </row>
    <row r="13219" spans="1:6" ht="13.2" x14ac:dyDescent="0.25">
      <c r="A13219" s="5">
        <v>44882.708333333336</v>
      </c>
      <c r="B13219" s="6">
        <v>160.52000000000001</v>
      </c>
      <c r="C13219" s="6">
        <v>133.85068999999999</v>
      </c>
      <c r="D13219" s="6">
        <v>0.19924671288582799</v>
      </c>
      <c r="E13219" s="4">
        <f t="shared" si="51"/>
        <v>0.19974039368485277</v>
      </c>
      <c r="F13219" s="4"/>
    </row>
    <row r="13220" spans="1:6" ht="13.2" x14ac:dyDescent="0.25">
      <c r="A13220" s="5">
        <v>44882.75</v>
      </c>
      <c r="B13220" s="6">
        <v>158.94</v>
      </c>
      <c r="C13220" s="6">
        <v>124.36521999999999</v>
      </c>
      <c r="D13220" s="6">
        <v>0.27801004171423399</v>
      </c>
      <c r="E13220" s="4">
        <f t="shared" si="51"/>
        <v>0.20126374824262594</v>
      </c>
      <c r="F13220" s="4"/>
    </row>
    <row r="13221" spans="1:6" ht="13.2" x14ac:dyDescent="0.25">
      <c r="A13221" s="5">
        <v>44882.791666666664</v>
      </c>
      <c r="B13221" s="6">
        <v>155.56</v>
      </c>
      <c r="C13221" s="6">
        <v>127.6005</v>
      </c>
      <c r="D13221" s="6">
        <v>0.21911747994717801</v>
      </c>
      <c r="E13221" s="4">
        <f t="shared" si="51"/>
        <v>0.20282529049381656</v>
      </c>
      <c r="F13221" s="4"/>
    </row>
    <row r="13222" spans="1:6" ht="13.2" x14ac:dyDescent="0.25">
      <c r="A13222" s="5">
        <v>44882.833333333336</v>
      </c>
      <c r="B13222" s="6">
        <v>152.31</v>
      </c>
      <c r="C13222" s="6">
        <v>127.33872</v>
      </c>
      <c r="D13222" s="6">
        <v>0.19610123299495999</v>
      </c>
      <c r="E13222" s="4">
        <f t="shared" si="51"/>
        <v>0.2052140618024266</v>
      </c>
      <c r="F13222" s="4"/>
    </row>
    <row r="13223" spans="1:6" ht="13.2" x14ac:dyDescent="0.25">
      <c r="A13223" s="5">
        <v>44882.875</v>
      </c>
      <c r="B13223" s="6">
        <v>157.19999999999999</v>
      </c>
      <c r="C13223" s="6">
        <v>127.60351</v>
      </c>
      <c r="D13223" s="6">
        <v>0.231941033596959</v>
      </c>
      <c r="E13223" s="4">
        <f t="shared" si="51"/>
        <v>0.20654083982445481</v>
      </c>
      <c r="F13223" s="4"/>
    </row>
    <row r="13224" spans="1:6" ht="13.2" x14ac:dyDescent="0.25">
      <c r="A13224" s="5">
        <v>44882.916666666664</v>
      </c>
      <c r="B13224" s="6">
        <v>153.25</v>
      </c>
      <c r="C13224" s="6">
        <v>140.16165000000001</v>
      </c>
      <c r="D13224" s="6">
        <v>9.3380393281614404E-2</v>
      </c>
      <c r="E13224" s="4">
        <f t="shared" si="51"/>
        <v>0.2074862992806874</v>
      </c>
      <c r="F13224" s="4"/>
    </row>
    <row r="13225" spans="1:6" ht="13.2" x14ac:dyDescent="0.25">
      <c r="A13225" s="5">
        <v>44882.958333333336</v>
      </c>
      <c r="B13225" s="6">
        <v>173.72</v>
      </c>
      <c r="C13225" s="6">
        <v>170.52516</v>
      </c>
      <c r="D13225" s="6">
        <v>1.87352998232049E-2</v>
      </c>
      <c r="E13225" s="4">
        <f t="shared" si="51"/>
        <v>0.20333595196546525</v>
      </c>
      <c r="F13225" s="4"/>
    </row>
    <row r="13226" spans="1:6" ht="13.2" x14ac:dyDescent="0.25">
      <c r="A13226" s="5">
        <v>44883</v>
      </c>
      <c r="B13226" s="6">
        <v>242.34</v>
      </c>
      <c r="C13226" s="6">
        <v>189.30875</v>
      </c>
      <c r="D13226" s="6">
        <v>0.280131002925115</v>
      </c>
      <c r="E13226" s="4">
        <f t="shared" si="51"/>
        <v>0.21442972393370996</v>
      </c>
      <c r="F13226" s="4"/>
    </row>
    <row r="13227" spans="1:6" ht="13.2" x14ac:dyDescent="0.25">
      <c r="A13227" s="5">
        <v>44883.041666666664</v>
      </c>
      <c r="B13227" s="6">
        <v>306.32</v>
      </c>
      <c r="C13227" s="6">
        <v>225.88678999999999</v>
      </c>
      <c r="D13227" s="6">
        <v>0.356077528924998</v>
      </c>
      <c r="E13227" s="4">
        <f t="shared" si="51"/>
        <v>0.22059386270056278</v>
      </c>
      <c r="F13227" s="4"/>
    </row>
    <row r="13228" spans="1:6" ht="13.2" x14ac:dyDescent="0.25">
      <c r="A13228" s="5">
        <v>44883.083333333336</v>
      </c>
      <c r="B13228" s="6">
        <v>308.83</v>
      </c>
      <c r="C13228" s="6">
        <v>244.27035000000001</v>
      </c>
      <c r="D13228" s="6">
        <v>0.264295891826412</v>
      </c>
      <c r="E13228" s="4">
        <f t="shared" si="51"/>
        <v>0.22513851585912739</v>
      </c>
      <c r="F13228" s="4"/>
    </row>
    <row r="13229" spans="1:6" ht="13.2" x14ac:dyDescent="0.25">
      <c r="A13229" s="5">
        <v>44883.125</v>
      </c>
      <c r="B13229" s="6">
        <v>310.25</v>
      </c>
      <c r="C13229" s="6">
        <v>247.45202</v>
      </c>
      <c r="D13229" s="6">
        <v>0.25377840924474898</v>
      </c>
      <c r="E13229" s="4">
        <f t="shared" si="51"/>
        <v>0.22876283602981076</v>
      </c>
      <c r="F13229" s="4"/>
    </row>
    <row r="13230" spans="1:6" ht="13.2" x14ac:dyDescent="0.25">
      <c r="A13230" s="5">
        <v>44883.166666666664</v>
      </c>
      <c r="B13230" s="6">
        <v>297.41000000000003</v>
      </c>
      <c r="C13230" s="6">
        <v>246.40844000000001</v>
      </c>
      <c r="D13230" s="6">
        <v>0.206979760920526</v>
      </c>
      <c r="E13230" s="4">
        <f t="shared" si="51"/>
        <v>0.23047324503804323</v>
      </c>
      <c r="F13230" s="4"/>
    </row>
    <row r="13231" spans="1:6" ht="13.2" x14ac:dyDescent="0.25">
      <c r="A13231" s="5">
        <v>44883.208333333336</v>
      </c>
      <c r="B13231" s="6">
        <v>296.32</v>
      </c>
      <c r="C13231" s="6">
        <v>245.7724</v>
      </c>
      <c r="D13231" s="6">
        <v>0.20566833379175201</v>
      </c>
      <c r="E13231" s="4">
        <f t="shared" si="51"/>
        <v>0.23202637669831372</v>
      </c>
      <c r="F13231" s="4"/>
    </row>
    <row r="13232" spans="1:6" ht="13.2" x14ac:dyDescent="0.25">
      <c r="A13232" s="5">
        <v>44883.25</v>
      </c>
      <c r="B13232" s="6">
        <v>292.70999999999998</v>
      </c>
      <c r="C13232" s="6">
        <v>242.44429</v>
      </c>
      <c r="D13232" s="6">
        <v>0.207328908426756</v>
      </c>
      <c r="E13232" s="4">
        <f t="shared" si="51"/>
        <v>0.23363276294277138</v>
      </c>
      <c r="F13232" s="4"/>
    </row>
    <row r="13233" spans="1:6" ht="13.2" x14ac:dyDescent="0.25">
      <c r="A13233" s="5">
        <v>44883.291666666664</v>
      </c>
      <c r="B13233" s="6">
        <v>294.58</v>
      </c>
      <c r="C13233" s="6">
        <v>235.54496</v>
      </c>
      <c r="D13233" s="6">
        <v>0.25063172652898102</v>
      </c>
      <c r="E13233" s="4">
        <f t="shared" si="51"/>
        <v>0.23763536314621611</v>
      </c>
      <c r="F13233" s="4"/>
    </row>
    <row r="13234" spans="1:6" ht="13.2" x14ac:dyDescent="0.25">
      <c r="A13234" s="5">
        <v>44883.333333333336</v>
      </c>
      <c r="B13234" s="6">
        <v>297.24</v>
      </c>
      <c r="C13234" s="6">
        <v>231.48794000000001</v>
      </c>
      <c r="D13234" s="6">
        <v>0.28404097422958602</v>
      </c>
      <c r="E13234" s="4">
        <f t="shared" si="51"/>
        <v>0.2425741589361812</v>
      </c>
      <c r="F13234" s="4"/>
    </row>
    <row r="13235" spans="1:6" ht="13.2" x14ac:dyDescent="0.25">
      <c r="A13235" s="5">
        <v>44883.375</v>
      </c>
      <c r="B13235" s="6">
        <v>311.18</v>
      </c>
      <c r="C13235" s="6">
        <v>228.50335999999999</v>
      </c>
      <c r="D13235" s="6">
        <v>0.36181804941511497</v>
      </c>
      <c r="E13235" s="4">
        <f t="shared" si="51"/>
        <v>0.24893238906932977</v>
      </c>
      <c r="F13235" s="4"/>
    </row>
    <row r="13236" spans="1:6" ht="13.2" x14ac:dyDescent="0.25">
      <c r="A13236" s="5">
        <v>44883.416666666664</v>
      </c>
      <c r="B13236" s="6">
        <v>306.52</v>
      </c>
      <c r="C13236" s="6">
        <v>225.65862000000001</v>
      </c>
      <c r="D13236" s="6">
        <v>0.358334992919836</v>
      </c>
      <c r="E13236" s="4">
        <f t="shared" si="51"/>
        <v>0.25295554079080657</v>
      </c>
      <c r="F13236" s="4"/>
    </row>
    <row r="13237" spans="1:6" ht="13.2" x14ac:dyDescent="0.25">
      <c r="A13237" s="5">
        <v>44883.458333333336</v>
      </c>
      <c r="B13237" s="6">
        <v>302.45</v>
      </c>
      <c r="C13237" s="6">
        <v>225.5301</v>
      </c>
      <c r="D13237" s="6">
        <v>0.34106267855155398</v>
      </c>
      <c r="E13237" s="4">
        <f t="shared" si="51"/>
        <v>0.25732384415153925</v>
      </c>
      <c r="F13237" s="4"/>
    </row>
    <row r="13238" spans="1:6" ht="13.2" x14ac:dyDescent="0.25">
      <c r="A13238" s="5">
        <v>44883.5</v>
      </c>
      <c r="B13238" s="6">
        <v>315.27999999999997</v>
      </c>
      <c r="C13238" s="6">
        <v>230.67147</v>
      </c>
      <c r="D13238" s="6">
        <v>0.36679234757553603</v>
      </c>
      <c r="E13238" s="4">
        <f t="shared" si="51"/>
        <v>0.26333129802305805</v>
      </c>
      <c r="F13238" s="4"/>
    </row>
    <row r="13239" spans="1:6" ht="13.2" x14ac:dyDescent="0.25">
      <c r="A13239" s="5">
        <v>44883.541666666664</v>
      </c>
      <c r="B13239" s="6">
        <v>320.41000000000003</v>
      </c>
      <c r="C13239" s="6">
        <v>234.00528</v>
      </c>
      <c r="D13239" s="6">
        <v>0.36924260854285001</v>
      </c>
      <c r="E13239" s="4">
        <f t="shared" si="51"/>
        <v>0.26893925275624109</v>
      </c>
      <c r="F13239" s="4"/>
    </row>
    <row r="13240" spans="1:6" ht="13.2" x14ac:dyDescent="0.25">
      <c r="A13240" s="5">
        <v>44883.583333333336</v>
      </c>
      <c r="B13240" s="6">
        <v>311.02</v>
      </c>
      <c r="C13240" s="6">
        <v>224.26532</v>
      </c>
      <c r="D13240" s="6">
        <v>0.386839481021853</v>
      </c>
      <c r="E13240" s="4">
        <f t="shared" si="51"/>
        <v>0.27258675689489092</v>
      </c>
      <c r="F13240" s="4"/>
    </row>
    <row r="13241" spans="1:6" ht="13.2" x14ac:dyDescent="0.25">
      <c r="A13241" s="5">
        <v>44883.625</v>
      </c>
      <c r="B13241" s="6">
        <v>296.81</v>
      </c>
      <c r="C13241" s="6">
        <v>191.95047</v>
      </c>
      <c r="D13241" s="6">
        <v>0.546284309697183</v>
      </c>
      <c r="E13241" s="4">
        <f t="shared" si="51"/>
        <v>0.27675727809718181</v>
      </c>
      <c r="F13241" s="4"/>
    </row>
    <row r="13242" spans="1:6" ht="13.2" x14ac:dyDescent="0.25">
      <c r="A13242" s="5">
        <v>44883.666666666664</v>
      </c>
      <c r="B13242" s="6">
        <v>246.03</v>
      </c>
      <c r="C13242" s="6">
        <v>147.98804999999999</v>
      </c>
      <c r="D13242" s="6">
        <v>0.66249910043412297</v>
      </c>
      <c r="E13242" s="4">
        <f t="shared" si="51"/>
        <v>0.28909742913420428</v>
      </c>
      <c r="F13242" s="4"/>
    </row>
    <row r="13243" spans="1:6" ht="13.2" x14ac:dyDescent="0.25">
      <c r="A13243" s="5">
        <v>44883.708333333336</v>
      </c>
      <c r="B13243" s="6">
        <v>189.15</v>
      </c>
      <c r="C13243" s="6">
        <v>113.0968</v>
      </c>
      <c r="D13243" s="6">
        <v>0.67246111295810296</v>
      </c>
      <c r="E13243" s="4">
        <f t="shared" si="51"/>
        <v>0.30881469580388238</v>
      </c>
      <c r="F13243" s="4"/>
    </row>
    <row r="13244" spans="1:6" ht="13.2" x14ac:dyDescent="0.25">
      <c r="A13244" s="5">
        <v>44883.75</v>
      </c>
      <c r="B13244" s="6">
        <v>170.8</v>
      </c>
      <c r="C13244" s="6">
        <v>101.71428</v>
      </c>
      <c r="D13244" s="6">
        <v>0.67921357748390798</v>
      </c>
      <c r="E13244" s="4">
        <f t="shared" si="51"/>
        <v>0.32553150979428541</v>
      </c>
      <c r="F13244" s="4"/>
    </row>
    <row r="13245" spans="1:6" ht="13.2" x14ac:dyDescent="0.25">
      <c r="A13245" s="5">
        <v>44883.791666666664</v>
      </c>
      <c r="B13245" s="6">
        <v>178.22</v>
      </c>
      <c r="C13245" s="6">
        <v>104.26743999999999</v>
      </c>
      <c r="D13245" s="6">
        <v>0.70925842237998704</v>
      </c>
      <c r="E13245" s="4">
        <f t="shared" si="51"/>
        <v>0.34595404906231914</v>
      </c>
      <c r="F13245" s="4"/>
    </row>
    <row r="13246" spans="1:6" ht="13.2" x14ac:dyDescent="0.25">
      <c r="A13246" s="5">
        <v>44883.833333333336</v>
      </c>
      <c r="B13246" s="6">
        <v>178.96</v>
      </c>
      <c r="C13246" s="6">
        <v>105.85826</v>
      </c>
      <c r="D13246" s="6">
        <v>0.69056245587259801</v>
      </c>
      <c r="E13246" s="4">
        <f t="shared" si="51"/>
        <v>0.36655660001555401</v>
      </c>
      <c r="F13246" s="4"/>
    </row>
    <row r="13247" spans="1:6" ht="13.2" x14ac:dyDescent="0.25">
      <c r="A13247" s="5">
        <v>44883.875</v>
      </c>
      <c r="B13247" s="6">
        <v>167.42</v>
      </c>
      <c r="C13247" s="6">
        <v>106.51703999999999</v>
      </c>
      <c r="D13247" s="6">
        <v>0.57176729657527003</v>
      </c>
      <c r="E13247" s="4">
        <f t="shared" si="51"/>
        <v>0.3807160276396504</v>
      </c>
      <c r="F13247" s="4"/>
    </row>
    <row r="13248" spans="1:6" ht="13.2" x14ac:dyDescent="0.25">
      <c r="A13248" s="5">
        <v>44883.916666666664</v>
      </c>
      <c r="B13248" s="6">
        <v>163.02000000000001</v>
      </c>
      <c r="C13248" s="6">
        <v>116.18470000000001</v>
      </c>
      <c r="D13248" s="6">
        <v>0.403110736611619</v>
      </c>
      <c r="E13248" s="4">
        <f t="shared" si="51"/>
        <v>0.39362145861173392</v>
      </c>
      <c r="F13248" s="4"/>
    </row>
    <row r="13249" spans="1:6" ht="13.2" x14ac:dyDescent="0.25">
      <c r="A13249" s="5">
        <v>44883.958333333336</v>
      </c>
      <c r="B13249" s="6">
        <v>169</v>
      </c>
      <c r="C13249" s="6">
        <v>144.89301</v>
      </c>
      <c r="D13249" s="6">
        <v>0.16637786736571999</v>
      </c>
      <c r="E13249" s="4">
        <f t="shared" si="51"/>
        <v>0.39977323225933875</v>
      </c>
      <c r="F13249" s="4"/>
    </row>
    <row r="13250" spans="1:6" ht="13.2" x14ac:dyDescent="0.25">
      <c r="A13250" s="5">
        <v>44881</v>
      </c>
      <c r="B13250" s="6">
        <v>207.61</v>
      </c>
      <c r="C13250" s="6">
        <v>217.65806000000001</v>
      </c>
      <c r="D13250" s="6">
        <v>4.6164428737442503E-2</v>
      </c>
      <c r="E13250" s="4">
        <f t="shared" si="51"/>
        <v>0.39002462500151908</v>
      </c>
      <c r="F13250" s="4"/>
    </row>
    <row r="13251" spans="1:6" ht="13.2" x14ac:dyDescent="0.25">
      <c r="A13251" s="5">
        <v>44881.041666666664</v>
      </c>
      <c r="B13251" s="6">
        <v>276.20999999999998</v>
      </c>
      <c r="C13251" s="6">
        <v>265.98736000000002</v>
      </c>
      <c r="D13251" s="6">
        <v>3.84328037242068E-2</v>
      </c>
      <c r="E13251" s="4">
        <f t="shared" si="51"/>
        <v>0.3767894281181528</v>
      </c>
      <c r="F13251" s="4"/>
    </row>
    <row r="13252" spans="1:6" ht="13.2" x14ac:dyDescent="0.25">
      <c r="A13252" s="5">
        <v>44881.083333333336</v>
      </c>
      <c r="B13252" s="6">
        <v>289.73</v>
      </c>
      <c r="C13252" s="6">
        <v>292.30250000000001</v>
      </c>
      <c r="D13252" s="6">
        <v>8.8008142249894894E-3</v>
      </c>
      <c r="E13252" s="4">
        <f t="shared" si="51"/>
        <v>0.36614379988476015</v>
      </c>
      <c r="F13252" s="4"/>
    </row>
    <row r="13253" spans="1:6" ht="13.2" x14ac:dyDescent="0.25">
      <c r="A13253" s="5">
        <v>44881.125</v>
      </c>
      <c r="B13253" s="6">
        <v>296.64</v>
      </c>
      <c r="C13253" s="6">
        <v>294.68553000000003</v>
      </c>
      <c r="D13253" s="6">
        <v>6.6323921639449201E-3</v>
      </c>
      <c r="E13253" s="4">
        <f t="shared" si="51"/>
        <v>0.35584604917306001</v>
      </c>
      <c r="F13253" s="4"/>
    </row>
    <row r="13254" spans="1:6" ht="13.2" x14ac:dyDescent="0.25">
      <c r="A13254" s="5">
        <v>44881.166666666664</v>
      </c>
      <c r="B13254" s="6">
        <v>290.69</v>
      </c>
      <c r="C13254" s="6">
        <v>292.44972999999999</v>
      </c>
      <c r="D13254" s="6">
        <v>6.0172050765784201E-3</v>
      </c>
      <c r="E13254" s="4">
        <f t="shared" si="51"/>
        <v>0.34747260934622887</v>
      </c>
      <c r="F13254" s="4"/>
    </row>
    <row r="13255" spans="1:6" ht="13.2" x14ac:dyDescent="0.25">
      <c r="A13255" s="5">
        <v>44881.208333333336</v>
      </c>
      <c r="B13255" s="6">
        <v>281.83999999999997</v>
      </c>
      <c r="C13255" s="6">
        <v>295.99921000000001</v>
      </c>
      <c r="D13255" s="6">
        <v>4.7835296587447E-2</v>
      </c>
      <c r="E13255" s="4">
        <f t="shared" si="51"/>
        <v>0.34089623279604947</v>
      </c>
      <c r="F13255" s="4"/>
    </row>
    <row r="13256" spans="1:6" ht="13.2" x14ac:dyDescent="0.25">
      <c r="A13256" s="5">
        <v>44881.25</v>
      </c>
      <c r="B13256" s="6">
        <v>277.26</v>
      </c>
      <c r="C13256" s="6">
        <v>297.97782999999998</v>
      </c>
      <c r="D13256" s="6">
        <v>6.9528092073158507E-2</v>
      </c>
      <c r="E13256" s="4">
        <f t="shared" si="51"/>
        <v>0.33515453211464957</v>
      </c>
      <c r="F13256" s="4"/>
    </row>
    <row r="13257" spans="1:6" ht="13.2" x14ac:dyDescent="0.25">
      <c r="A13257" s="5">
        <v>44881.291666666664</v>
      </c>
      <c r="B13257" s="6">
        <v>276.20999999999998</v>
      </c>
      <c r="C13257" s="6">
        <v>294.25024999999999</v>
      </c>
      <c r="D13257" s="6">
        <v>6.13092087432381E-2</v>
      </c>
      <c r="E13257" s="4">
        <f t="shared" si="51"/>
        <v>0.32726609387357691</v>
      </c>
      <c r="F13257" s="4"/>
    </row>
    <row r="13258" spans="1:6" ht="13.2" x14ac:dyDescent="0.25">
      <c r="A13258" s="5">
        <v>44881.333333333336</v>
      </c>
      <c r="B13258" s="6">
        <v>278.39</v>
      </c>
      <c r="C13258" s="6">
        <v>289.76368000000002</v>
      </c>
      <c r="D13258" s="6">
        <v>3.9251572177714002E-2</v>
      </c>
      <c r="E13258" s="4">
        <f t="shared" si="51"/>
        <v>0.317066535454749</v>
      </c>
      <c r="F13258" s="4"/>
    </row>
    <row r="13259" spans="1:6" ht="13.2" x14ac:dyDescent="0.25">
      <c r="A13259" s="5">
        <v>44881.375</v>
      </c>
      <c r="B13259" s="6">
        <v>286.11</v>
      </c>
      <c r="C13259" s="6">
        <v>286.45069000000001</v>
      </c>
      <c r="D13259" s="6">
        <v>1.1893495526228001E-3</v>
      </c>
      <c r="E13259" s="4">
        <f t="shared" si="51"/>
        <v>0.3020403396271451</v>
      </c>
      <c r="F13259" s="4"/>
    </row>
    <row r="13260" spans="1:6" ht="13.2" x14ac:dyDescent="0.25">
      <c r="A13260" s="5">
        <v>44881.416666666664</v>
      </c>
      <c r="B13260" s="6">
        <v>290.52</v>
      </c>
      <c r="C13260" s="6">
        <v>288.30691999999999</v>
      </c>
      <c r="D13260" s="6">
        <v>7.6761251516265696E-3</v>
      </c>
      <c r="E13260" s="4">
        <f t="shared" si="51"/>
        <v>0.28742955347013638</v>
      </c>
      <c r="F13260" s="4"/>
    </row>
    <row r="13261" spans="1:6" ht="13.2" x14ac:dyDescent="0.25">
      <c r="A13261" s="5">
        <v>44881.458333333336</v>
      </c>
      <c r="B13261" s="6">
        <v>297.93</v>
      </c>
      <c r="C13261" s="6">
        <v>289.04145999999997</v>
      </c>
      <c r="D13261" s="6">
        <v>3.0751782114579799E-2</v>
      </c>
      <c r="E13261" s="4">
        <f t="shared" si="51"/>
        <v>0.27449993278526247</v>
      </c>
      <c r="F13261" s="4"/>
    </row>
    <row r="13262" spans="1:6" ht="13.2" x14ac:dyDescent="0.25">
      <c r="A13262" s="5">
        <v>44881.5</v>
      </c>
      <c r="B13262" s="6">
        <v>298.14999999999998</v>
      </c>
      <c r="C13262" s="6">
        <v>287.69605000000001</v>
      </c>
      <c r="D13262" s="6">
        <v>3.6336786688590098E-2</v>
      </c>
      <c r="E13262" s="4">
        <f t="shared" si="51"/>
        <v>0.26073095108163974</v>
      </c>
      <c r="F13262" s="4"/>
    </row>
    <row r="13263" spans="1:6" ht="13.2" x14ac:dyDescent="0.25">
      <c r="A13263" s="5">
        <v>44881.541666666664</v>
      </c>
      <c r="B13263" s="6">
        <v>301.64</v>
      </c>
      <c r="C13263" s="6">
        <v>291.57085000000001</v>
      </c>
      <c r="D13263" s="6">
        <v>3.4534144959964201E-2</v>
      </c>
      <c r="E13263" s="4">
        <f t="shared" si="51"/>
        <v>0.24678476509901948</v>
      </c>
      <c r="F13263" s="4"/>
    </row>
    <row r="13264" spans="1:6" ht="13.2" x14ac:dyDescent="0.25">
      <c r="A13264" s="5">
        <v>44881.583333333336</v>
      </c>
      <c r="B13264" s="6">
        <v>301.5</v>
      </c>
      <c r="C13264" s="6">
        <v>297.53456</v>
      </c>
      <c r="D13264" s="6">
        <v>1.33276618353175E-2</v>
      </c>
      <c r="E13264" s="4">
        <f t="shared" si="51"/>
        <v>0.2312217726329138</v>
      </c>
      <c r="F13264" s="4"/>
    </row>
    <row r="13265" spans="1:6" ht="13.2" x14ac:dyDescent="0.25">
      <c r="A13265" s="5">
        <v>44881.625</v>
      </c>
      <c r="B13265" s="6">
        <v>305.70999999999998</v>
      </c>
      <c r="C13265" s="6">
        <v>270.94812999999999</v>
      </c>
      <c r="D13265" s="6">
        <v>0.12829713938236001</v>
      </c>
      <c r="E13265" s="4">
        <f t="shared" si="51"/>
        <v>0.21380564053646289</v>
      </c>
      <c r="F13265" s="4"/>
    </row>
    <row r="13266" spans="1:6" ht="13.2" x14ac:dyDescent="0.25">
      <c r="A13266" s="5">
        <v>44881.666666666664</v>
      </c>
      <c r="B13266" s="6">
        <v>230.39</v>
      </c>
      <c r="C13266" s="6">
        <v>209.63319000000001</v>
      </c>
      <c r="D13266" s="6">
        <v>9.9014903126742299E-2</v>
      </c>
      <c r="E13266" s="4">
        <f t="shared" si="51"/>
        <v>0.19032713231532203</v>
      </c>
      <c r="F13266" s="4"/>
    </row>
    <row r="13267" spans="1:6" ht="13.2" x14ac:dyDescent="0.25">
      <c r="A13267" s="5">
        <v>44881.708333333336</v>
      </c>
      <c r="B13267" s="6">
        <v>152.59</v>
      </c>
      <c r="C13267" s="6">
        <v>153.68419</v>
      </c>
      <c r="D13267" s="6">
        <v>7.1197304029776698E-3</v>
      </c>
      <c r="E13267" s="4">
        <f t="shared" si="51"/>
        <v>0.16260457470885847</v>
      </c>
      <c r="F13267" s="4"/>
    </row>
    <row r="13268" spans="1:6" ht="13.2" x14ac:dyDescent="0.25">
      <c r="A13268" s="5">
        <v>44881.75</v>
      </c>
      <c r="B13268" s="6">
        <v>145.65</v>
      </c>
      <c r="C13268" s="6">
        <v>133.04698999999999</v>
      </c>
      <c r="D13268" s="6">
        <v>9.4726006202770996E-2</v>
      </c>
      <c r="E13268" s="4">
        <f t="shared" si="51"/>
        <v>0.13825092590547775</v>
      </c>
      <c r="F13268" s="4"/>
    </row>
    <row r="13269" spans="1:6" ht="13.2" x14ac:dyDescent="0.25">
      <c r="A13269" s="5">
        <v>44881.791666666664</v>
      </c>
      <c r="B13269" s="6">
        <v>142.9</v>
      </c>
      <c r="C13269" s="6">
        <v>131.90539999999999</v>
      </c>
      <c r="D13269" s="6">
        <v>8.3352159957060204E-2</v>
      </c>
      <c r="E13269" s="4">
        <f t="shared" si="51"/>
        <v>0.11217149830452244</v>
      </c>
      <c r="F13269" s="4"/>
    </row>
    <row r="13270" spans="1:6" ht="13.2" x14ac:dyDescent="0.25">
      <c r="A13270" s="5">
        <v>44881.833333333336</v>
      </c>
      <c r="B13270" s="6">
        <v>136.88999999999999</v>
      </c>
      <c r="C13270" s="6">
        <v>129.25567000000001</v>
      </c>
      <c r="D13270" s="6">
        <v>5.9063791940423001E-2</v>
      </c>
      <c r="E13270" s="4">
        <f t="shared" si="51"/>
        <v>8.5859053974015165E-2</v>
      </c>
      <c r="F13270" s="4"/>
    </row>
    <row r="13271" spans="1:6" ht="13.2" x14ac:dyDescent="0.25">
      <c r="A13271" s="5">
        <v>44881.875</v>
      </c>
      <c r="B13271" s="6">
        <v>144.02000000000001</v>
      </c>
      <c r="C13271" s="6">
        <v>129.58483000000001</v>
      </c>
      <c r="D13271" s="6">
        <v>0.11139552368899901</v>
      </c>
      <c r="E13271" s="4">
        <f t="shared" si="51"/>
        <v>6.6676896770420532E-2</v>
      </c>
      <c r="F13271" s="4"/>
    </row>
    <row r="13272" spans="1:6" ht="13.2" x14ac:dyDescent="0.25">
      <c r="A13272" s="5">
        <v>44881.916666666664</v>
      </c>
      <c r="B13272" s="6">
        <v>142.65</v>
      </c>
      <c r="C13272" s="6">
        <v>140.37861000000001</v>
      </c>
      <c r="D13272" s="6">
        <v>1.6180456552461898E-2</v>
      </c>
      <c r="E13272" s="4">
        <f t="shared" si="51"/>
        <v>5.0554801767955661E-2</v>
      </c>
      <c r="F13272" s="4"/>
    </row>
    <row r="13273" spans="1:6" ht="13.2" x14ac:dyDescent="0.25">
      <c r="A13273" s="5">
        <v>44881.958333333336</v>
      </c>
      <c r="B13273" s="6">
        <v>145.44</v>
      </c>
      <c r="C13273" s="6">
        <v>165.89893000000001</v>
      </c>
      <c r="D13273" s="6">
        <v>0.123321651321078</v>
      </c>
      <c r="E13273" s="4">
        <f t="shared" si="51"/>
        <v>4.8760792766095573E-2</v>
      </c>
      <c r="F13273" s="4"/>
    </row>
    <row r="13274" spans="1:6" ht="13.2" x14ac:dyDescent="0.25">
      <c r="A13274" s="5">
        <v>44882</v>
      </c>
      <c r="B13274" s="6">
        <v>212.51</v>
      </c>
      <c r="C13274" s="6">
        <v>224.51562999999999</v>
      </c>
      <c r="D13274" s="6">
        <v>5.3473470867039401E-2</v>
      </c>
      <c r="E13274" s="4">
        <f t="shared" si="51"/>
        <v>4.9065336188162112E-2</v>
      </c>
      <c r="F13274" s="4"/>
    </row>
    <row r="13275" spans="1:6" ht="13.2" x14ac:dyDescent="0.25">
      <c r="A13275" s="5">
        <v>44882.041666666664</v>
      </c>
      <c r="B13275" s="6">
        <v>300.26</v>
      </c>
      <c r="C13275" s="6">
        <v>261.63869</v>
      </c>
      <c r="D13275" s="6">
        <v>0.14761314544114201</v>
      </c>
      <c r="E13275" s="4">
        <f t="shared" si="51"/>
        <v>5.3614517093034414E-2</v>
      </c>
      <c r="F13275" s="4"/>
    </row>
    <row r="13276" spans="1:6" ht="13.2" x14ac:dyDescent="0.25">
      <c r="A13276" s="5">
        <v>44882.083333333336</v>
      </c>
      <c r="B13276" s="6">
        <v>302.77</v>
      </c>
      <c r="C13276" s="6">
        <v>277.09744999999998</v>
      </c>
      <c r="D13276" s="6">
        <v>9.2648091853605993E-2</v>
      </c>
      <c r="E13276" s="4">
        <f t="shared" si="51"/>
        <v>5.7108153660893425E-2</v>
      </c>
      <c r="F13276" s="4"/>
    </row>
    <row r="13277" spans="1:6" ht="13.2" x14ac:dyDescent="0.25">
      <c r="A13277" s="5">
        <v>44882.125</v>
      </c>
      <c r="B13277" s="6">
        <v>305.02</v>
      </c>
      <c r="C13277" s="6">
        <v>276.63587999999999</v>
      </c>
      <c r="D13277" s="6">
        <v>0.102604622364965</v>
      </c>
      <c r="E13277" s="4">
        <f t="shared" si="51"/>
        <v>6.1106996585935935E-2</v>
      </c>
      <c r="F13277" s="4"/>
    </row>
    <row r="13278" spans="1:6" ht="13.2" x14ac:dyDescent="0.25">
      <c r="A13278" s="5">
        <v>44882.166666666664</v>
      </c>
      <c r="B13278" s="6">
        <v>302.85000000000002</v>
      </c>
      <c r="C13278" s="6">
        <v>277.30081999999999</v>
      </c>
      <c r="D13278" s="6">
        <v>9.2135248644414497E-2</v>
      </c>
      <c r="E13278" s="4">
        <f t="shared" si="51"/>
        <v>6.4695248401262437E-2</v>
      </c>
      <c r="F13278" s="4"/>
    </row>
    <row r="13279" spans="1:6" ht="13.2" x14ac:dyDescent="0.25">
      <c r="A13279" s="5">
        <v>44882.208333333336</v>
      </c>
      <c r="B13279" s="6">
        <v>305.36</v>
      </c>
      <c r="C13279" s="6">
        <v>282.80513999999999</v>
      </c>
      <c r="D13279" s="6">
        <v>7.9754066704728205E-2</v>
      </c>
      <c r="E13279" s="4">
        <f t="shared" si="51"/>
        <v>6.6025197156149157E-2</v>
      </c>
      <c r="F13279" s="4"/>
    </row>
    <row r="13280" spans="1:6" ht="13.2" x14ac:dyDescent="0.25">
      <c r="A13280" s="5">
        <v>44882.25</v>
      </c>
      <c r="B13280" s="6">
        <v>305.08</v>
      </c>
      <c r="C13280" s="6">
        <v>284.22805</v>
      </c>
      <c r="D13280" s="6">
        <v>7.3363448822169303E-2</v>
      </c>
      <c r="E13280" s="4">
        <f t="shared" si="51"/>
        <v>6.6185003687357941E-2</v>
      </c>
      <c r="F13280" s="4"/>
    </row>
    <row r="13281" spans="1:6" ht="13.2" x14ac:dyDescent="0.25">
      <c r="A13281" s="5">
        <v>44882.291666666664</v>
      </c>
      <c r="B13281" s="6">
        <v>296.38</v>
      </c>
      <c r="C13281" s="6">
        <v>279.33841999999999</v>
      </c>
      <c r="D13281" s="6">
        <v>6.1006932021739103E-2</v>
      </c>
      <c r="E13281" s="4">
        <f t="shared" si="51"/>
        <v>6.6172408823962137E-2</v>
      </c>
      <c r="F13281" s="4"/>
    </row>
    <row r="13282" spans="1:6" ht="13.2" x14ac:dyDescent="0.25">
      <c r="A13282" s="5">
        <v>44882.333333333336</v>
      </c>
      <c r="B13282" s="6">
        <v>296.33</v>
      </c>
      <c r="C13282" s="6">
        <v>275.17934000000002</v>
      </c>
      <c r="D13282" s="6">
        <v>7.6861366118546395E-2</v>
      </c>
      <c r="E13282" s="4">
        <f t="shared" si="51"/>
        <v>6.7739483571496825E-2</v>
      </c>
      <c r="F13282" s="4"/>
    </row>
    <row r="13283" spans="1:6" ht="13.2" x14ac:dyDescent="0.25">
      <c r="A13283" s="5">
        <v>44882.375</v>
      </c>
      <c r="B13283" s="6">
        <v>305.45999999999998</v>
      </c>
      <c r="C13283" s="6">
        <v>272.52138000000002</v>
      </c>
      <c r="D13283" s="6">
        <v>0.120866186719001</v>
      </c>
      <c r="E13283" s="4">
        <f t="shared" si="51"/>
        <v>7.2726018453429256E-2</v>
      </c>
      <c r="F13283" s="4"/>
    </row>
    <row r="13284" spans="1:6" ht="13.2" x14ac:dyDescent="0.25">
      <c r="A13284" s="5">
        <v>44882.416666666664</v>
      </c>
      <c r="B13284" s="6">
        <v>317.63</v>
      </c>
      <c r="C13284" s="6">
        <v>273.08276000000001</v>
      </c>
      <c r="D13284" s="6">
        <v>0.163127251240612</v>
      </c>
      <c r="E13284" s="4">
        <f t="shared" si="51"/>
        <v>7.9203148707136975E-2</v>
      </c>
      <c r="F13284" s="4"/>
    </row>
    <row r="13285" spans="1:6" ht="13.2" x14ac:dyDescent="0.25">
      <c r="A13285" s="5">
        <v>44882.458333333336</v>
      </c>
      <c r="B13285" s="6">
        <v>310.20999999999998</v>
      </c>
      <c r="C13285" s="6">
        <v>272.82143000000002</v>
      </c>
      <c r="D13285" s="6">
        <v>0.137044109768063</v>
      </c>
      <c r="E13285" s="4">
        <f t="shared" ref="E13285:E13539" si="52">AVERAGE(D13262:D13285)</f>
        <v>8.3631995692698788E-2</v>
      </c>
      <c r="F13285" s="4"/>
    </row>
    <row r="13286" spans="1:6" ht="13.2" x14ac:dyDescent="0.25">
      <c r="A13286" s="5">
        <v>44882.5</v>
      </c>
      <c r="B13286" s="6">
        <v>309.01</v>
      </c>
      <c r="C13286" s="6">
        <v>272.12952000000001</v>
      </c>
      <c r="D13286" s="6">
        <v>0.13552546596194301</v>
      </c>
      <c r="E13286" s="4">
        <f t="shared" si="52"/>
        <v>8.7764857329088494E-2</v>
      </c>
      <c r="F13286" s="4"/>
    </row>
    <row r="13287" spans="1:6" ht="13.2" x14ac:dyDescent="0.25">
      <c r="A13287" s="5">
        <v>44882.541666666664</v>
      </c>
      <c r="B13287" s="6">
        <v>314.88</v>
      </c>
      <c r="C13287" s="6">
        <v>273.85318000000001</v>
      </c>
      <c r="D13287" s="6">
        <v>0.14981319552323599</v>
      </c>
      <c r="E13287" s="4">
        <f t="shared" si="52"/>
        <v>9.256815110255813E-2</v>
      </c>
      <c r="F13287" s="4"/>
    </row>
    <row r="13288" spans="1:6" ht="13.2" x14ac:dyDescent="0.25">
      <c r="A13288" s="5">
        <v>44882.583333333336</v>
      </c>
      <c r="B13288" s="6">
        <v>322.95999999999998</v>
      </c>
      <c r="C13288" s="6">
        <v>272.81713999999999</v>
      </c>
      <c r="D13288" s="6">
        <v>0.18379658990633699</v>
      </c>
      <c r="E13288" s="4">
        <f t="shared" si="52"/>
        <v>9.9671023105517301E-2</v>
      </c>
      <c r="F13288" s="4"/>
    </row>
    <row r="13289" spans="1:6" ht="13.2" x14ac:dyDescent="0.25">
      <c r="A13289" s="5">
        <v>44882.625</v>
      </c>
      <c r="B13289" s="6">
        <v>314.04000000000002</v>
      </c>
      <c r="C13289" s="6">
        <v>244.09316000000001</v>
      </c>
      <c r="D13289" s="6">
        <v>0.28655796827735702</v>
      </c>
      <c r="E13289" s="4">
        <f t="shared" si="52"/>
        <v>0.10626522430947551</v>
      </c>
      <c r="F13289" s="4"/>
    </row>
    <row r="13290" spans="1:6" ht="13.2" x14ac:dyDescent="0.25">
      <c r="A13290" s="5">
        <v>44882.666666666664</v>
      </c>
      <c r="B13290" s="6">
        <v>232.22</v>
      </c>
      <c r="C13290" s="6">
        <v>190.77744000000001</v>
      </c>
      <c r="D13290" s="6">
        <v>0.217229877914285</v>
      </c>
      <c r="E13290" s="4">
        <f t="shared" si="52"/>
        <v>0.11119084825895646</v>
      </c>
      <c r="F13290" s="4"/>
    </row>
    <row r="13291" spans="1:6" ht="13.2" x14ac:dyDescent="0.25">
      <c r="A13291" s="5">
        <v>44882.708333333336</v>
      </c>
      <c r="B13291" s="6">
        <v>160.52000000000001</v>
      </c>
      <c r="C13291" s="6">
        <v>145.69327000000001</v>
      </c>
      <c r="D13291" s="6">
        <v>0.101766745986276</v>
      </c>
      <c r="E13291" s="4">
        <f t="shared" si="52"/>
        <v>0.11513447390826055</v>
      </c>
      <c r="F13291" s="4"/>
    </row>
    <row r="13292" spans="1:6" ht="13.2" x14ac:dyDescent="0.25">
      <c r="A13292" s="5">
        <v>44882.75</v>
      </c>
      <c r="B13292" s="6">
        <v>158.94</v>
      </c>
      <c r="C13292" s="6">
        <v>131.05429000000001</v>
      </c>
      <c r="D13292" s="6">
        <v>0.21277983345680601</v>
      </c>
      <c r="E13292" s="4">
        <f t="shared" si="52"/>
        <v>0.12005338337717868</v>
      </c>
      <c r="F13292" s="4"/>
    </row>
    <row r="13293" spans="1:6" ht="13.2" x14ac:dyDescent="0.25">
      <c r="A13293" s="5">
        <v>44882.791666666664</v>
      </c>
      <c r="B13293" s="6">
        <v>155.56</v>
      </c>
      <c r="C13293" s="6">
        <v>131.75907000000001</v>
      </c>
      <c r="D13293" s="6">
        <v>0.18063978441863601</v>
      </c>
      <c r="E13293" s="4">
        <f t="shared" si="52"/>
        <v>0.12410703439641098</v>
      </c>
      <c r="F13293" s="4"/>
    </row>
    <row r="13294" spans="1:6" ht="13.2" x14ac:dyDescent="0.25">
      <c r="A13294" s="5">
        <v>44882.833333333336</v>
      </c>
      <c r="B13294" s="6">
        <v>152.31</v>
      </c>
      <c r="C13294" s="6">
        <v>129.63033999999999</v>
      </c>
      <c r="D13294" s="6">
        <v>0.17495641838168399</v>
      </c>
      <c r="E13294" s="4">
        <f t="shared" si="52"/>
        <v>0.12893589383146351</v>
      </c>
      <c r="F13294" s="4"/>
    </row>
    <row r="13295" spans="1:6" ht="13.2" x14ac:dyDescent="0.25">
      <c r="A13295" s="5">
        <v>44882.875</v>
      </c>
      <c r="B13295" s="6">
        <v>157.19999999999999</v>
      </c>
      <c r="C13295" s="6">
        <v>130.94811999999999</v>
      </c>
      <c r="D13295" s="6">
        <v>0.20047542492400799</v>
      </c>
      <c r="E13295" s="4">
        <f t="shared" si="52"/>
        <v>0.13264755638292222</v>
      </c>
      <c r="F13295" s="4"/>
    </row>
    <row r="13296" spans="1:6" ht="13.2" x14ac:dyDescent="0.25">
      <c r="A13296" s="5">
        <v>44882.916666666664</v>
      </c>
      <c r="B13296" s="6">
        <v>153.25</v>
      </c>
      <c r="C13296" s="6">
        <v>145.81892999999999</v>
      </c>
      <c r="D13296" s="6">
        <v>5.0960941765242698E-2</v>
      </c>
      <c r="E13296" s="4">
        <f t="shared" si="52"/>
        <v>0.13409674326678808</v>
      </c>
      <c r="F13296" s="4"/>
    </row>
    <row r="13297" spans="1:6" ht="13.2" x14ac:dyDescent="0.25">
      <c r="A13297" s="5">
        <v>44882.958333333336</v>
      </c>
      <c r="B13297" s="6">
        <v>173.72</v>
      </c>
      <c r="C13297" s="6">
        <v>176.62671</v>
      </c>
      <c r="D13297" s="6">
        <v>1.6456797502484199E-2</v>
      </c>
      <c r="E13297" s="4">
        <f t="shared" si="52"/>
        <v>0.12964404102434668</v>
      </c>
      <c r="F13297" s="4"/>
    </row>
    <row r="13298" spans="1:6" ht="13.2" x14ac:dyDescent="0.25">
      <c r="A13298" s="5">
        <v>44883</v>
      </c>
      <c r="B13298" s="6">
        <v>242.34</v>
      </c>
      <c r="C13298" s="6">
        <v>195.96377000000001</v>
      </c>
      <c r="D13298" s="6">
        <v>0.236657163719599</v>
      </c>
      <c r="E13298" s="4">
        <f t="shared" si="52"/>
        <v>0.13727669489320332</v>
      </c>
      <c r="F13298" s="4"/>
    </row>
    <row r="13299" spans="1:6" ht="13.2" x14ac:dyDescent="0.25">
      <c r="A13299" s="5">
        <v>44883.041666666664</v>
      </c>
      <c r="B13299" s="6">
        <v>306.32</v>
      </c>
      <c r="C13299" s="6">
        <v>231.99367000000001</v>
      </c>
      <c r="D13299" s="6">
        <v>0.32038085349483802</v>
      </c>
      <c r="E13299" s="4">
        <f t="shared" si="52"/>
        <v>0.14447534939544068</v>
      </c>
      <c r="F13299" s="4"/>
    </row>
    <row r="13300" spans="1:6" ht="13.2" x14ac:dyDescent="0.25">
      <c r="A13300" s="5">
        <v>44883.083333333336</v>
      </c>
      <c r="B13300" s="6">
        <v>308.83</v>
      </c>
      <c r="C13300" s="6">
        <v>250.82051999999999</v>
      </c>
      <c r="D13300" s="6">
        <v>0.231278844330599</v>
      </c>
      <c r="E13300" s="4">
        <f t="shared" si="52"/>
        <v>0.1502516307486487</v>
      </c>
      <c r="F13300" s="4"/>
    </row>
    <row r="13301" spans="1:6" ht="13.2" x14ac:dyDescent="0.25">
      <c r="A13301" s="5">
        <v>44883.125</v>
      </c>
      <c r="B13301" s="6">
        <v>310.25</v>
      </c>
      <c r="C13301" s="6">
        <v>254.07257999999999</v>
      </c>
      <c r="D13301" s="6">
        <v>0.221107763773643</v>
      </c>
      <c r="E13301" s="4">
        <f t="shared" si="52"/>
        <v>0.15518926164067695</v>
      </c>
      <c r="F13301" s="4"/>
    </row>
    <row r="13302" spans="1:6" ht="13.2" x14ac:dyDescent="0.25">
      <c r="A13302" s="5">
        <v>44883.166666666664</v>
      </c>
      <c r="B13302" s="6">
        <v>297.41000000000003</v>
      </c>
      <c r="C13302" s="6">
        <v>251.76354000000001</v>
      </c>
      <c r="D13302" s="6">
        <v>0.18130687231359999</v>
      </c>
      <c r="E13302" s="4">
        <f t="shared" si="52"/>
        <v>0.15890474596022633</v>
      </c>
      <c r="F13302" s="4"/>
    </row>
    <row r="13303" spans="1:6" ht="13.2" x14ac:dyDescent="0.25">
      <c r="A13303" s="5">
        <v>44883.208333333336</v>
      </c>
      <c r="B13303" s="6">
        <v>296.32</v>
      </c>
      <c r="C13303" s="6">
        <v>250.37027</v>
      </c>
      <c r="D13303" s="6">
        <v>0.183527101680243</v>
      </c>
      <c r="E13303" s="4">
        <f t="shared" si="52"/>
        <v>0.16322862241753947</v>
      </c>
      <c r="F13303" s="4"/>
    </row>
    <row r="13304" spans="1:6" ht="13.2" x14ac:dyDescent="0.25">
      <c r="A13304" s="5">
        <v>44883.25</v>
      </c>
      <c r="B13304" s="6">
        <v>292.70999999999998</v>
      </c>
      <c r="C13304" s="6">
        <v>248.65242000000001</v>
      </c>
      <c r="D13304" s="6">
        <v>0.177185406037873</v>
      </c>
      <c r="E13304" s="4">
        <f t="shared" si="52"/>
        <v>0.16755453730152711</v>
      </c>
      <c r="F13304" s="4"/>
    </row>
    <row r="13305" spans="1:6" ht="13.2" x14ac:dyDescent="0.25">
      <c r="A13305" s="5">
        <v>44883.291666666664</v>
      </c>
      <c r="B13305" s="6">
        <v>294.58</v>
      </c>
      <c r="C13305" s="6">
        <v>244.60402999999999</v>
      </c>
      <c r="D13305" s="6">
        <v>0.204313763759329</v>
      </c>
      <c r="E13305" s="4">
        <f t="shared" si="52"/>
        <v>0.17352565529059336</v>
      </c>
      <c r="F13305" s="4"/>
    </row>
    <row r="13306" spans="1:6" ht="13.2" x14ac:dyDescent="0.25">
      <c r="A13306" s="5">
        <v>44883.333333333336</v>
      </c>
      <c r="B13306" s="6">
        <v>297.24</v>
      </c>
      <c r="C13306" s="6">
        <v>242.43686</v>
      </c>
      <c r="D13306" s="6">
        <v>0.22605118710083899</v>
      </c>
      <c r="E13306" s="4">
        <f t="shared" si="52"/>
        <v>0.1797418978315222</v>
      </c>
      <c r="F13306" s="4"/>
    </row>
    <row r="13307" spans="1:6" ht="13.2" x14ac:dyDescent="0.25">
      <c r="A13307" s="5">
        <v>44883.375</v>
      </c>
      <c r="B13307" s="6">
        <v>311.18</v>
      </c>
      <c r="C13307" s="6">
        <v>240.01974000000001</v>
      </c>
      <c r="D13307" s="6">
        <v>0.29647669812491201</v>
      </c>
      <c r="E13307" s="4">
        <f t="shared" si="52"/>
        <v>0.18705900247343521</v>
      </c>
      <c r="F13307" s="4"/>
    </row>
    <row r="13308" spans="1:6" ht="13.2" x14ac:dyDescent="0.25">
      <c r="A13308" s="5">
        <v>44883.416666666664</v>
      </c>
      <c r="B13308" s="6">
        <v>306.52</v>
      </c>
      <c r="C13308" s="6">
        <v>237.25946999999999</v>
      </c>
      <c r="D13308" s="6">
        <v>0.29191892740888198</v>
      </c>
      <c r="E13308" s="4">
        <f t="shared" si="52"/>
        <v>0.19242532231377982</v>
      </c>
      <c r="F13308" s="4"/>
    </row>
    <row r="13309" spans="1:6" ht="13.2" x14ac:dyDescent="0.25">
      <c r="A13309" s="5">
        <v>44883.458333333336</v>
      </c>
      <c r="B13309" s="6">
        <v>302.45</v>
      </c>
      <c r="C13309" s="6">
        <v>235.86102</v>
      </c>
      <c r="D13309" s="6">
        <v>0.28232295442460098</v>
      </c>
      <c r="E13309" s="4">
        <f t="shared" si="52"/>
        <v>0.19847860750780222</v>
      </c>
      <c r="F13309" s="4"/>
    </row>
    <row r="13310" spans="1:6" ht="13.2" x14ac:dyDescent="0.25">
      <c r="A13310" s="5">
        <v>44883.5</v>
      </c>
      <c r="B13310" s="6">
        <v>315.27999999999997</v>
      </c>
      <c r="C13310" s="6">
        <v>239.33000999999999</v>
      </c>
      <c r="D13310" s="6">
        <v>0.31734419766246602</v>
      </c>
      <c r="E13310" s="4">
        <f t="shared" si="52"/>
        <v>0.20605438799532402</v>
      </c>
      <c r="F13310" s="4"/>
    </row>
    <row r="13311" spans="1:6" ht="13.2" x14ac:dyDescent="0.25">
      <c r="A13311" s="5">
        <v>44883.541666666664</v>
      </c>
      <c r="B13311" s="6">
        <v>320.41000000000003</v>
      </c>
      <c r="C13311" s="6">
        <v>243.29257999999999</v>
      </c>
      <c r="D13311" s="6">
        <v>0.31697399073987398</v>
      </c>
      <c r="E13311" s="4">
        <f t="shared" si="52"/>
        <v>0.21301942112935057</v>
      </c>
      <c r="F13311" s="4"/>
    </row>
    <row r="13312" spans="1:6" ht="13.2" x14ac:dyDescent="0.25">
      <c r="A13312" s="5">
        <v>44883.583333333336</v>
      </c>
      <c r="B13312" s="6">
        <v>311.02</v>
      </c>
      <c r="C13312" s="6">
        <v>235.97108</v>
      </c>
      <c r="D13312" s="6">
        <v>0.31804287203330101</v>
      </c>
      <c r="E13312" s="4">
        <f t="shared" si="52"/>
        <v>0.21861301621797405</v>
      </c>
      <c r="F13312" s="4"/>
    </row>
    <row r="13313" spans="1:6" ht="13.2" x14ac:dyDescent="0.25">
      <c r="A13313" s="5">
        <v>44883.625</v>
      </c>
      <c r="B13313" s="6">
        <v>296.81</v>
      </c>
      <c r="C13313" s="6">
        <v>203.97603000000001</v>
      </c>
      <c r="D13313" s="6">
        <v>0.45512195722213</v>
      </c>
      <c r="E13313" s="4">
        <f t="shared" si="52"/>
        <v>0.22563651575733965</v>
      </c>
      <c r="F13313" s="4"/>
    </row>
    <row r="13314" spans="1:6" ht="13.2" x14ac:dyDescent="0.25">
      <c r="A13314" s="5">
        <v>44883.666666666664</v>
      </c>
      <c r="B13314" s="6">
        <v>246.03</v>
      </c>
      <c r="C13314" s="6">
        <v>158.1164</v>
      </c>
      <c r="D13314" s="6">
        <v>0.55600557563921205</v>
      </c>
      <c r="E13314" s="4">
        <f t="shared" si="52"/>
        <v>0.23975216982921155</v>
      </c>
      <c r="F13314" s="4"/>
    </row>
    <row r="13315" spans="1:6" ht="13.2" x14ac:dyDescent="0.25">
      <c r="A13315" s="5">
        <v>44883.708333333336</v>
      </c>
      <c r="B13315" s="6">
        <v>189.15</v>
      </c>
      <c r="C13315" s="6">
        <v>122.70650000000001</v>
      </c>
      <c r="D13315" s="6">
        <v>0.54148313251539204</v>
      </c>
      <c r="E13315" s="4">
        <f t="shared" si="52"/>
        <v>0.2580736859345914</v>
      </c>
      <c r="F13315" s="4"/>
    </row>
    <row r="13316" spans="1:6" ht="13.2" x14ac:dyDescent="0.25">
      <c r="A13316" s="5">
        <v>44883.75</v>
      </c>
      <c r="B13316" s="6">
        <v>170.8</v>
      </c>
      <c r="C13316" s="6">
        <v>111.91324</v>
      </c>
      <c r="D13316" s="6">
        <v>0.52618224617569798</v>
      </c>
      <c r="E13316" s="4">
        <f t="shared" si="52"/>
        <v>0.27113211979787855</v>
      </c>
      <c r="F13316" s="4"/>
    </row>
    <row r="13317" spans="1:6" ht="13.2" x14ac:dyDescent="0.25">
      <c r="A13317" s="5">
        <v>44883.791666666664</v>
      </c>
      <c r="B13317" s="6">
        <v>178.22</v>
      </c>
      <c r="C13317" s="6">
        <v>113.95149000000001</v>
      </c>
      <c r="D13317" s="6">
        <v>0.56399885600442701</v>
      </c>
      <c r="E13317" s="4">
        <f t="shared" si="52"/>
        <v>0.28710541444728649</v>
      </c>
      <c r="F13317" s="4"/>
    </row>
    <row r="13318" spans="1:6" ht="13.2" x14ac:dyDescent="0.25">
      <c r="A13318" s="5">
        <v>44883.833333333336</v>
      </c>
      <c r="B13318" s="6">
        <v>178.96</v>
      </c>
      <c r="C13318" s="6">
        <v>114.26568</v>
      </c>
      <c r="D13318" s="6">
        <v>0.56617455039868403</v>
      </c>
      <c r="E13318" s="4">
        <f t="shared" si="52"/>
        <v>0.30340616994799485</v>
      </c>
      <c r="F13318" s="4"/>
    </row>
    <row r="13319" spans="1:6" ht="13.2" x14ac:dyDescent="0.25">
      <c r="A13319" s="5">
        <v>44883.875</v>
      </c>
      <c r="B13319" s="6">
        <v>167.42</v>
      </c>
      <c r="C13319" s="6">
        <v>114.31059</v>
      </c>
      <c r="D13319" s="6">
        <v>0.46460621015078202</v>
      </c>
      <c r="E13319" s="4">
        <f t="shared" si="52"/>
        <v>0.31441161933244377</v>
      </c>
      <c r="F13319" s="4"/>
    </row>
    <row r="13320" spans="1:6" ht="13.2" x14ac:dyDescent="0.25">
      <c r="A13320" s="5">
        <v>44883.916666666664</v>
      </c>
      <c r="B13320" s="6">
        <v>163.02000000000001</v>
      </c>
      <c r="C13320" s="6">
        <v>124.28664000000001</v>
      </c>
      <c r="D13320" s="6">
        <v>0.31164540291699899</v>
      </c>
      <c r="E13320" s="4">
        <f t="shared" si="52"/>
        <v>0.3252734718804336</v>
      </c>
      <c r="F13320" s="4"/>
    </row>
    <row r="13321" spans="1:6" ht="13.2" x14ac:dyDescent="0.25">
      <c r="A13321" s="5">
        <v>44883.958333333336</v>
      </c>
      <c r="B13321" s="6">
        <v>169</v>
      </c>
      <c r="C13321" s="6">
        <v>152.18226999999999</v>
      </c>
      <c r="D13321" s="6">
        <v>0.110510442510812</v>
      </c>
      <c r="E13321" s="4">
        <f t="shared" si="52"/>
        <v>0.32919237375578059</v>
      </c>
      <c r="F13321" s="4"/>
    </row>
    <row r="13322" spans="1:6" ht="13.2" x14ac:dyDescent="0.25">
      <c r="A13322" s="5">
        <v>44884</v>
      </c>
      <c r="B13322" s="6">
        <v>215.95</v>
      </c>
      <c r="C13322" s="6">
        <v>207.70509000000001</v>
      </c>
      <c r="D13322" s="6">
        <v>3.96952717913652E-2</v>
      </c>
      <c r="E13322" s="4">
        <f t="shared" si="52"/>
        <v>0.32098562825877086</v>
      </c>
      <c r="F13322" s="4"/>
    </row>
    <row r="13323" spans="1:6" ht="13.2" x14ac:dyDescent="0.25">
      <c r="A13323" s="5">
        <v>44884.041666666664</v>
      </c>
      <c r="B13323" s="6">
        <v>291.24</v>
      </c>
      <c r="C13323" s="6">
        <v>239.61777000000001</v>
      </c>
      <c r="D13323" s="6">
        <v>0.21543573333480201</v>
      </c>
      <c r="E13323" s="4">
        <f t="shared" si="52"/>
        <v>0.31661291491876936</v>
      </c>
      <c r="F13323" s="4"/>
    </row>
    <row r="13324" spans="1:6" ht="13.2" x14ac:dyDescent="0.25">
      <c r="A13324" s="5">
        <v>44884.083333333336</v>
      </c>
      <c r="B13324" s="6">
        <v>304.81</v>
      </c>
      <c r="C13324" s="6">
        <v>252.94451000000001</v>
      </c>
      <c r="D13324" s="6">
        <v>0.205046909300383</v>
      </c>
      <c r="E13324" s="4">
        <f t="shared" si="52"/>
        <v>0.31551991762584369</v>
      </c>
      <c r="F13324" s="4"/>
    </row>
    <row r="13325" spans="1:6" ht="13.2" x14ac:dyDescent="0.25">
      <c r="A13325" s="5">
        <v>44884.125</v>
      </c>
      <c r="B13325" s="6">
        <v>302.64999999999998</v>
      </c>
      <c r="C13325" s="6">
        <v>252.96841000000001</v>
      </c>
      <c r="D13325" s="6">
        <v>0.19639444308480999</v>
      </c>
      <c r="E13325" s="4">
        <f t="shared" si="52"/>
        <v>0.31449019593047572</v>
      </c>
      <c r="F13325" s="4"/>
    </row>
    <row r="13326" spans="1:6" ht="13.2" x14ac:dyDescent="0.25">
      <c r="A13326" s="5">
        <v>44884.166666666664</v>
      </c>
      <c r="B13326" s="6">
        <v>291.70999999999998</v>
      </c>
      <c r="C13326" s="6">
        <v>253.53957</v>
      </c>
      <c r="D13326" s="6">
        <v>0.150550188280275</v>
      </c>
      <c r="E13326" s="4">
        <f t="shared" si="52"/>
        <v>0.31320866742908715</v>
      </c>
      <c r="F13326" s="4"/>
    </row>
    <row r="13327" spans="1:6" ht="13.2" x14ac:dyDescent="0.25">
      <c r="A13327" s="5">
        <v>44884.208333333336</v>
      </c>
      <c r="B13327" s="6">
        <v>281.99</v>
      </c>
      <c r="C13327" s="6">
        <v>257.43326000000002</v>
      </c>
      <c r="D13327" s="6">
        <v>9.53907043712999E-2</v>
      </c>
      <c r="E13327" s="4">
        <f t="shared" si="52"/>
        <v>0.30953631754121452</v>
      </c>
      <c r="F13327" s="4"/>
    </row>
    <row r="13328" spans="1:6" ht="13.2" x14ac:dyDescent="0.25">
      <c r="A13328" s="5">
        <v>44884.25</v>
      </c>
      <c r="B13328" s="6">
        <v>281.73</v>
      </c>
      <c r="C13328" s="6">
        <v>257.89690999999999</v>
      </c>
      <c r="D13328" s="6">
        <v>9.2413243725952401E-2</v>
      </c>
      <c r="E13328" s="4">
        <f t="shared" si="52"/>
        <v>0.30600414411155119</v>
      </c>
      <c r="F13328" s="4"/>
    </row>
    <row r="13329" spans="1:6" ht="13.2" x14ac:dyDescent="0.25">
      <c r="A13329" s="5">
        <v>44884.291666666664</v>
      </c>
      <c r="B13329" s="6">
        <v>285.37</v>
      </c>
      <c r="C13329" s="6">
        <v>253.60015999999999</v>
      </c>
      <c r="D13329" s="6">
        <v>0.125275315283712</v>
      </c>
      <c r="E13329" s="4">
        <f t="shared" si="52"/>
        <v>0.30271087542506714</v>
      </c>
      <c r="F13329" s="4"/>
    </row>
    <row r="13330" spans="1:6" ht="13.2" x14ac:dyDescent="0.25">
      <c r="A13330" s="5">
        <v>44884.333333333336</v>
      </c>
      <c r="B13330" s="6">
        <v>285.77999999999997</v>
      </c>
      <c r="C13330" s="6">
        <v>250.70959999999999</v>
      </c>
      <c r="D13330" s="6">
        <v>0.13988455168848701</v>
      </c>
      <c r="E13330" s="4">
        <f t="shared" si="52"/>
        <v>0.29912059894955251</v>
      </c>
      <c r="F13330" s="4"/>
    </row>
    <row r="13331" spans="1:6" ht="13.2" x14ac:dyDescent="0.25">
      <c r="A13331" s="5">
        <v>44884.375</v>
      </c>
      <c r="B13331" s="6">
        <v>290.08999999999997</v>
      </c>
      <c r="C13331" s="6">
        <v>249.30231000000001</v>
      </c>
      <c r="D13331" s="6">
        <v>0.163607348844862</v>
      </c>
      <c r="E13331" s="4">
        <f t="shared" si="52"/>
        <v>0.29358437606288373</v>
      </c>
      <c r="F13331" s="4"/>
    </row>
    <row r="13332" spans="1:6" ht="13.2" x14ac:dyDescent="0.25">
      <c r="A13332" s="5">
        <v>44884.416666666664</v>
      </c>
      <c r="B13332" s="6">
        <v>279.93</v>
      </c>
      <c r="C13332" s="6">
        <v>250.99844999999999</v>
      </c>
      <c r="D13332" s="6">
        <v>0.115265851243304</v>
      </c>
      <c r="E13332" s="4">
        <f t="shared" si="52"/>
        <v>0.28622383122265133</v>
      </c>
      <c r="F13332" s="4"/>
    </row>
    <row r="13333" spans="1:6" ht="13.2" x14ac:dyDescent="0.25">
      <c r="A13333" s="5">
        <v>44884.458333333336</v>
      </c>
      <c r="B13333" s="6">
        <v>285.76</v>
      </c>
      <c r="C13333" s="6">
        <v>253.88487000000001</v>
      </c>
      <c r="D13333" s="6">
        <v>0.12554954535100801</v>
      </c>
      <c r="E13333" s="4">
        <f t="shared" si="52"/>
        <v>0.27969160584458497</v>
      </c>
      <c r="F13333" s="4"/>
    </row>
    <row r="13334" spans="1:6" ht="13.2" x14ac:dyDescent="0.25">
      <c r="A13334" s="5">
        <v>44884.5</v>
      </c>
      <c r="B13334" s="6">
        <v>289.56</v>
      </c>
      <c r="C13334" s="6">
        <v>257.09404999999998</v>
      </c>
      <c r="D13334" s="6">
        <v>0.12628044095147201</v>
      </c>
      <c r="E13334" s="4">
        <f t="shared" si="52"/>
        <v>0.2717306159816269</v>
      </c>
      <c r="F13334" s="4"/>
    </row>
    <row r="13335" spans="1:6" ht="13.2" x14ac:dyDescent="0.25">
      <c r="A13335" s="5">
        <v>44884.541666666664</v>
      </c>
      <c r="B13335" s="6">
        <v>296.79000000000002</v>
      </c>
      <c r="C13335" s="6">
        <v>257.49718000000001</v>
      </c>
      <c r="D13335" s="6">
        <v>0.15259514686723899</v>
      </c>
      <c r="E13335" s="4">
        <f t="shared" si="52"/>
        <v>0.26488149748693379</v>
      </c>
      <c r="F13335" s="4"/>
    </row>
    <row r="13336" spans="1:6" ht="13.2" x14ac:dyDescent="0.25">
      <c r="A13336" s="5">
        <v>44884.583333333336</v>
      </c>
      <c r="B13336" s="6">
        <v>301.14999999999998</v>
      </c>
      <c r="C13336" s="6">
        <v>249.58721</v>
      </c>
      <c r="D13336" s="6">
        <v>0.206592276903932</v>
      </c>
      <c r="E13336" s="4">
        <f t="shared" si="52"/>
        <v>0.26023772268987677</v>
      </c>
      <c r="F13336" s="4"/>
    </row>
    <row r="13337" spans="1:6" ht="13.2" x14ac:dyDescent="0.25">
      <c r="A13337" s="5">
        <v>44884.625</v>
      </c>
      <c r="B13337" s="6">
        <v>294.60000000000002</v>
      </c>
      <c r="C13337" s="6">
        <v>219.29158000000001</v>
      </c>
      <c r="D13337" s="6">
        <v>0.34341683342333501</v>
      </c>
      <c r="E13337" s="4">
        <f t="shared" si="52"/>
        <v>0.25558334253159365</v>
      </c>
      <c r="F13337" s="4"/>
    </row>
    <row r="13338" spans="1:6" ht="13.2" x14ac:dyDescent="0.25">
      <c r="A13338" s="5">
        <v>44884.666666666664</v>
      </c>
      <c r="B13338" s="6">
        <v>222.89</v>
      </c>
      <c r="C13338" s="6">
        <v>173.09961999999999</v>
      </c>
      <c r="D13338" s="6">
        <v>0.28764003063669302</v>
      </c>
      <c r="E13338" s="4">
        <f t="shared" si="52"/>
        <v>0.24440144482315529</v>
      </c>
      <c r="F13338" s="4"/>
    </row>
    <row r="13339" spans="1:6" ht="13.2" x14ac:dyDescent="0.25">
      <c r="A13339" s="5">
        <v>44884.708333333336</v>
      </c>
      <c r="B13339" s="6">
        <v>142.05000000000001</v>
      </c>
      <c r="C13339" s="6">
        <v>135.83090000000001</v>
      </c>
      <c r="D13339" s="6">
        <v>4.57856054844663E-2</v>
      </c>
      <c r="E13339" s="4">
        <f t="shared" si="52"/>
        <v>0.22374738119686668</v>
      </c>
      <c r="F13339" s="4"/>
    </row>
    <row r="13340" spans="1:6" ht="13.2" x14ac:dyDescent="0.25">
      <c r="A13340" s="5">
        <v>44884.75</v>
      </c>
      <c r="B13340" s="6">
        <v>133.91</v>
      </c>
      <c r="C13340" s="6">
        <v>124.56990999999999</v>
      </c>
      <c r="D13340" s="6">
        <v>7.4978700715124497E-2</v>
      </c>
      <c r="E13340" s="4">
        <f t="shared" si="52"/>
        <v>0.20494723346934277</v>
      </c>
      <c r="F13340" s="4"/>
    </row>
    <row r="13341" spans="1:6" ht="13.2" x14ac:dyDescent="0.25">
      <c r="A13341" s="5">
        <v>44884.791666666664</v>
      </c>
      <c r="B13341" s="6">
        <v>134.37</v>
      </c>
      <c r="C13341" s="6">
        <v>127.63345</v>
      </c>
      <c r="D13341" s="6">
        <v>5.27804427444373E-2</v>
      </c>
      <c r="E13341" s="4">
        <f t="shared" si="52"/>
        <v>0.18364646625017655</v>
      </c>
      <c r="F13341" s="4"/>
    </row>
    <row r="13342" spans="1:6" ht="13.2" x14ac:dyDescent="0.25">
      <c r="A13342" s="5">
        <v>44884.833333333336</v>
      </c>
      <c r="B13342" s="6">
        <v>140.91</v>
      </c>
      <c r="C13342" s="6">
        <v>128.10387</v>
      </c>
      <c r="D13342" s="6">
        <v>9.9966769153812404E-2</v>
      </c>
      <c r="E13342" s="4">
        <f t="shared" si="52"/>
        <v>0.1642211420316402</v>
      </c>
      <c r="F13342" s="4"/>
    </row>
    <row r="13343" spans="1:6" ht="13.2" x14ac:dyDescent="0.25">
      <c r="A13343" s="5">
        <v>44884.875</v>
      </c>
      <c r="B13343" s="6">
        <v>142.43</v>
      </c>
      <c r="C13343" s="6">
        <v>128.45330000000001</v>
      </c>
      <c r="D13343" s="6">
        <v>0.10880763670532299</v>
      </c>
      <c r="E13343" s="4">
        <f t="shared" si="52"/>
        <v>0.14939620147141272</v>
      </c>
      <c r="F13343" s="4"/>
    </row>
    <row r="13344" spans="1:6" ht="13.2" x14ac:dyDescent="0.25">
      <c r="A13344" s="5">
        <v>44884.916666666664</v>
      </c>
      <c r="B13344" s="6">
        <v>143.19999999999999</v>
      </c>
      <c r="C13344" s="6">
        <v>139.08150000000001</v>
      </c>
      <c r="D13344" s="6">
        <v>2.9612133892717399E-2</v>
      </c>
      <c r="E13344" s="4">
        <f t="shared" si="52"/>
        <v>0.13764481526206765</v>
      </c>
      <c r="F13344" s="4"/>
    </row>
    <row r="13345" spans="1:6" ht="13.2" x14ac:dyDescent="0.25">
      <c r="A13345" s="5">
        <v>44884.958333333336</v>
      </c>
      <c r="B13345" s="6">
        <v>151</v>
      </c>
      <c r="C13345" s="6">
        <v>166.28153</v>
      </c>
      <c r="D13345" s="6">
        <v>9.1901547934999106E-2</v>
      </c>
      <c r="E13345" s="4">
        <f t="shared" si="52"/>
        <v>0.13686944465474213</v>
      </c>
      <c r="F13345" s="4"/>
    </row>
    <row r="13346" spans="1:6" ht="13.2" x14ac:dyDescent="0.25">
      <c r="A13346" s="5">
        <v>44882</v>
      </c>
      <c r="B13346" s="6">
        <v>212.51</v>
      </c>
      <c r="C13346" s="6">
        <v>234.04613000000001</v>
      </c>
      <c r="D13346" s="6">
        <v>9.2016603735340596E-2</v>
      </c>
      <c r="E13346" s="4">
        <f t="shared" si="52"/>
        <v>0.13904950015240777</v>
      </c>
      <c r="F13346" s="4"/>
    </row>
    <row r="13347" spans="1:6" ht="13.2" x14ac:dyDescent="0.25">
      <c r="A13347" s="5">
        <v>44882.041666666664</v>
      </c>
      <c r="B13347" s="6">
        <v>300.26</v>
      </c>
      <c r="C13347" s="6">
        <v>280.43597999999997</v>
      </c>
      <c r="D13347" s="6">
        <v>7.0690002046099806E-2</v>
      </c>
      <c r="E13347" s="4">
        <f t="shared" si="52"/>
        <v>0.13301842801537853</v>
      </c>
      <c r="F13347" s="4"/>
    </row>
    <row r="13348" spans="1:6" ht="13.2" x14ac:dyDescent="0.25">
      <c r="A13348" s="5">
        <v>44882.083333333336</v>
      </c>
      <c r="B13348" s="6">
        <v>302.77</v>
      </c>
      <c r="C13348" s="6">
        <v>297.5061</v>
      </c>
      <c r="D13348" s="6">
        <v>1.7693418723178998E-2</v>
      </c>
      <c r="E13348" s="4">
        <f t="shared" si="52"/>
        <v>0.12521203257466168</v>
      </c>
      <c r="F13348" s="4"/>
    </row>
    <row r="13349" spans="1:6" ht="13.2" x14ac:dyDescent="0.25">
      <c r="A13349" s="5">
        <v>44882.125</v>
      </c>
      <c r="B13349" s="6">
        <v>305.02</v>
      </c>
      <c r="C13349" s="6">
        <v>293.63216999999997</v>
      </c>
      <c r="D13349" s="6">
        <v>3.8782637474633598E-2</v>
      </c>
      <c r="E13349" s="4">
        <f t="shared" si="52"/>
        <v>0.118644874007571</v>
      </c>
      <c r="F13349" s="4"/>
    </row>
    <row r="13350" spans="1:6" ht="13.2" x14ac:dyDescent="0.25">
      <c r="A13350" s="5">
        <v>44882.166666666664</v>
      </c>
      <c r="B13350" s="6">
        <v>302.85000000000002</v>
      </c>
      <c r="C13350" s="6">
        <v>293.20420999999999</v>
      </c>
      <c r="D13350" s="6">
        <v>3.2897856412089102E-2</v>
      </c>
      <c r="E13350" s="4">
        <f t="shared" si="52"/>
        <v>0.11374269351306325</v>
      </c>
      <c r="F13350" s="4"/>
    </row>
    <row r="13351" spans="1:6" ht="13.2" x14ac:dyDescent="0.25">
      <c r="A13351" s="5">
        <v>44882.208333333336</v>
      </c>
      <c r="B13351" s="6">
        <v>305.36</v>
      </c>
      <c r="C13351" s="6">
        <v>301.01375999999999</v>
      </c>
      <c r="D13351" s="6">
        <v>1.44386754944359E-2</v>
      </c>
      <c r="E13351" s="4">
        <f t="shared" si="52"/>
        <v>0.1103696923098606</v>
      </c>
      <c r="F13351" s="4"/>
    </row>
    <row r="13352" spans="1:6" ht="13.2" x14ac:dyDescent="0.25">
      <c r="A13352" s="5">
        <v>44882.25</v>
      </c>
      <c r="B13352" s="6">
        <v>305.08</v>
      </c>
      <c r="C13352" s="6">
        <v>304.11171000000002</v>
      </c>
      <c r="D13352" s="6">
        <v>3.18399446045654E-3</v>
      </c>
      <c r="E13352" s="4">
        <f t="shared" si="52"/>
        <v>0.10665180692379828</v>
      </c>
      <c r="F13352" s="4"/>
    </row>
    <row r="13353" spans="1:6" ht="13.2" x14ac:dyDescent="0.25">
      <c r="A13353" s="5">
        <v>44882.291666666664</v>
      </c>
      <c r="B13353" s="6">
        <v>296.38</v>
      </c>
      <c r="C13353" s="6">
        <v>298.63405</v>
      </c>
      <c r="D13353" s="6">
        <v>7.5478666950403199E-3</v>
      </c>
      <c r="E13353" s="4">
        <f t="shared" si="52"/>
        <v>0.10174649656593697</v>
      </c>
      <c r="F13353" s="4"/>
    </row>
    <row r="13354" spans="1:6" ht="13.2" x14ac:dyDescent="0.25">
      <c r="A13354" s="5">
        <v>44882.333333333336</v>
      </c>
      <c r="B13354" s="6">
        <v>296.33</v>
      </c>
      <c r="C13354" s="6">
        <v>292.37461000000002</v>
      </c>
      <c r="D13354" s="6">
        <v>1.3528500303087001E-2</v>
      </c>
      <c r="E13354" s="4">
        <f t="shared" si="52"/>
        <v>9.6481661091545282E-2</v>
      </c>
      <c r="F13354" s="4"/>
    </row>
    <row r="13355" spans="1:6" ht="13.2" x14ac:dyDescent="0.25">
      <c r="A13355" s="5">
        <v>44882.375</v>
      </c>
      <c r="B13355" s="6">
        <v>305.45999999999998</v>
      </c>
      <c r="C13355" s="6">
        <v>290.29759999999999</v>
      </c>
      <c r="D13355" s="6">
        <v>5.2230538592120603E-2</v>
      </c>
      <c r="E13355" s="4">
        <f t="shared" si="52"/>
        <v>9.1840960664347729E-2</v>
      </c>
      <c r="F13355" s="4"/>
    </row>
    <row r="13356" spans="1:6" ht="13.2" x14ac:dyDescent="0.25">
      <c r="A13356" s="5">
        <v>44882.416666666664</v>
      </c>
      <c r="B13356" s="6">
        <v>317.63</v>
      </c>
      <c r="C13356" s="6">
        <v>296.01386000000002</v>
      </c>
      <c r="D13356" s="6">
        <v>7.3024080696761806E-2</v>
      </c>
      <c r="E13356" s="4">
        <f t="shared" si="52"/>
        <v>9.008088689157516E-2</v>
      </c>
      <c r="F13356" s="4"/>
    </row>
    <row r="13357" spans="1:6" ht="13.2" x14ac:dyDescent="0.25">
      <c r="A13357" s="5">
        <v>44882.458333333336</v>
      </c>
      <c r="B13357" s="6">
        <v>310.20999999999998</v>
      </c>
      <c r="C13357" s="6">
        <v>298.21949000000001</v>
      </c>
      <c r="D13357" s="6">
        <v>4.0206996531313099E-2</v>
      </c>
      <c r="E13357" s="4">
        <f t="shared" si="52"/>
        <v>8.6524947357421209E-2</v>
      </c>
      <c r="F13357" s="4"/>
    </row>
    <row r="13358" spans="1:6" ht="13.2" x14ac:dyDescent="0.25">
      <c r="A13358" s="5">
        <v>44882.5</v>
      </c>
      <c r="B13358" s="6">
        <v>309.01</v>
      </c>
      <c r="C13358" s="6">
        <v>296.42146000000002</v>
      </c>
      <c r="D13358" s="6">
        <v>4.2468382687272203E-2</v>
      </c>
      <c r="E13358" s="4">
        <f t="shared" si="52"/>
        <v>8.3032778263079546E-2</v>
      </c>
      <c r="F13358" s="4"/>
    </row>
    <row r="13359" spans="1:6" ht="13.2" x14ac:dyDescent="0.25">
      <c r="A13359" s="5">
        <v>44882.541666666664</v>
      </c>
      <c r="B13359" s="6">
        <v>314.88</v>
      </c>
      <c r="C13359" s="6">
        <v>300.89657</v>
      </c>
      <c r="D13359" s="6">
        <v>4.6472547028369199E-2</v>
      </c>
      <c r="E13359" s="4">
        <f t="shared" si="52"/>
        <v>7.8611003269793298E-2</v>
      </c>
      <c r="F13359" s="4"/>
    </row>
    <row r="13360" spans="1:6" ht="13.2" x14ac:dyDescent="0.25">
      <c r="A13360" s="5">
        <v>44882.583333333336</v>
      </c>
      <c r="B13360" s="6">
        <v>322.95999999999998</v>
      </c>
      <c r="C13360" s="6">
        <v>308.99263000000002</v>
      </c>
      <c r="D13360" s="6">
        <v>4.5202922801103503E-2</v>
      </c>
      <c r="E13360" s="4">
        <f t="shared" si="52"/>
        <v>7.1886446848842114E-2</v>
      </c>
      <c r="F13360" s="4"/>
    </row>
    <row r="13361" spans="1:6" ht="13.2" x14ac:dyDescent="0.25">
      <c r="A13361" s="5">
        <v>44882.625</v>
      </c>
      <c r="B13361" s="6">
        <v>314.04000000000002</v>
      </c>
      <c r="C13361" s="6">
        <v>283.24031000000002</v>
      </c>
      <c r="D13361" s="6">
        <v>0.10874048965699799</v>
      </c>
      <c r="E13361" s="4">
        <f t="shared" si="52"/>
        <v>6.2108265858578059E-2</v>
      </c>
      <c r="F13361" s="4"/>
    </row>
    <row r="13362" spans="1:6" ht="13.2" x14ac:dyDescent="0.25">
      <c r="A13362" s="5">
        <v>44882.666666666664</v>
      </c>
      <c r="B13362" s="6">
        <v>232.22</v>
      </c>
      <c r="C13362" s="6">
        <v>219.43870000000001</v>
      </c>
      <c r="D13362" s="6">
        <v>5.8245423437160201E-2</v>
      </c>
      <c r="E13362" s="4">
        <f t="shared" si="52"/>
        <v>5.2550157225264175E-2</v>
      </c>
      <c r="F13362" s="4"/>
    </row>
    <row r="13363" spans="1:6" ht="13.2" x14ac:dyDescent="0.25">
      <c r="A13363" s="5">
        <v>44882.708333333336</v>
      </c>
      <c r="B13363" s="6">
        <v>160.52000000000001</v>
      </c>
      <c r="C13363" s="6">
        <v>159.34495999999999</v>
      </c>
      <c r="D13363" s="6">
        <v>7.3741899335882603E-3</v>
      </c>
      <c r="E13363" s="4">
        <f t="shared" si="52"/>
        <v>5.0949681577310925E-2</v>
      </c>
      <c r="F13363" s="4"/>
    </row>
    <row r="13364" spans="1:6" ht="13.2" x14ac:dyDescent="0.25">
      <c r="A13364" s="5">
        <v>44882.75</v>
      </c>
      <c r="B13364" s="6">
        <v>158.94</v>
      </c>
      <c r="C13364" s="6">
        <v>136.73829000000001</v>
      </c>
      <c r="D13364" s="6">
        <v>0.162366444687877</v>
      </c>
      <c r="E13364" s="4">
        <f t="shared" si="52"/>
        <v>5.459083757617561E-2</v>
      </c>
      <c r="F13364" s="4"/>
    </row>
    <row r="13365" spans="1:6" ht="13.2" x14ac:dyDescent="0.25">
      <c r="A13365" s="5">
        <v>44882.791666666664</v>
      </c>
      <c r="B13365" s="6">
        <v>155.56</v>
      </c>
      <c r="C13365" s="6">
        <v>136.21812</v>
      </c>
      <c r="D13365" s="6">
        <v>0.14199197581056</v>
      </c>
      <c r="E13365" s="4">
        <f t="shared" si="52"/>
        <v>5.8307984787264067E-2</v>
      </c>
      <c r="F13365" s="4"/>
    </row>
    <row r="13366" spans="1:6" ht="13.2" x14ac:dyDescent="0.25">
      <c r="A13366" s="5">
        <v>44882.833333333336</v>
      </c>
      <c r="B13366" s="6">
        <v>152.31</v>
      </c>
      <c r="C13366" s="6">
        <v>134.08483000000001</v>
      </c>
      <c r="D13366" s="6">
        <v>0.135922684169417</v>
      </c>
      <c r="E13366" s="4">
        <f t="shared" si="52"/>
        <v>5.9806147912914255E-2</v>
      </c>
      <c r="F13366" s="4"/>
    </row>
    <row r="13367" spans="1:6" ht="13.2" x14ac:dyDescent="0.25">
      <c r="A13367" s="5">
        <v>44882.875</v>
      </c>
      <c r="B13367" s="6">
        <v>157.19999999999999</v>
      </c>
      <c r="C13367" s="6">
        <v>133.9083</v>
      </c>
      <c r="D13367" s="6">
        <v>0.173937687208335</v>
      </c>
      <c r="E13367" s="4">
        <f t="shared" si="52"/>
        <v>6.2519900017206434E-2</v>
      </c>
      <c r="F13367" s="4"/>
    </row>
    <row r="13368" spans="1:6" ht="13.2" x14ac:dyDescent="0.25">
      <c r="A13368" s="5">
        <v>44882.916666666664</v>
      </c>
      <c r="B13368" s="6">
        <v>153.25</v>
      </c>
      <c r="C13368" s="6">
        <v>144.95173</v>
      </c>
      <c r="D13368" s="6">
        <v>5.7248506106136098E-2</v>
      </c>
      <c r="E13368" s="4">
        <f t="shared" si="52"/>
        <v>6.3671415526098868E-2</v>
      </c>
      <c r="F13368" s="4"/>
    </row>
    <row r="13369" spans="1:6" ht="13.2" x14ac:dyDescent="0.25">
      <c r="A13369" s="5">
        <v>44882.958333333336</v>
      </c>
      <c r="B13369" s="6">
        <v>173.72</v>
      </c>
      <c r="C13369" s="6">
        <v>174.97118</v>
      </c>
      <c r="D13369" s="6">
        <v>7.15077763092187E-3</v>
      </c>
      <c r="E13369" s="4">
        <f t="shared" si="52"/>
        <v>6.0140133430095645E-2</v>
      </c>
      <c r="F13369" s="4"/>
    </row>
    <row r="13370" spans="1:6" ht="13.2" x14ac:dyDescent="0.25">
      <c r="A13370" s="5">
        <v>44883</v>
      </c>
      <c r="B13370" s="6">
        <v>242.34</v>
      </c>
      <c r="C13370" s="6">
        <v>208.99529000000001</v>
      </c>
      <c r="D13370" s="6">
        <v>0.15954766253344699</v>
      </c>
      <c r="E13370" s="4">
        <f t="shared" si="52"/>
        <v>6.2953927546683427E-2</v>
      </c>
      <c r="F13370" s="4"/>
    </row>
    <row r="13371" spans="1:6" ht="13.2" x14ac:dyDescent="0.25">
      <c r="A13371" s="5">
        <v>44883.041666666664</v>
      </c>
      <c r="B13371" s="6">
        <v>306.32</v>
      </c>
      <c r="C13371" s="6">
        <v>248.68939</v>
      </c>
      <c r="D13371" s="6">
        <v>0.23173730893786801</v>
      </c>
      <c r="E13371" s="4">
        <f t="shared" si="52"/>
        <v>6.9664232000507087E-2</v>
      </c>
      <c r="F13371" s="4"/>
    </row>
    <row r="13372" spans="1:6" ht="13.2" x14ac:dyDescent="0.25">
      <c r="A13372" s="5">
        <v>44883.083333333336</v>
      </c>
      <c r="B13372" s="6">
        <v>308.83</v>
      </c>
      <c r="C13372" s="6">
        <v>268.62016999999997</v>
      </c>
      <c r="D13372" s="6">
        <v>0.14969028572947399</v>
      </c>
      <c r="E13372" s="4">
        <f t="shared" si="52"/>
        <v>7.5164101459102725E-2</v>
      </c>
      <c r="F13372" s="4"/>
    </row>
    <row r="13373" spans="1:6" ht="13.2" x14ac:dyDescent="0.25">
      <c r="A13373" s="5">
        <v>44883.125</v>
      </c>
      <c r="B13373" s="6">
        <v>310.25</v>
      </c>
      <c r="C13373" s="6">
        <v>270.74304000000001</v>
      </c>
      <c r="D13373" s="6">
        <v>0.145920500855719</v>
      </c>
      <c r="E13373" s="4">
        <f t="shared" si="52"/>
        <v>7.9628179099981267E-2</v>
      </c>
      <c r="F13373" s="4"/>
    </row>
    <row r="13374" spans="1:6" ht="13.2" x14ac:dyDescent="0.25">
      <c r="A13374" s="5">
        <v>44883.166666666664</v>
      </c>
      <c r="B13374" s="6">
        <v>297.41000000000003</v>
      </c>
      <c r="C13374" s="6">
        <v>268.81617999999997</v>
      </c>
      <c r="D13374" s="6">
        <v>0.106369415710021</v>
      </c>
      <c r="E13374" s="4">
        <f t="shared" si="52"/>
        <v>8.2689494070728439E-2</v>
      </c>
      <c r="F13374" s="4"/>
    </row>
    <row r="13375" spans="1:6" ht="13.2" x14ac:dyDescent="0.25">
      <c r="A13375" s="5">
        <v>44883.208333333336</v>
      </c>
      <c r="B13375" s="6">
        <v>296.32</v>
      </c>
      <c r="C13375" s="6">
        <v>269.93099000000001</v>
      </c>
      <c r="D13375" s="6">
        <v>9.7762061332787198E-2</v>
      </c>
      <c r="E13375" s="4">
        <f t="shared" si="52"/>
        <v>8.6161301813993077E-2</v>
      </c>
      <c r="F13375" s="4"/>
    </row>
    <row r="13376" spans="1:6" ht="13.2" x14ac:dyDescent="0.25">
      <c r="A13376" s="5">
        <v>44883.25</v>
      </c>
      <c r="B13376" s="6">
        <v>292.70999999999998</v>
      </c>
      <c r="C13376" s="6">
        <v>269.80488000000003</v>
      </c>
      <c r="D13376" s="6">
        <v>8.4895128657420701E-2</v>
      </c>
      <c r="E13376" s="4">
        <f t="shared" si="52"/>
        <v>8.9565932405533247E-2</v>
      </c>
      <c r="F13376" s="4"/>
    </row>
    <row r="13377" spans="1:6" ht="13.2" x14ac:dyDescent="0.25">
      <c r="A13377" s="5">
        <v>44883.291666666664</v>
      </c>
      <c r="B13377" s="6">
        <v>294.58</v>
      </c>
      <c r="C13377" s="6">
        <v>265.59831000000003</v>
      </c>
      <c r="D13377" s="6">
        <v>0.10911850305071499</v>
      </c>
      <c r="E13377" s="4">
        <f t="shared" si="52"/>
        <v>9.3798042253686362E-2</v>
      </c>
      <c r="F13377" s="4"/>
    </row>
    <row r="13378" spans="1:6" ht="13.2" x14ac:dyDescent="0.25">
      <c r="A13378" s="5">
        <v>44883.333333333336</v>
      </c>
      <c r="B13378" s="6">
        <v>297.24</v>
      </c>
      <c r="C13378" s="6">
        <v>263.08026000000001</v>
      </c>
      <c r="D13378" s="6">
        <v>0.12984531792693199</v>
      </c>
      <c r="E13378" s="4">
        <f t="shared" si="52"/>
        <v>9.8644576321346558E-2</v>
      </c>
      <c r="F13378" s="4"/>
    </row>
    <row r="13379" spans="1:6" ht="13.2" x14ac:dyDescent="0.25">
      <c r="A13379" s="5">
        <v>44883.375</v>
      </c>
      <c r="B13379" s="6">
        <v>311.18</v>
      </c>
      <c r="C13379" s="6">
        <v>260.23642000000001</v>
      </c>
      <c r="D13379" s="6">
        <v>0.19575884113376499</v>
      </c>
      <c r="E13379" s="4">
        <f t="shared" si="52"/>
        <v>0.10462492226058173</v>
      </c>
      <c r="F13379" s="4"/>
    </row>
    <row r="13380" spans="1:6" ht="13.2" x14ac:dyDescent="0.25">
      <c r="A13380" s="5">
        <v>44883.416666666664</v>
      </c>
      <c r="B13380" s="6">
        <v>306.52</v>
      </c>
      <c r="C13380" s="6">
        <v>256.54926</v>
      </c>
      <c r="D13380" s="6">
        <v>0.19478029287630699</v>
      </c>
      <c r="E13380" s="4">
        <f t="shared" si="52"/>
        <v>0.10969809776806279</v>
      </c>
      <c r="F13380" s="4"/>
    </row>
    <row r="13381" spans="1:6" ht="13.2" x14ac:dyDescent="0.25">
      <c r="A13381" s="5">
        <v>44883.458333333336</v>
      </c>
      <c r="B13381" s="6">
        <v>302.45</v>
      </c>
      <c r="C13381" s="6">
        <v>253.42196999999999</v>
      </c>
      <c r="D13381" s="6">
        <v>0.193464007875875</v>
      </c>
      <c r="E13381" s="4">
        <f t="shared" si="52"/>
        <v>0.11608380657408622</v>
      </c>
      <c r="F13381" s="4"/>
    </row>
    <row r="13382" spans="1:6" ht="13.2" x14ac:dyDescent="0.25">
      <c r="A13382" s="5">
        <v>44883.5</v>
      </c>
      <c r="B13382" s="6">
        <v>315.27999999999997</v>
      </c>
      <c r="C13382" s="6">
        <v>255.34064000000001</v>
      </c>
      <c r="D13382" s="6">
        <v>0.23474273425491499</v>
      </c>
      <c r="E13382" s="4">
        <f t="shared" si="52"/>
        <v>0.12409523788940464</v>
      </c>
      <c r="F13382" s="4"/>
    </row>
    <row r="13383" spans="1:6" ht="13.2" x14ac:dyDescent="0.25">
      <c r="A13383" s="5">
        <v>44883.541666666664</v>
      </c>
      <c r="B13383" s="6">
        <v>320.41000000000003</v>
      </c>
      <c r="C13383" s="6">
        <v>260.23559</v>
      </c>
      <c r="D13383" s="6">
        <v>0.23123051693275301</v>
      </c>
      <c r="E13383" s="4">
        <f t="shared" si="52"/>
        <v>0.13179348663542065</v>
      </c>
      <c r="F13383" s="4"/>
    </row>
    <row r="13384" spans="1:6" ht="13.2" x14ac:dyDescent="0.25">
      <c r="A13384" s="5">
        <v>44883.583333333336</v>
      </c>
      <c r="B13384" s="6">
        <v>311.02</v>
      </c>
      <c r="C13384" s="6">
        <v>256.76317</v>
      </c>
      <c r="D13384" s="6">
        <v>0.211310796638006</v>
      </c>
      <c r="E13384" s="4">
        <f t="shared" si="52"/>
        <v>0.13871464804529157</v>
      </c>
      <c r="F13384" s="4"/>
    </row>
    <row r="13385" spans="1:6" ht="13.2" x14ac:dyDescent="0.25">
      <c r="A13385" s="5">
        <v>44883.625</v>
      </c>
      <c r="B13385" s="6">
        <v>296.81</v>
      </c>
      <c r="C13385" s="6">
        <v>223.89538999999999</v>
      </c>
      <c r="D13385" s="6">
        <v>0.32566373965984702</v>
      </c>
      <c r="E13385" s="4">
        <f t="shared" si="52"/>
        <v>0.14775311679541028</v>
      </c>
      <c r="F13385" s="4"/>
    </row>
    <row r="13386" spans="1:6" ht="13.2" x14ac:dyDescent="0.25">
      <c r="A13386" s="5">
        <v>44883.666666666664</v>
      </c>
      <c r="B13386" s="6">
        <v>246.03</v>
      </c>
      <c r="C13386" s="6">
        <v>170.27762000000001</v>
      </c>
      <c r="D13386" s="6">
        <v>0.44487572706266298</v>
      </c>
      <c r="E13386" s="4">
        <f t="shared" si="52"/>
        <v>0.16386271277980627</v>
      </c>
      <c r="F13386" s="4"/>
    </row>
    <row r="13387" spans="1:6" ht="13.2" x14ac:dyDescent="0.25">
      <c r="A13387" s="5">
        <v>44883.708333333336</v>
      </c>
      <c r="B13387" s="6">
        <v>189.15</v>
      </c>
      <c r="C13387" s="6">
        <v>127.8278</v>
      </c>
      <c r="D13387" s="6">
        <v>0.47972506763004602</v>
      </c>
      <c r="E13387" s="4">
        <f t="shared" si="52"/>
        <v>0.18354399935049201</v>
      </c>
      <c r="F13387" s="4"/>
    </row>
    <row r="13388" spans="1:6" ht="13.2" x14ac:dyDescent="0.25">
      <c r="A13388" s="5">
        <v>44883.75</v>
      </c>
      <c r="B13388" s="6">
        <v>170.8</v>
      </c>
      <c r="C13388" s="6">
        <v>115.51573</v>
      </c>
      <c r="D13388" s="6">
        <v>0.47858650938707598</v>
      </c>
      <c r="E13388" s="4">
        <f t="shared" si="52"/>
        <v>0.19671983537962526</v>
      </c>
      <c r="F13388" s="4"/>
    </row>
    <row r="13389" spans="1:6" ht="13.2" x14ac:dyDescent="0.25">
      <c r="A13389" s="5">
        <v>44883.791666666664</v>
      </c>
      <c r="B13389" s="6">
        <v>178.22</v>
      </c>
      <c r="C13389" s="6">
        <v>117.75309</v>
      </c>
      <c r="D13389" s="6">
        <v>0.513505930077928</v>
      </c>
      <c r="E13389" s="4">
        <f t="shared" si="52"/>
        <v>0.21219958347409892</v>
      </c>
      <c r="F13389" s="4"/>
    </row>
    <row r="13390" spans="1:6" ht="13.2" x14ac:dyDescent="0.25">
      <c r="A13390" s="5">
        <v>44883.833333333336</v>
      </c>
      <c r="B13390" s="6">
        <v>178.96</v>
      </c>
      <c r="C13390" s="6">
        <v>116.47315999999999</v>
      </c>
      <c r="D13390" s="6">
        <v>0.53649132555517498</v>
      </c>
      <c r="E13390" s="4">
        <f t="shared" si="52"/>
        <v>0.22888994353183886</v>
      </c>
      <c r="F13390" s="4"/>
    </row>
    <row r="13391" spans="1:6" ht="13.2" x14ac:dyDescent="0.25">
      <c r="A13391" s="5">
        <v>44883.875</v>
      </c>
      <c r="B13391" s="6">
        <v>167.42</v>
      </c>
      <c r="C13391" s="6">
        <v>116.86044</v>
      </c>
      <c r="D13391" s="6">
        <v>0.43264906413153997</v>
      </c>
      <c r="E13391" s="4">
        <f t="shared" si="52"/>
        <v>0.23966958423697238</v>
      </c>
      <c r="F13391" s="4"/>
    </row>
    <row r="13392" spans="1:6" ht="13.2" x14ac:dyDescent="0.25">
      <c r="A13392" s="5">
        <v>44883.916666666664</v>
      </c>
      <c r="B13392" s="6">
        <v>163.02000000000001</v>
      </c>
      <c r="C13392" s="6">
        <v>130.50872000000001</v>
      </c>
      <c r="D13392" s="6">
        <v>0.24911193673495499</v>
      </c>
      <c r="E13392" s="4">
        <f t="shared" si="52"/>
        <v>0.24766389384650647</v>
      </c>
      <c r="F13392" s="4"/>
    </row>
    <row r="13393" spans="1:6" ht="13.2" x14ac:dyDescent="0.25">
      <c r="A13393" s="5">
        <v>44883.958333333336</v>
      </c>
      <c r="B13393" s="6">
        <v>169</v>
      </c>
      <c r="C13393" s="6">
        <v>161.58763999999999</v>
      </c>
      <c r="D13393" s="6">
        <v>4.5872072888743197E-2</v>
      </c>
      <c r="E13393" s="4">
        <f t="shared" si="52"/>
        <v>0.2492772811489157</v>
      </c>
      <c r="F13393" s="4"/>
    </row>
    <row r="13394" spans="1:6" ht="13.2" x14ac:dyDescent="0.25">
      <c r="A13394" s="5">
        <v>44884</v>
      </c>
      <c r="B13394" s="6">
        <v>215.95</v>
      </c>
      <c r="C13394" s="6">
        <v>212.40676999999999</v>
      </c>
      <c r="D13394" s="6">
        <v>1.66813421248296E-2</v>
      </c>
      <c r="E13394" s="4">
        <f t="shared" si="52"/>
        <v>0.24332451779855666</v>
      </c>
      <c r="F13394" s="4"/>
    </row>
    <row r="13395" spans="1:6" ht="13.2" x14ac:dyDescent="0.25">
      <c r="A13395" s="5">
        <v>44884.041666666664</v>
      </c>
      <c r="B13395" s="6">
        <v>291.24</v>
      </c>
      <c r="C13395" s="6">
        <v>245.19351</v>
      </c>
      <c r="D13395" s="6">
        <v>0.18779652854596299</v>
      </c>
      <c r="E13395" s="4">
        <f t="shared" si="52"/>
        <v>0.24149365194889397</v>
      </c>
      <c r="F13395" s="4"/>
    </row>
    <row r="13396" spans="1:6" ht="13.2" x14ac:dyDescent="0.25">
      <c r="A13396" s="5">
        <v>44884.083333333336</v>
      </c>
      <c r="B13396" s="6">
        <v>304.81</v>
      </c>
      <c r="C13396" s="6">
        <v>259.52300000000002</v>
      </c>
      <c r="D13396" s="6">
        <v>0.17450091128724601</v>
      </c>
      <c r="E13396" s="4">
        <f t="shared" si="52"/>
        <v>0.24252742801380114</v>
      </c>
      <c r="F13396" s="4"/>
    </row>
    <row r="13397" spans="1:6" ht="13.2" x14ac:dyDescent="0.25">
      <c r="A13397" s="5">
        <v>44884.125</v>
      </c>
      <c r="B13397" s="6">
        <v>302.64999999999998</v>
      </c>
      <c r="C13397" s="6">
        <v>260.06610000000001</v>
      </c>
      <c r="D13397" s="6">
        <v>0.163742602361476</v>
      </c>
      <c r="E13397" s="4">
        <f t="shared" si="52"/>
        <v>0.24327001557654102</v>
      </c>
      <c r="F13397" s="4"/>
    </row>
    <row r="13398" spans="1:6" ht="13.2" x14ac:dyDescent="0.25">
      <c r="A13398" s="5">
        <v>44884.166666666664</v>
      </c>
      <c r="B13398" s="6">
        <v>291.70999999999998</v>
      </c>
      <c r="C13398" s="6">
        <v>260.44765000000001</v>
      </c>
      <c r="D13398" s="6">
        <v>0.12003314293678501</v>
      </c>
      <c r="E13398" s="4">
        <f t="shared" si="52"/>
        <v>0.24383933754432285</v>
      </c>
      <c r="F13398" s="4"/>
    </row>
    <row r="13399" spans="1:6" ht="13.2" x14ac:dyDescent="0.25">
      <c r="A13399" s="5">
        <v>44884.208333333336</v>
      </c>
      <c r="B13399" s="6">
        <v>281.99</v>
      </c>
      <c r="C13399" s="6">
        <v>264.74486000000002</v>
      </c>
      <c r="D13399" s="6">
        <v>6.5138715063249905E-2</v>
      </c>
      <c r="E13399" s="4">
        <f t="shared" si="52"/>
        <v>0.2424800314497588</v>
      </c>
      <c r="F13399" s="4"/>
    </row>
    <row r="13400" spans="1:6" ht="13.2" x14ac:dyDescent="0.25">
      <c r="A13400" s="5">
        <v>44884.25</v>
      </c>
      <c r="B13400" s="6">
        <v>281.73</v>
      </c>
      <c r="C13400" s="6">
        <v>266.72723000000002</v>
      </c>
      <c r="D13400" s="6">
        <v>5.6247612964000701E-2</v>
      </c>
      <c r="E13400" s="4">
        <f t="shared" si="52"/>
        <v>0.24128638496253296</v>
      </c>
      <c r="F13400" s="4"/>
    </row>
    <row r="13401" spans="1:6" ht="13.2" x14ac:dyDescent="0.25">
      <c r="A13401" s="5">
        <v>44884.291666666664</v>
      </c>
      <c r="B13401" s="6">
        <v>285.37</v>
      </c>
      <c r="C13401" s="6">
        <v>263.73264</v>
      </c>
      <c r="D13401" s="6">
        <v>8.2042783934517902E-2</v>
      </c>
      <c r="E13401" s="4">
        <f t="shared" si="52"/>
        <v>0.24015822999935807</v>
      </c>
      <c r="F13401" s="4"/>
    </row>
    <row r="13402" spans="1:6" ht="13.2" x14ac:dyDescent="0.25">
      <c r="A13402" s="5">
        <v>44884.333333333336</v>
      </c>
      <c r="B13402" s="6">
        <v>285.77999999999997</v>
      </c>
      <c r="C13402" s="6">
        <v>261.84681</v>
      </c>
      <c r="D13402" s="6">
        <v>9.1401495401070398E-2</v>
      </c>
      <c r="E13402" s="4">
        <f t="shared" si="52"/>
        <v>0.23855640406078049</v>
      </c>
      <c r="F13402" s="4"/>
    </row>
    <row r="13403" spans="1:6" ht="13.2" x14ac:dyDescent="0.25">
      <c r="A13403" s="5">
        <v>44884.375</v>
      </c>
      <c r="B13403" s="6">
        <v>290.08999999999997</v>
      </c>
      <c r="C13403" s="6">
        <v>260.83735999999999</v>
      </c>
      <c r="D13403" s="6">
        <v>0.112148965163579</v>
      </c>
      <c r="E13403" s="4">
        <f t="shared" si="52"/>
        <v>0.23507265922868945</v>
      </c>
      <c r="F13403" s="4"/>
    </row>
    <row r="13404" spans="1:6" ht="13.2" x14ac:dyDescent="0.25">
      <c r="A13404" s="5">
        <v>44884.416666666664</v>
      </c>
      <c r="B13404" s="6">
        <v>279.93</v>
      </c>
      <c r="C13404" s="6">
        <v>261.33121999999997</v>
      </c>
      <c r="D13404" s="6">
        <v>7.1169376548274696E-2</v>
      </c>
      <c r="E13404" s="4">
        <f t="shared" si="52"/>
        <v>0.22992220438168809</v>
      </c>
      <c r="F13404" s="4"/>
    </row>
    <row r="13405" spans="1:6" ht="13.2" x14ac:dyDescent="0.25">
      <c r="A13405" s="5">
        <v>44884.458333333336</v>
      </c>
      <c r="B13405" s="6">
        <v>285.76</v>
      </c>
      <c r="C13405" s="6">
        <v>261.49468999999999</v>
      </c>
      <c r="D13405" s="6">
        <v>9.2794656748096796E-2</v>
      </c>
      <c r="E13405" s="4">
        <f t="shared" si="52"/>
        <v>0.22572764808469734</v>
      </c>
      <c r="F13405" s="4"/>
    </row>
    <row r="13406" spans="1:6" ht="13.2" x14ac:dyDescent="0.25">
      <c r="A13406" s="5">
        <v>44884.5</v>
      </c>
      <c r="B13406" s="6">
        <v>289.56</v>
      </c>
      <c r="C13406" s="6">
        <v>262.89431999999999</v>
      </c>
      <c r="D13406" s="6">
        <v>0.101431175842825</v>
      </c>
      <c r="E13406" s="4">
        <f t="shared" si="52"/>
        <v>0.22017299981752683</v>
      </c>
      <c r="F13406" s="4"/>
    </row>
    <row r="13407" spans="1:6" ht="13.2" x14ac:dyDescent="0.25">
      <c r="A13407" s="5">
        <v>44884.541666666664</v>
      </c>
      <c r="B13407" s="6">
        <v>296.79000000000002</v>
      </c>
      <c r="C13407" s="6">
        <v>264.04606000000001</v>
      </c>
      <c r="D13407" s="6">
        <v>0.124008440042619</v>
      </c>
      <c r="E13407" s="4">
        <f t="shared" si="52"/>
        <v>0.21570541328043799</v>
      </c>
      <c r="F13407" s="4"/>
    </row>
    <row r="13408" spans="1:6" ht="13.2" x14ac:dyDescent="0.25">
      <c r="A13408" s="5">
        <v>44884.583333333336</v>
      </c>
      <c r="B13408" s="6">
        <v>301.14999999999998</v>
      </c>
      <c r="C13408" s="6">
        <v>257.39729999999997</v>
      </c>
      <c r="D13408" s="6">
        <v>0.169981192498911</v>
      </c>
      <c r="E13408" s="4">
        <f t="shared" si="52"/>
        <v>0.21398334644130901</v>
      </c>
      <c r="F13408" s="4"/>
    </row>
    <row r="13409" spans="1:6" ht="13.2" x14ac:dyDescent="0.25">
      <c r="A13409" s="5">
        <v>44884.625</v>
      </c>
      <c r="B13409" s="6">
        <v>294.60000000000002</v>
      </c>
      <c r="C13409" s="6">
        <v>224.89657</v>
      </c>
      <c r="D13409" s="6">
        <v>0.30993549612606303</v>
      </c>
      <c r="E13409" s="4">
        <f t="shared" si="52"/>
        <v>0.21332800296073473</v>
      </c>
      <c r="F13409" s="4"/>
    </row>
    <row r="13410" spans="1:6" ht="13.2" x14ac:dyDescent="0.25">
      <c r="A13410" s="5">
        <v>44884.666666666664</v>
      </c>
      <c r="B13410" s="6">
        <v>222.89</v>
      </c>
      <c r="C13410" s="6">
        <v>174.41462000000001</v>
      </c>
      <c r="D13410" s="6">
        <v>0.277931861446018</v>
      </c>
      <c r="E13410" s="4">
        <f t="shared" si="52"/>
        <v>0.2063720085600412</v>
      </c>
      <c r="F13410" s="4"/>
    </row>
    <row r="13411" spans="1:6" ht="13.2" x14ac:dyDescent="0.25">
      <c r="A13411" s="5">
        <v>44884.708333333336</v>
      </c>
      <c r="B13411" s="6">
        <v>142.05000000000001</v>
      </c>
      <c r="C13411" s="6">
        <v>135.81831</v>
      </c>
      <c r="D13411" s="6">
        <v>4.5882547058640401E-2</v>
      </c>
      <c r="E13411" s="4">
        <f t="shared" si="52"/>
        <v>0.18829523686956595</v>
      </c>
      <c r="F13411" s="4"/>
    </row>
    <row r="13412" spans="1:6" ht="13.2" x14ac:dyDescent="0.25">
      <c r="A13412" s="5">
        <v>44884.75</v>
      </c>
      <c r="B13412" s="6">
        <v>133.91</v>
      </c>
      <c r="C13412" s="6">
        <v>126.10089000000001</v>
      </c>
      <c r="D13412" s="6">
        <v>6.1927477276330002E-2</v>
      </c>
      <c r="E13412" s="4">
        <f t="shared" si="52"/>
        <v>0.17093444386495157</v>
      </c>
      <c r="F13412" s="4"/>
    </row>
    <row r="13413" spans="1:6" ht="13.2" x14ac:dyDescent="0.25">
      <c r="A13413" s="5">
        <v>44884.791666666664</v>
      </c>
      <c r="B13413" s="6">
        <v>134.37</v>
      </c>
      <c r="C13413" s="6">
        <v>130.02079000000001</v>
      </c>
      <c r="D13413" s="6">
        <v>3.3450112093612101E-2</v>
      </c>
      <c r="E13413" s="4">
        <f t="shared" si="52"/>
        <v>0.15093211811560503</v>
      </c>
      <c r="F13413" s="4"/>
    </row>
    <row r="13414" spans="1:6" ht="13.2" x14ac:dyDescent="0.25">
      <c r="A13414" s="5">
        <v>44884.833333333336</v>
      </c>
      <c r="B13414" s="6">
        <v>140.91</v>
      </c>
      <c r="C13414" s="6">
        <v>129.72837999999999</v>
      </c>
      <c r="D13414" s="6">
        <v>8.6192550928332001E-2</v>
      </c>
      <c r="E13414" s="4">
        <f t="shared" si="52"/>
        <v>0.13216966917281989</v>
      </c>
      <c r="F13414" s="4"/>
    </row>
    <row r="13415" spans="1:6" ht="13.2" x14ac:dyDescent="0.25">
      <c r="A13415" s="5">
        <v>44884.875</v>
      </c>
      <c r="B13415" s="6">
        <v>142.43</v>
      </c>
      <c r="C13415" s="6">
        <v>129.89366000000001</v>
      </c>
      <c r="D13415" s="6">
        <v>9.6512331702717294E-2</v>
      </c>
      <c r="E13415" s="4">
        <f t="shared" si="52"/>
        <v>0.11816397198828561</v>
      </c>
      <c r="F13415" s="4"/>
    </row>
    <row r="13416" spans="1:6" ht="13.2" x14ac:dyDescent="0.25">
      <c r="A13416" s="5">
        <v>44884.916666666664</v>
      </c>
      <c r="B13416" s="6">
        <v>143.19999999999999</v>
      </c>
      <c r="C13416" s="6">
        <v>142.04274000000001</v>
      </c>
      <c r="D13416" s="6">
        <v>8.1472660975138791E-3</v>
      </c>
      <c r="E13416" s="4">
        <f t="shared" si="52"/>
        <v>0.10812377737839222</v>
      </c>
      <c r="F13416" s="4"/>
    </row>
    <row r="13417" spans="1:6" ht="13.2" x14ac:dyDescent="0.25">
      <c r="A13417" s="5">
        <v>44884.958333333336</v>
      </c>
      <c r="B13417" s="6">
        <v>151</v>
      </c>
      <c r="C13417" s="6">
        <v>170.13863000000001</v>
      </c>
      <c r="D13417" s="6">
        <v>0.112488445451806</v>
      </c>
      <c r="E13417" s="4">
        <f t="shared" si="52"/>
        <v>0.11089945956851983</v>
      </c>
      <c r="F13417" s="4"/>
    </row>
    <row r="13418" spans="1:6" ht="13.2" x14ac:dyDescent="0.25">
      <c r="A13418" s="5">
        <v>44885</v>
      </c>
      <c r="B13418" s="6">
        <v>201.68</v>
      </c>
      <c r="C13418" s="6">
        <v>225.43905000000001</v>
      </c>
      <c r="D13418" s="6">
        <v>0.10539012651091199</v>
      </c>
      <c r="E13418" s="4">
        <f t="shared" si="52"/>
        <v>0.11459565891793994</v>
      </c>
      <c r="F13418" s="4"/>
    </row>
    <row r="13419" spans="1:6" ht="13.2" x14ac:dyDescent="0.25">
      <c r="A13419" s="5">
        <v>44885.041666666664</v>
      </c>
      <c r="B13419" s="6">
        <v>291.42</v>
      </c>
      <c r="C13419" s="6">
        <v>256.85340000000002</v>
      </c>
      <c r="D13419" s="6">
        <v>0.13457715568491499</v>
      </c>
      <c r="E13419" s="4">
        <f t="shared" si="52"/>
        <v>0.11237818504872961</v>
      </c>
      <c r="F13419" s="4"/>
    </row>
    <row r="13420" spans="1:6" ht="13.2" x14ac:dyDescent="0.25">
      <c r="A13420" s="5">
        <v>44885.083333333336</v>
      </c>
      <c r="B13420" s="6">
        <v>304.44</v>
      </c>
      <c r="C13420" s="6">
        <v>269.46910000000003</v>
      </c>
      <c r="D13420" s="6">
        <v>0.12977703194911699</v>
      </c>
      <c r="E13420" s="4">
        <f t="shared" si="52"/>
        <v>0.11051469007630758</v>
      </c>
      <c r="F13420" s="4"/>
    </row>
    <row r="13421" spans="1:6" ht="13.2" x14ac:dyDescent="0.25">
      <c r="A13421" s="5">
        <v>44885.125</v>
      </c>
      <c r="B13421" s="6">
        <v>306.19</v>
      </c>
      <c r="C13421" s="6">
        <v>268.75571000000002</v>
      </c>
      <c r="D13421" s="6">
        <v>0.13928742202351699</v>
      </c>
      <c r="E13421" s="4">
        <f t="shared" si="52"/>
        <v>0.1094957242288926</v>
      </c>
      <c r="F13421" s="4"/>
    </row>
    <row r="13422" spans="1:6" ht="13.2" x14ac:dyDescent="0.25">
      <c r="A13422" s="5">
        <v>44885.166666666664</v>
      </c>
      <c r="B13422" s="6">
        <v>318.73</v>
      </c>
      <c r="C13422" s="6">
        <v>269.54707000000002</v>
      </c>
      <c r="D13422" s="6">
        <v>0.18246508856505</v>
      </c>
      <c r="E13422" s="4">
        <f t="shared" si="52"/>
        <v>0.11209705529673701</v>
      </c>
      <c r="F13422" s="4"/>
    </row>
    <row r="13423" spans="1:6" ht="13.2" x14ac:dyDescent="0.25">
      <c r="A13423" s="5">
        <v>44885.208333333336</v>
      </c>
      <c r="B13423" s="6">
        <v>319.83</v>
      </c>
      <c r="C13423" s="6">
        <v>275.06393000000003</v>
      </c>
      <c r="D13423" s="6">
        <v>0.162747874648631</v>
      </c>
      <c r="E13423" s="4">
        <f t="shared" si="52"/>
        <v>0.11616410361279454</v>
      </c>
      <c r="F13423" s="4"/>
    </row>
    <row r="13424" spans="1:6" ht="13.2" x14ac:dyDescent="0.25">
      <c r="A13424" s="5">
        <v>44885.25</v>
      </c>
      <c r="B13424" s="6">
        <v>322.88</v>
      </c>
      <c r="C13424" s="6">
        <v>276.95208000000002</v>
      </c>
      <c r="D13424" s="6">
        <v>0.16583345393181301</v>
      </c>
      <c r="E13424" s="4">
        <f t="shared" si="52"/>
        <v>0.12073018031978673</v>
      </c>
      <c r="F13424" s="4"/>
    </row>
    <row r="13425" spans="1:6" ht="13.2" x14ac:dyDescent="0.25">
      <c r="A13425" s="5">
        <v>44885.291666666664</v>
      </c>
      <c r="B13425" s="6">
        <v>318.89</v>
      </c>
      <c r="C13425" s="6">
        <v>272.92723999999998</v>
      </c>
      <c r="D13425" s="6">
        <v>0.16840664200465999</v>
      </c>
      <c r="E13425" s="4">
        <f t="shared" si="52"/>
        <v>0.12432867440604266</v>
      </c>
      <c r="F13425" s="4"/>
    </row>
    <row r="13426" spans="1:6" ht="13.2" x14ac:dyDescent="0.25">
      <c r="A13426" s="5">
        <v>44885.333333333336</v>
      </c>
      <c r="B13426" s="6">
        <v>304.73</v>
      </c>
      <c r="C13426" s="6">
        <v>270.43887999999998</v>
      </c>
      <c r="D13426" s="6">
        <v>0.12679804028178199</v>
      </c>
      <c r="E13426" s="4">
        <f t="shared" si="52"/>
        <v>0.12580353044273898</v>
      </c>
      <c r="F13426" s="4"/>
    </row>
    <row r="13427" spans="1:6" ht="13.2" x14ac:dyDescent="0.25">
      <c r="A13427" s="5">
        <v>44885.375</v>
      </c>
      <c r="B13427" s="6">
        <v>311.64999999999998</v>
      </c>
      <c r="C13427" s="6">
        <v>268.74752999999998</v>
      </c>
      <c r="D13427" s="6">
        <v>0.159638564864205</v>
      </c>
      <c r="E13427" s="4">
        <f t="shared" si="52"/>
        <v>0.12778226376359839</v>
      </c>
      <c r="F13427" s="4"/>
    </row>
    <row r="13428" spans="1:6" ht="13.2" x14ac:dyDescent="0.25">
      <c r="A13428" s="5">
        <v>44885.416666666664</v>
      </c>
      <c r="B13428" s="6">
        <v>310.95</v>
      </c>
      <c r="C13428" s="6">
        <v>268.85401999999999</v>
      </c>
      <c r="D13428" s="6">
        <v>0.156575601882389</v>
      </c>
      <c r="E13428" s="4">
        <f t="shared" si="52"/>
        <v>0.13134085648585314</v>
      </c>
      <c r="F13428" s="4"/>
    </row>
    <row r="13429" spans="1:6" ht="13.2" x14ac:dyDescent="0.25">
      <c r="A13429" s="5">
        <v>44885.458333333336</v>
      </c>
      <c r="B13429" s="6">
        <v>306.83999999999997</v>
      </c>
      <c r="C13429" s="6">
        <v>268.92241999999999</v>
      </c>
      <c r="D13429" s="6">
        <v>0.14099821056199</v>
      </c>
      <c r="E13429" s="4">
        <f t="shared" si="52"/>
        <v>0.13334933789476536</v>
      </c>
      <c r="F13429" s="4"/>
    </row>
    <row r="13430" spans="1:6" ht="13.2" x14ac:dyDescent="0.25">
      <c r="A13430" s="5">
        <v>44885.5</v>
      </c>
      <c r="B13430" s="6">
        <v>312.95999999999998</v>
      </c>
      <c r="C13430" s="6">
        <v>269.19869</v>
      </c>
      <c r="D13430" s="6">
        <v>0.162561377991846</v>
      </c>
      <c r="E13430" s="4">
        <f t="shared" si="52"/>
        <v>0.13589642965097457</v>
      </c>
      <c r="F13430" s="4"/>
    </row>
    <row r="13431" spans="1:6" ht="13.2" x14ac:dyDescent="0.25">
      <c r="A13431" s="5">
        <v>44885.541666666664</v>
      </c>
      <c r="B13431" s="6">
        <v>311.77</v>
      </c>
      <c r="C13431" s="6">
        <v>269.18954000000002</v>
      </c>
      <c r="D13431" s="6">
        <v>0.15818021755228601</v>
      </c>
      <c r="E13431" s="4">
        <f t="shared" si="52"/>
        <v>0.13732025371387738</v>
      </c>
      <c r="F13431" s="4"/>
    </row>
    <row r="13432" spans="1:6" ht="13.2" x14ac:dyDescent="0.25">
      <c r="A13432" s="5">
        <v>44885.583333333336</v>
      </c>
      <c r="B13432" s="6">
        <v>312.7</v>
      </c>
      <c r="C13432" s="6">
        <v>263.16654</v>
      </c>
      <c r="D13432" s="6">
        <v>0.188220964564872</v>
      </c>
      <c r="E13432" s="4">
        <f t="shared" si="52"/>
        <v>0.13808024421662571</v>
      </c>
      <c r="F13432" s="4"/>
    </row>
    <row r="13433" spans="1:6" ht="13.2" x14ac:dyDescent="0.25">
      <c r="A13433" s="5">
        <v>44885.625</v>
      </c>
      <c r="B13433" s="6">
        <v>298.36</v>
      </c>
      <c r="C13433" s="6">
        <v>231.91670999999999</v>
      </c>
      <c r="D13433" s="6">
        <v>0.28649634603733298</v>
      </c>
      <c r="E13433" s="4">
        <f t="shared" si="52"/>
        <v>0.13710361296292864</v>
      </c>
      <c r="F13433" s="4"/>
    </row>
    <row r="13434" spans="1:6" ht="13.2" x14ac:dyDescent="0.25">
      <c r="A13434" s="5">
        <v>44885.666666666664</v>
      </c>
      <c r="B13434" s="6">
        <v>221.66</v>
      </c>
      <c r="C13434" s="6">
        <v>181.88338999999999</v>
      </c>
      <c r="D13434" s="6">
        <v>0.21869292187703299</v>
      </c>
      <c r="E13434" s="4">
        <f t="shared" si="52"/>
        <v>0.13463532381422091</v>
      </c>
      <c r="F13434" s="4"/>
    </row>
    <row r="13435" spans="1:6" ht="13.2" x14ac:dyDescent="0.25">
      <c r="A13435" s="5">
        <v>44885.708333333336</v>
      </c>
      <c r="B13435" s="6">
        <v>144.15</v>
      </c>
      <c r="C13435" s="6">
        <v>143.34465</v>
      </c>
      <c r="D13435" s="6">
        <v>5.61827734763735E-3</v>
      </c>
      <c r="E13435" s="4">
        <f t="shared" si="52"/>
        <v>0.1329576459095958</v>
      </c>
      <c r="F13435" s="4"/>
    </row>
    <row r="13436" spans="1:6" ht="13.2" x14ac:dyDescent="0.25">
      <c r="A13436" s="5">
        <v>44885.75</v>
      </c>
      <c r="B13436" s="6">
        <v>134.1</v>
      </c>
      <c r="C13436" s="6">
        <v>134.04794999999999</v>
      </c>
      <c r="D13436" s="6">
        <v>3.88293890357953E-4</v>
      </c>
      <c r="E13436" s="4">
        <f t="shared" si="52"/>
        <v>0.13039351326851362</v>
      </c>
      <c r="F13436" s="4"/>
    </row>
    <row r="13437" spans="1:6" ht="13.2" x14ac:dyDescent="0.25">
      <c r="A13437" s="5">
        <v>44885.791666666664</v>
      </c>
      <c r="B13437" s="6">
        <v>135.05000000000001</v>
      </c>
      <c r="C13437" s="6">
        <v>137.85218</v>
      </c>
      <c r="D13437" s="6">
        <v>2.03274260878572E-2</v>
      </c>
      <c r="E13437" s="4">
        <f t="shared" si="52"/>
        <v>0.12984673468494048</v>
      </c>
      <c r="F13437" s="4"/>
    </row>
    <row r="13438" spans="1:6" ht="13.2" x14ac:dyDescent="0.25">
      <c r="A13438" s="5">
        <v>44885.833333333336</v>
      </c>
      <c r="B13438" s="6">
        <v>135.12</v>
      </c>
      <c r="C13438" s="6">
        <v>136.94228000000001</v>
      </c>
      <c r="D13438" s="6">
        <v>1.33069202586666E-2</v>
      </c>
      <c r="E13438" s="4">
        <f t="shared" si="52"/>
        <v>0.12680983340703778</v>
      </c>
      <c r="F13438" s="4"/>
    </row>
    <row r="13439" spans="1:6" ht="13.2" x14ac:dyDescent="0.25">
      <c r="A13439" s="5">
        <v>44885.875</v>
      </c>
      <c r="B13439" s="6">
        <v>132.26</v>
      </c>
      <c r="C13439" s="6">
        <v>138.46366</v>
      </c>
      <c r="D13439" s="6">
        <v>4.48035246215506E-2</v>
      </c>
      <c r="E13439" s="4">
        <f t="shared" si="52"/>
        <v>0.12465529977865582</v>
      </c>
      <c r="F13439" s="4"/>
    </row>
    <row r="13440" spans="1:6" ht="13.2" x14ac:dyDescent="0.25">
      <c r="A13440" s="5">
        <v>44885.916666666664</v>
      </c>
      <c r="B13440" s="6">
        <v>132.52000000000001</v>
      </c>
      <c r="C13440" s="6">
        <v>153.6977</v>
      </c>
      <c r="D13440" s="6">
        <v>0.13778800853883899</v>
      </c>
      <c r="E13440" s="4">
        <f t="shared" si="52"/>
        <v>0.13005699738037771</v>
      </c>
      <c r="F13440" s="4"/>
    </row>
    <row r="13441" spans="1:6" ht="13.2" x14ac:dyDescent="0.25">
      <c r="A13441" s="5">
        <v>44885.958333333336</v>
      </c>
      <c r="B13441" s="6">
        <v>143.78</v>
      </c>
      <c r="C13441" s="6">
        <v>183.22152</v>
      </c>
      <c r="D13441" s="6">
        <v>0.21526685293299599</v>
      </c>
      <c r="E13441" s="4">
        <f t="shared" si="52"/>
        <v>0.13433943102542728</v>
      </c>
      <c r="F13441" s="4"/>
    </row>
    <row r="13442" spans="1:6" ht="13.2" x14ac:dyDescent="0.25">
      <c r="A13442" s="5">
        <v>44883</v>
      </c>
      <c r="B13442" s="6">
        <v>242.34</v>
      </c>
      <c r="C13442" s="6">
        <v>222.50525999999999</v>
      </c>
      <c r="D13442" s="6">
        <v>8.9142791500749205E-2</v>
      </c>
      <c r="E13442" s="4">
        <f t="shared" si="52"/>
        <v>0.13366245873333718</v>
      </c>
      <c r="F13442" s="4"/>
    </row>
    <row r="13443" spans="1:6" ht="13.2" x14ac:dyDescent="0.25">
      <c r="A13443" s="5">
        <v>44883.041666666664</v>
      </c>
      <c r="B13443" s="6">
        <v>306.32</v>
      </c>
      <c r="C13443" s="6">
        <v>270.18641000000002</v>
      </c>
      <c r="D13443" s="6">
        <v>0.13373577893869601</v>
      </c>
      <c r="E13443" s="4">
        <f t="shared" si="52"/>
        <v>0.13362740136891138</v>
      </c>
      <c r="F13443" s="4"/>
    </row>
    <row r="13444" spans="1:6" ht="13.2" x14ac:dyDescent="0.25">
      <c r="A13444" s="5">
        <v>44883.083333333336</v>
      </c>
      <c r="B13444" s="6">
        <v>308.83</v>
      </c>
      <c r="C13444" s="6">
        <v>292.25049999999999</v>
      </c>
      <c r="D13444" s="6">
        <v>5.6730441864085698E-2</v>
      </c>
      <c r="E13444" s="4">
        <f t="shared" si="52"/>
        <v>0.13058379344870175</v>
      </c>
      <c r="F13444" s="4"/>
    </row>
    <row r="13445" spans="1:6" ht="13.2" x14ac:dyDescent="0.25">
      <c r="A13445" s="5">
        <v>44883.125</v>
      </c>
      <c r="B13445" s="6">
        <v>310.25</v>
      </c>
      <c r="C13445" s="6">
        <v>291.49833999999998</v>
      </c>
      <c r="D13445" s="6">
        <v>6.4328530996094202E-2</v>
      </c>
      <c r="E13445" s="4">
        <f t="shared" si="52"/>
        <v>0.12746050632255915</v>
      </c>
      <c r="F13445" s="4"/>
    </row>
    <row r="13446" spans="1:6" ht="13.2" x14ac:dyDescent="0.25">
      <c r="A13446" s="5">
        <v>44883.166666666664</v>
      </c>
      <c r="B13446" s="6">
        <v>297.41000000000003</v>
      </c>
      <c r="C13446" s="6">
        <v>287.19884000000002</v>
      </c>
      <c r="D13446" s="6">
        <v>3.5554321876787497E-2</v>
      </c>
      <c r="E13446" s="4">
        <f t="shared" si="52"/>
        <v>0.12133922437721488</v>
      </c>
      <c r="F13446" s="4"/>
    </row>
    <row r="13447" spans="1:6" ht="13.2" x14ac:dyDescent="0.25">
      <c r="A13447" s="5">
        <v>44883.208333333336</v>
      </c>
      <c r="B13447" s="6">
        <v>296.32</v>
      </c>
      <c r="C13447" s="6">
        <v>288.63447000000002</v>
      </c>
      <c r="D13447" s="6">
        <v>2.6627207762122001E-2</v>
      </c>
      <c r="E13447" s="4">
        <f t="shared" si="52"/>
        <v>0.11566752992361035</v>
      </c>
      <c r="F13447" s="4"/>
    </row>
    <row r="13448" spans="1:6" ht="13.2" x14ac:dyDescent="0.25">
      <c r="A13448" s="5">
        <v>44883.25</v>
      </c>
      <c r="B13448" s="6">
        <v>292.70999999999998</v>
      </c>
      <c r="C13448" s="6">
        <v>289.25945000000002</v>
      </c>
      <c r="D13448" s="6">
        <v>1.19289101877223E-2</v>
      </c>
      <c r="E13448" s="4">
        <f t="shared" si="52"/>
        <v>0.10925484060093989</v>
      </c>
      <c r="F13448" s="4"/>
    </row>
    <row r="13449" spans="1:6" ht="13.2" x14ac:dyDescent="0.25">
      <c r="A13449" s="5">
        <v>44883.291666666664</v>
      </c>
      <c r="B13449" s="6">
        <v>294.58</v>
      </c>
      <c r="C13449" s="6">
        <v>284.84877999999998</v>
      </c>
      <c r="D13449" s="6">
        <v>3.4162758218588801E-2</v>
      </c>
      <c r="E13449" s="4">
        <f t="shared" si="52"/>
        <v>0.10366134544318693</v>
      </c>
      <c r="F13449" s="4"/>
    </row>
    <row r="13450" spans="1:6" ht="13.2" x14ac:dyDescent="0.25">
      <c r="A13450" s="5">
        <v>44883.333333333336</v>
      </c>
      <c r="B13450" s="6">
        <v>297.24</v>
      </c>
      <c r="C13450" s="6">
        <v>280.87293</v>
      </c>
      <c r="D13450" s="6">
        <v>5.8272151752039598E-2</v>
      </c>
      <c r="E13450" s="4">
        <f t="shared" si="52"/>
        <v>0.100806100087781</v>
      </c>
      <c r="F13450" s="4"/>
    </row>
    <row r="13451" spans="1:6" ht="13.2" x14ac:dyDescent="0.25">
      <c r="A13451" s="5">
        <v>44883.375</v>
      </c>
      <c r="B13451" s="6">
        <v>311.18</v>
      </c>
      <c r="C13451" s="6">
        <v>278.06223999999997</v>
      </c>
      <c r="D13451" s="6">
        <v>0.11910196796227999</v>
      </c>
      <c r="E13451" s="4">
        <f t="shared" si="52"/>
        <v>9.9117075216867426E-2</v>
      </c>
      <c r="F13451" s="4"/>
    </row>
    <row r="13452" spans="1:6" ht="13.2" x14ac:dyDescent="0.25">
      <c r="A13452" s="5">
        <v>44883.416666666664</v>
      </c>
      <c r="B13452" s="6">
        <v>306.52</v>
      </c>
      <c r="C13452" s="6">
        <v>277.24074999999999</v>
      </c>
      <c r="D13452" s="6">
        <v>0.105609474797626</v>
      </c>
      <c r="E13452" s="4">
        <f t="shared" si="52"/>
        <v>9.6993486588335634E-2</v>
      </c>
      <c r="F13452" s="4"/>
    </row>
    <row r="13453" spans="1:6" ht="13.2" x14ac:dyDescent="0.25">
      <c r="A13453" s="5">
        <v>44883.458333333336</v>
      </c>
      <c r="B13453" s="6">
        <v>302.45</v>
      </c>
      <c r="C13453" s="6">
        <v>274.48802000000001</v>
      </c>
      <c r="D13453" s="6">
        <v>0.101869582504912</v>
      </c>
      <c r="E13453" s="4">
        <f t="shared" si="52"/>
        <v>9.53631270859574E-2</v>
      </c>
      <c r="F13453" s="4"/>
    </row>
    <row r="13454" spans="1:6" ht="13.2" x14ac:dyDescent="0.25">
      <c r="A13454" s="5">
        <v>44883.5</v>
      </c>
      <c r="B13454" s="6">
        <v>315.27999999999997</v>
      </c>
      <c r="C13454" s="6">
        <v>274.04268999999999</v>
      </c>
      <c r="D13454" s="6">
        <v>0.15047768652394899</v>
      </c>
      <c r="E13454" s="4">
        <f t="shared" si="52"/>
        <v>9.4859639941461696E-2</v>
      </c>
      <c r="F13454" s="4"/>
    </row>
    <row r="13455" spans="1:6" ht="13.2" x14ac:dyDescent="0.25">
      <c r="A13455" s="5">
        <v>44883.541666666664</v>
      </c>
      <c r="B13455" s="6">
        <v>320.41000000000003</v>
      </c>
      <c r="C13455" s="6">
        <v>280.68988000000002</v>
      </c>
      <c r="D13455" s="6">
        <v>0.141508913680821</v>
      </c>
      <c r="E13455" s="4">
        <f t="shared" si="52"/>
        <v>9.4165002280150664E-2</v>
      </c>
      <c r="F13455" s="4"/>
    </row>
    <row r="13456" spans="1:6" ht="13.2" x14ac:dyDescent="0.25">
      <c r="A13456" s="5">
        <v>44883.583333333336</v>
      </c>
      <c r="B13456" s="6">
        <v>311.02</v>
      </c>
      <c r="C13456" s="6">
        <v>284.84156000000002</v>
      </c>
      <c r="D13456" s="6">
        <v>9.1905268318288796E-2</v>
      </c>
      <c r="E13456" s="4">
        <f t="shared" si="52"/>
        <v>9.0151848269876364E-2</v>
      </c>
      <c r="F13456" s="4"/>
    </row>
    <row r="13457" spans="1:6" ht="13.2" x14ac:dyDescent="0.25">
      <c r="A13457" s="5">
        <v>44883.625</v>
      </c>
      <c r="B13457" s="6">
        <v>296.81</v>
      </c>
      <c r="C13457" s="6">
        <v>253.79408000000001</v>
      </c>
      <c r="D13457" s="6">
        <v>0.169491423913434</v>
      </c>
      <c r="E13457" s="4">
        <f t="shared" si="52"/>
        <v>8.5276643181380576E-2</v>
      </c>
      <c r="F13457" s="4"/>
    </row>
    <row r="13458" spans="1:6" ht="13.2" x14ac:dyDescent="0.25">
      <c r="A13458" s="5">
        <v>44883.666666666664</v>
      </c>
      <c r="B13458" s="6">
        <v>246.03</v>
      </c>
      <c r="C13458" s="6">
        <v>191.65586999999999</v>
      </c>
      <c r="D13458" s="6">
        <v>0.283707094387456</v>
      </c>
      <c r="E13458" s="4">
        <f t="shared" si="52"/>
        <v>8.7985567035981538E-2</v>
      </c>
      <c r="F13458" s="4"/>
    </row>
    <row r="13459" spans="1:6" ht="13.2" x14ac:dyDescent="0.25">
      <c r="A13459" s="5">
        <v>44883.708333333336</v>
      </c>
      <c r="B13459" s="6">
        <v>189.15</v>
      </c>
      <c r="C13459" s="6">
        <v>139.64999</v>
      </c>
      <c r="D13459" s="6">
        <v>0.35445766949213497</v>
      </c>
      <c r="E13459" s="4">
        <f t="shared" si="52"/>
        <v>0.10252054170866894</v>
      </c>
      <c r="F13459" s="4"/>
    </row>
    <row r="13460" spans="1:6" ht="13.2" x14ac:dyDescent="0.25">
      <c r="A13460" s="5">
        <v>44883.75</v>
      </c>
      <c r="B13460" s="6">
        <v>170.8</v>
      </c>
      <c r="C13460" s="6">
        <v>123.76472</v>
      </c>
      <c r="D13460" s="6">
        <v>0.38003786539492002</v>
      </c>
      <c r="E13460" s="4">
        <f t="shared" si="52"/>
        <v>0.11833927385469235</v>
      </c>
      <c r="F13460" s="4"/>
    </row>
    <row r="13461" spans="1:6" ht="13.2" x14ac:dyDescent="0.25">
      <c r="A13461" s="5">
        <v>44883.791666666664</v>
      </c>
      <c r="B13461" s="6">
        <v>178.22</v>
      </c>
      <c r="C13461" s="6">
        <v>125.39744</v>
      </c>
      <c r="D13461" s="6">
        <v>0.42124113538521901</v>
      </c>
      <c r="E13461" s="4">
        <f t="shared" si="52"/>
        <v>0.13504401174208244</v>
      </c>
      <c r="F13461" s="4"/>
    </row>
    <row r="13462" spans="1:6" ht="13.2" x14ac:dyDescent="0.25">
      <c r="A13462" s="5">
        <v>44883.833333333336</v>
      </c>
      <c r="B13462" s="6">
        <v>178.96</v>
      </c>
      <c r="C13462" s="6">
        <v>122.73479</v>
      </c>
      <c r="D13462" s="6">
        <v>0.458103281066436</v>
      </c>
      <c r="E13462" s="4">
        <f t="shared" si="52"/>
        <v>0.15357719344240614</v>
      </c>
      <c r="F13462" s="4"/>
    </row>
    <row r="13463" spans="1:6" ht="13.2" x14ac:dyDescent="0.25">
      <c r="A13463" s="5">
        <v>44883.875</v>
      </c>
      <c r="B13463" s="6">
        <v>167.42</v>
      </c>
      <c r="C13463" s="6">
        <v>121.50758999999999</v>
      </c>
      <c r="D13463" s="6">
        <v>0.37785631333812097</v>
      </c>
      <c r="E13463" s="4">
        <f t="shared" si="52"/>
        <v>0.16745439297226325</v>
      </c>
      <c r="F13463" s="4"/>
    </row>
    <row r="13464" spans="1:6" ht="13.2" x14ac:dyDescent="0.25">
      <c r="A13464" s="5">
        <v>44883.916666666664</v>
      </c>
      <c r="B13464" s="6">
        <v>163.02000000000001</v>
      </c>
      <c r="C13464" s="6">
        <v>133.82304999999999</v>
      </c>
      <c r="D13464" s="6">
        <v>0.21817579258580599</v>
      </c>
      <c r="E13464" s="4">
        <f t="shared" si="52"/>
        <v>0.17080388397422022</v>
      </c>
      <c r="F13464" s="4"/>
    </row>
    <row r="13465" spans="1:6" ht="13.2" x14ac:dyDescent="0.25">
      <c r="A13465" s="5">
        <v>44883.958333333336</v>
      </c>
      <c r="B13465" s="6">
        <v>169</v>
      </c>
      <c r="C13465" s="6">
        <v>165.90407999999999</v>
      </c>
      <c r="D13465" s="6">
        <v>1.8660903336433901E-2</v>
      </c>
      <c r="E13465" s="4">
        <f t="shared" si="52"/>
        <v>0.16261196940769676</v>
      </c>
      <c r="F13465" s="4"/>
    </row>
    <row r="13466" spans="1:6" ht="13.2" x14ac:dyDescent="0.25">
      <c r="A13466" s="5">
        <v>44884</v>
      </c>
      <c r="B13466" s="6">
        <v>215.95</v>
      </c>
      <c r="C13466" s="6">
        <v>231.20674</v>
      </c>
      <c r="D13466" s="6">
        <v>6.5987436179412398E-2</v>
      </c>
      <c r="E13466" s="4">
        <f t="shared" si="52"/>
        <v>0.16164716293597439</v>
      </c>
      <c r="F13466" s="4"/>
    </row>
    <row r="13467" spans="1:6" ht="13.2" x14ac:dyDescent="0.25">
      <c r="A13467" s="5">
        <v>44884.041666666664</v>
      </c>
      <c r="B13467" s="6">
        <v>291.24</v>
      </c>
      <c r="C13467" s="6">
        <v>264.78086999999999</v>
      </c>
      <c r="D13467" s="6">
        <v>9.9928404948590094E-2</v>
      </c>
      <c r="E13467" s="4">
        <f t="shared" si="52"/>
        <v>0.16023852235305333</v>
      </c>
      <c r="F13467" s="4"/>
    </row>
    <row r="13468" spans="1:6" ht="13.2" x14ac:dyDescent="0.25">
      <c r="A13468" s="5">
        <v>44884.083333333336</v>
      </c>
      <c r="B13468" s="6">
        <v>304.81</v>
      </c>
      <c r="C13468" s="6">
        <v>276.87436000000002</v>
      </c>
      <c r="D13468" s="6">
        <v>0.100896449927685</v>
      </c>
      <c r="E13468" s="4">
        <f t="shared" si="52"/>
        <v>0.16207877268903662</v>
      </c>
      <c r="F13468" s="4"/>
    </row>
    <row r="13469" spans="1:6" ht="13.2" x14ac:dyDescent="0.25">
      <c r="A13469" s="5">
        <v>44884.125</v>
      </c>
      <c r="B13469" s="6">
        <v>302.64999999999998</v>
      </c>
      <c r="C13469" s="6">
        <v>275.28370999999999</v>
      </c>
      <c r="D13469" s="6">
        <v>9.9411221971688696E-2</v>
      </c>
      <c r="E13469" s="4">
        <f t="shared" si="52"/>
        <v>0.16354055147968635</v>
      </c>
      <c r="F13469" s="4"/>
    </row>
    <row r="13470" spans="1:6" ht="13.2" x14ac:dyDescent="0.25">
      <c r="A13470" s="5">
        <v>44884.166666666664</v>
      </c>
      <c r="B13470" s="6">
        <v>291.70999999999998</v>
      </c>
      <c r="C13470" s="6">
        <v>275.43126000000001</v>
      </c>
      <c r="D13470" s="6">
        <v>5.9102732202582803E-2</v>
      </c>
      <c r="E13470" s="4">
        <f t="shared" si="52"/>
        <v>0.16452173524326119</v>
      </c>
      <c r="F13470" s="4"/>
    </row>
    <row r="13471" spans="1:6" ht="13.2" x14ac:dyDescent="0.25">
      <c r="A13471" s="5">
        <v>44884.208333333336</v>
      </c>
      <c r="B13471" s="6">
        <v>281.99</v>
      </c>
      <c r="C13471" s="6">
        <v>280.45093000000003</v>
      </c>
      <c r="D13471" s="6">
        <v>5.4878406001362904E-3</v>
      </c>
      <c r="E13471" s="4">
        <f t="shared" si="52"/>
        <v>0.16364092827817842</v>
      </c>
      <c r="F13471" s="4"/>
    </row>
    <row r="13472" spans="1:6" ht="13.2" x14ac:dyDescent="0.25">
      <c r="A13472" s="5">
        <v>44884.25</v>
      </c>
      <c r="B13472" s="6">
        <v>281.73</v>
      </c>
      <c r="C13472" s="6">
        <v>282.08774</v>
      </c>
      <c r="D13472" s="6">
        <v>1.26818698324137E-3</v>
      </c>
      <c r="E13472" s="4">
        <f t="shared" si="52"/>
        <v>0.16319673147799174</v>
      </c>
      <c r="F13472" s="4"/>
    </row>
    <row r="13473" spans="1:6" ht="13.2" x14ac:dyDescent="0.25">
      <c r="A13473" s="5">
        <v>44884.291666666664</v>
      </c>
      <c r="B13473" s="6">
        <v>285.37</v>
      </c>
      <c r="C13473" s="6">
        <v>277.44837999999999</v>
      </c>
      <c r="D13473" s="6">
        <v>2.8551689507071602E-2</v>
      </c>
      <c r="E13473" s="4">
        <f t="shared" si="52"/>
        <v>0.16296293694834521</v>
      </c>
      <c r="F13473" s="4"/>
    </row>
    <row r="13474" spans="1:6" ht="13.2" x14ac:dyDescent="0.25">
      <c r="A13474" s="5">
        <v>44884.333333333336</v>
      </c>
      <c r="B13474" s="6">
        <v>285.77999999999997</v>
      </c>
      <c r="C13474" s="6">
        <v>274.59017</v>
      </c>
      <c r="D13474" s="6">
        <v>4.0751021786395197E-2</v>
      </c>
      <c r="E13474" s="4">
        <f t="shared" si="52"/>
        <v>0.16223288986644332</v>
      </c>
      <c r="F13474" s="4"/>
    </row>
    <row r="13475" spans="1:6" ht="13.2" x14ac:dyDescent="0.25">
      <c r="A13475" s="5">
        <v>44884.375</v>
      </c>
      <c r="B13475" s="6">
        <v>290.08999999999997</v>
      </c>
      <c r="C13475" s="6">
        <v>273.38351</v>
      </c>
      <c r="D13475" s="6">
        <v>6.11100867056684E-2</v>
      </c>
      <c r="E13475" s="4">
        <f t="shared" si="52"/>
        <v>0.15981656148075118</v>
      </c>
      <c r="F13475" s="4"/>
    </row>
    <row r="13476" spans="1:6" ht="13.2" x14ac:dyDescent="0.25">
      <c r="A13476" s="5">
        <v>44884.416666666664</v>
      </c>
      <c r="B13476" s="6">
        <v>279.93</v>
      </c>
      <c r="C13476" s="6">
        <v>273.01819</v>
      </c>
      <c r="D13476" s="6">
        <v>2.5316298522087399E-2</v>
      </c>
      <c r="E13476" s="4">
        <f t="shared" si="52"/>
        <v>0.15647101246927039</v>
      </c>
      <c r="F13476" s="4"/>
    </row>
    <row r="13477" spans="1:6" ht="13.2" x14ac:dyDescent="0.25">
      <c r="A13477" s="5">
        <v>44884.458333333336</v>
      </c>
      <c r="B13477" s="6">
        <v>285.76</v>
      </c>
      <c r="C13477" s="6">
        <v>270.95738</v>
      </c>
      <c r="D13477" s="6">
        <v>5.4630805774694098E-2</v>
      </c>
      <c r="E13477" s="4">
        <f t="shared" si="52"/>
        <v>0.15450273010551133</v>
      </c>
      <c r="F13477" s="4"/>
    </row>
    <row r="13478" spans="1:6" ht="13.2" x14ac:dyDescent="0.25">
      <c r="A13478" s="5">
        <v>44884.5</v>
      </c>
      <c r="B13478" s="6">
        <v>289.56</v>
      </c>
      <c r="C13478" s="6">
        <v>271.65667000000002</v>
      </c>
      <c r="D13478" s="6">
        <v>6.5904253335653307E-2</v>
      </c>
      <c r="E13478" s="4">
        <f t="shared" si="52"/>
        <v>0.15097883705599902</v>
      </c>
      <c r="F13478" s="4"/>
    </row>
    <row r="13479" spans="1:6" ht="13.2" x14ac:dyDescent="0.25">
      <c r="A13479" s="5">
        <v>44884.541666666664</v>
      </c>
      <c r="B13479" s="6">
        <v>296.79000000000002</v>
      </c>
      <c r="C13479" s="6">
        <v>275.30399999999997</v>
      </c>
      <c r="D13479" s="6">
        <v>7.8044634295179299E-2</v>
      </c>
      <c r="E13479" s="4">
        <f t="shared" si="52"/>
        <v>0.1483344920815973</v>
      </c>
      <c r="F13479" s="4"/>
    </row>
    <row r="13480" spans="1:6" ht="13.2" x14ac:dyDescent="0.25">
      <c r="A13480" s="5">
        <v>44884.583333333336</v>
      </c>
      <c r="B13480" s="6">
        <v>301.14999999999998</v>
      </c>
      <c r="C13480" s="6">
        <v>271.34588000000002</v>
      </c>
      <c r="D13480" s="6">
        <v>0.109838115102392</v>
      </c>
      <c r="E13480" s="4">
        <f t="shared" si="52"/>
        <v>0.14908169403093491</v>
      </c>
      <c r="F13480" s="4"/>
    </row>
    <row r="13481" spans="1:6" ht="13.2" x14ac:dyDescent="0.25">
      <c r="A13481" s="5">
        <v>44884.625</v>
      </c>
      <c r="B13481" s="6">
        <v>294.60000000000002</v>
      </c>
      <c r="C13481" s="6">
        <v>237.00807</v>
      </c>
      <c r="D13481" s="6">
        <v>0.242995649894959</v>
      </c>
      <c r="E13481" s="4">
        <f t="shared" si="52"/>
        <v>0.15214437011349843</v>
      </c>
      <c r="F13481" s="4"/>
    </row>
    <row r="13482" spans="1:6" ht="13.2" x14ac:dyDescent="0.25">
      <c r="A13482" s="5">
        <v>44884.666666666664</v>
      </c>
      <c r="B13482" s="6">
        <v>222.89</v>
      </c>
      <c r="C13482" s="6">
        <v>181.31584000000001</v>
      </c>
      <c r="D13482" s="6">
        <v>0.22929138458063</v>
      </c>
      <c r="E13482" s="4">
        <f t="shared" si="52"/>
        <v>0.14987704887154737</v>
      </c>
      <c r="F13482" s="4"/>
    </row>
    <row r="13483" spans="1:6" ht="13.2" x14ac:dyDescent="0.25">
      <c r="A13483" s="5">
        <v>44884.708333333336</v>
      </c>
      <c r="B13483" s="6">
        <v>142.05000000000001</v>
      </c>
      <c r="C13483" s="6">
        <v>139.18171000000001</v>
      </c>
      <c r="D13483" s="6">
        <v>2.0608239401570801E-2</v>
      </c>
      <c r="E13483" s="4">
        <f t="shared" si="52"/>
        <v>0.13596665595110721</v>
      </c>
      <c r="F13483" s="4"/>
    </row>
    <row r="13484" spans="1:6" ht="13.2" x14ac:dyDescent="0.25">
      <c r="A13484" s="5">
        <v>44884.75</v>
      </c>
      <c r="B13484" s="6">
        <v>133.91</v>
      </c>
      <c r="C13484" s="6">
        <v>129.55141</v>
      </c>
      <c r="D13484" s="6">
        <v>3.3643709474099802E-2</v>
      </c>
      <c r="E13484" s="4">
        <f t="shared" si="52"/>
        <v>0.12153356612107304</v>
      </c>
      <c r="F13484" s="4"/>
    </row>
    <row r="13485" spans="1:6" ht="13.2" x14ac:dyDescent="0.25">
      <c r="A13485" s="5">
        <v>44884.791666666664</v>
      </c>
      <c r="B13485" s="6">
        <v>134.37</v>
      </c>
      <c r="C13485" s="6">
        <v>134.33562000000001</v>
      </c>
      <c r="D13485" s="6">
        <v>2.5592616463153E-4</v>
      </c>
      <c r="E13485" s="4">
        <f t="shared" si="52"/>
        <v>0.1039925157368819</v>
      </c>
      <c r="F13485" s="4"/>
    </row>
    <row r="13486" spans="1:6" ht="13.2" x14ac:dyDescent="0.25">
      <c r="A13486" s="5">
        <v>44884.833333333336</v>
      </c>
      <c r="B13486" s="6">
        <v>140.91</v>
      </c>
      <c r="C13486" s="6">
        <v>134.03749999999999</v>
      </c>
      <c r="D13486" s="6">
        <v>5.1272964655413603E-2</v>
      </c>
      <c r="E13486" s="4">
        <f t="shared" si="52"/>
        <v>8.704125255308931E-2</v>
      </c>
      <c r="F13486" s="4"/>
    </row>
    <row r="13487" spans="1:6" ht="13.2" x14ac:dyDescent="0.25">
      <c r="A13487" s="5">
        <v>44884.875</v>
      </c>
      <c r="B13487" s="6">
        <v>142.43</v>
      </c>
      <c r="C13487" s="6">
        <v>135.56697</v>
      </c>
      <c r="D13487" s="6">
        <v>5.0624646991815202E-2</v>
      </c>
      <c r="E13487" s="4">
        <f t="shared" si="52"/>
        <v>7.3406599788659904E-2</v>
      </c>
      <c r="F13487" s="4"/>
    </row>
    <row r="13488" spans="1:6" ht="13.2" x14ac:dyDescent="0.25">
      <c r="A13488" s="5">
        <v>44884.916666666664</v>
      </c>
      <c r="B13488" s="6">
        <v>143.19999999999999</v>
      </c>
      <c r="C13488" s="6">
        <v>151.62370000000001</v>
      </c>
      <c r="D13488" s="6">
        <v>5.5556618127641101E-2</v>
      </c>
      <c r="E13488" s="4">
        <f t="shared" si="52"/>
        <v>6.663080085290303E-2</v>
      </c>
      <c r="F13488" s="4"/>
    </row>
    <row r="13489" spans="1:6" ht="13.2" x14ac:dyDescent="0.25">
      <c r="A13489" s="5">
        <v>44884.958333333336</v>
      </c>
      <c r="B13489" s="6">
        <v>151</v>
      </c>
      <c r="C13489" s="6">
        <v>184.04510999999999</v>
      </c>
      <c r="D13489" s="6">
        <v>0.179548970358408</v>
      </c>
      <c r="E13489" s="4">
        <f t="shared" si="52"/>
        <v>7.3334470312151956E-2</v>
      </c>
      <c r="F13489" s="4"/>
    </row>
    <row r="13490" spans="1:6" ht="13.2" x14ac:dyDescent="0.25">
      <c r="A13490" s="5">
        <v>44885</v>
      </c>
      <c r="B13490" s="6">
        <v>201.68</v>
      </c>
      <c r="C13490" s="6">
        <v>241.89586</v>
      </c>
      <c r="D13490" s="6">
        <v>0.166252783325849</v>
      </c>
      <c r="E13490" s="4">
        <f t="shared" si="52"/>
        <v>7.7512193109920149E-2</v>
      </c>
      <c r="F13490" s="4"/>
    </row>
    <row r="13491" spans="1:6" ht="13.2" x14ac:dyDescent="0.25">
      <c r="A13491" s="5">
        <v>44885.041666666664</v>
      </c>
      <c r="B13491" s="6">
        <v>291.42</v>
      </c>
      <c r="C13491" s="6">
        <v>272.01274000000001</v>
      </c>
      <c r="D13491" s="6">
        <v>7.1346878826337307E-2</v>
      </c>
      <c r="E13491" s="4">
        <f t="shared" si="52"/>
        <v>7.6321296188159596E-2</v>
      </c>
      <c r="F13491" s="4"/>
    </row>
    <row r="13492" spans="1:6" ht="13.2" x14ac:dyDescent="0.25">
      <c r="A13492" s="5">
        <v>44885.083333333336</v>
      </c>
      <c r="B13492" s="6">
        <v>304.44</v>
      </c>
      <c r="C13492" s="6">
        <v>280.5883</v>
      </c>
      <c r="D13492" s="6">
        <v>8.5006039097139802E-2</v>
      </c>
      <c r="E13492" s="4">
        <f t="shared" si="52"/>
        <v>7.5659195736886883E-2</v>
      </c>
      <c r="F13492" s="4"/>
    </row>
    <row r="13493" spans="1:6" ht="13.2" x14ac:dyDescent="0.25">
      <c r="A13493" s="5">
        <v>44885.125</v>
      </c>
      <c r="B13493" s="6">
        <v>306.19</v>
      </c>
      <c r="C13493" s="6">
        <v>277.54790000000003</v>
      </c>
      <c r="D13493" s="6">
        <v>0.103196961677605</v>
      </c>
      <c r="E13493" s="4">
        <f t="shared" si="52"/>
        <v>7.5816934891300078E-2</v>
      </c>
      <c r="F13493" s="4"/>
    </row>
    <row r="13494" spans="1:6" ht="13.2" x14ac:dyDescent="0.25">
      <c r="A13494" s="5">
        <v>44885.166666666664</v>
      </c>
      <c r="B13494" s="6">
        <v>318.73</v>
      </c>
      <c r="C13494" s="6">
        <v>278.40102999999999</v>
      </c>
      <c r="D13494" s="6">
        <v>0.14485927009680899</v>
      </c>
      <c r="E13494" s="4">
        <f t="shared" si="52"/>
        <v>7.939012397022617E-2</v>
      </c>
      <c r="F13494" s="4"/>
    </row>
    <row r="13495" spans="1:6" ht="13.2" x14ac:dyDescent="0.25">
      <c r="A13495" s="5">
        <v>44885.208333333336</v>
      </c>
      <c r="B13495" s="6">
        <v>319.83</v>
      </c>
      <c r="C13495" s="6">
        <v>284.33600999999999</v>
      </c>
      <c r="D13495" s="6">
        <v>0.124831146079597</v>
      </c>
      <c r="E13495" s="4">
        <f t="shared" si="52"/>
        <v>8.4362761698537028E-2</v>
      </c>
      <c r="F13495" s="4"/>
    </row>
    <row r="13496" spans="1:6" ht="13.2" x14ac:dyDescent="0.25">
      <c r="A13496" s="5">
        <v>44885.25</v>
      </c>
      <c r="B13496" s="6">
        <v>322.88</v>
      </c>
      <c r="C13496" s="6">
        <v>285.91219000000001</v>
      </c>
      <c r="D13496" s="6">
        <v>0.12929777495670899</v>
      </c>
      <c r="E13496" s="4">
        <f t="shared" si="52"/>
        <v>8.9697327864098175E-2</v>
      </c>
      <c r="F13496" s="4"/>
    </row>
    <row r="13497" spans="1:6" ht="13.2" x14ac:dyDescent="0.25">
      <c r="A13497" s="5">
        <v>44885.291666666664</v>
      </c>
      <c r="B13497" s="6">
        <v>318.89</v>
      </c>
      <c r="C13497" s="6">
        <v>281.10629999999998</v>
      </c>
      <c r="D13497" s="6">
        <v>0.13441071936132301</v>
      </c>
      <c r="E13497" s="4">
        <f t="shared" si="52"/>
        <v>9.4108120774691981E-2</v>
      </c>
      <c r="F13497" s="4"/>
    </row>
    <row r="13498" spans="1:6" ht="13.2" x14ac:dyDescent="0.25">
      <c r="A13498" s="5">
        <v>44885.333333333336</v>
      </c>
      <c r="B13498" s="6">
        <v>304.73</v>
      </c>
      <c r="C13498" s="6">
        <v>278.27028999999999</v>
      </c>
      <c r="D13498" s="6">
        <v>9.50863636933717E-2</v>
      </c>
      <c r="E13498" s="4">
        <f t="shared" si="52"/>
        <v>9.6372093354149327E-2</v>
      </c>
      <c r="F13498" s="4"/>
    </row>
    <row r="13499" spans="1:6" ht="13.2" x14ac:dyDescent="0.25">
      <c r="A13499" s="5">
        <v>44885.375</v>
      </c>
      <c r="B13499" s="6">
        <v>311.64999999999998</v>
      </c>
      <c r="C13499" s="6">
        <v>276.87245999999999</v>
      </c>
      <c r="D13499" s="6">
        <v>0.125608520255138</v>
      </c>
      <c r="E13499" s="4">
        <f t="shared" si="52"/>
        <v>9.9059528085377227E-2</v>
      </c>
      <c r="F13499" s="4"/>
    </row>
    <row r="13500" spans="1:6" ht="13.2" x14ac:dyDescent="0.25">
      <c r="A13500" s="5">
        <v>44885.416666666664</v>
      </c>
      <c r="B13500" s="6">
        <v>310.95</v>
      </c>
      <c r="C13500" s="6">
        <v>277.00929000000002</v>
      </c>
      <c r="D13500" s="6">
        <v>0.12252552973945301</v>
      </c>
      <c r="E13500" s="4">
        <f t="shared" si="52"/>
        <v>0.10310991271943415</v>
      </c>
      <c r="F13500" s="4"/>
    </row>
    <row r="13501" spans="1:6" ht="13.2" x14ac:dyDescent="0.25">
      <c r="A13501" s="5">
        <v>44885.458333333336</v>
      </c>
      <c r="B13501" s="6">
        <v>306.83999999999997</v>
      </c>
      <c r="C13501" s="6">
        <v>276.40951000000001</v>
      </c>
      <c r="D13501" s="6">
        <v>0.11009205146378601</v>
      </c>
      <c r="E13501" s="4">
        <f t="shared" si="52"/>
        <v>0.10542079795647964</v>
      </c>
      <c r="F13501" s="4"/>
    </row>
    <row r="13502" spans="1:6" ht="13.2" x14ac:dyDescent="0.25">
      <c r="A13502" s="5">
        <v>44885.5</v>
      </c>
      <c r="B13502" s="6">
        <v>312.95999999999998</v>
      </c>
      <c r="C13502" s="6">
        <v>277.15595000000002</v>
      </c>
      <c r="D13502" s="6">
        <v>0.129183768199816</v>
      </c>
      <c r="E13502" s="4">
        <f t="shared" si="52"/>
        <v>0.10805744440915309</v>
      </c>
      <c r="F13502" s="4"/>
    </row>
    <row r="13503" spans="1:6" ht="13.2" x14ac:dyDescent="0.25">
      <c r="A13503" s="5">
        <v>44885.541666666664</v>
      </c>
      <c r="B13503" s="6">
        <v>311.77</v>
      </c>
      <c r="C13503" s="6">
        <v>278.99270000000001</v>
      </c>
      <c r="D13503" s="6">
        <v>0.117484435972697</v>
      </c>
      <c r="E13503" s="4">
        <f t="shared" si="52"/>
        <v>0.10970076947904968</v>
      </c>
      <c r="F13503" s="4"/>
    </row>
    <row r="13504" spans="1:6" ht="13.2" x14ac:dyDescent="0.25">
      <c r="A13504" s="5">
        <v>44885.583333333336</v>
      </c>
      <c r="B13504" s="6">
        <v>312.7</v>
      </c>
      <c r="C13504" s="6">
        <v>273.45668000000001</v>
      </c>
      <c r="D13504" s="6">
        <v>0.14350836117808399</v>
      </c>
      <c r="E13504" s="4">
        <f t="shared" si="52"/>
        <v>0.11110369639887019</v>
      </c>
      <c r="F13504" s="4"/>
    </row>
    <row r="13505" spans="1:6" ht="13.2" x14ac:dyDescent="0.25">
      <c r="A13505" s="5">
        <v>44885.625</v>
      </c>
      <c r="B13505" s="6">
        <v>298.36</v>
      </c>
      <c r="C13505" s="6">
        <v>239.93109999999999</v>
      </c>
      <c r="D13505" s="6">
        <v>0.243523661584513</v>
      </c>
      <c r="E13505" s="4">
        <f t="shared" si="52"/>
        <v>0.11112569688593493</v>
      </c>
      <c r="F13505" s="4"/>
    </row>
    <row r="13506" spans="1:6" ht="13.2" x14ac:dyDescent="0.25">
      <c r="A13506" s="5">
        <v>44885.666666666664</v>
      </c>
      <c r="B13506" s="6">
        <v>221.66</v>
      </c>
      <c r="C13506" s="6">
        <v>187.20035999999999</v>
      </c>
      <c r="D13506" s="6">
        <v>0.184078919506351</v>
      </c>
      <c r="E13506" s="4">
        <f t="shared" si="52"/>
        <v>0.10924184417450662</v>
      </c>
      <c r="F13506" s="4"/>
    </row>
    <row r="13507" spans="1:6" ht="13.2" x14ac:dyDescent="0.25">
      <c r="A13507" s="5">
        <v>44885.708333333336</v>
      </c>
      <c r="B13507" s="6">
        <v>144.15</v>
      </c>
      <c r="C13507" s="6">
        <v>147.79267999999999</v>
      </c>
      <c r="D13507" s="6">
        <v>2.4647228807272301E-2</v>
      </c>
      <c r="E13507" s="4">
        <f t="shared" si="52"/>
        <v>0.10941013539974419</v>
      </c>
      <c r="F13507" s="4"/>
    </row>
    <row r="13508" spans="1:6" ht="13.2" x14ac:dyDescent="0.25">
      <c r="A13508" s="5">
        <v>44885.75</v>
      </c>
      <c r="B13508" s="6">
        <v>134.1</v>
      </c>
      <c r="C13508" s="6">
        <v>139.0771</v>
      </c>
      <c r="D13508" s="6">
        <v>3.5786624828961798E-2</v>
      </c>
      <c r="E13508" s="4">
        <f t="shared" si="52"/>
        <v>0.10949942353953009</v>
      </c>
      <c r="F13508" s="4"/>
    </row>
    <row r="13509" spans="1:6" ht="13.2" x14ac:dyDescent="0.25">
      <c r="A13509" s="5">
        <v>44885.791666666664</v>
      </c>
      <c r="B13509" s="6">
        <v>135.05000000000001</v>
      </c>
      <c r="C13509" s="6">
        <v>143.04857999999999</v>
      </c>
      <c r="D13509" s="6">
        <v>5.5915130370395603E-2</v>
      </c>
      <c r="E13509" s="4">
        <f t="shared" si="52"/>
        <v>0.1118185570481036</v>
      </c>
      <c r="F13509" s="4"/>
    </row>
    <row r="13510" spans="1:6" ht="13.2" x14ac:dyDescent="0.25">
      <c r="A13510" s="5">
        <v>44885.833333333336</v>
      </c>
      <c r="B13510" s="6">
        <v>135.12</v>
      </c>
      <c r="C13510" s="6">
        <v>141.81334000000001</v>
      </c>
      <c r="D13510" s="6">
        <v>4.7198239601436598E-2</v>
      </c>
      <c r="E13510" s="4">
        <f t="shared" si="52"/>
        <v>0.11164877683752122</v>
      </c>
      <c r="F13510" s="4"/>
    </row>
    <row r="13511" spans="1:6" ht="13.2" x14ac:dyDescent="0.25">
      <c r="A13511" s="5">
        <v>44885.875</v>
      </c>
      <c r="B13511" s="6">
        <v>132.26</v>
      </c>
      <c r="C13511" s="6">
        <v>144.1986</v>
      </c>
      <c r="D13511" s="6">
        <v>8.2792759430396698E-2</v>
      </c>
      <c r="E13511" s="4">
        <f t="shared" si="52"/>
        <v>0.11298911485579545</v>
      </c>
      <c r="F13511" s="4"/>
    </row>
    <row r="13512" spans="1:6" ht="13.2" x14ac:dyDescent="0.25">
      <c r="A13512" s="5">
        <v>44885.916666666664</v>
      </c>
      <c r="B13512" s="6">
        <v>132.52000000000001</v>
      </c>
      <c r="C13512" s="6">
        <v>162.25002000000001</v>
      </c>
      <c r="D13512" s="6">
        <v>0.18323584798325401</v>
      </c>
      <c r="E13512" s="4">
        <f t="shared" si="52"/>
        <v>0.11830908276644599</v>
      </c>
      <c r="F13512" s="4"/>
    </row>
    <row r="13513" spans="1:6" ht="13.2" x14ac:dyDescent="0.25">
      <c r="A13513" s="5">
        <v>44885.958333333336</v>
      </c>
      <c r="B13513" s="6">
        <v>143.78</v>
      </c>
      <c r="C13513" s="6">
        <v>195.58197000000001</v>
      </c>
      <c r="D13513" s="6">
        <v>0.264860661747092</v>
      </c>
      <c r="E13513" s="4">
        <f t="shared" si="52"/>
        <v>0.12186373657430782</v>
      </c>
      <c r="F13513" s="4"/>
    </row>
    <row r="13514" spans="1:6" ht="13.2" x14ac:dyDescent="0.25">
      <c r="A13514" s="5">
        <v>44886</v>
      </c>
      <c r="B13514" s="6">
        <v>217.18</v>
      </c>
      <c r="C13514" s="6">
        <v>241.87766999999999</v>
      </c>
      <c r="D13514" s="6">
        <v>0.10210810282735</v>
      </c>
      <c r="E13514" s="4">
        <f t="shared" si="52"/>
        <v>0.11919104155353703</v>
      </c>
      <c r="F13514" s="4"/>
    </row>
    <row r="13515" spans="1:6" ht="13.2" x14ac:dyDescent="0.25">
      <c r="A13515" s="5">
        <v>44886.041666666664</v>
      </c>
      <c r="B13515" s="6">
        <v>303.16000000000003</v>
      </c>
      <c r="C13515" s="6">
        <v>272.00893000000002</v>
      </c>
      <c r="D13515" s="6">
        <v>0.114522232781107</v>
      </c>
      <c r="E13515" s="4">
        <f t="shared" si="52"/>
        <v>0.12099001463498577</v>
      </c>
      <c r="F13515" s="4"/>
    </row>
    <row r="13516" spans="1:6" ht="13.2" x14ac:dyDescent="0.25">
      <c r="A13516" s="5">
        <v>44886.083333333336</v>
      </c>
      <c r="B13516" s="6">
        <v>305.98</v>
      </c>
      <c r="C13516" s="6">
        <v>282.10887000000002</v>
      </c>
      <c r="D13516" s="6">
        <v>8.4616729704386703E-2</v>
      </c>
      <c r="E13516" s="4">
        <f t="shared" si="52"/>
        <v>0.12097379341028774</v>
      </c>
      <c r="F13516" s="4"/>
    </row>
    <row r="13517" spans="1:6" ht="13.2" x14ac:dyDescent="0.25">
      <c r="A13517" s="5">
        <v>44886.125</v>
      </c>
      <c r="B13517" s="6">
        <v>309.38</v>
      </c>
      <c r="C13517" s="6">
        <v>279.40388999999999</v>
      </c>
      <c r="D13517" s="6">
        <v>0.107285943656689</v>
      </c>
      <c r="E13517" s="4">
        <f t="shared" si="52"/>
        <v>0.12114416765941621</v>
      </c>
      <c r="F13517" s="4"/>
    </row>
    <row r="13518" spans="1:6" ht="13.2" x14ac:dyDescent="0.25">
      <c r="A13518" s="5">
        <v>44886.166666666664</v>
      </c>
      <c r="B13518" s="6">
        <v>314.8</v>
      </c>
      <c r="C13518" s="6">
        <v>279.42021999999997</v>
      </c>
      <c r="D13518" s="6">
        <v>0.12661853891604499</v>
      </c>
      <c r="E13518" s="4">
        <f t="shared" si="52"/>
        <v>0.12038413719355105</v>
      </c>
      <c r="F13518" s="4"/>
    </row>
    <row r="13519" spans="1:6" ht="13.2" x14ac:dyDescent="0.25">
      <c r="A13519" s="5">
        <v>44886.208333333336</v>
      </c>
      <c r="B13519" s="6">
        <v>304.74</v>
      </c>
      <c r="C13519" s="6">
        <v>284.87461000000002</v>
      </c>
      <c r="D13519" s="6">
        <v>6.9733803233640201E-2</v>
      </c>
      <c r="E13519" s="4">
        <f t="shared" si="52"/>
        <v>0.11808841457496951</v>
      </c>
      <c r="F13519" s="4"/>
    </row>
    <row r="13520" spans="1:6" ht="13.2" x14ac:dyDescent="0.25">
      <c r="A13520" s="5">
        <v>44886.25</v>
      </c>
      <c r="B13520" s="6">
        <v>308.27</v>
      </c>
      <c r="C13520" s="6">
        <v>286.65938</v>
      </c>
      <c r="D13520" s="6">
        <v>7.5387799973613195E-2</v>
      </c>
      <c r="E13520" s="4">
        <f t="shared" si="52"/>
        <v>0.11584216561734052</v>
      </c>
      <c r="F13520" s="4"/>
    </row>
    <row r="13521" spans="1:6" ht="13.2" x14ac:dyDescent="0.25">
      <c r="A13521" s="5">
        <v>44886.291666666664</v>
      </c>
      <c r="B13521" s="6">
        <v>307.83</v>
      </c>
      <c r="C13521" s="6">
        <v>283.01504999999997</v>
      </c>
      <c r="D13521" s="6">
        <v>8.7680672812276206E-2</v>
      </c>
      <c r="E13521" s="4">
        <f t="shared" si="52"/>
        <v>0.11389508034446356</v>
      </c>
      <c r="F13521" s="4"/>
    </row>
    <row r="13522" spans="1:6" ht="13.2" x14ac:dyDescent="0.25">
      <c r="A13522" s="5">
        <v>44886.333333333336</v>
      </c>
      <c r="B13522" s="6">
        <v>304.38</v>
      </c>
      <c r="C13522" s="6">
        <v>281.04771</v>
      </c>
      <c r="D13522" s="6">
        <v>8.3018965000639905E-2</v>
      </c>
      <c r="E13522" s="4">
        <f t="shared" si="52"/>
        <v>0.11339227206559975</v>
      </c>
      <c r="F13522" s="4"/>
    </row>
    <row r="13523" spans="1:6" ht="13.2" x14ac:dyDescent="0.25">
      <c r="A13523" s="5">
        <v>44886.375</v>
      </c>
      <c r="B13523" s="6">
        <v>299.5</v>
      </c>
      <c r="C13523" s="6">
        <v>280.39112999999998</v>
      </c>
      <c r="D13523" s="6">
        <v>6.8150764968920405E-2</v>
      </c>
      <c r="E13523" s="4">
        <f t="shared" si="52"/>
        <v>0.11099819892867402</v>
      </c>
      <c r="F13523" s="4"/>
    </row>
    <row r="13524" spans="1:6" ht="13.2" x14ac:dyDescent="0.25">
      <c r="A13524" s="5">
        <v>44886.416666666664</v>
      </c>
      <c r="B13524" s="6">
        <v>301.97000000000003</v>
      </c>
      <c r="C13524" s="6">
        <v>282.87844000000001</v>
      </c>
      <c r="D13524" s="6">
        <v>6.7490332596573999E-2</v>
      </c>
      <c r="E13524" s="4">
        <f t="shared" si="52"/>
        <v>0.10870506571438741</v>
      </c>
      <c r="F13524" s="4"/>
    </row>
    <row r="13525" spans="1:6" ht="13.2" x14ac:dyDescent="0.25">
      <c r="A13525" s="5">
        <v>44886.458333333336</v>
      </c>
      <c r="B13525" s="6">
        <v>305.33</v>
      </c>
      <c r="C13525" s="6">
        <v>284.83398</v>
      </c>
      <c r="D13525" s="6">
        <v>7.1957776947820504E-2</v>
      </c>
      <c r="E13525" s="4">
        <f t="shared" si="52"/>
        <v>0.10711613760955553</v>
      </c>
      <c r="F13525" s="4"/>
    </row>
    <row r="13526" spans="1:6" ht="13.2" x14ac:dyDescent="0.25">
      <c r="A13526" s="5">
        <v>44886.5</v>
      </c>
      <c r="B13526" s="6">
        <v>313.98</v>
      </c>
      <c r="C13526" s="6">
        <v>285.20004</v>
      </c>
      <c r="D13526" s="6">
        <v>0.100911486548178</v>
      </c>
      <c r="E13526" s="4">
        <f t="shared" si="52"/>
        <v>0.1059381258740706</v>
      </c>
      <c r="F13526" s="4"/>
    </row>
    <row r="13527" spans="1:6" ht="13.2" x14ac:dyDescent="0.25">
      <c r="A13527" s="5">
        <v>44886.541666666664</v>
      </c>
      <c r="B13527" s="6">
        <v>318.02999999999997</v>
      </c>
      <c r="C13527" s="6">
        <v>285.31033000000002</v>
      </c>
      <c r="D13527" s="6">
        <v>0.114680986138847</v>
      </c>
      <c r="E13527" s="4">
        <f t="shared" si="52"/>
        <v>0.10582131546432687</v>
      </c>
      <c r="F13527" s="4"/>
    </row>
    <row r="13528" spans="1:6" ht="13.2" x14ac:dyDescent="0.25">
      <c r="A13528" s="5">
        <v>44886.583333333336</v>
      </c>
      <c r="B13528" s="6">
        <v>314.89</v>
      </c>
      <c r="C13528" s="6">
        <v>281.11336</v>
      </c>
      <c r="D13528" s="6">
        <v>0.120153094111215</v>
      </c>
      <c r="E13528" s="4">
        <f t="shared" si="52"/>
        <v>0.10484817933654066</v>
      </c>
      <c r="F13528" s="4"/>
    </row>
    <row r="13529" spans="1:6" ht="13.2" x14ac:dyDescent="0.25">
      <c r="A13529" s="5">
        <v>44886.625</v>
      </c>
      <c r="B13529" s="6">
        <v>310.27</v>
      </c>
      <c r="C13529" s="6">
        <v>252.80276000000001</v>
      </c>
      <c r="D13529" s="6">
        <v>0.227320461216483</v>
      </c>
      <c r="E13529" s="4">
        <f t="shared" si="52"/>
        <v>0.10417304598787273</v>
      </c>
      <c r="F13529" s="4"/>
    </row>
    <row r="13530" spans="1:6" ht="13.2" x14ac:dyDescent="0.25">
      <c r="A13530" s="5">
        <v>44886.666666666664</v>
      </c>
      <c r="B13530" s="6">
        <v>247.77</v>
      </c>
      <c r="C13530" s="6">
        <v>204.60196999999999</v>
      </c>
      <c r="D13530" s="6">
        <v>0.210985407423007</v>
      </c>
      <c r="E13530" s="4">
        <f t="shared" si="52"/>
        <v>0.10529414965106672</v>
      </c>
      <c r="F13530" s="4"/>
    </row>
    <row r="13531" spans="1:6" ht="13.2" x14ac:dyDescent="0.25">
      <c r="A13531" s="5">
        <v>44886.708333333336</v>
      </c>
      <c r="B13531" s="6">
        <v>178.66</v>
      </c>
      <c r="C13531" s="6">
        <v>165.16924</v>
      </c>
      <c r="D13531" s="6">
        <v>8.1678404526169604E-2</v>
      </c>
      <c r="E13531" s="4">
        <f t="shared" si="52"/>
        <v>0.1076704486393541</v>
      </c>
      <c r="F13531" s="4"/>
    </row>
    <row r="13532" spans="1:6" ht="13.2" x14ac:dyDescent="0.25">
      <c r="A13532" s="5">
        <v>44886.75</v>
      </c>
      <c r="B13532" s="6">
        <v>169.56</v>
      </c>
      <c r="C13532" s="6">
        <v>153.61055999999999</v>
      </c>
      <c r="D13532" s="6">
        <v>0.103830361662635</v>
      </c>
      <c r="E13532" s="4">
        <f t="shared" si="52"/>
        <v>0.11050560434075714</v>
      </c>
      <c r="F13532" s="4"/>
    </row>
    <row r="13533" spans="1:6" ht="13.2" x14ac:dyDescent="0.25">
      <c r="A13533" s="5">
        <v>44886.791666666664</v>
      </c>
      <c r="B13533" s="6">
        <v>167.05</v>
      </c>
      <c r="C13533" s="6">
        <v>156.05804000000001</v>
      </c>
      <c r="D13533" s="6">
        <v>7.0435076590735099E-2</v>
      </c>
      <c r="E13533" s="4">
        <f t="shared" si="52"/>
        <v>0.11111060209993795</v>
      </c>
      <c r="F13533" s="4"/>
    </row>
    <row r="13534" spans="1:6" ht="13.2" x14ac:dyDescent="0.25">
      <c r="A13534" s="5">
        <v>44886.833333333336</v>
      </c>
      <c r="B13534" s="6">
        <v>175.09</v>
      </c>
      <c r="C13534" s="6">
        <v>155.53083000000001</v>
      </c>
      <c r="D13534" s="6">
        <v>0.125757510584878</v>
      </c>
      <c r="E13534" s="4">
        <f t="shared" si="52"/>
        <v>0.11438390505758135</v>
      </c>
      <c r="F13534" s="4"/>
    </row>
    <row r="13535" spans="1:6" ht="13.2" x14ac:dyDescent="0.25">
      <c r="A13535" s="5">
        <v>44886.875</v>
      </c>
      <c r="B13535" s="6">
        <v>173.08</v>
      </c>
      <c r="C13535" s="6">
        <v>157.87673000000001</v>
      </c>
      <c r="D13535" s="6">
        <v>9.6298358852504706E-2</v>
      </c>
      <c r="E13535" s="4">
        <f t="shared" si="52"/>
        <v>0.11494663836683584</v>
      </c>
      <c r="F13535" s="4"/>
    </row>
    <row r="13536" spans="1:6" ht="13.2" x14ac:dyDescent="0.25">
      <c r="A13536" s="5">
        <v>44886.916666666664</v>
      </c>
      <c r="B13536" s="6">
        <v>181.81</v>
      </c>
      <c r="C13536" s="6">
        <v>171.80163999999999</v>
      </c>
      <c r="D13536" s="6">
        <v>5.8255322824624999E-2</v>
      </c>
      <c r="E13536" s="4">
        <f t="shared" si="52"/>
        <v>0.10973911648522632</v>
      </c>
      <c r="F13536" s="4"/>
    </row>
    <row r="13537" spans="1:6" ht="13.2" x14ac:dyDescent="0.25">
      <c r="A13537" s="5">
        <v>44886.958333333336</v>
      </c>
      <c r="B13537" s="6">
        <v>215.51</v>
      </c>
      <c r="C13537" s="6">
        <v>198.60968</v>
      </c>
      <c r="D13537" s="6">
        <v>8.5093133426326406E-2</v>
      </c>
      <c r="E13537" s="4">
        <f t="shared" si="52"/>
        <v>0.1022488028051944</v>
      </c>
      <c r="F13537" s="4"/>
    </row>
    <row r="13538" spans="1:6" ht="13.2" x14ac:dyDescent="0.25">
      <c r="A13538" s="5">
        <v>44884</v>
      </c>
      <c r="B13538" s="6">
        <v>215.95</v>
      </c>
      <c r="C13538" s="6">
        <v>234.91471000000001</v>
      </c>
      <c r="D13538" s="6">
        <v>8.0730193524279598E-2</v>
      </c>
      <c r="E13538" s="4">
        <f t="shared" si="52"/>
        <v>0.10135805658423315</v>
      </c>
      <c r="F13538" s="4"/>
    </row>
    <row r="13539" spans="1:6" ht="13.2" x14ac:dyDescent="0.25">
      <c r="A13539" s="5">
        <v>44884.041666666664</v>
      </c>
      <c r="B13539" s="6">
        <v>291.24</v>
      </c>
      <c r="C13539" s="6">
        <v>271.81952000000001</v>
      </c>
      <c r="D13539" s="6">
        <v>7.1446230204512101E-2</v>
      </c>
      <c r="E13539" s="4">
        <f t="shared" si="52"/>
        <v>9.9563223143541713E-2</v>
      </c>
      <c r="F13539" s="4"/>
    </row>
    <row r="13540" spans="1:6" ht="13.2" x14ac:dyDescent="0.25">
      <c r="A13540" s="5">
        <v>44884.083333333336</v>
      </c>
      <c r="B13540" s="6">
        <v>304.81</v>
      </c>
      <c r="C13540" s="6">
        <v>282.85748999999998</v>
      </c>
      <c r="D13540" s="6">
        <v>7.7609788590007001E-2</v>
      </c>
      <c r="E13540" s="4">
        <f t="shared" ref="E13540:E13794" si="53">AVERAGE(D13517:D13540)</f>
        <v>9.92712672637759E-2</v>
      </c>
      <c r="F13540" s="4"/>
    </row>
    <row r="13541" spans="1:6" ht="13.2" x14ac:dyDescent="0.25">
      <c r="A13541" s="5">
        <v>44884.125</v>
      </c>
      <c r="B13541" s="6">
        <v>302.64999999999998</v>
      </c>
      <c r="C13541" s="6">
        <v>280.42270000000002</v>
      </c>
      <c r="D13541" s="6">
        <v>7.9263554626640198E-2</v>
      </c>
      <c r="E13541" s="4">
        <f t="shared" si="53"/>
        <v>9.8103667720857171E-2</v>
      </c>
      <c r="F13541" s="4"/>
    </row>
    <row r="13542" spans="1:6" ht="13.2" x14ac:dyDescent="0.25">
      <c r="A13542" s="5">
        <v>44884.166666666664</v>
      </c>
      <c r="B13542" s="6">
        <v>291.70999999999998</v>
      </c>
      <c r="C13542" s="6">
        <v>282.96168</v>
      </c>
      <c r="D13542" s="6">
        <v>3.09169778748839E-2</v>
      </c>
      <c r="E13542" s="4">
        <f t="shared" si="53"/>
        <v>9.4116102677475458E-2</v>
      </c>
      <c r="F13542" s="4"/>
    </row>
    <row r="13543" spans="1:6" ht="13.2" x14ac:dyDescent="0.25">
      <c r="A13543" s="5">
        <v>44884.208333333336</v>
      </c>
      <c r="B13543" s="6">
        <v>281.99</v>
      </c>
      <c r="C13543" s="6">
        <v>290.83814999999998</v>
      </c>
      <c r="D13543" s="6">
        <v>3.04229345428031E-2</v>
      </c>
      <c r="E13543" s="4">
        <f t="shared" si="53"/>
        <v>9.2478149815357277E-2</v>
      </c>
      <c r="F13543" s="4"/>
    </row>
    <row r="13544" spans="1:6" ht="13.2" x14ac:dyDescent="0.25">
      <c r="A13544" s="5">
        <v>44884.25</v>
      </c>
      <c r="B13544" s="6">
        <v>281.73</v>
      </c>
      <c r="C13544" s="6">
        <v>294.77537999999998</v>
      </c>
      <c r="D13544" s="6">
        <v>4.4255324172595298E-2</v>
      </c>
      <c r="E13544" s="4">
        <f t="shared" si="53"/>
        <v>9.1180963323648168E-2</v>
      </c>
      <c r="F13544" s="4"/>
    </row>
    <row r="13545" spans="1:6" ht="13.2" x14ac:dyDescent="0.25">
      <c r="A13545" s="5">
        <v>44884.291666666664</v>
      </c>
      <c r="B13545" s="6">
        <v>285.37</v>
      </c>
      <c r="C13545" s="6">
        <v>292.53813000000002</v>
      </c>
      <c r="D13545" s="6">
        <v>2.4503233134087501E-2</v>
      </c>
      <c r="E13545" s="4">
        <f t="shared" si="53"/>
        <v>8.854857000372364E-2</v>
      </c>
      <c r="F13545" s="4"/>
    </row>
    <row r="13546" spans="1:6" ht="13.2" x14ac:dyDescent="0.25">
      <c r="A13546" s="5">
        <v>44884.333333333336</v>
      </c>
      <c r="B13546" s="6">
        <v>285.77999999999997</v>
      </c>
      <c r="C13546" s="6">
        <v>289.24417</v>
      </c>
      <c r="D13546" s="6">
        <v>1.1976628604130599E-2</v>
      </c>
      <c r="E13546" s="4">
        <f t="shared" si="53"/>
        <v>8.5588472653869083E-2</v>
      </c>
      <c r="F13546" s="4"/>
    </row>
    <row r="13547" spans="1:6" ht="13.2" x14ac:dyDescent="0.25">
      <c r="A13547" s="5">
        <v>44884.375</v>
      </c>
      <c r="B13547" s="6">
        <v>290.08999999999997</v>
      </c>
      <c r="C13547" s="6">
        <v>288.29788000000002</v>
      </c>
      <c r="D13547" s="6">
        <v>6.2162094289418702E-3</v>
      </c>
      <c r="E13547" s="4">
        <f t="shared" si="53"/>
        <v>8.3007866173036654E-2</v>
      </c>
      <c r="F13547" s="4"/>
    </row>
    <row r="13548" spans="1:6" ht="13.2" x14ac:dyDescent="0.25">
      <c r="A13548" s="5">
        <v>44884.416666666664</v>
      </c>
      <c r="B13548" s="6">
        <v>279.93</v>
      </c>
      <c r="C13548" s="6">
        <v>294.58787999999998</v>
      </c>
      <c r="D13548" s="6">
        <v>4.9757240521911397E-2</v>
      </c>
      <c r="E13548" s="4">
        <f t="shared" si="53"/>
        <v>8.2268987336592367E-2</v>
      </c>
      <c r="F13548" s="4"/>
    </row>
    <row r="13549" spans="1:6" ht="13.2" x14ac:dyDescent="0.25">
      <c r="A13549" s="5">
        <v>44884.458333333336</v>
      </c>
      <c r="B13549" s="6">
        <v>285.76</v>
      </c>
      <c r="C13549" s="6">
        <v>298.57679999999999</v>
      </c>
      <c r="D13549" s="6">
        <v>4.2926309076927599E-2</v>
      </c>
      <c r="E13549" s="4">
        <f t="shared" si="53"/>
        <v>8.1059342841971832E-2</v>
      </c>
      <c r="F13549" s="4"/>
    </row>
    <row r="13550" spans="1:6" ht="13.2" x14ac:dyDescent="0.25">
      <c r="A13550" s="5">
        <v>44884.5</v>
      </c>
      <c r="B13550" s="6">
        <v>289.56</v>
      </c>
      <c r="C13550" s="6">
        <v>297.298</v>
      </c>
      <c r="D13550" s="6">
        <v>2.6027756661665999E-2</v>
      </c>
      <c r="E13550" s="4">
        <f t="shared" si="53"/>
        <v>7.7939187430033849E-2</v>
      </c>
      <c r="F13550" s="4"/>
    </row>
    <row r="13551" spans="1:6" ht="13.2" x14ac:dyDescent="0.25">
      <c r="A13551" s="5">
        <v>44884.541666666664</v>
      </c>
      <c r="B13551" s="6">
        <v>296.79000000000002</v>
      </c>
      <c r="C13551" s="6">
        <v>297.59512000000001</v>
      </c>
      <c r="D13551" s="6">
        <v>2.70542070716747E-3</v>
      </c>
      <c r="E13551" s="4">
        <f t="shared" si="53"/>
        <v>7.3273538870380517E-2</v>
      </c>
      <c r="F13551" s="4"/>
    </row>
    <row r="13552" spans="1:6" ht="13.2" x14ac:dyDescent="0.25">
      <c r="A13552" s="5">
        <v>44884.583333333336</v>
      </c>
      <c r="B13552" s="6">
        <v>301.14999999999998</v>
      </c>
      <c r="C13552" s="6">
        <v>297.41908999999998</v>
      </c>
      <c r="D13552" s="6">
        <v>1.2544285573599099E-2</v>
      </c>
      <c r="E13552" s="4">
        <f t="shared" si="53"/>
        <v>6.878983851464654E-2</v>
      </c>
      <c r="F13552" s="4"/>
    </row>
    <row r="13553" spans="1:6" ht="13.2" x14ac:dyDescent="0.25">
      <c r="A13553" s="5">
        <v>44884.625</v>
      </c>
      <c r="B13553" s="6">
        <v>294.60000000000002</v>
      </c>
      <c r="C13553" s="6">
        <v>267.68284999999997</v>
      </c>
      <c r="D13553" s="6">
        <v>0.100556124533193</v>
      </c>
      <c r="E13553" s="4">
        <f t="shared" si="53"/>
        <v>6.3507991152842766E-2</v>
      </c>
      <c r="F13553" s="4"/>
    </row>
    <row r="13554" spans="1:6" ht="13.2" x14ac:dyDescent="0.25">
      <c r="A13554" s="5">
        <v>44884.666666666664</v>
      </c>
      <c r="B13554" s="6">
        <v>222.89</v>
      </c>
      <c r="C13554" s="6">
        <v>208.90672000000001</v>
      </c>
      <c r="D13554" s="6">
        <v>6.6935520312606397E-2</v>
      </c>
      <c r="E13554" s="4">
        <f t="shared" si="53"/>
        <v>5.7505912523242747E-2</v>
      </c>
      <c r="F13554" s="4"/>
    </row>
    <row r="13555" spans="1:6" ht="13.2" x14ac:dyDescent="0.25">
      <c r="A13555" s="5">
        <v>44884.708333333336</v>
      </c>
      <c r="B13555" s="6">
        <v>142.05000000000001</v>
      </c>
      <c r="C13555" s="6">
        <v>158.17207999999999</v>
      </c>
      <c r="D13555" s="6">
        <v>0.101927470385418</v>
      </c>
      <c r="E13555" s="4">
        <f t="shared" si="53"/>
        <v>5.8349623600711435E-2</v>
      </c>
      <c r="F13555" s="4"/>
    </row>
    <row r="13556" spans="1:6" ht="13.2" x14ac:dyDescent="0.25">
      <c r="A13556" s="5">
        <v>44884.75</v>
      </c>
      <c r="B13556" s="6">
        <v>133.91</v>
      </c>
      <c r="C13556" s="6">
        <v>141.25169</v>
      </c>
      <c r="D13556" s="6">
        <v>5.1975944500203798E-2</v>
      </c>
      <c r="E13556" s="4">
        <f t="shared" si="53"/>
        <v>5.6189022885610125E-2</v>
      </c>
      <c r="F13556" s="4"/>
    </row>
    <row r="13557" spans="1:6" ht="13.2" x14ac:dyDescent="0.25">
      <c r="A13557" s="5">
        <v>44884.791666666664</v>
      </c>
      <c r="B13557" s="6">
        <v>134.37</v>
      </c>
      <c r="C13557" s="6">
        <v>141.19981000000001</v>
      </c>
      <c r="D13557" s="6">
        <v>4.8369824293672897E-2</v>
      </c>
      <c r="E13557" s="4">
        <f t="shared" si="53"/>
        <v>5.5269637373232539E-2</v>
      </c>
      <c r="F13557" s="4"/>
    </row>
    <row r="13558" spans="1:6" ht="13.2" x14ac:dyDescent="0.25">
      <c r="A13558" s="5">
        <v>44884.833333333336</v>
      </c>
      <c r="B13558" s="6">
        <v>140.91</v>
      </c>
      <c r="C13558" s="6">
        <v>138.86965000000001</v>
      </c>
      <c r="D13558" s="6">
        <v>1.46925552127479E-2</v>
      </c>
      <c r="E13558" s="4">
        <f t="shared" si="53"/>
        <v>5.0641930899393783E-2</v>
      </c>
      <c r="F13558" s="4"/>
    </row>
    <row r="13559" spans="1:6" ht="13.2" x14ac:dyDescent="0.25">
      <c r="A13559" s="5">
        <v>44884.875</v>
      </c>
      <c r="B13559" s="6">
        <v>142.43</v>
      </c>
      <c r="C13559" s="6">
        <v>140.57477</v>
      </c>
      <c r="D13559" s="6">
        <v>1.3197460682311601E-2</v>
      </c>
      <c r="E13559" s="4">
        <f t="shared" si="53"/>
        <v>4.7179393475635739E-2</v>
      </c>
      <c r="F13559" s="4"/>
    </row>
    <row r="13560" spans="1:6" ht="13.2" x14ac:dyDescent="0.25">
      <c r="A13560" s="5">
        <v>44884.916666666664</v>
      </c>
      <c r="B13560" s="6">
        <v>143.19999999999999</v>
      </c>
      <c r="C13560" s="6">
        <v>153.61299</v>
      </c>
      <c r="D13560" s="6">
        <v>6.77871708636099E-2</v>
      </c>
      <c r="E13560" s="4">
        <f t="shared" si="53"/>
        <v>4.7576553810593447E-2</v>
      </c>
      <c r="F13560" s="4"/>
    </row>
    <row r="13561" spans="1:6" ht="13.2" x14ac:dyDescent="0.25">
      <c r="A13561" s="5">
        <v>44884.958333333336</v>
      </c>
      <c r="B13561" s="6">
        <v>151</v>
      </c>
      <c r="C13561" s="6">
        <v>182.34912</v>
      </c>
      <c r="D13561" s="6">
        <v>0.17191813154897501</v>
      </c>
      <c r="E13561" s="4">
        <f t="shared" si="53"/>
        <v>5.1194262065703801E-2</v>
      </c>
      <c r="F13561" s="4"/>
    </row>
    <row r="13562" spans="1:6" ht="13.2" x14ac:dyDescent="0.25">
      <c r="A13562" s="5">
        <v>44885</v>
      </c>
      <c r="B13562" s="6">
        <v>201.68</v>
      </c>
      <c r="C13562" s="6">
        <v>238.23116999999999</v>
      </c>
      <c r="D13562" s="6">
        <v>0.153427320194918</v>
      </c>
      <c r="E13562" s="4">
        <f t="shared" si="53"/>
        <v>5.4223309010313726E-2</v>
      </c>
      <c r="F13562" s="4"/>
    </row>
    <row r="13563" spans="1:6" ht="13.2" x14ac:dyDescent="0.25">
      <c r="A13563" s="5">
        <v>44885.041666666664</v>
      </c>
      <c r="B13563" s="6">
        <v>291.42</v>
      </c>
      <c r="C13563" s="6">
        <v>271.00506999999999</v>
      </c>
      <c r="D13563" s="6">
        <v>7.5330435699966794E-2</v>
      </c>
      <c r="E13563" s="4">
        <f t="shared" si="53"/>
        <v>5.4385150905957691E-2</v>
      </c>
      <c r="F13563" s="4"/>
    </row>
    <row r="13564" spans="1:6" ht="13.2" x14ac:dyDescent="0.25">
      <c r="A13564" s="5">
        <v>44885.083333333336</v>
      </c>
      <c r="B13564" s="6">
        <v>304.44</v>
      </c>
      <c r="C13564" s="6">
        <v>282.69891999999999</v>
      </c>
      <c r="D13564" s="6">
        <v>7.6905422914243904E-2</v>
      </c>
      <c r="E13564" s="4">
        <f t="shared" si="53"/>
        <v>5.4355802336134233E-2</v>
      </c>
      <c r="F13564" s="4"/>
    </row>
    <row r="13565" spans="1:6" ht="13.2" x14ac:dyDescent="0.25">
      <c r="A13565" s="5">
        <v>44885.125</v>
      </c>
      <c r="B13565" s="6">
        <v>306.19</v>
      </c>
      <c r="C13565" s="6">
        <v>282.12824000000001</v>
      </c>
      <c r="D13565" s="6">
        <v>8.5286605835700705E-2</v>
      </c>
      <c r="E13565" s="4">
        <f t="shared" si="53"/>
        <v>5.4606762803178416E-2</v>
      </c>
      <c r="F13565" s="4"/>
    </row>
    <row r="13566" spans="1:6" ht="13.2" x14ac:dyDescent="0.25">
      <c r="A13566" s="5">
        <v>44885.166666666664</v>
      </c>
      <c r="B13566" s="6">
        <v>318.73</v>
      </c>
      <c r="C13566" s="6">
        <v>284.77737999999999</v>
      </c>
      <c r="D13566" s="6">
        <v>0.11922512946779699</v>
      </c>
      <c r="E13566" s="4">
        <f t="shared" si="53"/>
        <v>5.8286269119549788E-2</v>
      </c>
      <c r="F13566" s="4"/>
    </row>
    <row r="13567" spans="1:6" ht="13.2" x14ac:dyDescent="0.25">
      <c r="A13567" s="5">
        <v>44885.208333333336</v>
      </c>
      <c r="B13567" s="6">
        <v>319.83</v>
      </c>
      <c r="C13567" s="6">
        <v>292.27769999999998</v>
      </c>
      <c r="D13567" s="6">
        <v>9.4267540766880195E-2</v>
      </c>
      <c r="E13567" s="4">
        <f t="shared" si="53"/>
        <v>6.0946461045552992E-2</v>
      </c>
      <c r="F13567" s="4"/>
    </row>
    <row r="13568" spans="1:6" ht="13.2" x14ac:dyDescent="0.25">
      <c r="A13568" s="5">
        <v>44885.25</v>
      </c>
      <c r="B13568" s="6">
        <v>322.88</v>
      </c>
      <c r="C13568" s="6">
        <v>295.72573</v>
      </c>
      <c r="D13568" s="6">
        <v>9.1822480242081006E-2</v>
      </c>
      <c r="E13568" s="4">
        <f t="shared" si="53"/>
        <v>6.2928425881781574E-2</v>
      </c>
      <c r="F13568" s="4"/>
    </row>
    <row r="13569" spans="1:6" ht="13.2" x14ac:dyDescent="0.25">
      <c r="A13569" s="5">
        <v>44885.291666666664</v>
      </c>
      <c r="B13569" s="6">
        <v>318.89</v>
      </c>
      <c r="C13569" s="6">
        <v>292.86819000000003</v>
      </c>
      <c r="D13569" s="6">
        <v>8.8851609319537006E-2</v>
      </c>
      <c r="E13569" s="4">
        <f t="shared" si="53"/>
        <v>6.5609608222841967E-2</v>
      </c>
      <c r="F13569" s="4"/>
    </row>
    <row r="13570" spans="1:6" ht="13.2" x14ac:dyDescent="0.25">
      <c r="A13570" s="5">
        <v>44885.333333333336</v>
      </c>
      <c r="B13570" s="6">
        <v>304.73</v>
      </c>
      <c r="C13570" s="6">
        <v>289.96812</v>
      </c>
      <c r="D13570" s="6">
        <v>5.0908630921219902E-2</v>
      </c>
      <c r="E13570" s="4">
        <f t="shared" si="53"/>
        <v>6.7231774986054024E-2</v>
      </c>
      <c r="F13570" s="4"/>
    </row>
    <row r="13571" spans="1:6" ht="13.2" x14ac:dyDescent="0.25">
      <c r="A13571" s="5">
        <v>44885.375</v>
      </c>
      <c r="B13571" s="6">
        <v>311.64999999999998</v>
      </c>
      <c r="C13571" s="6">
        <v>288.52202</v>
      </c>
      <c r="D13571" s="6">
        <v>8.0160190199694198E-2</v>
      </c>
      <c r="E13571" s="4">
        <f t="shared" si="53"/>
        <v>7.0312774184835378E-2</v>
      </c>
      <c r="F13571" s="4"/>
    </row>
    <row r="13572" spans="1:6" ht="13.2" x14ac:dyDescent="0.25">
      <c r="A13572" s="5">
        <v>44885.416666666664</v>
      </c>
      <c r="B13572" s="6">
        <v>310.95</v>
      </c>
      <c r="C13572" s="6">
        <v>292.21384</v>
      </c>
      <c r="D13572" s="6">
        <v>6.4117976068484503E-2</v>
      </c>
      <c r="E13572" s="4">
        <f t="shared" si="53"/>
        <v>7.0911138165942592E-2</v>
      </c>
      <c r="F13572" s="4"/>
    </row>
    <row r="13573" spans="1:6" ht="13.2" x14ac:dyDescent="0.25">
      <c r="A13573" s="5">
        <v>44885.458333333336</v>
      </c>
      <c r="B13573" s="6">
        <v>306.83999999999997</v>
      </c>
      <c r="C13573" s="6">
        <v>295.37738000000002</v>
      </c>
      <c r="D13573" s="6">
        <v>3.88066953535844E-2</v>
      </c>
      <c r="E13573" s="4">
        <f t="shared" si="53"/>
        <v>7.0739487594136619E-2</v>
      </c>
      <c r="F13573" s="4"/>
    </row>
    <row r="13574" spans="1:6" ht="13.2" x14ac:dyDescent="0.25">
      <c r="A13574" s="5">
        <v>44885.5</v>
      </c>
      <c r="B13574" s="6">
        <v>312.95999999999998</v>
      </c>
      <c r="C13574" s="6">
        <v>295.63146</v>
      </c>
      <c r="D13574" s="6">
        <v>5.8615344929798599E-2</v>
      </c>
      <c r="E13574" s="4">
        <f t="shared" si="53"/>
        <v>7.2097303771975471E-2</v>
      </c>
      <c r="F13574" s="4"/>
    </row>
    <row r="13575" spans="1:6" ht="13.2" x14ac:dyDescent="0.25">
      <c r="A13575" s="5">
        <v>44885.541666666664</v>
      </c>
      <c r="B13575" s="6">
        <v>311.77</v>
      </c>
      <c r="C13575" s="6">
        <v>294.99898000000002</v>
      </c>
      <c r="D13575" s="6">
        <v>5.68511118241831E-2</v>
      </c>
      <c r="E13575" s="4">
        <f t="shared" si="53"/>
        <v>7.4353374235184455E-2</v>
      </c>
      <c r="F13575" s="4"/>
    </row>
    <row r="13576" spans="1:6" ht="13.2" x14ac:dyDescent="0.25">
      <c r="A13576" s="5">
        <v>44885.583333333336</v>
      </c>
      <c r="B13576" s="6">
        <v>312.7</v>
      </c>
      <c r="C13576" s="6">
        <v>290.06268999999998</v>
      </c>
      <c r="D13576" s="6">
        <v>7.8042818950620693E-2</v>
      </c>
      <c r="E13576" s="4">
        <f t="shared" si="53"/>
        <v>7.7082479792560346E-2</v>
      </c>
      <c r="F13576" s="4"/>
    </row>
    <row r="13577" spans="1:6" ht="13.2" x14ac:dyDescent="0.25">
      <c r="A13577" s="5">
        <v>44885.625</v>
      </c>
      <c r="B13577" s="6">
        <v>298.36</v>
      </c>
      <c r="C13577" s="6">
        <v>258.24387999999999</v>
      </c>
      <c r="D13577" s="6">
        <v>0.155341996875201</v>
      </c>
      <c r="E13577" s="4">
        <f t="shared" si="53"/>
        <v>7.9365224473477353E-2</v>
      </c>
      <c r="F13577" s="4"/>
    </row>
    <row r="13578" spans="1:6" ht="13.2" x14ac:dyDescent="0.25">
      <c r="A13578" s="5">
        <v>44885.666666666664</v>
      </c>
      <c r="B13578" s="6">
        <v>221.66</v>
      </c>
      <c r="C13578" s="6">
        <v>203.85732999999999</v>
      </c>
      <c r="D13578" s="6">
        <v>8.7329064890627195E-2</v>
      </c>
      <c r="E13578" s="4">
        <f t="shared" si="53"/>
        <v>8.0214955497561538E-2</v>
      </c>
      <c r="F13578" s="4"/>
    </row>
    <row r="13579" spans="1:6" ht="13.2" x14ac:dyDescent="0.25">
      <c r="A13579" s="5">
        <v>44885.708333333336</v>
      </c>
      <c r="B13579" s="6">
        <v>144.15</v>
      </c>
      <c r="C13579" s="6">
        <v>160.11224000000001</v>
      </c>
      <c r="D13579" s="6">
        <v>9.96940646136735E-2</v>
      </c>
      <c r="E13579" s="4">
        <f t="shared" si="53"/>
        <v>8.0121896923738847E-2</v>
      </c>
      <c r="F13579" s="4"/>
    </row>
    <row r="13580" spans="1:6" ht="13.2" x14ac:dyDescent="0.25">
      <c r="A13580" s="5">
        <v>44885.75</v>
      </c>
      <c r="B13580" s="6">
        <v>134.1</v>
      </c>
      <c r="C13580" s="6">
        <v>147.37983</v>
      </c>
      <c r="D13580" s="6">
        <v>9.0106156317319705E-2</v>
      </c>
      <c r="E13580" s="4">
        <f t="shared" si="53"/>
        <v>8.1710655749452035E-2</v>
      </c>
      <c r="F13580" s="4"/>
    </row>
    <row r="13581" spans="1:6" ht="13.2" x14ac:dyDescent="0.25">
      <c r="A13581" s="5">
        <v>44885.791666666664</v>
      </c>
      <c r="B13581" s="6">
        <v>135.05000000000001</v>
      </c>
      <c r="C13581" s="6">
        <v>148.59157999999999</v>
      </c>
      <c r="D13581" s="6">
        <v>9.1132889225620795E-2</v>
      </c>
      <c r="E13581" s="4">
        <f t="shared" si="53"/>
        <v>8.3492450121616532E-2</v>
      </c>
      <c r="F13581" s="4"/>
    </row>
    <row r="13582" spans="1:6" ht="13.2" x14ac:dyDescent="0.25">
      <c r="A13582" s="5">
        <v>44885.833333333336</v>
      </c>
      <c r="B13582" s="6">
        <v>135.12</v>
      </c>
      <c r="C13582" s="6">
        <v>146.37717000000001</v>
      </c>
      <c r="D13582" s="6">
        <v>7.6905230508282102E-2</v>
      </c>
      <c r="E13582" s="4">
        <f t="shared" si="53"/>
        <v>8.6084644925597129E-2</v>
      </c>
      <c r="F13582" s="4"/>
    </row>
    <row r="13583" spans="1:6" ht="13.2" x14ac:dyDescent="0.25">
      <c r="A13583" s="5">
        <v>44885.875</v>
      </c>
      <c r="B13583" s="6">
        <v>132.26</v>
      </c>
      <c r="C13583" s="6">
        <v>149.02340000000001</v>
      </c>
      <c r="D13583" s="6">
        <v>0.11248837430900099</v>
      </c>
      <c r="E13583" s="4">
        <f t="shared" si="53"/>
        <v>9.0221766326709182E-2</v>
      </c>
      <c r="F13583" s="4"/>
    </row>
    <row r="13584" spans="1:6" ht="13.2" x14ac:dyDescent="0.25">
      <c r="A13584" s="5">
        <v>44885.916666666664</v>
      </c>
      <c r="B13584" s="6">
        <v>132.52000000000001</v>
      </c>
      <c r="C13584" s="6">
        <v>164.3501</v>
      </c>
      <c r="D13584" s="6">
        <v>0.193672531991157</v>
      </c>
      <c r="E13584" s="4">
        <f t="shared" si="53"/>
        <v>9.5466989707023622E-2</v>
      </c>
      <c r="F13584" s="4"/>
    </row>
    <row r="13585" spans="1:6" ht="13.2" x14ac:dyDescent="0.25">
      <c r="A13585" s="5">
        <v>44885.958333333336</v>
      </c>
      <c r="B13585" s="6">
        <v>143.78</v>
      </c>
      <c r="C13585" s="6">
        <v>192.22683000000001</v>
      </c>
      <c r="D13585" s="6">
        <v>0.25202949036822803</v>
      </c>
      <c r="E13585" s="4">
        <f t="shared" si="53"/>
        <v>9.8804962991159165E-2</v>
      </c>
      <c r="F13585" s="4"/>
    </row>
    <row r="13586" spans="1:6" ht="13.2" x14ac:dyDescent="0.25">
      <c r="A13586" s="5">
        <v>44886</v>
      </c>
      <c r="B13586" s="6">
        <v>217.18</v>
      </c>
      <c r="C13586" s="6">
        <v>238.19057000000001</v>
      </c>
      <c r="D13586" s="6">
        <v>8.8209075615377996E-2</v>
      </c>
      <c r="E13586" s="4">
        <f t="shared" si="53"/>
        <v>9.6087536133678361E-2</v>
      </c>
      <c r="F13586" s="4"/>
    </row>
    <row r="13587" spans="1:6" ht="13.2" x14ac:dyDescent="0.25">
      <c r="A13587" s="5">
        <v>44886.041666666664</v>
      </c>
      <c r="B13587" s="6">
        <v>303.16000000000003</v>
      </c>
      <c r="C13587" s="6">
        <v>270.99592999999999</v>
      </c>
      <c r="D13587" s="6">
        <v>0.118688387681689</v>
      </c>
      <c r="E13587" s="4">
        <f t="shared" si="53"/>
        <v>9.7894117466250111E-2</v>
      </c>
      <c r="F13587" s="4"/>
    </row>
    <row r="13588" spans="1:6" ht="13.2" x14ac:dyDescent="0.25">
      <c r="A13588" s="5">
        <v>44886.083333333336</v>
      </c>
      <c r="B13588" s="6">
        <v>305.98</v>
      </c>
      <c r="C13588" s="6">
        <v>283.85476</v>
      </c>
      <c r="D13588" s="6">
        <v>7.7945636705193902E-2</v>
      </c>
      <c r="E13588" s="4">
        <f t="shared" si="53"/>
        <v>9.7937459707539698E-2</v>
      </c>
      <c r="F13588" s="4"/>
    </row>
    <row r="13589" spans="1:6" ht="13.2" x14ac:dyDescent="0.25">
      <c r="A13589" s="5">
        <v>44886.125</v>
      </c>
      <c r="B13589" s="6">
        <v>309.38</v>
      </c>
      <c r="C13589" s="6">
        <v>283.46893</v>
      </c>
      <c r="D13589" s="6">
        <v>9.1407090011593098E-2</v>
      </c>
      <c r="E13589" s="4">
        <f t="shared" si="53"/>
        <v>9.8192479881535219E-2</v>
      </c>
      <c r="F13589" s="4"/>
    </row>
    <row r="13590" spans="1:6" ht="13.2" x14ac:dyDescent="0.25">
      <c r="A13590" s="5">
        <v>44886.166666666664</v>
      </c>
      <c r="B13590" s="6">
        <v>314.8</v>
      </c>
      <c r="C13590" s="6">
        <v>284.15285</v>
      </c>
      <c r="D13590" s="6">
        <v>0.10785445227806</v>
      </c>
      <c r="E13590" s="4">
        <f t="shared" si="53"/>
        <v>9.771870166529617E-2</v>
      </c>
      <c r="F13590" s="4"/>
    </row>
    <row r="13591" spans="1:6" ht="13.2" x14ac:dyDescent="0.25">
      <c r="A13591" s="5">
        <v>44886.208333333336</v>
      </c>
      <c r="B13591" s="6">
        <v>304.74</v>
      </c>
      <c r="C13591" s="6">
        <v>289.55459000000002</v>
      </c>
      <c r="D13591" s="6">
        <v>5.2444031365553499E-2</v>
      </c>
      <c r="E13591" s="4">
        <f t="shared" si="53"/>
        <v>9.5976055440240904E-2</v>
      </c>
      <c r="F13591" s="4"/>
    </row>
    <row r="13592" spans="1:6" ht="13.2" x14ac:dyDescent="0.25">
      <c r="A13592" s="5">
        <v>44886.25</v>
      </c>
      <c r="B13592" s="6">
        <v>308.27</v>
      </c>
      <c r="C13592" s="6">
        <v>293.57875000000001</v>
      </c>
      <c r="D13592" s="6">
        <v>5.0041939343361701E-2</v>
      </c>
      <c r="E13592" s="4">
        <f t="shared" si="53"/>
        <v>9.4235199569460915E-2</v>
      </c>
      <c r="F13592" s="4"/>
    </row>
    <row r="13593" spans="1:6" ht="13.2" x14ac:dyDescent="0.25">
      <c r="A13593" s="5">
        <v>44886.291666666664</v>
      </c>
      <c r="B13593" s="6">
        <v>307.83</v>
      </c>
      <c r="C13593" s="6">
        <v>293.86513000000002</v>
      </c>
      <c r="D13593" s="6">
        <v>4.7521357841945902E-2</v>
      </c>
      <c r="E13593" s="4">
        <f t="shared" si="53"/>
        <v>9.251310575789462E-2</v>
      </c>
      <c r="F13593" s="4"/>
    </row>
    <row r="13594" spans="1:6" ht="13.2" x14ac:dyDescent="0.25">
      <c r="A13594" s="5">
        <v>44886.333333333336</v>
      </c>
      <c r="B13594" s="6">
        <v>304.38</v>
      </c>
      <c r="C13594" s="6">
        <v>293.22018000000003</v>
      </c>
      <c r="D13594" s="6">
        <v>3.8059522369844903E-2</v>
      </c>
      <c r="E13594" s="4">
        <f t="shared" si="53"/>
        <v>9.1977726234920662E-2</v>
      </c>
      <c r="F13594" s="4"/>
    </row>
    <row r="13595" spans="1:6" ht="13.2" x14ac:dyDescent="0.25">
      <c r="A13595" s="5">
        <v>44886.375</v>
      </c>
      <c r="B13595" s="6">
        <v>299.5</v>
      </c>
      <c r="C13595" s="6">
        <v>292.48122999999998</v>
      </c>
      <c r="D13595" s="6">
        <v>2.39973348033308E-2</v>
      </c>
      <c r="E13595" s="4">
        <f t="shared" si="53"/>
        <v>8.963760726007218E-2</v>
      </c>
      <c r="F13595" s="4"/>
    </row>
    <row r="13596" spans="1:6" ht="13.2" x14ac:dyDescent="0.25">
      <c r="A13596" s="5">
        <v>44886.416666666664</v>
      </c>
      <c r="B13596" s="6">
        <v>301.97000000000003</v>
      </c>
      <c r="C13596" s="6">
        <v>297.39418000000001</v>
      </c>
      <c r="D13596" s="6">
        <v>1.53863804597656E-2</v>
      </c>
      <c r="E13596" s="4">
        <f t="shared" si="53"/>
        <v>8.7607124109708903E-2</v>
      </c>
      <c r="F13596" s="4"/>
    </row>
    <row r="13597" spans="1:6" ht="13.2" x14ac:dyDescent="0.25">
      <c r="A13597" s="5">
        <v>44886.458333333336</v>
      </c>
      <c r="B13597" s="6">
        <v>305.33</v>
      </c>
      <c r="C13597" s="6">
        <v>302.37328000000002</v>
      </c>
      <c r="D13597" s="6">
        <v>9.7783772428567794E-3</v>
      </c>
      <c r="E13597" s="4">
        <f t="shared" si="53"/>
        <v>8.6397610855095272E-2</v>
      </c>
      <c r="F13597" s="4"/>
    </row>
    <row r="13598" spans="1:6" ht="13.2" x14ac:dyDescent="0.25">
      <c r="A13598" s="5">
        <v>44886.5</v>
      </c>
      <c r="B13598" s="6">
        <v>313.98</v>
      </c>
      <c r="C13598" s="6">
        <v>302.79266999999999</v>
      </c>
      <c r="D13598" s="6">
        <v>3.6947162558459597E-2</v>
      </c>
      <c r="E13598" s="4">
        <f t="shared" si="53"/>
        <v>8.549476992295614E-2</v>
      </c>
      <c r="F13598" s="4"/>
    </row>
    <row r="13599" spans="1:6" ht="13.2" x14ac:dyDescent="0.25">
      <c r="A13599" s="5">
        <v>44886.541666666664</v>
      </c>
      <c r="B13599" s="6">
        <v>318.02999999999997</v>
      </c>
      <c r="C13599" s="6">
        <v>300.86207999999999</v>
      </c>
      <c r="D13599" s="6">
        <v>5.70624254143293E-2</v>
      </c>
      <c r="E13599" s="4">
        <f t="shared" si="53"/>
        <v>8.5503574655878892E-2</v>
      </c>
      <c r="F13599" s="4"/>
    </row>
    <row r="13600" spans="1:6" ht="13.2" x14ac:dyDescent="0.25">
      <c r="A13600" s="5">
        <v>44886.583333333336</v>
      </c>
      <c r="B13600" s="6">
        <v>314.89</v>
      </c>
      <c r="C13600" s="6">
        <v>295.57256999999998</v>
      </c>
      <c r="D13600" s="6">
        <v>6.5355963173443304E-2</v>
      </c>
      <c r="E13600" s="4">
        <f t="shared" si="53"/>
        <v>8.4974955665163165E-2</v>
      </c>
      <c r="F13600" s="4"/>
    </row>
    <row r="13601" spans="1:6" ht="13.2" x14ac:dyDescent="0.25">
      <c r="A13601" s="5">
        <v>44886.625</v>
      </c>
      <c r="B13601" s="6">
        <v>310.27</v>
      </c>
      <c r="C13601" s="6">
        <v>266.18529999999998</v>
      </c>
      <c r="D13601" s="6">
        <v>0.165616583635535</v>
      </c>
      <c r="E13601" s="4">
        <f t="shared" si="53"/>
        <v>8.5403063446843744E-2</v>
      </c>
      <c r="F13601" s="4"/>
    </row>
    <row r="13602" spans="1:6" ht="13.2" x14ac:dyDescent="0.25">
      <c r="A13602" s="5">
        <v>44886.666666666664</v>
      </c>
      <c r="B13602" s="6">
        <v>247.77</v>
      </c>
      <c r="C13602" s="6">
        <v>215.17885000000001</v>
      </c>
      <c r="D13602" s="6">
        <v>0.15146074997612399</v>
      </c>
      <c r="E13602" s="4">
        <f t="shared" si="53"/>
        <v>8.8075216992072769E-2</v>
      </c>
      <c r="F13602" s="4"/>
    </row>
    <row r="13603" spans="1:6" ht="13.2" x14ac:dyDescent="0.25">
      <c r="A13603" s="5">
        <v>44886.708333333336</v>
      </c>
      <c r="B13603" s="6">
        <v>178.66</v>
      </c>
      <c r="C13603" s="6">
        <v>172.49186</v>
      </c>
      <c r="D13603" s="6">
        <v>3.5759020744515098E-2</v>
      </c>
      <c r="E13603" s="4">
        <f t="shared" si="53"/>
        <v>8.5411256830857832E-2</v>
      </c>
      <c r="F13603" s="4"/>
    </row>
    <row r="13604" spans="1:6" ht="13.2" x14ac:dyDescent="0.25">
      <c r="A13604" s="5">
        <v>44886.75</v>
      </c>
      <c r="B13604" s="6">
        <v>169.56</v>
      </c>
      <c r="C13604" s="6">
        <v>158.11697000000001</v>
      </c>
      <c r="D13604" s="6">
        <v>7.23706633133685E-2</v>
      </c>
      <c r="E13604" s="4">
        <f t="shared" si="53"/>
        <v>8.4672277955693209E-2</v>
      </c>
      <c r="F13604" s="4"/>
    </row>
    <row r="13605" spans="1:6" ht="13.2" x14ac:dyDescent="0.25">
      <c r="A13605" s="5">
        <v>44886.791666666664</v>
      </c>
      <c r="B13605" s="6">
        <v>167.05</v>
      </c>
      <c r="C13605" s="6">
        <v>158.15785</v>
      </c>
      <c r="D13605" s="6">
        <v>5.6223260495764198E-2</v>
      </c>
      <c r="E13605" s="4">
        <f t="shared" si="53"/>
        <v>8.3217710091949185E-2</v>
      </c>
      <c r="F13605" s="4"/>
    </row>
    <row r="13606" spans="1:6" ht="13.2" x14ac:dyDescent="0.25">
      <c r="A13606" s="5">
        <v>44886.833333333336</v>
      </c>
      <c r="B13606" s="6">
        <v>175.09</v>
      </c>
      <c r="C13606" s="6">
        <v>156.83420000000001</v>
      </c>
      <c r="D13606" s="6">
        <v>0.116401907237069</v>
      </c>
      <c r="E13606" s="4">
        <f t="shared" si="53"/>
        <v>8.4863404955648647E-2</v>
      </c>
      <c r="F13606" s="4"/>
    </row>
    <row r="13607" spans="1:6" ht="13.2" x14ac:dyDescent="0.25">
      <c r="A13607" s="5">
        <v>44886.875</v>
      </c>
      <c r="B13607" s="6">
        <v>173.08</v>
      </c>
      <c r="C13607" s="6">
        <v>159.53157999999999</v>
      </c>
      <c r="D13607" s="6">
        <v>8.4926257233834304E-2</v>
      </c>
      <c r="E13607" s="4">
        <f t="shared" si="53"/>
        <v>8.3714983410850041E-2</v>
      </c>
      <c r="F13607" s="4"/>
    </row>
    <row r="13608" spans="1:6" ht="13.2" x14ac:dyDescent="0.25">
      <c r="A13608" s="5">
        <v>44886.916666666664</v>
      </c>
      <c r="B13608" s="6">
        <v>181.81</v>
      </c>
      <c r="C13608" s="6">
        <v>171.24080000000001</v>
      </c>
      <c r="D13608" s="6">
        <v>6.1721272033300398E-2</v>
      </c>
      <c r="E13608" s="4">
        <f t="shared" si="53"/>
        <v>7.8217014245939326E-2</v>
      </c>
      <c r="F13608" s="4"/>
    </row>
    <row r="13609" spans="1:6" ht="13.2" x14ac:dyDescent="0.25">
      <c r="A13609" s="5">
        <v>44886.958333333336</v>
      </c>
      <c r="B13609" s="6">
        <v>215.51</v>
      </c>
      <c r="C13609" s="6">
        <v>194.02475000000001</v>
      </c>
      <c r="D13609" s="6">
        <v>0.110734584118778</v>
      </c>
      <c r="E13609" s="4">
        <f t="shared" si="53"/>
        <v>7.2329726485545573E-2</v>
      </c>
      <c r="F13609" s="4"/>
    </row>
    <row r="13610" spans="1:6" ht="13.2" x14ac:dyDescent="0.25">
      <c r="A13610" s="5">
        <v>44887</v>
      </c>
      <c r="B13610" s="6">
        <v>271.73</v>
      </c>
      <c r="C13610" s="6">
        <v>244.0838</v>
      </c>
      <c r="D13610" s="6">
        <v>0.113265198263875</v>
      </c>
      <c r="E13610" s="4">
        <f t="shared" si="53"/>
        <v>7.3373731595899619E-2</v>
      </c>
      <c r="F13610" s="4"/>
    </row>
    <row r="13611" spans="1:6" ht="13.2" x14ac:dyDescent="0.25">
      <c r="A13611" s="5">
        <v>44887.041666666664</v>
      </c>
      <c r="B13611" s="6">
        <v>297.25</v>
      </c>
      <c r="C13611" s="6">
        <v>274.54183999999998</v>
      </c>
      <c r="D13611" s="6">
        <v>8.2712930021886705E-2</v>
      </c>
      <c r="E13611" s="4">
        <f t="shared" si="53"/>
        <v>7.1874754193407858E-2</v>
      </c>
      <c r="F13611" s="4"/>
    </row>
    <row r="13612" spans="1:6" ht="13.2" x14ac:dyDescent="0.25">
      <c r="A13612" s="5">
        <v>44887.083333333336</v>
      </c>
      <c r="B13612" s="6">
        <v>301.20999999999998</v>
      </c>
      <c r="C13612" s="6">
        <v>284.17953999999997</v>
      </c>
      <c r="D13612" s="6">
        <v>5.9928522651560297E-2</v>
      </c>
      <c r="E13612" s="4">
        <f t="shared" si="53"/>
        <v>7.1124041107839792E-2</v>
      </c>
      <c r="F13612" s="4"/>
    </row>
    <row r="13613" spans="1:6" ht="13.2" x14ac:dyDescent="0.25">
      <c r="A13613" s="5">
        <v>44887.125</v>
      </c>
      <c r="B13613" s="6">
        <v>300.58999999999997</v>
      </c>
      <c r="C13613" s="6">
        <v>281.41226999999998</v>
      </c>
      <c r="D13613" s="6">
        <v>6.8148165678774394E-2</v>
      </c>
      <c r="E13613" s="4">
        <f t="shared" si="53"/>
        <v>7.0154919260639007E-2</v>
      </c>
      <c r="F13613" s="4"/>
    </row>
    <row r="13614" spans="1:6" ht="13.2" x14ac:dyDescent="0.25">
      <c r="A13614" s="5">
        <v>44887.166666666664</v>
      </c>
      <c r="B13614" s="6">
        <v>307.76</v>
      </c>
      <c r="C13614" s="6">
        <v>281.17104</v>
      </c>
      <c r="D13614" s="6">
        <v>9.4565073273549002E-2</v>
      </c>
      <c r="E13614" s="4">
        <f t="shared" si="53"/>
        <v>6.9601195135451058E-2</v>
      </c>
      <c r="F13614" s="4"/>
    </row>
    <row r="13615" spans="1:6" ht="13.2" x14ac:dyDescent="0.25">
      <c r="A13615" s="5">
        <v>44887.208333333336</v>
      </c>
      <c r="B13615" s="6">
        <v>303.52999999999997</v>
      </c>
      <c r="C13615" s="6">
        <v>285.60681</v>
      </c>
      <c r="D13615" s="6">
        <v>6.2754771148488903E-2</v>
      </c>
      <c r="E13615" s="4">
        <f t="shared" si="53"/>
        <v>7.0030809293073357E-2</v>
      </c>
      <c r="F13615" s="4"/>
    </row>
    <row r="13616" spans="1:6" ht="13.2" x14ac:dyDescent="0.25">
      <c r="A13616" s="5">
        <v>44887.25</v>
      </c>
      <c r="B13616" s="6">
        <v>306.75</v>
      </c>
      <c r="C13616" s="6">
        <v>287.08080999999999</v>
      </c>
      <c r="D13616" s="6">
        <v>6.8514471587285797E-2</v>
      </c>
      <c r="E13616" s="4">
        <f t="shared" si="53"/>
        <v>7.0800498136570189E-2</v>
      </c>
      <c r="F13616" s="4"/>
    </row>
    <row r="13617" spans="1:6" ht="13.2" x14ac:dyDescent="0.25">
      <c r="A13617" s="5">
        <v>44887.291666666664</v>
      </c>
      <c r="B13617" s="6">
        <v>310.31</v>
      </c>
      <c r="C13617" s="6">
        <v>283.82616000000002</v>
      </c>
      <c r="D13617" s="6">
        <v>9.3310074025593603E-2</v>
      </c>
      <c r="E13617" s="4">
        <f t="shared" si="53"/>
        <v>7.2708361310888855E-2</v>
      </c>
      <c r="F13617" s="4"/>
    </row>
    <row r="13618" spans="1:6" ht="13.2" x14ac:dyDescent="0.25">
      <c r="A13618" s="5">
        <v>44887.333333333336</v>
      </c>
      <c r="B13618" s="6">
        <v>305.33</v>
      </c>
      <c r="C13618" s="6">
        <v>280.85467</v>
      </c>
      <c r="D13618" s="6">
        <v>8.7145889366909798E-2</v>
      </c>
      <c r="E13618" s="4">
        <f t="shared" si="53"/>
        <v>7.4753626602433218E-2</v>
      </c>
      <c r="F13618" s="4"/>
    </row>
    <row r="13619" spans="1:6" ht="13.2" x14ac:dyDescent="0.25">
      <c r="A13619" s="5">
        <v>44887.375</v>
      </c>
      <c r="B13619" s="6">
        <v>313.93</v>
      </c>
      <c r="C13619" s="6">
        <v>279.88029</v>
      </c>
      <c r="D13619" s="6">
        <v>0.121658120334232</v>
      </c>
      <c r="E13619" s="4">
        <f t="shared" si="53"/>
        <v>7.8822825999554105E-2</v>
      </c>
      <c r="F13619" s="4"/>
    </row>
    <row r="13620" spans="1:6" ht="13.2" x14ac:dyDescent="0.25">
      <c r="A13620" s="5">
        <v>44887.416666666664</v>
      </c>
      <c r="B13620" s="6">
        <v>317.64999999999998</v>
      </c>
      <c r="C13620" s="6">
        <v>285.07123000000001</v>
      </c>
      <c r="D13620" s="6">
        <v>0.114282910976319</v>
      </c>
      <c r="E13620" s="4">
        <f t="shared" si="53"/>
        <v>8.2943514771077156E-2</v>
      </c>
      <c r="F13620" s="4"/>
    </row>
    <row r="13621" spans="1:6" ht="13.2" x14ac:dyDescent="0.25">
      <c r="A13621" s="5">
        <v>44887.458333333336</v>
      </c>
      <c r="B13621" s="6">
        <v>319.86</v>
      </c>
      <c r="C13621" s="6">
        <v>289.62750999999997</v>
      </c>
      <c r="D13621" s="6">
        <v>0.10438404141927</v>
      </c>
      <c r="E13621" s="4">
        <f t="shared" si="53"/>
        <v>8.6885417445094371E-2</v>
      </c>
      <c r="F13621" s="4"/>
    </row>
    <row r="13622" spans="1:6" ht="13.2" x14ac:dyDescent="0.25">
      <c r="A13622" s="5">
        <v>44887.5</v>
      </c>
      <c r="B13622" s="6">
        <v>319.85000000000002</v>
      </c>
      <c r="C13622" s="6">
        <v>288.03710000000001</v>
      </c>
      <c r="D13622" s="6">
        <v>0.110447230582449</v>
      </c>
      <c r="E13622" s="4">
        <f t="shared" si="53"/>
        <v>8.994792027942726E-2</v>
      </c>
      <c r="F13622" s="4"/>
    </row>
    <row r="13623" spans="1:6" ht="13.2" x14ac:dyDescent="0.25">
      <c r="A13623" s="5">
        <v>44887.541666666664</v>
      </c>
      <c r="B13623" s="6">
        <v>313.13</v>
      </c>
      <c r="C13623" s="6">
        <v>284.34066999999999</v>
      </c>
      <c r="D13623" s="6">
        <v>0.10124942731548001</v>
      </c>
      <c r="E13623" s="4">
        <f t="shared" si="53"/>
        <v>9.1789045358641894E-2</v>
      </c>
      <c r="F13623" s="4"/>
    </row>
    <row r="13624" spans="1:6" ht="13.2" x14ac:dyDescent="0.25">
      <c r="A13624" s="5">
        <v>44887.583333333336</v>
      </c>
      <c r="B13624" s="6">
        <v>308.67</v>
      </c>
      <c r="C13624" s="6">
        <v>279.32870000000003</v>
      </c>
      <c r="D13624" s="6">
        <v>0.10504219580730501</v>
      </c>
      <c r="E13624" s="4">
        <f t="shared" si="53"/>
        <v>9.344263838505279E-2</v>
      </c>
      <c r="F13624" s="4"/>
    </row>
    <row r="13625" spans="1:6" ht="13.2" x14ac:dyDescent="0.25">
      <c r="A13625" s="5">
        <v>44887.625</v>
      </c>
      <c r="B13625" s="6">
        <v>314.25</v>
      </c>
      <c r="C13625" s="6">
        <v>253.48475999999999</v>
      </c>
      <c r="D13625" s="6">
        <v>0.23971950029658501</v>
      </c>
      <c r="E13625" s="4">
        <f t="shared" si="53"/>
        <v>9.6530259912596561E-2</v>
      </c>
      <c r="F13625" s="4"/>
    </row>
    <row r="13626" spans="1:6" ht="13.2" x14ac:dyDescent="0.25">
      <c r="A13626" s="5">
        <v>44887.666666666664</v>
      </c>
      <c r="B13626" s="6">
        <v>254.72</v>
      </c>
      <c r="C13626" s="6">
        <v>208.09691000000001</v>
      </c>
      <c r="D13626" s="6">
        <v>0.22404508553250399</v>
      </c>
      <c r="E13626" s="4">
        <f t="shared" si="53"/>
        <v>9.9554607227445732E-2</v>
      </c>
      <c r="F13626" s="4"/>
    </row>
    <row r="13627" spans="1:6" ht="13.2" x14ac:dyDescent="0.25">
      <c r="A13627" s="5">
        <v>44887.708333333336</v>
      </c>
      <c r="B13627" s="6">
        <v>190.1</v>
      </c>
      <c r="C13627" s="6">
        <v>169.00072</v>
      </c>
      <c r="D13627" s="6">
        <v>0.124847278757155</v>
      </c>
      <c r="E13627" s="4">
        <f t="shared" si="53"/>
        <v>0.10326661797797239</v>
      </c>
      <c r="F13627" s="4"/>
    </row>
    <row r="13628" spans="1:6" ht="13.2" x14ac:dyDescent="0.25">
      <c r="A13628" s="5">
        <v>44887.75</v>
      </c>
      <c r="B13628" s="6">
        <v>156.47</v>
      </c>
      <c r="C13628" s="6">
        <v>155.86841999999999</v>
      </c>
      <c r="D13628" s="6">
        <v>3.8595374226543899E-3</v>
      </c>
      <c r="E13628" s="4">
        <f t="shared" si="53"/>
        <v>0.10041198773252596</v>
      </c>
      <c r="F13628" s="4"/>
    </row>
    <row r="13629" spans="1:6" ht="13.2" x14ac:dyDescent="0.25">
      <c r="A13629" s="5">
        <v>44887.791666666664</v>
      </c>
      <c r="B13629" s="6">
        <v>152.80000000000001</v>
      </c>
      <c r="C13629" s="6">
        <v>156.83779999999999</v>
      </c>
      <c r="D13629" s="6">
        <v>2.5745069109615E-2</v>
      </c>
      <c r="E13629" s="4">
        <f t="shared" si="53"/>
        <v>9.9142063091436416E-2</v>
      </c>
      <c r="F13629" s="4"/>
    </row>
    <row r="13630" spans="1:6" ht="13.2" x14ac:dyDescent="0.25">
      <c r="A13630" s="5">
        <v>44887.833333333336</v>
      </c>
      <c r="B13630" s="6">
        <v>154.06</v>
      </c>
      <c r="C13630" s="6">
        <v>157.06168</v>
      </c>
      <c r="D13630" s="6">
        <v>1.9111472639284002E-2</v>
      </c>
      <c r="E13630" s="4">
        <f t="shared" si="53"/>
        <v>9.5088294983195376E-2</v>
      </c>
      <c r="F13630" s="4"/>
    </row>
    <row r="13631" spans="1:6" ht="13.2" x14ac:dyDescent="0.25">
      <c r="A13631" s="5">
        <v>44887.875</v>
      </c>
      <c r="B13631" s="6">
        <v>148.51</v>
      </c>
      <c r="C13631" s="6">
        <v>161.17794000000001</v>
      </c>
      <c r="D13631" s="6">
        <v>7.8595991486179906E-2</v>
      </c>
      <c r="E13631" s="4">
        <f t="shared" si="53"/>
        <v>9.482453391037643E-2</v>
      </c>
      <c r="F13631" s="4"/>
    </row>
    <row r="13632" spans="1:6" ht="13.2" x14ac:dyDescent="0.25">
      <c r="A13632" s="5">
        <v>44887.916666666664</v>
      </c>
      <c r="B13632" s="6">
        <v>151.66</v>
      </c>
      <c r="C13632" s="6">
        <v>174.55276000000001</v>
      </c>
      <c r="D13632" s="6">
        <v>0.13115094828635199</v>
      </c>
      <c r="E13632" s="4">
        <f t="shared" si="53"/>
        <v>9.77174370875869E-2</v>
      </c>
      <c r="F13632" s="4"/>
    </row>
    <row r="13633" spans="1:6" ht="13.2" x14ac:dyDescent="0.25">
      <c r="A13633" s="5">
        <v>44887.958333333336</v>
      </c>
      <c r="B13633" s="6">
        <v>159.66</v>
      </c>
      <c r="C13633" s="6">
        <v>200.08458999999999</v>
      </c>
      <c r="D13633" s="6">
        <v>0.20203749824011899</v>
      </c>
      <c r="E13633" s="4">
        <f t="shared" si="53"/>
        <v>0.10152172517597612</v>
      </c>
      <c r="F13633" s="4"/>
    </row>
    <row r="13634" spans="1:6" ht="13.2" x14ac:dyDescent="0.25">
      <c r="A13634" s="5">
        <v>44885</v>
      </c>
      <c r="B13634" s="6">
        <v>201.68</v>
      </c>
      <c r="C13634" s="6">
        <v>237.20631</v>
      </c>
      <c r="D13634" s="6">
        <v>0.14976966675127601</v>
      </c>
      <c r="E13634" s="4">
        <f t="shared" si="53"/>
        <v>0.10304274469628451</v>
      </c>
      <c r="F13634" s="4"/>
    </row>
    <row r="13635" spans="1:6" ht="13.2" x14ac:dyDescent="0.25">
      <c r="A13635" s="5">
        <v>44885.041666666664</v>
      </c>
      <c r="B13635" s="6">
        <v>291.42</v>
      </c>
      <c r="C13635" s="6">
        <v>281.84311000000002</v>
      </c>
      <c r="D13635" s="6">
        <v>3.3979507251392399E-2</v>
      </c>
      <c r="E13635" s="4">
        <f t="shared" si="53"/>
        <v>0.10101218541418057</v>
      </c>
      <c r="F13635" s="4"/>
    </row>
    <row r="13636" spans="1:6" ht="13.2" x14ac:dyDescent="0.25">
      <c r="A13636" s="5">
        <v>44885.083333333336</v>
      </c>
      <c r="B13636" s="6">
        <v>304.44</v>
      </c>
      <c r="C13636" s="6">
        <v>300.68498</v>
      </c>
      <c r="D13636" s="6">
        <v>1.24882193982552E-2</v>
      </c>
      <c r="E13636" s="4">
        <f t="shared" si="53"/>
        <v>9.9035506111959548E-2</v>
      </c>
      <c r="F13636" s="4"/>
    </row>
    <row r="13637" spans="1:6" ht="13.2" x14ac:dyDescent="0.25">
      <c r="A13637" s="5">
        <v>44885.125</v>
      </c>
      <c r="B13637" s="6">
        <v>306.19</v>
      </c>
      <c r="C13637" s="6">
        <v>299.94922000000003</v>
      </c>
      <c r="D13637" s="6">
        <v>2.0806121782880299E-2</v>
      </c>
      <c r="E13637" s="4">
        <f t="shared" si="53"/>
        <v>9.7062920949630607E-2</v>
      </c>
      <c r="F13637" s="4"/>
    </row>
    <row r="13638" spans="1:6" ht="13.2" x14ac:dyDescent="0.25">
      <c r="A13638" s="5">
        <v>44885.166666666664</v>
      </c>
      <c r="B13638" s="6">
        <v>318.73</v>
      </c>
      <c r="C13638" s="6">
        <v>300.94508999999999</v>
      </c>
      <c r="D13638" s="6">
        <v>5.9096860493720003E-2</v>
      </c>
      <c r="E13638" s="4">
        <f t="shared" si="53"/>
        <v>9.5585078750471078E-2</v>
      </c>
      <c r="F13638" s="4"/>
    </row>
    <row r="13639" spans="1:6" ht="13.2" x14ac:dyDescent="0.25">
      <c r="A13639" s="5">
        <v>44885.208333333336</v>
      </c>
      <c r="B13639" s="6">
        <v>319.83</v>
      </c>
      <c r="C13639" s="6">
        <v>310.09690000000001</v>
      </c>
      <c r="D13639" s="6">
        <v>3.1387285716174398E-2</v>
      </c>
      <c r="E13639" s="4">
        <f t="shared" si="53"/>
        <v>9.4278100190791289E-2</v>
      </c>
      <c r="F13639" s="4"/>
    </row>
    <row r="13640" spans="1:6" ht="13.2" x14ac:dyDescent="0.25">
      <c r="A13640" s="5">
        <v>44885.25</v>
      </c>
      <c r="B13640" s="6">
        <v>322.88</v>
      </c>
      <c r="C13640" s="6">
        <v>315.95805999999999</v>
      </c>
      <c r="D13640" s="6">
        <v>2.1907781051700301E-2</v>
      </c>
      <c r="E13640" s="4">
        <f t="shared" si="53"/>
        <v>9.2336154751808577E-2</v>
      </c>
      <c r="F13640" s="4"/>
    </row>
    <row r="13641" spans="1:6" ht="13.2" x14ac:dyDescent="0.25">
      <c r="A13641" s="5">
        <v>44885.291666666664</v>
      </c>
      <c r="B13641" s="6">
        <v>318.89</v>
      </c>
      <c r="C13641" s="6">
        <v>312.65201999999999</v>
      </c>
      <c r="D13641" s="6">
        <v>1.9951830152896401E-2</v>
      </c>
      <c r="E13641" s="4">
        <f t="shared" si="53"/>
        <v>8.9279561257112838E-2</v>
      </c>
      <c r="F13641" s="4"/>
    </row>
    <row r="13642" spans="1:6" ht="13.2" x14ac:dyDescent="0.25">
      <c r="A13642" s="5">
        <v>44885.333333333336</v>
      </c>
      <c r="B13642" s="6">
        <v>304.73</v>
      </c>
      <c r="C13642" s="6">
        <v>306.84926000000002</v>
      </c>
      <c r="D13642" s="6">
        <v>6.9065182037590604E-3</v>
      </c>
      <c r="E13642" s="4">
        <f t="shared" si="53"/>
        <v>8.5936254125314901E-2</v>
      </c>
      <c r="F13642" s="4"/>
    </row>
    <row r="13643" spans="1:6" ht="13.2" x14ac:dyDescent="0.25">
      <c r="A13643" s="5">
        <v>44885.375</v>
      </c>
      <c r="B13643" s="6">
        <v>311.64999999999998</v>
      </c>
      <c r="C13643" s="6">
        <v>304.43606999999997</v>
      </c>
      <c r="D13643" s="6">
        <v>2.3696042325076602E-2</v>
      </c>
      <c r="E13643" s="4">
        <f t="shared" si="53"/>
        <v>8.1854500874933414E-2</v>
      </c>
      <c r="F13643" s="4"/>
    </row>
    <row r="13644" spans="1:6" ht="13.2" x14ac:dyDescent="0.25">
      <c r="A13644" s="5">
        <v>44885.416666666664</v>
      </c>
      <c r="B13644" s="6">
        <v>310.95</v>
      </c>
      <c r="C13644" s="6">
        <v>310.59492999999998</v>
      </c>
      <c r="D13644" s="6">
        <v>1.14319316158834E-3</v>
      </c>
      <c r="E13644" s="4">
        <f t="shared" si="53"/>
        <v>7.7140345965986304E-2</v>
      </c>
      <c r="F13644" s="4"/>
    </row>
    <row r="13645" spans="1:6" ht="13.2" x14ac:dyDescent="0.25">
      <c r="A13645" s="5">
        <v>44885.458333333336</v>
      </c>
      <c r="B13645" s="6">
        <v>306.83999999999997</v>
      </c>
      <c r="C13645" s="6">
        <v>314.49678999999998</v>
      </c>
      <c r="D13645" s="6">
        <v>2.4346162642868301E-2</v>
      </c>
      <c r="E13645" s="4">
        <f t="shared" si="53"/>
        <v>7.3805434350302915E-2</v>
      </c>
      <c r="F13645" s="4"/>
    </row>
    <row r="13646" spans="1:6" ht="13.2" x14ac:dyDescent="0.25">
      <c r="A13646" s="5">
        <v>44885.5</v>
      </c>
      <c r="B13646" s="6">
        <v>312.95999999999998</v>
      </c>
      <c r="C13646" s="6">
        <v>313.52990999999997</v>
      </c>
      <c r="D13646" s="6">
        <v>1.8177213140525899E-3</v>
      </c>
      <c r="E13646" s="4">
        <f t="shared" si="53"/>
        <v>6.9279204797453059E-2</v>
      </c>
      <c r="F13646" s="4"/>
    </row>
    <row r="13647" spans="1:6" ht="13.2" x14ac:dyDescent="0.25">
      <c r="A13647" s="5">
        <v>44885.541666666664</v>
      </c>
      <c r="B13647" s="6">
        <v>311.77</v>
      </c>
      <c r="C13647" s="6">
        <v>316.53708</v>
      </c>
      <c r="D13647" s="6">
        <v>1.5060099751978501E-2</v>
      </c>
      <c r="E13647" s="4">
        <f t="shared" si="53"/>
        <v>6.5687982815640492E-2</v>
      </c>
      <c r="F13647" s="4"/>
    </row>
    <row r="13648" spans="1:6" ht="13.2" x14ac:dyDescent="0.25">
      <c r="A13648" s="5">
        <v>44885.583333333336</v>
      </c>
      <c r="B13648" s="6">
        <v>312.7</v>
      </c>
      <c r="C13648" s="6">
        <v>321.30797000000001</v>
      </c>
      <c r="D13648" s="6">
        <v>2.67904029893812E-2</v>
      </c>
      <c r="E13648" s="4">
        <f t="shared" si="53"/>
        <v>6.2427491448227013E-2</v>
      </c>
      <c r="F13648" s="4"/>
    </row>
    <row r="13649" spans="1:6" ht="13.2" x14ac:dyDescent="0.25">
      <c r="A13649" s="5">
        <v>44885.625</v>
      </c>
      <c r="B13649" s="6">
        <v>298.36</v>
      </c>
      <c r="C13649" s="6">
        <v>292.58494999999999</v>
      </c>
      <c r="D13649" s="6">
        <v>1.9738028220522001E-2</v>
      </c>
      <c r="E13649" s="4">
        <f t="shared" si="53"/>
        <v>5.326159677839104E-2</v>
      </c>
      <c r="F13649" s="4"/>
    </row>
    <row r="13650" spans="1:6" ht="13.2" x14ac:dyDescent="0.25">
      <c r="A13650" s="5">
        <v>44885.666666666664</v>
      </c>
      <c r="B13650" s="6">
        <v>221.66</v>
      </c>
      <c r="C13650" s="6">
        <v>228.07067000000001</v>
      </c>
      <c r="D13650" s="6">
        <v>2.81082613560086E-2</v>
      </c>
      <c r="E13650" s="4">
        <f t="shared" si="53"/>
        <v>4.5097562437703721E-2</v>
      </c>
      <c r="F13650" s="4"/>
    </row>
    <row r="13651" spans="1:6" ht="13.2" x14ac:dyDescent="0.25">
      <c r="A13651" s="5">
        <v>44885.708333333336</v>
      </c>
      <c r="B13651" s="6">
        <v>144.15</v>
      </c>
      <c r="C13651" s="6">
        <v>169.04881</v>
      </c>
      <c r="D13651" s="6">
        <v>0.14728769755906501</v>
      </c>
      <c r="E13651" s="4">
        <f t="shared" si="53"/>
        <v>4.6032579887783309E-2</v>
      </c>
      <c r="F13651" s="4"/>
    </row>
    <row r="13652" spans="1:6" ht="13.2" x14ac:dyDescent="0.25">
      <c r="A13652" s="5">
        <v>44885.75</v>
      </c>
      <c r="B13652" s="6">
        <v>134.1</v>
      </c>
      <c r="C13652" s="6">
        <v>146.55010999999999</v>
      </c>
      <c r="D13652" s="6">
        <v>8.4954627464967403E-2</v>
      </c>
      <c r="E13652" s="4">
        <f t="shared" si="53"/>
        <v>4.941154197287969E-2</v>
      </c>
      <c r="F13652" s="4"/>
    </row>
    <row r="13653" spans="1:6" ht="13.2" x14ac:dyDescent="0.25">
      <c r="A13653" s="5">
        <v>44885.791666666664</v>
      </c>
      <c r="B13653" s="6">
        <v>135.05000000000001</v>
      </c>
      <c r="C13653" s="6">
        <v>143.97496000000001</v>
      </c>
      <c r="D13653" s="6">
        <v>6.1989668203415303E-2</v>
      </c>
      <c r="E13653" s="4">
        <f t="shared" si="53"/>
        <v>5.0921733601788033E-2</v>
      </c>
      <c r="F13653" s="4"/>
    </row>
    <row r="13654" spans="1:6" ht="13.2" x14ac:dyDescent="0.25">
      <c r="A13654" s="5">
        <v>44885.833333333336</v>
      </c>
      <c r="B13654" s="6">
        <v>135.12</v>
      </c>
      <c r="C13654" s="6">
        <v>140.51027999999999</v>
      </c>
      <c r="D13654" s="6">
        <v>3.83621753511557E-2</v>
      </c>
      <c r="E13654" s="4">
        <f t="shared" si="53"/>
        <v>5.1723846214782675E-2</v>
      </c>
      <c r="F13654" s="4"/>
    </row>
    <row r="13655" spans="1:6" ht="13.2" x14ac:dyDescent="0.25">
      <c r="A13655" s="5">
        <v>44885.875</v>
      </c>
      <c r="B13655" s="6">
        <v>132.26</v>
      </c>
      <c r="C13655" s="6">
        <v>141.80825999999999</v>
      </c>
      <c r="D13655" s="6">
        <v>6.7332185022226404E-2</v>
      </c>
      <c r="E13655" s="4">
        <f t="shared" si="53"/>
        <v>5.1254520945451278E-2</v>
      </c>
      <c r="F13655" s="4"/>
    </row>
    <row r="13656" spans="1:6" ht="13.2" x14ac:dyDescent="0.25">
      <c r="A13656" s="5">
        <v>44885.916666666664</v>
      </c>
      <c r="B13656" s="6">
        <v>132.52000000000001</v>
      </c>
      <c r="C13656" s="6">
        <v>153.99655999999999</v>
      </c>
      <c r="D13656" s="6">
        <v>0.13946129705754401</v>
      </c>
      <c r="E13656" s="4">
        <f t="shared" si="53"/>
        <v>5.1600785477584288E-2</v>
      </c>
      <c r="F13656" s="4"/>
    </row>
    <row r="13657" spans="1:6" ht="13.2" x14ac:dyDescent="0.25">
      <c r="A13657" s="5">
        <v>44885.958333333336</v>
      </c>
      <c r="B13657" s="6">
        <v>143.78</v>
      </c>
      <c r="C13657" s="6">
        <v>181.04320000000001</v>
      </c>
      <c r="D13657" s="6">
        <v>0.205824908088235</v>
      </c>
      <c r="E13657" s="4">
        <f t="shared" si="53"/>
        <v>5.1758594221255803E-2</v>
      </c>
      <c r="F13657" s="4"/>
    </row>
    <row r="13658" spans="1:6" ht="13.2" x14ac:dyDescent="0.25">
      <c r="A13658" s="5">
        <v>44886</v>
      </c>
      <c r="B13658" s="6">
        <v>217.18</v>
      </c>
      <c r="C13658" s="6">
        <v>228.83654999999999</v>
      </c>
      <c r="D13658" s="6">
        <v>5.0938322571284902E-2</v>
      </c>
      <c r="E13658" s="4">
        <f t="shared" si="53"/>
        <v>4.76406215470895E-2</v>
      </c>
      <c r="F13658" s="4"/>
    </row>
    <row r="13659" spans="1:6" ht="13.2" x14ac:dyDescent="0.25">
      <c r="A13659" s="5">
        <v>44886.041666666664</v>
      </c>
      <c r="B13659" s="6">
        <v>303.16000000000003</v>
      </c>
      <c r="C13659" s="6">
        <v>270.4966</v>
      </c>
      <c r="D13659" s="6">
        <v>0.120753458638666</v>
      </c>
      <c r="E13659" s="4">
        <f t="shared" si="53"/>
        <v>5.1256202854892574E-2</v>
      </c>
      <c r="F13659" s="4"/>
    </row>
    <row r="13660" spans="1:6" ht="13.2" x14ac:dyDescent="0.25">
      <c r="A13660" s="5">
        <v>44886.083333333336</v>
      </c>
      <c r="B13660" s="6">
        <v>305.98</v>
      </c>
      <c r="C13660" s="6">
        <v>291.64632</v>
      </c>
      <c r="D13660" s="6">
        <v>4.9147474242088797E-2</v>
      </c>
      <c r="E13660" s="4">
        <f t="shared" si="53"/>
        <v>5.2783671806718974E-2</v>
      </c>
      <c r="F13660" s="4"/>
    </row>
    <row r="13661" spans="1:6" ht="13.2" x14ac:dyDescent="0.25">
      <c r="A13661" s="5">
        <v>44886.125</v>
      </c>
      <c r="B13661" s="6">
        <v>309.38</v>
      </c>
      <c r="C13661" s="6">
        <v>294.06781999999998</v>
      </c>
      <c r="D13661" s="6">
        <v>5.2070233322367598E-2</v>
      </c>
      <c r="E13661" s="4">
        <f t="shared" si="53"/>
        <v>5.4086343120864279E-2</v>
      </c>
      <c r="F13661" s="4"/>
    </row>
    <row r="13662" spans="1:6" ht="13.2" x14ac:dyDescent="0.25">
      <c r="A13662" s="5">
        <v>44886.166666666664</v>
      </c>
      <c r="B13662" s="6">
        <v>314.8</v>
      </c>
      <c r="C13662" s="6">
        <v>294.86808000000002</v>
      </c>
      <c r="D13662" s="6">
        <v>6.7596058549300994E-2</v>
      </c>
      <c r="E13662" s="4">
        <f t="shared" si="53"/>
        <v>5.4440476373180148E-2</v>
      </c>
      <c r="F13662" s="4"/>
    </row>
    <row r="13663" spans="1:6" ht="13.2" x14ac:dyDescent="0.25">
      <c r="A13663" s="5">
        <v>44886.208333333336</v>
      </c>
      <c r="B13663" s="6">
        <v>304.74</v>
      </c>
      <c r="C13663" s="6">
        <v>302.40080999999998</v>
      </c>
      <c r="D13663" s="6">
        <v>7.7353959468561898E-3</v>
      </c>
      <c r="E13663" s="4">
        <f t="shared" si="53"/>
        <v>5.3454980966125214E-2</v>
      </c>
      <c r="F13663" s="4"/>
    </row>
    <row r="13664" spans="1:6" ht="13.2" x14ac:dyDescent="0.25">
      <c r="A13664" s="5">
        <v>44886.25</v>
      </c>
      <c r="B13664" s="6">
        <v>308.27</v>
      </c>
      <c r="C13664" s="6">
        <v>309.75450999999998</v>
      </c>
      <c r="D13664" s="6">
        <v>4.79253716112156E-3</v>
      </c>
      <c r="E13664" s="4">
        <f t="shared" si="53"/>
        <v>5.2741845804017758E-2</v>
      </c>
      <c r="F13664" s="4"/>
    </row>
    <row r="13665" spans="1:6" ht="13.2" x14ac:dyDescent="0.25">
      <c r="A13665" s="5">
        <v>44886.291666666664</v>
      </c>
      <c r="B13665" s="6">
        <v>307.83</v>
      </c>
      <c r="C13665" s="6">
        <v>310.89339000000001</v>
      </c>
      <c r="D13665" s="6">
        <v>9.8535063740017893E-3</v>
      </c>
      <c r="E13665" s="4">
        <f t="shared" si="53"/>
        <v>5.2321082313230495E-2</v>
      </c>
      <c r="F13665" s="4"/>
    </row>
    <row r="13666" spans="1:6" ht="13.2" x14ac:dyDescent="0.25">
      <c r="A13666" s="5">
        <v>44886.333333333336</v>
      </c>
      <c r="B13666" s="6">
        <v>304.38</v>
      </c>
      <c r="C13666" s="6">
        <v>307.48790000000002</v>
      </c>
      <c r="D13666" s="6">
        <v>1.01073895915905E-2</v>
      </c>
      <c r="E13666" s="4">
        <f t="shared" si="53"/>
        <v>5.2454451954390129E-2</v>
      </c>
      <c r="F13666" s="4"/>
    </row>
    <row r="13667" spans="1:6" ht="13.2" x14ac:dyDescent="0.25">
      <c r="A13667" s="5">
        <v>44886.375</v>
      </c>
      <c r="B13667" s="6">
        <v>299.5</v>
      </c>
      <c r="C13667" s="6">
        <v>304.64272</v>
      </c>
      <c r="D13667" s="6">
        <v>1.68811517964387E-2</v>
      </c>
      <c r="E13667" s="4">
        <f t="shared" si="53"/>
        <v>5.2170498182363551E-2</v>
      </c>
      <c r="F13667" s="4"/>
    </row>
    <row r="13668" spans="1:6" ht="13.2" x14ac:dyDescent="0.25">
      <c r="A13668" s="5">
        <v>44886.416666666664</v>
      </c>
      <c r="B13668" s="6">
        <v>301.97000000000003</v>
      </c>
      <c r="C13668" s="6">
        <v>311.85127999999997</v>
      </c>
      <c r="D13668" s="6">
        <v>3.1685872830151403E-2</v>
      </c>
      <c r="E13668" s="4">
        <f t="shared" si="53"/>
        <v>5.3443109835220347E-2</v>
      </c>
      <c r="F13668" s="4"/>
    </row>
    <row r="13669" spans="1:6" ht="13.2" x14ac:dyDescent="0.25">
      <c r="A13669" s="5">
        <v>44886.458333333336</v>
      </c>
      <c r="B13669" s="6">
        <v>305.33</v>
      </c>
      <c r="C13669" s="6">
        <v>319.50133</v>
      </c>
      <c r="D13669" s="6">
        <v>4.4354525848139599E-2</v>
      </c>
      <c r="E13669" s="4">
        <f t="shared" si="53"/>
        <v>5.4276791635439997E-2</v>
      </c>
      <c r="F13669" s="4"/>
    </row>
    <row r="13670" spans="1:6" ht="13.2" x14ac:dyDescent="0.25">
      <c r="A13670" s="5">
        <v>44886.5</v>
      </c>
      <c r="B13670" s="6">
        <v>313.98</v>
      </c>
      <c r="C13670" s="6">
        <v>317.91098</v>
      </c>
      <c r="D13670" s="6">
        <v>1.23650337588213E-2</v>
      </c>
      <c r="E13670" s="4">
        <f t="shared" si="53"/>
        <v>5.4716262987305343E-2</v>
      </c>
      <c r="F13670" s="4"/>
    </row>
    <row r="13671" spans="1:6" ht="13.2" x14ac:dyDescent="0.25">
      <c r="A13671" s="5">
        <v>44886.541666666664</v>
      </c>
      <c r="B13671" s="6">
        <v>318.02999999999997</v>
      </c>
      <c r="C13671" s="6">
        <v>312.39330999999999</v>
      </c>
      <c r="D13671" s="6">
        <v>1.8043568218538301E-2</v>
      </c>
      <c r="E13671" s="4">
        <f t="shared" si="53"/>
        <v>5.484057417341201E-2</v>
      </c>
      <c r="F13671" s="4"/>
    </row>
    <row r="13672" spans="1:6" ht="13.2" x14ac:dyDescent="0.25">
      <c r="A13672" s="5">
        <v>44886.583333333336</v>
      </c>
      <c r="B13672" s="6">
        <v>314.89</v>
      </c>
      <c r="C13672" s="6">
        <v>308.61448000000001</v>
      </c>
      <c r="D13672" s="6">
        <v>2.03344962945354E-2</v>
      </c>
      <c r="E13672" s="4">
        <f t="shared" si="53"/>
        <v>5.4571578061126773E-2</v>
      </c>
      <c r="F13672" s="4"/>
    </row>
    <row r="13673" spans="1:6" ht="13.2" x14ac:dyDescent="0.25">
      <c r="A13673" s="5">
        <v>44886.625</v>
      </c>
      <c r="B13673" s="6">
        <v>310.27</v>
      </c>
      <c r="C13673" s="6">
        <v>281.56049999999999</v>
      </c>
      <c r="D13673" s="6">
        <v>0.101965652142257</v>
      </c>
      <c r="E13673" s="4">
        <f t="shared" si="53"/>
        <v>5.7997729057865717E-2</v>
      </c>
      <c r="F13673" s="4"/>
    </row>
    <row r="13674" spans="1:6" ht="13.2" x14ac:dyDescent="0.25">
      <c r="A13674" s="5">
        <v>44886.666666666664</v>
      </c>
      <c r="B13674" s="6">
        <v>247.77</v>
      </c>
      <c r="C13674" s="6">
        <v>227.06426999999999</v>
      </c>
      <c r="D13674" s="6">
        <v>9.1188851508870197E-2</v>
      </c>
      <c r="E13674" s="4">
        <f t="shared" si="53"/>
        <v>6.0626086980901626E-2</v>
      </c>
      <c r="F13674" s="4"/>
    </row>
    <row r="13675" spans="1:6" ht="13.2" x14ac:dyDescent="0.25">
      <c r="A13675" s="5">
        <v>44886.708333333336</v>
      </c>
      <c r="B13675" s="6">
        <v>178.66</v>
      </c>
      <c r="C13675" s="6">
        <v>176.78577000000001</v>
      </c>
      <c r="D13675" s="6">
        <v>1.0601701709362501E-2</v>
      </c>
      <c r="E13675" s="4">
        <f t="shared" si="53"/>
        <v>5.4930837153830687E-2</v>
      </c>
      <c r="F13675" s="4"/>
    </row>
    <row r="13676" spans="1:6" ht="13.2" x14ac:dyDescent="0.25">
      <c r="A13676" s="5">
        <v>44886.75</v>
      </c>
      <c r="B13676" s="6">
        <v>169.56</v>
      </c>
      <c r="C13676" s="6">
        <v>155.93960999999999</v>
      </c>
      <c r="D13676" s="6">
        <v>8.7344004515594306E-2</v>
      </c>
      <c r="E13676" s="4">
        <f t="shared" si="53"/>
        <v>5.5030394530940135E-2</v>
      </c>
      <c r="F13676" s="4"/>
    </row>
    <row r="13677" spans="1:6" ht="13.2" x14ac:dyDescent="0.25">
      <c r="A13677" s="5">
        <v>44886.791666666664</v>
      </c>
      <c r="B13677" s="6">
        <v>167.05</v>
      </c>
      <c r="C13677" s="6">
        <v>152.12169</v>
      </c>
      <c r="D13677" s="6">
        <v>9.8134000483428796E-2</v>
      </c>
      <c r="E13677" s="4">
        <f t="shared" si="53"/>
        <v>5.6536408375940705E-2</v>
      </c>
      <c r="F13677" s="4"/>
    </row>
    <row r="13678" spans="1:6" ht="13.2" x14ac:dyDescent="0.25">
      <c r="A13678" s="5">
        <v>44886.833333333336</v>
      </c>
      <c r="B13678" s="6">
        <v>175.09</v>
      </c>
      <c r="C13678" s="6">
        <v>149.45744999999999</v>
      </c>
      <c r="D13678" s="6">
        <v>0.17150399662245</v>
      </c>
      <c r="E13678" s="4">
        <f t="shared" si="53"/>
        <v>6.2083984262244631E-2</v>
      </c>
      <c r="F13678" s="4"/>
    </row>
    <row r="13679" spans="1:6" ht="13.2" x14ac:dyDescent="0.25">
      <c r="A13679" s="5">
        <v>44886.875</v>
      </c>
      <c r="B13679" s="6">
        <v>173.08</v>
      </c>
      <c r="C13679" s="6">
        <v>152.4504</v>
      </c>
      <c r="D13679" s="6">
        <v>0.135320077874508</v>
      </c>
      <c r="E13679" s="4">
        <f t="shared" si="53"/>
        <v>6.4916813131089698E-2</v>
      </c>
      <c r="F13679" s="4"/>
    </row>
    <row r="13680" spans="1:6" ht="13.2" x14ac:dyDescent="0.25">
      <c r="A13680" s="5">
        <v>44886.916666666664</v>
      </c>
      <c r="B13680" s="6">
        <v>181.81</v>
      </c>
      <c r="C13680" s="6">
        <v>162.24081000000001</v>
      </c>
      <c r="D13680" s="6">
        <v>0.120618172456116</v>
      </c>
      <c r="E13680" s="4">
        <f t="shared" si="53"/>
        <v>6.4131682939363541E-2</v>
      </c>
      <c r="F13680" s="4"/>
    </row>
    <row r="13681" spans="1:6" ht="13.2" x14ac:dyDescent="0.25">
      <c r="A13681" s="5">
        <v>44886.958333333336</v>
      </c>
      <c r="B13681" s="6">
        <v>215.51</v>
      </c>
      <c r="C13681" s="6">
        <v>181.43466000000001</v>
      </c>
      <c r="D13681" s="6">
        <v>0.18781053190167701</v>
      </c>
      <c r="E13681" s="4">
        <f t="shared" si="53"/>
        <v>6.3381083931590296E-2</v>
      </c>
      <c r="F13681" s="4"/>
    </row>
    <row r="13682" spans="1:6" ht="13.2" x14ac:dyDescent="0.25">
      <c r="A13682" s="5">
        <v>44887</v>
      </c>
      <c r="B13682" s="6">
        <v>271.73</v>
      </c>
      <c r="C13682" s="6">
        <v>230.12115</v>
      </c>
      <c r="D13682" s="6">
        <v>0.18081280230000499</v>
      </c>
      <c r="E13682" s="4">
        <f t="shared" si="53"/>
        <v>6.8792520586953634E-2</v>
      </c>
      <c r="F13682" s="4"/>
    </row>
    <row r="13683" spans="1:6" ht="13.2" x14ac:dyDescent="0.25">
      <c r="A13683" s="5">
        <v>44887.041666666664</v>
      </c>
      <c r="B13683" s="6">
        <v>297.25</v>
      </c>
      <c r="C13683" s="6">
        <v>269.67901000000001</v>
      </c>
      <c r="D13683" s="6">
        <v>0.102236321618059</v>
      </c>
      <c r="E13683" s="4">
        <f t="shared" si="53"/>
        <v>6.8020973211095001E-2</v>
      </c>
      <c r="F13683" s="4"/>
    </row>
    <row r="13684" spans="1:6" ht="13.2" x14ac:dyDescent="0.25">
      <c r="A13684" s="5">
        <v>44887.083333333336</v>
      </c>
      <c r="B13684" s="6">
        <v>301.20999999999998</v>
      </c>
      <c r="C13684" s="6">
        <v>290.75725999999997</v>
      </c>
      <c r="D13684" s="6">
        <v>3.59500567586859E-2</v>
      </c>
      <c r="E13684" s="4">
        <f t="shared" si="53"/>
        <v>6.747108081595321E-2</v>
      </c>
      <c r="F13684" s="4"/>
    </row>
    <row r="13685" spans="1:6" ht="13.2" x14ac:dyDescent="0.25">
      <c r="A13685" s="5">
        <v>44887.125</v>
      </c>
      <c r="B13685" s="6">
        <v>300.58999999999997</v>
      </c>
      <c r="C13685" s="6">
        <v>293.74209999999999</v>
      </c>
      <c r="D13685" s="6">
        <v>2.3312626960861099E-2</v>
      </c>
      <c r="E13685" s="4">
        <f t="shared" si="53"/>
        <v>6.6272847217557093E-2</v>
      </c>
      <c r="F13685" s="4"/>
    </row>
    <row r="13686" spans="1:6" ht="13.2" x14ac:dyDescent="0.25">
      <c r="A13686" s="5">
        <v>44887.166666666664</v>
      </c>
      <c r="B13686" s="6">
        <v>307.76</v>
      </c>
      <c r="C13686" s="6">
        <v>293.57497999999998</v>
      </c>
      <c r="D13686" s="6">
        <v>4.8318218398584203E-2</v>
      </c>
      <c r="E13686" s="4">
        <f t="shared" si="53"/>
        <v>6.5469603877943899E-2</v>
      </c>
      <c r="F13686" s="4"/>
    </row>
    <row r="13687" spans="1:6" ht="13.2" x14ac:dyDescent="0.25">
      <c r="A13687" s="5">
        <v>44887.208333333336</v>
      </c>
      <c r="B13687" s="6">
        <v>303.52999999999997</v>
      </c>
      <c r="C13687" s="6">
        <v>297.65370999999999</v>
      </c>
      <c r="D13687" s="6">
        <v>1.9742035132033001E-2</v>
      </c>
      <c r="E13687" s="4">
        <f t="shared" si="53"/>
        <v>6.5969880510659593E-2</v>
      </c>
      <c r="F13687" s="4"/>
    </row>
    <row r="13688" spans="1:6" ht="13.2" x14ac:dyDescent="0.25">
      <c r="A13688" s="5">
        <v>44887.25</v>
      </c>
      <c r="B13688" s="6">
        <v>306.75</v>
      </c>
      <c r="C13688" s="6">
        <v>301.34957000000003</v>
      </c>
      <c r="D13688" s="6">
        <v>1.7920815350756798E-2</v>
      </c>
      <c r="E13688" s="4">
        <f t="shared" si="53"/>
        <v>6.6516892101894404E-2</v>
      </c>
      <c r="F13688" s="4"/>
    </row>
    <row r="13689" spans="1:6" ht="13.2" x14ac:dyDescent="0.25">
      <c r="A13689" s="5">
        <v>44887.291666666664</v>
      </c>
      <c r="B13689" s="6">
        <v>310.31</v>
      </c>
      <c r="C13689" s="6">
        <v>301.50689</v>
      </c>
      <c r="D13689" s="6">
        <v>2.91970442201171E-2</v>
      </c>
      <c r="E13689" s="4">
        <f t="shared" si="53"/>
        <v>6.7322872845482537E-2</v>
      </c>
      <c r="F13689" s="4"/>
    </row>
    <row r="13690" spans="1:6" ht="13.2" x14ac:dyDescent="0.25">
      <c r="A13690" s="5">
        <v>44887.333333333336</v>
      </c>
      <c r="B13690" s="6">
        <v>305.33</v>
      </c>
      <c r="C13690" s="6">
        <v>298.55829</v>
      </c>
      <c r="D13690" s="6">
        <v>2.2681366509702199E-2</v>
      </c>
      <c r="E13690" s="4">
        <f t="shared" si="53"/>
        <v>6.7846788550403853E-2</v>
      </c>
      <c r="F13690" s="4"/>
    </row>
    <row r="13691" spans="1:6" ht="13.2" x14ac:dyDescent="0.25">
      <c r="A13691" s="5">
        <v>44887.375</v>
      </c>
      <c r="B13691" s="6">
        <v>313.93</v>
      </c>
      <c r="C13691" s="6">
        <v>295.27710999999999</v>
      </c>
      <c r="D13691" s="6">
        <v>6.3170795731507898E-2</v>
      </c>
      <c r="E13691" s="4">
        <f t="shared" si="53"/>
        <v>6.9775523714365073E-2</v>
      </c>
      <c r="F13691" s="4"/>
    </row>
    <row r="13692" spans="1:6" ht="13.2" x14ac:dyDescent="0.25">
      <c r="A13692" s="5">
        <v>44887.416666666664</v>
      </c>
      <c r="B13692" s="6">
        <v>317.64999999999998</v>
      </c>
      <c r="C13692" s="6">
        <v>300.52287999999999</v>
      </c>
      <c r="D13692" s="6">
        <v>5.6991068367240397E-2</v>
      </c>
      <c r="E13692" s="4">
        <f t="shared" si="53"/>
        <v>7.0829906861743785E-2</v>
      </c>
      <c r="F13692" s="4"/>
    </row>
    <row r="13693" spans="1:6" ht="13.2" x14ac:dyDescent="0.25">
      <c r="A13693" s="5">
        <v>44887.458333333336</v>
      </c>
      <c r="B13693" s="6">
        <v>319.86</v>
      </c>
      <c r="C13693" s="6">
        <v>305.87382000000002</v>
      </c>
      <c r="D13693" s="6">
        <v>4.5725325560716401E-2</v>
      </c>
      <c r="E13693" s="4">
        <f t="shared" si="53"/>
        <v>7.0887023516434486E-2</v>
      </c>
      <c r="F13693" s="4"/>
    </row>
    <row r="13694" spans="1:6" ht="13.2" x14ac:dyDescent="0.25">
      <c r="A13694" s="5">
        <v>44887.5</v>
      </c>
      <c r="B13694" s="6">
        <v>319.85000000000002</v>
      </c>
      <c r="C13694" s="6">
        <v>301.80121000000003</v>
      </c>
      <c r="D13694" s="6">
        <v>5.9803570701389801E-2</v>
      </c>
      <c r="E13694" s="4">
        <f t="shared" si="53"/>
        <v>7.286362922237484E-2</v>
      </c>
      <c r="F13694" s="4"/>
    </row>
    <row r="13695" spans="1:6" ht="13.2" x14ac:dyDescent="0.25">
      <c r="A13695" s="5">
        <v>44887.541666666664</v>
      </c>
      <c r="B13695" s="6">
        <v>313.13</v>
      </c>
      <c r="C13695" s="6">
        <v>294.59535</v>
      </c>
      <c r="D13695" s="6">
        <v>6.2915623074159099E-2</v>
      </c>
      <c r="E13695" s="4">
        <f t="shared" si="53"/>
        <v>7.4733298174692375E-2</v>
      </c>
      <c r="F13695" s="4"/>
    </row>
    <row r="13696" spans="1:6" ht="13.2" x14ac:dyDescent="0.25">
      <c r="A13696" s="5">
        <v>44887.583333333336</v>
      </c>
      <c r="B13696" s="6">
        <v>308.67</v>
      </c>
      <c r="C13696" s="6">
        <v>291.06443999999999</v>
      </c>
      <c r="D13696" s="6">
        <v>6.0486811786420902E-2</v>
      </c>
      <c r="E13696" s="4">
        <f t="shared" si="53"/>
        <v>7.6406311320187589E-2</v>
      </c>
      <c r="F13696" s="4"/>
    </row>
    <row r="13697" spans="1:6" ht="13.2" x14ac:dyDescent="0.25">
      <c r="A13697" s="5">
        <v>44887.625</v>
      </c>
      <c r="B13697" s="6">
        <v>314.25</v>
      </c>
      <c r="C13697" s="6">
        <v>268.02532000000002</v>
      </c>
      <c r="D13697" s="6">
        <v>0.17246385528053801</v>
      </c>
      <c r="E13697" s="4">
        <f t="shared" si="53"/>
        <v>7.934373645094929E-2</v>
      </c>
      <c r="F13697" s="4"/>
    </row>
    <row r="13698" spans="1:6" ht="13.2" x14ac:dyDescent="0.25">
      <c r="A13698" s="5">
        <v>44887.666666666664</v>
      </c>
      <c r="B13698" s="6">
        <v>254.72</v>
      </c>
      <c r="C13698" s="6">
        <v>220.71751</v>
      </c>
      <c r="D13698" s="6">
        <v>0.15405433850717101</v>
      </c>
      <c r="E13698" s="4">
        <f t="shared" si="53"/>
        <v>8.1963131742545159E-2</v>
      </c>
      <c r="F13698" s="4"/>
    </row>
    <row r="13699" spans="1:6" ht="13.2" x14ac:dyDescent="0.25">
      <c r="A13699" s="5">
        <v>44887.708333333336</v>
      </c>
      <c r="B13699" s="6">
        <v>190.1</v>
      </c>
      <c r="C13699" s="6">
        <v>176.16910999999999</v>
      </c>
      <c r="D13699" s="6">
        <v>7.9076802965060103E-2</v>
      </c>
      <c r="E13699" s="4">
        <f t="shared" si="53"/>
        <v>8.4816260961532552E-2</v>
      </c>
      <c r="F13699" s="4"/>
    </row>
    <row r="13700" spans="1:6" ht="13.2" x14ac:dyDescent="0.25">
      <c r="A13700" s="5">
        <v>44887.75</v>
      </c>
      <c r="B13700" s="6">
        <v>156.47</v>
      </c>
      <c r="C13700" s="6">
        <v>157.40516</v>
      </c>
      <c r="D13700" s="6">
        <v>5.9411012955356496E-3</v>
      </c>
      <c r="E13700" s="4">
        <f t="shared" si="53"/>
        <v>8.1424473327363467E-2</v>
      </c>
      <c r="F13700" s="4"/>
    </row>
    <row r="13701" spans="1:6" ht="13.2" x14ac:dyDescent="0.25">
      <c r="A13701" s="5">
        <v>44887.791666666664</v>
      </c>
      <c r="B13701" s="6">
        <v>152.80000000000001</v>
      </c>
      <c r="C13701" s="6">
        <v>153.83587</v>
      </c>
      <c r="D13701" s="6">
        <v>6.73360510783335E-3</v>
      </c>
      <c r="E13701" s="4">
        <f t="shared" si="53"/>
        <v>7.7616123520046987E-2</v>
      </c>
      <c r="F13701" s="4"/>
    </row>
    <row r="13702" spans="1:6" ht="13.2" x14ac:dyDescent="0.25">
      <c r="A13702" s="5">
        <v>44887.833333333336</v>
      </c>
      <c r="B13702" s="6">
        <v>154.06</v>
      </c>
      <c r="C13702" s="6">
        <v>151.82069999999999</v>
      </c>
      <c r="D13702" s="6">
        <v>1.4749635589876801E-2</v>
      </c>
      <c r="E13702" s="4">
        <f t="shared" si="53"/>
        <v>7.108469181035644E-2</v>
      </c>
      <c r="F13702" s="4"/>
    </row>
    <row r="13703" spans="1:6" ht="13.2" x14ac:dyDescent="0.25">
      <c r="A13703" s="5">
        <v>44887.875</v>
      </c>
      <c r="B13703" s="6">
        <v>148.51</v>
      </c>
      <c r="C13703" s="6">
        <v>155.49415999999999</v>
      </c>
      <c r="D13703" s="6">
        <v>4.4915899092287402E-2</v>
      </c>
      <c r="E13703" s="4">
        <f t="shared" si="53"/>
        <v>6.7317851027763928E-2</v>
      </c>
      <c r="F13703" s="4"/>
    </row>
    <row r="13704" spans="1:6" ht="13.2" x14ac:dyDescent="0.25">
      <c r="A13704" s="5">
        <v>44887.916666666664</v>
      </c>
      <c r="B13704" s="6">
        <v>151.66</v>
      </c>
      <c r="C13704" s="6">
        <v>165.78924000000001</v>
      </c>
      <c r="D13704" s="6">
        <v>8.5224107426995904E-2</v>
      </c>
      <c r="E13704" s="4">
        <f t="shared" si="53"/>
        <v>6.5843098318217261E-2</v>
      </c>
      <c r="F13704" s="4"/>
    </row>
    <row r="13705" spans="1:6" ht="13.2" x14ac:dyDescent="0.25">
      <c r="A13705" s="5">
        <v>44887.958333333336</v>
      </c>
      <c r="B13705" s="6">
        <v>159.66</v>
      </c>
      <c r="C13705" s="6">
        <v>185.18274</v>
      </c>
      <c r="D13705" s="6">
        <v>0.13782461583622699</v>
      </c>
      <c r="E13705" s="4">
        <f t="shared" si="53"/>
        <v>6.3760351815490182E-2</v>
      </c>
      <c r="F13705" s="4"/>
    </row>
    <row r="13706" spans="1:6" ht="13.2" x14ac:dyDescent="0.25">
      <c r="A13706" s="5">
        <v>44888</v>
      </c>
      <c r="B13706" s="6">
        <v>233.5</v>
      </c>
      <c r="C13706" s="6">
        <v>229.04651999999999</v>
      </c>
      <c r="D13706" s="6">
        <v>1.94435610722224E-2</v>
      </c>
      <c r="E13706" s="4">
        <f t="shared" si="53"/>
        <v>5.7036633430999219E-2</v>
      </c>
      <c r="F13706" s="4"/>
    </row>
    <row r="13707" spans="1:6" ht="13.2" x14ac:dyDescent="0.25">
      <c r="A13707" s="5">
        <v>44888.041666666664</v>
      </c>
      <c r="B13707" s="6">
        <v>291.17</v>
      </c>
      <c r="C13707" s="6">
        <v>263.78237999999999</v>
      </c>
      <c r="D13707" s="6">
        <v>0.103826570978698</v>
      </c>
      <c r="E13707" s="4">
        <f t="shared" si="53"/>
        <v>5.7102893821025853E-2</v>
      </c>
      <c r="F13707" s="4"/>
    </row>
    <row r="13708" spans="1:6" ht="13.2" x14ac:dyDescent="0.25">
      <c r="A13708" s="5">
        <v>44888.083333333336</v>
      </c>
      <c r="B13708" s="6">
        <v>290.38</v>
      </c>
      <c r="C13708" s="6">
        <v>279.94452999999999</v>
      </c>
      <c r="D13708" s="6">
        <v>3.7276920538508097E-2</v>
      </c>
      <c r="E13708" s="4">
        <f t="shared" si="53"/>
        <v>5.7158179811851784E-2</v>
      </c>
      <c r="F13708" s="4"/>
    </row>
    <row r="13709" spans="1:6" ht="13.2" x14ac:dyDescent="0.25">
      <c r="A13709" s="5">
        <v>44888.125</v>
      </c>
      <c r="B13709" s="6">
        <v>292.14999999999998</v>
      </c>
      <c r="C13709" s="6">
        <v>279.48660999999998</v>
      </c>
      <c r="D13709" s="6">
        <v>4.530946938746E-2</v>
      </c>
      <c r="E13709" s="4">
        <f t="shared" si="53"/>
        <v>5.8074714912960075E-2</v>
      </c>
      <c r="F13709" s="4"/>
    </row>
    <row r="13710" spans="1:6" ht="13.2" x14ac:dyDescent="0.25">
      <c r="A13710" s="5">
        <v>44888.166666666664</v>
      </c>
      <c r="B13710" s="6">
        <v>291.35000000000002</v>
      </c>
      <c r="C13710" s="6">
        <v>277.30202000000003</v>
      </c>
      <c r="D13710" s="6">
        <v>5.0659493933726103E-2</v>
      </c>
      <c r="E13710" s="4">
        <f t="shared" si="53"/>
        <v>5.8172268060257659E-2</v>
      </c>
      <c r="F13710" s="4"/>
    </row>
    <row r="13711" spans="1:6" ht="13.2" x14ac:dyDescent="0.25">
      <c r="A13711" s="5">
        <v>44888.208333333336</v>
      </c>
      <c r="B13711" s="6">
        <v>297.69</v>
      </c>
      <c r="C13711" s="6">
        <v>279.56330000000003</v>
      </c>
      <c r="D13711" s="6">
        <v>6.4839340499986797E-2</v>
      </c>
      <c r="E13711" s="4">
        <f t="shared" si="53"/>
        <v>6.0051322450589063E-2</v>
      </c>
      <c r="F13711" s="4"/>
    </row>
    <row r="13712" spans="1:6" ht="13.2" x14ac:dyDescent="0.25">
      <c r="A13712" s="5">
        <v>44888.25</v>
      </c>
      <c r="B13712" s="6">
        <v>297.10000000000002</v>
      </c>
      <c r="C13712" s="6">
        <v>280.69031000000001</v>
      </c>
      <c r="D13712" s="6">
        <v>5.8461904153370998E-2</v>
      </c>
      <c r="E13712" s="4">
        <f t="shared" si="53"/>
        <v>6.1740534484031322E-2</v>
      </c>
      <c r="F13712" s="4"/>
    </row>
    <row r="13713" spans="1:6" ht="13.2" x14ac:dyDescent="0.25">
      <c r="A13713" s="5">
        <v>44888.291666666664</v>
      </c>
      <c r="B13713" s="6">
        <v>302.39</v>
      </c>
      <c r="C13713" s="6">
        <v>278.44418999999999</v>
      </c>
      <c r="D13713" s="6">
        <v>8.5998598139181801E-2</v>
      </c>
      <c r="E13713" s="4">
        <f t="shared" si="53"/>
        <v>6.4107265897325683E-2</v>
      </c>
      <c r="F13713" s="4"/>
    </row>
    <row r="13714" spans="1:6" ht="13.2" x14ac:dyDescent="0.25">
      <c r="A13714" s="5">
        <v>44888.333333333336</v>
      </c>
      <c r="B13714" s="6">
        <v>306.62</v>
      </c>
      <c r="C13714" s="6">
        <v>275.31126</v>
      </c>
      <c r="D13714" s="6">
        <v>0.113721247725211</v>
      </c>
      <c r="E13714" s="4">
        <f t="shared" si="53"/>
        <v>6.790059428130521E-2</v>
      </c>
      <c r="F13714" s="4"/>
    </row>
    <row r="13715" spans="1:6" ht="13.2" x14ac:dyDescent="0.25">
      <c r="A13715" s="5">
        <v>44888.375</v>
      </c>
      <c r="B13715" s="6">
        <v>306.04000000000002</v>
      </c>
      <c r="C13715" s="6">
        <v>272.64801</v>
      </c>
      <c r="D13715" s="6">
        <v>0.122472890962967</v>
      </c>
      <c r="E13715" s="4">
        <f t="shared" si="53"/>
        <v>7.037151491594934E-2</v>
      </c>
      <c r="F13715" s="4"/>
    </row>
    <row r="13716" spans="1:6" ht="13.2" x14ac:dyDescent="0.25">
      <c r="A13716" s="5">
        <v>44888.416666666664</v>
      </c>
      <c r="B13716" s="6">
        <v>300.45999999999998</v>
      </c>
      <c r="C13716" s="6">
        <v>276.07952999999998</v>
      </c>
      <c r="D13716" s="6">
        <v>8.8309589631654306E-2</v>
      </c>
      <c r="E13716" s="4">
        <f t="shared" si="53"/>
        <v>7.1676453301966592E-2</v>
      </c>
      <c r="F13716" s="4"/>
    </row>
    <row r="13717" spans="1:6" ht="13.2" x14ac:dyDescent="0.25">
      <c r="A13717" s="5">
        <v>44888.458333333336</v>
      </c>
      <c r="B13717" s="6">
        <v>303.91000000000003</v>
      </c>
      <c r="C13717" s="6">
        <v>280.07157999999998</v>
      </c>
      <c r="D13717" s="6">
        <v>8.5115455127578593E-2</v>
      </c>
      <c r="E13717" s="4">
        <f t="shared" si="53"/>
        <v>7.3317708700585849E-2</v>
      </c>
      <c r="F13717" s="4"/>
    </row>
    <row r="13718" spans="1:6" ht="13.2" x14ac:dyDescent="0.25">
      <c r="A13718" s="5">
        <v>44888.5</v>
      </c>
      <c r="B13718" s="6">
        <v>305.32</v>
      </c>
      <c r="C13718" s="6">
        <v>278.21057000000002</v>
      </c>
      <c r="D13718" s="6">
        <v>9.7442128097433398E-2</v>
      </c>
      <c r="E13718" s="4">
        <f t="shared" si="53"/>
        <v>7.4885981925420994E-2</v>
      </c>
      <c r="F13718" s="4"/>
    </row>
    <row r="13719" spans="1:6" ht="13.2" x14ac:dyDescent="0.25">
      <c r="A13719" s="5">
        <v>44888.541666666664</v>
      </c>
      <c r="B13719" s="6">
        <v>306.73</v>
      </c>
      <c r="C13719" s="6">
        <v>274.45404000000002</v>
      </c>
      <c r="D13719" s="6">
        <v>0.11760060081462</v>
      </c>
      <c r="E13719" s="4">
        <f t="shared" si="53"/>
        <v>7.7164522664606855E-2</v>
      </c>
      <c r="F13719" s="4"/>
    </row>
    <row r="13720" spans="1:6" ht="13.2" x14ac:dyDescent="0.25">
      <c r="A13720" s="5">
        <v>44888.583333333336</v>
      </c>
      <c r="B13720" s="6">
        <v>310.64999999999998</v>
      </c>
      <c r="C13720" s="6">
        <v>271.04523999999998</v>
      </c>
      <c r="D13720" s="6">
        <v>0.14611863318463</v>
      </c>
      <c r="E13720" s="4">
        <f t="shared" si="53"/>
        <v>8.0732515222865564E-2</v>
      </c>
      <c r="F13720" s="4"/>
    </row>
    <row r="13721" spans="1:6" ht="13.2" x14ac:dyDescent="0.25">
      <c r="A13721" s="5">
        <v>44888.625</v>
      </c>
      <c r="B13721" s="6">
        <v>301.81</v>
      </c>
      <c r="C13721" s="6">
        <v>248.19478000000001</v>
      </c>
      <c r="D13721" s="6">
        <v>0.216020739839895</v>
      </c>
      <c r="E13721" s="4">
        <f t="shared" si="53"/>
        <v>8.2547385412838778E-2</v>
      </c>
      <c r="F13721" s="4"/>
    </row>
    <row r="13722" spans="1:6" ht="13.2" x14ac:dyDescent="0.25">
      <c r="A13722" s="5">
        <v>44888.666666666664</v>
      </c>
      <c r="B13722" s="6">
        <v>243.49</v>
      </c>
      <c r="C13722" s="6">
        <v>205.03130999999999</v>
      </c>
      <c r="D13722" s="6">
        <v>0.18757471724684399</v>
      </c>
      <c r="E13722" s="4">
        <f t="shared" si="53"/>
        <v>8.3944067860325156E-2</v>
      </c>
      <c r="F13722" s="4"/>
    </row>
    <row r="13723" spans="1:6" ht="13.2" x14ac:dyDescent="0.25">
      <c r="A13723" s="5">
        <v>44888.708333333336</v>
      </c>
      <c r="B13723" s="6">
        <v>147.94999999999999</v>
      </c>
      <c r="C13723" s="6">
        <v>165.57097999999999</v>
      </c>
      <c r="D13723" s="6">
        <v>0.106425534233112</v>
      </c>
      <c r="E13723" s="4">
        <f t="shared" si="53"/>
        <v>8.5083598329827315E-2</v>
      </c>
      <c r="F13723" s="4"/>
    </row>
    <row r="13724" spans="1:6" ht="13.2" x14ac:dyDescent="0.25">
      <c r="A13724" s="5">
        <v>44888.75</v>
      </c>
      <c r="B13724" s="6">
        <v>134.75</v>
      </c>
      <c r="C13724" s="6">
        <v>150.04821999999999</v>
      </c>
      <c r="D13724" s="6">
        <v>0.101955358084221</v>
      </c>
      <c r="E13724" s="4">
        <f t="shared" si="53"/>
        <v>8.9084192362689218E-2</v>
      </c>
      <c r="F13724" s="4"/>
    </row>
    <row r="13725" spans="1:6" ht="13.2" x14ac:dyDescent="0.25">
      <c r="A13725" s="5">
        <v>44888.791666666664</v>
      </c>
      <c r="B13725" s="6">
        <v>136.81</v>
      </c>
      <c r="C13725" s="6">
        <v>148.91714999999999</v>
      </c>
      <c r="D13725" s="6">
        <v>8.1301247035683796E-2</v>
      </c>
      <c r="E13725" s="4">
        <f t="shared" si="53"/>
        <v>9.2191177443016317E-2</v>
      </c>
      <c r="F13725" s="4"/>
    </row>
    <row r="13726" spans="1:6" ht="13.2" x14ac:dyDescent="0.25">
      <c r="A13726" s="5">
        <v>44888.833333333336</v>
      </c>
      <c r="B13726" s="6">
        <v>146.44999999999999</v>
      </c>
      <c r="C13726" s="6">
        <v>148.72336000000001</v>
      </c>
      <c r="D13726" s="6">
        <v>1.52858300135232E-2</v>
      </c>
      <c r="E13726" s="4">
        <f t="shared" si="53"/>
        <v>9.2213518877334921E-2</v>
      </c>
      <c r="F13726" s="4"/>
    </row>
    <row r="13727" spans="1:6" ht="13.2" x14ac:dyDescent="0.25">
      <c r="A13727" s="5">
        <v>44888.875</v>
      </c>
      <c r="B13727" s="6">
        <v>145.72999999999999</v>
      </c>
      <c r="C13727" s="6">
        <v>152.29033000000001</v>
      </c>
      <c r="D13727" s="6">
        <v>4.3077784387229402E-2</v>
      </c>
      <c r="E13727" s="4">
        <f t="shared" si="53"/>
        <v>9.2136930764624148E-2</v>
      </c>
      <c r="F13727" s="4"/>
    </row>
    <row r="13728" spans="1:6" ht="13.2" x14ac:dyDescent="0.25">
      <c r="A13728" s="5">
        <v>44888.916666666664</v>
      </c>
      <c r="B13728" s="6">
        <v>137.34</v>
      </c>
      <c r="C13728" s="6">
        <v>163.48240999999999</v>
      </c>
      <c r="D13728" s="6">
        <v>0.159909619634307</v>
      </c>
      <c r="E13728" s="4">
        <f t="shared" si="53"/>
        <v>9.5248827106595435E-2</v>
      </c>
      <c r="F13728" s="4"/>
    </row>
    <row r="13729" spans="1:6" ht="13.2" x14ac:dyDescent="0.25">
      <c r="A13729" s="5">
        <v>44888.958333333336</v>
      </c>
      <c r="B13729" s="6">
        <v>143.13</v>
      </c>
      <c r="C13729" s="6">
        <v>186.36254</v>
      </c>
      <c r="D13729" s="6">
        <v>0.231980847653181</v>
      </c>
      <c r="E13729" s="4">
        <f t="shared" si="53"/>
        <v>9.917200343230187E-2</v>
      </c>
      <c r="F13729" s="4"/>
    </row>
    <row r="13730" spans="1:6" ht="13.2" x14ac:dyDescent="0.25">
      <c r="A13730" s="5">
        <v>44886</v>
      </c>
      <c r="B13730" s="6">
        <v>217.18</v>
      </c>
      <c r="C13730" s="6">
        <v>225.70999</v>
      </c>
      <c r="D13730" s="6">
        <v>3.7791814177121699E-2</v>
      </c>
      <c r="E13730" s="4">
        <f t="shared" si="53"/>
        <v>9.9936513978339345E-2</v>
      </c>
      <c r="F13730" s="4"/>
    </row>
    <row r="13731" spans="1:6" ht="13.2" x14ac:dyDescent="0.25">
      <c r="A13731" s="5">
        <v>44886.041666666664</v>
      </c>
      <c r="B13731" s="6">
        <v>303.16000000000003</v>
      </c>
      <c r="C13731" s="6">
        <v>271.56858</v>
      </c>
      <c r="D13731" s="6">
        <v>0.11632943693265201</v>
      </c>
      <c r="E13731" s="4">
        <f t="shared" si="53"/>
        <v>0.10045746672642075</v>
      </c>
      <c r="F13731" s="4"/>
    </row>
    <row r="13732" spans="1:6" ht="13.2" x14ac:dyDescent="0.25">
      <c r="A13732" s="5">
        <v>44886.083333333336</v>
      </c>
      <c r="B13732" s="6">
        <v>305.98</v>
      </c>
      <c r="C13732" s="6">
        <v>297.98766999999998</v>
      </c>
      <c r="D13732" s="6">
        <v>2.6821009070610299E-2</v>
      </c>
      <c r="E13732" s="4">
        <f t="shared" si="53"/>
        <v>0.10002180374859169</v>
      </c>
      <c r="F13732" s="4"/>
    </row>
    <row r="13733" spans="1:6" ht="13.2" x14ac:dyDescent="0.25">
      <c r="A13733" s="5">
        <v>44886.125</v>
      </c>
      <c r="B13733" s="6">
        <v>309.38</v>
      </c>
      <c r="C13733" s="6">
        <v>302.18758000000003</v>
      </c>
      <c r="D13733" s="6">
        <v>2.3801176739295399E-2</v>
      </c>
      <c r="E13733" s="4">
        <f t="shared" si="53"/>
        <v>9.9125624888251496E-2</v>
      </c>
      <c r="F13733" s="4"/>
    </row>
    <row r="13734" spans="1:6" ht="13.2" x14ac:dyDescent="0.25">
      <c r="A13734" s="5">
        <v>44886.166666666664</v>
      </c>
      <c r="B13734" s="6">
        <v>314.8</v>
      </c>
      <c r="C13734" s="6">
        <v>302.35451999999998</v>
      </c>
      <c r="D13734" s="6">
        <v>4.1161878446533601E-2</v>
      </c>
      <c r="E13734" s="4">
        <f t="shared" si="53"/>
        <v>9.8729890909618478E-2</v>
      </c>
      <c r="F13734" s="4"/>
    </row>
    <row r="13735" spans="1:6" ht="13.2" x14ac:dyDescent="0.25">
      <c r="A13735" s="5">
        <v>44886.208333333336</v>
      </c>
      <c r="B13735" s="6">
        <v>304.74</v>
      </c>
      <c r="C13735" s="6">
        <v>309.83505000000002</v>
      </c>
      <c r="D13735" s="6">
        <v>1.6444395170914301E-2</v>
      </c>
      <c r="E13735" s="4">
        <f t="shared" si="53"/>
        <v>9.6713434854240443E-2</v>
      </c>
      <c r="F13735" s="4"/>
    </row>
    <row r="13736" spans="1:6" ht="13.2" x14ac:dyDescent="0.25">
      <c r="A13736" s="5">
        <v>44886.25</v>
      </c>
      <c r="B13736" s="6">
        <v>308.27</v>
      </c>
      <c r="C13736" s="6">
        <v>315.99297000000001</v>
      </c>
      <c r="D13736" s="6">
        <v>2.4440322200838902E-2</v>
      </c>
      <c r="E13736" s="4">
        <f t="shared" si="53"/>
        <v>9.5295868939551595E-2</v>
      </c>
      <c r="F13736" s="4"/>
    </row>
    <row r="13737" spans="1:6" ht="13.2" x14ac:dyDescent="0.25">
      <c r="A13737" s="5">
        <v>44886.291666666664</v>
      </c>
      <c r="B13737" s="6">
        <v>307.83</v>
      </c>
      <c r="C13737" s="6">
        <v>313.81646999999998</v>
      </c>
      <c r="D13737" s="6">
        <v>1.9076341021871699E-2</v>
      </c>
      <c r="E13737" s="4">
        <f t="shared" si="53"/>
        <v>9.2507441559663672E-2</v>
      </c>
      <c r="F13737" s="4"/>
    </row>
    <row r="13738" spans="1:6" ht="13.2" x14ac:dyDescent="0.25">
      <c r="A13738" s="5">
        <v>44886.333333333336</v>
      </c>
      <c r="B13738" s="6">
        <v>304.38</v>
      </c>
      <c r="C13738" s="6">
        <v>307.91030999999998</v>
      </c>
      <c r="D13738" s="6">
        <v>1.14653841893114E-2</v>
      </c>
      <c r="E13738" s="4">
        <f t="shared" si="53"/>
        <v>8.8246780579001191E-2</v>
      </c>
      <c r="F13738" s="4"/>
    </row>
    <row r="13739" spans="1:6" ht="13.2" x14ac:dyDescent="0.25">
      <c r="A13739" s="5">
        <v>44886.375</v>
      </c>
      <c r="B13739" s="6">
        <v>299.5</v>
      </c>
      <c r="C13739" s="6">
        <v>304.34348999999997</v>
      </c>
      <c r="D13739" s="6">
        <v>1.5914551022596101E-2</v>
      </c>
      <c r="E13739" s="4">
        <f t="shared" si="53"/>
        <v>8.3806849748152404E-2</v>
      </c>
      <c r="F13739" s="4"/>
    </row>
    <row r="13740" spans="1:6" ht="13.2" x14ac:dyDescent="0.25">
      <c r="A13740" s="5">
        <v>44886.416666666664</v>
      </c>
      <c r="B13740" s="6">
        <v>301.97000000000003</v>
      </c>
      <c r="C13740" s="6">
        <v>311.00024000000002</v>
      </c>
      <c r="D13740" s="6">
        <v>2.9036119071805099E-2</v>
      </c>
      <c r="E13740" s="4">
        <f t="shared" si="53"/>
        <v>8.1337121808158705E-2</v>
      </c>
      <c r="F13740" s="4"/>
    </row>
    <row r="13741" spans="1:6" ht="13.2" x14ac:dyDescent="0.25">
      <c r="A13741" s="5">
        <v>44886.458333333336</v>
      </c>
      <c r="B13741" s="6">
        <v>305.33</v>
      </c>
      <c r="C13741" s="6">
        <v>317.81164999999999</v>
      </c>
      <c r="D13741" s="6">
        <v>3.9273733357477601E-2</v>
      </c>
      <c r="E13741" s="4">
        <f t="shared" si="53"/>
        <v>7.9427050067737828E-2</v>
      </c>
      <c r="F13741" s="4"/>
    </row>
    <row r="13742" spans="1:6" ht="13.2" x14ac:dyDescent="0.25">
      <c r="A13742" s="5">
        <v>44886.5</v>
      </c>
      <c r="B13742" s="6">
        <v>313.98</v>
      </c>
      <c r="C13742" s="6">
        <v>316.62860000000001</v>
      </c>
      <c r="D13742" s="6">
        <v>8.3650055617211696E-3</v>
      </c>
      <c r="E13742" s="4">
        <f t="shared" si="53"/>
        <v>7.5715503295416486E-2</v>
      </c>
      <c r="F13742" s="4"/>
    </row>
    <row r="13743" spans="1:6" ht="13.2" x14ac:dyDescent="0.25">
      <c r="A13743" s="5">
        <v>44886.541666666664</v>
      </c>
      <c r="B13743" s="6">
        <v>318.02999999999997</v>
      </c>
      <c r="C13743" s="6">
        <v>314.52850000000001</v>
      </c>
      <c r="D13743" s="6">
        <v>1.1132536479206E-2</v>
      </c>
      <c r="E13743" s="4">
        <f t="shared" si="53"/>
        <v>7.1279333948107579E-2</v>
      </c>
      <c r="F13743" s="4"/>
    </row>
    <row r="13744" spans="1:6" ht="13.2" x14ac:dyDescent="0.25">
      <c r="A13744" s="5">
        <v>44886.583333333336</v>
      </c>
      <c r="B13744" s="6">
        <v>314.89</v>
      </c>
      <c r="C13744" s="6">
        <v>315.05220000000003</v>
      </c>
      <c r="D13744" s="6">
        <v>5.1483531935355798E-4</v>
      </c>
      <c r="E13744" s="4">
        <f t="shared" si="53"/>
        <v>6.5212509037054389E-2</v>
      </c>
      <c r="F13744" s="4"/>
    </row>
    <row r="13745" spans="1:6" ht="13.2" x14ac:dyDescent="0.25">
      <c r="A13745" s="5">
        <v>44886.625</v>
      </c>
      <c r="B13745" s="6">
        <v>310.27</v>
      </c>
      <c r="C13745" s="6">
        <v>287.68077</v>
      </c>
      <c r="D13745" s="6">
        <v>7.8521862966370606E-2</v>
      </c>
      <c r="E13745" s="4">
        <f t="shared" si="53"/>
        <v>5.9483389167324215E-2</v>
      </c>
      <c r="F13745" s="4"/>
    </row>
    <row r="13746" spans="1:6" ht="13.2" x14ac:dyDescent="0.25">
      <c r="A13746" s="5">
        <v>44886.666666666664</v>
      </c>
      <c r="B13746" s="6">
        <v>247.77</v>
      </c>
      <c r="C13746" s="6">
        <v>228.06191999999999</v>
      </c>
      <c r="D13746" s="6">
        <v>8.6415478743667604E-2</v>
      </c>
      <c r="E13746" s="4">
        <f t="shared" si="53"/>
        <v>5.5268420896358528E-2</v>
      </c>
      <c r="F13746" s="4"/>
    </row>
    <row r="13747" spans="1:6" ht="13.2" x14ac:dyDescent="0.25">
      <c r="A13747" s="5">
        <v>44886.708333333336</v>
      </c>
      <c r="B13747" s="6">
        <v>178.66</v>
      </c>
      <c r="C13747" s="6">
        <v>172.7543</v>
      </c>
      <c r="D13747" s="6">
        <v>3.4185545598575499E-2</v>
      </c>
      <c r="E13747" s="4">
        <f t="shared" si="53"/>
        <v>5.2258421369919511E-2</v>
      </c>
      <c r="F13747" s="4"/>
    </row>
    <row r="13748" spans="1:6" ht="13.2" x14ac:dyDescent="0.25">
      <c r="A13748" s="5">
        <v>44886.75</v>
      </c>
      <c r="B13748" s="6">
        <v>169.56</v>
      </c>
      <c r="C13748" s="6">
        <v>149.98704000000001</v>
      </c>
      <c r="D13748" s="6">
        <v>0.13049767499911899</v>
      </c>
      <c r="E13748" s="4">
        <f t="shared" si="53"/>
        <v>5.3447684574706909E-2</v>
      </c>
      <c r="F13748" s="4"/>
    </row>
    <row r="13749" spans="1:6" ht="13.2" x14ac:dyDescent="0.25">
      <c r="A13749" s="5">
        <v>44886.791666666664</v>
      </c>
      <c r="B13749" s="6">
        <v>167.05</v>
      </c>
      <c r="C13749" s="6">
        <v>145.29056</v>
      </c>
      <c r="D13749" s="6">
        <v>0.14976499505542501</v>
      </c>
      <c r="E13749" s="4">
        <f t="shared" si="53"/>
        <v>5.6300340742196135E-2</v>
      </c>
      <c r="F13749" s="4"/>
    </row>
    <row r="13750" spans="1:6" ht="13.2" x14ac:dyDescent="0.25">
      <c r="A13750" s="5">
        <v>44886.833333333336</v>
      </c>
      <c r="B13750" s="6">
        <v>175.09</v>
      </c>
      <c r="C13750" s="6">
        <v>141.43260000000001</v>
      </c>
      <c r="D13750" s="6">
        <v>0.23797483748442699</v>
      </c>
      <c r="E13750" s="4">
        <f t="shared" si="53"/>
        <v>6.557904938681712E-2</v>
      </c>
      <c r="F13750" s="4"/>
    </row>
    <row r="13751" spans="1:6" ht="13.2" x14ac:dyDescent="0.25">
      <c r="A13751" s="5">
        <v>44886.875</v>
      </c>
      <c r="B13751" s="6">
        <v>173.08</v>
      </c>
      <c r="C13751" s="6">
        <v>144.2216</v>
      </c>
      <c r="D13751" s="6">
        <v>0.20009762753984101</v>
      </c>
      <c r="E13751" s="4">
        <f t="shared" si="53"/>
        <v>7.2121542851509277E-2</v>
      </c>
      <c r="F13751" s="4"/>
    </row>
    <row r="13752" spans="1:6" ht="13.2" x14ac:dyDescent="0.25">
      <c r="A13752" s="5">
        <v>44886.916666666664</v>
      </c>
      <c r="B13752" s="6">
        <v>181.81</v>
      </c>
      <c r="C13752" s="6">
        <v>155.71322000000001</v>
      </c>
      <c r="D13752" s="6">
        <v>0.16759514702733599</v>
      </c>
      <c r="E13752" s="4">
        <f t="shared" si="53"/>
        <v>7.244177315955215E-2</v>
      </c>
      <c r="F13752" s="4"/>
    </row>
    <row r="13753" spans="1:6" ht="13.2" x14ac:dyDescent="0.25">
      <c r="A13753" s="5">
        <v>44886.958333333336</v>
      </c>
      <c r="B13753" s="6">
        <v>215.51</v>
      </c>
      <c r="C13753" s="6">
        <v>176.64554999999999</v>
      </c>
      <c r="D13753" s="6">
        <v>0.22001375070020099</v>
      </c>
      <c r="E13753" s="4">
        <f t="shared" si="53"/>
        <v>7.1943144119844635E-2</v>
      </c>
      <c r="F13753" s="4"/>
    </row>
    <row r="13754" spans="1:6" ht="13.2" x14ac:dyDescent="0.25">
      <c r="A13754" s="5">
        <v>44887</v>
      </c>
      <c r="B13754" s="6">
        <v>271.73</v>
      </c>
      <c r="C13754" s="6">
        <v>229.09863999999999</v>
      </c>
      <c r="D13754" s="6">
        <v>0.18608299027877201</v>
      </c>
      <c r="E13754" s="4">
        <f t="shared" si="53"/>
        <v>7.8121943124080065E-2</v>
      </c>
      <c r="F13754" s="4"/>
    </row>
    <row r="13755" spans="1:6" ht="13.2" x14ac:dyDescent="0.25">
      <c r="A13755" s="5">
        <v>44887.041666666664</v>
      </c>
      <c r="B13755" s="6">
        <v>297.25</v>
      </c>
      <c r="C13755" s="6">
        <v>268.19349</v>
      </c>
      <c r="D13755" s="6">
        <v>0.108341593228083</v>
      </c>
      <c r="E13755" s="4">
        <f t="shared" si="53"/>
        <v>7.7789116303056363E-2</v>
      </c>
      <c r="F13755" s="4"/>
    </row>
    <row r="13756" spans="1:6" ht="13.2" x14ac:dyDescent="0.25">
      <c r="A13756" s="5">
        <v>44887.083333333336</v>
      </c>
      <c r="B13756" s="6">
        <v>301.20999999999998</v>
      </c>
      <c r="C13756" s="6">
        <v>287.77785999999998</v>
      </c>
      <c r="D13756" s="6">
        <v>4.6675376625567998E-2</v>
      </c>
      <c r="E13756" s="4">
        <f t="shared" si="53"/>
        <v>7.8616381617846273E-2</v>
      </c>
      <c r="F13756" s="4"/>
    </row>
    <row r="13757" spans="1:6" ht="13.2" x14ac:dyDescent="0.25">
      <c r="A13757" s="5">
        <v>44887.125</v>
      </c>
      <c r="B13757" s="6">
        <v>300.58999999999997</v>
      </c>
      <c r="C13757" s="6">
        <v>290.16444999999999</v>
      </c>
      <c r="D13757" s="6">
        <v>3.5929797740556997E-2</v>
      </c>
      <c r="E13757" s="4">
        <f t="shared" si="53"/>
        <v>7.9121740826232176E-2</v>
      </c>
      <c r="F13757" s="4"/>
    </row>
    <row r="13758" spans="1:6" ht="13.2" x14ac:dyDescent="0.25">
      <c r="A13758" s="5">
        <v>44887.166666666664</v>
      </c>
      <c r="B13758" s="6">
        <v>307.76</v>
      </c>
      <c r="C13758" s="6">
        <v>290.64695</v>
      </c>
      <c r="D13758" s="6">
        <v>5.8879165943423697E-2</v>
      </c>
      <c r="E13758" s="4">
        <f t="shared" si="53"/>
        <v>7.9859961138602595E-2</v>
      </c>
      <c r="F13758" s="4"/>
    </row>
    <row r="13759" spans="1:6" ht="13.2" x14ac:dyDescent="0.25">
      <c r="A13759" s="5">
        <v>44887.208333333336</v>
      </c>
      <c r="B13759" s="6">
        <v>303.52999999999997</v>
      </c>
      <c r="C13759" s="6">
        <v>295.45443</v>
      </c>
      <c r="D13759" s="6">
        <v>2.733270914232E-2</v>
      </c>
      <c r="E13759" s="4">
        <f t="shared" si="53"/>
        <v>8.0313640887411164E-2</v>
      </c>
      <c r="F13759" s="4"/>
    </row>
    <row r="13760" spans="1:6" ht="13.2" x14ac:dyDescent="0.25">
      <c r="A13760" s="5">
        <v>44887.25</v>
      </c>
      <c r="B13760" s="6">
        <v>306.75</v>
      </c>
      <c r="C13760" s="6">
        <v>299.34962000000002</v>
      </c>
      <c r="D13760" s="6">
        <v>2.4721527957843999E-2</v>
      </c>
      <c r="E13760" s="4">
        <f t="shared" si="53"/>
        <v>8.0325357793953056E-2</v>
      </c>
      <c r="F13760" s="4"/>
    </row>
    <row r="13761" spans="1:6" ht="13.2" x14ac:dyDescent="0.25">
      <c r="A13761" s="5">
        <v>44887.291666666664</v>
      </c>
      <c r="B13761" s="6">
        <v>310.31</v>
      </c>
      <c r="C13761" s="6">
        <v>299.28428000000002</v>
      </c>
      <c r="D13761" s="6">
        <v>3.6840291110511902E-2</v>
      </c>
      <c r="E13761" s="4">
        <f t="shared" si="53"/>
        <v>8.1065522380979735E-2</v>
      </c>
      <c r="F13761" s="4"/>
    </row>
    <row r="13762" spans="1:6" ht="13.2" x14ac:dyDescent="0.25">
      <c r="A13762" s="5">
        <v>44887.333333333336</v>
      </c>
      <c r="B13762" s="6">
        <v>305.33</v>
      </c>
      <c r="C13762" s="6">
        <v>296.09212000000002</v>
      </c>
      <c r="D13762" s="6">
        <v>3.11993443121686E-2</v>
      </c>
      <c r="E13762" s="4">
        <f t="shared" si="53"/>
        <v>8.1887770719432096E-2</v>
      </c>
      <c r="F13762" s="4"/>
    </row>
    <row r="13763" spans="1:6" ht="13.2" x14ac:dyDescent="0.25">
      <c r="A13763" s="5">
        <v>44887.375</v>
      </c>
      <c r="B13763" s="6">
        <v>313.93</v>
      </c>
      <c r="C13763" s="6">
        <v>292.94477000000001</v>
      </c>
      <c r="D13763" s="6">
        <v>7.1635448552298697E-2</v>
      </c>
      <c r="E13763" s="4">
        <f t="shared" si="53"/>
        <v>8.4209474783169702E-2</v>
      </c>
      <c r="F13763" s="4"/>
    </row>
    <row r="13764" spans="1:6" ht="13.2" x14ac:dyDescent="0.25">
      <c r="A13764" s="5">
        <v>44887.416666666664</v>
      </c>
      <c r="B13764" s="6">
        <v>317.64999999999998</v>
      </c>
      <c r="C13764" s="6">
        <v>298.28552999999999</v>
      </c>
      <c r="D13764" s="6">
        <v>6.4919240299722097E-2</v>
      </c>
      <c r="E13764" s="4">
        <f t="shared" si="53"/>
        <v>8.570460483433294E-2</v>
      </c>
      <c r="F13764" s="4"/>
    </row>
    <row r="13765" spans="1:6" ht="13.2" x14ac:dyDescent="0.25">
      <c r="A13765" s="5">
        <v>44887.458333333336</v>
      </c>
      <c r="B13765" s="6">
        <v>319.86</v>
      </c>
      <c r="C13765" s="6">
        <v>303.51017999999999</v>
      </c>
      <c r="D13765" s="6">
        <v>5.3869099217693499E-2</v>
      </c>
      <c r="E13765" s="4">
        <f t="shared" si="53"/>
        <v>8.6312745078508599E-2</v>
      </c>
      <c r="F13765" s="4"/>
    </row>
    <row r="13766" spans="1:6" ht="13.2" x14ac:dyDescent="0.25">
      <c r="A13766" s="5">
        <v>44887.5</v>
      </c>
      <c r="B13766" s="6">
        <v>319.85000000000002</v>
      </c>
      <c r="C13766" s="6">
        <v>299.96965999999998</v>
      </c>
      <c r="D13766" s="6">
        <v>6.6274502561359194E-2</v>
      </c>
      <c r="E13766" s="4">
        <f t="shared" si="53"/>
        <v>8.8725640786826834E-2</v>
      </c>
      <c r="F13766" s="4"/>
    </row>
    <row r="13767" spans="1:6" ht="13.2" x14ac:dyDescent="0.25">
      <c r="A13767" s="5">
        <v>44887.541666666664</v>
      </c>
      <c r="B13767" s="6">
        <v>313.13</v>
      </c>
      <c r="C13767" s="6">
        <v>293.23534999999998</v>
      </c>
      <c r="D13767" s="6">
        <v>6.7845333108712894E-2</v>
      </c>
      <c r="E13767" s="4">
        <f t="shared" si="53"/>
        <v>9.1088673979722937E-2</v>
      </c>
      <c r="F13767" s="4"/>
    </row>
    <row r="13768" spans="1:6" ht="13.2" x14ac:dyDescent="0.25">
      <c r="A13768" s="5">
        <v>44887.583333333336</v>
      </c>
      <c r="B13768" s="6">
        <v>308.67</v>
      </c>
      <c r="C13768" s="6">
        <v>288.81265000000002</v>
      </c>
      <c r="D13768" s="6">
        <v>6.8755125511295895E-2</v>
      </c>
      <c r="E13768" s="4">
        <f t="shared" si="53"/>
        <v>9.3932019404387224E-2</v>
      </c>
      <c r="F13768" s="4"/>
    </row>
    <row r="13769" spans="1:6" ht="13.2" x14ac:dyDescent="0.25">
      <c r="A13769" s="5">
        <v>44887.625</v>
      </c>
      <c r="B13769" s="6">
        <v>314.25</v>
      </c>
      <c r="C13769" s="6">
        <v>263.58152000000001</v>
      </c>
      <c r="D13769" s="6">
        <v>0.19223077551112</v>
      </c>
      <c r="E13769" s="4">
        <f t="shared" si="53"/>
        <v>9.8669890760418447E-2</v>
      </c>
      <c r="F13769" s="4"/>
    </row>
    <row r="13770" spans="1:6" ht="13.2" x14ac:dyDescent="0.25">
      <c r="A13770" s="5">
        <v>44887.666666666664</v>
      </c>
      <c r="B13770" s="6">
        <v>254.72</v>
      </c>
      <c r="C13770" s="6">
        <v>214.53083000000001</v>
      </c>
      <c r="D13770" s="6">
        <v>0.18733517229201899</v>
      </c>
      <c r="E13770" s="4">
        <f t="shared" si="53"/>
        <v>0.10287487799159974</v>
      </c>
      <c r="F13770" s="4"/>
    </row>
    <row r="13771" spans="1:6" ht="13.2" x14ac:dyDescent="0.25">
      <c r="A13771" s="5">
        <v>44887.708333333336</v>
      </c>
      <c r="B13771" s="6">
        <v>190.1</v>
      </c>
      <c r="C13771" s="6">
        <v>170.20334</v>
      </c>
      <c r="D13771" s="6">
        <v>0.116899351093815</v>
      </c>
      <c r="E13771" s="4">
        <f t="shared" si="53"/>
        <v>0.10632128655390138</v>
      </c>
      <c r="F13771" s="4"/>
    </row>
    <row r="13772" spans="1:6" ht="13.2" x14ac:dyDescent="0.25">
      <c r="A13772" s="5">
        <v>44887.75</v>
      </c>
      <c r="B13772" s="6">
        <v>156.47</v>
      </c>
      <c r="C13772" s="6">
        <v>152.57006999999999</v>
      </c>
      <c r="D13772" s="6">
        <v>2.5561566564136801E-2</v>
      </c>
      <c r="E13772" s="4">
        <f t="shared" si="53"/>
        <v>0.10194894870244381</v>
      </c>
      <c r="F13772" s="4"/>
    </row>
    <row r="13773" spans="1:6" ht="13.2" x14ac:dyDescent="0.25">
      <c r="A13773" s="5">
        <v>44887.791666666664</v>
      </c>
      <c r="B13773" s="6">
        <v>152.80000000000001</v>
      </c>
      <c r="C13773" s="6">
        <v>149.19229999999999</v>
      </c>
      <c r="D13773" s="6">
        <v>2.4181542881234599E-2</v>
      </c>
      <c r="E13773" s="4">
        <f t="shared" si="53"/>
        <v>9.6716304861852551E-2</v>
      </c>
      <c r="F13773" s="4"/>
    </row>
    <row r="13774" spans="1:6" ht="13.2" x14ac:dyDescent="0.25">
      <c r="A13774" s="5">
        <v>44887.833333333336</v>
      </c>
      <c r="B13774" s="6">
        <v>154.06</v>
      </c>
      <c r="C13774" s="6">
        <v>146.36565999999999</v>
      </c>
      <c r="D13774" s="6">
        <v>5.2569298017034902E-2</v>
      </c>
      <c r="E13774" s="4">
        <f t="shared" si="53"/>
        <v>8.8991074050711202E-2</v>
      </c>
      <c r="F13774" s="4"/>
    </row>
    <row r="13775" spans="1:6" ht="13.2" x14ac:dyDescent="0.25">
      <c r="A13775" s="5">
        <v>44887.875</v>
      </c>
      <c r="B13775" s="6">
        <v>148.51</v>
      </c>
      <c r="C13775" s="6">
        <v>149.78361000000001</v>
      </c>
      <c r="D13775" s="6">
        <v>8.5029997607883705E-3</v>
      </c>
      <c r="E13775" s="4">
        <f t="shared" si="53"/>
        <v>8.1007964559917336E-2</v>
      </c>
      <c r="F13775" s="4"/>
    </row>
    <row r="13776" spans="1:6" ht="13.2" x14ac:dyDescent="0.25">
      <c r="A13776" s="5">
        <v>44887.916666666664</v>
      </c>
      <c r="B13776" s="6">
        <v>151.66</v>
      </c>
      <c r="C13776" s="6">
        <v>161.33566999999999</v>
      </c>
      <c r="D13776" s="6">
        <v>5.9972292550060299E-2</v>
      </c>
      <c r="E13776" s="4">
        <f t="shared" si="53"/>
        <v>7.6523678956697525E-2</v>
      </c>
      <c r="F13776" s="4"/>
    </row>
    <row r="13777" spans="1:6" ht="13.2" x14ac:dyDescent="0.25">
      <c r="A13777" s="5">
        <v>44887.958333333336</v>
      </c>
      <c r="B13777" s="6">
        <v>159.66</v>
      </c>
      <c r="C13777" s="6">
        <v>182.83229</v>
      </c>
      <c r="D13777" s="6">
        <v>0.12674068677912401</v>
      </c>
      <c r="E13777" s="4">
        <f t="shared" si="53"/>
        <v>7.2637301293319315E-2</v>
      </c>
      <c r="F13777" s="4"/>
    </row>
    <row r="13778" spans="1:6" ht="13.2" x14ac:dyDescent="0.25">
      <c r="A13778" s="5">
        <v>44888</v>
      </c>
      <c r="B13778" s="6">
        <v>233.5</v>
      </c>
      <c r="C13778" s="6">
        <v>225.25537</v>
      </c>
      <c r="D13778" s="6">
        <v>3.6601258385094197E-2</v>
      </c>
      <c r="E13778" s="4">
        <f t="shared" si="53"/>
        <v>6.6408895797749404E-2</v>
      </c>
      <c r="F13778" s="4"/>
    </row>
    <row r="13779" spans="1:6" ht="13.2" x14ac:dyDescent="0.25">
      <c r="A13779" s="5">
        <v>44888.041666666664</v>
      </c>
      <c r="B13779" s="6">
        <v>291.17</v>
      </c>
      <c r="C13779" s="6">
        <v>260.50337999999999</v>
      </c>
      <c r="D13779" s="6">
        <v>0.11772062228136899</v>
      </c>
      <c r="E13779" s="4">
        <f t="shared" si="53"/>
        <v>6.6799688674969646E-2</v>
      </c>
      <c r="F13779" s="4"/>
    </row>
    <row r="13780" spans="1:6" ht="13.2" x14ac:dyDescent="0.25">
      <c r="A13780" s="5">
        <v>44888.083333333336</v>
      </c>
      <c r="B13780" s="6">
        <v>290.38</v>
      </c>
      <c r="C13780" s="6">
        <v>275.87076999999999</v>
      </c>
      <c r="D13780" s="6">
        <v>5.2594299860039502E-2</v>
      </c>
      <c r="E13780" s="4">
        <f t="shared" si="53"/>
        <v>6.7046310476405968E-2</v>
      </c>
      <c r="F13780" s="4"/>
    </row>
    <row r="13781" spans="1:6" ht="13.2" x14ac:dyDescent="0.25">
      <c r="A13781" s="5">
        <v>44888.125</v>
      </c>
      <c r="B13781" s="6">
        <v>292.14999999999998</v>
      </c>
      <c r="C13781" s="6">
        <v>274.44427999999999</v>
      </c>
      <c r="D13781" s="6">
        <v>6.4514807887415204E-2</v>
      </c>
      <c r="E13781" s="4">
        <f t="shared" si="53"/>
        <v>6.8237352565858403E-2</v>
      </c>
      <c r="F13781" s="4"/>
    </row>
    <row r="13782" spans="1:6" ht="13.2" x14ac:dyDescent="0.25">
      <c r="A13782" s="5">
        <v>44888.166666666664</v>
      </c>
      <c r="B13782" s="6">
        <v>291.35000000000002</v>
      </c>
      <c r="C13782" s="6">
        <v>272.36284000000001</v>
      </c>
      <c r="D13782" s="6">
        <v>6.9712740548600494E-2</v>
      </c>
      <c r="E13782" s="4">
        <f t="shared" si="53"/>
        <v>6.8688751507740745E-2</v>
      </c>
      <c r="F13782" s="4"/>
    </row>
    <row r="13783" spans="1:6" ht="13.2" x14ac:dyDescent="0.25">
      <c r="A13783" s="5">
        <v>44888.208333333336</v>
      </c>
      <c r="B13783" s="6">
        <v>297.69</v>
      </c>
      <c r="C13783" s="6">
        <v>275.39085999999998</v>
      </c>
      <c r="D13783" s="6">
        <v>8.0972694591243899E-2</v>
      </c>
      <c r="E13783" s="4">
        <f t="shared" si="53"/>
        <v>7.0923750901445912E-2</v>
      </c>
      <c r="F13783" s="4"/>
    </row>
    <row r="13784" spans="1:6" ht="13.2" x14ac:dyDescent="0.25">
      <c r="A13784" s="5">
        <v>44888.25</v>
      </c>
      <c r="B13784" s="6">
        <v>297.10000000000002</v>
      </c>
      <c r="C13784" s="6">
        <v>276.34582999999998</v>
      </c>
      <c r="D13784" s="6">
        <v>7.5102164559530504E-2</v>
      </c>
      <c r="E13784" s="4">
        <f t="shared" si="53"/>
        <v>7.3022944093182843E-2</v>
      </c>
      <c r="F13784" s="4"/>
    </row>
    <row r="13785" spans="1:6" ht="13.2" x14ac:dyDescent="0.25">
      <c r="A13785" s="5">
        <v>44888.291666666664</v>
      </c>
      <c r="B13785" s="6">
        <v>302.39</v>
      </c>
      <c r="C13785" s="6">
        <v>272.68698999999998</v>
      </c>
      <c r="D13785" s="6">
        <v>0.108927125566203</v>
      </c>
      <c r="E13785" s="4">
        <f t="shared" si="53"/>
        <v>7.6026562195503314E-2</v>
      </c>
      <c r="F13785" s="4"/>
    </row>
    <row r="13786" spans="1:6" ht="13.2" x14ac:dyDescent="0.25">
      <c r="A13786" s="5">
        <v>44888.333333333336</v>
      </c>
      <c r="B13786" s="6">
        <v>306.62</v>
      </c>
      <c r="C13786" s="6">
        <v>269.04174</v>
      </c>
      <c r="D13786" s="6">
        <v>0.139674460921937</v>
      </c>
      <c r="E13786" s="4">
        <f t="shared" si="53"/>
        <v>8.054635872091033E-2</v>
      </c>
      <c r="F13786" s="4"/>
    </row>
    <row r="13787" spans="1:6" ht="13.2" x14ac:dyDescent="0.25">
      <c r="A13787" s="5">
        <v>44888.375</v>
      </c>
      <c r="B13787" s="6">
        <v>306.04000000000002</v>
      </c>
      <c r="C13787" s="6">
        <v>266.30770999999999</v>
      </c>
      <c r="D13787" s="6">
        <v>0.14919691960852299</v>
      </c>
      <c r="E13787" s="4">
        <f t="shared" si="53"/>
        <v>8.3778086681586331E-2</v>
      </c>
      <c r="F13787" s="4"/>
    </row>
    <row r="13788" spans="1:6" ht="13.2" x14ac:dyDescent="0.25">
      <c r="A13788" s="5">
        <v>44888.416666666664</v>
      </c>
      <c r="B13788" s="6">
        <v>300.45999999999998</v>
      </c>
      <c r="C13788" s="6">
        <v>268.45003000000003</v>
      </c>
      <c r="D13788" s="6">
        <v>0.11923995687390999</v>
      </c>
      <c r="E13788" s="4">
        <f t="shared" si="53"/>
        <v>8.6041449872177503E-2</v>
      </c>
      <c r="F13788" s="4"/>
    </row>
    <row r="13789" spans="1:6" ht="13.2" x14ac:dyDescent="0.25">
      <c r="A13789" s="5">
        <v>44888.458333333336</v>
      </c>
      <c r="B13789" s="6">
        <v>303.91000000000003</v>
      </c>
      <c r="C13789" s="6">
        <v>271.05957000000001</v>
      </c>
      <c r="D13789" s="6">
        <v>0.121192658868307</v>
      </c>
      <c r="E13789" s="4">
        <f t="shared" si="53"/>
        <v>8.8846598190953072E-2</v>
      </c>
      <c r="F13789" s="4"/>
    </row>
    <row r="13790" spans="1:6" ht="13.2" x14ac:dyDescent="0.25">
      <c r="A13790" s="5">
        <v>44888.5</v>
      </c>
      <c r="B13790" s="6">
        <v>305.32</v>
      </c>
      <c r="C13790" s="6">
        <v>270.09057000000001</v>
      </c>
      <c r="D13790" s="6">
        <v>0.13043561646746801</v>
      </c>
      <c r="E13790" s="4">
        <f t="shared" si="53"/>
        <v>9.1519977937040933E-2</v>
      </c>
      <c r="F13790" s="4"/>
    </row>
    <row r="13791" spans="1:6" ht="13.2" x14ac:dyDescent="0.25">
      <c r="A13791" s="5">
        <v>44888.541666666664</v>
      </c>
      <c r="B13791" s="6">
        <v>306.73</v>
      </c>
      <c r="C13791" s="6">
        <v>268.05916000000002</v>
      </c>
      <c r="D13791" s="6">
        <v>0.144262333732598</v>
      </c>
      <c r="E13791" s="4">
        <f t="shared" si="53"/>
        <v>9.4704019629702804E-2</v>
      </c>
      <c r="F13791" s="4"/>
    </row>
    <row r="13792" spans="1:6" ht="13.2" x14ac:dyDescent="0.25">
      <c r="A13792" s="5">
        <v>44888.583333333336</v>
      </c>
      <c r="B13792" s="6">
        <v>310.64999999999998</v>
      </c>
      <c r="C13792" s="6">
        <v>264.43718000000001</v>
      </c>
      <c r="D13792" s="6">
        <v>0.17475916208151901</v>
      </c>
      <c r="E13792" s="4">
        <f t="shared" si="53"/>
        <v>9.9120854486795432E-2</v>
      </c>
      <c r="F13792" s="4"/>
    </row>
    <row r="13793" spans="1:6" ht="13.2" x14ac:dyDescent="0.25">
      <c r="A13793" s="5">
        <v>44888.625</v>
      </c>
      <c r="B13793" s="6">
        <v>301.81</v>
      </c>
      <c r="C13793" s="6">
        <v>239.31569999999999</v>
      </c>
      <c r="D13793" s="6">
        <v>0.261137484920546</v>
      </c>
      <c r="E13793" s="4">
        <f t="shared" si="53"/>
        <v>0.10199196737885487</v>
      </c>
      <c r="F13793" s="4"/>
    </row>
    <row r="13794" spans="1:6" ht="13.2" x14ac:dyDescent="0.25">
      <c r="A13794" s="5">
        <v>44888.666666666664</v>
      </c>
      <c r="B13794" s="6">
        <v>243.49</v>
      </c>
      <c r="C13794" s="6">
        <v>193.85138000000001</v>
      </c>
      <c r="D13794" s="6">
        <v>0.25606534242882301</v>
      </c>
      <c r="E13794" s="4">
        <f t="shared" si="53"/>
        <v>0.10485572446788836</v>
      </c>
      <c r="F13794" s="4"/>
    </row>
    <row r="13795" spans="1:6" ht="13.2" x14ac:dyDescent="0.25">
      <c r="A13795" s="5">
        <v>44888.708333333336</v>
      </c>
      <c r="B13795" s="6">
        <v>147.94999999999999</v>
      </c>
      <c r="C13795" s="6">
        <v>154.08923999999999</v>
      </c>
      <c r="D13795" s="6">
        <v>3.9842107080286703E-2</v>
      </c>
      <c r="E13795" s="4">
        <f t="shared" ref="E13795:E14049" si="54">AVERAGE(D13772:D13795)</f>
        <v>0.10164500596732468</v>
      </c>
      <c r="F13795" s="4"/>
    </row>
    <row r="13796" spans="1:6" ht="13.2" x14ac:dyDescent="0.25">
      <c r="A13796" s="5">
        <v>44888.75</v>
      </c>
      <c r="B13796" s="6">
        <v>134.75</v>
      </c>
      <c r="C13796" s="6">
        <v>139.98493999999999</v>
      </c>
      <c r="D13796" s="6">
        <v>3.7396451361124898E-2</v>
      </c>
      <c r="E13796" s="4">
        <f t="shared" si="54"/>
        <v>0.10213812616719915</v>
      </c>
      <c r="F13796" s="4"/>
    </row>
    <row r="13797" spans="1:6" ht="13.2" x14ac:dyDescent="0.25">
      <c r="A13797" s="5">
        <v>44888.791666666664</v>
      </c>
      <c r="B13797" s="6">
        <v>136.81</v>
      </c>
      <c r="C13797" s="6">
        <v>140.28924000000001</v>
      </c>
      <c r="D13797" s="6">
        <v>2.48004765012627E-2</v>
      </c>
      <c r="E13797" s="4">
        <f t="shared" si="54"/>
        <v>0.10216391506803368</v>
      </c>
      <c r="F13797" s="4"/>
    </row>
    <row r="13798" spans="1:6" ht="13.2" x14ac:dyDescent="0.25">
      <c r="A13798" s="5">
        <v>44888.833333333336</v>
      </c>
      <c r="B13798" s="6">
        <v>146.44999999999999</v>
      </c>
      <c r="C13798" s="6">
        <v>139.79656</v>
      </c>
      <c r="D13798" s="6">
        <v>4.7593731920155799E-2</v>
      </c>
      <c r="E13798" s="4">
        <f t="shared" si="54"/>
        <v>0.10195659981399703</v>
      </c>
      <c r="F13798" s="4"/>
    </row>
    <row r="13799" spans="1:6" ht="13.2" x14ac:dyDescent="0.25">
      <c r="A13799" s="5">
        <v>44888.875</v>
      </c>
      <c r="B13799" s="6">
        <v>145.72999999999999</v>
      </c>
      <c r="C13799" s="6">
        <v>142.38434000000001</v>
      </c>
      <c r="D13799" s="6">
        <v>2.3497387423363901E-2</v>
      </c>
      <c r="E13799" s="4">
        <f t="shared" si="54"/>
        <v>0.10258136596660435</v>
      </c>
      <c r="F13799" s="4"/>
    </row>
    <row r="13800" spans="1:6" ht="13.2" x14ac:dyDescent="0.25">
      <c r="A13800" s="5">
        <v>44888.916666666664</v>
      </c>
      <c r="B13800" s="6">
        <v>137.34</v>
      </c>
      <c r="C13800" s="6">
        <v>154.93116000000001</v>
      </c>
      <c r="D13800" s="6">
        <v>0.113541782040488</v>
      </c>
      <c r="E13800" s="4">
        <f t="shared" si="54"/>
        <v>0.10481342802870551</v>
      </c>
      <c r="F13800" s="4"/>
    </row>
    <row r="13801" spans="1:6" ht="13.2" x14ac:dyDescent="0.25">
      <c r="A13801" s="5">
        <v>44888.958333333336</v>
      </c>
      <c r="B13801" s="6">
        <v>143.13</v>
      </c>
      <c r="C13801" s="6">
        <v>181.24681000000001</v>
      </c>
      <c r="D13801" s="6">
        <v>0.21030334271814199</v>
      </c>
      <c r="E13801" s="4">
        <f t="shared" si="54"/>
        <v>0.10829520535949794</v>
      </c>
      <c r="F13801" s="4"/>
    </row>
    <row r="13802" spans="1:6" ht="13.2" x14ac:dyDescent="0.25">
      <c r="A13802" s="5">
        <v>44889</v>
      </c>
      <c r="B13802" s="6">
        <v>209.88</v>
      </c>
      <c r="C13802" s="6">
        <v>225.12903</v>
      </c>
      <c r="D13802" s="6">
        <v>6.7734623118129195E-2</v>
      </c>
      <c r="E13802" s="4">
        <f t="shared" si="54"/>
        <v>0.10959242889004106</v>
      </c>
      <c r="F13802" s="4"/>
    </row>
    <row r="13803" spans="1:6" ht="13.2" x14ac:dyDescent="0.25">
      <c r="A13803" s="5">
        <v>44889.041666666664</v>
      </c>
      <c r="B13803" s="6">
        <v>278.52999999999997</v>
      </c>
      <c r="C13803" s="6">
        <v>257.34107999999998</v>
      </c>
      <c r="D13803" s="6">
        <v>8.2337884025356495E-2</v>
      </c>
      <c r="E13803" s="4">
        <f t="shared" si="54"/>
        <v>0.10811814812937388</v>
      </c>
      <c r="F13803" s="4"/>
    </row>
    <row r="13804" spans="1:6" ht="13.2" x14ac:dyDescent="0.25">
      <c r="A13804" s="5">
        <v>44889.083333333336</v>
      </c>
      <c r="B13804" s="6">
        <v>284.91000000000003</v>
      </c>
      <c r="C13804" s="6">
        <v>270.50662</v>
      </c>
      <c r="D13804" s="6">
        <v>5.3245942742547299E-2</v>
      </c>
      <c r="E13804" s="4">
        <f t="shared" si="54"/>
        <v>0.10814529991614504</v>
      </c>
      <c r="F13804" s="4"/>
    </row>
    <row r="13805" spans="1:6" ht="13.2" x14ac:dyDescent="0.25">
      <c r="A13805" s="5">
        <v>44889.125</v>
      </c>
      <c r="B13805" s="6">
        <v>281.72000000000003</v>
      </c>
      <c r="C13805" s="6">
        <v>267.87475999999998</v>
      </c>
      <c r="D13805" s="6">
        <v>5.1685496610431099E-2</v>
      </c>
      <c r="E13805" s="4">
        <f t="shared" si="54"/>
        <v>0.10761074527960403</v>
      </c>
      <c r="F13805" s="4"/>
    </row>
    <row r="13806" spans="1:6" ht="13.2" x14ac:dyDescent="0.25">
      <c r="A13806" s="5">
        <v>44889.166666666664</v>
      </c>
      <c r="B13806" s="6">
        <v>279.38</v>
      </c>
      <c r="C13806" s="6">
        <v>263.60090000000002</v>
      </c>
      <c r="D13806" s="6">
        <v>5.98598107973074E-2</v>
      </c>
      <c r="E13806" s="4">
        <f t="shared" si="54"/>
        <v>0.10720020653996681</v>
      </c>
      <c r="F13806" s="4"/>
    </row>
    <row r="13807" spans="1:6" ht="13.2" x14ac:dyDescent="0.25">
      <c r="A13807" s="5">
        <v>44889.208333333336</v>
      </c>
      <c r="B13807" s="6">
        <v>270.58999999999997</v>
      </c>
      <c r="C13807" s="6">
        <v>264.33697999999998</v>
      </c>
      <c r="D13807" s="6">
        <v>2.3655487022663201E-2</v>
      </c>
      <c r="E13807" s="4">
        <f t="shared" si="54"/>
        <v>0.10481198955794263</v>
      </c>
      <c r="F13807" s="4"/>
    </row>
    <row r="13808" spans="1:6" ht="13.2" x14ac:dyDescent="0.25">
      <c r="A13808" s="5">
        <v>44889.25</v>
      </c>
      <c r="B13808" s="6">
        <v>295.35000000000002</v>
      </c>
      <c r="C13808" s="6">
        <v>263.67664000000002</v>
      </c>
      <c r="D13808" s="6">
        <v>0.120121979709692</v>
      </c>
      <c r="E13808" s="4">
        <f t="shared" si="54"/>
        <v>0.10668781518919936</v>
      </c>
      <c r="F13808" s="4"/>
    </row>
    <row r="13809" spans="1:6" ht="13.2" x14ac:dyDescent="0.25">
      <c r="A13809" s="5">
        <v>44889.291666666664</v>
      </c>
      <c r="B13809" s="6">
        <v>301.52999999999997</v>
      </c>
      <c r="C13809" s="6">
        <v>258.32290999999998</v>
      </c>
      <c r="D13809" s="6">
        <v>0.16726000028414001</v>
      </c>
      <c r="E13809" s="4">
        <f t="shared" si="54"/>
        <v>0.10911835163578008</v>
      </c>
      <c r="F13809" s="4"/>
    </row>
    <row r="13810" spans="1:6" ht="13.2" x14ac:dyDescent="0.25">
      <c r="A13810" s="5">
        <v>44889.333333333336</v>
      </c>
      <c r="B13810" s="6">
        <v>296.81</v>
      </c>
      <c r="C13810" s="6">
        <v>254.78066000000001</v>
      </c>
      <c r="D13810" s="6">
        <v>0.16496283509117199</v>
      </c>
      <c r="E13810" s="4">
        <f t="shared" si="54"/>
        <v>0.11017203389283153</v>
      </c>
      <c r="F13810" s="4"/>
    </row>
    <row r="13811" spans="1:6" ht="13.2" x14ac:dyDescent="0.25">
      <c r="A13811" s="5">
        <v>44889.375</v>
      </c>
      <c r="B13811" s="6">
        <v>301.74</v>
      </c>
      <c r="C13811" s="6">
        <v>253.08637999999999</v>
      </c>
      <c r="D13811" s="6">
        <v>0.19224116287885501</v>
      </c>
      <c r="E13811" s="4">
        <f t="shared" si="54"/>
        <v>0.11196554402909538</v>
      </c>
      <c r="F13811" s="4"/>
    </row>
    <row r="13812" spans="1:6" ht="13.2" x14ac:dyDescent="0.25">
      <c r="A13812" s="5">
        <v>44889.416666666664</v>
      </c>
      <c r="B13812" s="6">
        <v>293.73</v>
      </c>
      <c r="C13812" s="6">
        <v>253.73773</v>
      </c>
      <c r="D13812" s="6">
        <v>0.15761262623418201</v>
      </c>
      <c r="E13812" s="4">
        <f t="shared" si="54"/>
        <v>0.11356440525244005</v>
      </c>
      <c r="F13812" s="4"/>
    </row>
    <row r="13813" spans="1:6" ht="13.2" x14ac:dyDescent="0.25">
      <c r="A13813" s="5">
        <v>44889.458333333336</v>
      </c>
      <c r="B13813" s="6">
        <v>287.07</v>
      </c>
      <c r="C13813" s="6">
        <v>254.19153</v>
      </c>
      <c r="D13813" s="6">
        <v>0.12934526181891201</v>
      </c>
      <c r="E13813" s="4">
        <f t="shared" si="54"/>
        <v>0.11390409704204858</v>
      </c>
      <c r="F13813" s="4"/>
    </row>
    <row r="13814" spans="1:6" ht="13.2" x14ac:dyDescent="0.25">
      <c r="A13814" s="5">
        <v>44889.5</v>
      </c>
      <c r="B13814" s="6">
        <v>284.99</v>
      </c>
      <c r="C13814" s="6">
        <v>255.36215000000001</v>
      </c>
      <c r="D13814" s="6">
        <v>0.11602287183123999</v>
      </c>
      <c r="E13814" s="4">
        <f t="shared" si="54"/>
        <v>0.11330356601553911</v>
      </c>
      <c r="F13814" s="4"/>
    </row>
    <row r="13815" spans="1:6" ht="13.2" x14ac:dyDescent="0.25">
      <c r="A13815" s="5">
        <v>44889.541666666664</v>
      </c>
      <c r="B13815" s="6">
        <v>282.32</v>
      </c>
      <c r="C13815" s="6">
        <v>257.37360000000001</v>
      </c>
      <c r="D13815" s="6">
        <v>9.6926802127335399E-2</v>
      </c>
      <c r="E13815" s="4">
        <f t="shared" si="54"/>
        <v>0.11133125219865318</v>
      </c>
      <c r="F13815" s="4"/>
    </row>
    <row r="13816" spans="1:6" ht="13.2" x14ac:dyDescent="0.25">
      <c r="A13816" s="5">
        <v>44889.583333333336</v>
      </c>
      <c r="B13816" s="6">
        <v>282.68</v>
      </c>
      <c r="C13816" s="6">
        <v>253.82435000000001</v>
      </c>
      <c r="D13816" s="6">
        <v>0.113683537454148</v>
      </c>
      <c r="E13816" s="4">
        <f t="shared" si="54"/>
        <v>0.10878643450584603</v>
      </c>
      <c r="F13816" s="4"/>
    </row>
    <row r="13817" spans="1:6" ht="13.2" x14ac:dyDescent="0.25">
      <c r="A13817" s="5">
        <v>44889.625</v>
      </c>
      <c r="B13817" s="6">
        <v>272.88</v>
      </c>
      <c r="C13817" s="6">
        <v>227.90676999999999</v>
      </c>
      <c r="D13817" s="6">
        <v>0.19733169839579501</v>
      </c>
      <c r="E13817" s="4">
        <f t="shared" si="54"/>
        <v>0.10612786006731473</v>
      </c>
      <c r="F13817" s="4"/>
    </row>
    <row r="13818" spans="1:6" ht="13.2" x14ac:dyDescent="0.25">
      <c r="A13818" s="5">
        <v>44889.666666666664</v>
      </c>
      <c r="B13818" s="6">
        <v>191.57</v>
      </c>
      <c r="C13818" s="6">
        <v>185.32951</v>
      </c>
      <c r="D13818" s="6">
        <v>3.3672403277815698E-2</v>
      </c>
      <c r="E13818" s="4">
        <f t="shared" si="54"/>
        <v>9.6861487602689408E-2</v>
      </c>
      <c r="F13818" s="4"/>
    </row>
    <row r="13819" spans="1:6" ht="13.2" x14ac:dyDescent="0.25">
      <c r="A13819" s="5">
        <v>44889.708333333336</v>
      </c>
      <c r="B13819" s="6">
        <v>95.13</v>
      </c>
      <c r="C13819" s="6">
        <v>150.27486999999999</v>
      </c>
      <c r="D13819" s="6">
        <v>0.36696002465348998</v>
      </c>
      <c r="E13819" s="4">
        <f t="shared" si="54"/>
        <v>0.1104914008349062</v>
      </c>
      <c r="F13819" s="4"/>
    </row>
    <row r="13820" spans="1:6" ht="13.2" x14ac:dyDescent="0.25">
      <c r="A13820" s="5">
        <v>44889.75</v>
      </c>
      <c r="B13820" s="6">
        <v>93.77</v>
      </c>
      <c r="C13820" s="6">
        <v>139.22030000000001</v>
      </c>
      <c r="D13820" s="6">
        <v>0.32646316665026498</v>
      </c>
      <c r="E13820" s="4">
        <f t="shared" si="54"/>
        <v>0.12253584730528705</v>
      </c>
      <c r="F13820" s="4"/>
    </row>
    <row r="13821" spans="1:6" ht="13.2" x14ac:dyDescent="0.25">
      <c r="A13821" s="5">
        <v>44889.791666666664</v>
      </c>
      <c r="B13821" s="6">
        <v>90.65</v>
      </c>
      <c r="C13821" s="6">
        <v>141.33619999999999</v>
      </c>
      <c r="D13821" s="6">
        <v>0.35862149965826101</v>
      </c>
      <c r="E13821" s="4">
        <f t="shared" si="54"/>
        <v>0.13644505660349529</v>
      </c>
      <c r="F13821" s="4"/>
    </row>
    <row r="13822" spans="1:6" ht="13.2" x14ac:dyDescent="0.25">
      <c r="A13822" s="5">
        <v>44889.833333333336</v>
      </c>
      <c r="B13822" s="6">
        <v>86.49</v>
      </c>
      <c r="C13822" s="6">
        <v>141.94908000000001</v>
      </c>
      <c r="D13822" s="6">
        <v>0.39069700205172098</v>
      </c>
      <c r="E13822" s="4">
        <f t="shared" si="54"/>
        <v>0.1507410261923105</v>
      </c>
      <c r="F13822" s="4"/>
    </row>
    <row r="13823" spans="1:6" ht="13.2" x14ac:dyDescent="0.25">
      <c r="A13823" s="5">
        <v>44889.875</v>
      </c>
      <c r="B13823" s="6">
        <v>83.17</v>
      </c>
      <c r="C13823" s="6">
        <v>143.65126000000001</v>
      </c>
      <c r="D13823" s="6">
        <v>0.42102839891554</v>
      </c>
      <c r="E13823" s="4">
        <f t="shared" si="54"/>
        <v>0.16730481833781785</v>
      </c>
      <c r="F13823" s="4"/>
    </row>
    <row r="13824" spans="1:6" ht="13.2" x14ac:dyDescent="0.25">
      <c r="A13824" s="5">
        <v>44889.916666666664</v>
      </c>
      <c r="B13824" s="6">
        <v>88.82</v>
      </c>
      <c r="C13824" s="6">
        <v>155.45775</v>
      </c>
      <c r="D13824" s="6">
        <v>0.42865505257859399</v>
      </c>
      <c r="E13824" s="4">
        <f t="shared" si="54"/>
        <v>0.18043453794357225</v>
      </c>
      <c r="F13824" s="4"/>
    </row>
    <row r="13825" spans="1:6" ht="13.2" x14ac:dyDescent="0.25">
      <c r="A13825" s="5">
        <v>44889.958333333336</v>
      </c>
      <c r="B13825" s="6">
        <v>103.5</v>
      </c>
      <c r="C13825" s="6">
        <v>182.41083</v>
      </c>
      <c r="D13825" s="6">
        <v>0.43259947887962502</v>
      </c>
      <c r="E13825" s="4">
        <f t="shared" si="54"/>
        <v>0.18969687695030077</v>
      </c>
      <c r="F13825" s="4"/>
    </row>
    <row r="13826" spans="1:6" ht="13.2" x14ac:dyDescent="0.25">
      <c r="A13826" s="5">
        <v>44887</v>
      </c>
      <c r="B13826" s="6">
        <v>271.73</v>
      </c>
      <c r="C13826" s="6">
        <v>251.37975</v>
      </c>
      <c r="D13826" s="6">
        <v>8.0954213694619401E-2</v>
      </c>
      <c r="E13826" s="4">
        <f t="shared" si="54"/>
        <v>0.1902476932243212</v>
      </c>
      <c r="F13826" s="4"/>
    </row>
    <row r="13827" spans="1:6" ht="13.2" x14ac:dyDescent="0.25">
      <c r="A13827" s="5">
        <v>44887.041666666664</v>
      </c>
      <c r="B13827" s="6">
        <v>297.25</v>
      </c>
      <c r="C13827" s="6">
        <v>288.98953999999998</v>
      </c>
      <c r="D13827" s="6">
        <v>2.8583941135032102E-2</v>
      </c>
      <c r="E13827" s="4">
        <f t="shared" si="54"/>
        <v>0.188007945603891</v>
      </c>
      <c r="F13827" s="4"/>
    </row>
    <row r="13828" spans="1:6" ht="13.2" x14ac:dyDescent="0.25">
      <c r="A13828" s="5">
        <v>44887.083333333336</v>
      </c>
      <c r="B13828" s="6">
        <v>301.20999999999998</v>
      </c>
      <c r="C13828" s="6">
        <v>302.07866000000001</v>
      </c>
      <c r="D13828" s="6">
        <v>2.8756086245881498E-3</v>
      </c>
      <c r="E13828" s="4">
        <f t="shared" si="54"/>
        <v>0.18590918168230938</v>
      </c>
      <c r="F13828" s="4"/>
    </row>
    <row r="13829" spans="1:6" ht="13.2" x14ac:dyDescent="0.25">
      <c r="A13829" s="5">
        <v>44887.125</v>
      </c>
      <c r="B13829" s="6">
        <v>300.58999999999997</v>
      </c>
      <c r="C13829" s="6">
        <v>299.14443</v>
      </c>
      <c r="D13829" s="6">
        <v>4.8323480400419699E-3</v>
      </c>
      <c r="E13829" s="4">
        <f t="shared" si="54"/>
        <v>0.18395696715854315</v>
      </c>
      <c r="F13829" s="4"/>
    </row>
    <row r="13830" spans="1:6" ht="13.2" x14ac:dyDescent="0.25">
      <c r="A13830" s="5">
        <v>44887.166666666664</v>
      </c>
      <c r="B13830" s="6">
        <v>307.76</v>
      </c>
      <c r="C13830" s="6">
        <v>297.38450999999998</v>
      </c>
      <c r="D13830" s="6">
        <v>3.4889140661697501E-2</v>
      </c>
      <c r="E13830" s="4">
        <f t="shared" si="54"/>
        <v>0.1829165225695594</v>
      </c>
      <c r="F13830" s="4"/>
    </row>
    <row r="13831" spans="1:6" ht="13.2" x14ac:dyDescent="0.25">
      <c r="A13831" s="5">
        <v>44887.208333333336</v>
      </c>
      <c r="B13831" s="6">
        <v>303.52999999999997</v>
      </c>
      <c r="C13831" s="6">
        <v>302.25990999999999</v>
      </c>
      <c r="D13831" s="6">
        <v>4.2019796803353096E-3</v>
      </c>
      <c r="E13831" s="4">
        <f t="shared" si="54"/>
        <v>0.18210595976362906</v>
      </c>
      <c r="F13831" s="4"/>
    </row>
    <row r="13832" spans="1:6" ht="13.2" x14ac:dyDescent="0.25">
      <c r="A13832" s="5">
        <v>44887.25</v>
      </c>
      <c r="B13832" s="6">
        <v>306.75</v>
      </c>
      <c r="C13832" s="6">
        <v>305.51132000000001</v>
      </c>
      <c r="D13832" s="6">
        <v>4.0544487844181602E-3</v>
      </c>
      <c r="E13832" s="4">
        <f t="shared" si="54"/>
        <v>0.17726981264174266</v>
      </c>
      <c r="F13832" s="4"/>
    </row>
    <row r="13833" spans="1:6" ht="13.2" x14ac:dyDescent="0.25">
      <c r="A13833" s="5">
        <v>44887.291666666664</v>
      </c>
      <c r="B13833" s="6">
        <v>310.31</v>
      </c>
      <c r="C13833" s="6">
        <v>302.41611999999998</v>
      </c>
      <c r="D13833" s="6">
        <v>2.6102709075164401E-2</v>
      </c>
      <c r="E13833" s="4">
        <f t="shared" si="54"/>
        <v>0.17138825884136866</v>
      </c>
      <c r="F13833" s="4"/>
    </row>
    <row r="13834" spans="1:6" ht="13.2" x14ac:dyDescent="0.25">
      <c r="A13834" s="5">
        <v>44887.333333333336</v>
      </c>
      <c r="B13834" s="6">
        <v>305.33</v>
      </c>
      <c r="C13834" s="6">
        <v>298.29586999999998</v>
      </c>
      <c r="D13834" s="6">
        <v>2.3581050585782502E-2</v>
      </c>
      <c r="E13834" s="4">
        <f t="shared" si="54"/>
        <v>0.16549735115364408</v>
      </c>
      <c r="F13834" s="4"/>
    </row>
    <row r="13835" spans="1:6" ht="13.2" x14ac:dyDescent="0.25">
      <c r="A13835" s="5">
        <v>44887.375</v>
      </c>
      <c r="B13835" s="6">
        <v>313.93</v>
      </c>
      <c r="C13835" s="6">
        <v>297.18601999999998</v>
      </c>
      <c r="D13835" s="6">
        <v>5.6341748511588803E-2</v>
      </c>
      <c r="E13835" s="4">
        <f t="shared" si="54"/>
        <v>0.159834875555008</v>
      </c>
      <c r="F13835" s="4"/>
    </row>
    <row r="13836" spans="1:6" ht="13.2" x14ac:dyDescent="0.25">
      <c r="A13836" s="5">
        <v>44887.416666666664</v>
      </c>
      <c r="B13836" s="6">
        <v>317.64999999999998</v>
      </c>
      <c r="C13836" s="6">
        <v>303.83818000000002</v>
      </c>
      <c r="D13836" s="6">
        <v>4.54578157359945E-2</v>
      </c>
      <c r="E13836" s="4">
        <f t="shared" si="54"/>
        <v>0.15516175845091687</v>
      </c>
      <c r="F13836" s="4"/>
    </row>
    <row r="13837" spans="1:6" ht="13.2" x14ac:dyDescent="0.25">
      <c r="A13837" s="5">
        <v>44887.458333333336</v>
      </c>
      <c r="B13837" s="6">
        <v>319.86</v>
      </c>
      <c r="C13837" s="6">
        <v>307.82319000000001</v>
      </c>
      <c r="D13837" s="6">
        <v>3.9102999354921897E-2</v>
      </c>
      <c r="E13837" s="4">
        <f t="shared" si="54"/>
        <v>0.15140166418158393</v>
      </c>
      <c r="F13837" s="4"/>
    </row>
    <row r="13838" spans="1:6" ht="13.2" x14ac:dyDescent="0.25">
      <c r="A13838" s="5">
        <v>44887.5</v>
      </c>
      <c r="B13838" s="6">
        <v>319.85000000000002</v>
      </c>
      <c r="C13838" s="6">
        <v>306.00664999999998</v>
      </c>
      <c r="D13838" s="6">
        <v>4.5238722753247501E-2</v>
      </c>
      <c r="E13838" s="4">
        <f t="shared" si="54"/>
        <v>0.14845232463666755</v>
      </c>
      <c r="F13838" s="4"/>
    </row>
    <row r="13839" spans="1:6" ht="13.2" x14ac:dyDescent="0.25">
      <c r="A13839" s="5">
        <v>44887.541666666664</v>
      </c>
      <c r="B13839" s="6">
        <v>313.13</v>
      </c>
      <c r="C13839" s="6">
        <v>307.42525999999998</v>
      </c>
      <c r="D13839" s="6">
        <v>1.8556510288061601E-2</v>
      </c>
      <c r="E13839" s="4">
        <f t="shared" si="54"/>
        <v>0.14518689581003116</v>
      </c>
      <c r="F13839" s="4"/>
    </row>
    <row r="13840" spans="1:6" ht="13.2" x14ac:dyDescent="0.25">
      <c r="A13840" s="5">
        <v>44887.583333333336</v>
      </c>
      <c r="B13840" s="6">
        <v>308.67</v>
      </c>
      <c r="C13840" s="6">
        <v>310.63666999999998</v>
      </c>
      <c r="D13840" s="6">
        <v>6.3310941364390898E-3</v>
      </c>
      <c r="E13840" s="4">
        <f t="shared" si="54"/>
        <v>0.14071387733845994</v>
      </c>
      <c r="F13840" s="4"/>
    </row>
    <row r="13841" spans="1:6" ht="13.2" x14ac:dyDescent="0.25">
      <c r="A13841" s="5">
        <v>44887.625</v>
      </c>
      <c r="B13841" s="6">
        <v>314.25</v>
      </c>
      <c r="C13841" s="6">
        <v>285.94067000000001</v>
      </c>
      <c r="D13841" s="6">
        <v>9.9004209509615998E-2</v>
      </c>
      <c r="E13841" s="4">
        <f t="shared" si="54"/>
        <v>0.13661689863486914</v>
      </c>
      <c r="F13841" s="4"/>
    </row>
    <row r="13842" spans="1:6" ht="13.2" x14ac:dyDescent="0.25">
      <c r="A13842" s="5">
        <v>44887.666666666664</v>
      </c>
      <c r="B13842" s="6">
        <v>254.72</v>
      </c>
      <c r="C13842" s="6">
        <v>231.43647999999999</v>
      </c>
      <c r="D13842" s="6">
        <v>0.100604364532333</v>
      </c>
      <c r="E13842" s="4">
        <f t="shared" si="54"/>
        <v>0.13940573035380735</v>
      </c>
      <c r="F13842" s="4"/>
    </row>
    <row r="13843" spans="1:6" ht="13.2" x14ac:dyDescent="0.25">
      <c r="A13843" s="5">
        <v>44887.708333333336</v>
      </c>
      <c r="B13843" s="6">
        <v>190.1</v>
      </c>
      <c r="C13843" s="6">
        <v>180.76416</v>
      </c>
      <c r="D13843" s="6">
        <v>5.16465210802848E-2</v>
      </c>
      <c r="E13843" s="4">
        <f t="shared" si="54"/>
        <v>0.12626766770492384</v>
      </c>
      <c r="F13843" s="4"/>
    </row>
    <row r="13844" spans="1:6" ht="13.2" x14ac:dyDescent="0.25">
      <c r="A13844" s="5">
        <v>44887.75</v>
      </c>
      <c r="B13844" s="6">
        <v>156.47</v>
      </c>
      <c r="C13844" s="6">
        <v>160.75053</v>
      </c>
      <c r="D13844" s="6">
        <v>2.66284036512974E-2</v>
      </c>
      <c r="E13844" s="4">
        <f t="shared" si="54"/>
        <v>0.11377455257996687</v>
      </c>
      <c r="F13844" s="4"/>
    </row>
    <row r="13845" spans="1:6" ht="13.2" x14ac:dyDescent="0.25">
      <c r="A13845" s="5">
        <v>44887.791666666664</v>
      </c>
      <c r="B13845" s="6">
        <v>152.80000000000001</v>
      </c>
      <c r="C13845" s="6">
        <v>159.14492000000001</v>
      </c>
      <c r="D13845" s="6">
        <v>3.9868818935596503E-2</v>
      </c>
      <c r="E13845" s="4">
        <f t="shared" si="54"/>
        <v>0.10049319088318918</v>
      </c>
      <c r="F13845" s="4"/>
    </row>
    <row r="13846" spans="1:6" ht="13.2" x14ac:dyDescent="0.25">
      <c r="A13846" s="5">
        <v>44887.833333333336</v>
      </c>
      <c r="B13846" s="6">
        <v>154.06</v>
      </c>
      <c r="C13846" s="6">
        <v>158.53583</v>
      </c>
      <c r="D13846" s="6">
        <v>2.82322929775559E-2</v>
      </c>
      <c r="E13846" s="4">
        <f t="shared" si="54"/>
        <v>8.5390494671765668E-2</v>
      </c>
      <c r="F13846" s="4"/>
    </row>
    <row r="13847" spans="1:6" ht="13.2" x14ac:dyDescent="0.25">
      <c r="A13847" s="5">
        <v>44887.875</v>
      </c>
      <c r="B13847" s="6">
        <v>148.51</v>
      </c>
      <c r="C13847" s="6">
        <v>162.38175000000001</v>
      </c>
      <c r="D13847" s="6">
        <v>8.5426779795143307E-2</v>
      </c>
      <c r="E13847" s="4">
        <f t="shared" si="54"/>
        <v>7.1407093875082442E-2</v>
      </c>
      <c r="F13847" s="4"/>
    </row>
    <row r="13848" spans="1:6" ht="13.2" x14ac:dyDescent="0.25">
      <c r="A13848" s="5">
        <v>44887.916666666664</v>
      </c>
      <c r="B13848" s="6">
        <v>151.66</v>
      </c>
      <c r="C13848" s="6">
        <v>174.92726999999999</v>
      </c>
      <c r="D13848" s="6">
        <v>0.13301110798790799</v>
      </c>
      <c r="E13848" s="4">
        <f t="shared" si="54"/>
        <v>5.9088596183803854E-2</v>
      </c>
      <c r="F13848" s="4"/>
    </row>
    <row r="13849" spans="1:6" ht="13.2" x14ac:dyDescent="0.25">
      <c r="A13849" s="5">
        <v>44887.958333333336</v>
      </c>
      <c r="B13849" s="6">
        <v>159.66</v>
      </c>
      <c r="C13849" s="6">
        <v>200.34925999999999</v>
      </c>
      <c r="D13849" s="6">
        <v>0.20309164106720401</v>
      </c>
      <c r="E13849" s="4">
        <f t="shared" si="54"/>
        <v>4.9525769608286328E-2</v>
      </c>
      <c r="F13849" s="4"/>
    </row>
    <row r="13850" spans="1:6" ht="13.2" x14ac:dyDescent="0.25">
      <c r="A13850" s="5">
        <v>44888</v>
      </c>
      <c r="B13850" s="6">
        <v>233.5</v>
      </c>
      <c r="C13850" s="6">
        <v>242.70121</v>
      </c>
      <c r="D13850" s="6">
        <v>3.7911677490194598E-2</v>
      </c>
      <c r="E13850" s="4">
        <f t="shared" si="54"/>
        <v>4.773233059976862E-2</v>
      </c>
      <c r="F13850" s="4"/>
    </row>
    <row r="13851" spans="1:6" ht="13.2" x14ac:dyDescent="0.25">
      <c r="A13851" s="5">
        <v>44888.041666666664</v>
      </c>
      <c r="B13851" s="6">
        <v>291.17</v>
      </c>
      <c r="C13851" s="6">
        <v>275.02008999999998</v>
      </c>
      <c r="D13851" s="6">
        <v>5.8722655497640303E-2</v>
      </c>
      <c r="E13851" s="4">
        <f t="shared" si="54"/>
        <v>4.8988110364877303E-2</v>
      </c>
      <c r="F13851" s="4"/>
    </row>
    <row r="13852" spans="1:6" ht="13.2" x14ac:dyDescent="0.25">
      <c r="A13852" s="5">
        <v>44888.083333333336</v>
      </c>
      <c r="B13852" s="6">
        <v>290.38</v>
      </c>
      <c r="C13852" s="6">
        <v>285.61768999999998</v>
      </c>
      <c r="D13852" s="6">
        <v>1.6673722135348099E-2</v>
      </c>
      <c r="E13852" s="4">
        <f t="shared" si="54"/>
        <v>4.9563031761158956E-2</v>
      </c>
      <c r="F13852" s="4"/>
    </row>
    <row r="13853" spans="1:6" ht="13.2" x14ac:dyDescent="0.25">
      <c r="A13853" s="5">
        <v>44888.125</v>
      </c>
      <c r="B13853" s="6">
        <v>292.14999999999998</v>
      </c>
      <c r="C13853" s="6">
        <v>282.35615000000001</v>
      </c>
      <c r="D13853" s="6">
        <v>3.4686157889601298E-2</v>
      </c>
      <c r="E13853" s="4">
        <f t="shared" si="54"/>
        <v>5.0806940504890617E-2</v>
      </c>
      <c r="F13853" s="4"/>
    </row>
    <row r="13854" spans="1:6" ht="13.2" x14ac:dyDescent="0.25">
      <c r="A13854" s="5">
        <v>44888.166666666664</v>
      </c>
      <c r="B13854" s="6">
        <v>291.35000000000002</v>
      </c>
      <c r="C13854" s="6">
        <v>280.85825999999997</v>
      </c>
      <c r="D13854" s="6">
        <v>3.7355995867809001E-2</v>
      </c>
      <c r="E13854" s="4">
        <f t="shared" si="54"/>
        <v>5.0909726138478585E-2</v>
      </c>
      <c r="F13854" s="4"/>
    </row>
    <row r="13855" spans="1:6" ht="13.2" x14ac:dyDescent="0.25">
      <c r="A13855" s="5">
        <v>44888.208333333336</v>
      </c>
      <c r="B13855" s="6">
        <v>297.69</v>
      </c>
      <c r="C13855" s="6">
        <v>284.57603999999998</v>
      </c>
      <c r="D13855" s="6">
        <v>4.6082446013374898E-2</v>
      </c>
      <c r="E13855" s="4">
        <f t="shared" si="54"/>
        <v>5.2654745569021909E-2</v>
      </c>
      <c r="F13855" s="4"/>
    </row>
    <row r="13856" spans="1:6" ht="13.2" x14ac:dyDescent="0.25">
      <c r="A13856" s="5">
        <v>44888.25</v>
      </c>
      <c r="B13856" s="6">
        <v>297.10000000000002</v>
      </c>
      <c r="C13856" s="6">
        <v>285.57387</v>
      </c>
      <c r="D13856" s="6">
        <v>4.03612907581496E-2</v>
      </c>
      <c r="E13856" s="4">
        <f t="shared" si="54"/>
        <v>5.4167530651260704E-2</v>
      </c>
      <c r="F13856" s="4"/>
    </row>
    <row r="13857" spans="1:6" ht="13.2" x14ac:dyDescent="0.25">
      <c r="A13857" s="5">
        <v>44888.291666666664</v>
      </c>
      <c r="B13857" s="6">
        <v>302.39</v>
      </c>
      <c r="C13857" s="6">
        <v>281.19098000000002</v>
      </c>
      <c r="D13857" s="6">
        <v>7.5390113864960903E-2</v>
      </c>
      <c r="E13857" s="4">
        <f t="shared" si="54"/>
        <v>5.6221172517502228E-2</v>
      </c>
      <c r="F13857" s="4"/>
    </row>
    <row r="13858" spans="1:6" ht="13.2" x14ac:dyDescent="0.25">
      <c r="A13858" s="5">
        <v>44888.333333333336</v>
      </c>
      <c r="B13858" s="6">
        <v>306.62</v>
      </c>
      <c r="C13858" s="6">
        <v>277.12853999999999</v>
      </c>
      <c r="D13858" s="6">
        <v>0.10641798206709401</v>
      </c>
      <c r="E13858" s="4">
        <f t="shared" si="54"/>
        <v>5.9672711329223548E-2</v>
      </c>
      <c r="F13858" s="4"/>
    </row>
    <row r="13859" spans="1:6" ht="13.2" x14ac:dyDescent="0.25">
      <c r="A13859" s="5">
        <v>44888.375</v>
      </c>
      <c r="B13859" s="6">
        <v>306.04000000000002</v>
      </c>
      <c r="C13859" s="6">
        <v>275.53334999999998</v>
      </c>
      <c r="D13859" s="6">
        <v>0.110718539153246</v>
      </c>
      <c r="E13859" s="4">
        <f t="shared" si="54"/>
        <v>6.1938410939292587E-2</v>
      </c>
      <c r="F13859" s="4"/>
    </row>
    <row r="13860" spans="1:6" ht="13.2" x14ac:dyDescent="0.25">
      <c r="A13860" s="5">
        <v>44888.416666666664</v>
      </c>
      <c r="B13860" s="6">
        <v>300.45999999999998</v>
      </c>
      <c r="C13860" s="6">
        <v>279.30750999999998</v>
      </c>
      <c r="D13860" s="6">
        <v>7.5731905669131405E-2</v>
      </c>
      <c r="E13860" s="4">
        <f t="shared" si="54"/>
        <v>6.3199831353173294E-2</v>
      </c>
      <c r="F13860" s="4"/>
    </row>
    <row r="13861" spans="1:6" ht="13.2" x14ac:dyDescent="0.25">
      <c r="A13861" s="5">
        <v>44888.458333333336</v>
      </c>
      <c r="B13861" s="6">
        <v>303.91000000000003</v>
      </c>
      <c r="C13861" s="6">
        <v>281.99234000000001</v>
      </c>
      <c r="D13861" s="6">
        <v>7.7724309816358805E-2</v>
      </c>
      <c r="E13861" s="4">
        <f t="shared" si="54"/>
        <v>6.4809052622399832E-2</v>
      </c>
      <c r="F13861" s="4"/>
    </row>
    <row r="13862" spans="1:6" ht="13.2" x14ac:dyDescent="0.25">
      <c r="A13862" s="5">
        <v>44888.5</v>
      </c>
      <c r="B13862" s="6">
        <v>305.32</v>
      </c>
      <c r="C13862" s="6">
        <v>280.57596999999998</v>
      </c>
      <c r="D13862" s="6">
        <v>8.8190125476533099E-2</v>
      </c>
      <c r="E13862" s="4">
        <f t="shared" si="54"/>
        <v>6.659869440253674E-2</v>
      </c>
      <c r="F13862" s="4"/>
    </row>
    <row r="13863" spans="1:6" ht="13.2" x14ac:dyDescent="0.25">
      <c r="A13863" s="5">
        <v>44888.541666666664</v>
      </c>
      <c r="B13863" s="6">
        <v>306.73</v>
      </c>
      <c r="C13863" s="6">
        <v>279.08337999999998</v>
      </c>
      <c r="D13863" s="6">
        <v>9.9062222909870296E-2</v>
      </c>
      <c r="E13863" s="4">
        <f t="shared" si="54"/>
        <v>6.9953099095112117E-2</v>
      </c>
      <c r="F13863" s="4"/>
    </row>
    <row r="13864" spans="1:6" ht="13.2" x14ac:dyDescent="0.25">
      <c r="A13864" s="5">
        <v>44888.583333333336</v>
      </c>
      <c r="B13864" s="6">
        <v>310.64999999999998</v>
      </c>
      <c r="C13864" s="6">
        <v>275.87079999999997</v>
      </c>
      <c r="D13864" s="6">
        <v>0.126070609865197</v>
      </c>
      <c r="E13864" s="4">
        <f t="shared" si="54"/>
        <v>7.4942245583810338E-2</v>
      </c>
      <c r="F13864" s="4"/>
    </row>
    <row r="13865" spans="1:6" ht="13.2" x14ac:dyDescent="0.25">
      <c r="A13865" s="5">
        <v>44888.625</v>
      </c>
      <c r="B13865" s="6">
        <v>301.81</v>
      </c>
      <c r="C13865" s="6">
        <v>249.54498000000001</v>
      </c>
      <c r="D13865" s="6">
        <v>0.20944127988469199</v>
      </c>
      <c r="E13865" s="4">
        <f t="shared" si="54"/>
        <v>7.9543790182771856E-2</v>
      </c>
      <c r="F13865" s="4"/>
    </row>
    <row r="13866" spans="1:6" ht="13.2" x14ac:dyDescent="0.25">
      <c r="A13866" s="5">
        <v>44888.666666666664</v>
      </c>
      <c r="B13866" s="6">
        <v>243.49</v>
      </c>
      <c r="C13866" s="6">
        <v>202.43276</v>
      </c>
      <c r="D13866" s="6">
        <v>0.20281914844217899</v>
      </c>
      <c r="E13866" s="4">
        <f t="shared" si="54"/>
        <v>8.3802739512348748E-2</v>
      </c>
      <c r="F13866" s="4"/>
    </row>
    <row r="13867" spans="1:6" ht="13.2" x14ac:dyDescent="0.25">
      <c r="A13867" s="5">
        <v>44888.708333333336</v>
      </c>
      <c r="B13867" s="6">
        <v>147.94999999999999</v>
      </c>
      <c r="C13867" s="6">
        <v>162.33169000000001</v>
      </c>
      <c r="D13867" s="6">
        <v>8.8594469755104599E-2</v>
      </c>
      <c r="E13867" s="4">
        <f t="shared" si="54"/>
        <v>8.534223737379959E-2</v>
      </c>
      <c r="F13867" s="4"/>
    </row>
    <row r="13868" spans="1:6" ht="13.2" x14ac:dyDescent="0.25">
      <c r="A13868" s="5">
        <v>44888.75</v>
      </c>
      <c r="B13868" s="6">
        <v>134.75</v>
      </c>
      <c r="C13868" s="6">
        <v>148.98357999999999</v>
      </c>
      <c r="D13868" s="6">
        <v>9.5537910956361702E-2</v>
      </c>
      <c r="E13868" s="4">
        <f t="shared" si="54"/>
        <v>8.8213466844843935E-2</v>
      </c>
      <c r="F13868" s="4"/>
    </row>
    <row r="13869" spans="1:6" ht="13.2" x14ac:dyDescent="0.25">
      <c r="A13869" s="5">
        <v>44888.791666666664</v>
      </c>
      <c r="B13869" s="6">
        <v>136.81</v>
      </c>
      <c r="C13869" s="6">
        <v>149.72891999999999</v>
      </c>
      <c r="D13869" s="6">
        <v>8.6282062276278895E-2</v>
      </c>
      <c r="E13869" s="4">
        <f t="shared" si="54"/>
        <v>9.0147351984039045E-2</v>
      </c>
      <c r="F13869" s="4"/>
    </row>
    <row r="13870" spans="1:6" ht="13.2" x14ac:dyDescent="0.25">
      <c r="A13870" s="5">
        <v>44888.833333333336</v>
      </c>
      <c r="B13870" s="6">
        <v>146.44999999999999</v>
      </c>
      <c r="C13870" s="6">
        <v>149.61224000000001</v>
      </c>
      <c r="D13870" s="6">
        <v>2.11362385858271E-2</v>
      </c>
      <c r="E13870" s="4">
        <f t="shared" si="54"/>
        <v>8.9851683051050346E-2</v>
      </c>
      <c r="F13870" s="4"/>
    </row>
    <row r="13871" spans="1:6" ht="13.2" x14ac:dyDescent="0.25">
      <c r="A13871" s="5">
        <v>44888.875</v>
      </c>
      <c r="B13871" s="6">
        <v>145.72999999999999</v>
      </c>
      <c r="C13871" s="6">
        <v>153.88308000000001</v>
      </c>
      <c r="D13871" s="6">
        <v>5.2982303187589001E-2</v>
      </c>
      <c r="E13871" s="4">
        <f t="shared" si="54"/>
        <v>8.8499829859068888E-2</v>
      </c>
      <c r="F13871" s="4"/>
    </row>
    <row r="13872" spans="1:6" ht="13.2" x14ac:dyDescent="0.25">
      <c r="A13872" s="5">
        <v>44888.916666666664</v>
      </c>
      <c r="B13872" s="6">
        <v>137.34</v>
      </c>
      <c r="C13872" s="6">
        <v>168.8537</v>
      </c>
      <c r="D13872" s="6">
        <v>0.18663316231743801</v>
      </c>
      <c r="E13872" s="4">
        <f t="shared" si="54"/>
        <v>9.073408212279932E-2</v>
      </c>
      <c r="F13872" s="4"/>
    </row>
    <row r="13873" spans="1:6" ht="13.2" x14ac:dyDescent="0.25">
      <c r="A13873" s="5">
        <v>44888.958333333336</v>
      </c>
      <c r="B13873" s="6">
        <v>143.13</v>
      </c>
      <c r="C13873" s="6">
        <v>196.88484</v>
      </c>
      <c r="D13873" s="6">
        <v>0.273026811002817</v>
      </c>
      <c r="E13873" s="4">
        <f t="shared" si="54"/>
        <v>9.3648047536783199E-2</v>
      </c>
      <c r="F13873" s="4"/>
    </row>
    <row r="13874" spans="1:6" ht="13.2" x14ac:dyDescent="0.25">
      <c r="A13874" s="5">
        <v>44889</v>
      </c>
      <c r="B13874" s="6">
        <v>209.88</v>
      </c>
      <c r="C13874" s="6">
        <v>241.42375999999999</v>
      </c>
      <c r="D13874" s="6">
        <v>0.13065723108612001</v>
      </c>
      <c r="E13874" s="4">
        <f t="shared" si="54"/>
        <v>9.7512445603280082E-2</v>
      </c>
      <c r="F13874" s="4"/>
    </row>
    <row r="13875" spans="1:6" ht="13.2" x14ac:dyDescent="0.25">
      <c r="A13875" s="5">
        <v>44889.041666666664</v>
      </c>
      <c r="B13875" s="6">
        <v>278.52999999999997</v>
      </c>
      <c r="C13875" s="6">
        <v>269.53955000000002</v>
      </c>
      <c r="D13875" s="6">
        <v>3.33548453278932E-2</v>
      </c>
      <c r="E13875" s="4">
        <f t="shared" si="54"/>
        <v>9.6455453512873948E-2</v>
      </c>
      <c r="F13875" s="4"/>
    </row>
    <row r="13876" spans="1:6" ht="13.2" x14ac:dyDescent="0.25">
      <c r="A13876" s="5">
        <v>44889.083333333336</v>
      </c>
      <c r="B13876" s="6">
        <v>284.91000000000003</v>
      </c>
      <c r="C13876" s="6">
        <v>278.78304000000003</v>
      </c>
      <c r="D13876" s="6">
        <v>2.1977520583748501E-2</v>
      </c>
      <c r="E13876" s="4">
        <f t="shared" si="54"/>
        <v>9.6676445114890638E-2</v>
      </c>
      <c r="F13876" s="4"/>
    </row>
    <row r="13877" spans="1:6" ht="13.2" x14ac:dyDescent="0.25">
      <c r="A13877" s="5">
        <v>44889.125</v>
      </c>
      <c r="B13877" s="6">
        <v>281.72000000000003</v>
      </c>
      <c r="C13877" s="6">
        <v>274.84386999999998</v>
      </c>
      <c r="D13877" s="6">
        <v>2.5018313124466E-2</v>
      </c>
      <c r="E13877" s="4">
        <f t="shared" si="54"/>
        <v>9.6273618249676673E-2</v>
      </c>
      <c r="F13877" s="4"/>
    </row>
    <row r="13878" spans="1:6" ht="13.2" x14ac:dyDescent="0.25">
      <c r="A13878" s="5">
        <v>44889.166666666664</v>
      </c>
      <c r="B13878" s="6">
        <v>279.38</v>
      </c>
      <c r="C13878" s="6">
        <v>271.74049000000002</v>
      </c>
      <c r="D13878" s="6">
        <v>2.8113256143756701E-2</v>
      </c>
      <c r="E13878" s="4">
        <f t="shared" si="54"/>
        <v>9.5888504094507832E-2</v>
      </c>
      <c r="F13878" s="4"/>
    </row>
    <row r="13879" spans="1:6" ht="13.2" x14ac:dyDescent="0.25">
      <c r="A13879" s="5">
        <v>44889.208333333336</v>
      </c>
      <c r="B13879" s="6">
        <v>270.58999999999997</v>
      </c>
      <c r="C13879" s="6">
        <v>274.16631000000001</v>
      </c>
      <c r="D13879" s="6">
        <v>1.3044308762808999E-2</v>
      </c>
      <c r="E13879" s="4">
        <f t="shared" si="54"/>
        <v>9.4511915042400918E-2</v>
      </c>
      <c r="F13879" s="4"/>
    </row>
    <row r="13880" spans="1:6" ht="13.2" x14ac:dyDescent="0.25">
      <c r="A13880" s="5">
        <v>44889.25</v>
      </c>
      <c r="B13880" s="6">
        <v>295.35000000000002</v>
      </c>
      <c r="C13880" s="6">
        <v>274.00869999999998</v>
      </c>
      <c r="D13880" s="6">
        <v>7.7885483198161395E-2</v>
      </c>
      <c r="E13880" s="4">
        <f t="shared" si="54"/>
        <v>9.607542306073473E-2</v>
      </c>
      <c r="F13880" s="4"/>
    </row>
    <row r="13881" spans="1:6" ht="13.2" x14ac:dyDescent="0.25">
      <c r="A13881" s="5">
        <v>44889.291666666664</v>
      </c>
      <c r="B13881" s="6">
        <v>301.52999999999997</v>
      </c>
      <c r="C13881" s="6">
        <v>268.24005</v>
      </c>
      <c r="D13881" s="6">
        <v>0.124105069321303</v>
      </c>
      <c r="E13881" s="4">
        <f t="shared" si="54"/>
        <v>9.8105212871415659E-2</v>
      </c>
      <c r="F13881" s="4"/>
    </row>
    <row r="13882" spans="1:6" ht="13.2" x14ac:dyDescent="0.25">
      <c r="A13882" s="5">
        <v>44889.333333333336</v>
      </c>
      <c r="B13882" s="6">
        <v>296.81</v>
      </c>
      <c r="C13882" s="6">
        <v>264.84780000000001</v>
      </c>
      <c r="D13882" s="6">
        <v>0.120681387574297</v>
      </c>
      <c r="E13882" s="4">
        <f t="shared" si="54"/>
        <v>9.8699521434215773E-2</v>
      </c>
      <c r="F13882" s="4"/>
    </row>
    <row r="13883" spans="1:6" ht="13.2" x14ac:dyDescent="0.25">
      <c r="A13883" s="5">
        <v>44889.375</v>
      </c>
      <c r="B13883" s="6">
        <v>301.74</v>
      </c>
      <c r="C13883" s="6">
        <v>263.63522999999998</v>
      </c>
      <c r="D13883" s="6">
        <v>0.14453595598736901</v>
      </c>
      <c r="E13883" s="4">
        <f t="shared" si="54"/>
        <v>0.10010858046897091</v>
      </c>
      <c r="F13883" s="4"/>
    </row>
    <row r="13884" spans="1:6" ht="13.2" x14ac:dyDescent="0.25">
      <c r="A13884" s="5">
        <v>44889.416666666664</v>
      </c>
      <c r="B13884" s="6">
        <v>293.73</v>
      </c>
      <c r="C13884" s="6">
        <v>263.98446999999999</v>
      </c>
      <c r="D13884" s="6">
        <v>0.112679090554077</v>
      </c>
      <c r="E13884" s="4">
        <f t="shared" si="54"/>
        <v>0.10164804650584364</v>
      </c>
      <c r="F13884" s="4"/>
    </row>
    <row r="13885" spans="1:6" ht="13.2" x14ac:dyDescent="0.25">
      <c r="A13885" s="5">
        <v>44889.458333333336</v>
      </c>
      <c r="B13885" s="6">
        <v>287.07</v>
      </c>
      <c r="C13885" s="6">
        <v>263.34294999999997</v>
      </c>
      <c r="D13885" s="6">
        <v>9.0099431179000697E-2</v>
      </c>
      <c r="E13885" s="4">
        <f t="shared" si="54"/>
        <v>0.10216367656262038</v>
      </c>
      <c r="F13885" s="4"/>
    </row>
    <row r="13886" spans="1:6" ht="13.2" x14ac:dyDescent="0.25">
      <c r="A13886" s="5">
        <v>44889.5</v>
      </c>
      <c r="B13886" s="6">
        <v>284.99</v>
      </c>
      <c r="C13886" s="6">
        <v>263.39758999999998</v>
      </c>
      <c r="D13886" s="6">
        <v>8.1976490369558896E-2</v>
      </c>
      <c r="E13886" s="4">
        <f t="shared" si="54"/>
        <v>0.1019047750998298</v>
      </c>
      <c r="F13886" s="4"/>
    </row>
    <row r="13887" spans="1:6" ht="13.2" x14ac:dyDescent="0.25">
      <c r="A13887" s="5">
        <v>44889.541666666664</v>
      </c>
      <c r="B13887" s="6">
        <v>282.32</v>
      </c>
      <c r="C13887" s="6">
        <v>264.86851000000001</v>
      </c>
      <c r="D13887" s="6">
        <v>6.58873718132819E-2</v>
      </c>
      <c r="E13887" s="4">
        <f t="shared" si="54"/>
        <v>0.10052248963747194</v>
      </c>
      <c r="F13887" s="4"/>
    </row>
    <row r="13888" spans="1:6" ht="13.2" x14ac:dyDescent="0.25">
      <c r="A13888" s="5">
        <v>44889.583333333336</v>
      </c>
      <c r="B13888" s="6">
        <v>282.68</v>
      </c>
      <c r="C13888" s="6">
        <v>261.06020999999998</v>
      </c>
      <c r="D13888" s="6">
        <v>8.2815339802262494E-2</v>
      </c>
      <c r="E13888" s="4">
        <f t="shared" si="54"/>
        <v>9.8720186718183001E-2</v>
      </c>
      <c r="F13888" s="4"/>
    </row>
    <row r="13889" spans="1:6" ht="13.2" x14ac:dyDescent="0.25">
      <c r="A13889" s="5">
        <v>44889.625</v>
      </c>
      <c r="B13889" s="6">
        <v>272.88</v>
      </c>
      <c r="C13889" s="6">
        <v>234.01739000000001</v>
      </c>
      <c r="D13889" s="6">
        <v>0.16606718842561199</v>
      </c>
      <c r="E13889" s="4">
        <f t="shared" si="54"/>
        <v>9.6912932907388005E-2</v>
      </c>
      <c r="F13889" s="4"/>
    </row>
    <row r="13890" spans="1:6" ht="13.2" x14ac:dyDescent="0.25">
      <c r="A13890" s="5">
        <v>44889.666666666664</v>
      </c>
      <c r="B13890" s="6">
        <v>191.57</v>
      </c>
      <c r="C13890" s="6">
        <v>190.23455999999999</v>
      </c>
      <c r="D13890" s="6">
        <v>7.0199652471139001E-3</v>
      </c>
      <c r="E13890" s="4">
        <f t="shared" si="54"/>
        <v>8.8754633607593628E-2</v>
      </c>
      <c r="F13890" s="4"/>
    </row>
    <row r="13891" spans="1:6" ht="13.2" x14ac:dyDescent="0.25">
      <c r="A13891" s="5">
        <v>44889.708333333336</v>
      </c>
      <c r="B13891" s="6">
        <v>95.13</v>
      </c>
      <c r="C13891" s="6">
        <v>155.71972</v>
      </c>
      <c r="D13891" s="6">
        <v>0.38909471452941202</v>
      </c>
      <c r="E13891" s="4">
        <f t="shared" si="54"/>
        <v>0.10127547713985645</v>
      </c>
      <c r="F13891" s="4"/>
    </row>
    <row r="13892" spans="1:6" ht="13.2" x14ac:dyDescent="0.25">
      <c r="A13892" s="5">
        <v>44889.75</v>
      </c>
      <c r="B13892" s="6">
        <v>93.77</v>
      </c>
      <c r="C13892" s="6">
        <v>146.66363999999999</v>
      </c>
      <c r="D13892" s="6">
        <v>0.36064589696532801</v>
      </c>
      <c r="E13892" s="4">
        <f t="shared" si="54"/>
        <v>0.11232164322356337</v>
      </c>
      <c r="F13892" s="4"/>
    </row>
    <row r="13893" spans="1:6" ht="13.2" x14ac:dyDescent="0.25">
      <c r="A13893" s="5">
        <v>44889.791666666664</v>
      </c>
      <c r="B13893" s="6">
        <v>90.65</v>
      </c>
      <c r="C13893" s="6">
        <v>150.36033</v>
      </c>
      <c r="D13893" s="6">
        <v>0.397114917212538</v>
      </c>
      <c r="E13893" s="4">
        <f t="shared" si="54"/>
        <v>0.12527301217924083</v>
      </c>
      <c r="F13893" s="4"/>
    </row>
    <row r="13894" spans="1:6" ht="13.2" x14ac:dyDescent="0.25">
      <c r="A13894" s="5">
        <v>44889.833333333336</v>
      </c>
      <c r="B13894" s="6">
        <v>86.49</v>
      </c>
      <c r="C13894" s="6">
        <v>151.75046</v>
      </c>
      <c r="D13894" s="6">
        <v>0.43005115108052999</v>
      </c>
      <c r="E13894" s="4">
        <f t="shared" si="54"/>
        <v>0.14231113353318681</v>
      </c>
      <c r="F13894" s="4"/>
    </row>
    <row r="13895" spans="1:6" ht="13.2" x14ac:dyDescent="0.25">
      <c r="A13895" s="5">
        <v>44889.875</v>
      </c>
      <c r="B13895" s="6">
        <v>83.17</v>
      </c>
      <c r="C13895" s="6">
        <v>155.98294999999999</v>
      </c>
      <c r="D13895" s="6">
        <v>0.46680069840966498</v>
      </c>
      <c r="E13895" s="4">
        <f t="shared" si="54"/>
        <v>0.15955356666743994</v>
      </c>
      <c r="F13895" s="4"/>
    </row>
    <row r="13896" spans="1:6" ht="13.2" x14ac:dyDescent="0.25">
      <c r="A13896" s="5">
        <v>44889.916666666664</v>
      </c>
      <c r="B13896" s="6">
        <v>88.82</v>
      </c>
      <c r="C13896" s="6">
        <v>172.02903000000001</v>
      </c>
      <c r="D13896" s="6">
        <v>0.48369179318165001</v>
      </c>
      <c r="E13896" s="4">
        <f t="shared" si="54"/>
        <v>0.17193100962011545</v>
      </c>
      <c r="F13896" s="4"/>
    </row>
    <row r="13897" spans="1:6" ht="13.2" x14ac:dyDescent="0.25">
      <c r="A13897" s="5">
        <v>44889.958333333336</v>
      </c>
      <c r="B13897" s="6">
        <v>103.5</v>
      </c>
      <c r="C13897" s="6">
        <v>200.65425999999999</v>
      </c>
      <c r="D13897" s="6">
        <v>0.48418737783090099</v>
      </c>
      <c r="E13897" s="4">
        <f t="shared" si="54"/>
        <v>0.1807293665712856</v>
      </c>
      <c r="F13897" s="4"/>
    </row>
    <row r="13898" spans="1:6" ht="13.2" x14ac:dyDescent="0.25">
      <c r="A13898" s="5">
        <v>44890</v>
      </c>
      <c r="B13898" s="6">
        <v>177.45</v>
      </c>
      <c r="C13898" s="6">
        <v>252.24286000000001</v>
      </c>
      <c r="D13898" s="6">
        <v>0.29651130660348501</v>
      </c>
      <c r="E13898" s="4">
        <f t="shared" si="54"/>
        <v>0.18763995305117578</v>
      </c>
      <c r="F13898" s="4"/>
    </row>
    <row r="13899" spans="1:6" ht="13.2" x14ac:dyDescent="0.25">
      <c r="A13899" s="5">
        <v>44890.041666666664</v>
      </c>
      <c r="B13899" s="6">
        <v>270.05</v>
      </c>
      <c r="C13899" s="6">
        <v>275.29428000000001</v>
      </c>
      <c r="D13899" s="6">
        <v>1.9049723808282501E-2</v>
      </c>
      <c r="E13899" s="4">
        <f t="shared" si="54"/>
        <v>0.18704390632119205</v>
      </c>
      <c r="F13899" s="4"/>
    </row>
    <row r="13900" spans="1:6" ht="13.2" x14ac:dyDescent="0.25">
      <c r="A13900" s="5">
        <v>44890.083333333336</v>
      </c>
      <c r="B13900" s="6">
        <v>254.64</v>
      </c>
      <c r="C13900" s="6">
        <v>280.18928</v>
      </c>
      <c r="D13900" s="6">
        <v>9.11857869794305E-2</v>
      </c>
      <c r="E13900" s="4">
        <f t="shared" si="54"/>
        <v>0.18992758408767882</v>
      </c>
      <c r="F13900" s="4"/>
    </row>
    <row r="13901" spans="1:6" ht="13.2" x14ac:dyDescent="0.25">
      <c r="A13901" s="5">
        <v>44890.125</v>
      </c>
      <c r="B13901" s="6">
        <v>258.75</v>
      </c>
      <c r="C13901" s="6">
        <v>275.51170000000002</v>
      </c>
      <c r="D13901" s="6">
        <v>6.0838432632806499E-2</v>
      </c>
      <c r="E13901" s="4">
        <f t="shared" si="54"/>
        <v>0.19142008906719299</v>
      </c>
      <c r="F13901" s="4"/>
    </row>
    <row r="13902" spans="1:6" ht="13.2" x14ac:dyDescent="0.25">
      <c r="A13902" s="5">
        <v>44890.166666666664</v>
      </c>
      <c r="B13902" s="6">
        <v>262.29000000000002</v>
      </c>
      <c r="C13902" s="6">
        <v>274.07999000000001</v>
      </c>
      <c r="D13902" s="6">
        <v>4.3016602561901603E-2</v>
      </c>
      <c r="E13902" s="4">
        <f t="shared" si="54"/>
        <v>0.1920410618346157</v>
      </c>
      <c r="F13902" s="4"/>
    </row>
    <row r="13903" spans="1:6" ht="13.2" x14ac:dyDescent="0.25">
      <c r="A13903" s="5">
        <v>44890.208333333336</v>
      </c>
      <c r="B13903" s="6">
        <v>255.21</v>
      </c>
      <c r="C13903" s="6">
        <v>277.78699999999998</v>
      </c>
      <c r="D13903" s="6">
        <v>8.1274501686543904E-2</v>
      </c>
      <c r="E13903" s="4">
        <f t="shared" si="54"/>
        <v>0.19488398653977126</v>
      </c>
      <c r="F13903" s="4"/>
    </row>
    <row r="13904" spans="1:6" ht="13.2" x14ac:dyDescent="0.25">
      <c r="A13904" s="5">
        <v>44890.25</v>
      </c>
      <c r="B13904" s="6">
        <v>268.98</v>
      </c>
      <c r="C13904" s="6">
        <v>277.68711999999999</v>
      </c>
      <c r="D13904" s="6">
        <v>3.1355865551128098E-2</v>
      </c>
      <c r="E13904" s="4">
        <f t="shared" si="54"/>
        <v>0.19294525247114491</v>
      </c>
      <c r="F13904" s="4"/>
    </row>
    <row r="13905" spans="1:6" ht="13.2" x14ac:dyDescent="0.25">
      <c r="A13905" s="5">
        <v>44890.291666666664</v>
      </c>
      <c r="B13905" s="6">
        <v>284.20999999999998</v>
      </c>
      <c r="C13905" s="6">
        <v>271.74997999999999</v>
      </c>
      <c r="D13905" s="6">
        <v>4.5851042932919299E-2</v>
      </c>
      <c r="E13905" s="4">
        <f t="shared" si="54"/>
        <v>0.18968466803829556</v>
      </c>
      <c r="F13905" s="4"/>
    </row>
    <row r="13906" spans="1:6" ht="13.2" x14ac:dyDescent="0.25">
      <c r="A13906" s="5">
        <v>44890.333333333336</v>
      </c>
      <c r="B13906" s="6">
        <v>278.92</v>
      </c>
      <c r="C13906" s="6">
        <v>268.91073</v>
      </c>
      <c r="D13906" s="6">
        <v>3.7221534447509801E-2</v>
      </c>
      <c r="E13906" s="4">
        <f t="shared" si="54"/>
        <v>0.1862071741580128</v>
      </c>
      <c r="F13906" s="4"/>
    </row>
    <row r="13907" spans="1:6" ht="13.2" x14ac:dyDescent="0.25">
      <c r="A13907" s="5">
        <v>44890.375</v>
      </c>
      <c r="B13907" s="6">
        <v>276.54000000000002</v>
      </c>
      <c r="C13907" s="6">
        <v>268.88502</v>
      </c>
      <c r="D13907" s="6">
        <v>2.84693435134468E-2</v>
      </c>
      <c r="E13907" s="4">
        <f t="shared" si="54"/>
        <v>0.18137106530493266</v>
      </c>
      <c r="F13907" s="4"/>
    </row>
    <row r="13908" spans="1:6" ht="13.2" x14ac:dyDescent="0.25">
      <c r="A13908" s="5">
        <v>44890.416666666664</v>
      </c>
      <c r="B13908" s="6">
        <v>287.20999999999998</v>
      </c>
      <c r="C13908" s="6">
        <v>270.43331000000001</v>
      </c>
      <c r="D13908" s="6">
        <v>6.2036329770175001E-2</v>
      </c>
      <c r="E13908" s="4">
        <f t="shared" si="54"/>
        <v>0.17926095027227007</v>
      </c>
      <c r="F13908" s="4"/>
    </row>
    <row r="13909" spans="1:6" ht="13.2" x14ac:dyDescent="0.25">
      <c r="A13909" s="5">
        <v>44890.458333333336</v>
      </c>
      <c r="B13909" s="6">
        <v>287.86</v>
      </c>
      <c r="C13909" s="6">
        <v>270.02145999999999</v>
      </c>
      <c r="D13909" s="6">
        <v>6.6063415848503296E-2</v>
      </c>
      <c r="E13909" s="4">
        <f t="shared" si="54"/>
        <v>0.17825944963349935</v>
      </c>
      <c r="F13909" s="4"/>
    </row>
    <row r="13910" spans="1:6" ht="13.2" x14ac:dyDescent="0.25">
      <c r="A13910" s="5">
        <v>44890.5</v>
      </c>
      <c r="B13910" s="6">
        <v>287.81</v>
      </c>
      <c r="C13910" s="6">
        <v>269.15345000000002</v>
      </c>
      <c r="D13910" s="6">
        <v>6.9315663611222406E-2</v>
      </c>
      <c r="E13910" s="4">
        <f t="shared" si="54"/>
        <v>0.17773191518523532</v>
      </c>
      <c r="F13910" s="4"/>
    </row>
    <row r="13911" spans="1:6" ht="13.2" x14ac:dyDescent="0.25">
      <c r="A13911" s="5">
        <v>44890.541666666664</v>
      </c>
      <c r="B13911" s="6">
        <v>285.64999999999998</v>
      </c>
      <c r="C13911" s="6">
        <v>269.28795000000002</v>
      </c>
      <c r="D13911" s="6">
        <v>6.0760423925392597E-2</v>
      </c>
      <c r="E13911" s="4">
        <f t="shared" si="54"/>
        <v>0.17751829235657332</v>
      </c>
      <c r="F13911" s="4"/>
    </row>
    <row r="13912" spans="1:6" ht="13.2" x14ac:dyDescent="0.25">
      <c r="A13912" s="5">
        <v>44890.583333333336</v>
      </c>
      <c r="B13912" s="6">
        <v>298.79000000000002</v>
      </c>
      <c r="C13912" s="6">
        <v>264.37423000000001</v>
      </c>
      <c r="D13912" s="6">
        <v>0.13017823257584499</v>
      </c>
      <c r="E13912" s="4">
        <f t="shared" si="54"/>
        <v>0.17949174622213926</v>
      </c>
      <c r="F13912" s="4"/>
    </row>
    <row r="13913" spans="1:6" ht="13.2" x14ac:dyDescent="0.25">
      <c r="A13913" s="5">
        <v>44890.625</v>
      </c>
      <c r="B13913" s="6">
        <v>279.92</v>
      </c>
      <c r="C13913" s="6">
        <v>237.7338</v>
      </c>
      <c r="D13913" s="6">
        <v>0.177451418351113</v>
      </c>
      <c r="E13913" s="4">
        <f t="shared" si="54"/>
        <v>0.17996608913570181</v>
      </c>
      <c r="F13913" s="4"/>
    </row>
    <row r="13914" spans="1:6" ht="13.2" x14ac:dyDescent="0.25">
      <c r="A13914" s="5">
        <v>44890.666666666664</v>
      </c>
      <c r="B13914" s="6">
        <v>205.14</v>
      </c>
      <c r="C13914" s="6">
        <v>196.04266999999999</v>
      </c>
      <c r="D13914" s="6">
        <v>4.6404846455110997E-2</v>
      </c>
      <c r="E13914" s="4">
        <f t="shared" si="54"/>
        <v>0.1816071258527017</v>
      </c>
      <c r="F13914" s="4"/>
    </row>
    <row r="13915" spans="1:6" ht="13.2" x14ac:dyDescent="0.25">
      <c r="A13915" s="5">
        <v>44890.708333333336</v>
      </c>
      <c r="B13915" s="6">
        <v>125.68</v>
      </c>
      <c r="C13915" s="6">
        <v>163.80579</v>
      </c>
      <c r="D13915" s="6">
        <v>0.232749953466235</v>
      </c>
      <c r="E13915" s="4">
        <f t="shared" si="54"/>
        <v>0.17509276080840266</v>
      </c>
      <c r="F13915" s="4"/>
    </row>
    <row r="13916" spans="1:6" ht="13.2" x14ac:dyDescent="0.25">
      <c r="A13916" s="5">
        <v>44890.75</v>
      </c>
      <c r="B13916" s="6">
        <v>112.27</v>
      </c>
      <c r="C13916" s="6">
        <v>155.98715999999999</v>
      </c>
      <c r="D13916" s="6">
        <v>0.28026127278681101</v>
      </c>
      <c r="E13916" s="4">
        <f t="shared" si="54"/>
        <v>0.17174340146763112</v>
      </c>
      <c r="F13916" s="4"/>
    </row>
    <row r="13917" spans="1:6" ht="13.2" x14ac:dyDescent="0.25">
      <c r="A13917" s="5">
        <v>44890.791666666664</v>
      </c>
      <c r="B13917" s="6">
        <v>113.39</v>
      </c>
      <c r="C13917" s="6">
        <v>160.45607999999999</v>
      </c>
      <c r="D13917" s="6">
        <v>0.29332687175207001</v>
      </c>
      <c r="E13917" s="4">
        <f t="shared" si="54"/>
        <v>0.16741889957344491</v>
      </c>
      <c r="F13917" s="4"/>
    </row>
    <row r="13918" spans="1:6" ht="13.2" x14ac:dyDescent="0.25">
      <c r="A13918" s="5">
        <v>44890.833333333336</v>
      </c>
      <c r="B13918" s="6">
        <v>111.22</v>
      </c>
      <c r="C13918" s="6">
        <v>162.92064999999999</v>
      </c>
      <c r="D13918" s="6">
        <v>0.31733638430732902</v>
      </c>
      <c r="E13918" s="4">
        <f t="shared" si="54"/>
        <v>0.16272245095789492</v>
      </c>
      <c r="F13918" s="4"/>
    </row>
    <row r="13919" spans="1:6" ht="13.2" x14ac:dyDescent="0.25">
      <c r="A13919" s="5">
        <v>44890.875</v>
      </c>
      <c r="B13919" s="6">
        <v>111.42</v>
      </c>
      <c r="C13919" s="6">
        <v>168.67156</v>
      </c>
      <c r="D13919" s="6">
        <v>0.33942627909530199</v>
      </c>
      <c r="E13919" s="4">
        <f t="shared" si="54"/>
        <v>0.15741518348646311</v>
      </c>
      <c r="F13919" s="4"/>
    </row>
    <row r="13920" spans="1:6" ht="13.2" x14ac:dyDescent="0.25">
      <c r="A13920" s="5">
        <v>44890.916666666664</v>
      </c>
      <c r="B13920" s="6">
        <v>111.12</v>
      </c>
      <c r="C13920" s="6">
        <v>185.90621999999999</v>
      </c>
      <c r="D13920" s="6">
        <v>0.40227927822963599</v>
      </c>
      <c r="E13920" s="4">
        <f t="shared" si="54"/>
        <v>0.15402299536346253</v>
      </c>
      <c r="F13920" s="4"/>
    </row>
    <row r="13921" spans="1:6" ht="13.2" x14ac:dyDescent="0.25">
      <c r="A13921" s="5">
        <v>44890.958333333336</v>
      </c>
      <c r="B13921" s="6">
        <v>131.02000000000001</v>
      </c>
      <c r="C13921" s="6">
        <v>213.88757000000001</v>
      </c>
      <c r="D13921" s="6">
        <v>0.38743518382110698</v>
      </c>
      <c r="E13921" s="4">
        <f t="shared" si="54"/>
        <v>0.14999165394638778</v>
      </c>
      <c r="F13921" s="4"/>
    </row>
    <row r="13922" spans="1:6" ht="13.2" x14ac:dyDescent="0.25">
      <c r="A13922" s="5">
        <v>44888</v>
      </c>
      <c r="B13922" s="6">
        <v>233.5</v>
      </c>
      <c r="C13922" s="6">
        <v>209.38830999999999</v>
      </c>
      <c r="D13922" s="6">
        <v>0.11515299015499</v>
      </c>
      <c r="E13922" s="4">
        <f t="shared" si="54"/>
        <v>0.14243505742770046</v>
      </c>
      <c r="F13922" s="4"/>
    </row>
    <row r="13923" spans="1:6" ht="13.2" x14ac:dyDescent="0.25">
      <c r="A13923" s="5">
        <v>44888.041666666664</v>
      </c>
      <c r="B13923" s="6">
        <v>291.17</v>
      </c>
      <c r="C13923" s="6">
        <v>256.30083000000002</v>
      </c>
      <c r="D13923" s="6">
        <v>0.13604782317716199</v>
      </c>
      <c r="E13923" s="4">
        <f t="shared" si="54"/>
        <v>0.1473099782347371</v>
      </c>
      <c r="F13923" s="4"/>
    </row>
    <row r="13924" spans="1:6" ht="13.2" x14ac:dyDescent="0.25">
      <c r="A13924" s="5">
        <v>44888.083333333336</v>
      </c>
      <c r="B13924" s="6">
        <v>290.38</v>
      </c>
      <c r="C13924" s="6">
        <v>282.42955999999998</v>
      </c>
      <c r="D13924" s="6">
        <v>2.8150169550241098E-2</v>
      </c>
      <c r="E13924" s="4">
        <f t="shared" si="54"/>
        <v>0.14468349417518755</v>
      </c>
      <c r="F13924" s="4"/>
    </row>
    <row r="13925" spans="1:6" ht="13.2" x14ac:dyDescent="0.25">
      <c r="A13925" s="5">
        <v>44888.125</v>
      </c>
      <c r="B13925" s="6">
        <v>292.14999999999998</v>
      </c>
      <c r="C13925" s="6">
        <v>285.61862000000002</v>
      </c>
      <c r="D13925" s="6">
        <v>2.2867486720578398E-2</v>
      </c>
      <c r="E13925" s="4">
        <f t="shared" si="54"/>
        <v>0.14310137142884471</v>
      </c>
      <c r="F13925" s="4"/>
    </row>
    <row r="13926" spans="1:6" ht="13.2" x14ac:dyDescent="0.25">
      <c r="A13926" s="5">
        <v>44888.166666666664</v>
      </c>
      <c r="B13926" s="6">
        <v>291.35000000000002</v>
      </c>
      <c r="C13926" s="6">
        <v>284.81220000000002</v>
      </c>
      <c r="D13926" s="6">
        <v>2.2954775111459401E-2</v>
      </c>
      <c r="E13926" s="4">
        <f t="shared" si="54"/>
        <v>0.14226546195174297</v>
      </c>
      <c r="F13926" s="4"/>
    </row>
    <row r="13927" spans="1:6" ht="13.2" x14ac:dyDescent="0.25">
      <c r="A13927" s="5">
        <v>44888.208333333336</v>
      </c>
      <c r="B13927" s="6">
        <v>297.69</v>
      </c>
      <c r="C13927" s="6">
        <v>288.38153999999997</v>
      </c>
      <c r="D13927" s="6">
        <v>3.2278279670744599E-2</v>
      </c>
      <c r="E13927" s="4">
        <f t="shared" si="54"/>
        <v>0.14022395270108465</v>
      </c>
      <c r="F13927" s="4"/>
    </row>
    <row r="13928" spans="1:6" ht="13.2" x14ac:dyDescent="0.25">
      <c r="A13928" s="5">
        <v>44888.25</v>
      </c>
      <c r="B13928" s="6">
        <v>297.10000000000002</v>
      </c>
      <c r="C13928" s="6">
        <v>290.26756</v>
      </c>
      <c r="D13928" s="6">
        <v>2.3538420896913201E-2</v>
      </c>
      <c r="E13928" s="4">
        <f t="shared" si="54"/>
        <v>0.13989822584049236</v>
      </c>
      <c r="F13928" s="4"/>
    </row>
    <row r="13929" spans="1:6" ht="13.2" x14ac:dyDescent="0.25">
      <c r="A13929" s="5">
        <v>44888.291666666664</v>
      </c>
      <c r="B13929" s="6">
        <v>302.39</v>
      </c>
      <c r="C13929" s="6">
        <v>288.86018000000001</v>
      </c>
      <c r="D13929" s="6">
        <v>4.6838646988310903E-2</v>
      </c>
      <c r="E13929" s="4">
        <f t="shared" si="54"/>
        <v>0.13993937600946701</v>
      </c>
      <c r="F13929" s="4"/>
    </row>
    <row r="13930" spans="1:6" ht="13.2" x14ac:dyDescent="0.25">
      <c r="A13930" s="5">
        <v>44888.333333333336</v>
      </c>
      <c r="B13930" s="6">
        <v>306.62</v>
      </c>
      <c r="C13930" s="6">
        <v>285.52267000000001</v>
      </c>
      <c r="D13930" s="6">
        <v>7.3890209838679305E-2</v>
      </c>
      <c r="E13930" s="4">
        <f t="shared" si="54"/>
        <v>0.14146723748409909</v>
      </c>
      <c r="F13930" s="4"/>
    </row>
    <row r="13931" spans="1:6" ht="13.2" x14ac:dyDescent="0.25">
      <c r="A13931" s="5">
        <v>44888.375</v>
      </c>
      <c r="B13931" s="6">
        <v>306.04000000000002</v>
      </c>
      <c r="C13931" s="6">
        <v>282.01456999999999</v>
      </c>
      <c r="D13931" s="6">
        <v>8.5192158688822406E-2</v>
      </c>
      <c r="E13931" s="4">
        <f t="shared" si="54"/>
        <v>0.1438306881164064</v>
      </c>
      <c r="F13931" s="4"/>
    </row>
    <row r="13932" spans="1:6" ht="13.2" x14ac:dyDescent="0.25">
      <c r="A13932" s="5">
        <v>44888.416666666664</v>
      </c>
      <c r="B13932" s="6">
        <v>300.45999999999998</v>
      </c>
      <c r="C13932" s="6">
        <v>286.41210999999998</v>
      </c>
      <c r="D13932" s="6">
        <v>4.9047821336884102E-2</v>
      </c>
      <c r="E13932" s="4">
        <f t="shared" si="54"/>
        <v>0.14328950026501927</v>
      </c>
      <c r="F13932" s="4"/>
    </row>
    <row r="13933" spans="1:6" ht="13.2" x14ac:dyDescent="0.25">
      <c r="A13933" s="5">
        <v>44888.458333333336</v>
      </c>
      <c r="B13933" s="6">
        <v>303.91000000000003</v>
      </c>
      <c r="C13933" s="6">
        <v>290.52521999999999</v>
      </c>
      <c r="D13933" s="6">
        <v>4.6070974492335E-2</v>
      </c>
      <c r="E13933" s="4">
        <f t="shared" si="54"/>
        <v>0.14245648187517893</v>
      </c>
      <c r="F13933" s="4"/>
    </row>
    <row r="13934" spans="1:6" ht="13.2" x14ac:dyDescent="0.25">
      <c r="A13934" s="5">
        <v>44888.5</v>
      </c>
      <c r="B13934" s="6">
        <v>305.32</v>
      </c>
      <c r="C13934" s="6">
        <v>286.80970000000002</v>
      </c>
      <c r="D13934" s="6">
        <v>6.4538612187802394E-2</v>
      </c>
      <c r="E13934" s="4">
        <f t="shared" si="54"/>
        <v>0.14225743806586974</v>
      </c>
      <c r="F13934" s="4"/>
    </row>
    <row r="13935" spans="1:6" ht="13.2" x14ac:dyDescent="0.25">
      <c r="A13935" s="5">
        <v>44888.541666666664</v>
      </c>
      <c r="B13935" s="6">
        <v>306.73</v>
      </c>
      <c r="C13935" s="6">
        <v>284.80903999999998</v>
      </c>
      <c r="D13935" s="6">
        <v>7.6967219860718E-2</v>
      </c>
      <c r="E13935" s="4">
        <f t="shared" si="54"/>
        <v>0.14293272122984166</v>
      </c>
      <c r="F13935" s="4"/>
    </row>
    <row r="13936" spans="1:6" ht="13.2" x14ac:dyDescent="0.25">
      <c r="A13936" s="5">
        <v>44888.583333333336</v>
      </c>
      <c r="B13936" s="6">
        <v>310.64999999999998</v>
      </c>
      <c r="C13936" s="6">
        <v>288.93481000000003</v>
      </c>
      <c r="D13936" s="6">
        <v>7.5156018757310497E-2</v>
      </c>
      <c r="E13936" s="4">
        <f t="shared" si="54"/>
        <v>0.14064012898740272</v>
      </c>
      <c r="F13936" s="4"/>
    </row>
    <row r="13937" spans="1:6" ht="13.2" x14ac:dyDescent="0.25">
      <c r="A13937" s="5">
        <v>44888.625</v>
      </c>
      <c r="B13937" s="6">
        <v>301.81</v>
      </c>
      <c r="C13937" s="6">
        <v>267.41431</v>
      </c>
      <c r="D13937" s="6">
        <v>0.12862322139753801</v>
      </c>
      <c r="E13937" s="4">
        <f t="shared" si="54"/>
        <v>0.13860562078100377</v>
      </c>
      <c r="F13937" s="4"/>
    </row>
    <row r="13938" spans="1:6" ht="13.2" x14ac:dyDescent="0.25">
      <c r="A13938" s="5">
        <v>44888.666666666664</v>
      </c>
      <c r="B13938" s="6">
        <v>243.49</v>
      </c>
      <c r="C13938" s="6">
        <v>213.08897999999999</v>
      </c>
      <c r="D13938" s="6">
        <v>0.142668194291417</v>
      </c>
      <c r="E13938" s="4">
        <f t="shared" si="54"/>
        <v>0.14261659360751652</v>
      </c>
      <c r="F13938" s="4"/>
    </row>
    <row r="13939" spans="1:6" ht="13.2" x14ac:dyDescent="0.25">
      <c r="A13939" s="5">
        <v>44888.708333333336</v>
      </c>
      <c r="B13939" s="6">
        <v>147.94999999999999</v>
      </c>
      <c r="C13939" s="6">
        <v>159.16442000000001</v>
      </c>
      <c r="D13939" s="6">
        <v>7.0458083533995894E-2</v>
      </c>
      <c r="E13939" s="4">
        <f t="shared" si="54"/>
        <v>0.13585443236033989</v>
      </c>
      <c r="F13939" s="4"/>
    </row>
    <row r="13940" spans="1:6" ht="13.2" x14ac:dyDescent="0.25">
      <c r="A13940" s="5">
        <v>44888.75</v>
      </c>
      <c r="B13940" s="6">
        <v>134.75</v>
      </c>
      <c r="C13940" s="6">
        <v>135.90839</v>
      </c>
      <c r="D13940" s="6">
        <v>8.5233148593695796E-3</v>
      </c>
      <c r="E13940" s="4">
        <f t="shared" si="54"/>
        <v>0.12453201744669649</v>
      </c>
      <c r="F13940" s="4"/>
    </row>
    <row r="13941" spans="1:6" ht="13.2" x14ac:dyDescent="0.25">
      <c r="A13941" s="5">
        <v>44888.791666666664</v>
      </c>
      <c r="B13941" s="6">
        <v>136.81</v>
      </c>
      <c r="C13941" s="6">
        <v>132.06868</v>
      </c>
      <c r="D13941" s="6">
        <v>3.59004118160339E-2</v>
      </c>
      <c r="E13941" s="4">
        <f t="shared" si="54"/>
        <v>0.11380591494936165</v>
      </c>
      <c r="F13941" s="4"/>
    </row>
    <row r="13942" spans="1:6" ht="13.2" x14ac:dyDescent="0.25">
      <c r="A13942" s="5">
        <v>44888.833333333336</v>
      </c>
      <c r="B13942" s="6">
        <v>146.44999999999999</v>
      </c>
      <c r="C13942" s="6">
        <v>129.83826999999999</v>
      </c>
      <c r="D13942" s="6">
        <v>0.12794170778769601</v>
      </c>
      <c r="E13942" s="4">
        <f t="shared" si="54"/>
        <v>0.10591447009437698</v>
      </c>
      <c r="F13942" s="4"/>
    </row>
    <row r="13943" spans="1:6" ht="13.2" x14ac:dyDescent="0.25">
      <c r="A13943" s="5">
        <v>44888.875</v>
      </c>
      <c r="B13943" s="6">
        <v>145.72999999999999</v>
      </c>
      <c r="C13943" s="6">
        <v>131.41767999999999</v>
      </c>
      <c r="D13943" s="6">
        <v>0.108907112041545</v>
      </c>
      <c r="E13943" s="4">
        <f t="shared" si="54"/>
        <v>9.6309504800470402E-2</v>
      </c>
      <c r="F13943" s="4"/>
    </row>
    <row r="13944" spans="1:6" ht="13.2" x14ac:dyDescent="0.25">
      <c r="A13944" s="5">
        <v>44888.916666666664</v>
      </c>
      <c r="B13944" s="6">
        <v>137.34</v>
      </c>
      <c r="C13944" s="6">
        <v>139.53328999999999</v>
      </c>
      <c r="D13944" s="6">
        <v>1.5718757867746E-2</v>
      </c>
      <c r="E13944" s="4">
        <f t="shared" si="54"/>
        <v>8.0202816452058331E-2</v>
      </c>
      <c r="F13944" s="4"/>
    </row>
    <row r="13945" spans="1:6" ht="13.2" x14ac:dyDescent="0.25">
      <c r="A13945" s="5">
        <v>44888.958333333336</v>
      </c>
      <c r="B13945" s="6">
        <v>143.13</v>
      </c>
      <c r="C13945" s="6">
        <v>160.60306</v>
      </c>
      <c r="D13945" s="6">
        <v>0.108796557176432</v>
      </c>
      <c r="E13945" s="4">
        <f t="shared" si="54"/>
        <v>6.8592873675196855E-2</v>
      </c>
      <c r="F13945" s="4"/>
    </row>
    <row r="13946" spans="1:6" ht="13.2" x14ac:dyDescent="0.25">
      <c r="A13946" s="5">
        <v>44889</v>
      </c>
      <c r="B13946" s="6">
        <v>209.88</v>
      </c>
      <c r="C13946" s="6">
        <v>213.59411</v>
      </c>
      <c r="D13946" s="6">
        <v>1.7388634920691402E-2</v>
      </c>
      <c r="E13946" s="4">
        <f t="shared" si="54"/>
        <v>6.4519358873767751E-2</v>
      </c>
      <c r="F13946" s="4"/>
    </row>
    <row r="13947" spans="1:6" ht="13.2" x14ac:dyDescent="0.25">
      <c r="A13947" s="5">
        <v>44889.041666666664</v>
      </c>
      <c r="B13947" s="6">
        <v>278.52999999999997</v>
      </c>
      <c r="C13947" s="6">
        <v>251.72577000000001</v>
      </c>
      <c r="D13947" s="6">
        <v>0.106481867152496</v>
      </c>
      <c r="E13947" s="4">
        <f t="shared" si="54"/>
        <v>6.3287444039406671E-2</v>
      </c>
      <c r="F13947" s="4"/>
    </row>
    <row r="13948" spans="1:6" ht="13.2" x14ac:dyDescent="0.25">
      <c r="A13948" s="5">
        <v>44889.083333333336</v>
      </c>
      <c r="B13948" s="6">
        <v>284.91000000000003</v>
      </c>
      <c r="C13948" s="6">
        <v>270.98126000000002</v>
      </c>
      <c r="D13948" s="6">
        <v>5.1401119029411801E-2</v>
      </c>
      <c r="E13948" s="4">
        <f t="shared" si="54"/>
        <v>6.4256233601038784E-2</v>
      </c>
      <c r="F13948" s="4"/>
    </row>
    <row r="13949" spans="1:6" ht="13.2" x14ac:dyDescent="0.25">
      <c r="A13949" s="5">
        <v>44889.125</v>
      </c>
      <c r="B13949" s="6">
        <v>281.72000000000003</v>
      </c>
      <c r="C13949" s="6">
        <v>272.46071999999998</v>
      </c>
      <c r="D13949" s="6">
        <v>3.3983907845505298E-2</v>
      </c>
      <c r="E13949" s="4">
        <f t="shared" si="54"/>
        <v>6.4719417814577393E-2</v>
      </c>
      <c r="F13949" s="4"/>
    </row>
    <row r="13950" spans="1:6" ht="13.2" x14ac:dyDescent="0.25">
      <c r="A13950" s="5">
        <v>44889.166666666664</v>
      </c>
      <c r="B13950" s="6">
        <v>279.38</v>
      </c>
      <c r="C13950" s="6">
        <v>272.40960000000001</v>
      </c>
      <c r="D13950" s="6">
        <v>2.55879381637063E-2</v>
      </c>
      <c r="E13950" s="4">
        <f t="shared" si="54"/>
        <v>6.4829132941754353E-2</v>
      </c>
      <c r="F13950" s="4"/>
    </row>
    <row r="13951" spans="1:6" ht="13.2" x14ac:dyDescent="0.25">
      <c r="A13951" s="5">
        <v>44889.208333333336</v>
      </c>
      <c r="B13951" s="6">
        <v>270.58999999999997</v>
      </c>
      <c r="C13951" s="6">
        <v>276.79237999999998</v>
      </c>
      <c r="D13951" s="6">
        <v>2.24080590657878E-2</v>
      </c>
      <c r="E13951" s="4">
        <f t="shared" si="54"/>
        <v>6.4417873749881158E-2</v>
      </c>
      <c r="F13951" s="4"/>
    </row>
    <row r="13952" spans="1:6" ht="13.2" x14ac:dyDescent="0.25">
      <c r="A13952" s="5">
        <v>44889.25</v>
      </c>
      <c r="B13952" s="6">
        <v>295.35000000000002</v>
      </c>
      <c r="C13952" s="6">
        <v>278.12288000000001</v>
      </c>
      <c r="D13952" s="6">
        <v>6.1940678882657897E-2</v>
      </c>
      <c r="E13952" s="4">
        <f t="shared" si="54"/>
        <v>6.6017967832620525E-2</v>
      </c>
      <c r="F13952" s="4"/>
    </row>
    <row r="13953" spans="1:6" ht="13.2" x14ac:dyDescent="0.25">
      <c r="A13953" s="5">
        <v>44889.291666666664</v>
      </c>
      <c r="B13953" s="6">
        <v>301.52999999999997</v>
      </c>
      <c r="C13953" s="6">
        <v>274.25738999999999</v>
      </c>
      <c r="D13953" s="6">
        <v>9.9441659530122295E-2</v>
      </c>
      <c r="E13953" s="4">
        <f t="shared" si="54"/>
        <v>6.8209760021862645E-2</v>
      </c>
      <c r="F13953" s="4"/>
    </row>
    <row r="13954" spans="1:6" ht="13.2" x14ac:dyDescent="0.25">
      <c r="A13954" s="5">
        <v>44889.333333333336</v>
      </c>
      <c r="B13954" s="6">
        <v>296.81</v>
      </c>
      <c r="C13954" s="6">
        <v>270.79129999999998</v>
      </c>
      <c r="D13954" s="6">
        <v>9.6083958384187401E-2</v>
      </c>
      <c r="E13954" s="4">
        <f t="shared" si="54"/>
        <v>6.9134499544592151E-2</v>
      </c>
      <c r="F13954" s="4"/>
    </row>
    <row r="13955" spans="1:6" ht="13.2" x14ac:dyDescent="0.25">
      <c r="A13955" s="5">
        <v>44889.375</v>
      </c>
      <c r="B13955" s="6">
        <v>301.74</v>
      </c>
      <c r="C13955" s="6">
        <v>267.55446999999998</v>
      </c>
      <c r="D13955" s="6">
        <v>0.12777035644368001</v>
      </c>
      <c r="E13955" s="4">
        <f t="shared" si="54"/>
        <v>7.0908591117711237E-2</v>
      </c>
      <c r="F13955" s="4"/>
    </row>
    <row r="13956" spans="1:6" ht="13.2" x14ac:dyDescent="0.25">
      <c r="A13956" s="5">
        <v>44889.416666666664</v>
      </c>
      <c r="B13956" s="6">
        <v>293.73</v>
      </c>
      <c r="C13956" s="6">
        <v>267.64233999999999</v>
      </c>
      <c r="D13956" s="6">
        <v>9.7472096530018495E-2</v>
      </c>
      <c r="E13956" s="4">
        <f t="shared" si="54"/>
        <v>7.2926269250758499E-2</v>
      </c>
      <c r="F13956" s="4"/>
    </row>
    <row r="13957" spans="1:6" ht="13.2" x14ac:dyDescent="0.25">
      <c r="A13957" s="5">
        <v>44889.458333333336</v>
      </c>
      <c r="B13957" s="6">
        <v>287.07</v>
      </c>
      <c r="C13957" s="6">
        <v>268.57783999999998</v>
      </c>
      <c r="D13957" s="6">
        <v>6.8852143572232197E-2</v>
      </c>
      <c r="E13957" s="4">
        <f t="shared" si="54"/>
        <v>7.3875484629087537E-2</v>
      </c>
      <c r="F13957" s="4"/>
    </row>
    <row r="13958" spans="1:6" ht="13.2" x14ac:dyDescent="0.25">
      <c r="A13958" s="5">
        <v>44889.5</v>
      </c>
      <c r="B13958" s="6">
        <v>284.99</v>
      </c>
      <c r="C13958" s="6">
        <v>268.54311999999999</v>
      </c>
      <c r="D13958" s="6">
        <v>6.1244838445311901E-2</v>
      </c>
      <c r="E13958" s="4">
        <f t="shared" si="54"/>
        <v>7.3738244056483784E-2</v>
      </c>
      <c r="F13958" s="4"/>
    </row>
    <row r="13959" spans="1:6" ht="13.2" x14ac:dyDescent="0.25">
      <c r="A13959" s="5">
        <v>44889.541666666664</v>
      </c>
      <c r="B13959" s="6">
        <v>282.32</v>
      </c>
      <c r="C13959" s="6">
        <v>269.56990999999999</v>
      </c>
      <c r="D13959" s="6">
        <v>4.7297897602888897E-2</v>
      </c>
      <c r="E13959" s="4">
        <f t="shared" si="54"/>
        <v>7.2502022295740889E-2</v>
      </c>
      <c r="F13959" s="4"/>
    </row>
    <row r="13960" spans="1:6" ht="13.2" x14ac:dyDescent="0.25">
      <c r="A13960" s="5">
        <v>44889.583333333336</v>
      </c>
      <c r="B13960" s="6">
        <v>282.68</v>
      </c>
      <c r="C13960" s="6">
        <v>268.66568999999998</v>
      </c>
      <c r="D13960" s="6">
        <v>5.2162633792204802E-2</v>
      </c>
      <c r="E13960" s="4">
        <f t="shared" si="54"/>
        <v>7.1543964588861503E-2</v>
      </c>
      <c r="F13960" s="4"/>
    </row>
    <row r="13961" spans="1:6" ht="13.2" x14ac:dyDescent="0.25">
      <c r="A13961" s="5">
        <v>44889.625</v>
      </c>
      <c r="B13961" s="6">
        <v>272.88</v>
      </c>
      <c r="C13961" s="6">
        <v>241.84742</v>
      </c>
      <c r="D13961" s="6">
        <v>0.12831470354325</v>
      </c>
      <c r="E13961" s="4">
        <f t="shared" si="54"/>
        <v>7.1531109678266161E-2</v>
      </c>
      <c r="F13961" s="4"/>
    </row>
    <row r="13962" spans="1:6" ht="13.2" x14ac:dyDescent="0.25">
      <c r="A13962" s="5">
        <v>44889.666666666664</v>
      </c>
      <c r="B13962" s="6">
        <v>191.57</v>
      </c>
      <c r="C13962" s="6">
        <v>190.26205999999999</v>
      </c>
      <c r="D13962" s="6">
        <v>6.8744131121044397E-3</v>
      </c>
      <c r="E13962" s="4">
        <f t="shared" si="54"/>
        <v>6.5873035462461468E-2</v>
      </c>
      <c r="F13962" s="4"/>
    </row>
    <row r="13963" spans="1:6" ht="13.2" x14ac:dyDescent="0.25">
      <c r="A13963" s="5">
        <v>44889.708333333336</v>
      </c>
      <c r="B13963" s="6">
        <v>95.13</v>
      </c>
      <c r="C13963" s="6">
        <v>145.06851</v>
      </c>
      <c r="D13963" s="6">
        <v>0.34424086936579101</v>
      </c>
      <c r="E13963" s="4">
        <f t="shared" si="54"/>
        <v>7.7280651538786257E-2</v>
      </c>
      <c r="F13963" s="4"/>
    </row>
    <row r="13964" spans="1:6" ht="13.2" x14ac:dyDescent="0.25">
      <c r="A13964" s="5">
        <v>44889.75</v>
      </c>
      <c r="B13964" s="6">
        <v>93.77</v>
      </c>
      <c r="C13964" s="6">
        <v>129.28604999999999</v>
      </c>
      <c r="D13964" s="6">
        <v>0.27470906567259101</v>
      </c>
      <c r="E13964" s="4">
        <f t="shared" si="54"/>
        <v>8.8371724489337153E-2</v>
      </c>
      <c r="F13964" s="4"/>
    </row>
    <row r="13965" spans="1:6" ht="13.2" x14ac:dyDescent="0.25">
      <c r="A13965" s="5">
        <v>44889.791666666664</v>
      </c>
      <c r="B13965" s="6">
        <v>90.65</v>
      </c>
      <c r="C13965" s="6">
        <v>129.44851</v>
      </c>
      <c r="D13965" s="6">
        <v>0.29972156496818603</v>
      </c>
      <c r="E13965" s="4">
        <f t="shared" si="54"/>
        <v>9.9364272537343479E-2</v>
      </c>
      <c r="F13965" s="4"/>
    </row>
    <row r="13966" spans="1:6" ht="13.2" x14ac:dyDescent="0.25">
      <c r="A13966" s="5">
        <v>44889.833333333336</v>
      </c>
      <c r="B13966" s="6">
        <v>86.49</v>
      </c>
      <c r="C13966" s="6">
        <v>127.87383</v>
      </c>
      <c r="D13966" s="6">
        <v>0.32363017514998899</v>
      </c>
      <c r="E13966" s="4">
        <f t="shared" si="54"/>
        <v>0.10751795867743902</v>
      </c>
      <c r="F13966" s="4"/>
    </row>
    <row r="13967" spans="1:6" ht="13.2" x14ac:dyDescent="0.25">
      <c r="A13967" s="5">
        <v>44889.875</v>
      </c>
      <c r="B13967" s="6">
        <v>83.17</v>
      </c>
      <c r="C13967" s="6">
        <v>129.60149000000001</v>
      </c>
      <c r="D13967" s="6">
        <v>0.35826355082800299</v>
      </c>
      <c r="E13967" s="4">
        <f t="shared" si="54"/>
        <v>0.11790781029354143</v>
      </c>
      <c r="F13967" s="4"/>
    </row>
    <row r="13968" spans="1:6" ht="13.2" x14ac:dyDescent="0.25">
      <c r="A13968" s="5">
        <v>44889.916666666664</v>
      </c>
      <c r="B13968" s="6">
        <v>88.82</v>
      </c>
      <c r="C13968" s="6">
        <v>142.79982999999999</v>
      </c>
      <c r="D13968" s="6">
        <v>0.37801046401805899</v>
      </c>
      <c r="E13968" s="4">
        <f t="shared" si="54"/>
        <v>0.13300329804980446</v>
      </c>
      <c r="F13968" s="4"/>
    </row>
    <row r="13969" spans="1:6" ht="13.2" x14ac:dyDescent="0.25">
      <c r="A13969" s="5">
        <v>44889.958333333336</v>
      </c>
      <c r="B13969" s="6">
        <v>103.5</v>
      </c>
      <c r="C13969" s="6">
        <v>169.77027000000001</v>
      </c>
      <c r="D13969" s="6">
        <v>0.39035262181063801</v>
      </c>
      <c r="E13969" s="4">
        <f t="shared" si="54"/>
        <v>0.14473480074289638</v>
      </c>
      <c r="F13969" s="4"/>
    </row>
    <row r="13970" spans="1:6" ht="13.2" x14ac:dyDescent="0.25">
      <c r="A13970" s="5">
        <v>44890</v>
      </c>
      <c r="B13970" s="6">
        <v>177.45</v>
      </c>
      <c r="C13970" s="6">
        <v>236.82503</v>
      </c>
      <c r="D13970" s="6">
        <v>0.25071264637863599</v>
      </c>
      <c r="E13970" s="4">
        <f t="shared" si="54"/>
        <v>0.15445663455364411</v>
      </c>
      <c r="F13970" s="4"/>
    </row>
    <row r="13971" spans="1:6" ht="13.2" x14ac:dyDescent="0.25">
      <c r="A13971" s="5">
        <v>44890.041666666664</v>
      </c>
      <c r="B13971" s="6">
        <v>270.05</v>
      </c>
      <c r="C13971" s="6">
        <v>267.87025999999997</v>
      </c>
      <c r="D13971" s="6">
        <v>8.1372975111161493E-3</v>
      </c>
      <c r="E13971" s="4">
        <f t="shared" si="54"/>
        <v>0.15035894415191994</v>
      </c>
      <c r="F13971" s="4"/>
    </row>
    <row r="13972" spans="1:6" ht="13.2" x14ac:dyDescent="0.25">
      <c r="A13972" s="5">
        <v>44890.083333333336</v>
      </c>
      <c r="B13972" s="6">
        <v>254.64</v>
      </c>
      <c r="C13972" s="6">
        <v>279.04563999999999</v>
      </c>
      <c r="D13972" s="6">
        <v>8.7461104928928404E-2</v>
      </c>
      <c r="E13972" s="4">
        <f t="shared" si="54"/>
        <v>0.15186144356439979</v>
      </c>
      <c r="F13972" s="4"/>
    </row>
    <row r="13973" spans="1:6" ht="13.2" x14ac:dyDescent="0.25">
      <c r="A13973" s="5">
        <v>44890.125</v>
      </c>
      <c r="B13973" s="6">
        <v>258.75</v>
      </c>
      <c r="C13973" s="6">
        <v>276.57053999999999</v>
      </c>
      <c r="D13973" s="6">
        <v>6.4433977675279405E-2</v>
      </c>
      <c r="E13973" s="4">
        <f t="shared" si="54"/>
        <v>0.15313019647397375</v>
      </c>
      <c r="F13973" s="4"/>
    </row>
    <row r="13974" spans="1:6" ht="13.2" x14ac:dyDescent="0.25">
      <c r="A13974" s="5">
        <v>44890.166666666664</v>
      </c>
      <c r="B13974" s="6">
        <v>262.29000000000002</v>
      </c>
      <c r="C13974" s="6">
        <v>275.89803000000001</v>
      </c>
      <c r="D13974" s="6">
        <v>4.9322679107204802E-2</v>
      </c>
      <c r="E13974" s="4">
        <f t="shared" si="54"/>
        <v>0.15411914401328616</v>
      </c>
      <c r="F13974" s="4"/>
    </row>
    <row r="13975" spans="1:6" ht="13.2" x14ac:dyDescent="0.25">
      <c r="A13975" s="5">
        <v>44890.208333333336</v>
      </c>
      <c r="B13975" s="6">
        <v>255.21</v>
      </c>
      <c r="C13975" s="6">
        <v>280.54462999999998</v>
      </c>
      <c r="D13975" s="6">
        <v>9.0305168200866898E-2</v>
      </c>
      <c r="E13975" s="4">
        <f t="shared" si="54"/>
        <v>0.15694819022724779</v>
      </c>
      <c r="F13975" s="4"/>
    </row>
    <row r="13976" spans="1:6" ht="13.2" x14ac:dyDescent="0.25">
      <c r="A13976" s="5">
        <v>44890.25</v>
      </c>
      <c r="B13976" s="6">
        <v>268.98</v>
      </c>
      <c r="C13976" s="6">
        <v>281.60489999999999</v>
      </c>
      <c r="D13976" s="6">
        <v>4.48319613756719E-2</v>
      </c>
      <c r="E13976" s="4">
        <f t="shared" si="54"/>
        <v>0.15623532699779005</v>
      </c>
      <c r="F13976" s="4"/>
    </row>
    <row r="13977" spans="1:6" ht="13.2" x14ac:dyDescent="0.25">
      <c r="A13977" s="5">
        <v>44890.291666666664</v>
      </c>
      <c r="B13977" s="6">
        <v>284.20999999999998</v>
      </c>
      <c r="C13977" s="6">
        <v>276.67692</v>
      </c>
      <c r="D13977" s="6">
        <v>2.7226990961154201E-2</v>
      </c>
      <c r="E13977" s="4">
        <f t="shared" si="54"/>
        <v>0.15322638247408304</v>
      </c>
      <c r="F13977" s="4"/>
    </row>
    <row r="13978" spans="1:6" ht="13.2" x14ac:dyDescent="0.25">
      <c r="A13978" s="5">
        <v>44890.333333333336</v>
      </c>
      <c r="B13978" s="6">
        <v>278.92</v>
      </c>
      <c r="C13978" s="6">
        <v>273.14778000000001</v>
      </c>
      <c r="D13978" s="6">
        <v>2.1132223736176799E-2</v>
      </c>
      <c r="E13978" s="4">
        <f t="shared" si="54"/>
        <v>0.15010339353041594</v>
      </c>
      <c r="F13978" s="4"/>
    </row>
    <row r="13979" spans="1:6" ht="13.2" x14ac:dyDescent="0.25">
      <c r="A13979" s="5">
        <v>44890.375</v>
      </c>
      <c r="B13979" s="6">
        <v>276.54000000000002</v>
      </c>
      <c r="C13979" s="6">
        <v>271.51423</v>
      </c>
      <c r="D13979" s="6">
        <v>1.8510153224750001E-2</v>
      </c>
      <c r="E13979" s="4">
        <f t="shared" si="54"/>
        <v>0.14555088506296052</v>
      </c>
      <c r="F13979" s="4"/>
    </row>
    <row r="13980" spans="1:6" ht="13.2" x14ac:dyDescent="0.25">
      <c r="A13980" s="5">
        <v>44890.416666666664</v>
      </c>
      <c r="B13980" s="6">
        <v>287.20999999999998</v>
      </c>
      <c r="C13980" s="6">
        <v>272.98595999999998</v>
      </c>
      <c r="D13980" s="6">
        <v>5.2105390328498903E-2</v>
      </c>
      <c r="E13980" s="4">
        <f t="shared" si="54"/>
        <v>0.1436606056378972</v>
      </c>
      <c r="F13980" s="4"/>
    </row>
    <row r="13981" spans="1:6" ht="13.2" x14ac:dyDescent="0.25">
      <c r="A13981" s="5">
        <v>44890.458333333336</v>
      </c>
      <c r="B13981" s="6">
        <v>287.86</v>
      </c>
      <c r="C13981" s="6">
        <v>273.54329000000001</v>
      </c>
      <c r="D13981" s="6">
        <v>5.2338004708505102E-2</v>
      </c>
      <c r="E13981" s="4">
        <f t="shared" si="54"/>
        <v>0.14297251651857523</v>
      </c>
      <c r="F13981" s="4"/>
    </row>
    <row r="13982" spans="1:6" ht="13.2" x14ac:dyDescent="0.25">
      <c r="A13982" s="5">
        <v>44890.5</v>
      </c>
      <c r="B13982" s="6">
        <v>287.81</v>
      </c>
      <c r="C13982" s="6">
        <v>272.79095000000001</v>
      </c>
      <c r="D13982" s="6">
        <v>5.5056995109258502E-2</v>
      </c>
      <c r="E13982" s="4">
        <f t="shared" si="54"/>
        <v>0.14271468971290632</v>
      </c>
      <c r="F13982" s="4"/>
    </row>
    <row r="13983" spans="1:6" ht="13.2" x14ac:dyDescent="0.25">
      <c r="A13983" s="5">
        <v>44890.541666666664</v>
      </c>
      <c r="B13983" s="6">
        <v>285.64999999999998</v>
      </c>
      <c r="C13983" s="6">
        <v>273.05203</v>
      </c>
      <c r="D13983" s="6">
        <v>4.6137617068805398E-2</v>
      </c>
      <c r="E13983" s="4">
        <f t="shared" si="54"/>
        <v>0.14266634469065284</v>
      </c>
      <c r="F13983" s="4"/>
    </row>
    <row r="13984" spans="1:6" ht="13.2" x14ac:dyDescent="0.25">
      <c r="A13984" s="5">
        <v>44890.583333333336</v>
      </c>
      <c r="B13984" s="6">
        <v>298.79000000000002</v>
      </c>
      <c r="C13984" s="6">
        <v>269.96215000000001</v>
      </c>
      <c r="D13984" s="6">
        <v>0.10678478445959901</v>
      </c>
      <c r="E13984" s="4">
        <f t="shared" si="54"/>
        <v>0.1449422676351276</v>
      </c>
      <c r="F13984" s="4"/>
    </row>
    <row r="13985" spans="1:6" ht="13.2" x14ac:dyDescent="0.25">
      <c r="A13985" s="5">
        <v>44890.625</v>
      </c>
      <c r="B13985" s="6">
        <v>279.92</v>
      </c>
      <c r="C13985" s="6">
        <v>242.82359</v>
      </c>
      <c r="D13985" s="6">
        <v>0.15277103019521299</v>
      </c>
      <c r="E13985" s="4">
        <f t="shared" si="54"/>
        <v>0.14596128124562607</v>
      </c>
      <c r="F13985" s="4"/>
    </row>
    <row r="13986" spans="1:6" ht="13.2" x14ac:dyDescent="0.25">
      <c r="A13986" s="5">
        <v>44890.666666666664</v>
      </c>
      <c r="B13986" s="6">
        <v>205.14</v>
      </c>
      <c r="C13986" s="6">
        <v>195.63439</v>
      </c>
      <c r="D13986" s="6">
        <v>4.8588645380804402E-2</v>
      </c>
      <c r="E13986" s="4">
        <f t="shared" si="54"/>
        <v>0.14769937425682189</v>
      </c>
      <c r="F13986" s="4"/>
    </row>
    <row r="13987" spans="1:6" ht="13.2" x14ac:dyDescent="0.25">
      <c r="A13987" s="5">
        <v>44890.708333333336</v>
      </c>
      <c r="B13987" s="6">
        <v>125.68</v>
      </c>
      <c r="C13987" s="6">
        <v>156.53550999999999</v>
      </c>
      <c r="D13987" s="6">
        <v>0.197115082705515</v>
      </c>
      <c r="E13987" s="4">
        <f t="shared" si="54"/>
        <v>0.14156913314597705</v>
      </c>
      <c r="F13987" s="4"/>
    </row>
    <row r="13988" spans="1:6" ht="13.2" x14ac:dyDescent="0.25">
      <c r="A13988" s="5">
        <v>44890.75</v>
      </c>
      <c r="B13988" s="6">
        <v>112.27</v>
      </c>
      <c r="C13988" s="6">
        <v>144.61412999999999</v>
      </c>
      <c r="D13988" s="6">
        <v>0.22365815843859699</v>
      </c>
      <c r="E13988" s="4">
        <f t="shared" si="54"/>
        <v>0.1394420120112273</v>
      </c>
      <c r="F13988" s="4"/>
    </row>
    <row r="13989" spans="1:6" ht="13.2" x14ac:dyDescent="0.25">
      <c r="A13989" s="5">
        <v>44890.791666666664</v>
      </c>
      <c r="B13989" s="6">
        <v>113.39</v>
      </c>
      <c r="C13989" s="6">
        <v>146.6628</v>
      </c>
      <c r="D13989" s="6">
        <v>0.22686598101222599</v>
      </c>
      <c r="E13989" s="4">
        <f t="shared" si="54"/>
        <v>0.13640636267972897</v>
      </c>
      <c r="F13989" s="4"/>
    </row>
    <row r="13990" spans="1:6" ht="13.2" x14ac:dyDescent="0.25">
      <c r="A13990" s="5">
        <v>44890.833333333336</v>
      </c>
      <c r="B13990" s="6">
        <v>111.22</v>
      </c>
      <c r="C13990" s="6">
        <v>146.52817999999999</v>
      </c>
      <c r="D13990" s="6">
        <v>0.24096511674409599</v>
      </c>
      <c r="E13990" s="4">
        <f t="shared" si="54"/>
        <v>0.13296198524615013</v>
      </c>
      <c r="F13990" s="4"/>
    </row>
    <row r="13991" spans="1:6" ht="13.2" x14ac:dyDescent="0.25">
      <c r="A13991" s="5">
        <v>44890.875</v>
      </c>
      <c r="B13991" s="6">
        <v>111.42</v>
      </c>
      <c r="C13991" s="6">
        <v>149.7012</v>
      </c>
      <c r="D13991" s="6">
        <v>0.25571738903896502</v>
      </c>
      <c r="E13991" s="4">
        <f t="shared" si="54"/>
        <v>0.12868922850494016</v>
      </c>
      <c r="F13991" s="4"/>
    </row>
    <row r="13992" spans="1:6" ht="13.2" x14ac:dyDescent="0.25">
      <c r="A13992" s="5">
        <v>44890.916666666664</v>
      </c>
      <c r="B13992" s="6">
        <v>111.12</v>
      </c>
      <c r="C13992" s="6">
        <v>164.92564999999999</v>
      </c>
      <c r="D13992" s="6">
        <v>0.32624185504195302</v>
      </c>
      <c r="E13992" s="4">
        <f t="shared" si="54"/>
        <v>0.1265322031309358</v>
      </c>
      <c r="F13992" s="4"/>
    </row>
    <row r="13993" spans="1:6" ht="13.2" x14ac:dyDescent="0.25">
      <c r="A13993" s="5">
        <v>44890.958333333336</v>
      </c>
      <c r="B13993" s="6">
        <v>131.02000000000001</v>
      </c>
      <c r="C13993" s="6">
        <v>193.55484000000001</v>
      </c>
      <c r="D13993" s="6">
        <v>0.32308590164937201</v>
      </c>
      <c r="E13993" s="4">
        <f t="shared" si="54"/>
        <v>0.12372942312421638</v>
      </c>
      <c r="F13993" s="4"/>
    </row>
    <row r="13994" spans="1:6" ht="13.2" x14ac:dyDescent="0.25">
      <c r="A13994" s="5">
        <v>44891</v>
      </c>
      <c r="B13994" s="6">
        <v>214.97</v>
      </c>
      <c r="C13994" s="6">
        <v>230.53791000000001</v>
      </c>
      <c r="D13994" s="6">
        <v>6.7528633360127197E-2</v>
      </c>
      <c r="E13994" s="4">
        <f t="shared" si="54"/>
        <v>0.11609675591511186</v>
      </c>
      <c r="F13994" s="4"/>
    </row>
    <row r="13995" spans="1:6" ht="13.2" x14ac:dyDescent="0.25">
      <c r="A13995" s="5">
        <v>44891.041666666664</v>
      </c>
      <c r="B13995" s="6">
        <v>293.48</v>
      </c>
      <c r="C13995" s="6">
        <v>262.4357</v>
      </c>
      <c r="D13995" s="6">
        <v>0.118292976146157</v>
      </c>
      <c r="E13995" s="4">
        <f t="shared" si="54"/>
        <v>0.12068657585823857</v>
      </c>
      <c r="F13995" s="4"/>
    </row>
    <row r="13996" spans="1:6" ht="13.2" x14ac:dyDescent="0.25">
      <c r="A13996" s="5">
        <v>44891.083333333336</v>
      </c>
      <c r="B13996" s="6">
        <v>298.43</v>
      </c>
      <c r="C13996" s="6">
        <v>274.28249</v>
      </c>
      <c r="D13996" s="6">
        <v>8.8038831789809105E-2</v>
      </c>
      <c r="E13996" s="4">
        <f t="shared" si="54"/>
        <v>0.12071064781077524</v>
      </c>
      <c r="F13996" s="4"/>
    </row>
    <row r="13997" spans="1:6" ht="13.2" x14ac:dyDescent="0.25">
      <c r="A13997" s="5">
        <v>44891.125</v>
      </c>
      <c r="B13997" s="6">
        <v>274.01</v>
      </c>
      <c r="C13997" s="6">
        <v>270.68946</v>
      </c>
      <c r="D13997" s="6">
        <v>1.22669719020459E-2</v>
      </c>
      <c r="E13997" s="4">
        <f t="shared" si="54"/>
        <v>0.11853702257022385</v>
      </c>
      <c r="F13997" s="4"/>
    </row>
    <row r="13998" spans="1:6" ht="13.2" x14ac:dyDescent="0.25">
      <c r="A13998" s="5">
        <v>44891.166666666664</v>
      </c>
      <c r="B13998" s="6">
        <v>253.08</v>
      </c>
      <c r="C13998" s="6">
        <v>266.65336000000002</v>
      </c>
      <c r="D13998" s="6">
        <v>5.0902640041738098E-2</v>
      </c>
      <c r="E13998" s="4">
        <f t="shared" si="54"/>
        <v>0.11860285427582939</v>
      </c>
      <c r="F13998" s="4"/>
    </row>
    <row r="13999" spans="1:6" ht="13.2" x14ac:dyDescent="0.25">
      <c r="A13999" s="5">
        <v>44891.208333333336</v>
      </c>
      <c r="B13999" s="6">
        <v>241.13</v>
      </c>
      <c r="C13999" s="6">
        <v>268.15807000000001</v>
      </c>
      <c r="D13999" s="6">
        <v>0.100791559247126</v>
      </c>
      <c r="E13999" s="4">
        <f t="shared" si="54"/>
        <v>0.1190397872360902</v>
      </c>
      <c r="F13999" s="4"/>
    </row>
    <row r="14000" spans="1:6" ht="13.2" x14ac:dyDescent="0.25">
      <c r="A14000" s="5">
        <v>44891.25</v>
      </c>
      <c r="B14000" s="6">
        <v>243.13</v>
      </c>
      <c r="C14000" s="6">
        <v>267.71827999999999</v>
      </c>
      <c r="D14000" s="6">
        <v>9.1843859149251902E-2</v>
      </c>
      <c r="E14000" s="4">
        <f t="shared" si="54"/>
        <v>0.12099861630998937</v>
      </c>
      <c r="F14000" s="4"/>
    </row>
    <row r="14001" spans="1:6" ht="13.2" x14ac:dyDescent="0.25">
      <c r="A14001" s="5">
        <v>44891.291666666664</v>
      </c>
      <c r="B14001" s="6">
        <v>272.39999999999998</v>
      </c>
      <c r="C14001" s="6">
        <v>261.94790999999998</v>
      </c>
      <c r="D14001" s="6">
        <v>3.9901406352125503E-2</v>
      </c>
      <c r="E14001" s="4">
        <f t="shared" si="54"/>
        <v>0.12152671695127985</v>
      </c>
      <c r="F14001" s="4"/>
    </row>
    <row r="14002" spans="1:6" ht="13.2" x14ac:dyDescent="0.25">
      <c r="A14002" s="5">
        <v>44891.333333333336</v>
      </c>
      <c r="B14002" s="6">
        <v>280.98</v>
      </c>
      <c r="C14002" s="6">
        <v>258.14690000000002</v>
      </c>
      <c r="D14002" s="6">
        <v>8.8450025934845605E-2</v>
      </c>
      <c r="E14002" s="4">
        <f t="shared" si="54"/>
        <v>0.12433162537622439</v>
      </c>
      <c r="F14002" s="4"/>
    </row>
    <row r="14003" spans="1:6" ht="13.2" x14ac:dyDescent="0.25">
      <c r="A14003" s="5">
        <v>44891.375</v>
      </c>
      <c r="B14003" s="6">
        <v>293.36</v>
      </c>
      <c r="C14003" s="6">
        <v>256.38634000000002</v>
      </c>
      <c r="D14003" s="6">
        <v>0.144210725111174</v>
      </c>
      <c r="E14003" s="4">
        <f t="shared" si="54"/>
        <v>0.1295691492048254</v>
      </c>
      <c r="F14003" s="4"/>
    </row>
    <row r="14004" spans="1:6" ht="13.2" x14ac:dyDescent="0.25">
      <c r="A14004" s="5">
        <v>44891.416666666664</v>
      </c>
      <c r="B14004" s="6">
        <v>293.55</v>
      </c>
      <c r="C14004" s="6">
        <v>256.17633999999998</v>
      </c>
      <c r="D14004" s="6">
        <v>0.14589036598774099</v>
      </c>
      <c r="E14004" s="4">
        <f t="shared" si="54"/>
        <v>0.13347685652396049</v>
      </c>
      <c r="F14004" s="4"/>
    </row>
    <row r="14005" spans="1:6" ht="13.2" x14ac:dyDescent="0.25">
      <c r="A14005" s="5">
        <v>44891.458333333336</v>
      </c>
      <c r="B14005" s="6">
        <v>287.2</v>
      </c>
      <c r="C14005" s="6">
        <v>255.39233999999999</v>
      </c>
      <c r="D14005" s="6">
        <v>0.12454429917514299</v>
      </c>
      <c r="E14005" s="4">
        <f t="shared" si="54"/>
        <v>0.13648545212673704</v>
      </c>
      <c r="F14005" s="4"/>
    </row>
    <row r="14006" spans="1:6" ht="13.2" x14ac:dyDescent="0.25">
      <c r="A14006" s="5">
        <v>44891.5</v>
      </c>
      <c r="B14006" s="6">
        <v>282.36</v>
      </c>
      <c r="C14006" s="6">
        <v>255.72515000000001</v>
      </c>
      <c r="D14006" s="6">
        <v>0.10415420618582</v>
      </c>
      <c r="E14006" s="4">
        <f t="shared" si="54"/>
        <v>0.13853116925492712</v>
      </c>
      <c r="F14006" s="4"/>
    </row>
    <row r="14007" spans="1:6" ht="13.2" x14ac:dyDescent="0.25">
      <c r="A14007" s="5">
        <v>44891.541666666664</v>
      </c>
      <c r="B14007" s="6">
        <v>271.35000000000002</v>
      </c>
      <c r="C14007" s="6">
        <v>257.15665000000001</v>
      </c>
      <c r="D14007" s="6">
        <v>5.5193400598428997E-2</v>
      </c>
      <c r="E14007" s="4">
        <f t="shared" si="54"/>
        <v>0.13890849356866145</v>
      </c>
      <c r="F14007" s="4"/>
    </row>
    <row r="14008" spans="1:6" ht="13.2" x14ac:dyDescent="0.25">
      <c r="A14008" s="5">
        <v>44891.583333333336</v>
      </c>
      <c r="B14008" s="6">
        <v>262.17</v>
      </c>
      <c r="C14008" s="6">
        <v>252.99007</v>
      </c>
      <c r="D14008" s="6">
        <v>3.6285732479539597E-2</v>
      </c>
      <c r="E14008" s="4">
        <f t="shared" si="54"/>
        <v>0.13597103306949229</v>
      </c>
      <c r="F14008" s="4"/>
    </row>
    <row r="14009" spans="1:6" ht="13.2" x14ac:dyDescent="0.25">
      <c r="A14009" s="5">
        <v>44891.625</v>
      </c>
      <c r="B14009" s="6">
        <v>243.47</v>
      </c>
      <c r="C14009" s="6">
        <v>226.28885</v>
      </c>
      <c r="D14009" s="6">
        <v>7.5925747114804806E-2</v>
      </c>
      <c r="E14009" s="4">
        <f t="shared" si="54"/>
        <v>0.13276914627447528</v>
      </c>
      <c r="F14009" s="4"/>
    </row>
    <row r="14010" spans="1:6" ht="13.2" x14ac:dyDescent="0.25">
      <c r="A14010" s="5">
        <v>44891.666666666664</v>
      </c>
      <c r="B14010" s="6">
        <v>180.17</v>
      </c>
      <c r="C14010" s="6">
        <v>183.46565000000001</v>
      </c>
      <c r="D14010" s="6">
        <v>1.7963308117895701E-2</v>
      </c>
      <c r="E14010" s="4">
        <f t="shared" si="54"/>
        <v>0.1314930905551874</v>
      </c>
      <c r="F14010" s="4"/>
    </row>
    <row r="14011" spans="1:6" ht="13.2" x14ac:dyDescent="0.25">
      <c r="A14011" s="5">
        <v>44891.708333333336</v>
      </c>
      <c r="B14011" s="6">
        <v>104.98</v>
      </c>
      <c r="C14011" s="6">
        <v>149.05672000000001</v>
      </c>
      <c r="D14011" s="6">
        <v>0.29570434664066098</v>
      </c>
      <c r="E14011" s="4">
        <f t="shared" si="54"/>
        <v>0.13560097655248515</v>
      </c>
      <c r="F14011" s="4"/>
    </row>
    <row r="14012" spans="1:6" ht="13.2" x14ac:dyDescent="0.25">
      <c r="A14012" s="5">
        <v>44891.75</v>
      </c>
      <c r="B14012" s="6">
        <v>92.34</v>
      </c>
      <c r="C14012" s="6">
        <v>138.94227000000001</v>
      </c>
      <c r="D14012" s="6">
        <v>0.33540743216589097</v>
      </c>
      <c r="E14012" s="4">
        <f t="shared" si="54"/>
        <v>0.1402571962911224</v>
      </c>
      <c r="F14012" s="4"/>
    </row>
    <row r="14013" spans="1:6" ht="13.2" x14ac:dyDescent="0.25">
      <c r="A14013" s="5">
        <v>44891.791666666664</v>
      </c>
      <c r="B14013" s="6">
        <v>90.02</v>
      </c>
      <c r="C14013" s="6">
        <v>141.37134</v>
      </c>
      <c r="D14013" s="6">
        <v>0.36323727284469398</v>
      </c>
      <c r="E14013" s="4">
        <f t="shared" si="54"/>
        <v>0.14593933345080856</v>
      </c>
      <c r="F14013" s="4"/>
    </row>
    <row r="14014" spans="1:6" ht="13.2" x14ac:dyDescent="0.25">
      <c r="A14014" s="5">
        <v>44891.833333333336</v>
      </c>
      <c r="B14014" s="6">
        <v>84.26</v>
      </c>
      <c r="C14014" s="6">
        <v>141.38285999999999</v>
      </c>
      <c r="D14014" s="6">
        <v>0.40402959736420602</v>
      </c>
      <c r="E14014" s="4">
        <f t="shared" si="54"/>
        <v>0.15273368680997981</v>
      </c>
      <c r="F14014" s="4"/>
    </row>
    <row r="14015" spans="1:6" ht="13.2" x14ac:dyDescent="0.25">
      <c r="A14015" s="5">
        <v>44891.875</v>
      </c>
      <c r="B14015" s="6">
        <v>76.55</v>
      </c>
      <c r="C14015" s="6">
        <v>143.08422999999999</v>
      </c>
      <c r="D14015" s="6">
        <v>0.46500044064953899</v>
      </c>
      <c r="E14015" s="4">
        <f t="shared" si="54"/>
        <v>0.16145381396042038</v>
      </c>
      <c r="F14015" s="4"/>
    </row>
    <row r="14016" spans="1:6" ht="13.2" x14ac:dyDescent="0.25">
      <c r="A14016" s="5">
        <v>44891.916666666664</v>
      </c>
      <c r="B14016" s="6">
        <v>75.099999999999994</v>
      </c>
      <c r="C14016" s="6">
        <v>156.79965000000001</v>
      </c>
      <c r="D14016" s="6">
        <v>0.52104484927102801</v>
      </c>
      <c r="E14016" s="4">
        <f t="shared" si="54"/>
        <v>0.16957060538663185</v>
      </c>
      <c r="F14016" s="4"/>
    </row>
    <row r="14017" spans="1:6" ht="13.2" x14ac:dyDescent="0.25">
      <c r="A14017" s="5">
        <v>44891.958333333336</v>
      </c>
      <c r="B14017" s="6">
        <v>90.13</v>
      </c>
      <c r="C14017" s="6">
        <v>186.48998</v>
      </c>
      <c r="D14017" s="6">
        <v>0.51670325665754202</v>
      </c>
      <c r="E14017" s="4">
        <f t="shared" si="54"/>
        <v>0.1776379951786389</v>
      </c>
      <c r="F14017" s="4"/>
    </row>
    <row r="14018" spans="1:6" ht="13.2" x14ac:dyDescent="0.25">
      <c r="A14018" s="5">
        <v>44889</v>
      </c>
      <c r="B14018" s="6">
        <v>209.88</v>
      </c>
      <c r="C14018" s="6">
        <v>213.59603999999999</v>
      </c>
      <c r="D14018" s="6">
        <v>1.7397513549408401E-2</v>
      </c>
      <c r="E14018" s="4">
        <f t="shared" si="54"/>
        <v>0.17554919851985895</v>
      </c>
      <c r="F14018" s="4"/>
    </row>
    <row r="14019" spans="1:6" ht="13.2" x14ac:dyDescent="0.25">
      <c r="A14019" s="5">
        <v>44889.041666666664</v>
      </c>
      <c r="B14019" s="6">
        <v>278.52999999999997</v>
      </c>
      <c r="C14019" s="6">
        <v>262.07263</v>
      </c>
      <c r="D14019" s="6">
        <v>6.27969811269493E-2</v>
      </c>
      <c r="E14019" s="4">
        <f t="shared" si="54"/>
        <v>0.17323686539405866</v>
      </c>
      <c r="F14019" s="4"/>
    </row>
    <row r="14020" spans="1:6" ht="13.2" x14ac:dyDescent="0.25">
      <c r="A14020" s="5">
        <v>44889.083333333336</v>
      </c>
      <c r="B14020" s="6">
        <v>284.91000000000003</v>
      </c>
      <c r="C14020" s="6">
        <v>289.03789</v>
      </c>
      <c r="D14020" s="6">
        <v>1.42814839950567E-2</v>
      </c>
      <c r="E14020" s="4">
        <f t="shared" si="54"/>
        <v>0.1701636425692773</v>
      </c>
      <c r="F14020" s="4"/>
    </row>
    <row r="14021" spans="1:6" ht="13.2" x14ac:dyDescent="0.25">
      <c r="A14021" s="5">
        <v>44889.125</v>
      </c>
      <c r="B14021" s="6">
        <v>281.72000000000003</v>
      </c>
      <c r="C14021" s="6">
        <v>292.67160999999999</v>
      </c>
      <c r="D14021" s="6">
        <v>3.7419447687460902E-2</v>
      </c>
      <c r="E14021" s="4">
        <f t="shared" si="54"/>
        <v>0.17121166239366961</v>
      </c>
      <c r="F14021" s="4"/>
    </row>
    <row r="14022" spans="1:6" ht="13.2" x14ac:dyDescent="0.25">
      <c r="A14022" s="5">
        <v>44889.166666666664</v>
      </c>
      <c r="B14022" s="6">
        <v>279.38</v>
      </c>
      <c r="C14022" s="6">
        <v>292.24446</v>
      </c>
      <c r="D14022" s="6">
        <v>4.4019517085114299E-2</v>
      </c>
      <c r="E14022" s="4">
        <f t="shared" si="54"/>
        <v>0.17092486560381026</v>
      </c>
      <c r="F14022" s="4"/>
    </row>
    <row r="14023" spans="1:6" ht="13.2" x14ac:dyDescent="0.25">
      <c r="A14023" s="5">
        <v>44889.208333333336</v>
      </c>
      <c r="B14023" s="6">
        <v>270.58999999999997</v>
      </c>
      <c r="C14023" s="6">
        <v>296.52506</v>
      </c>
      <c r="D14023" s="6">
        <v>8.7463299054724095E-2</v>
      </c>
      <c r="E14023" s="4">
        <f t="shared" si="54"/>
        <v>0.17036952142912684</v>
      </c>
      <c r="F14023" s="4"/>
    </row>
    <row r="14024" spans="1:6" ht="13.2" x14ac:dyDescent="0.25">
      <c r="A14024" s="5">
        <v>44889.25</v>
      </c>
      <c r="B14024" s="6">
        <v>295.35000000000002</v>
      </c>
      <c r="C14024" s="6">
        <v>298.01970999999998</v>
      </c>
      <c r="D14024" s="6">
        <v>8.9581658877527E-3</v>
      </c>
      <c r="E14024" s="4">
        <f t="shared" si="54"/>
        <v>0.16691595087656438</v>
      </c>
      <c r="F14024" s="4"/>
    </row>
    <row r="14025" spans="1:6" ht="13.2" x14ac:dyDescent="0.25">
      <c r="A14025" s="5">
        <v>44889.291666666664</v>
      </c>
      <c r="B14025" s="6">
        <v>301.52999999999997</v>
      </c>
      <c r="C14025" s="6">
        <v>294.07744000000002</v>
      </c>
      <c r="D14025" s="6">
        <v>2.5342168375785401E-2</v>
      </c>
      <c r="E14025" s="4">
        <f t="shared" si="54"/>
        <v>0.16630931596088355</v>
      </c>
      <c r="F14025" s="4"/>
    </row>
    <row r="14026" spans="1:6" ht="13.2" x14ac:dyDescent="0.25">
      <c r="A14026" s="5">
        <v>44889.333333333336</v>
      </c>
      <c r="B14026" s="6">
        <v>296.81</v>
      </c>
      <c r="C14026" s="6">
        <v>289.18669</v>
      </c>
      <c r="D14026" s="6">
        <v>2.6361206319696101E-2</v>
      </c>
      <c r="E14026" s="4">
        <f t="shared" si="54"/>
        <v>0.16372228181025231</v>
      </c>
      <c r="F14026" s="4"/>
    </row>
    <row r="14027" spans="1:6" ht="13.2" x14ac:dyDescent="0.25">
      <c r="A14027" s="5">
        <v>44889.375</v>
      </c>
      <c r="B14027" s="6">
        <v>301.74</v>
      </c>
      <c r="C14027" s="6">
        <v>285.39393999999999</v>
      </c>
      <c r="D14027" s="6">
        <v>5.7275427782383898E-2</v>
      </c>
      <c r="E14027" s="4">
        <f t="shared" si="54"/>
        <v>0.16009997775488607</v>
      </c>
      <c r="F14027" s="4"/>
    </row>
    <row r="14028" spans="1:6" ht="13.2" x14ac:dyDescent="0.25">
      <c r="A14028" s="5">
        <v>44889.416666666664</v>
      </c>
      <c r="B14028" s="6">
        <v>293.73</v>
      </c>
      <c r="C14028" s="6">
        <v>288.25979000000001</v>
      </c>
      <c r="D14028" s="6">
        <v>1.897666684625E-2</v>
      </c>
      <c r="E14028" s="4">
        <f t="shared" si="54"/>
        <v>0.15481190695732397</v>
      </c>
      <c r="F14028" s="4"/>
    </row>
    <row r="14029" spans="1:6" ht="13.2" x14ac:dyDescent="0.25">
      <c r="A14029" s="5">
        <v>44889.458333333336</v>
      </c>
      <c r="B14029" s="6">
        <v>287.07</v>
      </c>
      <c r="C14029" s="6">
        <v>290.83873999999997</v>
      </c>
      <c r="D14029" s="6">
        <v>1.29581774422485E-2</v>
      </c>
      <c r="E14029" s="4">
        <f t="shared" si="54"/>
        <v>0.15016248521845335</v>
      </c>
      <c r="F14029" s="4"/>
    </row>
    <row r="14030" spans="1:6" ht="13.2" x14ac:dyDescent="0.25">
      <c r="A14030" s="5">
        <v>44889.5</v>
      </c>
      <c r="B14030" s="6">
        <v>284.99</v>
      </c>
      <c r="C14030" s="6">
        <v>289.25022999999999</v>
      </c>
      <c r="D14030" s="6">
        <v>1.4728527614308101E-2</v>
      </c>
      <c r="E14030" s="4">
        <f t="shared" si="54"/>
        <v>0.14643641527797369</v>
      </c>
      <c r="F14030" s="4"/>
    </row>
    <row r="14031" spans="1:6" ht="13.2" x14ac:dyDescent="0.25">
      <c r="A14031" s="5">
        <v>44889.541666666664</v>
      </c>
      <c r="B14031" s="6">
        <v>282.32</v>
      </c>
      <c r="C14031" s="6">
        <v>292.18790999999999</v>
      </c>
      <c r="D14031" s="6">
        <v>3.3772478813377298E-2</v>
      </c>
      <c r="E14031" s="4">
        <f t="shared" si="54"/>
        <v>0.14554387687026321</v>
      </c>
      <c r="F14031" s="4"/>
    </row>
    <row r="14032" spans="1:6" ht="13.2" x14ac:dyDescent="0.25">
      <c r="A14032" s="5">
        <v>44889.583333333336</v>
      </c>
      <c r="B14032" s="6">
        <v>282.68</v>
      </c>
      <c r="C14032" s="6">
        <v>299.44315999999998</v>
      </c>
      <c r="D14032" s="6">
        <v>5.5981108401340497E-2</v>
      </c>
      <c r="E14032" s="4">
        <f t="shared" si="54"/>
        <v>0.14636451753367158</v>
      </c>
      <c r="F14032" s="4"/>
    </row>
    <row r="14033" spans="1:6" ht="13.2" x14ac:dyDescent="0.25">
      <c r="A14033" s="5">
        <v>44889.625</v>
      </c>
      <c r="B14033" s="6">
        <v>272.88</v>
      </c>
      <c r="C14033" s="6">
        <v>274.53451000000001</v>
      </c>
      <c r="D14033" s="6">
        <v>6.0266011730183396E-3</v>
      </c>
      <c r="E14033" s="4">
        <f t="shared" si="54"/>
        <v>0.14345205311943046</v>
      </c>
      <c r="F14033" s="4"/>
    </row>
    <row r="14034" spans="1:6" ht="13.2" x14ac:dyDescent="0.25">
      <c r="A14034" s="5">
        <v>44889.666666666664</v>
      </c>
      <c r="B14034" s="6">
        <v>191.57</v>
      </c>
      <c r="C14034" s="6">
        <v>212.65547000000001</v>
      </c>
      <c r="D14034" s="6">
        <v>9.9153198363531397E-2</v>
      </c>
      <c r="E14034" s="4">
        <f t="shared" si="54"/>
        <v>0.1468349652129986</v>
      </c>
      <c r="F14034" s="4"/>
    </row>
    <row r="14035" spans="1:6" ht="13.2" x14ac:dyDescent="0.25">
      <c r="A14035" s="5">
        <v>44889.708333333336</v>
      </c>
      <c r="B14035" s="6">
        <v>95.13</v>
      </c>
      <c r="C14035" s="6">
        <v>154.38283000000001</v>
      </c>
      <c r="D14035" s="6">
        <v>0.38380453318545799</v>
      </c>
      <c r="E14035" s="4">
        <f t="shared" si="54"/>
        <v>0.15050580631903182</v>
      </c>
      <c r="F14035" s="4"/>
    </row>
    <row r="14036" spans="1:6" ht="13.2" x14ac:dyDescent="0.25">
      <c r="A14036" s="5">
        <v>44889.75</v>
      </c>
      <c r="B14036" s="6">
        <v>93.77</v>
      </c>
      <c r="C14036" s="6">
        <v>131.5187</v>
      </c>
      <c r="D14036" s="6">
        <v>0.28702154142338598</v>
      </c>
      <c r="E14036" s="4">
        <f t="shared" si="54"/>
        <v>0.14848972753809411</v>
      </c>
      <c r="F14036" s="4"/>
    </row>
    <row r="14037" spans="1:6" ht="13.2" x14ac:dyDescent="0.25">
      <c r="A14037" s="5">
        <v>44889.791666666664</v>
      </c>
      <c r="B14037" s="6">
        <v>90.65</v>
      </c>
      <c r="C14037" s="6">
        <v>128.08052000000001</v>
      </c>
      <c r="D14037" s="6">
        <v>0.292242098954626</v>
      </c>
      <c r="E14037" s="4">
        <f t="shared" si="54"/>
        <v>0.14553159529267465</v>
      </c>
      <c r="F14037" s="4"/>
    </row>
    <row r="14038" spans="1:6" ht="13.2" x14ac:dyDescent="0.25">
      <c r="A14038" s="5">
        <v>44889.833333333336</v>
      </c>
      <c r="B14038" s="6">
        <v>86.49</v>
      </c>
      <c r="C14038" s="6">
        <v>123.97926</v>
      </c>
      <c r="D14038" s="6">
        <v>0.30238331798399098</v>
      </c>
      <c r="E14038" s="4">
        <f t="shared" si="54"/>
        <v>0.14129633365183233</v>
      </c>
      <c r="F14038" s="4"/>
    </row>
    <row r="14039" spans="1:6" ht="13.2" x14ac:dyDescent="0.25">
      <c r="A14039" s="5">
        <v>44889.875</v>
      </c>
      <c r="B14039" s="6">
        <v>83.17</v>
      </c>
      <c r="C14039" s="6">
        <v>125.04268</v>
      </c>
      <c r="D14039" s="6">
        <v>0.33486710297635902</v>
      </c>
      <c r="E14039" s="4">
        <f t="shared" si="54"/>
        <v>0.13587411124878318</v>
      </c>
      <c r="F14039" s="4"/>
    </row>
    <row r="14040" spans="1:6" ht="13.2" x14ac:dyDescent="0.25">
      <c r="A14040" s="5">
        <v>44889.916666666664</v>
      </c>
      <c r="B14040" s="6">
        <v>88.82</v>
      </c>
      <c r="C14040" s="6">
        <v>136.93022999999999</v>
      </c>
      <c r="D14040" s="6">
        <v>0.35134849331663198</v>
      </c>
      <c r="E14040" s="4">
        <f t="shared" si="54"/>
        <v>0.12880342975068335</v>
      </c>
      <c r="F14040" s="4"/>
    </row>
    <row r="14041" spans="1:6" ht="13.2" x14ac:dyDescent="0.25">
      <c r="A14041" s="5">
        <v>44889.958333333336</v>
      </c>
      <c r="B14041" s="6">
        <v>103.5</v>
      </c>
      <c r="C14041" s="6">
        <v>162.36501999999999</v>
      </c>
      <c r="D14041" s="6">
        <v>0.36254742554769398</v>
      </c>
      <c r="E14041" s="4">
        <f t="shared" si="54"/>
        <v>0.12238027012110635</v>
      </c>
      <c r="F14041" s="4"/>
    </row>
    <row r="14042" spans="1:6" ht="13.2" x14ac:dyDescent="0.25">
      <c r="A14042" s="5">
        <v>44890</v>
      </c>
      <c r="B14042" s="6">
        <v>177.45</v>
      </c>
      <c r="C14042" s="6">
        <v>228.15952999999999</v>
      </c>
      <c r="D14042" s="6">
        <v>0.22225470923787399</v>
      </c>
      <c r="E14042" s="4">
        <f t="shared" si="54"/>
        <v>0.13091598660812573</v>
      </c>
      <c r="F14042" s="4"/>
    </row>
    <row r="14043" spans="1:6" ht="13.2" x14ac:dyDescent="0.25">
      <c r="A14043" s="5">
        <v>44890.041666666664</v>
      </c>
      <c r="B14043" s="6">
        <v>270.05</v>
      </c>
      <c r="C14043" s="6">
        <v>265.69029999999998</v>
      </c>
      <c r="D14043" s="6">
        <v>1.6408954335178999E-2</v>
      </c>
      <c r="E14043" s="4">
        <f t="shared" si="54"/>
        <v>0.12898315215846864</v>
      </c>
      <c r="F14043" s="4"/>
    </row>
    <row r="14044" spans="1:6" ht="13.2" x14ac:dyDescent="0.25">
      <c r="A14044" s="5">
        <v>44890.083333333336</v>
      </c>
      <c r="B14044" s="6">
        <v>254.64</v>
      </c>
      <c r="C14044" s="6">
        <v>282.71523000000002</v>
      </c>
      <c r="D14044" s="6">
        <v>9.9305686502987503E-2</v>
      </c>
      <c r="E14044" s="4">
        <f t="shared" si="54"/>
        <v>0.13252582726296575</v>
      </c>
      <c r="F14044" s="4"/>
    </row>
    <row r="14045" spans="1:6" ht="13.2" x14ac:dyDescent="0.25">
      <c r="A14045" s="5">
        <v>44890.125</v>
      </c>
      <c r="B14045" s="6">
        <v>258.75</v>
      </c>
      <c r="C14045" s="6">
        <v>283.49794000000003</v>
      </c>
      <c r="D14045" s="6">
        <v>8.7294955300204299E-2</v>
      </c>
      <c r="E14045" s="4">
        <f t="shared" si="54"/>
        <v>0.13460397341349675</v>
      </c>
      <c r="F14045" s="4"/>
    </row>
    <row r="14046" spans="1:6" ht="13.2" x14ac:dyDescent="0.25">
      <c r="A14046" s="5">
        <v>44890.166666666664</v>
      </c>
      <c r="B14046" s="6">
        <v>262.29000000000002</v>
      </c>
      <c r="C14046" s="6">
        <v>283.46098999999998</v>
      </c>
      <c r="D14046" s="6">
        <v>7.4687490507952994E-2</v>
      </c>
      <c r="E14046" s="4">
        <f t="shared" si="54"/>
        <v>0.13588180563944832</v>
      </c>
      <c r="F14046" s="4"/>
    </row>
    <row r="14047" spans="1:6" ht="13.2" x14ac:dyDescent="0.25">
      <c r="A14047" s="5">
        <v>44890.208333333336</v>
      </c>
      <c r="B14047" s="6">
        <v>255.21</v>
      </c>
      <c r="C14047" s="6">
        <v>287.55997000000002</v>
      </c>
      <c r="D14047" s="6">
        <v>0.112498168642874</v>
      </c>
      <c r="E14047" s="4">
        <f t="shared" si="54"/>
        <v>0.13692492520562125</v>
      </c>
      <c r="F14047" s="4"/>
    </row>
    <row r="14048" spans="1:6" ht="13.2" x14ac:dyDescent="0.25">
      <c r="A14048" s="5">
        <v>44890.25</v>
      </c>
      <c r="B14048" s="6">
        <v>268.98</v>
      </c>
      <c r="C14048" s="6">
        <v>289.93414999999999</v>
      </c>
      <c r="D14048" s="6">
        <v>7.2272100406247305E-2</v>
      </c>
      <c r="E14048" s="4">
        <f t="shared" si="54"/>
        <v>0.13956300581055853</v>
      </c>
      <c r="F14048" s="4"/>
    </row>
    <row r="14049" spans="1:6" ht="13.2" x14ac:dyDescent="0.25">
      <c r="A14049" s="5">
        <v>44890.291666666664</v>
      </c>
      <c r="B14049" s="6">
        <v>284.20999999999998</v>
      </c>
      <c r="C14049" s="6">
        <v>288.37070999999997</v>
      </c>
      <c r="D14049" s="6">
        <v>1.4428337746229401E-2</v>
      </c>
      <c r="E14049" s="4">
        <f t="shared" si="54"/>
        <v>0.13910826286766037</v>
      </c>
      <c r="F14049" s="4"/>
    </row>
    <row r="14050" spans="1:6" ht="13.2" x14ac:dyDescent="0.25">
      <c r="A14050" s="5">
        <v>44890.333333333336</v>
      </c>
      <c r="B14050" s="6">
        <v>278.92</v>
      </c>
      <c r="C14050" s="6">
        <v>285.52260000000001</v>
      </c>
      <c r="D14050" s="6">
        <v>2.3124614303736302E-2</v>
      </c>
      <c r="E14050" s="4">
        <f t="shared" ref="E14050:E14304" si="55">AVERAGE(D14027:D14050)</f>
        <v>0.13897340486699536</v>
      </c>
      <c r="F14050" s="4"/>
    </row>
    <row r="14051" spans="1:6" ht="13.2" x14ac:dyDescent="0.25">
      <c r="A14051" s="5">
        <v>44890.375</v>
      </c>
      <c r="B14051" s="6">
        <v>276.54000000000002</v>
      </c>
      <c r="C14051" s="6">
        <v>283.05324999999999</v>
      </c>
      <c r="D14051" s="6">
        <v>2.30106879182626E-2</v>
      </c>
      <c r="E14051" s="4">
        <f t="shared" si="55"/>
        <v>0.13754570737265698</v>
      </c>
      <c r="F14051" s="4"/>
    </row>
    <row r="14052" spans="1:6" ht="13.2" x14ac:dyDescent="0.25">
      <c r="A14052" s="5">
        <v>44890.416666666664</v>
      </c>
      <c r="B14052" s="6">
        <v>287.20999999999998</v>
      </c>
      <c r="C14052" s="6">
        <v>286.53588000000002</v>
      </c>
      <c r="D14052" s="6">
        <v>2.3526547530450899E-3</v>
      </c>
      <c r="E14052" s="4">
        <f t="shared" si="55"/>
        <v>0.13685304020210678</v>
      </c>
      <c r="F14052" s="4"/>
    </row>
    <row r="14053" spans="1:6" ht="13.2" x14ac:dyDescent="0.25">
      <c r="A14053" s="5">
        <v>44890.458333333336</v>
      </c>
      <c r="B14053" s="6">
        <v>287.86</v>
      </c>
      <c r="C14053" s="6">
        <v>289.71418</v>
      </c>
      <c r="D14053" s="6">
        <v>6.40003192111613E-3</v>
      </c>
      <c r="E14053" s="4">
        <f t="shared" si="55"/>
        <v>0.13657978413872626</v>
      </c>
      <c r="F14053" s="4"/>
    </row>
    <row r="14054" spans="1:6" ht="13.2" x14ac:dyDescent="0.25">
      <c r="A14054" s="5">
        <v>44890.5</v>
      </c>
      <c r="B14054" s="6">
        <v>287.81</v>
      </c>
      <c r="C14054" s="6">
        <v>288.46427</v>
      </c>
      <c r="D14054" s="6">
        <v>2.2681145224675301E-3</v>
      </c>
      <c r="E14054" s="4">
        <f t="shared" si="55"/>
        <v>0.13606060025989958</v>
      </c>
      <c r="F14054" s="4"/>
    </row>
    <row r="14055" spans="1:6" ht="13.2" x14ac:dyDescent="0.25">
      <c r="A14055" s="5">
        <v>44890.541666666664</v>
      </c>
      <c r="B14055" s="6">
        <v>285.64999999999998</v>
      </c>
      <c r="C14055" s="6">
        <v>287.02553</v>
      </c>
      <c r="D14055" s="6">
        <v>4.7923611533790197E-3</v>
      </c>
      <c r="E14055" s="4">
        <f t="shared" si="55"/>
        <v>0.13485309535739964</v>
      </c>
      <c r="F14055" s="4"/>
    </row>
    <row r="14056" spans="1:6" ht="13.2" x14ac:dyDescent="0.25">
      <c r="A14056" s="5">
        <v>44890.583333333336</v>
      </c>
      <c r="B14056" s="6">
        <v>298.79000000000002</v>
      </c>
      <c r="C14056" s="6">
        <v>284.98775000000001</v>
      </c>
      <c r="D14056" s="6">
        <v>4.8431029053003199E-2</v>
      </c>
      <c r="E14056" s="4">
        <f t="shared" si="55"/>
        <v>0.13453850871788556</v>
      </c>
      <c r="F14056" s="4"/>
    </row>
    <row r="14057" spans="1:6" ht="13.2" x14ac:dyDescent="0.25">
      <c r="A14057" s="5">
        <v>44890.625</v>
      </c>
      <c r="B14057" s="6">
        <v>279.92</v>
      </c>
      <c r="C14057" s="6">
        <v>258.02111000000002</v>
      </c>
      <c r="D14057" s="6">
        <v>8.4872474194068806E-2</v>
      </c>
      <c r="E14057" s="4">
        <f t="shared" si="55"/>
        <v>0.13782375342709599</v>
      </c>
      <c r="F14057" s="4"/>
    </row>
    <row r="14058" spans="1:6" ht="13.2" x14ac:dyDescent="0.25">
      <c r="A14058" s="5">
        <v>44890.666666666664</v>
      </c>
      <c r="B14058" s="6">
        <v>205.14</v>
      </c>
      <c r="C14058" s="6">
        <v>206.46716000000001</v>
      </c>
      <c r="D14058" s="6">
        <v>6.42794718540236E-3</v>
      </c>
      <c r="E14058" s="4">
        <f t="shared" si="55"/>
        <v>0.13396020129467398</v>
      </c>
      <c r="F14058" s="4"/>
    </row>
    <row r="14059" spans="1:6" ht="13.2" x14ac:dyDescent="0.25">
      <c r="A14059" s="5">
        <v>44890.708333333336</v>
      </c>
      <c r="B14059" s="6">
        <v>125.68</v>
      </c>
      <c r="C14059" s="6">
        <v>161.39946</v>
      </c>
      <c r="D14059" s="6">
        <v>0.22131090153585301</v>
      </c>
      <c r="E14059" s="4">
        <f t="shared" si="55"/>
        <v>0.12718963330927377</v>
      </c>
      <c r="F14059" s="4"/>
    </row>
    <row r="14060" spans="1:6" ht="13.2" x14ac:dyDescent="0.25">
      <c r="A14060" s="5">
        <v>44890.75</v>
      </c>
      <c r="B14060" s="6">
        <v>112.27</v>
      </c>
      <c r="C14060" s="6">
        <v>144.80422999999999</v>
      </c>
      <c r="D14060" s="6">
        <v>0.22467734540627701</v>
      </c>
      <c r="E14060" s="4">
        <f t="shared" si="55"/>
        <v>0.12459195847522754</v>
      </c>
      <c r="F14060" s="4"/>
    </row>
    <row r="14061" spans="1:6" ht="13.2" x14ac:dyDescent="0.25">
      <c r="A14061" s="5">
        <v>44890.791666666664</v>
      </c>
      <c r="B14061" s="6">
        <v>113.39</v>
      </c>
      <c r="C14061" s="6">
        <v>142.94183000000001</v>
      </c>
      <c r="D14061" s="6">
        <v>0.206740252311027</v>
      </c>
      <c r="E14061" s="4">
        <f t="shared" si="55"/>
        <v>0.12102938153174429</v>
      </c>
      <c r="F14061" s="4"/>
    </row>
    <row r="14062" spans="1:6" ht="13.2" x14ac:dyDescent="0.25">
      <c r="A14062" s="5">
        <v>44890.833333333336</v>
      </c>
      <c r="B14062" s="6">
        <v>111.22</v>
      </c>
      <c r="C14062" s="6">
        <v>140.60384999999999</v>
      </c>
      <c r="D14062" s="6">
        <v>0.208983253303519</v>
      </c>
      <c r="E14062" s="4">
        <f t="shared" si="55"/>
        <v>0.11713771217005793</v>
      </c>
      <c r="F14062" s="4"/>
    </row>
    <row r="14063" spans="1:6" ht="13.2" x14ac:dyDescent="0.25">
      <c r="A14063" s="5">
        <v>44890.875</v>
      </c>
      <c r="B14063" s="6">
        <v>111.42</v>
      </c>
      <c r="C14063" s="6">
        <v>143.49764999999999</v>
      </c>
      <c r="D14063" s="6">
        <v>0.22354129144275101</v>
      </c>
      <c r="E14063" s="4">
        <f t="shared" si="55"/>
        <v>0.11249913668949091</v>
      </c>
      <c r="F14063" s="4"/>
    </row>
    <row r="14064" spans="1:6" ht="13.2" x14ac:dyDescent="0.25">
      <c r="A14064" s="5">
        <v>44890.916666666664</v>
      </c>
      <c r="B14064" s="6">
        <v>111.12</v>
      </c>
      <c r="C14064" s="6">
        <v>156.37511000000001</v>
      </c>
      <c r="D14064" s="6">
        <v>0.28940097947812699</v>
      </c>
      <c r="E14064" s="4">
        <f t="shared" si="55"/>
        <v>0.10991799027955319</v>
      </c>
      <c r="F14064" s="4"/>
    </row>
    <row r="14065" spans="1:6" ht="13.2" x14ac:dyDescent="0.25">
      <c r="A14065" s="5">
        <v>44890.958333333336</v>
      </c>
      <c r="B14065" s="6">
        <v>131.02000000000001</v>
      </c>
      <c r="C14065" s="6">
        <v>181.41211999999999</v>
      </c>
      <c r="D14065" s="6">
        <v>0.27777703055341602</v>
      </c>
      <c r="E14065" s="4">
        <f t="shared" si="55"/>
        <v>0.10638589048812498</v>
      </c>
      <c r="F14065" s="4"/>
    </row>
    <row r="14066" spans="1:6" ht="13.2" x14ac:dyDescent="0.25">
      <c r="A14066" s="5">
        <v>44891</v>
      </c>
      <c r="B14066" s="6">
        <v>214.97</v>
      </c>
      <c r="C14066" s="6">
        <v>218.93392</v>
      </c>
      <c r="D14066" s="6">
        <v>1.8105554406553301E-2</v>
      </c>
      <c r="E14066" s="4">
        <f t="shared" si="55"/>
        <v>9.7879675703486643E-2</v>
      </c>
      <c r="F14066" s="4"/>
    </row>
    <row r="14067" spans="1:6" ht="13.2" x14ac:dyDescent="0.25">
      <c r="A14067" s="5">
        <v>44891.041666666664</v>
      </c>
      <c r="B14067" s="6">
        <v>293.48</v>
      </c>
      <c r="C14067" s="6">
        <v>255.63601</v>
      </c>
      <c r="D14067" s="6">
        <v>0.14803857250001601</v>
      </c>
      <c r="E14067" s="4">
        <f t="shared" si="55"/>
        <v>0.10336424312702151</v>
      </c>
      <c r="F14067" s="4"/>
    </row>
    <row r="14068" spans="1:6" ht="13.2" x14ac:dyDescent="0.25">
      <c r="A14068" s="5">
        <v>44891.083333333336</v>
      </c>
      <c r="B14068" s="6">
        <v>298.43</v>
      </c>
      <c r="C14068" s="6">
        <v>271.34974</v>
      </c>
      <c r="D14068" s="6">
        <v>9.9798363543668805E-2</v>
      </c>
      <c r="E14068" s="4">
        <f t="shared" si="55"/>
        <v>0.10338477133704989</v>
      </c>
      <c r="F14068" s="4"/>
    </row>
    <row r="14069" spans="1:6" ht="13.2" x14ac:dyDescent="0.25">
      <c r="A14069" s="5">
        <v>44891.125</v>
      </c>
      <c r="B14069" s="6">
        <v>274.01</v>
      </c>
      <c r="C14069" s="6">
        <v>270.46424999999999</v>
      </c>
      <c r="D14069" s="6">
        <v>1.3109865721624901E-2</v>
      </c>
      <c r="E14069" s="4">
        <f t="shared" si="55"/>
        <v>0.1002937259379424</v>
      </c>
      <c r="F14069" s="4"/>
    </row>
    <row r="14070" spans="1:6" ht="13.2" x14ac:dyDescent="0.25">
      <c r="A14070" s="5">
        <v>44891.166666666664</v>
      </c>
      <c r="B14070" s="6">
        <v>253.08</v>
      </c>
      <c r="C14070" s="6">
        <v>269.03205000000003</v>
      </c>
      <c r="D14070" s="6">
        <v>5.92942365045354E-2</v>
      </c>
      <c r="E14070" s="4">
        <f t="shared" si="55"/>
        <v>9.9652340354466684E-2</v>
      </c>
      <c r="F14070" s="4"/>
    </row>
    <row r="14071" spans="1:6" ht="13.2" x14ac:dyDescent="0.25">
      <c r="A14071" s="5">
        <v>44891.208333333336</v>
      </c>
      <c r="B14071" s="6">
        <v>241.13</v>
      </c>
      <c r="C14071" s="6">
        <v>271.95780999999999</v>
      </c>
      <c r="D14071" s="6">
        <v>0.11335511931060099</v>
      </c>
      <c r="E14071" s="4">
        <f t="shared" si="55"/>
        <v>9.968804663228864E-2</v>
      </c>
      <c r="F14071" s="4"/>
    </row>
    <row r="14072" spans="1:6" ht="13.2" x14ac:dyDescent="0.25">
      <c r="A14072" s="5">
        <v>44891.25</v>
      </c>
      <c r="B14072" s="6">
        <v>243.13</v>
      </c>
      <c r="C14072" s="6">
        <v>272.11191000000002</v>
      </c>
      <c r="D14072" s="6">
        <v>0.106507318992395</v>
      </c>
      <c r="E14072" s="4">
        <f t="shared" si="55"/>
        <v>0.10111451407337813</v>
      </c>
      <c r="F14072" s="4"/>
    </row>
    <row r="14073" spans="1:6" ht="13.2" x14ac:dyDescent="0.25">
      <c r="A14073" s="5">
        <v>44891.291666666664</v>
      </c>
      <c r="B14073" s="6">
        <v>272.39999999999998</v>
      </c>
      <c r="C14073" s="6">
        <v>267.41235</v>
      </c>
      <c r="D14073" s="6">
        <v>1.8651531987957801E-2</v>
      </c>
      <c r="E14073" s="4">
        <f t="shared" si="55"/>
        <v>0.1012904805001168</v>
      </c>
      <c r="F14073" s="4"/>
    </row>
    <row r="14074" spans="1:6" ht="13.2" x14ac:dyDescent="0.25">
      <c r="A14074" s="5">
        <v>44891.333333333336</v>
      </c>
      <c r="B14074" s="6">
        <v>280.98</v>
      </c>
      <c r="C14074" s="6">
        <v>263.57943999999998</v>
      </c>
      <c r="D14074" s="6">
        <v>6.6016378212200605E-2</v>
      </c>
      <c r="E14074" s="4">
        <f t="shared" si="55"/>
        <v>0.10307763732963615</v>
      </c>
      <c r="F14074" s="4"/>
    </row>
    <row r="14075" spans="1:6" ht="13.2" x14ac:dyDescent="0.25">
      <c r="A14075" s="5">
        <v>44891.375</v>
      </c>
      <c r="B14075" s="6">
        <v>293.36</v>
      </c>
      <c r="C14075" s="6">
        <v>260.50357000000002</v>
      </c>
      <c r="D14075" s="6">
        <v>0.12612660164311701</v>
      </c>
      <c r="E14075" s="4">
        <f t="shared" si="55"/>
        <v>0.10737413373483841</v>
      </c>
      <c r="F14075" s="4"/>
    </row>
    <row r="14076" spans="1:6" ht="13.2" x14ac:dyDescent="0.25">
      <c r="A14076" s="5">
        <v>44891.416666666664</v>
      </c>
      <c r="B14076" s="6">
        <v>293.55</v>
      </c>
      <c r="C14076" s="6">
        <v>259.76400000000001</v>
      </c>
      <c r="D14076" s="6">
        <v>0.13006421213101099</v>
      </c>
      <c r="E14076" s="4">
        <f t="shared" si="55"/>
        <v>0.11269544862558699</v>
      </c>
      <c r="F14076" s="4"/>
    </row>
    <row r="14077" spans="1:6" ht="13.2" x14ac:dyDescent="0.25">
      <c r="A14077" s="5">
        <v>44891.458333333336</v>
      </c>
      <c r="B14077" s="6">
        <v>287.2</v>
      </c>
      <c r="C14077" s="6">
        <v>259.25788</v>
      </c>
      <c r="D14077" s="6">
        <v>0.107777321946781</v>
      </c>
      <c r="E14077" s="4">
        <f t="shared" si="55"/>
        <v>0.11691950237665634</v>
      </c>
      <c r="F14077" s="4"/>
    </row>
    <row r="14078" spans="1:6" ht="13.2" x14ac:dyDescent="0.25">
      <c r="A14078" s="5">
        <v>44891.5</v>
      </c>
      <c r="B14078" s="6">
        <v>282.36</v>
      </c>
      <c r="C14078" s="6">
        <v>258.87119999999999</v>
      </c>
      <c r="D14078" s="6">
        <v>9.0735469994344703E-2</v>
      </c>
      <c r="E14078" s="4">
        <f t="shared" si="55"/>
        <v>0.12060564218798457</v>
      </c>
      <c r="F14078" s="4"/>
    </row>
    <row r="14079" spans="1:6" ht="13.2" x14ac:dyDescent="0.25">
      <c r="A14079" s="5">
        <v>44891.541666666664</v>
      </c>
      <c r="B14079" s="6">
        <v>271.35000000000002</v>
      </c>
      <c r="C14079" s="6">
        <v>258.93930999999998</v>
      </c>
      <c r="D14079" s="6">
        <v>4.7928952927232399E-2</v>
      </c>
      <c r="E14079" s="4">
        <f t="shared" si="55"/>
        <v>0.1224030001785618</v>
      </c>
      <c r="F14079" s="4"/>
    </row>
    <row r="14080" spans="1:6" ht="13.2" x14ac:dyDescent="0.25">
      <c r="A14080" s="5">
        <v>44891.583333333336</v>
      </c>
      <c r="B14080" s="6">
        <v>262.17</v>
      </c>
      <c r="C14080" s="6">
        <v>254.33052000000001</v>
      </c>
      <c r="D14080" s="6">
        <v>3.0823984475005201E-2</v>
      </c>
      <c r="E14080" s="4">
        <f t="shared" si="55"/>
        <v>0.1216693733211452</v>
      </c>
      <c r="F14080" s="4"/>
    </row>
    <row r="14081" spans="1:6" ht="13.2" x14ac:dyDescent="0.25">
      <c r="A14081" s="5">
        <v>44891.625</v>
      </c>
      <c r="B14081" s="6">
        <v>243.47</v>
      </c>
      <c r="C14081" s="6">
        <v>226.24780999999999</v>
      </c>
      <c r="D14081" s="6">
        <v>7.6120913612379298E-2</v>
      </c>
      <c r="E14081" s="4">
        <f t="shared" si="55"/>
        <v>0.12130472496357481</v>
      </c>
      <c r="F14081" s="4"/>
    </row>
    <row r="14082" spans="1:6" ht="13.2" x14ac:dyDescent="0.25">
      <c r="A14082" s="5">
        <v>44891.666666666664</v>
      </c>
      <c r="B14082" s="6">
        <v>180.17</v>
      </c>
      <c r="C14082" s="6">
        <v>179.59576000000001</v>
      </c>
      <c r="D14082" s="6">
        <v>3.1974028785533301E-3</v>
      </c>
      <c r="E14082" s="4">
        <f t="shared" si="55"/>
        <v>0.12117011895078944</v>
      </c>
      <c r="F14082" s="4"/>
    </row>
    <row r="14083" spans="1:6" ht="13.2" x14ac:dyDescent="0.25">
      <c r="A14083" s="5">
        <v>44891.708333333336</v>
      </c>
      <c r="B14083" s="6">
        <v>104.98</v>
      </c>
      <c r="C14083" s="6">
        <v>140.96032</v>
      </c>
      <c r="D14083" s="6">
        <v>0.25525140692075599</v>
      </c>
      <c r="E14083" s="4">
        <f t="shared" si="55"/>
        <v>0.1225843066751604</v>
      </c>
      <c r="F14083" s="4"/>
    </row>
    <row r="14084" spans="1:6" ht="13.2" x14ac:dyDescent="0.25">
      <c r="A14084" s="5">
        <v>44891.75</v>
      </c>
      <c r="B14084" s="6">
        <v>92.34</v>
      </c>
      <c r="C14084" s="6">
        <v>128.53810999999999</v>
      </c>
      <c r="D14084" s="6">
        <v>0.28161383421617098</v>
      </c>
      <c r="E14084" s="4">
        <f t="shared" si="55"/>
        <v>0.12495666037557268</v>
      </c>
      <c r="F14084" s="4"/>
    </row>
    <row r="14085" spans="1:6" ht="13.2" x14ac:dyDescent="0.25">
      <c r="A14085" s="5">
        <v>44891.791666666664</v>
      </c>
      <c r="B14085" s="6">
        <v>90.02</v>
      </c>
      <c r="C14085" s="6">
        <v>129.33553000000001</v>
      </c>
      <c r="D14085" s="6">
        <v>0.303980893726573</v>
      </c>
      <c r="E14085" s="4">
        <f t="shared" si="55"/>
        <v>0.12900835376788708</v>
      </c>
      <c r="F14085" s="4"/>
    </row>
    <row r="14086" spans="1:6" ht="13.2" x14ac:dyDescent="0.25">
      <c r="A14086" s="5">
        <v>44891.833333333336</v>
      </c>
      <c r="B14086" s="6">
        <v>84.26</v>
      </c>
      <c r="C14086" s="6">
        <v>127.41114</v>
      </c>
      <c r="D14086" s="6">
        <v>0.33867635122015199</v>
      </c>
      <c r="E14086" s="4">
        <f t="shared" si="55"/>
        <v>0.13441223284774678</v>
      </c>
      <c r="F14086" s="4"/>
    </row>
    <row r="14087" spans="1:6" ht="13.2" x14ac:dyDescent="0.25">
      <c r="A14087" s="5">
        <v>44891.875</v>
      </c>
      <c r="B14087" s="6">
        <v>76.55</v>
      </c>
      <c r="C14087" s="6">
        <v>127.81422000000001</v>
      </c>
      <c r="D14087" s="6">
        <v>0.40108385436299598</v>
      </c>
      <c r="E14087" s="4">
        <f t="shared" si="55"/>
        <v>0.14180983963609031</v>
      </c>
      <c r="F14087" s="4"/>
    </row>
    <row r="14088" spans="1:6" ht="13.2" x14ac:dyDescent="0.25">
      <c r="A14088" s="5">
        <v>44891.916666666664</v>
      </c>
      <c r="B14088" s="6">
        <v>75.099999999999994</v>
      </c>
      <c r="C14088" s="6">
        <v>140.86997</v>
      </c>
      <c r="D14088" s="6">
        <v>0.46688424793445998</v>
      </c>
      <c r="E14088" s="4">
        <f t="shared" si="55"/>
        <v>0.14920497582177084</v>
      </c>
      <c r="F14088" s="4"/>
    </row>
    <row r="14089" spans="1:6" ht="13.2" x14ac:dyDescent="0.25">
      <c r="A14089" s="5">
        <v>44891.958333333336</v>
      </c>
      <c r="B14089" s="6">
        <v>90.13</v>
      </c>
      <c r="C14089" s="6">
        <v>171.43043</v>
      </c>
      <c r="D14089" s="6">
        <v>0.474247366701466</v>
      </c>
      <c r="E14089" s="4">
        <f t="shared" si="55"/>
        <v>0.15739123982793962</v>
      </c>
      <c r="F14089" s="4"/>
    </row>
    <row r="14090" spans="1:6" ht="13.2" x14ac:dyDescent="0.25">
      <c r="A14090" s="5">
        <v>44892</v>
      </c>
      <c r="B14090" s="6">
        <v>173.06</v>
      </c>
      <c r="C14090" s="6">
        <v>199.1721</v>
      </c>
      <c r="D14090" s="6">
        <v>0.13110320170345099</v>
      </c>
      <c r="E14090" s="4">
        <f t="shared" si="55"/>
        <v>0.16209947513197701</v>
      </c>
      <c r="F14090" s="4"/>
    </row>
    <row r="14091" spans="1:6" ht="13.2" x14ac:dyDescent="0.25">
      <c r="A14091" s="5">
        <v>44892.041666666664</v>
      </c>
      <c r="B14091" s="6">
        <v>229.57</v>
      </c>
      <c r="C14091" s="6">
        <v>234.68520000000001</v>
      </c>
      <c r="D14091" s="6">
        <v>2.1796005883626301E-2</v>
      </c>
      <c r="E14091" s="4">
        <f t="shared" si="55"/>
        <v>0.15683936818962743</v>
      </c>
      <c r="F14091" s="4"/>
    </row>
    <row r="14092" spans="1:6" ht="13.2" x14ac:dyDescent="0.25">
      <c r="A14092" s="5">
        <v>44892.083333333336</v>
      </c>
      <c r="B14092" s="6">
        <v>228.47</v>
      </c>
      <c r="C14092" s="6">
        <v>253.43602999999999</v>
      </c>
      <c r="D14092" s="6">
        <v>9.8510184207036305E-2</v>
      </c>
      <c r="E14092" s="4">
        <f t="shared" si="55"/>
        <v>0.15678569405060108</v>
      </c>
      <c r="F14092" s="4"/>
    </row>
    <row r="14093" spans="1:6" ht="13.2" x14ac:dyDescent="0.25">
      <c r="A14093" s="5">
        <v>44892.125</v>
      </c>
      <c r="B14093" s="6">
        <v>239.36</v>
      </c>
      <c r="C14093" s="6">
        <v>255.54560000000001</v>
      </c>
      <c r="D14093" s="6">
        <v>6.3337423927471201E-2</v>
      </c>
      <c r="E14093" s="4">
        <f t="shared" si="55"/>
        <v>0.15887850897584468</v>
      </c>
      <c r="F14093" s="4"/>
    </row>
    <row r="14094" spans="1:6" ht="13.2" x14ac:dyDescent="0.25">
      <c r="A14094" s="5">
        <v>44892.166666666664</v>
      </c>
      <c r="B14094" s="6">
        <v>241.5</v>
      </c>
      <c r="C14094" s="6">
        <v>253.6738</v>
      </c>
      <c r="D14094" s="6">
        <v>4.7989977679996902E-2</v>
      </c>
      <c r="E14094" s="4">
        <f t="shared" si="55"/>
        <v>0.15840749819148892</v>
      </c>
      <c r="F14094" s="4"/>
    </row>
    <row r="14095" spans="1:6" ht="13.2" x14ac:dyDescent="0.25">
      <c r="A14095" s="5">
        <v>44892.208333333336</v>
      </c>
      <c r="B14095" s="6">
        <v>246.77</v>
      </c>
      <c r="C14095" s="6">
        <v>254.5454</v>
      </c>
      <c r="D14095" s="6">
        <v>3.0546220831332901E-2</v>
      </c>
      <c r="E14095" s="4">
        <f t="shared" si="55"/>
        <v>0.15495712742151938</v>
      </c>
      <c r="F14095" s="4"/>
    </row>
    <row r="14096" spans="1:6" ht="13.2" x14ac:dyDescent="0.25">
      <c r="A14096" s="5">
        <v>44892.25</v>
      </c>
      <c r="B14096" s="6">
        <v>242.88</v>
      </c>
      <c r="C14096" s="6">
        <v>254.25516999999999</v>
      </c>
      <c r="D14096" s="6">
        <v>4.4739188587590899E-2</v>
      </c>
      <c r="E14096" s="4">
        <f t="shared" si="55"/>
        <v>0.15238345532131922</v>
      </c>
      <c r="F14096" s="4"/>
    </row>
    <row r="14097" spans="1:6" ht="13.2" x14ac:dyDescent="0.25">
      <c r="A14097" s="5">
        <v>44892.291666666664</v>
      </c>
      <c r="B14097" s="6">
        <v>235.19</v>
      </c>
      <c r="C14097" s="6">
        <v>250.93069</v>
      </c>
      <c r="D14097" s="6">
        <v>6.27292341164008E-2</v>
      </c>
      <c r="E14097" s="4">
        <f t="shared" si="55"/>
        <v>0.15422002624333767</v>
      </c>
      <c r="F14097" s="4"/>
    </row>
    <row r="14098" spans="1:6" ht="13.2" x14ac:dyDescent="0.25">
      <c r="A14098" s="5">
        <v>44892.333333333336</v>
      </c>
      <c r="B14098" s="6">
        <v>240.21</v>
      </c>
      <c r="C14098" s="6">
        <v>248.90178</v>
      </c>
      <c r="D14098" s="6">
        <v>3.4920521661194998E-2</v>
      </c>
      <c r="E14098" s="4">
        <f t="shared" si="55"/>
        <v>0.15292436555371244</v>
      </c>
      <c r="F14098" s="4"/>
    </row>
    <row r="14099" spans="1:6" ht="13.2" x14ac:dyDescent="0.25">
      <c r="A14099" s="5">
        <v>44892.375</v>
      </c>
      <c r="B14099" s="6">
        <v>239.99</v>
      </c>
      <c r="C14099" s="6">
        <v>247.14214000000001</v>
      </c>
      <c r="D14099" s="6">
        <v>2.8939378772070201E-2</v>
      </c>
      <c r="E14099" s="4">
        <f t="shared" si="55"/>
        <v>0.14887489793408551</v>
      </c>
      <c r="F14099" s="4"/>
    </row>
    <row r="14100" spans="1:6" ht="13.2" x14ac:dyDescent="0.25">
      <c r="A14100" s="5">
        <v>44892.416666666664</v>
      </c>
      <c r="B14100" s="6">
        <v>245.14</v>
      </c>
      <c r="C14100" s="6">
        <v>247.74316999999999</v>
      </c>
      <c r="D14100" s="6">
        <v>1.05075348797708E-2</v>
      </c>
      <c r="E14100" s="4">
        <f t="shared" si="55"/>
        <v>0.14389336971528385</v>
      </c>
      <c r="F14100" s="4"/>
    </row>
    <row r="14101" spans="1:6" ht="13.2" x14ac:dyDescent="0.25">
      <c r="A14101" s="5">
        <v>44892.458333333336</v>
      </c>
      <c r="B14101" s="6">
        <v>253.26</v>
      </c>
      <c r="C14101" s="6">
        <v>249.57325</v>
      </c>
      <c r="D14101" s="6">
        <v>1.47722161730072E-2</v>
      </c>
      <c r="E14101" s="4">
        <f t="shared" si="55"/>
        <v>0.14001815697470993</v>
      </c>
      <c r="F14101" s="4"/>
    </row>
    <row r="14102" spans="1:6" ht="13.2" x14ac:dyDescent="0.25">
      <c r="A14102" s="5">
        <v>44892.5</v>
      </c>
      <c r="B14102" s="6">
        <v>263.02</v>
      </c>
      <c r="C14102" s="6">
        <v>251.85805999999999</v>
      </c>
      <c r="D14102" s="6">
        <v>4.4318375199110097E-2</v>
      </c>
      <c r="E14102" s="4">
        <f t="shared" si="55"/>
        <v>0.13808411135824183</v>
      </c>
      <c r="F14102" s="4"/>
    </row>
    <row r="14103" spans="1:6" ht="13.2" x14ac:dyDescent="0.25">
      <c r="A14103" s="5">
        <v>44892.541666666664</v>
      </c>
      <c r="B14103" s="6">
        <v>262.51</v>
      </c>
      <c r="C14103" s="6">
        <v>252.91826</v>
      </c>
      <c r="D14103" s="6">
        <v>3.7924268496865303E-2</v>
      </c>
      <c r="E14103" s="4">
        <f t="shared" si="55"/>
        <v>0.13766724950697654</v>
      </c>
      <c r="F14103" s="4"/>
    </row>
    <row r="14104" spans="1:6" ht="13.2" x14ac:dyDescent="0.25">
      <c r="A14104" s="5">
        <v>44892.583333333336</v>
      </c>
      <c r="B14104" s="6">
        <v>261.39999999999998</v>
      </c>
      <c r="C14104" s="6">
        <v>247.62264999999999</v>
      </c>
      <c r="D14104" s="6">
        <v>5.56384886439103E-2</v>
      </c>
      <c r="E14104" s="4">
        <f t="shared" si="55"/>
        <v>0.13870118718068089</v>
      </c>
      <c r="F14104" s="4"/>
    </row>
    <row r="14105" spans="1:6" ht="13.2" x14ac:dyDescent="0.25">
      <c r="A14105" s="5">
        <v>44892.625</v>
      </c>
      <c r="B14105" s="6">
        <v>254.98</v>
      </c>
      <c r="C14105" s="6">
        <v>220.40636000000001</v>
      </c>
      <c r="D14105" s="6">
        <v>0.15686316855829299</v>
      </c>
      <c r="E14105" s="4">
        <f t="shared" si="55"/>
        <v>0.14206544780342731</v>
      </c>
      <c r="F14105" s="4"/>
    </row>
    <row r="14106" spans="1:6" ht="13.2" x14ac:dyDescent="0.25">
      <c r="A14106" s="5">
        <v>44892.666666666664</v>
      </c>
      <c r="B14106" s="6">
        <v>189.44</v>
      </c>
      <c r="C14106" s="6">
        <v>175.78062</v>
      </c>
      <c r="D14106" s="6">
        <v>7.7706973612904504E-2</v>
      </c>
      <c r="E14106" s="4">
        <f t="shared" si="55"/>
        <v>0.14517001325069198</v>
      </c>
      <c r="F14106" s="4"/>
    </row>
    <row r="14107" spans="1:6" ht="13.2" x14ac:dyDescent="0.25">
      <c r="A14107" s="5">
        <v>44892.708333333336</v>
      </c>
      <c r="B14107" s="6">
        <v>97.97</v>
      </c>
      <c r="C14107" s="6">
        <v>138.02933999999999</v>
      </c>
      <c r="D14107" s="6">
        <v>0.29022336845195301</v>
      </c>
      <c r="E14107" s="4">
        <f t="shared" si="55"/>
        <v>0.14662717831449185</v>
      </c>
      <c r="F14107" s="4"/>
    </row>
    <row r="14108" spans="1:6" ht="13.2" x14ac:dyDescent="0.25">
      <c r="A14108" s="5">
        <v>44892.75</v>
      </c>
      <c r="B14108" s="6">
        <v>95.86</v>
      </c>
      <c r="C14108" s="6">
        <v>124.64444</v>
      </c>
      <c r="D14108" s="6">
        <v>0.23093240260054901</v>
      </c>
      <c r="E14108" s="4">
        <f t="shared" si="55"/>
        <v>0.14451545199717422</v>
      </c>
      <c r="F14108" s="4"/>
    </row>
    <row r="14109" spans="1:6" ht="13.2" x14ac:dyDescent="0.25">
      <c r="A14109" s="5">
        <v>44892.791666666664</v>
      </c>
      <c r="B14109" s="6">
        <v>89.2</v>
      </c>
      <c r="C14109" s="6">
        <v>125.82472</v>
      </c>
      <c r="D14109" s="6">
        <v>0.291077301821136</v>
      </c>
      <c r="E14109" s="4">
        <f t="shared" si="55"/>
        <v>0.14397780233444774</v>
      </c>
      <c r="F14109" s="4"/>
    </row>
    <row r="14110" spans="1:6" ht="13.2" x14ac:dyDescent="0.25">
      <c r="A14110" s="5">
        <v>44892.833333333336</v>
      </c>
      <c r="B14110" s="6">
        <v>91.9</v>
      </c>
      <c r="C14110" s="6">
        <v>126.11393</v>
      </c>
      <c r="D14110" s="6">
        <v>0.27129382138832703</v>
      </c>
      <c r="E14110" s="4">
        <f t="shared" si="55"/>
        <v>0.14117019692478835</v>
      </c>
      <c r="F14110" s="4"/>
    </row>
    <row r="14111" spans="1:6" ht="13.2" x14ac:dyDescent="0.25">
      <c r="A14111" s="5">
        <v>44892.875</v>
      </c>
      <c r="B14111" s="6">
        <v>95.64</v>
      </c>
      <c r="C14111" s="6">
        <v>126.24406</v>
      </c>
      <c r="D14111" s="6">
        <v>0.24241980177126701</v>
      </c>
      <c r="E14111" s="4">
        <f t="shared" si="55"/>
        <v>0.13455919473346631</v>
      </c>
      <c r="F14111" s="4"/>
    </row>
    <row r="14112" spans="1:6" ht="13.2" x14ac:dyDescent="0.25">
      <c r="A14112" s="5">
        <v>44892.916666666664</v>
      </c>
      <c r="B14112" s="6">
        <v>88.95</v>
      </c>
      <c r="C14112" s="6">
        <v>134.84880000000001</v>
      </c>
      <c r="D14112" s="6">
        <v>0.34037232811860302</v>
      </c>
      <c r="E14112" s="4">
        <f t="shared" si="55"/>
        <v>0.1292878647411389</v>
      </c>
      <c r="F14112" s="4"/>
    </row>
    <row r="14113" spans="1:6" ht="13.2" x14ac:dyDescent="0.25">
      <c r="A14113" s="5">
        <v>44892.958333333336</v>
      </c>
      <c r="B14113" s="6">
        <v>95.99</v>
      </c>
      <c r="C14113" s="6">
        <v>158.79868999999999</v>
      </c>
      <c r="D14113" s="6">
        <v>0.39552398070790101</v>
      </c>
      <c r="E14113" s="4">
        <f t="shared" si="55"/>
        <v>0.12600772365807369</v>
      </c>
      <c r="F14113" s="4"/>
    </row>
    <row r="14114" spans="1:6" ht="13.2" x14ac:dyDescent="0.25">
      <c r="A14114" s="5">
        <v>44890</v>
      </c>
      <c r="B14114" s="6">
        <v>177.45</v>
      </c>
      <c r="C14114" s="6">
        <v>230.55656999999999</v>
      </c>
      <c r="D14114" s="6">
        <v>0.23034073589835199</v>
      </c>
      <c r="E14114" s="4">
        <f t="shared" si="55"/>
        <v>0.13014262091619458</v>
      </c>
      <c r="F14114" s="4"/>
    </row>
    <row r="14115" spans="1:6" ht="13.2" x14ac:dyDescent="0.25">
      <c r="A14115" s="5">
        <v>44890.041666666664</v>
      </c>
      <c r="B14115" s="6">
        <v>270.05</v>
      </c>
      <c r="C14115" s="6">
        <v>274.46976000000001</v>
      </c>
      <c r="D14115" s="6">
        <v>1.6102903285228901E-2</v>
      </c>
      <c r="E14115" s="4">
        <f t="shared" si="55"/>
        <v>0.12990540830792802</v>
      </c>
      <c r="F14115" s="4"/>
    </row>
    <row r="14116" spans="1:6" ht="13.2" x14ac:dyDescent="0.25">
      <c r="A14116" s="5">
        <v>44890.083333333336</v>
      </c>
      <c r="B14116" s="6">
        <v>254.64</v>
      </c>
      <c r="C14116" s="6">
        <v>295.86025999999998</v>
      </c>
      <c r="D14116" s="6">
        <v>0.139323408963407</v>
      </c>
      <c r="E14116" s="4">
        <f t="shared" si="55"/>
        <v>0.13160595933944344</v>
      </c>
      <c r="F14116" s="4"/>
    </row>
    <row r="14117" spans="1:6" ht="13.2" x14ac:dyDescent="0.25">
      <c r="A14117" s="5">
        <v>44890.125</v>
      </c>
      <c r="B14117" s="6">
        <v>258.75</v>
      </c>
      <c r="C14117" s="6">
        <v>297.16944000000001</v>
      </c>
      <c r="D14117" s="6">
        <v>0.129284626306123</v>
      </c>
      <c r="E14117" s="4">
        <f t="shared" si="55"/>
        <v>0.13435375943855396</v>
      </c>
      <c r="F14117" s="4"/>
    </row>
    <row r="14118" spans="1:6" ht="13.2" x14ac:dyDescent="0.25">
      <c r="A14118" s="5">
        <v>44890.166666666664</v>
      </c>
      <c r="B14118" s="6">
        <v>262.29000000000002</v>
      </c>
      <c r="C14118" s="6">
        <v>296.13664999999997</v>
      </c>
      <c r="D14118" s="6">
        <v>0.114294026085592</v>
      </c>
      <c r="E14118" s="4">
        <f t="shared" si="55"/>
        <v>0.13711642812212044</v>
      </c>
      <c r="F14118" s="4"/>
    </row>
    <row r="14119" spans="1:6" ht="13.2" x14ac:dyDescent="0.25">
      <c r="A14119" s="5">
        <v>44890.208333333336</v>
      </c>
      <c r="B14119" s="6">
        <v>255.21</v>
      </c>
      <c r="C14119" s="6">
        <v>300.52341999999999</v>
      </c>
      <c r="D14119" s="6">
        <v>0.150781659545868</v>
      </c>
      <c r="E14119" s="4">
        <f t="shared" si="55"/>
        <v>0.1421262380685594</v>
      </c>
      <c r="F14119" s="4"/>
    </row>
    <row r="14120" spans="1:6" ht="13.2" x14ac:dyDescent="0.25">
      <c r="A14120" s="5">
        <v>44890.25</v>
      </c>
      <c r="B14120" s="6">
        <v>268.98</v>
      </c>
      <c r="C14120" s="6">
        <v>302.65640999999999</v>
      </c>
      <c r="D14120" s="6">
        <v>0.11126944246778001</v>
      </c>
      <c r="E14120" s="4">
        <f t="shared" si="55"/>
        <v>0.14489833198023391</v>
      </c>
      <c r="F14120" s="4"/>
    </row>
    <row r="14121" spans="1:6" ht="13.2" x14ac:dyDescent="0.25">
      <c r="A14121" s="5">
        <v>44890.291666666664</v>
      </c>
      <c r="B14121" s="6">
        <v>284.20999999999998</v>
      </c>
      <c r="C14121" s="6">
        <v>298.63359000000003</v>
      </c>
      <c r="D14121" s="6">
        <v>4.82986190535366E-2</v>
      </c>
      <c r="E14121" s="4">
        <f t="shared" si="55"/>
        <v>0.14429705635261458</v>
      </c>
      <c r="F14121" s="4"/>
    </row>
    <row r="14122" spans="1:6" ht="13.2" x14ac:dyDescent="0.25">
      <c r="A14122" s="5">
        <v>44890.333333333336</v>
      </c>
      <c r="B14122" s="6">
        <v>278.92</v>
      </c>
      <c r="C14122" s="6">
        <v>294.15976999999998</v>
      </c>
      <c r="D14122" s="6">
        <v>5.1807798190758599E-2</v>
      </c>
      <c r="E14122" s="4">
        <f t="shared" si="55"/>
        <v>0.1450006928746797</v>
      </c>
      <c r="F14122" s="4"/>
    </row>
    <row r="14123" spans="1:6" ht="13.2" x14ac:dyDescent="0.25">
      <c r="A14123" s="5">
        <v>44890.375</v>
      </c>
      <c r="B14123" s="6">
        <v>276.54000000000002</v>
      </c>
      <c r="C14123" s="6">
        <v>291.14375999999999</v>
      </c>
      <c r="D14123" s="6">
        <v>5.0159962212482097E-2</v>
      </c>
      <c r="E14123" s="4">
        <f t="shared" si="55"/>
        <v>0.14588488385136353</v>
      </c>
      <c r="F14123" s="4"/>
    </row>
    <row r="14124" spans="1:6" ht="13.2" x14ac:dyDescent="0.25">
      <c r="A14124" s="5">
        <v>44890.416666666664</v>
      </c>
      <c r="B14124" s="6">
        <v>287.20999999999998</v>
      </c>
      <c r="C14124" s="6">
        <v>292.46370000000002</v>
      </c>
      <c r="D14124" s="6">
        <v>1.79635968497972E-2</v>
      </c>
      <c r="E14124" s="4">
        <f t="shared" si="55"/>
        <v>0.14619555310011464</v>
      </c>
      <c r="F14124" s="4"/>
    </row>
    <row r="14125" spans="1:6" ht="13.2" x14ac:dyDescent="0.25">
      <c r="A14125" s="5">
        <v>44890.458333333336</v>
      </c>
      <c r="B14125" s="6">
        <v>287.86</v>
      </c>
      <c r="C14125" s="6">
        <v>292.02800999999999</v>
      </c>
      <c r="D14125" s="6">
        <v>1.42726377514265E-2</v>
      </c>
      <c r="E14125" s="4">
        <f t="shared" si="55"/>
        <v>0.14617473733254879</v>
      </c>
      <c r="F14125" s="4"/>
    </row>
    <row r="14126" spans="1:6" ht="13.2" x14ac:dyDescent="0.25">
      <c r="A14126" s="5">
        <v>44890.5</v>
      </c>
      <c r="B14126" s="6">
        <v>287.81</v>
      </c>
      <c r="C14126" s="6">
        <v>290.37731000000002</v>
      </c>
      <c r="D14126" s="6">
        <v>8.8412899754461496E-3</v>
      </c>
      <c r="E14126" s="4">
        <f t="shared" si="55"/>
        <v>0.14469652544822947</v>
      </c>
      <c r="F14126" s="4"/>
    </row>
    <row r="14127" spans="1:6" ht="13.2" x14ac:dyDescent="0.25">
      <c r="A14127" s="5">
        <v>44890.541666666664</v>
      </c>
      <c r="B14127" s="6">
        <v>285.64999999999998</v>
      </c>
      <c r="C14127" s="6">
        <v>293.06137000000001</v>
      </c>
      <c r="D14127" s="6">
        <v>2.52894811759053E-2</v>
      </c>
      <c r="E14127" s="4">
        <f t="shared" si="55"/>
        <v>0.14417007597652279</v>
      </c>
      <c r="F14127" s="4"/>
    </row>
    <row r="14128" spans="1:6" ht="13.2" x14ac:dyDescent="0.25">
      <c r="A14128" s="5">
        <v>44890.583333333336</v>
      </c>
      <c r="B14128" s="6">
        <v>298.79000000000002</v>
      </c>
      <c r="C14128" s="6">
        <v>294.64312999999999</v>
      </c>
      <c r="D14128" s="6">
        <v>1.40742124209718E-2</v>
      </c>
      <c r="E14128" s="4">
        <f t="shared" si="55"/>
        <v>0.14243823113390033</v>
      </c>
      <c r="F14128" s="4"/>
    </row>
    <row r="14129" spans="1:6" ht="13.2" x14ac:dyDescent="0.25">
      <c r="A14129" s="5">
        <v>44890.625</v>
      </c>
      <c r="B14129" s="6">
        <v>279.92</v>
      </c>
      <c r="C14129" s="6">
        <v>264.94850000000002</v>
      </c>
      <c r="D14129" s="6">
        <v>5.65072080045744E-2</v>
      </c>
      <c r="E14129" s="4">
        <f t="shared" si="55"/>
        <v>0.13825673277749539</v>
      </c>
      <c r="F14129" s="4"/>
    </row>
    <row r="14130" spans="1:6" ht="13.2" x14ac:dyDescent="0.25">
      <c r="A14130" s="5">
        <v>44890.666666666664</v>
      </c>
      <c r="B14130" s="6">
        <v>205.14</v>
      </c>
      <c r="C14130" s="6">
        <v>206.22326000000001</v>
      </c>
      <c r="D14130" s="6">
        <v>5.2528507211069397E-3</v>
      </c>
      <c r="E14130" s="4">
        <f t="shared" si="55"/>
        <v>0.13523781099033719</v>
      </c>
      <c r="F14130" s="4"/>
    </row>
    <row r="14131" spans="1:6" ht="13.2" x14ac:dyDescent="0.25">
      <c r="A14131" s="5">
        <v>44890.708333333336</v>
      </c>
      <c r="B14131" s="6">
        <v>125.68</v>
      </c>
      <c r="C14131" s="6">
        <v>155.97821999999999</v>
      </c>
      <c r="D14131" s="6">
        <v>0.19424647877120199</v>
      </c>
      <c r="E14131" s="4">
        <f t="shared" si="55"/>
        <v>0.13123877392030586</v>
      </c>
      <c r="F14131" s="4"/>
    </row>
    <row r="14132" spans="1:6" ht="13.2" x14ac:dyDescent="0.25">
      <c r="A14132" s="5">
        <v>44890.75</v>
      </c>
      <c r="B14132" s="6">
        <v>112.27</v>
      </c>
      <c r="C14132" s="6">
        <v>138.95482999999999</v>
      </c>
      <c r="D14132" s="6">
        <v>0.19203960020677199</v>
      </c>
      <c r="E14132" s="4">
        <f t="shared" si="55"/>
        <v>0.12961824048723183</v>
      </c>
      <c r="F14132" s="4"/>
    </row>
    <row r="14133" spans="1:6" ht="13.2" x14ac:dyDescent="0.25">
      <c r="A14133" s="5">
        <v>44890.791666666664</v>
      </c>
      <c r="B14133" s="6">
        <v>113.39</v>
      </c>
      <c r="C14133" s="6">
        <v>138.37281999999999</v>
      </c>
      <c r="D14133" s="6">
        <v>0.18054716236902499</v>
      </c>
      <c r="E14133" s="4">
        <f t="shared" si="55"/>
        <v>0.12501281801006053</v>
      </c>
      <c r="F14133" s="4"/>
    </row>
    <row r="14134" spans="1:6" ht="13.2" x14ac:dyDescent="0.25">
      <c r="A14134" s="5">
        <v>44890.833333333336</v>
      </c>
      <c r="B14134" s="6">
        <v>111.22</v>
      </c>
      <c r="C14134" s="6">
        <v>135.08636000000001</v>
      </c>
      <c r="D14134" s="6">
        <v>0.17667483230727299</v>
      </c>
      <c r="E14134" s="4">
        <f t="shared" si="55"/>
        <v>0.12107036013168332</v>
      </c>
      <c r="F14134" s="4"/>
    </row>
    <row r="14135" spans="1:6" ht="13.2" x14ac:dyDescent="0.25">
      <c r="A14135" s="5">
        <v>44890.875</v>
      </c>
      <c r="B14135" s="6">
        <v>111.42</v>
      </c>
      <c r="C14135" s="6">
        <v>135.56155999999999</v>
      </c>
      <c r="D14135" s="6">
        <v>0.178085587094158</v>
      </c>
      <c r="E14135" s="4">
        <f t="shared" si="55"/>
        <v>0.11838976785347044</v>
      </c>
      <c r="F14135" s="4"/>
    </row>
    <row r="14136" spans="1:6" ht="13.2" x14ac:dyDescent="0.25">
      <c r="A14136" s="5">
        <v>44890.916666666664</v>
      </c>
      <c r="B14136" s="6">
        <v>111.12</v>
      </c>
      <c r="C14136" s="6">
        <v>148.84737999999999</v>
      </c>
      <c r="D14136" s="6">
        <v>0.253463514104178</v>
      </c>
      <c r="E14136" s="4">
        <f t="shared" si="55"/>
        <v>0.11476856726953605</v>
      </c>
      <c r="F14136" s="4"/>
    </row>
    <row r="14137" spans="1:6" ht="13.2" x14ac:dyDescent="0.25">
      <c r="A14137" s="5">
        <v>44890.958333333336</v>
      </c>
      <c r="B14137" s="6">
        <v>131.02000000000001</v>
      </c>
      <c r="C14137" s="6">
        <v>177.89000999999999</v>
      </c>
      <c r="D14137" s="6">
        <v>0.26347747127564902</v>
      </c>
      <c r="E14137" s="4">
        <f t="shared" si="55"/>
        <v>0.10926662937652555</v>
      </c>
      <c r="F14137" s="4"/>
    </row>
    <row r="14138" spans="1:6" ht="13.2" x14ac:dyDescent="0.25">
      <c r="A14138" s="5">
        <v>44891</v>
      </c>
      <c r="B14138" s="6">
        <v>214.97</v>
      </c>
      <c r="C14138" s="6">
        <v>227.60704000000001</v>
      </c>
      <c r="D14138" s="6">
        <v>5.5521305492132397E-2</v>
      </c>
      <c r="E14138" s="4">
        <f t="shared" si="55"/>
        <v>0.10198248644293308</v>
      </c>
      <c r="F14138" s="4"/>
    </row>
    <row r="14139" spans="1:6" ht="13.2" x14ac:dyDescent="0.25">
      <c r="A14139" s="5">
        <v>44891.041666666664</v>
      </c>
      <c r="B14139" s="6">
        <v>293.48</v>
      </c>
      <c r="C14139" s="6">
        <v>263.58942999999999</v>
      </c>
      <c r="D14139" s="6">
        <v>0.11339821175682201</v>
      </c>
      <c r="E14139" s="4">
        <f t="shared" si="55"/>
        <v>0.10603645762924946</v>
      </c>
      <c r="F14139" s="4"/>
    </row>
    <row r="14140" spans="1:6" ht="13.2" x14ac:dyDescent="0.25">
      <c r="A14140" s="5">
        <v>44891.083333333336</v>
      </c>
      <c r="B14140" s="6">
        <v>298.43</v>
      </c>
      <c r="C14140" s="6">
        <v>279.11970000000002</v>
      </c>
      <c r="D14140" s="6">
        <v>6.9182863122882299E-2</v>
      </c>
      <c r="E14140" s="4">
        <f t="shared" si="55"/>
        <v>0.10311393488589425</v>
      </c>
      <c r="F14140" s="4"/>
    </row>
    <row r="14141" spans="1:6" ht="13.2" x14ac:dyDescent="0.25">
      <c r="A14141" s="5">
        <v>44891.125</v>
      </c>
      <c r="B14141" s="6">
        <v>274.01</v>
      </c>
      <c r="C14141" s="6">
        <v>279.34366999999997</v>
      </c>
      <c r="D14141" s="6">
        <v>1.9093577456041799E-2</v>
      </c>
      <c r="E14141" s="4">
        <f t="shared" si="55"/>
        <v>9.8522641183807533E-2</v>
      </c>
      <c r="F14141" s="4"/>
    </row>
    <row r="14142" spans="1:6" ht="13.2" x14ac:dyDescent="0.25">
      <c r="A14142" s="5">
        <v>44891.166666666664</v>
      </c>
      <c r="B14142" s="6">
        <v>253.08</v>
      </c>
      <c r="C14142" s="6">
        <v>278.22584999999998</v>
      </c>
      <c r="D14142" s="6">
        <v>9.0379272810200598E-2</v>
      </c>
      <c r="E14142" s="4">
        <f t="shared" si="55"/>
        <v>9.7526193130666225E-2</v>
      </c>
      <c r="F14142" s="4"/>
    </row>
    <row r="14143" spans="1:6" ht="13.2" x14ac:dyDescent="0.25">
      <c r="A14143" s="5">
        <v>44891.208333333336</v>
      </c>
      <c r="B14143" s="6">
        <v>241.13</v>
      </c>
      <c r="C14143" s="6">
        <v>280.29989999999998</v>
      </c>
      <c r="D14143" s="6">
        <v>0.13974282545231001</v>
      </c>
      <c r="E14143" s="4">
        <f t="shared" si="55"/>
        <v>9.7066241710101323E-2</v>
      </c>
      <c r="F14143" s="4"/>
    </row>
    <row r="14144" spans="1:6" ht="13.2" x14ac:dyDescent="0.25">
      <c r="A14144" s="5">
        <v>44891.25</v>
      </c>
      <c r="B14144" s="6">
        <v>243.13</v>
      </c>
      <c r="C14144" s="6">
        <v>280.52746000000002</v>
      </c>
      <c r="D14144" s="6">
        <v>0.13331122735720699</v>
      </c>
      <c r="E14144" s="4">
        <f t="shared" si="55"/>
        <v>9.7984649413827452E-2</v>
      </c>
      <c r="F14144" s="4"/>
    </row>
    <row r="14145" spans="1:6" ht="13.2" x14ac:dyDescent="0.25">
      <c r="A14145" s="5">
        <v>44891.291666666664</v>
      </c>
      <c r="B14145" s="6">
        <v>272.39999999999998</v>
      </c>
      <c r="C14145" s="6">
        <v>277.16109999999998</v>
      </c>
      <c r="D14145" s="6">
        <v>1.71780960603778E-2</v>
      </c>
      <c r="E14145" s="4">
        <f t="shared" si="55"/>
        <v>9.6687960955779154E-2</v>
      </c>
      <c r="F14145" s="4"/>
    </row>
    <row r="14146" spans="1:6" ht="13.2" x14ac:dyDescent="0.25">
      <c r="A14146" s="5">
        <v>44891.333333333336</v>
      </c>
      <c r="B14146" s="6">
        <v>280.98</v>
      </c>
      <c r="C14146" s="6">
        <v>274.03507999999999</v>
      </c>
      <c r="D14146" s="6">
        <v>2.5343178690845E-2</v>
      </c>
      <c r="E14146" s="4">
        <f t="shared" si="55"/>
        <v>9.5585268476616095E-2</v>
      </c>
      <c r="F14146" s="4"/>
    </row>
    <row r="14147" spans="1:6" ht="13.2" x14ac:dyDescent="0.25">
      <c r="A14147" s="5">
        <v>44891.375</v>
      </c>
      <c r="B14147" s="6">
        <v>293.36</v>
      </c>
      <c r="C14147" s="6">
        <v>271.01625999999999</v>
      </c>
      <c r="D14147" s="6">
        <v>8.2444278435544804E-2</v>
      </c>
      <c r="E14147" s="4">
        <f t="shared" si="55"/>
        <v>9.6930448319243731E-2</v>
      </c>
      <c r="F14147" s="4"/>
    </row>
    <row r="14148" spans="1:6" ht="13.2" x14ac:dyDescent="0.25">
      <c r="A14148" s="5">
        <v>44891.416666666664</v>
      </c>
      <c r="B14148" s="6">
        <v>293.55</v>
      </c>
      <c r="C14148" s="6">
        <v>270.50000999999997</v>
      </c>
      <c r="D14148" s="6">
        <v>8.5212529197318795E-2</v>
      </c>
      <c r="E14148" s="4">
        <f t="shared" si="55"/>
        <v>9.9732487167057127E-2</v>
      </c>
      <c r="F14148" s="4"/>
    </row>
    <row r="14149" spans="1:6" ht="13.2" x14ac:dyDescent="0.25">
      <c r="A14149" s="5">
        <v>44891.458333333336</v>
      </c>
      <c r="B14149" s="6">
        <v>287.2</v>
      </c>
      <c r="C14149" s="6">
        <v>269.96228000000002</v>
      </c>
      <c r="D14149" s="6">
        <v>6.3852327814093002E-2</v>
      </c>
      <c r="E14149" s="4">
        <f t="shared" si="55"/>
        <v>0.10179830758633489</v>
      </c>
      <c r="F14149" s="4"/>
    </row>
    <row r="14150" spans="1:6" ht="13.2" x14ac:dyDescent="0.25">
      <c r="A14150" s="5">
        <v>44891.5</v>
      </c>
      <c r="B14150" s="6">
        <v>282.36</v>
      </c>
      <c r="C14150" s="6">
        <v>269.18324999999999</v>
      </c>
      <c r="D14150" s="6">
        <v>4.8950854111464999E-2</v>
      </c>
      <c r="E14150" s="4">
        <f t="shared" si="55"/>
        <v>0.1034695394253357</v>
      </c>
      <c r="F14150" s="4"/>
    </row>
    <row r="14151" spans="1:6" ht="13.2" x14ac:dyDescent="0.25">
      <c r="A14151" s="5">
        <v>44891.541666666664</v>
      </c>
      <c r="B14151" s="6">
        <v>271.35000000000002</v>
      </c>
      <c r="C14151" s="6">
        <v>268.57080000000002</v>
      </c>
      <c r="D14151" s="6">
        <v>1.03481093253622E-2</v>
      </c>
      <c r="E14151" s="4">
        <f t="shared" si="55"/>
        <v>0.1028469822648964</v>
      </c>
      <c r="F14151" s="4"/>
    </row>
    <row r="14152" spans="1:6" ht="13.2" x14ac:dyDescent="0.25">
      <c r="A14152" s="5">
        <v>44891.583333333336</v>
      </c>
      <c r="B14152" s="6">
        <v>262.17</v>
      </c>
      <c r="C14152" s="6">
        <v>262.88830000000002</v>
      </c>
      <c r="D14152" s="6">
        <v>2.7323391721883299E-3</v>
      </c>
      <c r="E14152" s="4">
        <f t="shared" si="55"/>
        <v>0.10237440421286374</v>
      </c>
      <c r="F14152" s="4"/>
    </row>
    <row r="14153" spans="1:6" ht="13.2" x14ac:dyDescent="0.25">
      <c r="A14153" s="5">
        <v>44891.625</v>
      </c>
      <c r="B14153" s="6">
        <v>243.47</v>
      </c>
      <c r="C14153" s="6">
        <v>232.93284</v>
      </c>
      <c r="D14153" s="6">
        <v>4.52369017610397E-2</v>
      </c>
      <c r="E14153" s="4">
        <f t="shared" si="55"/>
        <v>0.10190480811938313</v>
      </c>
      <c r="F14153" s="4"/>
    </row>
    <row r="14154" spans="1:6" ht="13.2" x14ac:dyDescent="0.25">
      <c r="A14154" s="5">
        <v>44891.666666666664</v>
      </c>
      <c r="B14154" s="6">
        <v>180.17</v>
      </c>
      <c r="C14154" s="6">
        <v>185.04024999999999</v>
      </c>
      <c r="D14154" s="6">
        <v>2.6319949308326099E-2</v>
      </c>
      <c r="E14154" s="4">
        <f t="shared" si="55"/>
        <v>0.10278260389385058</v>
      </c>
      <c r="F14154" s="4"/>
    </row>
    <row r="14155" spans="1:6" ht="13.2" x14ac:dyDescent="0.25">
      <c r="A14155" s="5">
        <v>44891.708333333336</v>
      </c>
      <c r="B14155" s="6">
        <v>104.98</v>
      </c>
      <c r="C14155" s="6">
        <v>147.42409000000001</v>
      </c>
      <c r="D14155" s="6">
        <v>0.287904710824397</v>
      </c>
      <c r="E14155" s="4">
        <f t="shared" si="55"/>
        <v>0.10668503022940039</v>
      </c>
      <c r="F14155" s="4"/>
    </row>
    <row r="14156" spans="1:6" ht="13.2" x14ac:dyDescent="0.25">
      <c r="A14156" s="5">
        <v>44891.75</v>
      </c>
      <c r="B14156" s="6">
        <v>92.34</v>
      </c>
      <c r="C14156" s="6">
        <v>136.10122000000001</v>
      </c>
      <c r="D14156" s="6">
        <v>0.321534369787427</v>
      </c>
      <c r="E14156" s="4">
        <f t="shared" si="55"/>
        <v>0.11208064562859434</v>
      </c>
      <c r="F14156" s="4"/>
    </row>
    <row r="14157" spans="1:6" ht="13.2" x14ac:dyDescent="0.25">
      <c r="A14157" s="5">
        <v>44891.791666666664</v>
      </c>
      <c r="B14157" s="6">
        <v>90.02</v>
      </c>
      <c r="C14157" s="6">
        <v>135.80266</v>
      </c>
      <c r="D14157" s="6">
        <v>0.337126386184188</v>
      </c>
      <c r="E14157" s="4">
        <f t="shared" si="55"/>
        <v>0.11860477995422614</v>
      </c>
      <c r="F14157" s="4"/>
    </row>
    <row r="14158" spans="1:6" ht="13.2" x14ac:dyDescent="0.25">
      <c r="A14158" s="5">
        <v>44891.833333333336</v>
      </c>
      <c r="B14158" s="6">
        <v>84.26</v>
      </c>
      <c r="C14158" s="6">
        <v>132.50492</v>
      </c>
      <c r="D14158" s="6">
        <v>0.364099084018917</v>
      </c>
      <c r="E14158" s="4">
        <f t="shared" si="55"/>
        <v>0.12641412377554459</v>
      </c>
      <c r="F14158" s="4"/>
    </row>
    <row r="14159" spans="1:6" ht="13.2" x14ac:dyDescent="0.25">
      <c r="A14159" s="5">
        <v>44891.875</v>
      </c>
      <c r="B14159" s="6">
        <v>76.55</v>
      </c>
      <c r="C14159" s="6">
        <v>134.02651</v>
      </c>
      <c r="D14159" s="6">
        <v>0.42884433833276703</v>
      </c>
      <c r="E14159" s="4">
        <f t="shared" si="55"/>
        <v>0.13686240507715333</v>
      </c>
      <c r="F14159" s="4"/>
    </row>
    <row r="14160" spans="1:6" ht="13.2" x14ac:dyDescent="0.25">
      <c r="A14160" s="5">
        <v>44891.916666666664</v>
      </c>
      <c r="B14160" s="6">
        <v>75.099999999999994</v>
      </c>
      <c r="C14160" s="6">
        <v>149.21355</v>
      </c>
      <c r="D14160" s="6">
        <v>0.49669450261052001</v>
      </c>
      <c r="E14160" s="4">
        <f t="shared" si="55"/>
        <v>0.14699702959825092</v>
      </c>
      <c r="F14160" s="4"/>
    </row>
    <row r="14161" spans="1:6" ht="13.2" x14ac:dyDescent="0.25">
      <c r="A14161" s="5">
        <v>44891.958333333336</v>
      </c>
      <c r="B14161" s="6">
        <v>90.13</v>
      </c>
      <c r="C14161" s="6">
        <v>179.79203000000001</v>
      </c>
      <c r="D14161" s="6">
        <v>0.49869857968676301</v>
      </c>
      <c r="E14161" s="4">
        <f t="shared" si="55"/>
        <v>0.15679790911538066</v>
      </c>
      <c r="F14161" s="4"/>
    </row>
    <row r="14162" spans="1:6" ht="13.2" x14ac:dyDescent="0.25">
      <c r="A14162" s="5">
        <v>44892</v>
      </c>
      <c r="B14162" s="6">
        <v>173.06</v>
      </c>
      <c r="C14162" s="6">
        <v>221.84311</v>
      </c>
      <c r="D14162" s="6">
        <v>0.219899144039226</v>
      </c>
      <c r="E14162" s="4">
        <f t="shared" si="55"/>
        <v>0.16364698572150957</v>
      </c>
      <c r="F14162" s="4"/>
    </row>
    <row r="14163" spans="1:6" ht="13.2" x14ac:dyDescent="0.25">
      <c r="A14163" s="5">
        <v>44892.041666666664</v>
      </c>
      <c r="B14163" s="6">
        <v>229.57</v>
      </c>
      <c r="C14163" s="6">
        <v>255.65765999999999</v>
      </c>
      <c r="D14163" s="6">
        <v>0.102041378302531</v>
      </c>
      <c r="E14163" s="4">
        <f t="shared" si="55"/>
        <v>0.16317378432758076</v>
      </c>
      <c r="F14163" s="4"/>
    </row>
    <row r="14164" spans="1:6" ht="13.2" x14ac:dyDescent="0.25">
      <c r="A14164" s="5">
        <v>44892.083333333336</v>
      </c>
      <c r="B14164" s="6">
        <v>228.47</v>
      </c>
      <c r="C14164" s="6">
        <v>269.36703999999997</v>
      </c>
      <c r="D14164" s="6">
        <v>0.15182644469048601</v>
      </c>
      <c r="E14164" s="4">
        <f t="shared" si="55"/>
        <v>0.1666172668928976</v>
      </c>
      <c r="F14164" s="4"/>
    </row>
    <row r="14165" spans="1:6" ht="13.2" x14ac:dyDescent="0.25">
      <c r="A14165" s="5">
        <v>44892.125</v>
      </c>
      <c r="B14165" s="6">
        <v>239.36</v>
      </c>
      <c r="C14165" s="6">
        <v>267.67833000000002</v>
      </c>
      <c r="D14165" s="6">
        <v>0.105792388946837</v>
      </c>
      <c r="E14165" s="4">
        <f t="shared" si="55"/>
        <v>0.17022971737168072</v>
      </c>
      <c r="F14165" s="4"/>
    </row>
    <row r="14166" spans="1:6" ht="13.2" x14ac:dyDescent="0.25">
      <c r="A14166" s="5">
        <v>44892.166666666664</v>
      </c>
      <c r="B14166" s="6">
        <v>241.5</v>
      </c>
      <c r="C14166" s="6">
        <v>265.86241000000001</v>
      </c>
      <c r="D14166" s="6">
        <v>9.1635406449524004E-2</v>
      </c>
      <c r="E14166" s="4">
        <f t="shared" si="55"/>
        <v>0.17028205627331919</v>
      </c>
      <c r="F14166" s="4"/>
    </row>
    <row r="14167" spans="1:6" ht="13.2" x14ac:dyDescent="0.25">
      <c r="A14167" s="5">
        <v>44892.208333333336</v>
      </c>
      <c r="B14167" s="6">
        <v>246.77</v>
      </c>
      <c r="C14167" s="6">
        <v>268.84566000000001</v>
      </c>
      <c r="D14167" s="6">
        <v>8.2112763137035499E-2</v>
      </c>
      <c r="E14167" s="4">
        <f t="shared" si="55"/>
        <v>0.16788080367684943</v>
      </c>
      <c r="F14167" s="4"/>
    </row>
    <row r="14168" spans="1:6" ht="13.2" x14ac:dyDescent="0.25">
      <c r="A14168" s="5">
        <v>44892.25</v>
      </c>
      <c r="B14168" s="6">
        <v>242.88</v>
      </c>
      <c r="C14168" s="6">
        <v>269.23703</v>
      </c>
      <c r="D14168" s="6">
        <v>9.7895263515572095E-2</v>
      </c>
      <c r="E14168" s="4">
        <f t="shared" si="55"/>
        <v>0.16640513851678129</v>
      </c>
      <c r="F14168" s="4"/>
    </row>
    <row r="14169" spans="1:6" ht="13.2" x14ac:dyDescent="0.25">
      <c r="A14169" s="5">
        <v>44892.291666666664</v>
      </c>
      <c r="B14169" s="6">
        <v>235.19</v>
      </c>
      <c r="C14169" s="6">
        <v>264.48509999999999</v>
      </c>
      <c r="D14169" s="6">
        <v>0.11076276130489</v>
      </c>
      <c r="E14169" s="4">
        <f t="shared" si="55"/>
        <v>0.17030449956863594</v>
      </c>
      <c r="F14169" s="4"/>
    </row>
    <row r="14170" spans="1:6" ht="13.2" x14ac:dyDescent="0.25">
      <c r="A14170" s="5">
        <v>44892.333333333336</v>
      </c>
      <c r="B14170" s="6">
        <v>240.21</v>
      </c>
      <c r="C14170" s="6">
        <v>261.96377999999999</v>
      </c>
      <c r="D14170" s="6">
        <v>8.3041174623453506E-2</v>
      </c>
      <c r="E14170" s="4">
        <f t="shared" si="55"/>
        <v>0.17270858273249465</v>
      </c>
      <c r="F14170" s="4"/>
    </row>
    <row r="14171" spans="1:6" ht="13.2" x14ac:dyDescent="0.25">
      <c r="A14171" s="5">
        <v>44892.375</v>
      </c>
      <c r="B14171" s="6">
        <v>239.99</v>
      </c>
      <c r="C14171" s="6">
        <v>261.22948000000002</v>
      </c>
      <c r="D14171" s="6">
        <v>8.1305831179543694E-2</v>
      </c>
      <c r="E14171" s="4">
        <f t="shared" si="55"/>
        <v>0.17266114743016128</v>
      </c>
      <c r="F14171" s="4"/>
    </row>
    <row r="14172" spans="1:6" ht="13.2" x14ac:dyDescent="0.25">
      <c r="A14172" s="5">
        <v>44892.416666666664</v>
      </c>
      <c r="B14172" s="6">
        <v>245.14</v>
      </c>
      <c r="C14172" s="6">
        <v>262.40830999999997</v>
      </c>
      <c r="D14172" s="6">
        <v>6.5807024175415701E-2</v>
      </c>
      <c r="E14172" s="4">
        <f t="shared" si="55"/>
        <v>0.17185258472091533</v>
      </c>
      <c r="F14172" s="4"/>
    </row>
    <row r="14173" spans="1:6" ht="13.2" x14ac:dyDescent="0.25">
      <c r="A14173" s="5">
        <v>44892.458333333336</v>
      </c>
      <c r="B14173" s="6">
        <v>253.26</v>
      </c>
      <c r="C14173" s="6">
        <v>262.56223999999997</v>
      </c>
      <c r="D14173" s="6">
        <v>3.5428704447372103E-2</v>
      </c>
      <c r="E14173" s="4">
        <f t="shared" si="55"/>
        <v>0.17066826708063529</v>
      </c>
      <c r="F14173" s="4"/>
    </row>
    <row r="14174" spans="1:6" ht="13.2" x14ac:dyDescent="0.25">
      <c r="A14174" s="5">
        <v>44892.5</v>
      </c>
      <c r="B14174" s="6">
        <v>263.02</v>
      </c>
      <c r="C14174" s="6">
        <v>263.18792999999999</v>
      </c>
      <c r="D14174" s="6">
        <v>6.3806117552584005E-4</v>
      </c>
      <c r="E14174" s="4">
        <f t="shared" si="55"/>
        <v>0.16865523404163782</v>
      </c>
      <c r="F14174" s="4"/>
    </row>
    <row r="14175" spans="1:6" ht="13.2" x14ac:dyDescent="0.25">
      <c r="A14175" s="5">
        <v>44892.541666666664</v>
      </c>
      <c r="B14175" s="6">
        <v>262.51</v>
      </c>
      <c r="C14175" s="6">
        <v>264.68225000000001</v>
      </c>
      <c r="D14175" s="6">
        <v>8.2070104814358294E-3</v>
      </c>
      <c r="E14175" s="4">
        <f t="shared" si="55"/>
        <v>0.16856602158980752</v>
      </c>
      <c r="F14175" s="4"/>
    </row>
    <row r="14176" spans="1:6" ht="13.2" x14ac:dyDescent="0.25">
      <c r="A14176" s="5">
        <v>44892.583333333336</v>
      </c>
      <c r="B14176" s="6">
        <v>261.39999999999998</v>
      </c>
      <c r="C14176" s="6">
        <v>260.66586999999998</v>
      </c>
      <c r="D14176" s="6">
        <v>2.8163641062790199E-3</v>
      </c>
      <c r="E14176" s="4">
        <f t="shared" si="55"/>
        <v>0.16856952262872801</v>
      </c>
      <c r="F14176" s="4"/>
    </row>
    <row r="14177" spans="1:6" ht="13.2" x14ac:dyDescent="0.25">
      <c r="A14177" s="5">
        <v>44892.625</v>
      </c>
      <c r="B14177" s="6">
        <v>254.98</v>
      </c>
      <c r="C14177" s="6">
        <v>231.75066000000001</v>
      </c>
      <c r="D14177" s="6">
        <v>0.10023419135030701</v>
      </c>
      <c r="E14177" s="4">
        <f t="shared" si="55"/>
        <v>0.1708610763616141</v>
      </c>
      <c r="F14177" s="4"/>
    </row>
    <row r="14178" spans="1:6" ht="13.2" x14ac:dyDescent="0.25">
      <c r="A14178" s="5">
        <v>44892.666666666664</v>
      </c>
      <c r="B14178" s="6">
        <v>189.44</v>
      </c>
      <c r="C14178" s="6">
        <v>183.28897000000001</v>
      </c>
      <c r="D14178" s="6">
        <v>3.3559193441918399E-2</v>
      </c>
      <c r="E14178" s="4">
        <f t="shared" si="55"/>
        <v>0.17116271153384718</v>
      </c>
      <c r="F14178" s="4"/>
    </row>
    <row r="14179" spans="1:6" ht="13.2" x14ac:dyDescent="0.25">
      <c r="A14179" s="5">
        <v>44892.708333333336</v>
      </c>
      <c r="B14179" s="6">
        <v>97.97</v>
      </c>
      <c r="C14179" s="6">
        <v>144.35876999999999</v>
      </c>
      <c r="D14179" s="6">
        <v>0.32134362186654802</v>
      </c>
      <c r="E14179" s="4">
        <f t="shared" si="55"/>
        <v>0.17255599949393677</v>
      </c>
      <c r="F14179" s="4"/>
    </row>
    <row r="14180" spans="1:6" ht="13.2" x14ac:dyDescent="0.25">
      <c r="A14180" s="5">
        <v>44892.75</v>
      </c>
      <c r="B14180" s="6">
        <v>95.86</v>
      </c>
      <c r="C14180" s="6">
        <v>133.46991</v>
      </c>
      <c r="D14180" s="6">
        <v>0.28178568487833699</v>
      </c>
      <c r="E14180" s="4">
        <f t="shared" si="55"/>
        <v>0.17089980428939136</v>
      </c>
      <c r="F14180" s="4"/>
    </row>
    <row r="14181" spans="1:6" ht="13.2" x14ac:dyDescent="0.25">
      <c r="A14181" s="5">
        <v>44892.791666666664</v>
      </c>
      <c r="B14181" s="6">
        <v>89.2</v>
      </c>
      <c r="C14181" s="6">
        <v>137.22413</v>
      </c>
      <c r="D14181" s="6">
        <v>0.349968551449369</v>
      </c>
      <c r="E14181" s="4">
        <f t="shared" si="55"/>
        <v>0.17143489450877394</v>
      </c>
      <c r="F14181" s="4"/>
    </row>
    <row r="14182" spans="1:6" ht="13.2" x14ac:dyDescent="0.25">
      <c r="A14182" s="5">
        <v>44892.833333333336</v>
      </c>
      <c r="B14182" s="6">
        <v>91.9</v>
      </c>
      <c r="C14182" s="6">
        <v>137.62751</v>
      </c>
      <c r="D14182" s="6">
        <v>0.33225559337664301</v>
      </c>
      <c r="E14182" s="4">
        <f t="shared" si="55"/>
        <v>0.17010808239867917</v>
      </c>
      <c r="F14182" s="4"/>
    </row>
    <row r="14183" spans="1:6" ht="13.2" x14ac:dyDescent="0.25">
      <c r="A14183" s="5">
        <v>44892.875</v>
      </c>
      <c r="B14183" s="6">
        <v>95.64</v>
      </c>
      <c r="C14183" s="6">
        <v>138.06566000000001</v>
      </c>
      <c r="D14183" s="6">
        <v>0.30728611299869901</v>
      </c>
      <c r="E14183" s="4">
        <f t="shared" si="55"/>
        <v>0.16504315634309299</v>
      </c>
      <c r="F14183" s="4"/>
    </row>
    <row r="14184" spans="1:6" ht="13.2" x14ac:dyDescent="0.25">
      <c r="A14184" s="5">
        <v>44892.916666666664</v>
      </c>
      <c r="B14184" s="6">
        <v>88.95</v>
      </c>
      <c r="C14184" s="6">
        <v>149.75817000000001</v>
      </c>
      <c r="D14184" s="6">
        <v>0.40604242159208997</v>
      </c>
      <c r="E14184" s="4">
        <f t="shared" si="55"/>
        <v>0.16126598630065839</v>
      </c>
      <c r="F14184" s="4"/>
    </row>
    <row r="14185" spans="1:6" ht="13.2" x14ac:dyDescent="0.25">
      <c r="A14185" s="5">
        <v>44892.958333333336</v>
      </c>
      <c r="B14185" s="6">
        <v>95.99</v>
      </c>
      <c r="C14185" s="6">
        <v>177.59503000000001</v>
      </c>
      <c r="D14185" s="6">
        <v>0.45950064030507998</v>
      </c>
      <c r="E14185" s="4">
        <f t="shared" si="55"/>
        <v>0.15963273882642159</v>
      </c>
      <c r="F14185" s="4"/>
    </row>
    <row r="14186" spans="1:6" ht="13.2" x14ac:dyDescent="0.25">
      <c r="A14186" s="5">
        <v>44893</v>
      </c>
      <c r="B14186" s="6">
        <v>187.74</v>
      </c>
      <c r="C14186" s="6">
        <v>185.53416000000001</v>
      </c>
      <c r="D14186" s="6">
        <v>1.18891313599608E-2</v>
      </c>
      <c r="E14186" s="4">
        <f t="shared" si="55"/>
        <v>0.15096565496478556</v>
      </c>
      <c r="F14186" s="4"/>
    </row>
    <row r="14187" spans="1:6" ht="13.2" x14ac:dyDescent="0.25">
      <c r="A14187" s="5">
        <v>44893.041666666664</v>
      </c>
      <c r="B14187" s="6">
        <v>249.29</v>
      </c>
      <c r="C14187" s="6">
        <v>221.33974000000001</v>
      </c>
      <c r="D14187" s="6">
        <v>0.12627763997554101</v>
      </c>
      <c r="E14187" s="4">
        <f t="shared" si="55"/>
        <v>0.15197549920116096</v>
      </c>
      <c r="F14187" s="4"/>
    </row>
    <row r="14188" spans="1:6" ht="13.2" x14ac:dyDescent="0.25">
      <c r="A14188" s="5">
        <v>44893.083333333336</v>
      </c>
      <c r="B14188" s="6">
        <v>255.15</v>
      </c>
      <c r="C14188" s="6">
        <v>241.17740000000001</v>
      </c>
      <c r="D14188" s="6">
        <v>5.7934947470202398E-2</v>
      </c>
      <c r="E14188" s="4">
        <f t="shared" si="55"/>
        <v>0.14806335348364913</v>
      </c>
      <c r="F14188" s="4"/>
    </row>
    <row r="14189" spans="1:6" ht="13.2" x14ac:dyDescent="0.25">
      <c r="A14189" s="5">
        <v>44893.125</v>
      </c>
      <c r="B14189" s="6">
        <v>250.69</v>
      </c>
      <c r="C14189" s="6">
        <v>245.21268000000001</v>
      </c>
      <c r="D14189" s="6">
        <v>2.2337017808377501E-2</v>
      </c>
      <c r="E14189" s="4">
        <f t="shared" si="55"/>
        <v>0.14458604635288</v>
      </c>
      <c r="F14189" s="4"/>
    </row>
    <row r="14190" spans="1:6" ht="13.2" x14ac:dyDescent="0.25">
      <c r="A14190" s="5">
        <v>44893.166666666664</v>
      </c>
      <c r="B14190" s="6">
        <v>237.12</v>
      </c>
      <c r="C14190" s="6">
        <v>243.49399</v>
      </c>
      <c r="D14190" s="6">
        <v>2.6177196406367099E-2</v>
      </c>
      <c r="E14190" s="4">
        <f t="shared" si="55"/>
        <v>0.14185862093441515</v>
      </c>
      <c r="F14190" s="4"/>
    </row>
    <row r="14191" spans="1:6" ht="13.2" x14ac:dyDescent="0.25">
      <c r="A14191" s="5">
        <v>44893.208333333336</v>
      </c>
      <c r="B14191" s="6">
        <v>222.05</v>
      </c>
      <c r="C14191" s="6">
        <v>242.46109000000001</v>
      </c>
      <c r="D14191" s="6">
        <v>8.4182950757170902E-2</v>
      </c>
      <c r="E14191" s="4">
        <f t="shared" si="55"/>
        <v>0.14194487875192077</v>
      </c>
      <c r="F14191" s="4"/>
    </row>
    <row r="14192" spans="1:6" ht="13.2" x14ac:dyDescent="0.25">
      <c r="A14192" s="5">
        <v>44893.25</v>
      </c>
      <c r="B14192" s="6">
        <v>248.99</v>
      </c>
      <c r="C14192" s="6">
        <v>240.15443999999999</v>
      </c>
      <c r="D14192" s="6">
        <v>3.6791158223016797E-2</v>
      </c>
      <c r="E14192" s="4">
        <f t="shared" si="55"/>
        <v>0.13939887436473097</v>
      </c>
      <c r="F14192" s="4"/>
    </row>
    <row r="14193" spans="1:6" ht="13.2" x14ac:dyDescent="0.25">
      <c r="A14193" s="5">
        <v>44893.291666666664</v>
      </c>
      <c r="B14193" s="6">
        <v>224.38</v>
      </c>
      <c r="C14193" s="6">
        <v>235.19134</v>
      </c>
      <c r="D14193" s="6">
        <v>4.5968274171999703E-2</v>
      </c>
      <c r="E14193" s="4">
        <f t="shared" si="55"/>
        <v>0.13669910406752722</v>
      </c>
      <c r="F14193" s="4"/>
    </row>
    <row r="14194" spans="1:6" ht="13.2" x14ac:dyDescent="0.25">
      <c r="A14194" s="5">
        <v>44893.333333333336</v>
      </c>
      <c r="B14194" s="6">
        <v>219.47</v>
      </c>
      <c r="C14194" s="6">
        <v>232.01519999999999</v>
      </c>
      <c r="D14194" s="6">
        <v>5.4070595374785702E-2</v>
      </c>
      <c r="E14194" s="4">
        <f t="shared" si="55"/>
        <v>0.13549199659883274</v>
      </c>
      <c r="F14194" s="4"/>
    </row>
    <row r="14195" spans="1:6" ht="13.2" x14ac:dyDescent="0.25">
      <c r="A14195" s="5">
        <v>44893.375</v>
      </c>
      <c r="B14195" s="6">
        <v>226.93</v>
      </c>
      <c r="C14195" s="6">
        <v>229.20264</v>
      </c>
      <c r="D14195" s="6">
        <v>9.9154180772088596E-3</v>
      </c>
      <c r="E14195" s="4">
        <f t="shared" si="55"/>
        <v>0.13251739605290211</v>
      </c>
      <c r="F14195" s="4"/>
    </row>
    <row r="14196" spans="1:6" ht="13.2" x14ac:dyDescent="0.25">
      <c r="A14196" s="5">
        <v>44893.416666666664</v>
      </c>
      <c r="B14196" s="6">
        <v>225.44</v>
      </c>
      <c r="C14196" s="6">
        <v>227.50931</v>
      </c>
      <c r="D14196" s="6">
        <v>9.0954959161891006E-3</v>
      </c>
      <c r="E14196" s="4">
        <f t="shared" si="55"/>
        <v>0.13015441570876768</v>
      </c>
      <c r="F14196" s="4"/>
    </row>
    <row r="14197" spans="1:6" ht="13.2" x14ac:dyDescent="0.25">
      <c r="A14197" s="5">
        <v>44893.458333333336</v>
      </c>
      <c r="B14197" s="6">
        <v>220.83</v>
      </c>
      <c r="C14197" s="6">
        <v>228.23043999999999</v>
      </c>
      <c r="D14197" s="6">
        <v>3.2425297869994797E-2</v>
      </c>
      <c r="E14197" s="4">
        <f t="shared" si="55"/>
        <v>0.13002927376804363</v>
      </c>
      <c r="F14197" s="4"/>
    </row>
    <row r="14198" spans="1:6" ht="13.2" x14ac:dyDescent="0.25">
      <c r="A14198" s="5">
        <v>44893.5</v>
      </c>
      <c r="B14198" s="6">
        <v>214.55</v>
      </c>
      <c r="C14198" s="6">
        <v>232.39894000000001</v>
      </c>
      <c r="D14198" s="6">
        <v>7.6803018120478503E-2</v>
      </c>
      <c r="E14198" s="4">
        <f t="shared" si="55"/>
        <v>0.13320281364074998</v>
      </c>
      <c r="F14198" s="4"/>
    </row>
    <row r="14199" spans="1:6" ht="13.2" x14ac:dyDescent="0.25">
      <c r="A14199" s="5">
        <v>44893.541666666664</v>
      </c>
      <c r="B14199" s="6">
        <v>209.15</v>
      </c>
      <c r="C14199" s="6">
        <v>234.69351</v>
      </c>
      <c r="D14199" s="6">
        <v>0.10883773479718201</v>
      </c>
      <c r="E14199" s="4">
        <f t="shared" si="55"/>
        <v>0.13739576048723942</v>
      </c>
      <c r="F14199" s="4"/>
    </row>
    <row r="14200" spans="1:6" ht="13.2" x14ac:dyDescent="0.25">
      <c r="A14200" s="5">
        <v>44893.583333333336</v>
      </c>
      <c r="B14200" s="6">
        <v>199.54</v>
      </c>
      <c r="C14200" s="6">
        <v>226.18567999999999</v>
      </c>
      <c r="D14200" s="6">
        <v>0.117804451634603</v>
      </c>
      <c r="E14200" s="4">
        <f t="shared" si="55"/>
        <v>0.14218693080091957</v>
      </c>
      <c r="F14200" s="4"/>
    </row>
    <row r="14201" spans="1:6" ht="13.2" x14ac:dyDescent="0.25">
      <c r="A14201" s="5">
        <v>44893.625</v>
      </c>
      <c r="B14201" s="6">
        <v>236.39</v>
      </c>
      <c r="C14201" s="6">
        <v>197.0548</v>
      </c>
      <c r="D14201" s="6">
        <v>0.19961553841875401</v>
      </c>
      <c r="E14201" s="4">
        <f t="shared" si="55"/>
        <v>0.14632782026210486</v>
      </c>
      <c r="F14201" s="4"/>
    </row>
    <row r="14202" spans="1:6" ht="13.2" x14ac:dyDescent="0.25">
      <c r="A14202" s="5">
        <v>44893.666666666664</v>
      </c>
      <c r="B14202" s="6">
        <v>208.95</v>
      </c>
      <c r="C14202" s="6">
        <v>155.56809000000001</v>
      </c>
      <c r="D14202" s="6">
        <v>0.34314177155482101</v>
      </c>
      <c r="E14202" s="4">
        <f t="shared" si="55"/>
        <v>0.15922709435014248</v>
      </c>
      <c r="F14202" s="4"/>
    </row>
    <row r="14203" spans="1:6" ht="13.2" x14ac:dyDescent="0.25">
      <c r="A14203" s="5">
        <v>44893.708333333336</v>
      </c>
      <c r="B14203" s="6">
        <v>150.05000000000001</v>
      </c>
      <c r="C14203" s="6">
        <v>121.10673</v>
      </c>
      <c r="D14203" s="6">
        <v>0.23898977373098901</v>
      </c>
      <c r="E14203" s="4">
        <f t="shared" si="55"/>
        <v>0.15579568401116087</v>
      </c>
      <c r="F14203" s="4"/>
    </row>
    <row r="14204" spans="1:6" ht="13.2" x14ac:dyDescent="0.25">
      <c r="A14204" s="5">
        <v>44893.75</v>
      </c>
      <c r="B14204" s="6">
        <v>132.01</v>
      </c>
      <c r="C14204" s="6">
        <v>108.13487000000001</v>
      </c>
      <c r="D14204" s="6">
        <v>0.220790296414098</v>
      </c>
      <c r="E14204" s="4">
        <f t="shared" si="55"/>
        <v>0.15325420949181759</v>
      </c>
      <c r="F14204" s="4"/>
    </row>
    <row r="14205" spans="1:6" ht="13.2" x14ac:dyDescent="0.25">
      <c r="A14205" s="5">
        <v>44893.791666666664</v>
      </c>
      <c r="B14205" s="6">
        <v>120.13</v>
      </c>
      <c r="C14205" s="6">
        <v>108.9987</v>
      </c>
      <c r="D14205" s="6">
        <v>0.102123236332176</v>
      </c>
      <c r="E14205" s="4">
        <f t="shared" si="55"/>
        <v>0.14292732136193451</v>
      </c>
      <c r="F14205" s="4"/>
    </row>
    <row r="14206" spans="1:6" ht="13.2" x14ac:dyDescent="0.25">
      <c r="A14206" s="5">
        <v>44893.833333333336</v>
      </c>
      <c r="B14206" s="6">
        <v>117.16</v>
      </c>
      <c r="C14206" s="6">
        <v>110.68943</v>
      </c>
      <c r="D14206" s="6">
        <v>5.8456981845511298E-2</v>
      </c>
      <c r="E14206" s="4">
        <f t="shared" si="55"/>
        <v>0.1315190458814707</v>
      </c>
      <c r="F14206" s="4"/>
    </row>
    <row r="14207" spans="1:6" ht="13.2" x14ac:dyDescent="0.25">
      <c r="A14207" s="5">
        <v>44893.875</v>
      </c>
      <c r="B14207" s="6">
        <v>110.83</v>
      </c>
      <c r="C14207" s="6">
        <v>112.18375</v>
      </c>
      <c r="D14207" s="6">
        <v>1.20672557299965E-2</v>
      </c>
      <c r="E14207" s="4">
        <f t="shared" si="55"/>
        <v>0.11921826016194143</v>
      </c>
      <c r="F14207" s="4"/>
    </row>
    <row r="14208" spans="1:6" ht="13.2" x14ac:dyDescent="0.25">
      <c r="A14208" s="5">
        <v>44893.916666666664</v>
      </c>
      <c r="B14208" s="6">
        <v>110.56</v>
      </c>
      <c r="C14208" s="6">
        <v>120.57205</v>
      </c>
      <c r="D14208" s="6">
        <v>8.3037901404181103E-2</v>
      </c>
      <c r="E14208" s="4">
        <f t="shared" si="55"/>
        <v>0.1057597384874452</v>
      </c>
      <c r="F14208" s="4"/>
    </row>
    <row r="14209" spans="1:6" ht="13.2" x14ac:dyDescent="0.25">
      <c r="A14209" s="5">
        <v>44893.958333333336</v>
      </c>
      <c r="B14209" s="6">
        <v>119</v>
      </c>
      <c r="C14209" s="6">
        <v>144.93859</v>
      </c>
      <c r="D14209" s="6">
        <v>0.17896262134190699</v>
      </c>
      <c r="E14209" s="4">
        <f t="shared" si="55"/>
        <v>9.4070654363979697E-2</v>
      </c>
      <c r="F14209" s="4"/>
    </row>
    <row r="14210" spans="1:6" ht="13.2" x14ac:dyDescent="0.25">
      <c r="A14210" s="5">
        <v>44891</v>
      </c>
      <c r="B14210" s="6">
        <v>214.97</v>
      </c>
      <c r="C14210" s="6">
        <v>223.59589</v>
      </c>
      <c r="D14210" s="6">
        <v>3.8578034685700098E-2</v>
      </c>
      <c r="E14210" s="4">
        <f t="shared" si="55"/>
        <v>9.5182692002552152E-2</v>
      </c>
      <c r="F14210" s="4"/>
    </row>
    <row r="14211" spans="1:6" ht="13.2" x14ac:dyDescent="0.25">
      <c r="A14211" s="5">
        <v>44891.041666666664</v>
      </c>
      <c r="B14211" s="6">
        <v>293.48</v>
      </c>
      <c r="C14211" s="6">
        <v>268.87295999999998</v>
      </c>
      <c r="D14211" s="6">
        <v>9.1519206691517196E-2</v>
      </c>
      <c r="E14211" s="4">
        <f t="shared" si="55"/>
        <v>9.3734423949051168E-2</v>
      </c>
      <c r="F14211" s="4"/>
    </row>
    <row r="14212" spans="1:6" ht="13.2" x14ac:dyDescent="0.25">
      <c r="A14212" s="5">
        <v>44891.083333333336</v>
      </c>
      <c r="B14212" s="6">
        <v>298.43</v>
      </c>
      <c r="C14212" s="6">
        <v>291.0754</v>
      </c>
      <c r="D14212" s="6">
        <v>2.5266992676124402E-2</v>
      </c>
      <c r="E14212" s="4">
        <f t="shared" si="55"/>
        <v>9.2373259165964561E-2</v>
      </c>
      <c r="F14212" s="4"/>
    </row>
    <row r="14213" spans="1:6" ht="13.2" x14ac:dyDescent="0.25">
      <c r="A14213" s="5">
        <v>44891.125</v>
      </c>
      <c r="B14213" s="6">
        <v>274.01</v>
      </c>
      <c r="C14213" s="6">
        <v>292.09602999999998</v>
      </c>
      <c r="D14213" s="6">
        <v>6.1918095908390099E-2</v>
      </c>
      <c r="E14213" s="4">
        <f t="shared" si="55"/>
        <v>9.4022470753465093E-2</v>
      </c>
      <c r="F14213" s="4"/>
    </row>
    <row r="14214" spans="1:6" ht="13.2" x14ac:dyDescent="0.25">
      <c r="A14214" s="5">
        <v>44891.166666666664</v>
      </c>
      <c r="B14214" s="6">
        <v>253.08</v>
      </c>
      <c r="C14214" s="6">
        <v>290.83569999999997</v>
      </c>
      <c r="D14214" s="6">
        <v>0.12981796938958901</v>
      </c>
      <c r="E14214" s="4">
        <f t="shared" si="55"/>
        <v>9.8340836294432674E-2</v>
      </c>
      <c r="F14214" s="4"/>
    </row>
    <row r="14215" spans="1:6" ht="13.2" x14ac:dyDescent="0.25">
      <c r="A14215" s="5">
        <v>44891.208333333336</v>
      </c>
      <c r="B14215" s="6">
        <v>241.13</v>
      </c>
      <c r="C14215" s="6">
        <v>295.22073999999998</v>
      </c>
      <c r="D14215" s="6">
        <v>0.18322134142743399</v>
      </c>
      <c r="E14215" s="4">
        <f t="shared" si="55"/>
        <v>0.10246743590569364</v>
      </c>
      <c r="F14215" s="4"/>
    </row>
    <row r="14216" spans="1:6" ht="13.2" x14ac:dyDescent="0.25">
      <c r="A14216" s="5">
        <v>44891.25</v>
      </c>
      <c r="B14216" s="6">
        <v>243.13</v>
      </c>
      <c r="C14216" s="6">
        <v>297.31936999999999</v>
      </c>
      <c r="D14216" s="6">
        <v>0.18225980365826799</v>
      </c>
      <c r="E14216" s="4">
        <f t="shared" si="55"/>
        <v>0.10852862946549578</v>
      </c>
      <c r="F14216" s="4"/>
    </row>
    <row r="14217" spans="1:6" ht="13.2" x14ac:dyDescent="0.25">
      <c r="A14217" s="5">
        <v>44891.291666666664</v>
      </c>
      <c r="B14217" s="6">
        <v>272.39999999999998</v>
      </c>
      <c r="C14217" s="6">
        <v>293.33105</v>
      </c>
      <c r="D14217" s="6">
        <v>7.1356407717491896E-2</v>
      </c>
      <c r="E14217" s="4">
        <f t="shared" si="55"/>
        <v>0.10958646836322462</v>
      </c>
      <c r="F14217" s="4"/>
    </row>
    <row r="14218" spans="1:6" ht="13.2" x14ac:dyDescent="0.25">
      <c r="A14218" s="5">
        <v>44891.333333333336</v>
      </c>
      <c r="B14218" s="6">
        <v>280.98</v>
      </c>
      <c r="C14218" s="6">
        <v>288.97570999999999</v>
      </c>
      <c r="D14218" s="6">
        <v>2.76691421573113E-2</v>
      </c>
      <c r="E14218" s="4">
        <f t="shared" si="55"/>
        <v>0.10848640781249652</v>
      </c>
      <c r="F14218" s="4"/>
    </row>
    <row r="14219" spans="1:6" ht="13.2" x14ac:dyDescent="0.25">
      <c r="A14219" s="5">
        <v>44891.375</v>
      </c>
      <c r="B14219" s="6">
        <v>293.36</v>
      </c>
      <c r="C14219" s="6">
        <v>285.58418999999998</v>
      </c>
      <c r="D14219" s="6">
        <v>2.7227732739687101E-2</v>
      </c>
      <c r="E14219" s="4">
        <f t="shared" si="55"/>
        <v>0.10920775425676643</v>
      </c>
      <c r="F14219" s="4"/>
    </row>
    <row r="14220" spans="1:6" ht="13.2" x14ac:dyDescent="0.25">
      <c r="A14220" s="5">
        <v>44891.416666666664</v>
      </c>
      <c r="B14220" s="6">
        <v>293.55</v>
      </c>
      <c r="C14220" s="6">
        <v>286.69094000000001</v>
      </c>
      <c r="D14220" s="6">
        <v>2.39249276590324E-2</v>
      </c>
      <c r="E14220" s="4">
        <f t="shared" si="55"/>
        <v>0.10982564724605158</v>
      </c>
      <c r="F14220" s="4"/>
    </row>
    <row r="14221" spans="1:6" ht="13.2" x14ac:dyDescent="0.25">
      <c r="A14221" s="5">
        <v>44891.458333333336</v>
      </c>
      <c r="B14221" s="6">
        <v>287.2</v>
      </c>
      <c r="C14221" s="6">
        <v>287.15692000000001</v>
      </c>
      <c r="D14221" s="6">
        <v>1.5002250337541799E-4</v>
      </c>
      <c r="E14221" s="4">
        <f t="shared" si="55"/>
        <v>0.10848084410577576</v>
      </c>
      <c r="F14221" s="4"/>
    </row>
    <row r="14222" spans="1:6" ht="13.2" x14ac:dyDescent="0.25">
      <c r="A14222" s="5">
        <v>44891.5</v>
      </c>
      <c r="B14222" s="6">
        <v>282.36</v>
      </c>
      <c r="C14222" s="6">
        <v>286.51271000000003</v>
      </c>
      <c r="D14222" s="6">
        <v>1.44939817853107E-2</v>
      </c>
      <c r="E14222" s="4">
        <f t="shared" si="55"/>
        <v>0.10588463425847711</v>
      </c>
      <c r="F14222" s="4"/>
    </row>
    <row r="14223" spans="1:6" ht="13.2" x14ac:dyDescent="0.25">
      <c r="A14223" s="5">
        <v>44891.541666666664</v>
      </c>
      <c r="B14223" s="6">
        <v>271.35000000000002</v>
      </c>
      <c r="C14223" s="6">
        <v>290.22120999999999</v>
      </c>
      <c r="D14223" s="6">
        <v>6.5023538424362398E-2</v>
      </c>
      <c r="E14223" s="4">
        <f t="shared" si="55"/>
        <v>0.10405904274294296</v>
      </c>
      <c r="F14223" s="4"/>
    </row>
    <row r="14224" spans="1:6" ht="13.2" x14ac:dyDescent="0.25">
      <c r="A14224" s="5">
        <v>44891.583333333336</v>
      </c>
      <c r="B14224" s="6">
        <v>262.17</v>
      </c>
      <c r="C14224" s="6">
        <v>293.42797999999999</v>
      </c>
      <c r="D14224" s="6">
        <v>0.10652692357422699</v>
      </c>
      <c r="E14224" s="4">
        <f t="shared" si="55"/>
        <v>0.10358914574042728</v>
      </c>
      <c r="F14224" s="4"/>
    </row>
    <row r="14225" spans="1:6" ht="13.2" x14ac:dyDescent="0.25">
      <c r="A14225" s="5">
        <v>44891.625</v>
      </c>
      <c r="B14225" s="6">
        <v>243.47</v>
      </c>
      <c r="C14225" s="6">
        <v>263.65483999999998</v>
      </c>
      <c r="D14225" s="6">
        <v>7.6557820823619102E-2</v>
      </c>
      <c r="E14225" s="4">
        <f t="shared" si="55"/>
        <v>9.8461740840629988E-2</v>
      </c>
      <c r="F14225" s="4"/>
    </row>
    <row r="14226" spans="1:6" ht="13.2" x14ac:dyDescent="0.25">
      <c r="A14226" s="5">
        <v>44891.666666666664</v>
      </c>
      <c r="B14226" s="6">
        <v>180.17</v>
      </c>
      <c r="C14226" s="6">
        <v>201.92344</v>
      </c>
      <c r="D14226" s="6">
        <v>0.107731128193933</v>
      </c>
      <c r="E14226" s="4">
        <f t="shared" si="55"/>
        <v>8.8652964033926349E-2</v>
      </c>
      <c r="F14226" s="4"/>
    </row>
    <row r="14227" spans="1:6" ht="13.2" x14ac:dyDescent="0.25">
      <c r="A14227" s="5">
        <v>44891.708333333336</v>
      </c>
      <c r="B14227" s="6">
        <v>104.98</v>
      </c>
      <c r="C14227" s="6">
        <v>148.65574000000001</v>
      </c>
      <c r="D14227" s="6">
        <v>0.29380459846353701</v>
      </c>
      <c r="E14227" s="4">
        <f t="shared" si="55"/>
        <v>9.0936915064449161E-2</v>
      </c>
      <c r="F14227" s="4"/>
    </row>
    <row r="14228" spans="1:6" ht="13.2" x14ac:dyDescent="0.25">
      <c r="A14228" s="5">
        <v>44891.75</v>
      </c>
      <c r="B14228" s="6">
        <v>92.34</v>
      </c>
      <c r="C14228" s="6">
        <v>131.28719000000001</v>
      </c>
      <c r="D14228" s="6">
        <v>0.29665643693036597</v>
      </c>
      <c r="E14228" s="4">
        <f t="shared" si="55"/>
        <v>9.4098004252627002E-2</v>
      </c>
      <c r="F14228" s="4"/>
    </row>
    <row r="14229" spans="1:6" ht="13.2" x14ac:dyDescent="0.25">
      <c r="A14229" s="5">
        <v>44891.791666666664</v>
      </c>
      <c r="B14229" s="6">
        <v>90.02</v>
      </c>
      <c r="C14229" s="6">
        <v>131.58396999999999</v>
      </c>
      <c r="D14229" s="6">
        <v>0.31587411445330299</v>
      </c>
      <c r="E14229" s="4">
        <f t="shared" si="55"/>
        <v>0.10300429084100728</v>
      </c>
      <c r="F14229" s="4"/>
    </row>
    <row r="14230" spans="1:6" ht="13.2" x14ac:dyDescent="0.25">
      <c r="A14230" s="5">
        <v>44891.833333333336</v>
      </c>
      <c r="B14230" s="6">
        <v>84.26</v>
      </c>
      <c r="C14230" s="6">
        <v>128.50192000000001</v>
      </c>
      <c r="D14230" s="6">
        <v>0.344289953021713</v>
      </c>
      <c r="E14230" s="4">
        <f t="shared" si="55"/>
        <v>0.11491399797334902</v>
      </c>
      <c r="F14230" s="4"/>
    </row>
    <row r="14231" spans="1:6" ht="13.2" x14ac:dyDescent="0.25">
      <c r="A14231" s="5">
        <v>44891.875</v>
      </c>
      <c r="B14231" s="6">
        <v>76.55</v>
      </c>
      <c r="C14231" s="6">
        <v>129.00371999999999</v>
      </c>
      <c r="D14231" s="6">
        <v>0.40660625910632597</v>
      </c>
      <c r="E14231" s="4">
        <f t="shared" si="55"/>
        <v>0.13135312311402944</v>
      </c>
      <c r="F14231" s="4"/>
    </row>
    <row r="14232" spans="1:6" ht="13.2" x14ac:dyDescent="0.25">
      <c r="A14232" s="5">
        <v>44891.916666666664</v>
      </c>
      <c r="B14232" s="6">
        <v>75.099999999999994</v>
      </c>
      <c r="C14232" s="6">
        <v>142.36496</v>
      </c>
      <c r="D14232" s="6">
        <v>0.472482554696043</v>
      </c>
      <c r="E14232" s="4">
        <f t="shared" si="55"/>
        <v>0.14757998366785699</v>
      </c>
      <c r="F14232" s="4"/>
    </row>
    <row r="14233" spans="1:6" ht="13.2" x14ac:dyDescent="0.25">
      <c r="A14233" s="5">
        <v>44891.958333333336</v>
      </c>
      <c r="B14233" s="6">
        <v>90.13</v>
      </c>
      <c r="C14233" s="6">
        <v>171.39436000000001</v>
      </c>
      <c r="D14233" s="6">
        <v>0.47413672188513001</v>
      </c>
      <c r="E14233" s="4">
        <f t="shared" si="55"/>
        <v>0.15987890452382461</v>
      </c>
      <c r="F14233" s="4"/>
    </row>
    <row r="14234" spans="1:6" ht="13.2" x14ac:dyDescent="0.25">
      <c r="A14234" s="5">
        <v>44892</v>
      </c>
      <c r="B14234" s="6">
        <v>173.06</v>
      </c>
      <c r="C14234" s="6">
        <v>209.83148</v>
      </c>
      <c r="D14234" s="6">
        <v>0.175242913980304</v>
      </c>
      <c r="E14234" s="4">
        <f t="shared" si="55"/>
        <v>0.16557327449443313</v>
      </c>
      <c r="F14234" s="4"/>
    </row>
    <row r="14235" spans="1:6" ht="13.2" x14ac:dyDescent="0.25">
      <c r="A14235" s="5">
        <v>44892.041666666664</v>
      </c>
      <c r="B14235" s="6">
        <v>229.57</v>
      </c>
      <c r="C14235" s="6">
        <v>249.05448000000001</v>
      </c>
      <c r="D14235" s="6">
        <v>7.8233806514944104E-2</v>
      </c>
      <c r="E14235" s="4">
        <f t="shared" si="55"/>
        <v>0.16501971615374258</v>
      </c>
      <c r="F14235" s="4"/>
    </row>
    <row r="14236" spans="1:6" ht="13.2" x14ac:dyDescent="0.25">
      <c r="A14236" s="5">
        <v>44892.083333333336</v>
      </c>
      <c r="B14236" s="6">
        <v>228.47</v>
      </c>
      <c r="C14236" s="6">
        <v>269.93893000000003</v>
      </c>
      <c r="D14236" s="6">
        <v>0.153623376961596</v>
      </c>
      <c r="E14236" s="4">
        <f t="shared" si="55"/>
        <v>0.17036789883230388</v>
      </c>
      <c r="F14236" s="4"/>
    </row>
    <row r="14237" spans="1:6" ht="13.2" x14ac:dyDescent="0.25">
      <c r="A14237" s="5">
        <v>44892.125</v>
      </c>
      <c r="B14237" s="6">
        <v>239.36</v>
      </c>
      <c r="C14237" s="6">
        <v>272.97361000000001</v>
      </c>
      <c r="D14237" s="6">
        <v>0.12313867996250601</v>
      </c>
      <c r="E14237" s="4">
        <f t="shared" si="55"/>
        <v>0.17291875650122537</v>
      </c>
      <c r="F14237" s="4"/>
    </row>
    <row r="14238" spans="1:6" ht="13.2" x14ac:dyDescent="0.25">
      <c r="A14238" s="5">
        <v>44892.166666666664</v>
      </c>
      <c r="B14238" s="6">
        <v>241.5</v>
      </c>
      <c r="C14238" s="6">
        <v>272.27672000000001</v>
      </c>
      <c r="D14238" s="6">
        <v>0.113034709687996</v>
      </c>
      <c r="E14238" s="4">
        <f t="shared" si="55"/>
        <v>0.17221945401365901</v>
      </c>
      <c r="F14238" s="4"/>
    </row>
    <row r="14239" spans="1:6" ht="13.2" x14ac:dyDescent="0.25">
      <c r="A14239" s="5">
        <v>44892.208333333336</v>
      </c>
      <c r="B14239" s="6">
        <v>246.77</v>
      </c>
      <c r="C14239" s="6">
        <v>275.11736000000002</v>
      </c>
      <c r="D14239" s="6">
        <v>0.10303733650250201</v>
      </c>
      <c r="E14239" s="4">
        <f t="shared" si="55"/>
        <v>0.16887845380845354</v>
      </c>
      <c r="F14239" s="4"/>
    </row>
    <row r="14240" spans="1:6" ht="13.2" x14ac:dyDescent="0.25">
      <c r="A14240" s="5">
        <v>44892.25</v>
      </c>
      <c r="B14240" s="6">
        <v>242.88</v>
      </c>
      <c r="C14240" s="6">
        <v>276.28841</v>
      </c>
      <c r="D14240" s="6">
        <v>0.12091860820365199</v>
      </c>
      <c r="E14240" s="4">
        <f t="shared" si="55"/>
        <v>0.1663225706645112</v>
      </c>
      <c r="F14240" s="4"/>
    </row>
    <row r="14241" spans="1:6" ht="13.2" x14ac:dyDescent="0.25">
      <c r="A14241" s="5">
        <v>44892.291666666664</v>
      </c>
      <c r="B14241" s="6">
        <v>235.19</v>
      </c>
      <c r="C14241" s="6">
        <v>272.88628999999997</v>
      </c>
      <c r="D14241" s="6">
        <v>0.13813918610568501</v>
      </c>
      <c r="E14241" s="4">
        <f t="shared" si="55"/>
        <v>0.16910518643068592</v>
      </c>
      <c r="F14241" s="4"/>
    </row>
    <row r="14242" spans="1:6" ht="13.2" x14ac:dyDescent="0.25">
      <c r="A14242" s="5">
        <v>44892.333333333336</v>
      </c>
      <c r="B14242" s="6">
        <v>240.21</v>
      </c>
      <c r="C14242" s="6">
        <v>270.71397000000002</v>
      </c>
      <c r="D14242" s="6">
        <v>0.11267970396947</v>
      </c>
      <c r="E14242" s="4">
        <f t="shared" si="55"/>
        <v>0.17264729317285921</v>
      </c>
      <c r="F14242" s="4"/>
    </row>
    <row r="14243" spans="1:6" ht="13.2" x14ac:dyDescent="0.25">
      <c r="A14243" s="5">
        <v>44892.375</v>
      </c>
      <c r="B14243" s="6">
        <v>239.99</v>
      </c>
      <c r="C14243" s="6">
        <v>268.63727999999998</v>
      </c>
      <c r="D14243" s="6">
        <v>0.106639257217017</v>
      </c>
      <c r="E14243" s="4">
        <f t="shared" si="55"/>
        <v>0.17595610669274794</v>
      </c>
      <c r="F14243" s="4"/>
    </row>
    <row r="14244" spans="1:6" ht="13.2" x14ac:dyDescent="0.25">
      <c r="A14244" s="5">
        <v>44892.416666666664</v>
      </c>
      <c r="B14244" s="6">
        <v>245.14</v>
      </c>
      <c r="C14244" s="6">
        <v>267.58069999999998</v>
      </c>
      <c r="D14244" s="6">
        <v>8.38651666581334E-2</v>
      </c>
      <c r="E14244" s="4">
        <f t="shared" si="55"/>
        <v>0.17845361665104384</v>
      </c>
      <c r="F14244" s="4"/>
    </row>
    <row r="14245" spans="1:6" ht="13.2" x14ac:dyDescent="0.25">
      <c r="A14245" s="5">
        <v>44892.458333333336</v>
      </c>
      <c r="B14245" s="6">
        <v>253.26</v>
      </c>
      <c r="C14245" s="6">
        <v>266.24855000000002</v>
      </c>
      <c r="D14245" s="6">
        <v>4.8783552060659201E-2</v>
      </c>
      <c r="E14245" s="4">
        <f t="shared" si="55"/>
        <v>0.18048001371593062</v>
      </c>
      <c r="F14245" s="4"/>
    </row>
    <row r="14246" spans="1:6" ht="13.2" x14ac:dyDescent="0.25">
      <c r="A14246" s="5">
        <v>44892.5</v>
      </c>
      <c r="B14246" s="6">
        <v>263.02</v>
      </c>
      <c r="C14246" s="6">
        <v>266.73719999999997</v>
      </c>
      <c r="D14246" s="6">
        <v>1.39358139772029E-2</v>
      </c>
      <c r="E14246" s="4">
        <f t="shared" si="55"/>
        <v>0.18045675672392614</v>
      </c>
      <c r="F14246" s="4"/>
    </row>
    <row r="14247" spans="1:6" ht="13.2" x14ac:dyDescent="0.25">
      <c r="A14247" s="5">
        <v>44892.541666666664</v>
      </c>
      <c r="B14247" s="6">
        <v>262.51</v>
      </c>
      <c r="C14247" s="6">
        <v>269.88373000000001</v>
      </c>
      <c r="D14247" s="6">
        <v>2.73218767207642E-2</v>
      </c>
      <c r="E14247" s="4">
        <f t="shared" si="55"/>
        <v>0.17888585415294289</v>
      </c>
      <c r="F14247" s="4"/>
    </row>
    <row r="14248" spans="1:6" ht="13.2" x14ac:dyDescent="0.25">
      <c r="A14248" s="5">
        <v>44892.583333333336</v>
      </c>
      <c r="B14248" s="6">
        <v>261.39999999999998</v>
      </c>
      <c r="C14248" s="6">
        <v>268.04901000000001</v>
      </c>
      <c r="D14248" s="6">
        <v>2.4805202600823001E-2</v>
      </c>
      <c r="E14248" s="4">
        <f t="shared" si="55"/>
        <v>0.17548078244571771</v>
      </c>
      <c r="F14248" s="4"/>
    </row>
    <row r="14249" spans="1:6" ht="13.2" x14ac:dyDescent="0.25">
      <c r="A14249" s="5">
        <v>44892.625</v>
      </c>
      <c r="B14249" s="6">
        <v>254.98</v>
      </c>
      <c r="C14249" s="6">
        <v>237.66346999999999</v>
      </c>
      <c r="D14249" s="6">
        <v>7.2861555038306894E-2</v>
      </c>
      <c r="E14249" s="4">
        <f t="shared" si="55"/>
        <v>0.17532677137132965</v>
      </c>
      <c r="F14249" s="4"/>
    </row>
    <row r="14250" spans="1:6" ht="13.2" x14ac:dyDescent="0.25">
      <c r="A14250" s="5">
        <v>44892.666666666664</v>
      </c>
      <c r="B14250" s="6">
        <v>189.44</v>
      </c>
      <c r="C14250" s="6">
        <v>183.64519000000001</v>
      </c>
      <c r="D14250" s="6">
        <v>3.1554379398665303E-2</v>
      </c>
      <c r="E14250" s="4">
        <f t="shared" si="55"/>
        <v>0.17215274017152685</v>
      </c>
      <c r="F14250" s="4"/>
    </row>
    <row r="14251" spans="1:6" ht="13.2" x14ac:dyDescent="0.25">
      <c r="A14251" s="5">
        <v>44892.708333333336</v>
      </c>
      <c r="B14251" s="6">
        <v>97.97</v>
      </c>
      <c r="C14251" s="6">
        <v>139.28126</v>
      </c>
      <c r="D14251" s="6">
        <v>0.29660314675499</v>
      </c>
      <c r="E14251" s="4">
        <f t="shared" si="55"/>
        <v>0.17226934635033739</v>
      </c>
      <c r="F14251" s="4"/>
    </row>
    <row r="14252" spans="1:6" ht="13.2" x14ac:dyDescent="0.25">
      <c r="A14252" s="5">
        <v>44892.75</v>
      </c>
      <c r="B14252" s="6">
        <v>95.86</v>
      </c>
      <c r="C14252" s="6">
        <v>125.39926</v>
      </c>
      <c r="D14252" s="6">
        <v>0.23556167715822199</v>
      </c>
      <c r="E14252" s="4">
        <f t="shared" si="55"/>
        <v>0.1697237313598314</v>
      </c>
      <c r="F14252" s="4"/>
    </row>
    <row r="14253" spans="1:6" ht="13.2" x14ac:dyDescent="0.25">
      <c r="A14253" s="5">
        <v>44892.791666666664</v>
      </c>
      <c r="B14253" s="6">
        <v>89.2</v>
      </c>
      <c r="C14253" s="6">
        <v>127.08974000000001</v>
      </c>
      <c r="D14253" s="6">
        <v>0.29813374391984698</v>
      </c>
      <c r="E14253" s="4">
        <f t="shared" si="55"/>
        <v>0.16898454925427073</v>
      </c>
      <c r="F14253" s="4"/>
    </row>
    <row r="14254" spans="1:6" ht="13.2" x14ac:dyDescent="0.25">
      <c r="A14254" s="5">
        <v>44892.833333333336</v>
      </c>
      <c r="B14254" s="6">
        <v>91.9</v>
      </c>
      <c r="C14254" s="6">
        <v>125.84641999999999</v>
      </c>
      <c r="D14254" s="6">
        <v>0.269744820710831</v>
      </c>
      <c r="E14254" s="4">
        <f t="shared" si="55"/>
        <v>0.16587850207465066</v>
      </c>
      <c r="F14254" s="4"/>
    </row>
    <row r="14255" spans="1:6" ht="13.2" x14ac:dyDescent="0.25">
      <c r="A14255" s="5">
        <v>44892.875</v>
      </c>
      <c r="B14255" s="6">
        <v>95.64</v>
      </c>
      <c r="C14255" s="6">
        <v>126.13840999999999</v>
      </c>
      <c r="D14255" s="6">
        <v>0.24178527381152101</v>
      </c>
      <c r="E14255" s="4">
        <f t="shared" si="55"/>
        <v>0.15901096102070048</v>
      </c>
      <c r="F14255" s="4"/>
    </row>
    <row r="14256" spans="1:6" ht="13.2" x14ac:dyDescent="0.25">
      <c r="A14256" s="5">
        <v>44892.916666666664</v>
      </c>
      <c r="B14256" s="6">
        <v>88.95</v>
      </c>
      <c r="C14256" s="6">
        <v>138.32345000000001</v>
      </c>
      <c r="D14256" s="6">
        <v>0.356942008025392</v>
      </c>
      <c r="E14256" s="4">
        <f t="shared" si="55"/>
        <v>0.15419677157609002</v>
      </c>
      <c r="F14256" s="4"/>
    </row>
    <row r="14257" spans="1:6" ht="13.2" x14ac:dyDescent="0.25">
      <c r="A14257" s="5">
        <v>44892.958333333336</v>
      </c>
      <c r="B14257" s="6">
        <v>95.99</v>
      </c>
      <c r="C14257" s="6">
        <v>165.54083</v>
      </c>
      <c r="D14257" s="6">
        <v>0.42014305473761299</v>
      </c>
      <c r="E14257" s="4">
        <f t="shared" si="55"/>
        <v>0.15194703544494348</v>
      </c>
      <c r="F14257" s="4"/>
    </row>
    <row r="14258" spans="1:6" ht="13.2" x14ac:dyDescent="0.25">
      <c r="A14258" s="5">
        <v>44893</v>
      </c>
      <c r="B14258" s="6">
        <v>187.74</v>
      </c>
      <c r="C14258" s="6">
        <v>189.35996</v>
      </c>
      <c r="D14258" s="6">
        <v>8.5549236491177499E-3</v>
      </c>
      <c r="E14258" s="4">
        <f t="shared" si="55"/>
        <v>0.14500170251447739</v>
      </c>
      <c r="F14258" s="4"/>
    </row>
    <row r="14259" spans="1:6" ht="13.2" x14ac:dyDescent="0.25">
      <c r="A14259" s="5">
        <v>44893.041666666664</v>
      </c>
      <c r="B14259" s="6">
        <v>249.29</v>
      </c>
      <c r="C14259" s="6">
        <v>225.43039999999999</v>
      </c>
      <c r="D14259" s="6">
        <v>0.105840206112396</v>
      </c>
      <c r="E14259" s="4">
        <f t="shared" si="55"/>
        <v>0.1461519691643712</v>
      </c>
      <c r="F14259" s="4"/>
    </row>
    <row r="14260" spans="1:6" ht="13.2" x14ac:dyDescent="0.25">
      <c r="A14260" s="5">
        <v>44893.083333333336</v>
      </c>
      <c r="B14260" s="6">
        <v>255.15</v>
      </c>
      <c r="C14260" s="6">
        <v>245.21950000000001</v>
      </c>
      <c r="D14260" s="6">
        <v>4.0496371618080902E-2</v>
      </c>
      <c r="E14260" s="4">
        <f t="shared" si="55"/>
        <v>0.14143834394172475</v>
      </c>
      <c r="F14260" s="4"/>
    </row>
    <row r="14261" spans="1:6" ht="13.2" x14ac:dyDescent="0.25">
      <c r="A14261" s="5">
        <v>44893.125</v>
      </c>
      <c r="B14261" s="6">
        <v>250.69</v>
      </c>
      <c r="C14261" s="6">
        <v>249.50363999999999</v>
      </c>
      <c r="D14261" s="6">
        <v>4.7548805299995099E-3</v>
      </c>
      <c r="E14261" s="4">
        <f t="shared" si="55"/>
        <v>0.13650568563203699</v>
      </c>
      <c r="F14261" s="4"/>
    </row>
    <row r="14262" spans="1:6" ht="13.2" x14ac:dyDescent="0.25">
      <c r="A14262" s="5">
        <v>44893.166666666664</v>
      </c>
      <c r="B14262" s="6">
        <v>237.12</v>
      </c>
      <c r="C14262" s="6">
        <v>247.59258</v>
      </c>
      <c r="D14262" s="6">
        <v>4.2297632667344001E-2</v>
      </c>
      <c r="E14262" s="4">
        <f t="shared" si="55"/>
        <v>0.13355830742284316</v>
      </c>
      <c r="F14262" s="4"/>
    </row>
    <row r="14263" spans="1:6" ht="13.2" x14ac:dyDescent="0.25">
      <c r="A14263" s="5">
        <v>44893.208333333336</v>
      </c>
      <c r="B14263" s="6">
        <v>222.05</v>
      </c>
      <c r="C14263" s="6">
        <v>246.02082999999999</v>
      </c>
      <c r="D14263" s="6">
        <v>9.7434148157292094E-2</v>
      </c>
      <c r="E14263" s="4">
        <f t="shared" si="55"/>
        <v>0.13332484124179275</v>
      </c>
      <c r="F14263" s="4"/>
    </row>
    <row r="14264" spans="1:6" ht="13.2" x14ac:dyDescent="0.25">
      <c r="A14264" s="5">
        <v>44893.25</v>
      </c>
      <c r="B14264" s="6">
        <v>248.99</v>
      </c>
      <c r="C14264" s="6">
        <v>244.12647000000001</v>
      </c>
      <c r="D14264" s="6">
        <v>1.9922173945332501E-2</v>
      </c>
      <c r="E14264" s="4">
        <f t="shared" si="55"/>
        <v>0.12911665648102943</v>
      </c>
      <c r="F14264" s="4"/>
    </row>
    <row r="14265" spans="1:6" ht="13.2" x14ac:dyDescent="0.25">
      <c r="A14265" s="5">
        <v>44893.291666666664</v>
      </c>
      <c r="B14265" s="6">
        <v>224.38</v>
      </c>
      <c r="C14265" s="6">
        <v>240.25228999999999</v>
      </c>
      <c r="D14265" s="6">
        <v>6.6065093489847598E-2</v>
      </c>
      <c r="E14265" s="4">
        <f t="shared" si="55"/>
        <v>0.12611356928870285</v>
      </c>
      <c r="F14265" s="4"/>
    </row>
    <row r="14266" spans="1:6" ht="13.2" x14ac:dyDescent="0.25">
      <c r="A14266" s="5">
        <v>44893.333333333336</v>
      </c>
      <c r="B14266" s="6">
        <v>219.47</v>
      </c>
      <c r="C14266" s="6">
        <v>238.22942</v>
      </c>
      <c r="D14266" s="6">
        <v>7.8745186047969998E-2</v>
      </c>
      <c r="E14266" s="4">
        <f t="shared" si="55"/>
        <v>0.12469963104197368</v>
      </c>
      <c r="F14266" s="4"/>
    </row>
    <row r="14267" spans="1:6" ht="13.2" x14ac:dyDescent="0.25">
      <c r="A14267" s="5">
        <v>44893.375</v>
      </c>
      <c r="B14267" s="6">
        <v>226.93</v>
      </c>
      <c r="C14267" s="6">
        <v>235.71402</v>
      </c>
      <c r="D14267" s="6">
        <v>3.7265581402412901E-2</v>
      </c>
      <c r="E14267" s="4">
        <f t="shared" si="55"/>
        <v>0.12180906121636519</v>
      </c>
      <c r="F14267" s="4"/>
    </row>
    <row r="14268" spans="1:6" ht="13.2" x14ac:dyDescent="0.25">
      <c r="A14268" s="5">
        <v>44893.416666666664</v>
      </c>
      <c r="B14268" s="6">
        <v>225.44</v>
      </c>
      <c r="C14268" s="6">
        <v>232.96295000000001</v>
      </c>
      <c r="D14268" s="6">
        <v>3.2292473974938903E-2</v>
      </c>
      <c r="E14268" s="4">
        <f t="shared" si="55"/>
        <v>0.11966019902123208</v>
      </c>
      <c r="F14268" s="4"/>
    </row>
    <row r="14269" spans="1:6" ht="13.2" x14ac:dyDescent="0.25">
      <c r="A14269" s="5">
        <v>44893.458333333336</v>
      </c>
      <c r="B14269" s="6">
        <v>220.83</v>
      </c>
      <c r="C14269" s="6">
        <v>232.17646999999999</v>
      </c>
      <c r="D14269" s="6">
        <v>4.8870025459513501E-2</v>
      </c>
      <c r="E14269" s="4">
        <f t="shared" si="55"/>
        <v>0.11966380207951767</v>
      </c>
      <c r="F14269" s="4"/>
    </row>
    <row r="14270" spans="1:6" ht="13.2" x14ac:dyDescent="0.25">
      <c r="A14270" s="5">
        <v>44893.5</v>
      </c>
      <c r="B14270" s="6">
        <v>214.55</v>
      </c>
      <c r="C14270" s="6">
        <v>236.23174</v>
      </c>
      <c r="D14270" s="6">
        <v>9.1781654742923102E-2</v>
      </c>
      <c r="E14270" s="4">
        <f t="shared" si="55"/>
        <v>0.12290737877808934</v>
      </c>
      <c r="F14270" s="4"/>
    </row>
    <row r="14271" spans="1:6" ht="13.2" x14ac:dyDescent="0.25">
      <c r="A14271" s="5">
        <v>44893.541666666664</v>
      </c>
      <c r="B14271" s="6">
        <v>209.15</v>
      </c>
      <c r="C14271" s="6">
        <v>239.73840999999999</v>
      </c>
      <c r="D14271" s="6">
        <v>0.127590776963941</v>
      </c>
      <c r="E14271" s="4">
        <f t="shared" si="55"/>
        <v>0.12708524962155504</v>
      </c>
      <c r="F14271" s="4"/>
    </row>
    <row r="14272" spans="1:6" ht="13.2" x14ac:dyDescent="0.25">
      <c r="A14272" s="5">
        <v>44893.583333333336</v>
      </c>
      <c r="B14272" s="6">
        <v>199.54</v>
      </c>
      <c r="C14272" s="6">
        <v>231.20421999999999</v>
      </c>
      <c r="D14272" s="6">
        <v>0.13695346910190401</v>
      </c>
      <c r="E14272" s="4">
        <f t="shared" si="55"/>
        <v>0.13175809405910008</v>
      </c>
      <c r="F14272" s="4"/>
    </row>
    <row r="14273" spans="1:6" ht="13.2" x14ac:dyDescent="0.25">
      <c r="A14273" s="5">
        <v>44893.625</v>
      </c>
      <c r="B14273" s="6">
        <v>236.39</v>
      </c>
      <c r="C14273" s="6">
        <v>199.06241</v>
      </c>
      <c r="D14273" s="6">
        <v>0.18751702041585799</v>
      </c>
      <c r="E14273" s="4">
        <f t="shared" si="55"/>
        <v>0.13653540511649806</v>
      </c>
      <c r="F14273" s="4"/>
    </row>
    <row r="14274" spans="1:6" ht="13.2" x14ac:dyDescent="0.25">
      <c r="A14274" s="5">
        <v>44893.666666666664</v>
      </c>
      <c r="B14274" s="6">
        <v>208.95</v>
      </c>
      <c r="C14274" s="6">
        <v>154.17759000000001</v>
      </c>
      <c r="D14274" s="6">
        <v>0.35525532601722398</v>
      </c>
      <c r="E14274" s="4">
        <f t="shared" si="55"/>
        <v>0.150022944558938</v>
      </c>
      <c r="F14274" s="4"/>
    </row>
    <row r="14275" spans="1:6" ht="13.2" x14ac:dyDescent="0.25">
      <c r="A14275" s="5">
        <v>44893.708333333336</v>
      </c>
      <c r="B14275" s="6">
        <v>150.05000000000001</v>
      </c>
      <c r="C14275" s="6">
        <v>119.40680999999999</v>
      </c>
      <c r="D14275" s="6">
        <v>0.25662849547693301</v>
      </c>
      <c r="E14275" s="4">
        <f t="shared" si="55"/>
        <v>0.14835733408901894</v>
      </c>
      <c r="F14275" s="4"/>
    </row>
    <row r="14276" spans="1:6" ht="13.2" x14ac:dyDescent="0.25">
      <c r="A14276" s="5">
        <v>44893.75</v>
      </c>
      <c r="B14276" s="6">
        <v>132.01</v>
      </c>
      <c r="C14276" s="6">
        <v>108.36248000000001</v>
      </c>
      <c r="D14276" s="6">
        <v>0.21822608711059299</v>
      </c>
      <c r="E14276" s="4">
        <f t="shared" si="55"/>
        <v>0.14763501783703442</v>
      </c>
      <c r="F14276" s="4"/>
    </row>
    <row r="14277" spans="1:6" ht="13.2" x14ac:dyDescent="0.25">
      <c r="A14277" s="5">
        <v>44893.791666666664</v>
      </c>
      <c r="B14277" s="6">
        <v>120.13</v>
      </c>
      <c r="C14277" s="6">
        <v>110.17144</v>
      </c>
      <c r="D14277" s="6">
        <v>9.0391484399223496E-2</v>
      </c>
      <c r="E14277" s="4">
        <f t="shared" si="55"/>
        <v>0.13897909035700842</v>
      </c>
      <c r="F14277" s="4"/>
    </row>
    <row r="14278" spans="1:6" ht="13.2" x14ac:dyDescent="0.25">
      <c r="A14278" s="5">
        <v>44893.833333333336</v>
      </c>
      <c r="B14278" s="6">
        <v>117.16</v>
      </c>
      <c r="C14278" s="6">
        <v>110.8982</v>
      </c>
      <c r="D14278" s="6">
        <v>5.6464397077680098E-2</v>
      </c>
      <c r="E14278" s="4">
        <f t="shared" si="55"/>
        <v>0.13009240603896047</v>
      </c>
      <c r="F14278" s="4"/>
    </row>
    <row r="14279" spans="1:6" ht="13.2" x14ac:dyDescent="0.25">
      <c r="A14279" s="5">
        <v>44893.875</v>
      </c>
      <c r="B14279" s="6">
        <v>110.83</v>
      </c>
      <c r="C14279" s="6">
        <v>111.38162</v>
      </c>
      <c r="D14279" s="6">
        <v>4.9525226873159099E-3</v>
      </c>
      <c r="E14279" s="4">
        <f t="shared" si="55"/>
        <v>0.12022437474211861</v>
      </c>
      <c r="F14279" s="4"/>
    </row>
    <row r="14280" spans="1:6" ht="13.2" x14ac:dyDescent="0.25">
      <c r="A14280" s="5">
        <v>44893.916666666664</v>
      </c>
      <c r="B14280" s="6">
        <v>110.56</v>
      </c>
      <c r="C14280" s="6">
        <v>120.78042000000001</v>
      </c>
      <c r="D14280" s="6">
        <v>8.4619841527293904E-2</v>
      </c>
      <c r="E14280" s="4">
        <f t="shared" si="55"/>
        <v>0.10887761780469785</v>
      </c>
      <c r="F14280" s="4"/>
    </row>
    <row r="14281" spans="1:6" ht="13.2" x14ac:dyDescent="0.25">
      <c r="A14281" s="5">
        <v>44893.958333333336</v>
      </c>
      <c r="B14281" s="6">
        <v>119</v>
      </c>
      <c r="C14281" s="6">
        <v>147.25945999999999</v>
      </c>
      <c r="D14281" s="6">
        <v>0.191902510032292</v>
      </c>
      <c r="E14281" s="4">
        <f t="shared" si="55"/>
        <v>9.9367595108642806E-2</v>
      </c>
      <c r="F14281" s="4"/>
    </row>
    <row r="14282" spans="1:6" ht="13.2" x14ac:dyDescent="0.25">
      <c r="A14282" s="5">
        <v>44894</v>
      </c>
      <c r="B14282" s="6">
        <v>181.44</v>
      </c>
      <c r="C14282" s="6">
        <v>183.64525</v>
      </c>
      <c r="D14282" s="6">
        <v>1.2008206038544401E-2</v>
      </c>
      <c r="E14282" s="4">
        <f t="shared" si="55"/>
        <v>9.9511481874868912E-2</v>
      </c>
      <c r="F14282" s="4"/>
    </row>
    <row r="14283" spans="1:6" ht="13.2" x14ac:dyDescent="0.25">
      <c r="A14283" s="5">
        <v>44894.041666666664</v>
      </c>
      <c r="B14283" s="6">
        <v>234.75</v>
      </c>
      <c r="C14283" s="6">
        <v>212.72032999999999</v>
      </c>
      <c r="D14283" s="6">
        <v>0.10356165769393</v>
      </c>
      <c r="E14283" s="4">
        <f t="shared" si="55"/>
        <v>9.9416542357432816E-2</v>
      </c>
      <c r="F14283" s="4"/>
    </row>
    <row r="14284" spans="1:6" ht="13.2" x14ac:dyDescent="0.25">
      <c r="A14284" s="5">
        <v>44894.083333333336</v>
      </c>
      <c r="B14284" s="6">
        <v>246.74</v>
      </c>
      <c r="C14284" s="6">
        <v>224.75003000000001</v>
      </c>
      <c r="D14284" s="6">
        <v>9.7841900176832003E-2</v>
      </c>
      <c r="E14284" s="4">
        <f t="shared" si="55"/>
        <v>0.10180593938071412</v>
      </c>
      <c r="F14284" s="4"/>
    </row>
    <row r="14285" spans="1:6" ht="13.2" x14ac:dyDescent="0.25">
      <c r="A14285" s="5">
        <v>44894.125</v>
      </c>
      <c r="B14285" s="6">
        <v>253.29</v>
      </c>
      <c r="C14285" s="6">
        <v>227.13679999999999</v>
      </c>
      <c r="D14285" s="6">
        <v>0.115142944692361</v>
      </c>
      <c r="E14285" s="4">
        <f t="shared" si="55"/>
        <v>0.10640544205414586</v>
      </c>
      <c r="F14285" s="4"/>
    </row>
    <row r="14286" spans="1:6" ht="13.2" x14ac:dyDescent="0.25">
      <c r="A14286" s="5">
        <v>44894.166666666664</v>
      </c>
      <c r="B14286" s="6">
        <v>255.95</v>
      </c>
      <c r="C14286" s="6">
        <v>230.2722</v>
      </c>
      <c r="D14286" s="6">
        <v>0.111510638279392</v>
      </c>
      <c r="E14286" s="4">
        <f t="shared" si="55"/>
        <v>0.10928931728798118</v>
      </c>
      <c r="F14286" s="4"/>
    </row>
    <row r="14287" spans="1:6" ht="13.2" x14ac:dyDescent="0.25">
      <c r="A14287" s="5">
        <v>44894.208333333336</v>
      </c>
      <c r="B14287" s="6">
        <v>246.97</v>
      </c>
      <c r="C14287" s="6">
        <v>233.32386</v>
      </c>
      <c r="D14287" s="6">
        <v>5.8485831667622799E-2</v>
      </c>
      <c r="E14287" s="4">
        <f t="shared" si="55"/>
        <v>0.10766647076757829</v>
      </c>
      <c r="F14287" s="4"/>
    </row>
    <row r="14288" spans="1:6" ht="13.2" x14ac:dyDescent="0.25">
      <c r="A14288" s="5">
        <v>44894.25</v>
      </c>
      <c r="B14288" s="6">
        <v>239.35</v>
      </c>
      <c r="C14288" s="6">
        <v>229.30526</v>
      </c>
      <c r="D14288" s="6">
        <v>4.3805100676713601E-2</v>
      </c>
      <c r="E14288" s="4">
        <f t="shared" si="55"/>
        <v>0.10866159271471916</v>
      </c>
      <c r="F14288" s="4"/>
    </row>
    <row r="14289" spans="1:6" ht="13.2" x14ac:dyDescent="0.25">
      <c r="A14289" s="5">
        <v>44894.291666666664</v>
      </c>
      <c r="B14289" s="6">
        <v>226.91</v>
      </c>
      <c r="C14289" s="6">
        <v>219.58758</v>
      </c>
      <c r="D14289" s="6">
        <v>3.3346239345594997E-2</v>
      </c>
      <c r="E14289" s="4">
        <f t="shared" si="55"/>
        <v>0.10729830712537532</v>
      </c>
      <c r="F14289" s="4"/>
    </row>
    <row r="14290" spans="1:6" ht="13.2" x14ac:dyDescent="0.25">
      <c r="A14290" s="5">
        <v>44894.333333333336</v>
      </c>
      <c r="B14290" s="6">
        <v>220.47</v>
      </c>
      <c r="C14290" s="6">
        <v>213.23856000000001</v>
      </c>
      <c r="D14290" s="6">
        <v>3.3912440601737197E-2</v>
      </c>
      <c r="E14290" s="4">
        <f t="shared" si="55"/>
        <v>0.10543027606511561</v>
      </c>
      <c r="F14290" s="4"/>
    </row>
    <row r="14291" spans="1:6" ht="13.2" x14ac:dyDescent="0.25">
      <c r="A14291" s="5">
        <v>44894.375</v>
      </c>
      <c r="B14291" s="6">
        <v>222.12</v>
      </c>
      <c r="C14291" s="6">
        <v>211.12249</v>
      </c>
      <c r="D14291" s="6">
        <v>5.2090660734439E-2</v>
      </c>
      <c r="E14291" s="4">
        <f t="shared" si="55"/>
        <v>0.10604798770395002</v>
      </c>
      <c r="F14291" s="4"/>
    </row>
    <row r="14292" spans="1:6" ht="13.2" x14ac:dyDescent="0.25">
      <c r="A14292" s="5">
        <v>44894.416666666664</v>
      </c>
      <c r="B14292" s="6">
        <v>232.43</v>
      </c>
      <c r="C14292" s="6">
        <v>212.91484</v>
      </c>
      <c r="D14292" s="6">
        <v>9.1657115117011106E-2</v>
      </c>
      <c r="E14292" s="4">
        <f t="shared" si="55"/>
        <v>0.10852151441820305</v>
      </c>
      <c r="F14292" s="4"/>
    </row>
    <row r="14293" spans="1:6" ht="13.2" x14ac:dyDescent="0.25">
      <c r="A14293" s="5">
        <v>44894.458333333336</v>
      </c>
      <c r="B14293" s="6">
        <v>232.92</v>
      </c>
      <c r="C14293" s="6">
        <v>215.67443</v>
      </c>
      <c r="D14293" s="6">
        <v>7.9961124737874506E-2</v>
      </c>
      <c r="E14293" s="4">
        <f t="shared" si="55"/>
        <v>0.10981697688813476</v>
      </c>
      <c r="F14293" s="4"/>
    </row>
    <row r="14294" spans="1:6" ht="13.2" x14ac:dyDescent="0.25">
      <c r="A14294" s="5">
        <v>44894.5</v>
      </c>
      <c r="B14294" s="6">
        <v>223.6</v>
      </c>
      <c r="C14294" s="6">
        <v>218.82662999999999</v>
      </c>
      <c r="D14294" s="6">
        <v>2.1813478551490701E-2</v>
      </c>
      <c r="E14294" s="4">
        <f t="shared" si="55"/>
        <v>0.10690163621349175</v>
      </c>
      <c r="F14294" s="4"/>
    </row>
    <row r="14295" spans="1:6" ht="13.2" x14ac:dyDescent="0.25">
      <c r="A14295" s="5">
        <v>44894.541666666664</v>
      </c>
      <c r="B14295" s="6">
        <v>226.16</v>
      </c>
      <c r="C14295" s="6">
        <v>222.11009999999999</v>
      </c>
      <c r="D14295" s="6">
        <v>1.8233749838481E-2</v>
      </c>
      <c r="E14295" s="4">
        <f t="shared" si="55"/>
        <v>0.10234509341659759</v>
      </c>
      <c r="F14295" s="4"/>
    </row>
    <row r="14296" spans="1:6" ht="13.2" x14ac:dyDescent="0.25">
      <c r="A14296" s="5">
        <v>44894.583333333336</v>
      </c>
      <c r="B14296" s="6">
        <v>248.16</v>
      </c>
      <c r="C14296" s="6">
        <v>220.42891</v>
      </c>
      <c r="D14296" s="6">
        <v>0.12580514053260899</v>
      </c>
      <c r="E14296" s="4">
        <f t="shared" si="55"/>
        <v>0.10188057972621029</v>
      </c>
      <c r="F14296" s="4"/>
    </row>
    <row r="14297" spans="1:6" ht="13.2" x14ac:dyDescent="0.25">
      <c r="A14297" s="5">
        <v>44894.625</v>
      </c>
      <c r="B14297" s="6">
        <v>271.56</v>
      </c>
      <c r="C14297" s="6">
        <v>199.65907000000001</v>
      </c>
      <c r="D14297" s="6">
        <v>0.36011852604542299</v>
      </c>
      <c r="E14297" s="4">
        <f t="shared" si="55"/>
        <v>0.10907230912744216</v>
      </c>
      <c r="F14297" s="4"/>
    </row>
    <row r="14298" spans="1:6" ht="13.2" x14ac:dyDescent="0.25">
      <c r="A14298" s="5">
        <v>44894.666666666664</v>
      </c>
      <c r="B14298" s="6">
        <v>228.02</v>
      </c>
      <c r="C14298" s="6">
        <v>161.26254</v>
      </c>
      <c r="D14298" s="6">
        <v>0.41396755873992802</v>
      </c>
      <c r="E14298" s="4">
        <f t="shared" si="55"/>
        <v>0.11151865215755484</v>
      </c>
      <c r="F14298" s="4"/>
    </row>
    <row r="14299" spans="1:6" ht="13.2" x14ac:dyDescent="0.25">
      <c r="A14299" s="5">
        <v>44894.708333333336</v>
      </c>
      <c r="B14299" s="6">
        <v>157.74</v>
      </c>
      <c r="C14299" s="6">
        <v>124.86743</v>
      </c>
      <c r="D14299" s="6">
        <v>0.26325976277400698</v>
      </c>
      <c r="E14299" s="4">
        <f t="shared" si="55"/>
        <v>0.11179495496159957</v>
      </c>
      <c r="F14299" s="4"/>
    </row>
    <row r="14300" spans="1:6" ht="13.2" x14ac:dyDescent="0.25">
      <c r="A14300" s="5">
        <v>44894.75</v>
      </c>
      <c r="B14300" s="6">
        <v>151.62</v>
      </c>
      <c r="C14300" s="6">
        <v>110.39776999999999</v>
      </c>
      <c r="D14300" s="6">
        <v>0.373397306847774</v>
      </c>
      <c r="E14300" s="4">
        <f t="shared" si="55"/>
        <v>0.11826042245064877</v>
      </c>
      <c r="F14300" s="4"/>
    </row>
    <row r="14301" spans="1:6" ht="13.2" x14ac:dyDescent="0.25">
      <c r="A14301" s="5">
        <v>44894.791666666664</v>
      </c>
      <c r="B14301" s="6">
        <v>155.12</v>
      </c>
      <c r="C14301" s="6">
        <v>112.77163</v>
      </c>
      <c r="D14301" s="6">
        <v>0.37552325881961601</v>
      </c>
      <c r="E14301" s="4">
        <f t="shared" si="55"/>
        <v>0.13014091305149847</v>
      </c>
      <c r="F14301" s="4"/>
    </row>
    <row r="14302" spans="1:6" ht="13.2" x14ac:dyDescent="0.25">
      <c r="A14302" s="5">
        <v>44894.833333333336</v>
      </c>
      <c r="B14302" s="6">
        <v>154.53</v>
      </c>
      <c r="C14302" s="6">
        <v>116.60459</v>
      </c>
      <c r="D14302" s="6">
        <v>0.325248002672965</v>
      </c>
      <c r="E14302" s="4">
        <f t="shared" si="55"/>
        <v>0.14134022995130202</v>
      </c>
      <c r="F14302" s="4"/>
    </row>
    <row r="14303" spans="1:6" ht="13.2" x14ac:dyDescent="0.25">
      <c r="A14303" s="5">
        <v>44894.875</v>
      </c>
      <c r="B14303" s="6">
        <v>149.77000000000001</v>
      </c>
      <c r="C14303" s="6">
        <v>117.83183</v>
      </c>
      <c r="D14303" s="6">
        <v>0.27104874803353202</v>
      </c>
      <c r="E14303" s="4">
        <f t="shared" si="55"/>
        <v>0.15242757267406101</v>
      </c>
      <c r="F14303" s="4"/>
    </row>
    <row r="14304" spans="1:6" ht="13.2" x14ac:dyDescent="0.25">
      <c r="A14304" s="5">
        <v>44894.916666666664</v>
      </c>
      <c r="B14304" s="6">
        <v>147.44999999999999</v>
      </c>
      <c r="C14304" s="6">
        <v>123.44091</v>
      </c>
      <c r="D14304" s="6">
        <v>0.19449864716648599</v>
      </c>
      <c r="E14304" s="4">
        <f t="shared" si="55"/>
        <v>0.15700585624236069</v>
      </c>
      <c r="F14304" s="4"/>
    </row>
    <row r="14305" spans="1:6" ht="13.2" x14ac:dyDescent="0.25">
      <c r="A14305" s="5">
        <v>44894.958333333336</v>
      </c>
      <c r="B14305" s="6">
        <v>154.86000000000001</v>
      </c>
      <c r="C14305" s="6">
        <v>146.10353000000001</v>
      </c>
      <c r="D14305" s="6">
        <v>5.9933322624032399E-2</v>
      </c>
      <c r="E14305" s="4">
        <f t="shared" ref="E14305:E14559" si="56">AVERAGE(D14282:D14305)</f>
        <v>0.15150714010034988</v>
      </c>
      <c r="F14305" s="4"/>
    </row>
    <row r="14306" spans="1:6" ht="13.2" x14ac:dyDescent="0.25">
      <c r="A14306" s="5">
        <v>44892</v>
      </c>
      <c r="B14306" s="6">
        <v>173.06</v>
      </c>
      <c r="C14306" s="6">
        <v>231.90106</v>
      </c>
      <c r="D14306" s="6">
        <v>0.25373346719501799</v>
      </c>
      <c r="E14306" s="4">
        <f t="shared" si="56"/>
        <v>0.1615790259818696</v>
      </c>
      <c r="F14306" s="4"/>
    </row>
    <row r="14307" spans="1:6" ht="13.2" x14ac:dyDescent="0.25">
      <c r="A14307" s="5">
        <v>44892.041666666664</v>
      </c>
      <c r="B14307" s="6">
        <v>229.57</v>
      </c>
      <c r="C14307" s="6">
        <v>266.58053000000001</v>
      </c>
      <c r="D14307" s="6">
        <v>0.13883433272489901</v>
      </c>
      <c r="E14307" s="4">
        <f t="shared" si="56"/>
        <v>0.16304872077482663</v>
      </c>
      <c r="F14307" s="4"/>
    </row>
    <row r="14308" spans="1:6" ht="13.2" x14ac:dyDescent="0.25">
      <c r="A14308" s="5">
        <v>44892.083333333336</v>
      </c>
      <c r="B14308" s="6">
        <v>228.47</v>
      </c>
      <c r="C14308" s="6">
        <v>275.77080999999998</v>
      </c>
      <c r="D14308" s="6">
        <v>0.17152217814496001</v>
      </c>
      <c r="E14308" s="4">
        <f t="shared" si="56"/>
        <v>0.16611873235683197</v>
      </c>
      <c r="F14308" s="4"/>
    </row>
    <row r="14309" spans="1:6" ht="13.2" x14ac:dyDescent="0.25">
      <c r="A14309" s="5">
        <v>44892.125</v>
      </c>
      <c r="B14309" s="6">
        <v>239.36</v>
      </c>
      <c r="C14309" s="6">
        <v>271.90003000000002</v>
      </c>
      <c r="D14309" s="6">
        <v>0.11967644873007099</v>
      </c>
      <c r="E14309" s="4">
        <f t="shared" si="56"/>
        <v>0.16630762835840321</v>
      </c>
      <c r="F14309" s="4"/>
    </row>
    <row r="14310" spans="1:6" ht="13.2" x14ac:dyDescent="0.25">
      <c r="A14310" s="5">
        <v>44892.166666666664</v>
      </c>
      <c r="B14310" s="6">
        <v>241.5</v>
      </c>
      <c r="C14310" s="6">
        <v>273.69098000000002</v>
      </c>
      <c r="D14310" s="6">
        <v>0.11761797922606</v>
      </c>
      <c r="E14310" s="4">
        <f t="shared" si="56"/>
        <v>0.1665621008978477</v>
      </c>
      <c r="F14310" s="4"/>
    </row>
    <row r="14311" spans="1:6" ht="13.2" x14ac:dyDescent="0.25">
      <c r="A14311" s="5">
        <v>44892.208333333336</v>
      </c>
      <c r="B14311" s="6">
        <v>246.77</v>
      </c>
      <c r="C14311" s="6">
        <v>281.07895000000002</v>
      </c>
      <c r="D14311" s="6">
        <v>0.122061612938286</v>
      </c>
      <c r="E14311" s="4">
        <f t="shared" si="56"/>
        <v>0.16921109178412533</v>
      </c>
      <c r="F14311" s="4"/>
    </row>
    <row r="14312" spans="1:6" ht="13.2" x14ac:dyDescent="0.25">
      <c r="A14312" s="5">
        <v>44892.25</v>
      </c>
      <c r="B14312" s="6">
        <v>242.88</v>
      </c>
      <c r="C14312" s="6">
        <v>282.09375999999997</v>
      </c>
      <c r="D14312" s="6">
        <v>0.13900966827483099</v>
      </c>
      <c r="E14312" s="4">
        <f t="shared" si="56"/>
        <v>0.17317794876738024</v>
      </c>
      <c r="F14312" s="4"/>
    </row>
    <row r="14313" spans="1:6" ht="13.2" x14ac:dyDescent="0.25">
      <c r="A14313" s="5">
        <v>44892.291666666664</v>
      </c>
      <c r="B14313" s="6">
        <v>235.19</v>
      </c>
      <c r="C14313" s="6">
        <v>274.43553000000003</v>
      </c>
      <c r="D14313" s="6">
        <v>0.14300455192518199</v>
      </c>
      <c r="E14313" s="4">
        <f t="shared" si="56"/>
        <v>0.17774704512486303</v>
      </c>
      <c r="F14313" s="4"/>
    </row>
    <row r="14314" spans="1:6" ht="13.2" x14ac:dyDescent="0.25">
      <c r="A14314" s="5">
        <v>44892.333333333336</v>
      </c>
      <c r="B14314" s="6">
        <v>240.21</v>
      </c>
      <c r="C14314" s="6">
        <v>268.35773</v>
      </c>
      <c r="D14314" s="6">
        <v>0.104888836255993</v>
      </c>
      <c r="E14314" s="4">
        <f t="shared" si="56"/>
        <v>0.18070439494379034</v>
      </c>
      <c r="F14314" s="4"/>
    </row>
    <row r="14315" spans="1:6" ht="13.2" x14ac:dyDescent="0.25">
      <c r="A14315" s="5">
        <v>44892.375</v>
      </c>
      <c r="B14315" s="6">
        <v>239.99</v>
      </c>
      <c r="C14315" s="6">
        <v>268.56133</v>
      </c>
      <c r="D14315" s="6">
        <v>0.106386611951914</v>
      </c>
      <c r="E14315" s="4">
        <f t="shared" si="56"/>
        <v>0.18296672624451848</v>
      </c>
      <c r="F14315" s="4"/>
    </row>
    <row r="14316" spans="1:6" ht="13.2" x14ac:dyDescent="0.25">
      <c r="A14316" s="5">
        <v>44892.416666666664</v>
      </c>
      <c r="B14316" s="6">
        <v>245.14</v>
      </c>
      <c r="C14316" s="6">
        <v>276.19483000000002</v>
      </c>
      <c r="D14316" s="6">
        <v>0.112438129272731</v>
      </c>
      <c r="E14316" s="4">
        <f t="shared" si="56"/>
        <v>0.18383260183434014</v>
      </c>
      <c r="F14316" s="4"/>
    </row>
    <row r="14317" spans="1:6" ht="13.2" x14ac:dyDescent="0.25">
      <c r="A14317" s="5">
        <v>44892.458333333336</v>
      </c>
      <c r="B14317" s="6">
        <v>253.26</v>
      </c>
      <c r="C14317" s="6">
        <v>279.39483999999999</v>
      </c>
      <c r="D14317" s="6">
        <v>9.3540882859540195E-2</v>
      </c>
      <c r="E14317" s="4">
        <f t="shared" si="56"/>
        <v>0.18439842508940954</v>
      </c>
      <c r="F14317" s="4"/>
    </row>
    <row r="14318" spans="1:6" ht="13.2" x14ac:dyDescent="0.25">
      <c r="A14318" s="5">
        <v>44892.5</v>
      </c>
      <c r="B14318" s="6">
        <v>263.02</v>
      </c>
      <c r="C14318" s="6">
        <v>278.48259000000002</v>
      </c>
      <c r="D14318" s="6">
        <v>5.5524440504521398E-2</v>
      </c>
      <c r="E14318" s="4">
        <f t="shared" si="56"/>
        <v>0.18580304850411913</v>
      </c>
      <c r="F14318" s="4"/>
    </row>
    <row r="14319" spans="1:6" ht="13.2" x14ac:dyDescent="0.25">
      <c r="A14319" s="5">
        <v>44892.541666666664</v>
      </c>
      <c r="B14319" s="6">
        <v>262.51</v>
      </c>
      <c r="C14319" s="6">
        <v>278.30383999999998</v>
      </c>
      <c r="D14319" s="6">
        <v>5.6750348827382197E-2</v>
      </c>
      <c r="E14319" s="4">
        <f t="shared" si="56"/>
        <v>0.18740790679532338</v>
      </c>
      <c r="F14319" s="4"/>
    </row>
    <row r="14320" spans="1:6" ht="13.2" x14ac:dyDescent="0.25">
      <c r="A14320" s="5">
        <v>44892.583333333336</v>
      </c>
      <c r="B14320" s="6">
        <v>261.39999999999998</v>
      </c>
      <c r="C14320" s="6">
        <v>273.91075000000001</v>
      </c>
      <c r="D14320" s="6">
        <v>4.5674549100391301E-2</v>
      </c>
      <c r="E14320" s="4">
        <f t="shared" si="56"/>
        <v>0.18406913215231427</v>
      </c>
      <c r="F14320" s="4"/>
    </row>
    <row r="14321" spans="1:6" ht="13.2" x14ac:dyDescent="0.25">
      <c r="A14321" s="5">
        <v>44892.625</v>
      </c>
      <c r="B14321" s="6">
        <v>254.98</v>
      </c>
      <c r="C14321" s="6">
        <v>243.84064000000001</v>
      </c>
      <c r="D14321" s="6">
        <v>4.56829509633832E-2</v>
      </c>
      <c r="E14321" s="4">
        <f t="shared" si="56"/>
        <v>0.17096764985722931</v>
      </c>
      <c r="F14321" s="4"/>
    </row>
    <row r="14322" spans="1:6" ht="13.2" x14ac:dyDescent="0.25">
      <c r="A14322" s="5">
        <v>44892.666666666664</v>
      </c>
      <c r="B14322" s="6">
        <v>189.44</v>
      </c>
      <c r="C14322" s="6">
        <v>192.00824</v>
      </c>
      <c r="D14322" s="6">
        <v>1.33756759605733E-2</v>
      </c>
      <c r="E14322" s="4">
        <f t="shared" si="56"/>
        <v>0.15427632140808956</v>
      </c>
      <c r="F14322" s="4"/>
    </row>
    <row r="14323" spans="1:6" ht="13.2" x14ac:dyDescent="0.25">
      <c r="A14323" s="5">
        <v>44892.708333333336</v>
      </c>
      <c r="B14323" s="6">
        <v>97.97</v>
      </c>
      <c r="C14323" s="6">
        <v>148.42860999999999</v>
      </c>
      <c r="D14323" s="6">
        <v>0.33995204832814901</v>
      </c>
      <c r="E14323" s="4">
        <f t="shared" si="56"/>
        <v>0.15747183330617878</v>
      </c>
      <c r="F14323" s="4"/>
    </row>
    <row r="14324" spans="1:6" ht="13.2" x14ac:dyDescent="0.25">
      <c r="A14324" s="5">
        <v>44892.75</v>
      </c>
      <c r="B14324" s="6">
        <v>95.86</v>
      </c>
      <c r="C14324" s="6">
        <v>134.79608999999999</v>
      </c>
      <c r="D14324" s="6">
        <v>0.28885177604187101</v>
      </c>
      <c r="E14324" s="4">
        <f t="shared" si="56"/>
        <v>0.15394910285593286</v>
      </c>
      <c r="F14324" s="4"/>
    </row>
    <row r="14325" spans="1:6" ht="13.2" x14ac:dyDescent="0.25">
      <c r="A14325" s="5">
        <v>44892.791666666664</v>
      </c>
      <c r="B14325" s="6">
        <v>89.2</v>
      </c>
      <c r="C14325" s="6">
        <v>138.68610000000001</v>
      </c>
      <c r="D14325" s="6">
        <v>0.35682090706999398</v>
      </c>
      <c r="E14325" s="4">
        <f t="shared" si="56"/>
        <v>0.15316983819969862</v>
      </c>
      <c r="F14325" s="4"/>
    </row>
    <row r="14326" spans="1:6" ht="13.2" x14ac:dyDescent="0.25">
      <c r="A14326" s="5">
        <v>44892.833333333336</v>
      </c>
      <c r="B14326" s="6">
        <v>91.9</v>
      </c>
      <c r="C14326" s="6">
        <v>139.79069999999999</v>
      </c>
      <c r="D14326" s="6">
        <v>0.34258859852622497</v>
      </c>
      <c r="E14326" s="4">
        <f t="shared" si="56"/>
        <v>0.15389236302691775</v>
      </c>
      <c r="F14326" s="4"/>
    </row>
    <row r="14327" spans="1:6" ht="13.2" x14ac:dyDescent="0.25">
      <c r="A14327" s="5">
        <v>44892.875</v>
      </c>
      <c r="B14327" s="6">
        <v>95.64</v>
      </c>
      <c r="C14327" s="6">
        <v>138.84324000000001</v>
      </c>
      <c r="D14327" s="6">
        <v>0.31116559941989202</v>
      </c>
      <c r="E14327" s="4">
        <f t="shared" si="56"/>
        <v>0.15556389850134941</v>
      </c>
      <c r="F14327" s="4"/>
    </row>
    <row r="14328" spans="1:6" ht="13.2" x14ac:dyDescent="0.25">
      <c r="A14328" s="5">
        <v>44892.916666666664</v>
      </c>
      <c r="B14328" s="6">
        <v>88.95</v>
      </c>
      <c r="C14328" s="6">
        <v>148.61142000000001</v>
      </c>
      <c r="D14328" s="6">
        <v>0.40145918799510799</v>
      </c>
      <c r="E14328" s="4">
        <f t="shared" si="56"/>
        <v>0.16418725436920864</v>
      </c>
      <c r="F14328" s="4"/>
    </row>
    <row r="14329" spans="1:6" ht="13.2" x14ac:dyDescent="0.25">
      <c r="A14329" s="5">
        <v>44892.958333333336</v>
      </c>
      <c r="B14329" s="6">
        <v>95.99</v>
      </c>
      <c r="C14329" s="6">
        <v>179.46348</v>
      </c>
      <c r="D14329" s="6">
        <v>0.465127946922683</v>
      </c>
      <c r="E14329" s="4">
        <f t="shared" si="56"/>
        <v>0.18107036371498575</v>
      </c>
      <c r="F14329" s="4"/>
    </row>
    <row r="14330" spans="1:6" ht="13.2" x14ac:dyDescent="0.25">
      <c r="A14330" s="5">
        <v>44893</v>
      </c>
      <c r="B14330" s="6">
        <v>187.74</v>
      </c>
      <c r="C14330" s="6">
        <v>191.02850000000001</v>
      </c>
      <c r="D14330" s="6">
        <v>1.7214708799995801E-2</v>
      </c>
      <c r="E14330" s="4">
        <f t="shared" si="56"/>
        <v>0.1712154154485265</v>
      </c>
      <c r="F14330" s="4"/>
    </row>
    <row r="14331" spans="1:6" ht="13.2" x14ac:dyDescent="0.25">
      <c r="A14331" s="5">
        <v>44893.041666666664</v>
      </c>
      <c r="B14331" s="6">
        <v>249.29</v>
      </c>
      <c r="C14331" s="6">
        <v>228.49680000000001</v>
      </c>
      <c r="D14331" s="6">
        <v>9.0999961487425493E-2</v>
      </c>
      <c r="E14331" s="4">
        <f t="shared" si="56"/>
        <v>0.1692223166469651</v>
      </c>
      <c r="F14331" s="4"/>
    </row>
    <row r="14332" spans="1:6" ht="13.2" x14ac:dyDescent="0.25">
      <c r="A14332" s="5">
        <v>44893.083333333336</v>
      </c>
      <c r="B14332" s="6">
        <v>255.15</v>
      </c>
      <c r="C14332" s="6">
        <v>250.02466000000001</v>
      </c>
      <c r="D14332" s="6">
        <v>2.0499337945305E-2</v>
      </c>
      <c r="E14332" s="4">
        <f t="shared" si="56"/>
        <v>0.16292969830531281</v>
      </c>
      <c r="F14332" s="4"/>
    </row>
    <row r="14333" spans="1:6" ht="13.2" x14ac:dyDescent="0.25">
      <c r="A14333" s="5">
        <v>44893.125</v>
      </c>
      <c r="B14333" s="6">
        <v>250.69</v>
      </c>
      <c r="C14333" s="6">
        <v>255.47798</v>
      </c>
      <c r="D14333" s="6">
        <v>1.8741262945636199E-2</v>
      </c>
      <c r="E14333" s="4">
        <f t="shared" si="56"/>
        <v>0.15872406556429472</v>
      </c>
      <c r="F14333" s="4"/>
    </row>
    <row r="14334" spans="1:6" ht="13.2" x14ac:dyDescent="0.25">
      <c r="A14334" s="5">
        <v>44893.166666666664</v>
      </c>
      <c r="B14334" s="6">
        <v>237.12</v>
      </c>
      <c r="C14334" s="6">
        <v>254.27492000000001</v>
      </c>
      <c r="D14334" s="6">
        <v>6.7466032434500403E-2</v>
      </c>
      <c r="E14334" s="4">
        <f t="shared" si="56"/>
        <v>0.15663440111464638</v>
      </c>
      <c r="F14334" s="4"/>
    </row>
    <row r="14335" spans="1:6" ht="13.2" x14ac:dyDescent="0.25">
      <c r="A14335" s="5">
        <v>44893.208333333336</v>
      </c>
      <c r="B14335" s="6">
        <v>222.05</v>
      </c>
      <c r="C14335" s="6">
        <v>253.48258000000001</v>
      </c>
      <c r="D14335" s="6">
        <v>0.124002919648364</v>
      </c>
      <c r="E14335" s="4">
        <f t="shared" si="56"/>
        <v>0.15671528889423295</v>
      </c>
      <c r="F14335" s="4"/>
    </row>
    <row r="14336" spans="1:6" ht="13.2" x14ac:dyDescent="0.25">
      <c r="A14336" s="5">
        <v>44893.25</v>
      </c>
      <c r="B14336" s="6">
        <v>248.99</v>
      </c>
      <c r="C14336" s="6">
        <v>251.96859000000001</v>
      </c>
      <c r="D14336" s="6">
        <v>1.1821275024795699E-2</v>
      </c>
      <c r="E14336" s="4">
        <f t="shared" si="56"/>
        <v>0.15141577250881483</v>
      </c>
      <c r="F14336" s="4"/>
    </row>
    <row r="14337" spans="1:6" ht="13.2" x14ac:dyDescent="0.25">
      <c r="A14337" s="5">
        <v>44893.291666666664</v>
      </c>
      <c r="B14337" s="6">
        <v>224.38</v>
      </c>
      <c r="C14337" s="6">
        <v>247.69131999999999</v>
      </c>
      <c r="D14337" s="6">
        <v>9.4114400133197995E-2</v>
      </c>
      <c r="E14337" s="4">
        <f t="shared" si="56"/>
        <v>0.14937868285081549</v>
      </c>
      <c r="F14337" s="4"/>
    </row>
    <row r="14338" spans="1:6" ht="13.2" x14ac:dyDescent="0.25">
      <c r="A14338" s="5">
        <v>44893.333333333336</v>
      </c>
      <c r="B14338" s="6">
        <v>219.47</v>
      </c>
      <c r="C14338" s="6">
        <v>245.45918</v>
      </c>
      <c r="D14338" s="6">
        <v>0.105879845276106</v>
      </c>
      <c r="E14338" s="4">
        <f t="shared" si="56"/>
        <v>0.14941997489332021</v>
      </c>
      <c r="F14338" s="4"/>
    </row>
    <row r="14339" spans="1:6" ht="13.2" x14ac:dyDescent="0.25">
      <c r="A14339" s="5">
        <v>44893.375</v>
      </c>
      <c r="B14339" s="6">
        <v>226.93</v>
      </c>
      <c r="C14339" s="6">
        <v>242.96716000000001</v>
      </c>
      <c r="D14339" s="6">
        <v>6.6005463454402599E-2</v>
      </c>
      <c r="E14339" s="4">
        <f t="shared" si="56"/>
        <v>0.14773742703925721</v>
      </c>
      <c r="F14339" s="4"/>
    </row>
    <row r="14340" spans="1:6" ht="13.2" x14ac:dyDescent="0.25">
      <c r="A14340" s="5">
        <v>44893.416666666664</v>
      </c>
      <c r="B14340" s="6">
        <v>225.44</v>
      </c>
      <c r="C14340" s="6">
        <v>240.06905</v>
      </c>
      <c r="D14340" s="6">
        <v>6.0936842962472697E-2</v>
      </c>
      <c r="E14340" s="4">
        <f t="shared" si="56"/>
        <v>0.14559154010966313</v>
      </c>
      <c r="F14340" s="4"/>
    </row>
    <row r="14341" spans="1:6" ht="13.2" x14ac:dyDescent="0.25">
      <c r="A14341" s="5">
        <v>44893.458333333336</v>
      </c>
      <c r="B14341" s="6">
        <v>220.83</v>
      </c>
      <c r="C14341" s="6">
        <v>238.19238999999999</v>
      </c>
      <c r="D14341" s="6">
        <v>7.2892295173661803E-2</v>
      </c>
      <c r="E14341" s="4">
        <f t="shared" si="56"/>
        <v>0.1447311822894182</v>
      </c>
      <c r="F14341" s="4"/>
    </row>
    <row r="14342" spans="1:6" ht="13.2" x14ac:dyDescent="0.25">
      <c r="A14342" s="5">
        <v>44893.5</v>
      </c>
      <c r="B14342" s="6">
        <v>214.55</v>
      </c>
      <c r="C14342" s="6">
        <v>240.6566</v>
      </c>
      <c r="D14342" s="6">
        <v>0.10848071484430501</v>
      </c>
      <c r="E14342" s="4">
        <f t="shared" si="56"/>
        <v>0.14693769372024251</v>
      </c>
      <c r="F14342" s="4"/>
    </row>
    <row r="14343" spans="1:6" ht="13.2" x14ac:dyDescent="0.25">
      <c r="A14343" s="5">
        <v>44893.541666666664</v>
      </c>
      <c r="B14343" s="6">
        <v>209.15</v>
      </c>
      <c r="C14343" s="6">
        <v>243.63525000000001</v>
      </c>
      <c r="D14343" s="6">
        <v>0.141544583552667</v>
      </c>
      <c r="E14343" s="4">
        <f t="shared" si="56"/>
        <v>0.15047078683379606</v>
      </c>
      <c r="F14343" s="4"/>
    </row>
    <row r="14344" spans="1:6" ht="13.2" x14ac:dyDescent="0.25">
      <c r="A14344" s="5">
        <v>44893.583333333336</v>
      </c>
      <c r="B14344" s="6">
        <v>199.54</v>
      </c>
      <c r="C14344" s="6">
        <v>236.08794</v>
      </c>
      <c r="D14344" s="6">
        <v>0.154806467454457</v>
      </c>
      <c r="E14344" s="4">
        <f t="shared" si="56"/>
        <v>0.15501795009854882</v>
      </c>
      <c r="F14344" s="4"/>
    </row>
    <row r="14345" spans="1:6" ht="13.2" x14ac:dyDescent="0.25">
      <c r="A14345" s="5">
        <v>44893.625</v>
      </c>
      <c r="B14345" s="6">
        <v>236.39</v>
      </c>
      <c r="C14345" s="6">
        <v>203.92957000000001</v>
      </c>
      <c r="D14345" s="6">
        <v>0.15917470919004001</v>
      </c>
      <c r="E14345" s="4">
        <f t="shared" si="56"/>
        <v>0.15974677335799287</v>
      </c>
      <c r="F14345" s="4"/>
    </row>
    <row r="14346" spans="1:6" ht="13.2" x14ac:dyDescent="0.25">
      <c r="A14346" s="5">
        <v>44893.666666666664</v>
      </c>
      <c r="B14346" s="6">
        <v>208.95</v>
      </c>
      <c r="C14346" s="6">
        <v>157.20694</v>
      </c>
      <c r="D14346" s="6">
        <v>0.32913979497342699</v>
      </c>
      <c r="E14346" s="4">
        <f t="shared" si="56"/>
        <v>0.17290361165019508</v>
      </c>
      <c r="F14346" s="4"/>
    </row>
    <row r="14347" spans="1:6" ht="13.2" x14ac:dyDescent="0.25">
      <c r="A14347" s="5">
        <v>44893.708333333336</v>
      </c>
      <c r="B14347" s="6">
        <v>150.05000000000001</v>
      </c>
      <c r="C14347" s="6">
        <v>121.27233</v>
      </c>
      <c r="D14347" s="6">
        <v>0.23729790629074199</v>
      </c>
      <c r="E14347" s="4">
        <f t="shared" si="56"/>
        <v>0.16862635573196982</v>
      </c>
      <c r="F14347" s="4"/>
    </row>
    <row r="14348" spans="1:6" ht="13.2" x14ac:dyDescent="0.25">
      <c r="A14348" s="5">
        <v>44893.75</v>
      </c>
      <c r="B14348" s="6">
        <v>132.01</v>
      </c>
      <c r="C14348" s="6">
        <v>110.51430999999999</v>
      </c>
      <c r="D14348" s="6">
        <v>0.19450594226213699</v>
      </c>
      <c r="E14348" s="4">
        <f t="shared" si="56"/>
        <v>0.16469527932448089</v>
      </c>
      <c r="F14348" s="4"/>
    </row>
    <row r="14349" spans="1:6" ht="13.2" x14ac:dyDescent="0.25">
      <c r="A14349" s="5">
        <v>44893.791666666664</v>
      </c>
      <c r="B14349" s="6">
        <v>120.13</v>
      </c>
      <c r="C14349" s="6">
        <v>112.38148</v>
      </c>
      <c r="D14349" s="6">
        <v>6.8948371208494494E-2</v>
      </c>
      <c r="E14349" s="4">
        <f t="shared" si="56"/>
        <v>0.15270059033025174</v>
      </c>
      <c r="F14349" s="4"/>
    </row>
    <row r="14350" spans="1:6" ht="13.2" x14ac:dyDescent="0.25">
      <c r="A14350" s="5">
        <v>44893.833333333336</v>
      </c>
      <c r="B14350" s="6">
        <v>117.16</v>
      </c>
      <c r="C14350" s="6">
        <v>111.91285999999999</v>
      </c>
      <c r="D14350" s="6">
        <v>4.6885943224040501E-2</v>
      </c>
      <c r="E14350" s="4">
        <f t="shared" si="56"/>
        <v>0.1403796463593274</v>
      </c>
      <c r="F14350" s="4"/>
    </row>
    <row r="14351" spans="1:6" ht="13.2" x14ac:dyDescent="0.25">
      <c r="A14351" s="5">
        <v>44893.875</v>
      </c>
      <c r="B14351" s="6">
        <v>110.83</v>
      </c>
      <c r="C14351" s="6">
        <v>111.49093000000001</v>
      </c>
      <c r="D14351" s="6">
        <v>5.92810554185894E-3</v>
      </c>
      <c r="E14351" s="4">
        <f t="shared" si="56"/>
        <v>0.12766141744774265</v>
      </c>
      <c r="F14351" s="4"/>
    </row>
    <row r="14352" spans="1:6" ht="13.2" x14ac:dyDescent="0.25">
      <c r="A14352" s="5">
        <v>44893.916666666664</v>
      </c>
      <c r="B14352" s="6">
        <v>110.56</v>
      </c>
      <c r="C14352" s="6">
        <v>121.46808</v>
      </c>
      <c r="D14352" s="6">
        <v>8.9802028648184706E-2</v>
      </c>
      <c r="E14352" s="4">
        <f t="shared" si="56"/>
        <v>0.11467570247495418</v>
      </c>
      <c r="F14352" s="4"/>
    </row>
    <row r="14353" spans="1:6" ht="13.2" x14ac:dyDescent="0.25">
      <c r="A14353" s="5">
        <v>44893.958333333336</v>
      </c>
      <c r="B14353" s="6">
        <v>119</v>
      </c>
      <c r="C14353" s="6">
        <v>148.44528</v>
      </c>
      <c r="D14353" s="6">
        <v>0.19835780565067401</v>
      </c>
      <c r="E14353" s="4">
        <f t="shared" si="56"/>
        <v>0.10356027992195381</v>
      </c>
      <c r="F14353" s="4"/>
    </row>
    <row r="14354" spans="1:6" ht="13.2" x14ac:dyDescent="0.25">
      <c r="A14354" s="5">
        <v>44894</v>
      </c>
      <c r="B14354" s="6">
        <v>181.44</v>
      </c>
      <c r="C14354" s="6">
        <v>181.45135999999999</v>
      </c>
      <c r="D14354" s="7">
        <v>6.2606309481484497E-5</v>
      </c>
      <c r="E14354" s="4">
        <f t="shared" si="56"/>
        <v>0.10284560898484903</v>
      </c>
      <c r="F14354" s="4"/>
    </row>
    <row r="14355" spans="1:6" ht="13.2" x14ac:dyDescent="0.25">
      <c r="A14355" s="5">
        <v>44894.041666666664</v>
      </c>
      <c r="B14355" s="6">
        <v>234.75</v>
      </c>
      <c r="C14355" s="6">
        <v>211.38482999999999</v>
      </c>
      <c r="D14355" s="6">
        <v>0.11053380699078499</v>
      </c>
      <c r="E14355" s="4">
        <f t="shared" si="56"/>
        <v>0.10365951921415568</v>
      </c>
      <c r="F14355" s="4"/>
    </row>
    <row r="14356" spans="1:6" ht="13.2" x14ac:dyDescent="0.25">
      <c r="A14356" s="5">
        <v>44894.083333333336</v>
      </c>
      <c r="B14356" s="6">
        <v>246.74</v>
      </c>
      <c r="C14356" s="6">
        <v>225.69933</v>
      </c>
      <c r="D14356" s="6">
        <v>9.3224335225097904E-2</v>
      </c>
      <c r="E14356" s="4">
        <f t="shared" si="56"/>
        <v>0.10668972743414706</v>
      </c>
      <c r="F14356" s="4"/>
    </row>
    <row r="14357" spans="1:6" ht="13.2" x14ac:dyDescent="0.25">
      <c r="A14357" s="5">
        <v>44894.125</v>
      </c>
      <c r="B14357" s="6">
        <v>253.29</v>
      </c>
      <c r="C14357" s="6">
        <v>229.98867999999999</v>
      </c>
      <c r="D14357" s="6">
        <v>0.101315073420135</v>
      </c>
      <c r="E14357" s="4">
        <f t="shared" si="56"/>
        <v>0.11013030287058449</v>
      </c>
      <c r="F14357" s="4"/>
    </row>
    <row r="14358" spans="1:6" ht="13.2" x14ac:dyDescent="0.25">
      <c r="A14358" s="5">
        <v>44894.166666666664</v>
      </c>
      <c r="B14358" s="6">
        <v>255.95</v>
      </c>
      <c r="C14358" s="6">
        <v>233.08358999999999</v>
      </c>
      <c r="D14358" s="6">
        <v>9.8103903410789201E-2</v>
      </c>
      <c r="E14358" s="4">
        <f t="shared" si="56"/>
        <v>0.11140688082792988</v>
      </c>
      <c r="F14358" s="4"/>
    </row>
    <row r="14359" spans="1:6" ht="13.2" x14ac:dyDescent="0.25">
      <c r="A14359" s="5">
        <v>44894.208333333336</v>
      </c>
      <c r="B14359" s="6">
        <v>246.97</v>
      </c>
      <c r="C14359" s="6">
        <v>235.09128000000001</v>
      </c>
      <c r="D14359" s="6">
        <v>5.0528118269635401E-2</v>
      </c>
      <c r="E14359" s="4">
        <f t="shared" si="56"/>
        <v>0.10834543077048285</v>
      </c>
      <c r="F14359" s="4"/>
    </row>
    <row r="14360" spans="1:6" ht="13.2" x14ac:dyDescent="0.25">
      <c r="A14360" s="5">
        <v>44894.25</v>
      </c>
      <c r="B14360" s="6">
        <v>239.35</v>
      </c>
      <c r="C14360" s="6">
        <v>231.73006000000001</v>
      </c>
      <c r="D14360" s="6">
        <v>3.2882829271264902E-2</v>
      </c>
      <c r="E14360" s="4">
        <f t="shared" si="56"/>
        <v>0.10922299553075239</v>
      </c>
      <c r="F14360" s="4"/>
    </row>
    <row r="14361" spans="1:6" ht="13.2" x14ac:dyDescent="0.25">
      <c r="A14361" s="5">
        <v>44894.291666666664</v>
      </c>
      <c r="B14361" s="6">
        <v>226.91</v>
      </c>
      <c r="C14361" s="6">
        <v>224.45634000000001</v>
      </c>
      <c r="D14361" s="6">
        <v>1.09315691416869E-2</v>
      </c>
      <c r="E14361" s="4">
        <f t="shared" si="56"/>
        <v>0.10575704423943943</v>
      </c>
      <c r="F14361" s="4"/>
    </row>
    <row r="14362" spans="1:6" ht="13.2" x14ac:dyDescent="0.25">
      <c r="A14362" s="5">
        <v>44894.333333333336</v>
      </c>
      <c r="B14362" s="6">
        <v>220.47</v>
      </c>
      <c r="C14362" s="6">
        <v>220.02860999999999</v>
      </c>
      <c r="D14362" s="6">
        <v>2.0060573031843998E-3</v>
      </c>
      <c r="E14362" s="4">
        <f t="shared" si="56"/>
        <v>0.1014289697405677</v>
      </c>
      <c r="F14362" s="4"/>
    </row>
    <row r="14363" spans="1:6" ht="13.2" x14ac:dyDescent="0.25">
      <c r="A14363" s="5">
        <v>44894.375</v>
      </c>
      <c r="B14363" s="6">
        <v>222.12</v>
      </c>
      <c r="C14363" s="6">
        <v>218.12533999999999</v>
      </c>
      <c r="D14363" s="6">
        <v>1.8313598961037701E-2</v>
      </c>
      <c r="E14363" s="4">
        <f t="shared" si="56"/>
        <v>9.9441808720010835E-2</v>
      </c>
      <c r="F14363" s="4"/>
    </row>
    <row r="14364" spans="1:6" ht="13.2" x14ac:dyDescent="0.25">
      <c r="A14364" s="5">
        <v>44894.416666666664</v>
      </c>
      <c r="B14364" s="6">
        <v>232.43</v>
      </c>
      <c r="C14364" s="6">
        <v>219.13565</v>
      </c>
      <c r="D14364" s="6">
        <v>6.0667216858598799E-2</v>
      </c>
      <c r="E14364" s="4">
        <f t="shared" si="56"/>
        <v>9.9430574299016083E-2</v>
      </c>
      <c r="F14364" s="4"/>
    </row>
    <row r="14365" spans="1:6" ht="13.2" x14ac:dyDescent="0.25">
      <c r="A14365" s="5">
        <v>44894.458333333336</v>
      </c>
      <c r="B14365" s="6">
        <v>232.92</v>
      </c>
      <c r="C14365" s="6">
        <v>221.32596000000001</v>
      </c>
      <c r="D14365" s="6">
        <v>5.2384455940007998E-2</v>
      </c>
      <c r="E14365" s="4">
        <f t="shared" si="56"/>
        <v>9.8576080997613835E-2</v>
      </c>
      <c r="F14365" s="4"/>
    </row>
    <row r="14366" spans="1:6" ht="13.2" x14ac:dyDescent="0.25">
      <c r="A14366" s="5">
        <v>44894.5</v>
      </c>
      <c r="B14366" s="6">
        <v>223.6</v>
      </c>
      <c r="C14366" s="6">
        <v>224.96991</v>
      </c>
      <c r="D14366" s="6">
        <v>6.0893032317077597E-3</v>
      </c>
      <c r="E14366" s="4">
        <f t="shared" si="56"/>
        <v>9.4309772180422302E-2</v>
      </c>
      <c r="F14366" s="4"/>
    </row>
    <row r="14367" spans="1:6" ht="13.2" x14ac:dyDescent="0.25">
      <c r="A14367" s="5">
        <v>44894.541666666664</v>
      </c>
      <c r="B14367" s="6">
        <v>226.16</v>
      </c>
      <c r="C14367" s="6">
        <v>229.18483000000001</v>
      </c>
      <c r="D14367" s="6">
        <v>1.3198212115522599E-2</v>
      </c>
      <c r="E14367" s="4">
        <f t="shared" si="56"/>
        <v>8.8962006703874608E-2</v>
      </c>
      <c r="F14367" s="4"/>
    </row>
    <row r="14368" spans="1:6" ht="13.2" x14ac:dyDescent="0.25">
      <c r="A14368" s="5">
        <v>44894.583333333336</v>
      </c>
      <c r="B14368" s="6">
        <v>248.16</v>
      </c>
      <c r="C14368" s="6">
        <v>227.37653</v>
      </c>
      <c r="D14368" s="6">
        <v>9.1405520173959795E-2</v>
      </c>
      <c r="E14368" s="4">
        <f t="shared" si="56"/>
        <v>8.6320300567187216E-2</v>
      </c>
      <c r="F14368" s="4"/>
    </row>
    <row r="14369" spans="1:6" ht="13.2" x14ac:dyDescent="0.25">
      <c r="A14369" s="5">
        <v>44894.625</v>
      </c>
      <c r="B14369" s="6">
        <v>271.56</v>
      </c>
      <c r="C14369" s="6">
        <v>205.10615999999999</v>
      </c>
      <c r="D14369" s="6">
        <v>0.32399728998875499</v>
      </c>
      <c r="E14369" s="4">
        <f t="shared" si="56"/>
        <v>9.318790810046701E-2</v>
      </c>
      <c r="F14369" s="4"/>
    </row>
    <row r="14370" spans="1:6" ht="13.2" x14ac:dyDescent="0.25">
      <c r="A14370" s="5">
        <v>44894.666666666664</v>
      </c>
      <c r="B14370" s="6">
        <v>228.02</v>
      </c>
      <c r="C14370" s="6">
        <v>165.21768</v>
      </c>
      <c r="D14370" s="6">
        <v>0.38011864105584803</v>
      </c>
      <c r="E14370" s="4">
        <f t="shared" si="56"/>
        <v>9.5312026687234555E-2</v>
      </c>
      <c r="F14370" s="4"/>
    </row>
    <row r="14371" spans="1:6" ht="13.2" x14ac:dyDescent="0.25">
      <c r="A14371" s="5">
        <v>44894.708333333336</v>
      </c>
      <c r="B14371" s="6">
        <v>157.74</v>
      </c>
      <c r="C14371" s="6">
        <v>128.16317000000001</v>
      </c>
      <c r="D14371" s="6">
        <v>0.23077480059208799</v>
      </c>
      <c r="E14371" s="4">
        <f t="shared" si="56"/>
        <v>9.5040230616457291E-2</v>
      </c>
      <c r="F14371" s="4"/>
    </row>
    <row r="14372" spans="1:6" ht="13.2" x14ac:dyDescent="0.25">
      <c r="A14372" s="5">
        <v>44894.75</v>
      </c>
      <c r="B14372" s="6">
        <v>151.62</v>
      </c>
      <c r="C14372" s="6">
        <v>112.88924</v>
      </c>
      <c r="D14372" s="6">
        <v>0.34308637386521501</v>
      </c>
      <c r="E14372" s="4">
        <f t="shared" si="56"/>
        <v>0.10123108193325221</v>
      </c>
      <c r="F14372" s="4"/>
    </row>
    <row r="14373" spans="1:6" ht="13.2" x14ac:dyDescent="0.25">
      <c r="A14373" s="5">
        <v>44894.791666666664</v>
      </c>
      <c r="B14373" s="6">
        <v>155.12</v>
      </c>
      <c r="C14373" s="6">
        <v>113.91598</v>
      </c>
      <c r="D14373" s="6">
        <v>0.36170535512225699</v>
      </c>
      <c r="E14373" s="4">
        <f t="shared" si="56"/>
        <v>0.11342928959632569</v>
      </c>
      <c r="F14373" s="4"/>
    </row>
    <row r="14374" spans="1:6" ht="13.2" x14ac:dyDescent="0.25">
      <c r="A14374" s="5">
        <v>44894.833333333336</v>
      </c>
      <c r="B14374" s="6">
        <v>154.53</v>
      </c>
      <c r="C14374" s="6">
        <v>116.78075</v>
      </c>
      <c r="D14374" s="6">
        <v>0.32324890874566198</v>
      </c>
      <c r="E14374" s="4">
        <f t="shared" si="56"/>
        <v>0.12494441315972656</v>
      </c>
      <c r="F14374" s="4"/>
    </row>
    <row r="14375" spans="1:6" ht="13.2" x14ac:dyDescent="0.25">
      <c r="A14375" s="5">
        <v>44894.875</v>
      </c>
      <c r="B14375" s="6">
        <v>149.77000000000001</v>
      </c>
      <c r="C14375" s="6">
        <v>117.47673</v>
      </c>
      <c r="D14375" s="6">
        <v>0.27489078049755</v>
      </c>
      <c r="E14375" s="4">
        <f t="shared" si="56"/>
        <v>0.13615119128288036</v>
      </c>
      <c r="F14375" s="4"/>
    </row>
    <row r="14376" spans="1:6" ht="13.2" x14ac:dyDescent="0.25">
      <c r="A14376" s="5">
        <v>44894.916666666664</v>
      </c>
      <c r="B14376" s="6">
        <v>147.44999999999999</v>
      </c>
      <c r="C14376" s="6">
        <v>122.69968</v>
      </c>
      <c r="D14376" s="6">
        <v>0.20171462549861499</v>
      </c>
      <c r="E14376" s="4">
        <f t="shared" si="56"/>
        <v>0.1408142161516483</v>
      </c>
      <c r="F14376" s="4"/>
    </row>
    <row r="14377" spans="1:6" ht="13.2" x14ac:dyDescent="0.25">
      <c r="A14377" s="5">
        <v>44894.958333333336</v>
      </c>
      <c r="B14377" s="6">
        <v>154.86000000000001</v>
      </c>
      <c r="C14377" s="6">
        <v>144.42919000000001</v>
      </c>
      <c r="D14377" s="6">
        <v>7.2220927085445794E-2</v>
      </c>
      <c r="E14377" s="9">
        <f t="shared" si="56"/>
        <v>0.13555851287809714</v>
      </c>
      <c r="F14377" s="4"/>
    </row>
    <row r="14378" spans="1:6" ht="13.2" x14ac:dyDescent="0.25">
      <c r="A14378" s="5">
        <v>44895</v>
      </c>
      <c r="B14378" s="6">
        <v>234.38</v>
      </c>
      <c r="C14378" s="6">
        <v>211.12191999999999</v>
      </c>
      <c r="D14378" s="6">
        <v>0.110164212223913</v>
      </c>
      <c r="E14378" s="4">
        <f t="shared" si="56"/>
        <v>0.14014607979119845</v>
      </c>
      <c r="F14378" s="4"/>
    </row>
    <row r="14379" spans="1:6" ht="13.2" x14ac:dyDescent="0.25">
      <c r="A14379" s="5">
        <v>44895.041666666664</v>
      </c>
      <c r="B14379" s="6">
        <v>312.91000000000003</v>
      </c>
      <c r="C14379" s="6">
        <v>241.93333000000001</v>
      </c>
      <c r="D14379" s="6">
        <v>0.29337284780067302</v>
      </c>
      <c r="E14379" s="4">
        <f t="shared" si="56"/>
        <v>0.14776437315827709</v>
      </c>
      <c r="F14379" s="4"/>
    </row>
    <row r="14380" spans="1:6" ht="13.2" x14ac:dyDescent="0.25">
      <c r="A14380" s="5">
        <v>44895.083333333336</v>
      </c>
      <c r="B14380" s="6">
        <v>317.08</v>
      </c>
      <c r="C14380" s="6">
        <v>256.88688999999999</v>
      </c>
      <c r="D14380" s="6">
        <v>0.23431756287757599</v>
      </c>
      <c r="E14380" s="4">
        <f t="shared" si="56"/>
        <v>0.15364325764379702</v>
      </c>
      <c r="F14380" s="4"/>
    </row>
    <row r="14381" spans="1:6" ht="13.2" x14ac:dyDescent="0.25">
      <c r="A14381" s="5">
        <v>44895.125</v>
      </c>
      <c r="B14381" s="6">
        <v>316.07</v>
      </c>
      <c r="C14381" s="6">
        <v>257.75688000000002</v>
      </c>
      <c r="D14381" s="6">
        <v>0.22623303013289001</v>
      </c>
      <c r="E14381" s="4">
        <f t="shared" si="56"/>
        <v>0.15884817250682845</v>
      </c>
      <c r="F14381" s="4"/>
    </row>
    <row r="14382" spans="1:6" ht="13.2" x14ac:dyDescent="0.25">
      <c r="A14382" s="5">
        <v>44895.166666666664</v>
      </c>
      <c r="B14382" s="6">
        <v>311.75</v>
      </c>
      <c r="C14382" s="6">
        <v>259.39733000000001</v>
      </c>
      <c r="D14382" s="6">
        <v>0.20182424391183901</v>
      </c>
      <c r="E14382" s="4">
        <f t="shared" si="56"/>
        <v>0.16316985336103887</v>
      </c>
      <c r="F14382" s="4"/>
    </row>
    <row r="14383" spans="1:6" ht="13.2" x14ac:dyDescent="0.25">
      <c r="A14383" s="5">
        <v>44895.208333333336</v>
      </c>
      <c r="B14383" s="6">
        <v>310.17</v>
      </c>
      <c r="C14383" s="6">
        <v>266.23489999999998</v>
      </c>
      <c r="D14383" s="6">
        <v>0.16502381919124801</v>
      </c>
      <c r="E14383" s="4">
        <f t="shared" si="56"/>
        <v>0.16794050756610604</v>
      </c>
      <c r="F14383" s="4"/>
    </row>
    <row r="14384" spans="1:6" ht="13.2" x14ac:dyDescent="0.25">
      <c r="A14384" s="5">
        <v>44895.25</v>
      </c>
      <c r="B14384" s="6">
        <v>298.67</v>
      </c>
      <c r="C14384" s="6">
        <v>269.94488000000001</v>
      </c>
      <c r="D14384" s="6">
        <v>0.10641105695355201</v>
      </c>
      <c r="E14384" s="4">
        <f t="shared" si="56"/>
        <v>0.17100418371953466</v>
      </c>
      <c r="F14384" s="4"/>
    </row>
    <row r="14385" spans="1:6" ht="13.2" x14ac:dyDescent="0.25">
      <c r="A14385" s="5">
        <v>44895.291666666664</v>
      </c>
      <c r="B14385" s="6">
        <v>296.26</v>
      </c>
      <c r="C14385" s="6">
        <v>267.93959999999998</v>
      </c>
      <c r="D14385" s="6">
        <v>0.10569695558252599</v>
      </c>
      <c r="E14385" s="4">
        <f t="shared" si="56"/>
        <v>0.17495274148790296</v>
      </c>
      <c r="F14385" s="4"/>
    </row>
    <row r="14386" spans="1:6" ht="13.2" x14ac:dyDescent="0.25">
      <c r="A14386" s="5">
        <v>44895.333333333336</v>
      </c>
      <c r="B14386" s="6">
        <v>293.14999999999998</v>
      </c>
      <c r="C14386" s="6">
        <v>265.78327999999999</v>
      </c>
      <c r="D14386" s="6">
        <v>0.10296629645025</v>
      </c>
      <c r="E14386" s="4">
        <f t="shared" si="56"/>
        <v>0.17915941811903069</v>
      </c>
      <c r="F14386" s="4"/>
    </row>
    <row r="14387" spans="1:6" ht="13.2" x14ac:dyDescent="0.25">
      <c r="A14387" s="5">
        <v>44895.375</v>
      </c>
      <c r="B14387" s="6">
        <v>293.43</v>
      </c>
      <c r="C14387" s="6">
        <v>263.89616999999998</v>
      </c>
      <c r="D14387" s="6">
        <v>0.111914583678876</v>
      </c>
      <c r="E14387" s="4">
        <f t="shared" si="56"/>
        <v>0.18305945914894062</v>
      </c>
      <c r="F14387" s="4"/>
    </row>
    <row r="14388" spans="1:6" ht="13.2" x14ac:dyDescent="0.25">
      <c r="A14388" s="5">
        <v>44895.416666666664</v>
      </c>
      <c r="B14388" s="6">
        <v>289.58</v>
      </c>
      <c r="C14388" s="6">
        <v>266.21674999999999</v>
      </c>
      <c r="D14388" s="6">
        <v>8.7760255506086599E-2</v>
      </c>
      <c r="E14388" s="4">
        <f t="shared" si="56"/>
        <v>0.18418833575925264</v>
      </c>
      <c r="F14388" s="4"/>
    </row>
    <row r="14389" spans="1:6" ht="13.2" x14ac:dyDescent="0.25">
      <c r="A14389" s="5">
        <v>44895.458333333336</v>
      </c>
      <c r="B14389" s="6">
        <v>293.38</v>
      </c>
      <c r="C14389" s="6">
        <v>270.30927000000003</v>
      </c>
      <c r="D14389" s="6">
        <v>8.53493851690693E-2</v>
      </c>
      <c r="E14389" s="4">
        <f t="shared" si="56"/>
        <v>0.18556187447713016</v>
      </c>
      <c r="F14389" s="4"/>
    </row>
    <row r="14390" spans="1:6" ht="13.2" x14ac:dyDescent="0.25">
      <c r="A14390" s="5">
        <v>44895.5</v>
      </c>
      <c r="B14390" s="6">
        <v>292.97000000000003</v>
      </c>
      <c r="C14390" s="6">
        <v>271.41379999999998</v>
      </c>
      <c r="D14390" s="6">
        <v>7.9421901170832296E-2</v>
      </c>
      <c r="E14390" s="4">
        <f t="shared" si="56"/>
        <v>0.18861739939126035</v>
      </c>
      <c r="F14390" s="4"/>
    </row>
    <row r="14391" spans="1:6" ht="13.2" x14ac:dyDescent="0.25">
      <c r="A14391" s="5">
        <v>44895.541666666664</v>
      </c>
      <c r="B14391" s="6">
        <v>290.17</v>
      </c>
      <c r="C14391" s="6">
        <v>268.06700000000001</v>
      </c>
      <c r="D14391" s="6">
        <v>8.2453267280194906E-2</v>
      </c>
      <c r="E14391" s="4">
        <f t="shared" si="56"/>
        <v>0.19150302668978836</v>
      </c>
      <c r="F14391" s="4"/>
    </row>
    <row r="14392" spans="1:6" ht="13.2" x14ac:dyDescent="0.25">
      <c r="A14392" s="5">
        <v>44895.583333333336</v>
      </c>
      <c r="B14392" s="6">
        <v>288.39999999999998</v>
      </c>
      <c r="C14392" s="6">
        <v>260.43290999999999</v>
      </c>
      <c r="D14392" s="6">
        <v>0.10738692740483501</v>
      </c>
      <c r="E14392" s="4">
        <f t="shared" si="56"/>
        <v>0.19216891865774152</v>
      </c>
      <c r="F14392" s="4"/>
    </row>
    <row r="14393" spans="1:6" ht="13.2" x14ac:dyDescent="0.25">
      <c r="A14393" s="5">
        <v>44895.625</v>
      </c>
      <c r="B14393" s="6">
        <v>292.98</v>
      </c>
      <c r="C14393" s="6">
        <v>231.70796000000001</v>
      </c>
      <c r="D14393" s="6">
        <v>0.26443649152148202</v>
      </c>
      <c r="E14393" s="4">
        <f t="shared" si="56"/>
        <v>0.18968721872160513</v>
      </c>
      <c r="F14393" s="4"/>
    </row>
    <row r="14394" spans="1:6" ht="13.2" x14ac:dyDescent="0.25">
      <c r="A14394" s="5">
        <v>44895.666666666664</v>
      </c>
      <c r="B14394" s="6">
        <v>245.28</v>
      </c>
      <c r="C14394" s="6">
        <v>184.63210000000001</v>
      </c>
      <c r="D14394" s="6">
        <v>0.32847971723226799</v>
      </c>
      <c r="E14394" s="4">
        <f t="shared" si="56"/>
        <v>0.18753559689562269</v>
      </c>
      <c r="F14394" s="4"/>
    </row>
    <row r="14395" spans="1:6" ht="13.2" x14ac:dyDescent="0.25">
      <c r="A14395" s="5">
        <v>44895.708333333336</v>
      </c>
      <c r="B14395" s="6">
        <v>174.7</v>
      </c>
      <c r="C14395" s="6">
        <v>146.64347000000001</v>
      </c>
      <c r="D14395" s="6">
        <v>0.19132478248093801</v>
      </c>
      <c r="E14395" s="4">
        <f t="shared" si="56"/>
        <v>0.18589184614099141</v>
      </c>
      <c r="F14395" s="4"/>
    </row>
    <row r="14396" spans="1:6" ht="13.2" x14ac:dyDescent="0.25">
      <c r="A14396" s="5">
        <v>44895.75</v>
      </c>
      <c r="B14396" s="6">
        <v>150.08000000000001</v>
      </c>
      <c r="C14396" s="6">
        <v>136.18037000000001</v>
      </c>
      <c r="D14396" s="6">
        <v>0.10206779435244499</v>
      </c>
      <c r="E14396" s="4">
        <f t="shared" si="56"/>
        <v>0.17584940532795934</v>
      </c>
      <c r="F14396" s="4"/>
    </row>
    <row r="14397" spans="1:6" ht="13.2" x14ac:dyDescent="0.25">
      <c r="A14397" s="5">
        <v>44895.791666666664</v>
      </c>
      <c r="B14397" s="6">
        <v>147.53</v>
      </c>
      <c r="C14397" s="6">
        <v>139.04929000000001</v>
      </c>
      <c r="D14397" s="6">
        <v>6.09906746017903E-2</v>
      </c>
      <c r="E14397" s="4">
        <f t="shared" si="56"/>
        <v>0.16331962697293992</v>
      </c>
      <c r="F14397" s="4"/>
    </row>
    <row r="14398" spans="1:6" ht="13.2" x14ac:dyDescent="0.25">
      <c r="A14398" s="5">
        <v>44895.833333333336</v>
      </c>
      <c r="B14398" s="6">
        <v>142.46</v>
      </c>
      <c r="C14398" s="6">
        <v>138.00169</v>
      </c>
      <c r="D14398" s="6">
        <v>3.2306198569017598E-2</v>
      </c>
      <c r="E14398" s="4">
        <f t="shared" si="56"/>
        <v>0.15119701404891303</v>
      </c>
      <c r="F14398" s="4"/>
    </row>
    <row r="14399" spans="1:6" ht="13.2" x14ac:dyDescent="0.25">
      <c r="A14399" s="5">
        <v>44895.875</v>
      </c>
      <c r="B14399" s="6">
        <v>143.63</v>
      </c>
      <c r="C14399" s="6">
        <v>139.17930000000001</v>
      </c>
      <c r="D14399" s="6">
        <v>3.1978174915378799E-2</v>
      </c>
      <c r="E14399" s="4">
        <f t="shared" si="56"/>
        <v>0.14107565548298925</v>
      </c>
      <c r="F14399" s="4"/>
    </row>
    <row r="14400" spans="1:6" ht="13.2" x14ac:dyDescent="0.25">
      <c r="A14400" s="5">
        <v>44895.916666666664</v>
      </c>
      <c r="B14400" s="6">
        <v>143.12</v>
      </c>
      <c r="C14400" s="6">
        <v>151.23382000000001</v>
      </c>
      <c r="D14400" s="6">
        <v>5.3650830217738303E-2</v>
      </c>
      <c r="E14400" s="4">
        <f t="shared" si="56"/>
        <v>0.13490633067961935</v>
      </c>
      <c r="F14400" s="4"/>
    </row>
    <row r="14401" spans="1:6" ht="13.2" x14ac:dyDescent="0.25">
      <c r="A14401" s="5">
        <v>44895.958333333336</v>
      </c>
      <c r="B14401" s="6">
        <v>148.76</v>
      </c>
      <c r="C14401" s="6">
        <v>174.84553</v>
      </c>
      <c r="D14401" s="6">
        <v>0.149191860952922</v>
      </c>
      <c r="E14401" s="4">
        <f t="shared" si="56"/>
        <v>0.13811345292409755</v>
      </c>
      <c r="F14401" s="4"/>
    </row>
    <row r="14402" spans="1:6" ht="13.2" x14ac:dyDescent="0.25">
      <c r="A14402" s="5">
        <v>44893</v>
      </c>
      <c r="B14402" s="6">
        <v>187.74</v>
      </c>
      <c r="C14402" s="6">
        <v>181.47564</v>
      </c>
      <c r="D14402" s="6">
        <v>3.4519013130357303E-2</v>
      </c>
      <c r="E14402" s="4">
        <f t="shared" si="56"/>
        <v>0.1349615696285327</v>
      </c>
      <c r="F14402" s="4"/>
    </row>
    <row r="14403" spans="1:6" ht="13.2" x14ac:dyDescent="0.25">
      <c r="A14403" s="5">
        <v>44893.041666666664</v>
      </c>
      <c r="B14403" s="6">
        <v>249.29</v>
      </c>
      <c r="C14403" s="6">
        <v>227.38006999999999</v>
      </c>
      <c r="D14403" s="6">
        <v>9.6358181260125395E-2</v>
      </c>
      <c r="E14403" s="4">
        <f t="shared" si="56"/>
        <v>0.12675262518934324</v>
      </c>
      <c r="F14403" s="4"/>
    </row>
    <row r="14404" spans="1:6" ht="13.2" x14ac:dyDescent="0.25">
      <c r="A14404" s="5">
        <v>44893.083333333336</v>
      </c>
      <c r="B14404" s="6">
        <v>255.15</v>
      </c>
      <c r="C14404" s="6">
        <v>253.20271</v>
      </c>
      <c r="D14404" s="6">
        <v>7.6906364864736598E-3</v>
      </c>
      <c r="E14404" s="4">
        <f t="shared" si="56"/>
        <v>0.11730983658971396</v>
      </c>
      <c r="F14404" s="4"/>
    </row>
    <row r="14405" spans="1:6" ht="13.2" x14ac:dyDescent="0.25">
      <c r="A14405" s="5">
        <v>44893.125</v>
      </c>
      <c r="B14405" s="6">
        <v>250.69</v>
      </c>
      <c r="C14405" s="6">
        <v>258.17399</v>
      </c>
      <c r="D14405" s="6">
        <v>2.8988164144653002E-2</v>
      </c>
      <c r="E14405" s="4">
        <f t="shared" si="56"/>
        <v>0.10909130050687076</v>
      </c>
      <c r="F14405" s="4"/>
    </row>
    <row r="14406" spans="1:6" ht="13.2" x14ac:dyDescent="0.25">
      <c r="A14406" s="5">
        <v>44893.166666666664</v>
      </c>
      <c r="B14406" s="6">
        <v>237.12</v>
      </c>
      <c r="C14406" s="6">
        <v>256.99601000000001</v>
      </c>
      <c r="D14406" s="6">
        <v>7.7339761033644094E-2</v>
      </c>
      <c r="E14406" s="4">
        <f t="shared" si="56"/>
        <v>0.10390444705361263</v>
      </c>
      <c r="F14406" s="4"/>
    </row>
    <row r="14407" spans="1:6" ht="13.2" x14ac:dyDescent="0.25">
      <c r="A14407" s="5">
        <v>44893.208333333336</v>
      </c>
      <c r="B14407" s="6">
        <v>222.05</v>
      </c>
      <c r="C14407" s="6">
        <v>258.14348999999999</v>
      </c>
      <c r="D14407" s="6">
        <v>0.13981948566667299</v>
      </c>
      <c r="E14407" s="4">
        <f t="shared" si="56"/>
        <v>0.10285426649008866</v>
      </c>
      <c r="F14407" s="4"/>
    </row>
    <row r="14408" spans="1:6" ht="13.2" x14ac:dyDescent="0.25">
      <c r="A14408" s="5">
        <v>44893.25</v>
      </c>
      <c r="B14408" s="6">
        <v>248.99</v>
      </c>
      <c r="C14408" s="6">
        <v>257.57382999999999</v>
      </c>
      <c r="D14408" s="6">
        <v>3.3325707040967503E-2</v>
      </c>
      <c r="E14408" s="4">
        <f t="shared" si="56"/>
        <v>9.9809043577064327E-2</v>
      </c>
      <c r="F14408" s="4"/>
    </row>
    <row r="14409" spans="1:6" ht="13.2" x14ac:dyDescent="0.25">
      <c r="A14409" s="5">
        <v>44893.291666666664</v>
      </c>
      <c r="B14409" s="6">
        <v>224.38</v>
      </c>
      <c r="C14409" s="6">
        <v>252.2055</v>
      </c>
      <c r="D14409" s="6">
        <v>0.110328680381672</v>
      </c>
      <c r="E14409" s="4">
        <f t="shared" si="56"/>
        <v>0.10000203211036207</v>
      </c>
      <c r="F14409" s="4"/>
    </row>
    <row r="14410" spans="1:6" ht="13.2" x14ac:dyDescent="0.25">
      <c r="A14410" s="5">
        <v>44893.333333333336</v>
      </c>
      <c r="B14410" s="6">
        <v>219.47</v>
      </c>
      <c r="C14410" s="6">
        <v>249.13503</v>
      </c>
      <c r="D14410" s="6">
        <v>0.11907209516060401</v>
      </c>
      <c r="E14410" s="4">
        <f t="shared" si="56"/>
        <v>0.10067310705662681</v>
      </c>
      <c r="F14410" s="4"/>
    </row>
    <row r="14411" spans="1:6" ht="13.2" x14ac:dyDescent="0.25">
      <c r="A14411" s="5">
        <v>44893.375</v>
      </c>
      <c r="B14411" s="6">
        <v>226.93</v>
      </c>
      <c r="C14411" s="6">
        <v>246.97261</v>
      </c>
      <c r="D14411" s="6">
        <v>8.1153169171269607E-2</v>
      </c>
      <c r="E14411" s="4">
        <f t="shared" si="56"/>
        <v>9.9391381452143227E-2</v>
      </c>
      <c r="F14411" s="4"/>
    </row>
    <row r="14412" spans="1:6" ht="13.2" x14ac:dyDescent="0.25">
      <c r="A14412" s="5">
        <v>44893.416666666664</v>
      </c>
      <c r="B14412" s="6">
        <v>225.44</v>
      </c>
      <c r="C14412" s="6">
        <v>243.17078000000001</v>
      </c>
      <c r="D14412" s="6">
        <v>7.2914928347887806E-2</v>
      </c>
      <c r="E14412" s="4">
        <f t="shared" si="56"/>
        <v>9.8772826153884941E-2</v>
      </c>
      <c r="F14412" s="4"/>
    </row>
    <row r="14413" spans="1:6" ht="13.2" x14ac:dyDescent="0.25">
      <c r="A14413" s="5">
        <v>44893.458333333336</v>
      </c>
      <c r="B14413" s="6">
        <v>220.83</v>
      </c>
      <c r="C14413" s="6">
        <v>239.89452</v>
      </c>
      <c r="D14413" s="6">
        <v>7.9470427252777504E-2</v>
      </c>
      <c r="E14413" s="4">
        <f t="shared" si="56"/>
        <v>9.8527869574039431E-2</v>
      </c>
      <c r="F14413" s="4"/>
    </row>
    <row r="14414" spans="1:6" ht="13.2" x14ac:dyDescent="0.25">
      <c r="A14414" s="5">
        <v>44893.5</v>
      </c>
      <c r="B14414" s="6">
        <v>214.55</v>
      </c>
      <c r="C14414" s="6">
        <v>243.66025999999999</v>
      </c>
      <c r="D14414" s="6">
        <v>0.11947069251259899</v>
      </c>
      <c r="E14414" s="4">
        <f t="shared" si="56"/>
        <v>0.10019656921327974</v>
      </c>
      <c r="F14414" s="4"/>
    </row>
    <row r="14415" spans="1:6" ht="13.2" x14ac:dyDescent="0.25">
      <c r="A14415" s="5">
        <v>44893.541666666664</v>
      </c>
      <c r="B14415" s="6">
        <v>209.15</v>
      </c>
      <c r="C14415" s="6">
        <v>250.66589999999999</v>
      </c>
      <c r="D14415" s="6">
        <v>0.16562244804737999</v>
      </c>
      <c r="E14415" s="4">
        <f t="shared" si="56"/>
        <v>0.10366195174524578</v>
      </c>
      <c r="F14415" s="4"/>
    </row>
    <row r="14416" spans="1:6" ht="13.2" x14ac:dyDescent="0.25">
      <c r="A14416" s="5">
        <v>44893.583333333336</v>
      </c>
      <c r="B14416" s="6">
        <v>199.54</v>
      </c>
      <c r="C14416" s="6">
        <v>247.79920000000001</v>
      </c>
      <c r="D14416" s="6">
        <v>0.19475123406370901</v>
      </c>
      <c r="E14416" s="4">
        <f t="shared" si="56"/>
        <v>0.10730213118936553</v>
      </c>
      <c r="F14416" s="4"/>
    </row>
    <row r="14417" spans="1:6" ht="13.2" x14ac:dyDescent="0.25">
      <c r="A14417" s="5">
        <v>44893.625</v>
      </c>
      <c r="B14417" s="6">
        <v>236.39</v>
      </c>
      <c r="C14417" s="6">
        <v>214.19669999999999</v>
      </c>
      <c r="D14417" s="6">
        <v>0.103611773664113</v>
      </c>
      <c r="E14417" s="4">
        <f t="shared" si="56"/>
        <v>0.10060110127864184</v>
      </c>
      <c r="F14417" s="4"/>
    </row>
    <row r="14418" spans="1:6" ht="13.2" x14ac:dyDescent="0.25">
      <c r="A14418" s="5">
        <v>44893.666666666664</v>
      </c>
      <c r="B14418" s="6">
        <v>208.95</v>
      </c>
      <c r="C14418" s="6">
        <v>158.37092000000001</v>
      </c>
      <c r="D14418" s="6">
        <v>0.31937100573766902</v>
      </c>
      <c r="E14418" s="4">
        <f t="shared" si="56"/>
        <v>0.10022157163303354</v>
      </c>
      <c r="F14418" s="4"/>
    </row>
    <row r="14419" spans="1:6" ht="13.2" x14ac:dyDescent="0.25">
      <c r="A14419" s="5">
        <v>44893.708333333336</v>
      </c>
      <c r="B14419" s="6">
        <v>150.05000000000001</v>
      </c>
      <c r="C14419" s="6">
        <v>112.43665</v>
      </c>
      <c r="D14419" s="6">
        <v>0.33452926603558503</v>
      </c>
      <c r="E14419" s="4">
        <f t="shared" si="56"/>
        <v>0.10618842511447717</v>
      </c>
      <c r="F14419" s="4"/>
    </row>
    <row r="14420" spans="1:6" ht="13.2" x14ac:dyDescent="0.25">
      <c r="A14420" s="5">
        <v>44893.75</v>
      </c>
      <c r="B14420" s="6">
        <v>132.01</v>
      </c>
      <c r="C14420" s="6">
        <v>97.830359999999999</v>
      </c>
      <c r="D14420" s="6">
        <v>0.34937661478502102</v>
      </c>
      <c r="E14420" s="4">
        <f t="shared" si="56"/>
        <v>0.11649295929916782</v>
      </c>
      <c r="F14420" s="4"/>
    </row>
    <row r="14421" spans="1:6" ht="13.2" x14ac:dyDescent="0.25">
      <c r="A14421" s="5">
        <v>44893.791666666664</v>
      </c>
      <c r="B14421" s="6">
        <v>120.13</v>
      </c>
      <c r="C14421" s="6">
        <v>101.9064</v>
      </c>
      <c r="D14421" s="6">
        <v>0.17882684502641599</v>
      </c>
      <c r="E14421" s="4">
        <f t="shared" si="56"/>
        <v>0.12140279973352723</v>
      </c>
      <c r="F14421" s="4"/>
    </row>
    <row r="14422" spans="1:6" ht="13.2" x14ac:dyDescent="0.25">
      <c r="A14422" s="5">
        <v>44893.833333333336</v>
      </c>
      <c r="B14422" s="6">
        <v>117.16</v>
      </c>
      <c r="C14422" s="6">
        <v>102.3501</v>
      </c>
      <c r="D14422" s="6">
        <v>0.14469844191651901</v>
      </c>
      <c r="E14422" s="4">
        <f t="shared" si="56"/>
        <v>0.12608580987300644</v>
      </c>
      <c r="F14422" s="4"/>
    </row>
    <row r="14423" spans="1:6" ht="13.2" x14ac:dyDescent="0.25">
      <c r="A14423" s="5">
        <v>44893.875</v>
      </c>
      <c r="B14423" s="6">
        <v>110.83</v>
      </c>
      <c r="C14423" s="6">
        <v>98.339879999999994</v>
      </c>
      <c r="D14423" s="6">
        <v>0.12700971365838501</v>
      </c>
      <c r="E14423" s="4">
        <f t="shared" si="56"/>
        <v>0.13004545732063172</v>
      </c>
      <c r="F14423" s="4"/>
    </row>
    <row r="14424" spans="1:6" ht="13.2" x14ac:dyDescent="0.25">
      <c r="A14424" s="5">
        <v>44893.916666666664</v>
      </c>
      <c r="B14424" s="6">
        <v>110.56</v>
      </c>
      <c r="C14424" s="6">
        <v>104.89549</v>
      </c>
      <c r="D14424" s="6">
        <v>5.4001463742626099E-2</v>
      </c>
      <c r="E14424" s="4">
        <f t="shared" si="56"/>
        <v>0.13006006705083537</v>
      </c>
      <c r="F14424" s="4"/>
    </row>
    <row r="14425" spans="1:6" ht="13.2" x14ac:dyDescent="0.25">
      <c r="A14425" s="5">
        <v>44893.958333333336</v>
      </c>
      <c r="B14425" s="6">
        <v>119</v>
      </c>
      <c r="C14425" s="6">
        <v>133.87002000000001</v>
      </c>
      <c r="D14425" s="6">
        <v>0.11107804421034601</v>
      </c>
      <c r="E14425" s="4">
        <f t="shared" si="56"/>
        <v>0.12847199135322804</v>
      </c>
      <c r="F14425" s="4"/>
    </row>
    <row r="14426" spans="1:6" ht="13.2" x14ac:dyDescent="0.25">
      <c r="A14426" s="5">
        <v>44894</v>
      </c>
      <c r="B14426" s="6">
        <v>181.44</v>
      </c>
      <c r="C14426" s="6">
        <v>186.53300999999999</v>
      </c>
      <c r="D14426" s="6">
        <v>2.7303531959303001E-2</v>
      </c>
      <c r="E14426" s="4">
        <f t="shared" si="56"/>
        <v>0.12817134630443411</v>
      </c>
      <c r="F14426" s="4"/>
    </row>
    <row r="14427" spans="1:6" ht="13.2" x14ac:dyDescent="0.25">
      <c r="A14427" s="5">
        <v>44894.041666666664</v>
      </c>
      <c r="B14427" s="6">
        <v>234.75</v>
      </c>
      <c r="C14427" s="6">
        <v>215.5651</v>
      </c>
      <c r="D14427" s="6">
        <v>8.8998172709775294E-2</v>
      </c>
      <c r="E14427" s="4">
        <f t="shared" si="56"/>
        <v>0.12786467928150289</v>
      </c>
      <c r="F14427" s="4"/>
    </row>
    <row r="14428" spans="1:6" ht="13.2" x14ac:dyDescent="0.25">
      <c r="A14428" s="5">
        <v>44894.083333333336</v>
      </c>
      <c r="B14428" s="6">
        <v>246.74</v>
      </c>
      <c r="C14428" s="6">
        <v>229.29640000000001</v>
      </c>
      <c r="D14428" s="6">
        <v>7.6074460828866E-2</v>
      </c>
      <c r="E14428" s="4">
        <f t="shared" si="56"/>
        <v>0.13071400529576918</v>
      </c>
      <c r="F14428" s="4"/>
    </row>
    <row r="14429" spans="1:6" ht="13.2" x14ac:dyDescent="0.25">
      <c r="A14429" s="5">
        <v>44894.125</v>
      </c>
      <c r="B14429" s="6">
        <v>253.29</v>
      </c>
      <c r="C14429" s="6">
        <v>234.60067000000001</v>
      </c>
      <c r="D14429" s="6">
        <v>7.96644357409549E-2</v>
      </c>
      <c r="E14429" s="4">
        <f t="shared" si="56"/>
        <v>0.13282551661228179</v>
      </c>
      <c r="F14429" s="4"/>
    </row>
    <row r="14430" spans="1:6" ht="13.2" x14ac:dyDescent="0.25">
      <c r="A14430" s="5">
        <v>44894.166666666664</v>
      </c>
      <c r="B14430" s="6">
        <v>255.95</v>
      </c>
      <c r="C14430" s="6">
        <v>238.22198</v>
      </c>
      <c r="D14430" s="6">
        <v>7.4418070070612199E-2</v>
      </c>
      <c r="E14430" s="4">
        <f t="shared" si="56"/>
        <v>0.13270377948882212</v>
      </c>
      <c r="F14430" s="4"/>
    </row>
    <row r="14431" spans="1:6" ht="13.2" x14ac:dyDescent="0.25">
      <c r="A14431" s="5">
        <v>44894.208333333336</v>
      </c>
      <c r="B14431" s="6">
        <v>246.97</v>
      </c>
      <c r="C14431" s="6">
        <v>239.49101999999999</v>
      </c>
      <c r="D14431" s="6">
        <v>3.1228644815158399E-2</v>
      </c>
      <c r="E14431" s="4">
        <f t="shared" si="56"/>
        <v>0.12817916112000902</v>
      </c>
      <c r="F14431" s="4"/>
    </row>
    <row r="14432" spans="1:6" ht="13.2" x14ac:dyDescent="0.25">
      <c r="A14432" s="5">
        <v>44894.25</v>
      </c>
      <c r="B14432" s="6">
        <v>239.35</v>
      </c>
      <c r="C14432" s="6">
        <v>237.02234999999999</v>
      </c>
      <c r="D14432" s="6">
        <v>9.8203819175702398E-3</v>
      </c>
      <c r="E14432" s="4">
        <f t="shared" si="56"/>
        <v>0.12719977257320081</v>
      </c>
      <c r="F14432" s="4"/>
    </row>
    <row r="14433" spans="1:6" ht="13.2" x14ac:dyDescent="0.25">
      <c r="A14433" s="5">
        <v>44894.291666666664</v>
      </c>
      <c r="B14433" s="6">
        <v>226.91</v>
      </c>
      <c r="C14433" s="6">
        <v>232.51342</v>
      </c>
      <c r="D14433" s="6">
        <v>2.4099340158516398E-2</v>
      </c>
      <c r="E14433" s="4">
        <f t="shared" si="56"/>
        <v>0.12360688339723598</v>
      </c>
      <c r="F14433" s="4"/>
    </row>
    <row r="14434" spans="1:6" ht="13.2" x14ac:dyDescent="0.25">
      <c r="A14434" s="5">
        <v>44894.333333333336</v>
      </c>
      <c r="B14434" s="6">
        <v>220.47</v>
      </c>
      <c r="C14434" s="6">
        <v>230.96280999999999</v>
      </c>
      <c r="D14434" s="6">
        <v>4.5430734064934399E-2</v>
      </c>
      <c r="E14434" s="4">
        <f t="shared" si="56"/>
        <v>0.12053849335158308</v>
      </c>
      <c r="F14434" s="4"/>
    </row>
    <row r="14435" spans="1:6" ht="13.2" x14ac:dyDescent="0.25">
      <c r="A14435" s="5">
        <v>44894.375</v>
      </c>
      <c r="B14435" s="6">
        <v>222.12</v>
      </c>
      <c r="C14435" s="6">
        <v>230.21615</v>
      </c>
      <c r="D14435" s="6">
        <v>3.5167602272907397E-2</v>
      </c>
      <c r="E14435" s="4">
        <f t="shared" si="56"/>
        <v>0.11862242806415134</v>
      </c>
      <c r="F14435" s="4"/>
    </row>
    <row r="14436" spans="1:6" ht="13.2" x14ac:dyDescent="0.25">
      <c r="A14436" s="5">
        <v>44894.416666666664</v>
      </c>
      <c r="B14436" s="6">
        <v>232.43</v>
      </c>
      <c r="C14436" s="6">
        <v>230.19104999999999</v>
      </c>
      <c r="D14436" s="6">
        <v>9.7264858907416991E-3</v>
      </c>
      <c r="E14436" s="4">
        <f t="shared" si="56"/>
        <v>0.11598957629510358</v>
      </c>
      <c r="F14436" s="4"/>
    </row>
    <row r="14437" spans="1:6" ht="13.2" x14ac:dyDescent="0.25">
      <c r="A14437" s="5">
        <v>44894.458333333336</v>
      </c>
      <c r="B14437" s="6">
        <v>232.92</v>
      </c>
      <c r="C14437" s="6">
        <v>230.81107</v>
      </c>
      <c r="D14437" s="6">
        <v>9.13704009084133E-3</v>
      </c>
      <c r="E14437" s="4">
        <f t="shared" si="56"/>
        <v>0.11305901849668955</v>
      </c>
      <c r="F14437" s="4"/>
    </row>
    <row r="14438" spans="1:6" ht="13.2" x14ac:dyDescent="0.25">
      <c r="A14438" s="5">
        <v>44894.5</v>
      </c>
      <c r="B14438" s="6">
        <v>223.6</v>
      </c>
      <c r="C14438" s="6">
        <v>234.79760999999999</v>
      </c>
      <c r="D14438" s="6">
        <v>4.7690476917546097E-2</v>
      </c>
      <c r="E14438" s="4">
        <f t="shared" si="56"/>
        <v>0.11006817618022902</v>
      </c>
      <c r="F14438" s="4"/>
    </row>
    <row r="14439" spans="1:6" ht="13.2" x14ac:dyDescent="0.25">
      <c r="A14439" s="5">
        <v>44894.541666666664</v>
      </c>
      <c r="B14439" s="6">
        <v>226.16</v>
      </c>
      <c r="C14439" s="6">
        <v>240.05727999999999</v>
      </c>
      <c r="D14439" s="6">
        <v>5.7891516558048098E-2</v>
      </c>
      <c r="E14439" s="4">
        <f t="shared" si="56"/>
        <v>0.1055793873681735</v>
      </c>
      <c r="F14439" s="4"/>
    </row>
    <row r="14440" spans="1:6" ht="13.2" x14ac:dyDescent="0.25">
      <c r="A14440" s="5">
        <v>44894.583333333336</v>
      </c>
      <c r="B14440" s="6">
        <v>248.16</v>
      </c>
      <c r="C14440" s="6">
        <v>236.03004999999999</v>
      </c>
      <c r="D14440" s="6">
        <v>5.1391549508208803E-2</v>
      </c>
      <c r="E14440" s="4">
        <f t="shared" si="56"/>
        <v>9.9606067178360999E-2</v>
      </c>
      <c r="F14440" s="4"/>
    </row>
    <row r="14441" spans="1:6" ht="13.2" x14ac:dyDescent="0.25">
      <c r="A14441" s="5">
        <v>44894.625</v>
      </c>
      <c r="B14441" s="6">
        <v>271.56</v>
      </c>
      <c r="C14441" s="6">
        <v>208.22377</v>
      </c>
      <c r="D14441" s="6">
        <v>0.30417387025506198</v>
      </c>
      <c r="E14441" s="4">
        <f t="shared" si="56"/>
        <v>0.10796282120298388</v>
      </c>
      <c r="F14441" s="4"/>
    </row>
    <row r="14442" spans="1:6" ht="13.2" x14ac:dyDescent="0.25">
      <c r="A14442" s="5">
        <v>44894.666666666664</v>
      </c>
      <c r="B14442" s="6">
        <v>228.02</v>
      </c>
      <c r="C14442" s="6">
        <v>164.51400000000001</v>
      </c>
      <c r="D14442" s="6">
        <v>0.38602185832208802</v>
      </c>
      <c r="E14442" s="4">
        <f t="shared" si="56"/>
        <v>0.11073994006066801</v>
      </c>
      <c r="F14442" s="4"/>
    </row>
    <row r="14443" spans="1:6" ht="13.2" x14ac:dyDescent="0.25">
      <c r="A14443" s="5">
        <v>44894.708333333336</v>
      </c>
      <c r="B14443" s="6">
        <v>157.74</v>
      </c>
      <c r="C14443" s="6">
        <v>128.38431</v>
      </c>
      <c r="D14443" s="6">
        <v>0.22865480992186599</v>
      </c>
      <c r="E14443" s="4">
        <f t="shared" si="56"/>
        <v>0.10632850438926307</v>
      </c>
      <c r="F14443" s="4"/>
    </row>
    <row r="14444" spans="1:6" ht="13.2" x14ac:dyDescent="0.25">
      <c r="A14444" s="5">
        <v>44894.75</v>
      </c>
      <c r="B14444" s="6">
        <v>151.62</v>
      </c>
      <c r="C14444" s="6">
        <v>115.31115</v>
      </c>
      <c r="D14444" s="6">
        <v>0.31487718230197098</v>
      </c>
      <c r="E14444" s="4">
        <f t="shared" si="56"/>
        <v>0.10489102803580265</v>
      </c>
      <c r="F14444" s="4"/>
    </row>
    <row r="14445" spans="1:6" ht="13.2" x14ac:dyDescent="0.25">
      <c r="A14445" s="5">
        <v>44894.791666666664</v>
      </c>
      <c r="B14445" s="6">
        <v>155.12</v>
      </c>
      <c r="C14445" s="6">
        <v>116.19475</v>
      </c>
      <c r="D14445" s="6">
        <v>0.33500007530460701</v>
      </c>
      <c r="E14445" s="4">
        <f t="shared" si="56"/>
        <v>0.11139824596406062</v>
      </c>
      <c r="F14445" s="4"/>
    </row>
    <row r="14446" spans="1:6" ht="13.2" x14ac:dyDescent="0.25">
      <c r="A14446" s="5">
        <v>44894.833333333336</v>
      </c>
      <c r="B14446" s="6">
        <v>154.53</v>
      </c>
      <c r="C14446" s="6">
        <v>116.86099</v>
      </c>
      <c r="D14446" s="6">
        <v>0.32234032930920697</v>
      </c>
      <c r="E14446" s="4">
        <f t="shared" si="56"/>
        <v>0.11879999127208928</v>
      </c>
      <c r="F14446" s="4"/>
    </row>
    <row r="14447" spans="1:6" ht="13.2" x14ac:dyDescent="0.25">
      <c r="A14447" s="5">
        <v>44894.875</v>
      </c>
      <c r="B14447" s="6">
        <v>149.77000000000001</v>
      </c>
      <c r="C14447" s="6">
        <v>115.96498</v>
      </c>
      <c r="D14447" s="6">
        <v>0.291510592249487</v>
      </c>
      <c r="E14447" s="4">
        <f t="shared" si="56"/>
        <v>0.12565419454671853</v>
      </c>
      <c r="F14447" s="4"/>
    </row>
    <row r="14448" spans="1:6" ht="13.2" x14ac:dyDescent="0.25">
      <c r="A14448" s="5">
        <v>44894.916666666664</v>
      </c>
      <c r="B14448" s="6">
        <v>147.44999999999999</v>
      </c>
      <c r="C14448" s="6">
        <v>123.16647</v>
      </c>
      <c r="D14448" s="6">
        <v>0.19716023362527099</v>
      </c>
      <c r="E14448" s="4">
        <f t="shared" si="56"/>
        <v>0.13161914329182872</v>
      </c>
      <c r="F14448" s="4"/>
    </row>
    <row r="14449" spans="1:6" ht="13.2" x14ac:dyDescent="0.25">
      <c r="A14449" s="5">
        <v>44894.958333333336</v>
      </c>
      <c r="B14449" s="6">
        <v>154.86000000000001</v>
      </c>
      <c r="C14449" s="6">
        <v>148.40044</v>
      </c>
      <c r="D14449" s="6">
        <v>4.3527903286540097E-2</v>
      </c>
      <c r="E14449" s="4">
        <f t="shared" si="56"/>
        <v>0.12880455408667013</v>
      </c>
      <c r="F14449" s="4"/>
    </row>
    <row r="14450" spans="1:6" ht="13.2" x14ac:dyDescent="0.25">
      <c r="A14450" s="5">
        <v>44895</v>
      </c>
      <c r="B14450" s="6">
        <v>234.38</v>
      </c>
      <c r="C14450" s="6">
        <v>221.71003999999999</v>
      </c>
      <c r="D14450" s="6">
        <v>5.7146532470969701E-2</v>
      </c>
      <c r="E14450" s="4">
        <f t="shared" si="56"/>
        <v>0.13004801244132291</v>
      </c>
      <c r="F14450" s="4"/>
    </row>
    <row r="14451" spans="1:6" ht="13.2" x14ac:dyDescent="0.25">
      <c r="A14451" s="5">
        <v>44895.041666666664</v>
      </c>
      <c r="B14451" s="6">
        <v>312.91000000000003</v>
      </c>
      <c r="C14451" s="6">
        <v>251.41873000000001</v>
      </c>
      <c r="D14451" s="6">
        <v>0.24457712438528301</v>
      </c>
      <c r="E14451" s="4">
        <f t="shared" si="56"/>
        <v>0.13653046876113573</v>
      </c>
      <c r="F14451" s="4"/>
    </row>
    <row r="14452" spans="1:6" ht="13.2" x14ac:dyDescent="0.25">
      <c r="A14452" s="5">
        <v>44895.083333333336</v>
      </c>
      <c r="B14452" s="6">
        <v>317.08</v>
      </c>
      <c r="C14452" s="6">
        <v>263.54565000000002</v>
      </c>
      <c r="D14452" s="6">
        <v>0.20313122223796801</v>
      </c>
      <c r="E14452" s="4">
        <f t="shared" si="56"/>
        <v>0.14182450048651499</v>
      </c>
      <c r="F14452" s="4"/>
    </row>
    <row r="14453" spans="1:6" ht="13.2" x14ac:dyDescent="0.25">
      <c r="A14453" s="5">
        <v>44895.125</v>
      </c>
      <c r="B14453" s="6">
        <v>316.07</v>
      </c>
      <c r="C14453" s="6">
        <v>262.86765000000003</v>
      </c>
      <c r="D14453" s="6">
        <v>0.20239215437882799</v>
      </c>
      <c r="E14453" s="4">
        <f t="shared" si="56"/>
        <v>0.14693815542975969</v>
      </c>
      <c r="F14453" s="4"/>
    </row>
    <row r="14454" spans="1:6" ht="13.2" x14ac:dyDescent="0.25">
      <c r="A14454" s="5">
        <v>44895.166666666664</v>
      </c>
      <c r="B14454" s="6">
        <v>311.75</v>
      </c>
      <c r="C14454" s="6">
        <v>263.41036000000003</v>
      </c>
      <c r="D14454" s="6">
        <v>0.18351457399018001</v>
      </c>
      <c r="E14454" s="4">
        <f t="shared" si="56"/>
        <v>0.15148384309307503</v>
      </c>
      <c r="F14454" s="4"/>
    </row>
    <row r="14455" spans="1:6" ht="13.2" x14ac:dyDescent="0.25">
      <c r="A14455" s="5">
        <v>44895.208333333336</v>
      </c>
      <c r="B14455" s="6">
        <v>310.17</v>
      </c>
      <c r="C14455" s="6">
        <v>268.42500000000001</v>
      </c>
      <c r="D14455" s="6">
        <v>0.15551830120145199</v>
      </c>
      <c r="E14455" s="4">
        <f t="shared" si="56"/>
        <v>0.15666257877583725</v>
      </c>
      <c r="F14455" s="4"/>
    </row>
    <row r="14456" spans="1:6" ht="13.2" x14ac:dyDescent="0.25">
      <c r="A14456" s="5">
        <v>44895.25</v>
      </c>
      <c r="B14456" s="6">
        <v>298.67</v>
      </c>
      <c r="C14456" s="6">
        <v>270.42676999999998</v>
      </c>
      <c r="D14456" s="6">
        <v>0.104439475426194</v>
      </c>
      <c r="E14456" s="4">
        <f t="shared" si="56"/>
        <v>0.16060504100536324</v>
      </c>
      <c r="F14456" s="4"/>
    </row>
    <row r="14457" spans="1:6" ht="13.2" x14ac:dyDescent="0.25">
      <c r="A14457" s="5">
        <v>44895.291666666664</v>
      </c>
      <c r="B14457" s="6">
        <v>296.26</v>
      </c>
      <c r="C14457" s="6">
        <v>267.34131000000002</v>
      </c>
      <c r="D14457" s="6">
        <v>0.108171423264141</v>
      </c>
      <c r="E14457" s="4">
        <f t="shared" si="56"/>
        <v>0.1641080444680976</v>
      </c>
      <c r="F14457" s="4"/>
    </row>
    <row r="14458" spans="1:6" ht="13.2" x14ac:dyDescent="0.25">
      <c r="A14458" s="5">
        <v>44895.333333333336</v>
      </c>
      <c r="B14458" s="6">
        <v>293.14999999999998</v>
      </c>
      <c r="C14458" s="6">
        <v>265.30153000000001</v>
      </c>
      <c r="D14458" s="6">
        <v>0.104969127015588</v>
      </c>
      <c r="E14458" s="4">
        <f t="shared" si="56"/>
        <v>0.16658881084104152</v>
      </c>
      <c r="F14458" s="4"/>
    </row>
    <row r="14459" spans="1:6" ht="13.2" x14ac:dyDescent="0.25">
      <c r="A14459" s="5">
        <v>44895.375</v>
      </c>
      <c r="B14459" s="6">
        <v>293.43</v>
      </c>
      <c r="C14459" s="6">
        <v>263.20724000000001</v>
      </c>
      <c r="D14459" s="6">
        <v>0.114824956942673</v>
      </c>
      <c r="E14459" s="4">
        <f t="shared" si="56"/>
        <v>0.16990786728561505</v>
      </c>
      <c r="F14459" s="4"/>
    </row>
    <row r="14460" spans="1:6" ht="13.2" x14ac:dyDescent="0.25">
      <c r="A14460" s="5">
        <v>44895.416666666664</v>
      </c>
      <c r="B14460" s="6">
        <v>289.58</v>
      </c>
      <c r="C14460" s="6">
        <v>263.08839</v>
      </c>
      <c r="D14460" s="6">
        <v>0.100694713286283</v>
      </c>
      <c r="E14460" s="4">
        <f t="shared" si="56"/>
        <v>0.17369821009376263</v>
      </c>
      <c r="F14460" s="4"/>
    </row>
    <row r="14461" spans="1:6" ht="13.2" x14ac:dyDescent="0.25">
      <c r="A14461" s="5">
        <v>44895.458333333336</v>
      </c>
      <c r="B14461" s="6">
        <v>293.38</v>
      </c>
      <c r="C14461" s="6">
        <v>264.40631999999999</v>
      </c>
      <c r="D14461" s="6">
        <v>0.109580134090592</v>
      </c>
      <c r="E14461" s="4">
        <f t="shared" si="56"/>
        <v>0.17788333901041894</v>
      </c>
      <c r="F14461" s="4"/>
    </row>
    <row r="14462" spans="1:6" ht="13.2" x14ac:dyDescent="0.25">
      <c r="A14462" s="5">
        <v>44895.5</v>
      </c>
      <c r="B14462" s="6">
        <v>292.97000000000003</v>
      </c>
      <c r="C14462" s="6">
        <v>265.58951999999999</v>
      </c>
      <c r="D14462" s="6">
        <v>0.103093224461567</v>
      </c>
      <c r="E14462" s="4">
        <f t="shared" si="56"/>
        <v>0.18019178682475312</v>
      </c>
      <c r="F14462" s="4"/>
    </row>
    <row r="14463" spans="1:6" ht="13.2" x14ac:dyDescent="0.25">
      <c r="A14463" s="5">
        <v>44895.541666666664</v>
      </c>
      <c r="B14463" s="6">
        <v>290.17</v>
      </c>
      <c r="C14463" s="6">
        <v>264.33868000000001</v>
      </c>
      <c r="D14463" s="6">
        <v>9.7720545475977999E-2</v>
      </c>
      <c r="E14463" s="4">
        <f t="shared" si="56"/>
        <v>0.18185132969633352</v>
      </c>
      <c r="F14463" s="4"/>
    </row>
    <row r="14464" spans="1:6" ht="13.2" x14ac:dyDescent="0.25">
      <c r="A14464" s="5">
        <v>44895.583333333336</v>
      </c>
      <c r="B14464" s="6">
        <v>288.39999999999998</v>
      </c>
      <c r="C14464" s="6">
        <v>256.28786000000002</v>
      </c>
      <c r="D14464" s="6">
        <v>0.12529715609627301</v>
      </c>
      <c r="E14464" s="4">
        <f t="shared" si="56"/>
        <v>0.18493072997083618</v>
      </c>
      <c r="F14464" s="4"/>
    </row>
    <row r="14465" spans="1:6" ht="13.2" x14ac:dyDescent="0.25">
      <c r="A14465" s="5">
        <v>44895.625</v>
      </c>
      <c r="B14465" s="6">
        <v>292.98</v>
      </c>
      <c r="C14465" s="6">
        <v>225.07107999999999</v>
      </c>
      <c r="D14465" s="6">
        <v>0.30172210485682999</v>
      </c>
      <c r="E14465" s="4">
        <f t="shared" si="56"/>
        <v>0.18482857307924319</v>
      </c>
      <c r="F14465" s="4"/>
    </row>
    <row r="14466" spans="1:6" ht="13.2" x14ac:dyDescent="0.25">
      <c r="A14466" s="5">
        <v>44895.666666666664</v>
      </c>
      <c r="B14466" s="6">
        <v>245.28</v>
      </c>
      <c r="C14466" s="6">
        <v>177.47839999999999</v>
      </c>
      <c r="D14466" s="6">
        <v>0.38202733403050698</v>
      </c>
      <c r="E14466" s="4">
        <f t="shared" si="56"/>
        <v>0.18466213456709402</v>
      </c>
      <c r="F14466" s="4"/>
    </row>
    <row r="14467" spans="1:6" ht="13.2" x14ac:dyDescent="0.25">
      <c r="A14467" s="5">
        <v>44895.708333333336</v>
      </c>
      <c r="B14467" s="6">
        <v>174.7</v>
      </c>
      <c r="C14467" s="6">
        <v>141.4342</v>
      </c>
      <c r="D14467" s="6">
        <v>0.23520336665389199</v>
      </c>
      <c r="E14467" s="4">
        <f t="shared" si="56"/>
        <v>0.18493499109759512</v>
      </c>
      <c r="F14467" s="4"/>
    </row>
    <row r="14468" spans="1:6" ht="13.2" x14ac:dyDescent="0.25">
      <c r="A14468" s="5">
        <v>44895.75</v>
      </c>
      <c r="B14468" s="6">
        <v>150.08000000000001</v>
      </c>
      <c r="C14468" s="6">
        <v>133.23067</v>
      </c>
      <c r="D14468" s="6">
        <v>0.12646735169912399</v>
      </c>
      <c r="E14468" s="4">
        <f t="shared" si="56"/>
        <v>0.17708458148914316</v>
      </c>
      <c r="F14468" s="4"/>
    </row>
    <row r="14469" spans="1:6" ht="13.2" x14ac:dyDescent="0.25">
      <c r="A14469" s="5">
        <v>44895.791666666664</v>
      </c>
      <c r="B14469" s="6">
        <v>147.53</v>
      </c>
      <c r="C14469" s="6">
        <v>136.88131000000001</v>
      </c>
      <c r="D14469" s="6">
        <v>7.7795062013944594E-2</v>
      </c>
      <c r="E14469" s="4">
        <f t="shared" si="56"/>
        <v>0.16636770593536557</v>
      </c>
      <c r="F14469" s="4"/>
    </row>
    <row r="14470" spans="1:6" ht="13.2" x14ac:dyDescent="0.25">
      <c r="A14470" s="5">
        <v>44895.833333333336</v>
      </c>
      <c r="B14470" s="6">
        <v>142.46</v>
      </c>
      <c r="C14470" s="6">
        <v>135.81851</v>
      </c>
      <c r="D14470" s="6">
        <v>4.8899741279741601E-2</v>
      </c>
      <c r="E14470" s="4">
        <f t="shared" si="56"/>
        <v>0.15497434810080449</v>
      </c>
      <c r="F14470" s="4"/>
    </row>
    <row r="14471" spans="1:6" ht="13.2" x14ac:dyDescent="0.25">
      <c r="A14471" s="5">
        <v>44895.875</v>
      </c>
      <c r="B14471" s="6">
        <v>143.63</v>
      </c>
      <c r="C14471" s="6">
        <v>137.87794</v>
      </c>
      <c r="D14471" s="6">
        <v>4.17184939084526E-2</v>
      </c>
      <c r="E14471" s="4">
        <f t="shared" si="56"/>
        <v>0.14456634400326138</v>
      </c>
      <c r="F14471" s="4"/>
    </row>
    <row r="14472" spans="1:6" ht="13.2" x14ac:dyDescent="0.25">
      <c r="A14472" s="5">
        <v>44895.916666666664</v>
      </c>
      <c r="B14472" s="6">
        <v>143.12</v>
      </c>
      <c r="C14472" s="6">
        <v>153.29741000000001</v>
      </c>
      <c r="D14472" s="6">
        <v>6.6389967058151894E-2</v>
      </c>
      <c r="E14472" s="4">
        <f t="shared" si="56"/>
        <v>0.13911758289629808</v>
      </c>
      <c r="F14472" s="4"/>
    </row>
    <row r="14473" spans="1:6" ht="13.2" x14ac:dyDescent="0.25">
      <c r="A14473" s="5">
        <v>44895.958333333336</v>
      </c>
      <c r="B14473" s="6">
        <v>148.76</v>
      </c>
      <c r="C14473" s="6">
        <v>181.95522</v>
      </c>
      <c r="D14473" s="6">
        <v>0.18243620600717</v>
      </c>
      <c r="E14473" s="4">
        <f t="shared" si="56"/>
        <v>0.14490542884299099</v>
      </c>
      <c r="F14473" s="4"/>
    </row>
    <row r="14474" spans="1:6" ht="13.2" x14ac:dyDescent="0.25">
      <c r="A14474" s="5">
        <v>44896</v>
      </c>
      <c r="B14474" s="6">
        <v>225.7</v>
      </c>
      <c r="C14474" s="6">
        <v>240.50185999999999</v>
      </c>
      <c r="D14474" s="6">
        <v>6.1545719438510803E-2</v>
      </c>
      <c r="E14474" s="4">
        <f t="shared" si="56"/>
        <v>0.14508872829997185</v>
      </c>
      <c r="F14474" s="4"/>
    </row>
    <row r="14475" spans="1:6" ht="13.2" x14ac:dyDescent="0.25">
      <c r="A14475" s="5">
        <v>44896.041666666664</v>
      </c>
      <c r="B14475" s="6">
        <v>288.48</v>
      </c>
      <c r="C14475" s="6">
        <v>262.61356999999998</v>
      </c>
      <c r="D14475" s="6">
        <v>9.8496166820320905E-2</v>
      </c>
      <c r="E14475" s="4">
        <f t="shared" si="56"/>
        <v>0.13900202173476511</v>
      </c>
      <c r="F14475" s="4"/>
    </row>
    <row r="14476" spans="1:6" ht="13.2" x14ac:dyDescent="0.25">
      <c r="A14476" s="5">
        <v>44896.083333333336</v>
      </c>
      <c r="B14476" s="6">
        <v>290.64999999999998</v>
      </c>
      <c r="C14476" s="6">
        <v>271.71606000000003</v>
      </c>
      <c r="D14476" s="6">
        <v>6.9682815215265301E-2</v>
      </c>
      <c r="E14476" s="4">
        <f t="shared" si="56"/>
        <v>0.13344167144215249</v>
      </c>
      <c r="F14476" s="4"/>
    </row>
    <row r="14477" spans="1:6" ht="13.2" x14ac:dyDescent="0.25">
      <c r="A14477" s="5">
        <v>44896.125</v>
      </c>
      <c r="B14477" s="6">
        <v>293.10000000000002</v>
      </c>
      <c r="C14477" s="6">
        <v>269.74883</v>
      </c>
      <c r="D14477" s="6">
        <v>8.6566343957821895E-2</v>
      </c>
      <c r="E14477" s="4">
        <f t="shared" si="56"/>
        <v>0.12861559600794389</v>
      </c>
      <c r="F14477" s="4"/>
    </row>
    <row r="14478" spans="1:6" ht="13.2" x14ac:dyDescent="0.25">
      <c r="A14478" s="5">
        <v>44896.166666666664</v>
      </c>
      <c r="B14478" s="6">
        <v>286.72000000000003</v>
      </c>
      <c r="C14478" s="6">
        <v>264.58526999999998</v>
      </c>
      <c r="D14478" s="6">
        <v>8.3658209695498295E-2</v>
      </c>
      <c r="E14478" s="4">
        <f t="shared" si="56"/>
        <v>0.12445491416233213</v>
      </c>
      <c r="F14478" s="4"/>
    </row>
    <row r="14479" spans="1:6" ht="13.2" x14ac:dyDescent="0.25">
      <c r="A14479" s="5">
        <v>44896.208333333336</v>
      </c>
      <c r="B14479" s="6">
        <v>275.42</v>
      </c>
      <c r="C14479" s="6">
        <v>262.91870999999998</v>
      </c>
      <c r="D14479" s="6">
        <v>4.7548118580073802E-2</v>
      </c>
      <c r="E14479" s="4">
        <f t="shared" si="56"/>
        <v>0.11995615655310805</v>
      </c>
      <c r="F14479" s="4"/>
    </row>
    <row r="14480" spans="1:6" ht="13.2" x14ac:dyDescent="0.25">
      <c r="A14480" s="5">
        <v>44896.25</v>
      </c>
      <c r="B14480" s="6">
        <v>271.58999999999997</v>
      </c>
      <c r="C14480" s="6">
        <v>261.64004999999997</v>
      </c>
      <c r="D14480" s="6">
        <v>3.8029154940155303E-2</v>
      </c>
      <c r="E14480" s="4">
        <f t="shared" si="56"/>
        <v>0.11718905986618977</v>
      </c>
      <c r="F14480" s="4"/>
    </row>
    <row r="14481" spans="1:6" ht="13.2" x14ac:dyDescent="0.25">
      <c r="A14481" s="5">
        <v>44896.291666666664</v>
      </c>
      <c r="B14481" s="6">
        <v>260.64999999999998</v>
      </c>
      <c r="C14481" s="6">
        <v>257.69040999999999</v>
      </c>
      <c r="D14481" s="6">
        <v>1.1485060697446901E-2</v>
      </c>
      <c r="E14481" s="4">
        <f t="shared" si="56"/>
        <v>0.11316046142591085</v>
      </c>
      <c r="F14481" s="4"/>
    </row>
    <row r="14482" spans="1:6" ht="13.2" x14ac:dyDescent="0.25">
      <c r="A14482" s="5">
        <v>44896.333333333336</v>
      </c>
      <c r="B14482" s="6">
        <v>255.68</v>
      </c>
      <c r="C14482" s="6">
        <v>254.96422000000001</v>
      </c>
      <c r="D14482" s="6">
        <v>2.8073743053044602E-3</v>
      </c>
      <c r="E14482" s="4">
        <f t="shared" si="56"/>
        <v>0.10890372172964902</v>
      </c>
      <c r="F14482" s="4"/>
    </row>
    <row r="14483" spans="1:6" ht="13.2" x14ac:dyDescent="0.25">
      <c r="A14483" s="5">
        <v>44896.375</v>
      </c>
      <c r="B14483" s="6">
        <v>249.42</v>
      </c>
      <c r="C14483" s="6">
        <v>251.96849</v>
      </c>
      <c r="D14483" s="6">
        <v>1.01143202469483E-2</v>
      </c>
      <c r="E14483" s="4">
        <f t="shared" si="56"/>
        <v>0.10454077853399384</v>
      </c>
      <c r="F14483" s="4"/>
    </row>
    <row r="14484" spans="1:6" ht="13.2" x14ac:dyDescent="0.25">
      <c r="A14484" s="5">
        <v>44896.416666666664</v>
      </c>
      <c r="B14484" s="6">
        <v>251.94</v>
      </c>
      <c r="C14484" s="6">
        <v>250.64789999999999</v>
      </c>
      <c r="D14484" s="6">
        <v>5.1550401978233398E-3</v>
      </c>
      <c r="E14484" s="4">
        <f t="shared" si="56"/>
        <v>0.10055995882197467</v>
      </c>
      <c r="F14484" s="4"/>
    </row>
    <row r="14485" spans="1:6" ht="13.2" x14ac:dyDescent="0.25">
      <c r="A14485" s="5">
        <v>44896.458333333336</v>
      </c>
      <c r="B14485" s="6">
        <v>243.18</v>
      </c>
      <c r="C14485" s="6">
        <v>251.41073</v>
      </c>
      <c r="D14485" s="6">
        <v>3.2738181063314102E-2</v>
      </c>
      <c r="E14485" s="4">
        <f t="shared" si="56"/>
        <v>9.7358210779171436E-2</v>
      </c>
      <c r="F14485" s="4"/>
    </row>
    <row r="14486" spans="1:6" ht="13.2" x14ac:dyDescent="0.25">
      <c r="A14486" s="5">
        <v>44896.5</v>
      </c>
      <c r="B14486" s="6">
        <v>245.68</v>
      </c>
      <c r="C14486" s="6">
        <v>253.80993000000001</v>
      </c>
      <c r="D14486" s="6">
        <v>3.20315678744326E-2</v>
      </c>
      <c r="E14486" s="4">
        <f t="shared" si="56"/>
        <v>9.4397308421374171E-2</v>
      </c>
      <c r="F14486" s="4"/>
    </row>
    <row r="14487" spans="1:6" ht="13.2" x14ac:dyDescent="0.25">
      <c r="A14487" s="5">
        <v>44896.541666666664</v>
      </c>
      <c r="B14487" s="6">
        <v>245.56</v>
      </c>
      <c r="C14487" s="6">
        <v>257.41368</v>
      </c>
      <c r="D14487" s="6">
        <v>4.6049145484420198E-2</v>
      </c>
      <c r="E14487" s="4">
        <f t="shared" si="56"/>
        <v>9.2244333421725944E-2</v>
      </c>
      <c r="F14487" s="4"/>
    </row>
    <row r="14488" spans="1:6" ht="13.2" x14ac:dyDescent="0.25">
      <c r="A14488" s="5">
        <v>44896.583333333336</v>
      </c>
      <c r="B14488" s="6">
        <v>240.27</v>
      </c>
      <c r="C14488" s="6">
        <v>255.52180000000001</v>
      </c>
      <c r="D14488" s="6">
        <v>5.9688840639037399E-2</v>
      </c>
      <c r="E14488" s="4">
        <f t="shared" si="56"/>
        <v>8.9510653611007795E-2</v>
      </c>
      <c r="F14488" s="4"/>
    </row>
    <row r="14489" spans="1:6" ht="13.2" x14ac:dyDescent="0.25">
      <c r="A14489" s="5">
        <v>44896.625</v>
      </c>
      <c r="B14489" s="6">
        <v>252.91</v>
      </c>
      <c r="C14489" s="6">
        <v>234.25119000000001</v>
      </c>
      <c r="D14489" s="6">
        <v>7.9652999841751004E-2</v>
      </c>
      <c r="E14489" s="4">
        <f t="shared" si="56"/>
        <v>8.0257774235379511E-2</v>
      </c>
      <c r="F14489" s="4"/>
    </row>
    <row r="14490" spans="1:6" ht="13.2" x14ac:dyDescent="0.25">
      <c r="A14490" s="5">
        <v>44896.666666666664</v>
      </c>
      <c r="B14490" s="6">
        <v>240.68</v>
      </c>
      <c r="C14490" s="6">
        <v>200.29568</v>
      </c>
      <c r="D14490" s="6">
        <v>0.201623519788344</v>
      </c>
      <c r="E14490" s="4">
        <f t="shared" si="56"/>
        <v>7.2740948641956057E-2</v>
      </c>
      <c r="F14490" s="4"/>
    </row>
    <row r="14491" spans="1:6" ht="13.2" x14ac:dyDescent="0.25">
      <c r="A14491" s="5">
        <v>44896.708333333336</v>
      </c>
      <c r="B14491" s="6">
        <v>234.26</v>
      </c>
      <c r="C14491" s="6">
        <v>172.67939000000001</v>
      </c>
      <c r="D14491" s="6">
        <v>0.35661818124328498</v>
      </c>
      <c r="E14491" s="4">
        <f t="shared" si="56"/>
        <v>7.7799899249847426E-2</v>
      </c>
      <c r="F14491" s="4"/>
    </row>
    <row r="14492" spans="1:6" ht="13.2" x14ac:dyDescent="0.25">
      <c r="A14492" s="5">
        <v>44896.75</v>
      </c>
      <c r="B14492" s="6">
        <v>212.82</v>
      </c>
      <c r="C14492" s="6">
        <v>163.87832</v>
      </c>
      <c r="D14492" s="6">
        <v>0.29864645915335197</v>
      </c>
      <c r="E14492" s="4">
        <f t="shared" si="56"/>
        <v>8.4974028727106923E-2</v>
      </c>
      <c r="F14492" s="4"/>
    </row>
    <row r="14493" spans="1:6" ht="13.2" x14ac:dyDescent="0.25">
      <c r="A14493" s="5">
        <v>44896.791666666664</v>
      </c>
      <c r="B14493" s="6">
        <v>198.79</v>
      </c>
      <c r="C14493" s="6">
        <v>165.17044000000001</v>
      </c>
      <c r="D14493" s="6">
        <v>0.203544653631727</v>
      </c>
      <c r="E14493" s="4">
        <f t="shared" si="56"/>
        <v>9.0213595044514525E-2</v>
      </c>
      <c r="F14493" s="4"/>
    </row>
    <row r="14494" spans="1:6" ht="13.2" x14ac:dyDescent="0.25">
      <c r="A14494" s="5">
        <v>44896.833333333336</v>
      </c>
      <c r="B14494" s="6">
        <v>192.99</v>
      </c>
      <c r="C14494" s="6">
        <v>166.99289999999999</v>
      </c>
      <c r="D14494" s="6">
        <v>0.15567787612527201</v>
      </c>
      <c r="E14494" s="4">
        <f t="shared" si="56"/>
        <v>9.4662683996411631E-2</v>
      </c>
      <c r="F14494" s="4"/>
    </row>
    <row r="14495" spans="1:6" ht="13.2" x14ac:dyDescent="0.25">
      <c r="A14495" s="5">
        <v>44896.875</v>
      </c>
      <c r="B14495" s="6">
        <v>185.13</v>
      </c>
      <c r="C14495" s="6">
        <v>172.98417000000001</v>
      </c>
      <c r="D14495" s="6">
        <v>7.0213534567931696E-2</v>
      </c>
      <c r="E14495" s="4">
        <f t="shared" si="56"/>
        <v>9.5849977357223268E-2</v>
      </c>
      <c r="F14495" s="4"/>
    </row>
    <row r="14496" spans="1:6" ht="13.2" x14ac:dyDescent="0.25">
      <c r="A14496" s="5">
        <v>44896.916666666664</v>
      </c>
      <c r="B14496" s="6">
        <v>185.65</v>
      </c>
      <c r="C14496" s="6">
        <v>187.47927999999999</v>
      </c>
      <c r="D14496" s="6">
        <v>9.7572382398736692E-3</v>
      </c>
      <c r="E14496" s="4">
        <f t="shared" si="56"/>
        <v>9.3490280323128325E-2</v>
      </c>
      <c r="F14496" s="4"/>
    </row>
    <row r="14497" spans="1:6" ht="13.2" x14ac:dyDescent="0.25">
      <c r="A14497" s="5">
        <v>44896.958333333336</v>
      </c>
      <c r="B14497" s="6">
        <v>207.73</v>
      </c>
      <c r="C14497" s="6">
        <v>209.75552999999999</v>
      </c>
      <c r="D14497" s="6">
        <v>9.6566226406521998E-3</v>
      </c>
      <c r="E14497" s="4">
        <f t="shared" si="56"/>
        <v>8.629113101619007E-2</v>
      </c>
      <c r="F14497" s="4"/>
    </row>
    <row r="14498" spans="1:6" ht="13.2" x14ac:dyDescent="0.25">
      <c r="A14498" s="5">
        <v>44894</v>
      </c>
      <c r="B14498" s="6">
        <v>181.44</v>
      </c>
      <c r="C14498" s="6">
        <v>181.52784</v>
      </c>
      <c r="D14498" s="6">
        <v>4.83892718604484E-4</v>
      </c>
      <c r="E14498" s="4">
        <f t="shared" si="56"/>
        <v>8.3746888236193973E-2</v>
      </c>
      <c r="F14498" s="4"/>
    </row>
    <row r="14499" spans="1:6" ht="13.2" x14ac:dyDescent="0.25">
      <c r="A14499" s="5">
        <v>44894.041666666664</v>
      </c>
      <c r="B14499" s="6">
        <v>234.75</v>
      </c>
      <c r="C14499" s="6">
        <v>223.45177000000001</v>
      </c>
      <c r="D14499" s="6">
        <v>5.0562275698241198E-2</v>
      </c>
      <c r="E14499" s="4">
        <f t="shared" si="56"/>
        <v>8.1749642772773995E-2</v>
      </c>
      <c r="F14499" s="4"/>
    </row>
    <row r="14500" spans="1:6" ht="13.2" x14ac:dyDescent="0.25">
      <c r="A14500" s="5">
        <v>44894.083333333336</v>
      </c>
      <c r="B14500" s="6">
        <v>246.74</v>
      </c>
      <c r="C14500" s="6">
        <v>249.35968</v>
      </c>
      <c r="D14500" s="6">
        <v>1.0505627854511101E-2</v>
      </c>
      <c r="E14500" s="4">
        <f t="shared" si="56"/>
        <v>7.9283926632742571E-2</v>
      </c>
      <c r="F14500" s="4"/>
    </row>
    <row r="14501" spans="1:6" ht="13.2" x14ac:dyDescent="0.25">
      <c r="A14501" s="5">
        <v>44894.125</v>
      </c>
      <c r="B14501" s="6">
        <v>253.29</v>
      </c>
      <c r="C14501" s="6">
        <v>253.10307</v>
      </c>
      <c r="D14501" s="6">
        <v>7.3855287492162599E-4</v>
      </c>
      <c r="E14501" s="4">
        <f t="shared" si="56"/>
        <v>7.570776867095505E-2</v>
      </c>
      <c r="F14501" s="4"/>
    </row>
    <row r="14502" spans="1:6" ht="13.2" x14ac:dyDescent="0.25">
      <c r="A14502" s="5">
        <v>44894.166666666664</v>
      </c>
      <c r="B14502" s="6">
        <v>255.95</v>
      </c>
      <c r="C14502" s="6">
        <v>250.85275999999999</v>
      </c>
      <c r="D14502" s="6">
        <v>2.0319648864935699E-2</v>
      </c>
      <c r="E14502" s="4">
        <f t="shared" si="56"/>
        <v>7.3068661969681606E-2</v>
      </c>
      <c r="F14502" s="4"/>
    </row>
    <row r="14503" spans="1:6" ht="13.2" x14ac:dyDescent="0.25">
      <c r="A14503" s="5">
        <v>44894.208333333336</v>
      </c>
      <c r="B14503" s="6">
        <v>246.97</v>
      </c>
      <c r="C14503" s="6">
        <v>253.20416</v>
      </c>
      <c r="D14503" s="6">
        <v>2.4621080475139102E-2</v>
      </c>
      <c r="E14503" s="4">
        <f t="shared" si="56"/>
        <v>7.2113368715309337E-2</v>
      </c>
      <c r="F14503" s="4"/>
    </row>
    <row r="14504" spans="1:6" ht="13.2" x14ac:dyDescent="0.25">
      <c r="A14504" s="5">
        <v>44894.25</v>
      </c>
      <c r="B14504" s="6">
        <v>239.35</v>
      </c>
      <c r="C14504" s="6">
        <v>252.989</v>
      </c>
      <c r="D14504" s="6">
        <v>5.3911434884520701E-2</v>
      </c>
      <c r="E14504" s="4">
        <f t="shared" si="56"/>
        <v>7.2775130379657882E-2</v>
      </c>
      <c r="F14504" s="4"/>
    </row>
    <row r="14505" spans="1:6" ht="13.2" x14ac:dyDescent="0.25">
      <c r="A14505" s="5">
        <v>44894.291666666664</v>
      </c>
      <c r="B14505" s="6">
        <v>226.91</v>
      </c>
      <c r="C14505" s="6">
        <v>246.74026000000001</v>
      </c>
      <c r="D14505" s="6">
        <v>8.0368967755809304E-2</v>
      </c>
      <c r="E14505" s="4">
        <f t="shared" si="56"/>
        <v>7.5645293173756317E-2</v>
      </c>
      <c r="F14505" s="4"/>
    </row>
    <row r="14506" spans="1:6" ht="13.2" x14ac:dyDescent="0.25">
      <c r="A14506" s="5">
        <v>44894.333333333336</v>
      </c>
      <c r="B14506" s="6">
        <v>220.47</v>
      </c>
      <c r="C14506" s="6">
        <v>239.10731000000001</v>
      </c>
      <c r="D14506" s="6">
        <v>7.7945379419809502E-2</v>
      </c>
      <c r="E14506" s="4">
        <f t="shared" si="56"/>
        <v>7.8776043386860686E-2</v>
      </c>
      <c r="F14506" s="4"/>
    </row>
    <row r="14507" spans="1:6" ht="13.2" x14ac:dyDescent="0.25">
      <c r="A14507" s="5">
        <v>44894.375</v>
      </c>
      <c r="B14507" s="6">
        <v>222.12</v>
      </c>
      <c r="C14507" s="6">
        <v>234.37654000000001</v>
      </c>
      <c r="D14507" s="6">
        <v>5.2294227058731997E-2</v>
      </c>
      <c r="E14507" s="4">
        <f t="shared" si="56"/>
        <v>8.0533539504018356E-2</v>
      </c>
      <c r="F14507" s="4"/>
    </row>
    <row r="14508" spans="1:6" ht="13.2" x14ac:dyDescent="0.25">
      <c r="A14508" s="5">
        <v>44894.416666666664</v>
      </c>
      <c r="B14508" s="6">
        <v>232.43</v>
      </c>
      <c r="C14508" s="6">
        <v>237.36183</v>
      </c>
      <c r="D14508" s="6">
        <v>2.0777687802626E-2</v>
      </c>
      <c r="E14508" s="4">
        <f t="shared" si="56"/>
        <v>8.1184483154218459E-2</v>
      </c>
      <c r="F14508" s="4"/>
    </row>
    <row r="14509" spans="1:6" ht="13.2" x14ac:dyDescent="0.25">
      <c r="A14509" s="5">
        <v>44894.458333333336</v>
      </c>
      <c r="B14509" s="6">
        <v>232.92</v>
      </c>
      <c r="C14509" s="6">
        <v>241.48541</v>
      </c>
      <c r="D14509" s="6">
        <v>3.5469679099867799E-2</v>
      </c>
      <c r="E14509" s="4">
        <f t="shared" si="56"/>
        <v>8.1298295572408211E-2</v>
      </c>
      <c r="F14509" s="4"/>
    </row>
    <row r="14510" spans="1:6" ht="13.2" x14ac:dyDescent="0.25">
      <c r="A14510" s="5">
        <v>44894.5</v>
      </c>
      <c r="B14510" s="6">
        <v>223.6</v>
      </c>
      <c r="C14510" s="6">
        <v>240.75376</v>
      </c>
      <c r="D14510" s="6">
        <v>7.1250226787735293E-2</v>
      </c>
      <c r="E14510" s="4">
        <f t="shared" si="56"/>
        <v>8.2932406360462479E-2</v>
      </c>
      <c r="F14510" s="4"/>
    </row>
    <row r="14511" spans="1:6" ht="13.2" x14ac:dyDescent="0.25">
      <c r="A14511" s="5">
        <v>44894.541666666664</v>
      </c>
      <c r="B14511" s="6">
        <v>226.16</v>
      </c>
      <c r="C14511" s="6">
        <v>242.94121000000001</v>
      </c>
      <c r="D14511" s="6">
        <v>6.90751890138359E-2</v>
      </c>
      <c r="E14511" s="4">
        <f t="shared" si="56"/>
        <v>8.3891824840854792E-2</v>
      </c>
      <c r="F14511" s="4"/>
    </row>
    <row r="14512" spans="1:6" ht="13.2" x14ac:dyDescent="0.25">
      <c r="A14512" s="5">
        <v>44894.583333333336</v>
      </c>
      <c r="B14512" s="6">
        <v>248.16</v>
      </c>
      <c r="C14512" s="6">
        <v>253.29492999999999</v>
      </c>
      <c r="D14512" s="6">
        <v>2.02725336823757E-2</v>
      </c>
      <c r="E14512" s="4">
        <f t="shared" si="56"/>
        <v>8.2249478717660571E-2</v>
      </c>
      <c r="F14512" s="4"/>
    </row>
    <row r="14513" spans="1:6" ht="13.2" x14ac:dyDescent="0.25">
      <c r="A14513" s="5">
        <v>44894.625</v>
      </c>
      <c r="B14513" s="6">
        <v>271.56</v>
      </c>
      <c r="C14513" s="6">
        <v>248.36186000000001</v>
      </c>
      <c r="D14513" s="6">
        <v>9.3404599240801203E-2</v>
      </c>
      <c r="E14513" s="4">
        <f t="shared" si="56"/>
        <v>8.2822462025954321E-2</v>
      </c>
      <c r="F14513" s="4"/>
    </row>
    <row r="14514" spans="1:6" ht="13.2" x14ac:dyDescent="0.25">
      <c r="A14514" s="5">
        <v>44894.666666666664</v>
      </c>
      <c r="B14514" s="6">
        <v>228.02</v>
      </c>
      <c r="C14514" s="6">
        <v>213.50242</v>
      </c>
      <c r="D14514" s="6">
        <v>6.7997262045085993E-2</v>
      </c>
      <c r="E14514" s="4">
        <f t="shared" si="56"/>
        <v>7.7254701286651919E-2</v>
      </c>
      <c r="F14514" s="4"/>
    </row>
    <row r="14515" spans="1:6" ht="13.2" x14ac:dyDescent="0.25">
      <c r="A14515" s="5">
        <v>44894.708333333336</v>
      </c>
      <c r="B14515" s="6">
        <v>157.74</v>
      </c>
      <c r="C14515" s="6">
        <v>163.48336</v>
      </c>
      <c r="D14515" s="6">
        <v>3.5131159525960201E-2</v>
      </c>
      <c r="E14515" s="4">
        <f t="shared" si="56"/>
        <v>6.3859408715096724E-2</v>
      </c>
      <c r="F14515" s="4"/>
    </row>
    <row r="14516" spans="1:6" ht="13.2" x14ac:dyDescent="0.25">
      <c r="A14516" s="5">
        <v>44894.75</v>
      </c>
      <c r="B14516" s="6">
        <v>151.62</v>
      </c>
      <c r="C14516" s="6">
        <v>128.52538000000001</v>
      </c>
      <c r="D14516" s="6">
        <v>0.17968917889991801</v>
      </c>
      <c r="E14516" s="4">
        <f t="shared" si="56"/>
        <v>5.8902855371203627E-2</v>
      </c>
      <c r="F14516" s="4"/>
    </row>
    <row r="14517" spans="1:6" ht="13.2" x14ac:dyDescent="0.25">
      <c r="A14517" s="5">
        <v>44894.791666666664</v>
      </c>
      <c r="B14517" s="6">
        <v>155.12</v>
      </c>
      <c r="C14517" s="6">
        <v>117.05775</v>
      </c>
      <c r="D14517" s="6">
        <v>0.32515788147303298</v>
      </c>
      <c r="E14517" s="4">
        <f t="shared" si="56"/>
        <v>6.3970073197924721E-2</v>
      </c>
      <c r="F14517" s="4"/>
    </row>
    <row r="14518" spans="1:6" ht="13.2" x14ac:dyDescent="0.25">
      <c r="A14518" s="5">
        <v>44894.833333333336</v>
      </c>
      <c r="B14518" s="6">
        <v>154.53</v>
      </c>
      <c r="C14518" s="6">
        <v>119.2269</v>
      </c>
      <c r="D14518" s="6">
        <v>0.29610012505567102</v>
      </c>
      <c r="E14518" s="4">
        <f t="shared" si="56"/>
        <v>6.9821000236691341E-2</v>
      </c>
      <c r="F14518" s="4"/>
    </row>
    <row r="14519" spans="1:6" ht="13.2" x14ac:dyDescent="0.25">
      <c r="A14519" s="5">
        <v>44894.875</v>
      </c>
      <c r="B14519" s="6">
        <v>149.77000000000001</v>
      </c>
      <c r="C14519" s="6">
        <v>123.91529</v>
      </c>
      <c r="D14519" s="6">
        <v>0.20864826285763399</v>
      </c>
      <c r="E14519" s="4">
        <f t="shared" si="56"/>
        <v>7.5589113915428954E-2</v>
      </c>
      <c r="F14519" s="4"/>
    </row>
    <row r="14520" spans="1:6" ht="13.2" x14ac:dyDescent="0.25">
      <c r="A14520" s="5">
        <v>44894.916666666664</v>
      </c>
      <c r="B14520" s="6">
        <v>147.44999999999999</v>
      </c>
      <c r="C14520" s="6">
        <v>127.46438000000001</v>
      </c>
      <c r="D14520" s="6">
        <v>0.156793764658016</v>
      </c>
      <c r="E14520" s="4">
        <f t="shared" si="56"/>
        <v>8.1715635849518201E-2</v>
      </c>
      <c r="F14520" s="4"/>
    </row>
    <row r="14521" spans="1:6" ht="13.2" x14ac:dyDescent="0.25">
      <c r="A14521" s="5">
        <v>44894.958333333336</v>
      </c>
      <c r="B14521" s="6">
        <v>154.86000000000001</v>
      </c>
      <c r="C14521" s="6">
        <v>142.12397000000001</v>
      </c>
      <c r="D14521" s="6">
        <v>8.9612118209194402E-2</v>
      </c>
      <c r="E14521" s="4">
        <f t="shared" si="56"/>
        <v>8.5047114831540802E-2</v>
      </c>
      <c r="F14521" s="4"/>
    </row>
    <row r="14522" spans="1:6" ht="13.2" x14ac:dyDescent="0.25">
      <c r="A14522" s="5">
        <v>44895</v>
      </c>
      <c r="B14522" s="6">
        <v>234.38</v>
      </c>
      <c r="C14522" s="6">
        <v>215.03098</v>
      </c>
      <c r="D14522" s="6">
        <v>8.99824760134562E-2</v>
      </c>
      <c r="E14522" s="4">
        <f t="shared" si="56"/>
        <v>8.8776222468826285E-2</v>
      </c>
      <c r="F14522" s="4"/>
    </row>
    <row r="14523" spans="1:6" ht="13.2" x14ac:dyDescent="0.25">
      <c r="A14523" s="5">
        <v>44895.041666666664</v>
      </c>
      <c r="B14523" s="6">
        <v>312.91000000000003</v>
      </c>
      <c r="C14523" s="6">
        <v>250.0966</v>
      </c>
      <c r="D14523" s="6">
        <v>0.25115655310787899</v>
      </c>
      <c r="E14523" s="4">
        <f t="shared" si="56"/>
        <v>9.713431736089452E-2</v>
      </c>
      <c r="F14523" s="4"/>
    </row>
    <row r="14524" spans="1:6" ht="13.2" x14ac:dyDescent="0.25">
      <c r="A14524" s="5">
        <v>44895.083333333336</v>
      </c>
      <c r="B14524" s="6">
        <v>317.08</v>
      </c>
      <c r="C14524" s="6">
        <v>264.46249999999998</v>
      </c>
      <c r="D14524" s="6">
        <v>0.198960155031431</v>
      </c>
      <c r="E14524" s="4">
        <f t="shared" si="56"/>
        <v>0.1049865893265995</v>
      </c>
      <c r="F14524" s="4"/>
    </row>
    <row r="14525" spans="1:6" ht="13.2" x14ac:dyDescent="0.25">
      <c r="A14525" s="5">
        <v>44895.125</v>
      </c>
      <c r="B14525" s="6">
        <v>316.07</v>
      </c>
      <c r="C14525" s="6">
        <v>264.59053999999998</v>
      </c>
      <c r="D14525" s="6">
        <v>0.19456273833523999</v>
      </c>
      <c r="E14525" s="4">
        <f t="shared" si="56"/>
        <v>0.11306259705411277</v>
      </c>
      <c r="F14525" s="4"/>
    </row>
    <row r="14526" spans="1:6" ht="13.2" x14ac:dyDescent="0.25">
      <c r="A14526" s="5">
        <v>44895.166666666664</v>
      </c>
      <c r="B14526" s="6">
        <v>311.75</v>
      </c>
      <c r="C14526" s="6">
        <v>266.40062999999998</v>
      </c>
      <c r="D14526" s="6">
        <v>0.17022996529700399</v>
      </c>
      <c r="E14526" s="4">
        <f t="shared" si="56"/>
        <v>0.11930886023878229</v>
      </c>
      <c r="F14526" s="4"/>
    </row>
    <row r="14527" spans="1:6" ht="13.2" x14ac:dyDescent="0.25">
      <c r="A14527" s="5">
        <v>44895.208333333336</v>
      </c>
      <c r="B14527" s="6">
        <v>310.17</v>
      </c>
      <c r="C14527" s="6">
        <v>272.14589000000001</v>
      </c>
      <c r="D14527" s="6">
        <v>0.13971958202271501</v>
      </c>
      <c r="E14527" s="4">
        <f t="shared" si="56"/>
        <v>0.12410463113659796</v>
      </c>
      <c r="F14527" s="4"/>
    </row>
    <row r="14528" spans="1:6" ht="13.2" x14ac:dyDescent="0.25">
      <c r="A14528" s="5">
        <v>44895.25</v>
      </c>
      <c r="B14528" s="6">
        <v>298.67</v>
      </c>
      <c r="C14528" s="6">
        <v>275.92858999999999</v>
      </c>
      <c r="D14528" s="6">
        <v>8.24177371398883E-2</v>
      </c>
      <c r="E14528" s="4">
        <f t="shared" si="56"/>
        <v>0.12529239373057161</v>
      </c>
      <c r="F14528" s="4"/>
    </row>
    <row r="14529" spans="1:6" ht="13.2" x14ac:dyDescent="0.25">
      <c r="A14529" s="5">
        <v>44895.291666666664</v>
      </c>
      <c r="B14529" s="6">
        <v>296.26</v>
      </c>
      <c r="C14529" s="6">
        <v>276.89132999999998</v>
      </c>
      <c r="D14529" s="6">
        <v>6.9950438679318702E-2</v>
      </c>
      <c r="E14529" s="4">
        <f t="shared" si="56"/>
        <v>0.12485828835238448</v>
      </c>
      <c r="F14529" s="4"/>
    </row>
    <row r="14530" spans="1:6" ht="13.2" x14ac:dyDescent="0.25">
      <c r="A14530" s="5">
        <v>44895.333333333336</v>
      </c>
      <c r="B14530" s="6">
        <v>293.14999999999998</v>
      </c>
      <c r="C14530" s="6">
        <v>275.98579999999998</v>
      </c>
      <c r="D14530" s="6">
        <v>6.21923301851037E-2</v>
      </c>
      <c r="E14530" s="4">
        <f t="shared" si="56"/>
        <v>0.12420191130093843</v>
      </c>
      <c r="F14530" s="4"/>
    </row>
    <row r="14531" spans="1:6" ht="13.2" x14ac:dyDescent="0.25">
      <c r="A14531" s="5">
        <v>44895.375</v>
      </c>
      <c r="B14531" s="6">
        <v>293.43</v>
      </c>
      <c r="C14531" s="6">
        <v>273.53431999999998</v>
      </c>
      <c r="D14531" s="6">
        <v>7.2735589449982097E-2</v>
      </c>
      <c r="E14531" s="4">
        <f t="shared" si="56"/>
        <v>0.12505363473390715</v>
      </c>
      <c r="F14531" s="4"/>
    </row>
    <row r="14532" spans="1:6" ht="13.2" x14ac:dyDescent="0.25">
      <c r="A14532" s="5">
        <v>44895.416666666664</v>
      </c>
      <c r="B14532" s="6">
        <v>289.58</v>
      </c>
      <c r="C14532" s="6">
        <v>276.45486</v>
      </c>
      <c r="D14532" s="6">
        <v>4.7476611552424802E-2</v>
      </c>
      <c r="E14532" s="4">
        <f t="shared" si="56"/>
        <v>0.1261660898901488</v>
      </c>
      <c r="F14532" s="4"/>
    </row>
    <row r="14533" spans="1:6" ht="13.2" x14ac:dyDescent="0.25">
      <c r="A14533" s="5">
        <v>44895.458333333336</v>
      </c>
      <c r="B14533" s="6">
        <v>293.38</v>
      </c>
      <c r="C14533" s="6">
        <v>279.93052</v>
      </c>
      <c r="D14533" s="6">
        <v>4.80457793598211E-2</v>
      </c>
      <c r="E14533" s="4">
        <f t="shared" si="56"/>
        <v>0.12669009406764684</v>
      </c>
      <c r="F14533" s="4"/>
    </row>
    <row r="14534" spans="1:6" ht="13.2" x14ac:dyDescent="0.25">
      <c r="A14534" s="5">
        <v>44895.5</v>
      </c>
      <c r="B14534" s="6">
        <v>292.97000000000003</v>
      </c>
      <c r="C14534" s="6">
        <v>278.72237999999999</v>
      </c>
      <c r="D14534" s="6">
        <v>5.1117603114611901E-2</v>
      </c>
      <c r="E14534" s="4">
        <f t="shared" si="56"/>
        <v>0.12585123474793339</v>
      </c>
      <c r="F14534" s="4"/>
    </row>
    <row r="14535" spans="1:6" ht="13.2" x14ac:dyDescent="0.25">
      <c r="A14535" s="5">
        <v>44895.541666666664</v>
      </c>
      <c r="B14535" s="6">
        <v>290.17</v>
      </c>
      <c r="C14535" s="6">
        <v>276.02965</v>
      </c>
      <c r="D14535" s="6">
        <v>5.1227648913803298E-2</v>
      </c>
      <c r="E14535" s="4">
        <f t="shared" si="56"/>
        <v>0.12510758724376536</v>
      </c>
      <c r="F14535" s="4"/>
    </row>
    <row r="14536" spans="1:6" ht="13.2" x14ac:dyDescent="0.25">
      <c r="A14536" s="5">
        <v>44895.583333333336</v>
      </c>
      <c r="B14536" s="6">
        <v>288.39999999999998</v>
      </c>
      <c r="C14536" s="6">
        <v>272.36748</v>
      </c>
      <c r="D14536" s="6">
        <v>5.8863561831977801E-2</v>
      </c>
      <c r="E14536" s="4">
        <f t="shared" si="56"/>
        <v>0.1267155467499988</v>
      </c>
      <c r="F14536" s="4"/>
    </row>
    <row r="14537" spans="1:6" ht="13.2" x14ac:dyDescent="0.25">
      <c r="A14537" s="5">
        <v>44895.625</v>
      </c>
      <c r="B14537" s="6">
        <v>292.98</v>
      </c>
      <c r="C14537" s="6">
        <v>246.06480999999999</v>
      </c>
      <c r="D14537" s="6">
        <v>0.190661923580214</v>
      </c>
      <c r="E14537" s="4">
        <f t="shared" si="56"/>
        <v>0.13076793526414102</v>
      </c>
      <c r="F14537" s="4"/>
    </row>
    <row r="14538" spans="1:6" ht="13.2" x14ac:dyDescent="0.25">
      <c r="A14538" s="5">
        <v>44895.666666666664</v>
      </c>
      <c r="B14538" s="6">
        <v>245.28</v>
      </c>
      <c r="C14538" s="6">
        <v>197.10238000000001</v>
      </c>
      <c r="D14538" s="6">
        <v>0.24442941784873401</v>
      </c>
      <c r="E14538" s="4">
        <f t="shared" si="56"/>
        <v>0.138119275089293</v>
      </c>
      <c r="F14538" s="4"/>
    </row>
    <row r="14539" spans="1:6" ht="13.2" x14ac:dyDescent="0.25">
      <c r="A14539" s="5">
        <v>44895.708333333336</v>
      </c>
      <c r="B14539" s="6">
        <v>174.7</v>
      </c>
      <c r="C14539" s="6">
        <v>152.94085000000001</v>
      </c>
      <c r="D14539" s="6">
        <v>0.14227166907990799</v>
      </c>
      <c r="E14539" s="4">
        <f t="shared" si="56"/>
        <v>0.14258346298737415</v>
      </c>
      <c r="F14539" s="4"/>
    </row>
    <row r="14540" spans="1:6" ht="13.2" x14ac:dyDescent="0.25">
      <c r="A14540" s="5">
        <v>44895.75</v>
      </c>
      <c r="B14540" s="6">
        <v>150.08000000000001</v>
      </c>
      <c r="C14540" s="6">
        <v>135.51033000000001</v>
      </c>
      <c r="D14540" s="6">
        <v>0.107517043165639</v>
      </c>
      <c r="E14540" s="4">
        <f t="shared" si="56"/>
        <v>0.13957629066511254</v>
      </c>
      <c r="F14540" s="4"/>
    </row>
    <row r="14541" spans="1:6" ht="13.2" x14ac:dyDescent="0.25">
      <c r="A14541" s="5">
        <v>44895.791666666664</v>
      </c>
      <c r="B14541" s="6">
        <v>147.53</v>
      </c>
      <c r="C14541" s="6">
        <v>133.49601999999999</v>
      </c>
      <c r="D14541" s="6">
        <v>0.105126579803652</v>
      </c>
      <c r="E14541" s="4">
        <f t="shared" si="56"/>
        <v>0.13040831976222167</v>
      </c>
      <c r="F14541" s="4"/>
    </row>
    <row r="14542" spans="1:6" ht="13.2" x14ac:dyDescent="0.25">
      <c r="A14542" s="5">
        <v>44895.833333333336</v>
      </c>
      <c r="B14542" s="6">
        <v>142.46</v>
      </c>
      <c r="C14542" s="6">
        <v>131.51446000000001</v>
      </c>
      <c r="D14542" s="6">
        <v>8.3226893833575302E-2</v>
      </c>
      <c r="E14542" s="4">
        <f t="shared" si="56"/>
        <v>0.12153860179463433</v>
      </c>
      <c r="F14542" s="4"/>
    </row>
    <row r="14543" spans="1:6" ht="13.2" x14ac:dyDescent="0.25">
      <c r="A14543" s="5">
        <v>44895.875</v>
      </c>
      <c r="B14543" s="6">
        <v>143.63</v>
      </c>
      <c r="C14543" s="6">
        <v>133.57470000000001</v>
      </c>
      <c r="D14543" s="6">
        <v>7.5278477136763E-2</v>
      </c>
      <c r="E14543" s="4">
        <f t="shared" si="56"/>
        <v>0.11598152738959804</v>
      </c>
      <c r="F14543" s="4"/>
    </row>
    <row r="14544" spans="1:6" ht="13.2" x14ac:dyDescent="0.25">
      <c r="A14544" s="5">
        <v>44895.916666666664</v>
      </c>
      <c r="B14544" s="6">
        <v>143.12</v>
      </c>
      <c r="C14544" s="6">
        <v>145.08519000000001</v>
      </c>
      <c r="D14544" s="6">
        <v>1.35450765167692E-2</v>
      </c>
      <c r="E14544" s="4">
        <f t="shared" si="56"/>
        <v>0.11001283205037939</v>
      </c>
      <c r="F14544" s="4"/>
    </row>
    <row r="14545" spans="1:6" ht="13.2" x14ac:dyDescent="0.25">
      <c r="A14545" s="5">
        <v>44895.958333333336</v>
      </c>
      <c r="B14545" s="6">
        <v>148.76</v>
      </c>
      <c r="C14545" s="6">
        <v>170.68778</v>
      </c>
      <c r="D14545" s="6">
        <v>0.12846719314059801</v>
      </c>
      <c r="E14545" s="4">
        <f t="shared" si="56"/>
        <v>0.11163179350585455</v>
      </c>
      <c r="F14545" s="4"/>
    </row>
    <row r="14546" spans="1:6" ht="13.2" x14ac:dyDescent="0.25">
      <c r="A14546" s="5">
        <v>44896</v>
      </c>
      <c r="B14546" s="6">
        <v>225.7</v>
      </c>
      <c r="C14546" s="6">
        <v>252.01902000000001</v>
      </c>
      <c r="D14546" s="6">
        <v>0.10443267337520799</v>
      </c>
      <c r="E14546" s="4">
        <f t="shared" si="56"/>
        <v>0.1122338850625942</v>
      </c>
      <c r="F14546" s="4"/>
    </row>
    <row r="14547" spans="1:6" ht="13.2" x14ac:dyDescent="0.25">
      <c r="A14547" s="5">
        <v>44896.041666666664</v>
      </c>
      <c r="B14547" s="6">
        <v>288.48</v>
      </c>
      <c r="C14547" s="6">
        <v>272.67928000000001</v>
      </c>
      <c r="D14547" s="6">
        <v>5.7946170314077401E-2</v>
      </c>
      <c r="E14547" s="4">
        <f t="shared" si="56"/>
        <v>0.10418345244618581</v>
      </c>
      <c r="F14547" s="4"/>
    </row>
    <row r="14548" spans="1:6" ht="13.2" x14ac:dyDescent="0.25">
      <c r="A14548" s="5">
        <v>44896.083333333336</v>
      </c>
      <c r="B14548" s="6">
        <v>290.64999999999998</v>
      </c>
      <c r="C14548" s="6">
        <v>280.63601</v>
      </c>
      <c r="D14548" s="6">
        <v>3.5683196892658101E-2</v>
      </c>
      <c r="E14548" s="4">
        <f t="shared" si="56"/>
        <v>9.738024585707028E-2</v>
      </c>
      <c r="F14548" s="4"/>
    </row>
    <row r="14549" spans="1:6" ht="13.2" x14ac:dyDescent="0.25">
      <c r="A14549" s="5">
        <v>44896.125</v>
      </c>
      <c r="B14549" s="6">
        <v>293.10000000000002</v>
      </c>
      <c r="C14549" s="6">
        <v>277.65521000000001</v>
      </c>
      <c r="D14549" s="6">
        <v>5.5625788545440903E-2</v>
      </c>
      <c r="E14549" s="4">
        <f t="shared" si="56"/>
        <v>9.1591206282495341E-2</v>
      </c>
      <c r="F14549" s="4"/>
    </row>
    <row r="14550" spans="1:6" ht="13.2" x14ac:dyDescent="0.25">
      <c r="A14550" s="5">
        <v>44896.166666666664</v>
      </c>
      <c r="B14550" s="6">
        <v>286.72000000000003</v>
      </c>
      <c r="C14550" s="6">
        <v>273.22095000000002</v>
      </c>
      <c r="D14550" s="6">
        <v>4.9407082436394398E-2</v>
      </c>
      <c r="E14550" s="4">
        <f t="shared" si="56"/>
        <v>8.6556919496636589E-2</v>
      </c>
      <c r="F14550" s="4"/>
    </row>
    <row r="14551" spans="1:6" ht="13.2" x14ac:dyDescent="0.25">
      <c r="A14551" s="5">
        <v>44896.208333333336</v>
      </c>
      <c r="B14551" s="6">
        <v>275.42</v>
      </c>
      <c r="C14551" s="6">
        <v>273.36471999999998</v>
      </c>
      <c r="D14551" s="6">
        <v>7.5184537346298297E-3</v>
      </c>
      <c r="E14551" s="4">
        <f t="shared" si="56"/>
        <v>8.1048539151299698E-2</v>
      </c>
      <c r="F14551" s="4"/>
    </row>
    <row r="14552" spans="1:6" ht="13.2" x14ac:dyDescent="0.25">
      <c r="A14552" s="5">
        <v>44896.25</v>
      </c>
      <c r="B14552" s="6">
        <v>271.58999999999997</v>
      </c>
      <c r="C14552" s="6">
        <v>272.62423999999999</v>
      </c>
      <c r="D14552" s="6">
        <v>3.7936465224075802E-3</v>
      </c>
      <c r="E14552" s="4">
        <f t="shared" si="56"/>
        <v>7.7772535375571342E-2</v>
      </c>
      <c r="F14552" s="4"/>
    </row>
    <row r="14553" spans="1:6" ht="13.2" x14ac:dyDescent="0.25">
      <c r="A14553" s="5">
        <v>44896.291666666664</v>
      </c>
      <c r="B14553" s="6">
        <v>260.64999999999998</v>
      </c>
      <c r="C14553" s="6">
        <v>268.56745999999998</v>
      </c>
      <c r="D14553" s="6">
        <v>2.94803398743839E-2</v>
      </c>
      <c r="E14553" s="4">
        <f t="shared" si="56"/>
        <v>7.6086281258699054E-2</v>
      </c>
      <c r="F14553" s="4"/>
    </row>
    <row r="14554" spans="1:6" ht="13.2" x14ac:dyDescent="0.25">
      <c r="A14554" s="5">
        <v>44896.333333333336</v>
      </c>
      <c r="B14554" s="6">
        <v>255.68</v>
      </c>
      <c r="C14554" s="6">
        <v>264.89281999999997</v>
      </c>
      <c r="D14554" s="6">
        <v>3.4779425127491E-2</v>
      </c>
      <c r="E14554" s="4">
        <f t="shared" si="56"/>
        <v>7.4944076881298533E-2</v>
      </c>
      <c r="F14554" s="4"/>
    </row>
    <row r="14555" spans="1:6" ht="13.2" x14ac:dyDescent="0.25">
      <c r="A14555" s="5">
        <v>44896.375</v>
      </c>
      <c r="B14555" s="6">
        <v>249.42</v>
      </c>
      <c r="C14555" s="6">
        <v>261.12662</v>
      </c>
      <c r="D14555" s="6">
        <v>4.48312010472161E-2</v>
      </c>
      <c r="E14555" s="4">
        <f t="shared" si="56"/>
        <v>7.3781394031183278E-2</v>
      </c>
      <c r="F14555" s="4"/>
    </row>
    <row r="14556" spans="1:6" ht="13.2" x14ac:dyDescent="0.25">
      <c r="A14556" s="5">
        <v>44896.416666666664</v>
      </c>
      <c r="B14556" s="6">
        <v>251.94</v>
      </c>
      <c r="C14556" s="6">
        <v>261.69261999999998</v>
      </c>
      <c r="D14556" s="6">
        <v>3.7267462873045401E-2</v>
      </c>
      <c r="E14556" s="4">
        <f t="shared" si="56"/>
        <v>7.3356012836209128E-2</v>
      </c>
      <c r="F14556" s="4"/>
    </row>
    <row r="14557" spans="1:6" ht="13.2" x14ac:dyDescent="0.25">
      <c r="A14557" s="5">
        <v>44896.458333333336</v>
      </c>
      <c r="B14557" s="6">
        <v>243.18</v>
      </c>
      <c r="C14557" s="6">
        <v>264.22660999999999</v>
      </c>
      <c r="D14557" s="6">
        <v>7.9653635188371E-2</v>
      </c>
      <c r="E14557" s="4">
        <f t="shared" si="56"/>
        <v>7.4673006829065372E-2</v>
      </c>
      <c r="F14557" s="4"/>
    </row>
    <row r="14558" spans="1:6" ht="13.2" x14ac:dyDescent="0.25">
      <c r="A14558" s="5">
        <v>44896.5</v>
      </c>
      <c r="B14558" s="6">
        <v>245.68</v>
      </c>
      <c r="C14558" s="6">
        <v>262.57105999999999</v>
      </c>
      <c r="D14558" s="6">
        <v>6.4329480941273498E-2</v>
      </c>
      <c r="E14558" s="4">
        <f t="shared" si="56"/>
        <v>7.5223501738509613E-2</v>
      </c>
      <c r="F14558" s="4"/>
    </row>
    <row r="14559" spans="1:6" ht="13.2" x14ac:dyDescent="0.25">
      <c r="A14559" s="5">
        <v>44896.541666666664</v>
      </c>
      <c r="B14559" s="6">
        <v>245.56</v>
      </c>
      <c r="C14559" s="6">
        <v>259.61892999999998</v>
      </c>
      <c r="D14559" s="6">
        <v>5.4152176037394403E-2</v>
      </c>
      <c r="E14559" s="4">
        <f t="shared" si="56"/>
        <v>7.5345357035325911E-2</v>
      </c>
      <c r="F14559" s="4"/>
    </row>
    <row r="14560" spans="1:6" ht="13.2" x14ac:dyDescent="0.25">
      <c r="A14560" s="5">
        <v>44896.583333333336</v>
      </c>
      <c r="B14560" s="6">
        <v>240.27</v>
      </c>
      <c r="C14560" s="6">
        <v>257.86268000000001</v>
      </c>
      <c r="D14560" s="6">
        <v>6.8224994791801594E-2</v>
      </c>
      <c r="E14560" s="4">
        <f t="shared" ref="E14560:E14814" si="57">AVERAGE(D14537:D14560)</f>
        <v>7.5735416741985237E-2</v>
      </c>
      <c r="F14560" s="4"/>
    </row>
    <row r="14561" spans="1:6" ht="13.2" x14ac:dyDescent="0.25">
      <c r="A14561" s="5">
        <v>44896.625</v>
      </c>
      <c r="B14561" s="6">
        <v>252.91</v>
      </c>
      <c r="C14561" s="6">
        <v>241.62316999999999</v>
      </c>
      <c r="D14561" s="6">
        <v>4.6712531749335102E-2</v>
      </c>
      <c r="E14561" s="4">
        <f t="shared" si="57"/>
        <v>6.9737525415698609E-2</v>
      </c>
      <c r="F14561" s="4"/>
    </row>
    <row r="14562" spans="1:6" ht="13.2" x14ac:dyDescent="0.25">
      <c r="A14562" s="5">
        <v>44896.666666666664</v>
      </c>
      <c r="B14562" s="6">
        <v>240.68</v>
      </c>
      <c r="C14562" s="6">
        <v>210.8724</v>
      </c>
      <c r="D14562" s="6">
        <v>0.14135372860554499</v>
      </c>
      <c r="E14562" s="4">
        <f t="shared" si="57"/>
        <v>6.5442705030565734E-2</v>
      </c>
      <c r="F14562" s="4"/>
    </row>
    <row r="14563" spans="1:6" ht="13.2" x14ac:dyDescent="0.25">
      <c r="A14563" s="5">
        <v>44896.708333333336</v>
      </c>
      <c r="B14563" s="6">
        <v>234.26</v>
      </c>
      <c r="C14563" s="6">
        <v>183.6908</v>
      </c>
      <c r="D14563" s="6">
        <v>0.27529522436616299</v>
      </c>
      <c r="E14563" s="4">
        <f t="shared" si="57"/>
        <v>7.0985353167493034E-2</v>
      </c>
      <c r="F14563" s="4"/>
    </row>
    <row r="14564" spans="1:6" ht="13.2" x14ac:dyDescent="0.25">
      <c r="A14564" s="5">
        <v>44896.75</v>
      </c>
      <c r="B14564" s="6">
        <v>212.82</v>
      </c>
      <c r="C14564" s="6">
        <v>174.32982000000001</v>
      </c>
      <c r="D14564" s="6">
        <v>0.220789420880489</v>
      </c>
      <c r="E14564" s="4">
        <f t="shared" si="57"/>
        <v>7.5705035572278451E-2</v>
      </c>
      <c r="F14564" s="4"/>
    </row>
    <row r="14565" spans="1:6" ht="13.2" x14ac:dyDescent="0.25">
      <c r="A14565" s="5">
        <v>44896.791666666664</v>
      </c>
      <c r="B14565" s="6">
        <v>198.79</v>
      </c>
      <c r="C14565" s="6">
        <v>174.80141</v>
      </c>
      <c r="D14565" s="6">
        <v>0.13723338959336701</v>
      </c>
      <c r="E14565" s="4">
        <f t="shared" si="57"/>
        <v>7.7042819313516572E-2</v>
      </c>
      <c r="F14565" s="4"/>
    </row>
    <row r="14566" spans="1:6" ht="13.2" x14ac:dyDescent="0.25">
      <c r="A14566" s="5">
        <v>44896.833333333336</v>
      </c>
      <c r="B14566" s="6">
        <v>192.99</v>
      </c>
      <c r="C14566" s="6">
        <v>175.84951000000001</v>
      </c>
      <c r="D14566" s="6">
        <v>9.7472492246353098E-2</v>
      </c>
      <c r="E14566" s="4">
        <f t="shared" si="57"/>
        <v>7.7636385914048964E-2</v>
      </c>
      <c r="F14566" s="4"/>
    </row>
    <row r="14567" spans="1:6" ht="13.2" x14ac:dyDescent="0.25">
      <c r="A14567" s="5">
        <v>44896.875</v>
      </c>
      <c r="B14567" s="6">
        <v>185.13</v>
      </c>
      <c r="C14567" s="6">
        <v>184.15635</v>
      </c>
      <c r="D14567" s="6">
        <v>5.2870835026866602E-3</v>
      </c>
      <c r="E14567" s="4">
        <f t="shared" si="57"/>
        <v>7.4720077845962463E-2</v>
      </c>
      <c r="F14567" s="4"/>
    </row>
    <row r="14568" spans="1:6" ht="13.2" x14ac:dyDescent="0.25">
      <c r="A14568" s="5">
        <v>44896.916666666664</v>
      </c>
      <c r="B14568" s="6">
        <v>185.65</v>
      </c>
      <c r="C14568" s="6">
        <v>202.20641000000001</v>
      </c>
      <c r="D14568" s="6">
        <v>8.1878759432008105E-2</v>
      </c>
      <c r="E14568" s="4">
        <f t="shared" si="57"/>
        <v>7.7567314634097412E-2</v>
      </c>
      <c r="F14568" s="4"/>
    </row>
    <row r="14569" spans="1:6" ht="13.2" x14ac:dyDescent="0.25">
      <c r="A14569" s="5">
        <v>44896.958333333336</v>
      </c>
      <c r="B14569" s="6">
        <v>207.73</v>
      </c>
      <c r="C14569" s="6">
        <v>224.50814</v>
      </c>
      <c r="D14569" s="6">
        <v>7.4732880509365898E-2</v>
      </c>
      <c r="E14569" s="4">
        <f t="shared" si="57"/>
        <v>7.5328384941129409E-2</v>
      </c>
      <c r="F14569" s="4"/>
    </row>
    <row r="14570" spans="1:6" ht="13.2" x14ac:dyDescent="0.25">
      <c r="A14570" s="5">
        <v>44897</v>
      </c>
      <c r="B14570" s="6">
        <v>250.61</v>
      </c>
      <c r="C14570" s="6">
        <v>237.64482000000001</v>
      </c>
      <c r="D14570" s="6">
        <v>5.4556964464868199E-2</v>
      </c>
      <c r="E14570" s="4">
        <f t="shared" si="57"/>
        <v>7.3250230403198585E-2</v>
      </c>
      <c r="F14570" s="4"/>
    </row>
    <row r="14571" spans="1:6" ht="13.2" x14ac:dyDescent="0.25">
      <c r="A14571" s="5">
        <v>44897.041666666664</v>
      </c>
      <c r="B14571" s="6">
        <v>269.33999999999997</v>
      </c>
      <c r="C14571" s="6">
        <v>256.31725</v>
      </c>
      <c r="D14571" s="6">
        <v>5.0807154024943499E-2</v>
      </c>
      <c r="E14571" s="4">
        <f t="shared" si="57"/>
        <v>7.2952771391151347E-2</v>
      </c>
      <c r="F14571" s="4"/>
    </row>
    <row r="14572" spans="1:6" ht="13.2" x14ac:dyDescent="0.25">
      <c r="A14572" s="5">
        <v>44897.083333333336</v>
      </c>
      <c r="B14572" s="6">
        <v>269.86</v>
      </c>
      <c r="C14572" s="6">
        <v>263.40505000000002</v>
      </c>
      <c r="D14572" s="6">
        <v>2.4505794402954601E-2</v>
      </c>
      <c r="E14572" s="4">
        <f t="shared" si="57"/>
        <v>7.2487046287413689E-2</v>
      </c>
      <c r="F14572" s="4"/>
    </row>
    <row r="14573" spans="1:6" ht="13.2" x14ac:dyDescent="0.25">
      <c r="A14573" s="5">
        <v>44897.125</v>
      </c>
      <c r="B14573" s="6">
        <v>255.52</v>
      </c>
      <c r="C14573" s="6">
        <v>261.89708999999999</v>
      </c>
      <c r="D14573" s="6">
        <v>2.434960235717E-2</v>
      </c>
      <c r="E14573" s="4">
        <f t="shared" si="57"/>
        <v>7.1183871862902412E-2</v>
      </c>
      <c r="F14573" s="4"/>
    </row>
    <row r="14574" spans="1:6" ht="13.2" x14ac:dyDescent="0.25">
      <c r="A14574" s="5">
        <v>44897.166666666664</v>
      </c>
      <c r="B14574" s="6">
        <v>257.42</v>
      </c>
      <c r="C14574" s="6">
        <v>257.75229000000002</v>
      </c>
      <c r="D14574" s="6">
        <v>1.28918350250157E-3</v>
      </c>
      <c r="E14574" s="4">
        <f t="shared" si="57"/>
        <v>6.9178959407323534E-2</v>
      </c>
      <c r="F14574" s="4"/>
    </row>
    <row r="14575" spans="1:6" ht="13.2" x14ac:dyDescent="0.25">
      <c r="A14575" s="5">
        <v>44897.208333333336</v>
      </c>
      <c r="B14575" s="6">
        <v>265.33</v>
      </c>
      <c r="C14575" s="6">
        <v>256.19637</v>
      </c>
      <c r="D14575" s="6">
        <v>3.5650895443990797E-2</v>
      </c>
      <c r="E14575" s="4">
        <f t="shared" si="57"/>
        <v>7.0351144478546915E-2</v>
      </c>
      <c r="F14575" s="4"/>
    </row>
    <row r="14576" spans="1:6" ht="13.2" x14ac:dyDescent="0.25">
      <c r="A14576" s="5">
        <v>44897.25</v>
      </c>
      <c r="B14576" s="6">
        <v>256.70999999999998</v>
      </c>
      <c r="C14576" s="6">
        <v>255.23715999999999</v>
      </c>
      <c r="D14576" s="6">
        <v>5.7704763679394897E-3</v>
      </c>
      <c r="E14576" s="4">
        <f t="shared" si="57"/>
        <v>7.0433512388777417E-2</v>
      </c>
      <c r="F14576" s="4"/>
    </row>
    <row r="14577" spans="1:6" ht="13.2" x14ac:dyDescent="0.25">
      <c r="A14577" s="5">
        <v>44897.291666666664</v>
      </c>
      <c r="B14577" s="6">
        <v>251.3</v>
      </c>
      <c r="C14577" s="6">
        <v>252.60282000000001</v>
      </c>
      <c r="D14577" s="6">
        <v>5.1575829596834898E-3</v>
      </c>
      <c r="E14577" s="4">
        <f t="shared" si="57"/>
        <v>6.9420064183998223E-2</v>
      </c>
      <c r="F14577" s="4"/>
    </row>
    <row r="14578" spans="1:6" ht="13.2" x14ac:dyDescent="0.25">
      <c r="A14578" s="5">
        <v>44897.333333333336</v>
      </c>
      <c r="B14578" s="6">
        <v>252.48</v>
      </c>
      <c r="C14578" s="6">
        <v>252.06496999999999</v>
      </c>
      <c r="D14578" s="6">
        <v>1.6465199428544199E-3</v>
      </c>
      <c r="E14578" s="4">
        <f t="shared" si="57"/>
        <v>6.8039526467971692E-2</v>
      </c>
      <c r="F14578" s="4"/>
    </row>
    <row r="14579" spans="1:6" ht="13.2" x14ac:dyDescent="0.25">
      <c r="A14579" s="5">
        <v>44897.375</v>
      </c>
      <c r="B14579" s="6">
        <v>245.43</v>
      </c>
      <c r="C14579" s="6">
        <v>251.54988</v>
      </c>
      <c r="D14579" s="6">
        <v>2.4328693776359499E-2</v>
      </c>
      <c r="E14579" s="4">
        <f t="shared" si="57"/>
        <v>6.7185255331686011E-2</v>
      </c>
      <c r="F14579" s="4"/>
    </row>
    <row r="14580" spans="1:6" ht="13.2" x14ac:dyDescent="0.25">
      <c r="A14580" s="5">
        <v>44897.416666666664</v>
      </c>
      <c r="B14580" s="6">
        <v>253.63</v>
      </c>
      <c r="C14580" s="6">
        <v>251.72188</v>
      </c>
      <c r="D14580" s="6">
        <v>7.5802707337161001E-3</v>
      </c>
      <c r="E14580" s="4">
        <f t="shared" si="57"/>
        <v>6.5948288992547288E-2</v>
      </c>
      <c r="F14580" s="4"/>
    </row>
    <row r="14581" spans="1:6" ht="13.2" x14ac:dyDescent="0.25">
      <c r="A14581" s="5">
        <v>44897.458333333336</v>
      </c>
      <c r="B14581" s="6">
        <v>254.55</v>
      </c>
      <c r="C14581" s="6">
        <v>252.20437000000001</v>
      </c>
      <c r="D14581" s="6">
        <v>9.3005129133963797E-3</v>
      </c>
      <c r="E14581" s="4">
        <f t="shared" si="57"/>
        <v>6.3016908897756671E-2</v>
      </c>
      <c r="F14581" s="4"/>
    </row>
    <row r="14582" spans="1:6" ht="13.2" x14ac:dyDescent="0.25">
      <c r="A14582" s="5">
        <v>44897.5</v>
      </c>
      <c r="B14582" s="6">
        <v>250.55</v>
      </c>
      <c r="C14582" s="6">
        <v>254.32418000000001</v>
      </c>
      <c r="D14582" s="6">
        <v>1.4840036051625099E-2</v>
      </c>
      <c r="E14582" s="4">
        <f t="shared" si="57"/>
        <v>6.0954848694021325E-2</v>
      </c>
      <c r="F14582" s="4"/>
    </row>
    <row r="14583" spans="1:6" ht="13.2" x14ac:dyDescent="0.25">
      <c r="A14583" s="5">
        <v>44897.541666666664</v>
      </c>
      <c r="B14583" s="6">
        <v>254.93</v>
      </c>
      <c r="C14583" s="6">
        <v>258.42475999999999</v>
      </c>
      <c r="D14583" s="6">
        <v>1.35233171929809E-2</v>
      </c>
      <c r="E14583" s="4">
        <f t="shared" si="57"/>
        <v>5.9261979575504109E-2</v>
      </c>
      <c r="F14583" s="4"/>
    </row>
    <row r="14584" spans="1:6" ht="13.2" x14ac:dyDescent="0.25">
      <c r="A14584" s="5">
        <v>44897.583333333336</v>
      </c>
      <c r="B14584" s="6">
        <v>253.94</v>
      </c>
      <c r="C14584" s="6">
        <v>257.26990000000001</v>
      </c>
      <c r="D14584" s="6">
        <v>1.29432164431206E-2</v>
      </c>
      <c r="E14584" s="4">
        <f t="shared" si="57"/>
        <v>5.6958572144309071E-2</v>
      </c>
      <c r="F14584" s="4"/>
    </row>
    <row r="14585" spans="1:6" ht="13.2" x14ac:dyDescent="0.25">
      <c r="A14585" s="5">
        <v>44897.625</v>
      </c>
      <c r="B14585" s="6">
        <v>280.58999999999997</v>
      </c>
      <c r="C14585" s="6">
        <v>239.42212000000001</v>
      </c>
      <c r="D14585" s="6">
        <v>0.171946852696818</v>
      </c>
      <c r="E14585" s="4">
        <f t="shared" si="57"/>
        <v>6.2176668850454191E-2</v>
      </c>
      <c r="F14585" s="4"/>
    </row>
    <row r="14586" spans="1:6" ht="13.2" x14ac:dyDescent="0.25">
      <c r="A14586" s="5">
        <v>44897.666666666664</v>
      </c>
      <c r="B14586" s="6">
        <v>261.39</v>
      </c>
      <c r="C14586" s="6">
        <v>210.72469000000001</v>
      </c>
      <c r="D14586" s="6">
        <v>0.24043366726509299</v>
      </c>
      <c r="E14586" s="4">
        <f t="shared" si="57"/>
        <v>6.630499962793536E-2</v>
      </c>
      <c r="F14586" s="4"/>
    </row>
    <row r="14587" spans="1:6" ht="13.2" x14ac:dyDescent="0.25">
      <c r="A14587" s="5">
        <v>44897.708333333336</v>
      </c>
      <c r="B14587" s="6">
        <v>205.77</v>
      </c>
      <c r="C14587" s="6">
        <v>185.62871999999999</v>
      </c>
      <c r="D14587" s="6">
        <v>0.10850303767649699</v>
      </c>
      <c r="E14587" s="4">
        <f t="shared" si="57"/>
        <v>5.9355325182532614E-2</v>
      </c>
      <c r="F14587" s="4"/>
    </row>
    <row r="14588" spans="1:6" ht="13.2" x14ac:dyDescent="0.25">
      <c r="A14588" s="5">
        <v>44897.75</v>
      </c>
      <c r="B14588" s="6">
        <v>189.7</v>
      </c>
      <c r="C14588" s="6">
        <v>175.2397</v>
      </c>
      <c r="D14588" s="6">
        <v>8.25172606435641E-2</v>
      </c>
      <c r="E14588" s="4">
        <f t="shared" si="57"/>
        <v>5.3593985172660737E-2</v>
      </c>
      <c r="F14588" s="4"/>
    </row>
    <row r="14589" spans="1:6" ht="13.2" x14ac:dyDescent="0.25">
      <c r="A14589" s="5">
        <v>44897.791666666664</v>
      </c>
      <c r="B14589" s="6">
        <v>189.17</v>
      </c>
      <c r="C14589" s="6">
        <v>176.66297</v>
      </c>
      <c r="D14589" s="6">
        <v>7.0795990806675396E-2</v>
      </c>
      <c r="E14589" s="4">
        <f t="shared" si="57"/>
        <v>5.0825760223215229E-2</v>
      </c>
      <c r="F14589" s="4"/>
    </row>
    <row r="14590" spans="1:6" ht="13.2" x14ac:dyDescent="0.25">
      <c r="A14590" s="5">
        <v>44897.833333333336</v>
      </c>
      <c r="B14590" s="6">
        <v>198.94</v>
      </c>
      <c r="C14590" s="6">
        <v>181.04562000000001</v>
      </c>
      <c r="D14590" s="6">
        <v>9.8839066087320807E-2</v>
      </c>
      <c r="E14590" s="4">
        <f t="shared" si="57"/>
        <v>5.0882700799922222E-2</v>
      </c>
      <c r="F14590" s="4"/>
    </row>
    <row r="14591" spans="1:6" ht="13.2" x14ac:dyDescent="0.25">
      <c r="A14591" s="5">
        <v>44897.875</v>
      </c>
      <c r="B14591" s="6">
        <v>213.05</v>
      </c>
      <c r="C14591" s="6">
        <v>184.9479</v>
      </c>
      <c r="D14591" s="6">
        <v>0.15194603453188699</v>
      </c>
      <c r="E14591" s="4">
        <f t="shared" si="57"/>
        <v>5.699349042613891E-2</v>
      </c>
      <c r="F14591" s="4"/>
    </row>
    <row r="14592" spans="1:6" ht="13.2" x14ac:dyDescent="0.25">
      <c r="A14592" s="5">
        <v>44897.916666666664</v>
      </c>
      <c r="B14592" s="6">
        <v>239.77</v>
      </c>
      <c r="C14592" s="6">
        <v>192.61354</v>
      </c>
      <c r="D14592" s="6">
        <v>0.244824221599374</v>
      </c>
      <c r="E14592" s="4">
        <f t="shared" si="57"/>
        <v>6.3782884683112495E-2</v>
      </c>
      <c r="F14592" s="4"/>
    </row>
    <row r="14593" spans="1:6" ht="13.2" x14ac:dyDescent="0.25">
      <c r="A14593" s="5">
        <v>44897.958333333336</v>
      </c>
      <c r="B14593" s="6">
        <v>259.82</v>
      </c>
      <c r="C14593" s="6">
        <v>209.24485000000001</v>
      </c>
      <c r="D14593" s="6">
        <v>0.24170320081951799</v>
      </c>
      <c r="E14593" s="4">
        <f t="shared" si="57"/>
        <v>7.0739981362702167E-2</v>
      </c>
      <c r="F14593" s="4"/>
    </row>
    <row r="14594" spans="1:6" ht="13.2" x14ac:dyDescent="0.25">
      <c r="A14594" s="5">
        <v>44895</v>
      </c>
      <c r="B14594" s="6">
        <v>234.38</v>
      </c>
      <c r="C14594" s="6">
        <v>216.11174</v>
      </c>
      <c r="D14594" s="6">
        <v>8.4531548355494202E-2</v>
      </c>
      <c r="E14594" s="4">
        <f t="shared" si="57"/>
        <v>7.1988922358144913E-2</v>
      </c>
      <c r="F14594" s="4"/>
    </row>
    <row r="14595" spans="1:6" ht="13.2" x14ac:dyDescent="0.25">
      <c r="A14595" s="5">
        <v>44895.041666666664</v>
      </c>
      <c r="B14595" s="6">
        <v>312.91000000000003</v>
      </c>
      <c r="C14595" s="6">
        <v>262.71571999999998</v>
      </c>
      <c r="D14595" s="6">
        <v>0.19105929405366301</v>
      </c>
      <c r="E14595" s="4">
        <f t="shared" si="57"/>
        <v>7.7832761526008237E-2</v>
      </c>
      <c r="F14595" s="4"/>
    </row>
    <row r="14596" spans="1:6" ht="13.2" x14ac:dyDescent="0.25">
      <c r="A14596" s="5">
        <v>44895.083333333336</v>
      </c>
      <c r="B14596" s="6">
        <v>317.08</v>
      </c>
      <c r="C14596" s="6">
        <v>283.06626</v>
      </c>
      <c r="D14596" s="6">
        <v>0.120161760006296</v>
      </c>
      <c r="E14596" s="4">
        <f t="shared" si="57"/>
        <v>8.1818426759480797E-2</v>
      </c>
      <c r="F14596" s="4"/>
    </row>
    <row r="14597" spans="1:6" ht="13.2" x14ac:dyDescent="0.25">
      <c r="A14597" s="5">
        <v>44895.125</v>
      </c>
      <c r="B14597" s="6">
        <v>316.07</v>
      </c>
      <c r="C14597" s="6">
        <v>280.41525000000001</v>
      </c>
      <c r="D14597" s="6">
        <v>0.12714982512541601</v>
      </c>
      <c r="E14597" s="4">
        <f t="shared" si="57"/>
        <v>8.6101769374824375E-2</v>
      </c>
      <c r="F14597" s="4"/>
    </row>
    <row r="14598" spans="1:6" ht="13.2" x14ac:dyDescent="0.25">
      <c r="A14598" s="5">
        <v>44895.166666666664</v>
      </c>
      <c r="B14598" s="6">
        <v>311.75</v>
      </c>
      <c r="C14598" s="6">
        <v>277.33015999999998</v>
      </c>
      <c r="D14598" s="6">
        <v>0.124111420121057</v>
      </c>
      <c r="E14598" s="4">
        <f t="shared" si="57"/>
        <v>9.1219362567264192E-2</v>
      </c>
      <c r="F14598" s="4"/>
    </row>
    <row r="14599" spans="1:6" ht="13.2" x14ac:dyDescent="0.25">
      <c r="A14599" s="5">
        <v>44895.208333333336</v>
      </c>
      <c r="B14599" s="6">
        <v>310.17</v>
      </c>
      <c r="C14599" s="6">
        <v>281.86923000000002</v>
      </c>
      <c r="D14599" s="6">
        <v>0.10040390006387</v>
      </c>
      <c r="E14599" s="4">
        <f t="shared" si="57"/>
        <v>9.3917404426425821E-2</v>
      </c>
      <c r="F14599" s="4"/>
    </row>
    <row r="14600" spans="1:6" ht="13.2" x14ac:dyDescent="0.25">
      <c r="A14600" s="5">
        <v>44895.25</v>
      </c>
      <c r="B14600" s="6">
        <v>298.67</v>
      </c>
      <c r="C14600" s="6">
        <v>284.48034999999999</v>
      </c>
      <c r="D14600" s="6">
        <v>4.9879192007462103E-2</v>
      </c>
      <c r="E14600" s="4">
        <f t="shared" si="57"/>
        <v>9.5755267578072609E-2</v>
      </c>
      <c r="F14600" s="4"/>
    </row>
    <row r="14601" spans="1:6" ht="13.2" x14ac:dyDescent="0.25">
      <c r="A14601" s="5">
        <v>44895.291666666664</v>
      </c>
      <c r="B14601" s="6">
        <v>296.26</v>
      </c>
      <c r="C14601" s="6">
        <v>281.04169000000002</v>
      </c>
      <c r="D14601" s="6">
        <v>5.4149653028345901E-2</v>
      </c>
      <c r="E14601" s="4">
        <f t="shared" si="57"/>
        <v>9.779660383093354E-2</v>
      </c>
      <c r="F14601" s="4"/>
    </row>
    <row r="14602" spans="1:6" ht="13.2" x14ac:dyDescent="0.25">
      <c r="A14602" s="5">
        <v>44895.333333333336</v>
      </c>
      <c r="B14602" s="6">
        <v>293.14999999999998</v>
      </c>
      <c r="C14602" s="6">
        <v>276.32092</v>
      </c>
      <c r="D14602" s="6">
        <v>6.09041110604292E-2</v>
      </c>
      <c r="E14602" s="4">
        <f t="shared" si="57"/>
        <v>0.10026567012749915</v>
      </c>
      <c r="F14602" s="4"/>
    </row>
    <row r="14603" spans="1:6" ht="13.2" x14ac:dyDescent="0.25">
      <c r="A14603" s="5">
        <v>44895.375</v>
      </c>
      <c r="B14603" s="6">
        <v>293.43</v>
      </c>
      <c r="C14603" s="6">
        <v>273.39265999999998</v>
      </c>
      <c r="D14603" s="6">
        <v>7.3291433647121401E-2</v>
      </c>
      <c r="E14603" s="4">
        <f t="shared" si="57"/>
        <v>0.1023057842887809</v>
      </c>
      <c r="F14603" s="4"/>
    </row>
    <row r="14604" spans="1:6" ht="13.2" x14ac:dyDescent="0.25">
      <c r="A14604" s="5">
        <v>44895.416666666664</v>
      </c>
      <c r="B14604" s="6">
        <v>289.58</v>
      </c>
      <c r="C14604" s="6">
        <v>275.94986999999998</v>
      </c>
      <c r="D14604" s="6">
        <v>4.9393500348450997E-2</v>
      </c>
      <c r="E14604" s="4">
        <f t="shared" si="57"/>
        <v>0.10404800218939486</v>
      </c>
      <c r="F14604" s="4"/>
    </row>
    <row r="14605" spans="1:6" ht="13.2" x14ac:dyDescent="0.25">
      <c r="A14605" s="5">
        <v>44895.458333333336</v>
      </c>
      <c r="B14605" s="6">
        <v>293.38</v>
      </c>
      <c r="C14605" s="6">
        <v>276.66931</v>
      </c>
      <c r="D14605" s="6">
        <v>6.0399507267358203E-2</v>
      </c>
      <c r="E14605" s="4">
        <f t="shared" si="57"/>
        <v>0.10617712695414326</v>
      </c>
      <c r="F14605" s="4"/>
    </row>
    <row r="14606" spans="1:6" ht="13.2" x14ac:dyDescent="0.25">
      <c r="A14606" s="5">
        <v>44895.5</v>
      </c>
      <c r="B14606" s="6">
        <v>292.97000000000003</v>
      </c>
      <c r="C14606" s="6">
        <v>275.59492</v>
      </c>
      <c r="D14606" s="6">
        <v>6.3045719420372501E-2</v>
      </c>
      <c r="E14606" s="4">
        <f t="shared" si="57"/>
        <v>0.10818569709450775</v>
      </c>
      <c r="F14606" s="4"/>
    </row>
    <row r="14607" spans="1:6" ht="13.2" x14ac:dyDescent="0.25">
      <c r="A14607" s="5">
        <v>44895.541666666664</v>
      </c>
      <c r="B14607" s="6">
        <v>290.17</v>
      </c>
      <c r="C14607" s="6">
        <v>280.39618999999999</v>
      </c>
      <c r="D14607" s="6">
        <v>3.4857142673728997E-2</v>
      </c>
      <c r="E14607" s="4">
        <f t="shared" si="57"/>
        <v>0.10907460648953891</v>
      </c>
      <c r="F14607" s="4"/>
    </row>
    <row r="14608" spans="1:6" ht="13.2" x14ac:dyDescent="0.25">
      <c r="A14608" s="5">
        <v>44895.583333333336</v>
      </c>
      <c r="B14608" s="6">
        <v>288.39999999999998</v>
      </c>
      <c r="C14608" s="6">
        <v>288.40780999999998</v>
      </c>
      <c r="D14608" s="7">
        <v>2.7079710497459501E-5</v>
      </c>
      <c r="E14608" s="4">
        <f t="shared" si="57"/>
        <v>0.10853643412567961</v>
      </c>
      <c r="F14608" s="4"/>
    </row>
    <row r="14609" spans="1:6" ht="13.2" x14ac:dyDescent="0.25">
      <c r="A14609" s="5">
        <v>44895.625</v>
      </c>
      <c r="B14609" s="6">
        <v>292.98</v>
      </c>
      <c r="C14609" s="6">
        <v>267.02715999999998</v>
      </c>
      <c r="D14609" s="6">
        <v>9.7191761317463099E-2</v>
      </c>
      <c r="E14609" s="4">
        <f t="shared" si="57"/>
        <v>0.10542163865153979</v>
      </c>
      <c r="F14609" s="4"/>
    </row>
    <row r="14610" spans="1:6" ht="13.2" x14ac:dyDescent="0.25">
      <c r="A14610" s="5">
        <v>44895.666666666664</v>
      </c>
      <c r="B14610" s="6">
        <v>245.28</v>
      </c>
      <c r="C14610" s="6">
        <v>210.94383999999999</v>
      </c>
      <c r="D14610" s="6">
        <v>0.16277394021081601</v>
      </c>
      <c r="E14610" s="4">
        <f t="shared" si="57"/>
        <v>0.10218581669094494</v>
      </c>
      <c r="F14610" s="4"/>
    </row>
    <row r="14611" spans="1:6" ht="13.2" x14ac:dyDescent="0.25">
      <c r="A14611" s="5">
        <v>44895.708333333336</v>
      </c>
      <c r="B14611" s="6">
        <v>174.7</v>
      </c>
      <c r="C14611" s="6">
        <v>154.25443000000001</v>
      </c>
      <c r="D14611" s="6">
        <v>0.13254445917695801</v>
      </c>
      <c r="E14611" s="4">
        <f t="shared" si="57"/>
        <v>0.10318754258679746</v>
      </c>
      <c r="F14611" s="4"/>
    </row>
    <row r="14612" spans="1:6" ht="13.2" x14ac:dyDescent="0.25">
      <c r="A14612" s="5">
        <v>44895.75</v>
      </c>
      <c r="B14612" s="6">
        <v>150.08000000000001</v>
      </c>
      <c r="C14612" s="6">
        <v>129.64516</v>
      </c>
      <c r="D14612" s="6">
        <v>0.15762131035203999</v>
      </c>
      <c r="E14612" s="4">
        <f t="shared" si="57"/>
        <v>0.1063168779913173</v>
      </c>
      <c r="F14612" s="4"/>
    </row>
    <row r="14613" spans="1:6" ht="13.2" x14ac:dyDescent="0.25">
      <c r="A14613" s="5">
        <v>44895.791666666664</v>
      </c>
      <c r="B14613" s="6">
        <v>147.53</v>
      </c>
      <c r="C14613" s="6">
        <v>128.04300000000001</v>
      </c>
      <c r="D14613" s="6">
        <v>0.15219106081550701</v>
      </c>
      <c r="E14613" s="4">
        <f t="shared" si="57"/>
        <v>0.10970833924168526</v>
      </c>
      <c r="F14613" s="4"/>
    </row>
    <row r="14614" spans="1:6" ht="13.2" x14ac:dyDescent="0.25">
      <c r="A14614" s="5">
        <v>44895.833333333336</v>
      </c>
      <c r="B14614" s="6">
        <v>142.46</v>
      </c>
      <c r="C14614" s="6">
        <v>128.31693999999999</v>
      </c>
      <c r="D14614" s="6">
        <v>0.11021974183611299</v>
      </c>
      <c r="E14614" s="4">
        <f t="shared" si="57"/>
        <v>0.1101825340645516</v>
      </c>
      <c r="F14614" s="4"/>
    </row>
    <row r="14615" spans="1:6" ht="13.2" x14ac:dyDescent="0.25">
      <c r="A14615" s="5">
        <v>44895.875</v>
      </c>
      <c r="B14615" s="6">
        <v>143.63</v>
      </c>
      <c r="C14615" s="6">
        <v>128.84198000000001</v>
      </c>
      <c r="D14615" s="6">
        <v>0.114776410607784</v>
      </c>
      <c r="E14615" s="4">
        <f t="shared" si="57"/>
        <v>0.10863379973438066</v>
      </c>
      <c r="F14615" s="4"/>
    </row>
    <row r="14616" spans="1:6" ht="13.2" x14ac:dyDescent="0.25">
      <c r="A14616" s="5">
        <v>44895.916666666664</v>
      </c>
      <c r="B14616" s="6">
        <v>143.12</v>
      </c>
      <c r="C14616" s="6">
        <v>136.09414000000001</v>
      </c>
      <c r="D14616" s="6">
        <v>5.1625000165326597E-2</v>
      </c>
      <c r="E14616" s="4">
        <f t="shared" si="57"/>
        <v>0.10058383217462868</v>
      </c>
      <c r="F14616" s="4"/>
    </row>
    <row r="14617" spans="1:6" ht="13.2" x14ac:dyDescent="0.25">
      <c r="A14617" s="5">
        <v>44895.958333333336</v>
      </c>
      <c r="B14617" s="6">
        <v>148.76</v>
      </c>
      <c r="C14617" s="6">
        <v>161.45146</v>
      </c>
      <c r="D14617" s="6">
        <v>7.8608518002872205E-2</v>
      </c>
      <c r="E14617" s="4">
        <f t="shared" si="57"/>
        <v>9.3788220390601792E-2</v>
      </c>
      <c r="F14617" s="4"/>
    </row>
    <row r="14618" spans="1:6" ht="13.2" x14ac:dyDescent="0.25">
      <c r="A14618" s="5">
        <v>44896</v>
      </c>
      <c r="B14618" s="6">
        <v>225.7</v>
      </c>
      <c r="C14618" s="6">
        <v>167.4503</v>
      </c>
      <c r="D14618" s="6">
        <v>0.34786261953546799</v>
      </c>
      <c r="E14618" s="4">
        <f t="shared" si="57"/>
        <v>0.10476034835643401</v>
      </c>
      <c r="F14618" s="4"/>
    </row>
    <row r="14619" spans="1:6" ht="13.2" x14ac:dyDescent="0.25">
      <c r="A14619" s="5">
        <v>44896.041666666664</v>
      </c>
      <c r="B14619" s="6">
        <v>288.48</v>
      </c>
      <c r="C14619" s="6">
        <v>182.14343</v>
      </c>
      <c r="D14619" s="6">
        <v>0.58380678347827297</v>
      </c>
      <c r="E14619" s="4">
        <f t="shared" si="57"/>
        <v>0.12112482708245946</v>
      </c>
      <c r="F14619" s="4"/>
    </row>
    <row r="14620" spans="1:6" ht="13.2" x14ac:dyDescent="0.25">
      <c r="A14620" s="5">
        <v>44896.083333333336</v>
      </c>
      <c r="B14620" s="6">
        <v>290.64999999999998</v>
      </c>
      <c r="C14620" s="6">
        <v>191.89865</v>
      </c>
      <c r="D14620" s="6">
        <v>0.514601587869429</v>
      </c>
      <c r="E14620" s="4">
        <f t="shared" si="57"/>
        <v>0.13755981991009</v>
      </c>
      <c r="F14620" s="4"/>
    </row>
    <row r="14621" spans="1:6" ht="13.2" x14ac:dyDescent="0.25">
      <c r="A14621" s="5">
        <v>44896.125</v>
      </c>
      <c r="B14621" s="6">
        <v>293.10000000000002</v>
      </c>
      <c r="C14621" s="6">
        <v>191.61707999999999</v>
      </c>
      <c r="D14621" s="6">
        <v>0.52961312217052903</v>
      </c>
      <c r="E14621" s="4">
        <f t="shared" si="57"/>
        <v>0.15432912395363638</v>
      </c>
      <c r="F14621" s="4"/>
    </row>
    <row r="14622" spans="1:6" ht="13.2" x14ac:dyDescent="0.25">
      <c r="A14622" s="5">
        <v>44896.166666666664</v>
      </c>
      <c r="B14622" s="6">
        <v>286.72000000000003</v>
      </c>
      <c r="C14622" s="6">
        <v>181.08221</v>
      </c>
      <c r="D14622" s="6">
        <v>0.583369233233899</v>
      </c>
      <c r="E14622" s="4">
        <f t="shared" si="57"/>
        <v>0.17346486616667145</v>
      </c>
      <c r="F14622" s="4"/>
    </row>
    <row r="14623" spans="1:6" ht="13.2" x14ac:dyDescent="0.25">
      <c r="A14623" s="5">
        <v>44896.208333333336</v>
      </c>
      <c r="B14623" s="6">
        <v>275.42</v>
      </c>
      <c r="C14623" s="6">
        <v>170.70345</v>
      </c>
      <c r="D14623" s="6">
        <v>0.61344132177762001</v>
      </c>
      <c r="E14623" s="4">
        <f t="shared" si="57"/>
        <v>0.19484142540474436</v>
      </c>
      <c r="F14623" s="4"/>
    </row>
    <row r="14624" spans="1:6" ht="13.2" x14ac:dyDescent="0.25">
      <c r="A14624" s="5">
        <v>44896.25</v>
      </c>
      <c r="B14624" s="6">
        <v>271.58999999999997</v>
      </c>
      <c r="C14624" s="6">
        <v>161.79784000000001</v>
      </c>
      <c r="D14624" s="6">
        <v>0.67857617876728105</v>
      </c>
      <c r="E14624" s="4">
        <f t="shared" si="57"/>
        <v>0.22103713318640347</v>
      </c>
      <c r="F14624" s="4"/>
    </row>
    <row r="14625" spans="1:6" ht="13.2" x14ac:dyDescent="0.25">
      <c r="A14625" s="5">
        <v>44896.291666666664</v>
      </c>
      <c r="B14625" s="6">
        <v>260.64999999999998</v>
      </c>
      <c r="C14625" s="6">
        <v>150.54275999999999</v>
      </c>
      <c r="D14625" s="6">
        <v>0.73140176252913103</v>
      </c>
      <c r="E14625" s="4">
        <f t="shared" si="57"/>
        <v>0.24925597108226957</v>
      </c>
      <c r="F14625" s="4"/>
    </row>
    <row r="14626" spans="1:6" ht="13.2" x14ac:dyDescent="0.25">
      <c r="A14626" s="5">
        <v>44896.333333333336</v>
      </c>
      <c r="B14626" s="6">
        <v>255.68</v>
      </c>
      <c r="C14626" s="6">
        <v>142.56175999999999</v>
      </c>
      <c r="D14626" s="6">
        <v>0.79346831857294697</v>
      </c>
      <c r="E14626" s="4">
        <f t="shared" si="57"/>
        <v>0.27977947972862444</v>
      </c>
      <c r="F14626" s="4"/>
    </row>
    <row r="14627" spans="1:6" ht="13.2" x14ac:dyDescent="0.25">
      <c r="A14627" s="5">
        <v>44896.375</v>
      </c>
      <c r="B14627" s="6">
        <v>249.42</v>
      </c>
      <c r="C14627" s="6">
        <v>139.12733</v>
      </c>
      <c r="D14627" s="6">
        <v>0.79274625625317396</v>
      </c>
      <c r="E14627" s="4">
        <f t="shared" si="57"/>
        <v>0.30975676400387669</v>
      </c>
      <c r="F14627" s="4"/>
    </row>
    <row r="14628" spans="1:6" ht="13.2" x14ac:dyDescent="0.25">
      <c r="A14628" s="5">
        <v>44896.416666666664</v>
      </c>
      <c r="B14628" s="6">
        <v>251.94</v>
      </c>
      <c r="C14628" s="6">
        <v>133.80649</v>
      </c>
      <c r="D14628" s="6">
        <v>0.88286831229187701</v>
      </c>
      <c r="E14628" s="4">
        <f t="shared" si="57"/>
        <v>0.34448488116818615</v>
      </c>
      <c r="F14628" s="4"/>
    </row>
    <row r="14629" spans="1:6" ht="13.2" x14ac:dyDescent="0.25">
      <c r="A14629" s="5">
        <v>44896.458333333336</v>
      </c>
      <c r="B14629" s="6">
        <v>243.18</v>
      </c>
      <c r="C14629" s="6">
        <v>125.73752</v>
      </c>
      <c r="D14629" s="6">
        <v>0.93402891992779802</v>
      </c>
      <c r="E14629" s="4">
        <f t="shared" si="57"/>
        <v>0.38088610669570439</v>
      </c>
      <c r="F14629" s="4"/>
    </row>
    <row r="14630" spans="1:6" ht="13.2" x14ac:dyDescent="0.25">
      <c r="A14630" s="5">
        <v>44896.5</v>
      </c>
      <c r="B14630" s="6">
        <v>245.68</v>
      </c>
      <c r="C14630" s="6">
        <v>119.1335</v>
      </c>
      <c r="D14630" s="6">
        <v>1.06222431138176</v>
      </c>
      <c r="E14630" s="4">
        <f t="shared" si="57"/>
        <v>0.42251854802742889</v>
      </c>
      <c r="F14630" s="4"/>
    </row>
    <row r="14631" spans="1:6" ht="13.2" x14ac:dyDescent="0.25">
      <c r="A14631" s="5">
        <v>44896.541666666664</v>
      </c>
      <c r="B14631" s="6">
        <v>245.56</v>
      </c>
      <c r="C14631" s="6">
        <v>113.78202</v>
      </c>
      <c r="D14631" s="6">
        <v>1.1581617201030501</v>
      </c>
      <c r="E14631" s="9">
        <f t="shared" si="57"/>
        <v>0.46932290542031724</v>
      </c>
      <c r="F14631" s="4"/>
    </row>
    <row r="14632" spans="1:6" ht="13.2" x14ac:dyDescent="0.25">
      <c r="A14632" s="5">
        <v>44896.583333333336</v>
      </c>
      <c r="B14632" s="6">
        <v>240.27</v>
      </c>
      <c r="C14632" s="6">
        <v>104.08678</v>
      </c>
      <c r="D14632" s="6">
        <v>1.3083623107564599</v>
      </c>
      <c r="E14632" s="4">
        <f t="shared" si="57"/>
        <v>0.52383687338056573</v>
      </c>
      <c r="F14632" s="4"/>
    </row>
    <row r="14633" spans="1:6" ht="13.2" x14ac:dyDescent="0.25">
      <c r="A14633" s="5">
        <v>44896.625</v>
      </c>
      <c r="B14633" s="6">
        <v>252.91</v>
      </c>
      <c r="C14633" s="6">
        <v>95.786280000000005</v>
      </c>
      <c r="D14633" s="6">
        <v>1.6403572620212401</v>
      </c>
      <c r="E14633" s="4">
        <f t="shared" si="57"/>
        <v>0.5881354359098897</v>
      </c>
      <c r="F14633" s="4"/>
    </row>
    <row r="14634" spans="1:6" ht="13.2" x14ac:dyDescent="0.25">
      <c r="A14634" s="5">
        <v>44896.666666666664</v>
      </c>
      <c r="B14634" s="6">
        <v>240.68</v>
      </c>
      <c r="C14634" s="6">
        <v>95.082689999999999</v>
      </c>
      <c r="D14634" s="6">
        <v>1.5312704131530099</v>
      </c>
      <c r="E14634" s="4">
        <f t="shared" si="57"/>
        <v>0.6451561222824812</v>
      </c>
      <c r="F14634" s="4"/>
    </row>
    <row r="14635" spans="1:6" ht="13.2" x14ac:dyDescent="0.25">
      <c r="A14635" s="5">
        <v>44896.708333333336</v>
      </c>
      <c r="B14635" s="6">
        <v>234.26</v>
      </c>
      <c r="C14635" s="6">
        <v>95.301079999999999</v>
      </c>
      <c r="D14635" s="6">
        <v>1.4581043572643599</v>
      </c>
      <c r="E14635" s="4">
        <f t="shared" si="57"/>
        <v>0.70038778470278962</v>
      </c>
      <c r="F14635" s="4"/>
    </row>
    <row r="14636" spans="1:6" ht="13.2" x14ac:dyDescent="0.25">
      <c r="A14636" s="5">
        <v>44896.75</v>
      </c>
      <c r="B14636" s="6">
        <v>212.82</v>
      </c>
      <c r="C14636" s="6">
        <v>96.1815</v>
      </c>
      <c r="D14636" s="6">
        <v>1.2126916298872401</v>
      </c>
      <c r="E14636" s="4">
        <f t="shared" si="57"/>
        <v>0.74434904801675617</v>
      </c>
      <c r="F14636" s="4"/>
    </row>
    <row r="14637" spans="1:6" ht="13.2" x14ac:dyDescent="0.25">
      <c r="A14637" s="5">
        <v>44896.791666666664</v>
      </c>
      <c r="B14637" s="6">
        <v>198.79</v>
      </c>
      <c r="C14637" s="6">
        <v>101.23457000000001</v>
      </c>
      <c r="D14637" s="6">
        <v>0.96365727636320198</v>
      </c>
      <c r="E14637" s="4">
        <f t="shared" si="57"/>
        <v>0.77816014033124337</v>
      </c>
      <c r="F14637" s="4"/>
    </row>
    <row r="14638" spans="1:6" ht="13.2" x14ac:dyDescent="0.25">
      <c r="A14638" s="5">
        <v>44896.833333333336</v>
      </c>
      <c r="B14638" s="6">
        <v>192.99</v>
      </c>
      <c r="C14638" s="6">
        <v>111.60266</v>
      </c>
      <c r="D14638" s="6">
        <v>0.72925985814316596</v>
      </c>
      <c r="E14638" s="4">
        <f t="shared" si="57"/>
        <v>0.80395347851070398</v>
      </c>
      <c r="F14638" s="4"/>
    </row>
    <row r="14639" spans="1:6" ht="13.2" x14ac:dyDescent="0.25">
      <c r="A14639" s="5">
        <v>44896.875</v>
      </c>
      <c r="B14639" s="6">
        <v>185.13</v>
      </c>
      <c r="C14639" s="6">
        <v>122.03082999999999</v>
      </c>
      <c r="D14639" s="6">
        <v>0.51707564391719696</v>
      </c>
      <c r="E14639" s="4">
        <f t="shared" si="57"/>
        <v>0.82071594656526281</v>
      </c>
      <c r="F14639" s="4"/>
    </row>
    <row r="14640" spans="1:6" ht="13.2" x14ac:dyDescent="0.25">
      <c r="A14640" s="5">
        <v>44896.916666666664</v>
      </c>
      <c r="B14640" s="6">
        <v>185.65</v>
      </c>
      <c r="C14640" s="6">
        <v>132.25351000000001</v>
      </c>
      <c r="D14640" s="6">
        <v>0.403743462082783</v>
      </c>
      <c r="E14640" s="4">
        <f t="shared" si="57"/>
        <v>0.83538754914515678</v>
      </c>
      <c r="F14640" s="4"/>
    </row>
    <row r="14641" spans="1:6" ht="13.2" x14ac:dyDescent="0.25">
      <c r="A14641" s="5">
        <v>44896.958333333336</v>
      </c>
      <c r="B14641" s="6">
        <v>207.73</v>
      </c>
      <c r="C14641" s="6">
        <v>150.12271999999999</v>
      </c>
      <c r="D14641" s="6">
        <v>0.38373458727632898</v>
      </c>
      <c r="E14641" s="4">
        <f t="shared" si="57"/>
        <v>0.84810113536488407</v>
      </c>
      <c r="F14641" s="4"/>
    </row>
    <row r="14642" spans="1:6" ht="13.2" x14ac:dyDescent="0.25">
      <c r="A14642" s="5">
        <v>44897</v>
      </c>
      <c r="B14642" s="6">
        <v>250.61</v>
      </c>
      <c r="C14642" s="6">
        <v>133.12745000000001</v>
      </c>
      <c r="D14642" s="6">
        <v>0.88248178718964398</v>
      </c>
      <c r="E14642" s="4">
        <f t="shared" si="57"/>
        <v>0.87037693401714156</v>
      </c>
      <c r="F14642" s="4"/>
    </row>
    <row r="14643" spans="1:6" ht="13.2" x14ac:dyDescent="0.25">
      <c r="A14643" s="5">
        <v>44897.041666666664</v>
      </c>
      <c r="B14643" s="6">
        <v>269.33999999999997</v>
      </c>
      <c r="C14643" s="6">
        <v>129.48528999999999</v>
      </c>
      <c r="D14643" s="6">
        <v>1.0800818378674499</v>
      </c>
      <c r="E14643" s="4">
        <f t="shared" si="57"/>
        <v>0.89105506128335721</v>
      </c>
      <c r="F14643" s="4"/>
    </row>
    <row r="14644" spans="1:6" ht="13.2" x14ac:dyDescent="0.25">
      <c r="A14644" s="5">
        <v>44897.083333333336</v>
      </c>
      <c r="B14644" s="6">
        <v>269.86</v>
      </c>
      <c r="C14644" s="6">
        <v>128.82317</v>
      </c>
      <c r="D14644" s="6">
        <v>1.09480949739088</v>
      </c>
      <c r="E14644" s="4">
        <f t="shared" si="57"/>
        <v>0.91523039084675117</v>
      </c>
      <c r="F14644" s="4"/>
    </row>
    <row r="14645" spans="1:6" ht="13.2" x14ac:dyDescent="0.25">
      <c r="A14645" s="5">
        <v>44897.125</v>
      </c>
      <c r="B14645" s="6">
        <v>255.52</v>
      </c>
      <c r="C14645" s="6">
        <v>132.67284000000001</v>
      </c>
      <c r="D14645" s="6">
        <v>0.92594053161144296</v>
      </c>
      <c r="E14645" s="4">
        <f t="shared" si="57"/>
        <v>0.93174403290678909</v>
      </c>
      <c r="F14645" s="4"/>
    </row>
    <row r="14646" spans="1:6" ht="13.2" x14ac:dyDescent="0.25">
      <c r="A14646" s="5">
        <v>44897.166666666664</v>
      </c>
      <c r="B14646" s="6">
        <v>257.42</v>
      </c>
      <c r="C14646" s="6">
        <v>134.51344</v>
      </c>
      <c r="D14646" s="6">
        <v>0.91371211679665598</v>
      </c>
      <c r="E14646" s="4">
        <f t="shared" si="57"/>
        <v>0.94550831972190397</v>
      </c>
      <c r="F14646" s="4"/>
    </row>
    <row r="14647" spans="1:6" ht="13.2" x14ac:dyDescent="0.25">
      <c r="A14647" s="5">
        <v>44897.208333333336</v>
      </c>
      <c r="B14647" s="6">
        <v>265.33</v>
      </c>
      <c r="C14647" s="6">
        <v>129.88995</v>
      </c>
      <c r="D14647" s="6">
        <v>1.0427292488756801</v>
      </c>
      <c r="E14647" s="4">
        <f t="shared" si="57"/>
        <v>0.9633953166843231</v>
      </c>
      <c r="F14647" s="4"/>
    </row>
    <row r="14648" spans="1:6" ht="13.2" x14ac:dyDescent="0.25">
      <c r="A14648" s="5">
        <v>44897.25</v>
      </c>
      <c r="B14648" s="6">
        <v>256.70999999999998</v>
      </c>
      <c r="C14648" s="6">
        <v>122.66713</v>
      </c>
      <c r="D14648" s="6">
        <v>1.0927366605870701</v>
      </c>
      <c r="E14648" s="4">
        <f t="shared" si="57"/>
        <v>0.98065200342681447</v>
      </c>
      <c r="F14648" s="4"/>
    </row>
    <row r="14649" spans="1:6" ht="13.2" x14ac:dyDescent="0.25">
      <c r="A14649" s="5">
        <v>44897.291666666664</v>
      </c>
      <c r="B14649" s="6">
        <v>251.3</v>
      </c>
      <c r="C14649" s="6">
        <v>120.53989</v>
      </c>
      <c r="D14649" s="6">
        <v>1.08478703605918</v>
      </c>
      <c r="E14649" s="4">
        <f t="shared" si="57"/>
        <v>0.99537638982389998</v>
      </c>
      <c r="F14649" s="4"/>
    </row>
    <row r="14650" spans="1:6" ht="13.2" x14ac:dyDescent="0.25">
      <c r="A14650" s="5">
        <v>44897.333333333336</v>
      </c>
      <c r="B14650" s="6">
        <v>252.48</v>
      </c>
      <c r="C14650" s="6">
        <v>124.04603</v>
      </c>
      <c r="D14650" s="6">
        <v>1.03537348192441</v>
      </c>
      <c r="E14650" s="4">
        <f t="shared" si="57"/>
        <v>1.0054557716302108</v>
      </c>
      <c r="F14650" s="4"/>
    </row>
    <row r="14651" spans="1:6" ht="13.2" x14ac:dyDescent="0.25">
      <c r="A14651" s="5">
        <v>44897.375</v>
      </c>
      <c r="B14651" s="6">
        <v>245.43</v>
      </c>
      <c r="C14651" s="6">
        <v>124.07961</v>
      </c>
      <c r="D14651" s="6">
        <v>0.97800428289547303</v>
      </c>
      <c r="E14651" s="4">
        <f t="shared" si="57"/>
        <v>1.01317485607364</v>
      </c>
      <c r="F14651" s="4"/>
    </row>
    <row r="14652" spans="1:6" ht="13.2" x14ac:dyDescent="0.25">
      <c r="A14652" s="5">
        <v>44897.416666666664</v>
      </c>
      <c r="B14652" s="6">
        <v>253.63</v>
      </c>
      <c r="C14652" s="6">
        <v>118.95226</v>
      </c>
      <c r="D14652" s="6">
        <v>1.13219992625613</v>
      </c>
      <c r="E14652" s="4">
        <f t="shared" si="57"/>
        <v>1.0235636733221505</v>
      </c>
      <c r="F14652" s="4"/>
    </row>
    <row r="14653" spans="1:6" ht="13.2" x14ac:dyDescent="0.25">
      <c r="A14653" s="5">
        <v>44897.458333333336</v>
      </c>
      <c r="B14653" s="6">
        <v>254.55</v>
      </c>
      <c r="C14653" s="6">
        <v>114.04111</v>
      </c>
      <c r="D14653" s="6">
        <v>1.23208981392762</v>
      </c>
      <c r="E14653" s="4">
        <f t="shared" si="57"/>
        <v>1.0359828772388098</v>
      </c>
      <c r="F14653" s="4"/>
    </row>
    <row r="14654" spans="1:6" ht="13.2" x14ac:dyDescent="0.25">
      <c r="A14654" s="5">
        <v>44897.5</v>
      </c>
      <c r="B14654" s="6">
        <v>250.55</v>
      </c>
      <c r="C14654" s="6">
        <v>110.53874</v>
      </c>
      <c r="D14654" s="6">
        <v>1.26662616201342</v>
      </c>
      <c r="E14654" s="4">
        <f t="shared" si="57"/>
        <v>1.0444996210151289</v>
      </c>
      <c r="F14654" s="4"/>
    </row>
    <row r="14655" spans="1:6" ht="13.2" x14ac:dyDescent="0.25">
      <c r="A14655" s="5">
        <v>44897.541666666664</v>
      </c>
      <c r="B14655" s="6">
        <v>254.93</v>
      </c>
      <c r="C14655" s="6">
        <v>112.13642</v>
      </c>
      <c r="D14655" s="6">
        <v>1.27339164207311</v>
      </c>
      <c r="E14655" s="4">
        <f t="shared" si="57"/>
        <v>1.0493008677638815</v>
      </c>
      <c r="F14655" s="4"/>
    </row>
    <row r="14656" spans="1:6" ht="13.2" x14ac:dyDescent="0.25">
      <c r="A14656" s="5">
        <v>44897.583333333336</v>
      </c>
      <c r="B14656" s="6">
        <v>253.94</v>
      </c>
      <c r="C14656" s="6">
        <v>112.10926000000001</v>
      </c>
      <c r="D14656" s="6">
        <v>1.26511173118081</v>
      </c>
      <c r="E14656" s="4">
        <f t="shared" si="57"/>
        <v>1.0474987602815626</v>
      </c>
      <c r="F14656" s="4"/>
    </row>
    <row r="14657" spans="1:6" ht="13.2" x14ac:dyDescent="0.25">
      <c r="A14657" s="5">
        <v>44897.625</v>
      </c>
      <c r="B14657" s="6">
        <v>280.58999999999997</v>
      </c>
      <c r="C14657" s="6">
        <v>105.72557999999999</v>
      </c>
      <c r="D14657" s="6">
        <v>1.6539461878572801</v>
      </c>
      <c r="E14657" s="4">
        <f t="shared" si="57"/>
        <v>1.0480649655247309</v>
      </c>
      <c r="F14657" s="4"/>
    </row>
    <row r="14658" spans="1:6" ht="13.2" x14ac:dyDescent="0.25">
      <c r="A14658" s="5">
        <v>44897.666666666664</v>
      </c>
      <c r="B14658" s="6">
        <v>261.39</v>
      </c>
      <c r="C14658" s="6">
        <v>97.542820000000006</v>
      </c>
      <c r="D14658" s="6">
        <v>1.6797461873667301</v>
      </c>
      <c r="E14658" s="4">
        <f t="shared" si="57"/>
        <v>1.0542514561169694</v>
      </c>
      <c r="F14658" s="4"/>
    </row>
    <row r="14659" spans="1:6" ht="13.2" x14ac:dyDescent="0.25">
      <c r="A14659" s="5">
        <v>44897.708333333336</v>
      </c>
      <c r="B14659" s="6">
        <v>205.77</v>
      </c>
      <c r="C14659" s="6">
        <v>95.026709999999994</v>
      </c>
      <c r="D14659" s="6">
        <v>1.1653911831736501</v>
      </c>
      <c r="E14659" s="4">
        <f t="shared" si="57"/>
        <v>1.04205507386319</v>
      </c>
      <c r="F14659" s="4"/>
    </row>
    <row r="14660" spans="1:6" ht="13.2" x14ac:dyDescent="0.25">
      <c r="A14660" s="5">
        <v>44897.75</v>
      </c>
      <c r="B14660" s="6">
        <v>189.7</v>
      </c>
      <c r="C14660" s="6">
        <v>99.727620000000002</v>
      </c>
      <c r="D14660" s="6">
        <v>0.90218116104645796</v>
      </c>
      <c r="E14660" s="4">
        <f t="shared" si="57"/>
        <v>1.0291171376614905</v>
      </c>
      <c r="F14660" s="4"/>
    </row>
    <row r="14661" spans="1:6" ht="13.2" x14ac:dyDescent="0.25">
      <c r="A14661" s="5">
        <v>44897.791666666664</v>
      </c>
      <c r="B14661" s="6">
        <v>189.17</v>
      </c>
      <c r="C14661" s="6">
        <v>103.95264</v>
      </c>
      <c r="D14661" s="6">
        <v>0.81977100341078302</v>
      </c>
      <c r="E14661" s="4">
        <f t="shared" si="57"/>
        <v>1.0231218762884728</v>
      </c>
      <c r="F14661" s="4"/>
    </row>
    <row r="14662" spans="1:6" ht="13.2" x14ac:dyDescent="0.25">
      <c r="A14662" s="5">
        <v>44897.833333333336</v>
      </c>
      <c r="B14662" s="6">
        <v>198.94</v>
      </c>
      <c r="C14662" s="6">
        <v>109.45376</v>
      </c>
      <c r="D14662" s="6">
        <v>0.81757118257061201</v>
      </c>
      <c r="E14662" s="4">
        <f t="shared" si="57"/>
        <v>1.026801514806283</v>
      </c>
      <c r="F14662" s="4"/>
    </row>
    <row r="14663" spans="1:6" ht="13.2" x14ac:dyDescent="0.25">
      <c r="A14663" s="5">
        <v>44897.875</v>
      </c>
      <c r="B14663" s="6">
        <v>213.05</v>
      </c>
      <c r="C14663" s="6">
        <v>120.12513</v>
      </c>
      <c r="D14663" s="6">
        <v>0.77356727938608605</v>
      </c>
      <c r="E14663" s="4">
        <f t="shared" si="57"/>
        <v>1.0374886662841536</v>
      </c>
      <c r="F14663" s="4"/>
    </row>
    <row r="14664" spans="1:6" ht="13.2" x14ac:dyDescent="0.25">
      <c r="A14664" s="5">
        <v>44897.916666666664</v>
      </c>
      <c r="B14664" s="6">
        <v>239.77</v>
      </c>
      <c r="C14664" s="6">
        <v>131.75948</v>
      </c>
      <c r="D14664" s="6">
        <v>0.81975520850567996</v>
      </c>
      <c r="E14664" s="4">
        <f t="shared" si="57"/>
        <v>1.0548224890517743</v>
      </c>
      <c r="F14664" s="4"/>
    </row>
    <row r="14665" spans="1:6" ht="13.2" x14ac:dyDescent="0.25">
      <c r="A14665" s="5">
        <v>44897.958333333336</v>
      </c>
      <c r="B14665" s="6">
        <v>259.82</v>
      </c>
      <c r="C14665" s="6">
        <v>139.76544000000001</v>
      </c>
      <c r="D14665" s="6">
        <v>0.85897171718559295</v>
      </c>
      <c r="E14665" s="4">
        <f t="shared" si="57"/>
        <v>1.0746240361313271</v>
      </c>
      <c r="F14665" s="4"/>
    </row>
    <row r="14666" spans="1:6" ht="13.2" x14ac:dyDescent="0.25">
      <c r="A14666" s="5">
        <v>44898</v>
      </c>
      <c r="B14666" s="6">
        <v>292.19</v>
      </c>
      <c r="C14666" s="6">
        <v>172.65056999999999</v>
      </c>
      <c r="D14666" s="6">
        <v>0.69237784734797003</v>
      </c>
      <c r="E14666" s="4">
        <f t="shared" si="57"/>
        <v>1.0667030386379237</v>
      </c>
      <c r="F14666" s="4"/>
    </row>
    <row r="14667" spans="1:6" ht="13.2" x14ac:dyDescent="0.25">
      <c r="A14667" s="5">
        <v>44898.041666666664</v>
      </c>
      <c r="B14667" s="6">
        <v>307.33999999999997</v>
      </c>
      <c r="C14667" s="6">
        <v>174.98454000000001</v>
      </c>
      <c r="D14667" s="6">
        <v>0.75638373538599402</v>
      </c>
      <c r="E14667" s="4">
        <f t="shared" si="57"/>
        <v>1.0532156177011964</v>
      </c>
      <c r="F14667" s="4"/>
    </row>
    <row r="14668" spans="1:6" ht="13.2" x14ac:dyDescent="0.25">
      <c r="A14668" s="5">
        <v>44898.083333333336</v>
      </c>
      <c r="B14668" s="6">
        <v>309.16000000000003</v>
      </c>
      <c r="C14668" s="6">
        <v>178.58484000000001</v>
      </c>
      <c r="D14668" s="6">
        <v>0.73116598251004905</v>
      </c>
      <c r="E14668" s="4">
        <f t="shared" si="57"/>
        <v>1.0380638045811619</v>
      </c>
      <c r="F14668" s="4"/>
    </row>
    <row r="14669" spans="1:6" ht="13.2" x14ac:dyDescent="0.25">
      <c r="A14669" s="5">
        <v>44898.125</v>
      </c>
      <c r="B14669" s="6">
        <v>303.02</v>
      </c>
      <c r="C14669" s="6">
        <v>182.12876</v>
      </c>
      <c r="D14669" s="6">
        <v>0.66376798480371701</v>
      </c>
      <c r="E14669" s="4">
        <f t="shared" si="57"/>
        <v>1.0271399484641732</v>
      </c>
      <c r="F14669" s="4"/>
    </row>
    <row r="14670" spans="1:6" ht="13.2" x14ac:dyDescent="0.25">
      <c r="A14670" s="5">
        <v>44898.166666666664</v>
      </c>
      <c r="B14670" s="6">
        <v>303.45999999999998</v>
      </c>
      <c r="C14670" s="6">
        <v>186.10675000000001</v>
      </c>
      <c r="D14670" s="6">
        <v>0.63056955215219201</v>
      </c>
      <c r="E14670" s="4">
        <f t="shared" si="57"/>
        <v>1.0153423416039873</v>
      </c>
      <c r="F14670" s="4"/>
    </row>
    <row r="14671" spans="1:6" ht="13.2" x14ac:dyDescent="0.25">
      <c r="A14671" s="5">
        <v>44898.208333333336</v>
      </c>
      <c r="B14671" s="6">
        <v>301.14</v>
      </c>
      <c r="C14671" s="6">
        <v>187.39184</v>
      </c>
      <c r="D14671" s="6">
        <v>0.60700700734887902</v>
      </c>
      <c r="E14671" s="4">
        <f t="shared" si="57"/>
        <v>0.9971872482070373</v>
      </c>
      <c r="F14671" s="4"/>
    </row>
    <row r="14672" spans="1:6" ht="13.2" x14ac:dyDescent="0.25">
      <c r="A14672" s="5">
        <v>44898.25</v>
      </c>
      <c r="B14672" s="6">
        <v>297.95999999999998</v>
      </c>
      <c r="C14672" s="6">
        <v>180.77829</v>
      </c>
      <c r="D14672" s="6">
        <v>0.64820676199559102</v>
      </c>
      <c r="E14672" s="4">
        <f t="shared" si="57"/>
        <v>0.97866516909905898</v>
      </c>
      <c r="F14672" s="4"/>
    </row>
    <row r="14673" spans="1:6" ht="13.2" x14ac:dyDescent="0.25">
      <c r="A14673" s="5">
        <v>44898.291666666664</v>
      </c>
      <c r="B14673" s="6">
        <v>291.07</v>
      </c>
      <c r="C14673" s="6">
        <v>173.44779</v>
      </c>
      <c r="D14673" s="6">
        <v>0.67814187773738699</v>
      </c>
      <c r="E14673" s="4">
        <f t="shared" si="57"/>
        <v>0.96172162083565116</v>
      </c>
      <c r="F14673" s="4"/>
    </row>
    <row r="14674" spans="1:6" ht="13.2" x14ac:dyDescent="0.25">
      <c r="A14674" s="5">
        <v>44898.333333333336</v>
      </c>
      <c r="B14674" s="6">
        <v>288.77</v>
      </c>
      <c r="C14674" s="6">
        <v>173.71440000000001</v>
      </c>
      <c r="D14674" s="6">
        <v>0.66232620899591399</v>
      </c>
      <c r="E14674" s="4">
        <f t="shared" si="57"/>
        <v>0.94617798446363033</v>
      </c>
      <c r="F14674" s="4"/>
    </row>
    <row r="14675" spans="1:6" ht="13.2" x14ac:dyDescent="0.25">
      <c r="A14675" s="5">
        <v>44898.375</v>
      </c>
      <c r="B14675" s="6">
        <v>291.02</v>
      </c>
      <c r="C14675" s="6">
        <v>172.39794000000001</v>
      </c>
      <c r="D14675" s="6">
        <v>0.68807121477205502</v>
      </c>
      <c r="E14675" s="4">
        <f t="shared" si="57"/>
        <v>0.93409743995848793</v>
      </c>
      <c r="F14675" s="4"/>
    </row>
    <row r="14676" spans="1:6" ht="13.2" x14ac:dyDescent="0.25">
      <c r="A14676" s="5">
        <v>44898.416666666664</v>
      </c>
      <c r="B14676" s="6">
        <v>292.58</v>
      </c>
      <c r="C14676" s="6">
        <v>167.19266999999999</v>
      </c>
      <c r="D14676" s="6">
        <v>0.74995710039202002</v>
      </c>
      <c r="E14676" s="4">
        <f t="shared" si="57"/>
        <v>0.91817065554748345</v>
      </c>
      <c r="F14676" s="4"/>
    </row>
    <row r="14677" spans="1:6" ht="13.2" x14ac:dyDescent="0.25">
      <c r="A14677" s="5">
        <v>44898.458333333336</v>
      </c>
      <c r="B14677" s="6">
        <v>302.64</v>
      </c>
      <c r="C14677" s="6">
        <v>169.98797999999999</v>
      </c>
      <c r="D14677" s="6">
        <v>0.78036117612551104</v>
      </c>
      <c r="E14677" s="4">
        <f t="shared" si="57"/>
        <v>0.89934862897239543</v>
      </c>
      <c r="F14677" s="4"/>
    </row>
    <row r="14678" spans="1:6" ht="13.2" x14ac:dyDescent="0.25">
      <c r="A14678" s="5">
        <v>44898.5</v>
      </c>
      <c r="B14678" s="6">
        <v>308.73</v>
      </c>
      <c r="C14678" s="6">
        <v>176.17672999999999</v>
      </c>
      <c r="D14678" s="6">
        <v>0.75238807077415903</v>
      </c>
      <c r="E14678" s="4">
        <f t="shared" si="57"/>
        <v>0.87792204183742628</v>
      </c>
      <c r="F14678" s="4"/>
    </row>
    <row r="14679" spans="1:6" ht="13.2" x14ac:dyDescent="0.25">
      <c r="A14679" s="5">
        <v>44898.541666666664</v>
      </c>
      <c r="B14679" s="6">
        <v>311.01</v>
      </c>
      <c r="C14679" s="6">
        <v>180.63928000000001</v>
      </c>
      <c r="D14679" s="6">
        <v>0.72171855423692899</v>
      </c>
      <c r="E14679" s="4">
        <f t="shared" si="57"/>
        <v>0.8549356631775854</v>
      </c>
      <c r="F14679" s="4"/>
    </row>
    <row r="14680" spans="1:6" ht="13.2" x14ac:dyDescent="0.25">
      <c r="A14680" s="5">
        <v>44898.583333333336</v>
      </c>
      <c r="B14680" s="6">
        <v>301.62</v>
      </c>
      <c r="C14680" s="6">
        <v>180.38741999999999</v>
      </c>
      <c r="D14680" s="6">
        <v>0.67206781936345605</v>
      </c>
      <c r="E14680" s="4">
        <f t="shared" si="57"/>
        <v>0.83022550018519548</v>
      </c>
      <c r="F14680" s="4"/>
    </row>
    <row r="14681" spans="1:6" ht="13.2" x14ac:dyDescent="0.25">
      <c r="A14681" s="5">
        <v>44898.625</v>
      </c>
      <c r="B14681" s="6">
        <v>295.29000000000002</v>
      </c>
      <c r="C14681" s="6">
        <v>167.76548</v>
      </c>
      <c r="D14681" s="6">
        <v>0.76013563696178699</v>
      </c>
      <c r="E14681" s="4">
        <f t="shared" si="57"/>
        <v>0.79298339389788353</v>
      </c>
      <c r="F14681" s="4"/>
    </row>
    <row r="14682" spans="1:6" ht="13.2" x14ac:dyDescent="0.25">
      <c r="A14682" s="5">
        <v>44898.666666666664</v>
      </c>
      <c r="B14682" s="6">
        <v>293.45</v>
      </c>
      <c r="C14682" s="6">
        <v>143.21782999999999</v>
      </c>
      <c r="D14682" s="6">
        <v>1.0489767230797999</v>
      </c>
      <c r="E14682" s="4">
        <f t="shared" si="57"/>
        <v>0.76670133288592812</v>
      </c>
      <c r="F14682" s="4"/>
    </row>
    <row r="14683" spans="1:6" ht="13.2" x14ac:dyDescent="0.25">
      <c r="A14683" s="5">
        <v>44898.708333333336</v>
      </c>
      <c r="B14683" s="6">
        <v>272.79000000000002</v>
      </c>
      <c r="C14683" s="6">
        <v>121.29536</v>
      </c>
      <c r="D14683" s="6">
        <v>1.2489730852029199</v>
      </c>
      <c r="E14683" s="4">
        <f t="shared" si="57"/>
        <v>0.77018391213714754</v>
      </c>
      <c r="F14683" s="4"/>
    </row>
    <row r="14684" spans="1:6" ht="13.2" x14ac:dyDescent="0.25">
      <c r="A14684" s="5">
        <v>44898.75</v>
      </c>
      <c r="B14684" s="6">
        <v>253.81</v>
      </c>
      <c r="C14684" s="6">
        <v>117.37107</v>
      </c>
      <c r="D14684" s="6">
        <v>1.1624579208488</v>
      </c>
      <c r="E14684" s="4">
        <f t="shared" si="57"/>
        <v>0.78102877712891183</v>
      </c>
      <c r="F14684" s="4"/>
    </row>
    <row r="14685" spans="1:6" ht="13.2" x14ac:dyDescent="0.25">
      <c r="A14685" s="5">
        <v>44898.791666666664</v>
      </c>
      <c r="B14685" s="6">
        <v>241.07</v>
      </c>
      <c r="C14685" s="6">
        <v>123.87177</v>
      </c>
      <c r="D14685" s="6">
        <v>0.94612541663043903</v>
      </c>
      <c r="E14685" s="4">
        <f t="shared" si="57"/>
        <v>0.78629354434639775</v>
      </c>
      <c r="F14685" s="4"/>
    </row>
    <row r="14686" spans="1:6" ht="13.2" x14ac:dyDescent="0.25">
      <c r="A14686" s="5">
        <v>44898.833333333336</v>
      </c>
      <c r="B14686" s="6">
        <v>235.49</v>
      </c>
      <c r="C14686" s="6">
        <v>131.22756999999999</v>
      </c>
      <c r="D14686" s="6">
        <v>0.79451619808246099</v>
      </c>
      <c r="E14686" s="4">
        <f t="shared" si="57"/>
        <v>0.7853329199927247</v>
      </c>
      <c r="F14686" s="4"/>
    </row>
    <row r="14687" spans="1:6" ht="13.2" x14ac:dyDescent="0.25">
      <c r="A14687" s="5">
        <v>44898.875</v>
      </c>
      <c r="B14687" s="6">
        <v>232.8</v>
      </c>
      <c r="C14687" s="6">
        <v>143.11031</v>
      </c>
      <c r="D14687" s="6">
        <v>0.62671718061403103</v>
      </c>
      <c r="E14687" s="4">
        <f t="shared" si="57"/>
        <v>0.77921416587722236</v>
      </c>
      <c r="F14687" s="4"/>
    </row>
    <row r="14688" spans="1:6" ht="13.2" x14ac:dyDescent="0.25">
      <c r="A14688" s="5">
        <v>44898.916666666664</v>
      </c>
      <c r="B14688" s="6">
        <v>243.22</v>
      </c>
      <c r="C14688" s="6">
        <v>159.27955</v>
      </c>
      <c r="D14688" s="6">
        <v>0.52700079828201396</v>
      </c>
      <c r="E14688" s="4">
        <f t="shared" si="57"/>
        <v>0.76701606545123624</v>
      </c>
      <c r="F14688" s="4"/>
    </row>
    <row r="14689" spans="1:6" ht="13.2" x14ac:dyDescent="0.25">
      <c r="A14689" s="5">
        <v>44898.958333333336</v>
      </c>
      <c r="B14689" s="6">
        <v>249.1</v>
      </c>
      <c r="C14689" s="6">
        <v>173.01195999999999</v>
      </c>
      <c r="D14689" s="6">
        <v>0.439784856492002</v>
      </c>
      <c r="E14689" s="4">
        <f t="shared" si="57"/>
        <v>0.74954994625566984</v>
      </c>
      <c r="F14689" s="4"/>
    </row>
    <row r="14690" spans="1:6" ht="13.2" x14ac:dyDescent="0.25">
      <c r="A14690" s="5">
        <v>44896</v>
      </c>
      <c r="B14690" s="6">
        <v>225.7</v>
      </c>
      <c r="C14690" s="6">
        <v>230.81043</v>
      </c>
      <c r="D14690" s="6">
        <v>2.2141243790412799E-2</v>
      </c>
      <c r="E14690" s="4">
        <f t="shared" si="57"/>
        <v>0.72162342110743805</v>
      </c>
      <c r="F14690" s="4"/>
    </row>
    <row r="14691" spans="1:6" ht="13.2" x14ac:dyDescent="0.25">
      <c r="A14691" s="5">
        <v>44896.041666666664</v>
      </c>
      <c r="B14691" s="6">
        <v>288.48</v>
      </c>
      <c r="C14691" s="6">
        <v>268.61610999999999</v>
      </c>
      <c r="D14691" s="6">
        <v>7.3948989880018801E-2</v>
      </c>
      <c r="E14691" s="4">
        <f t="shared" si="57"/>
        <v>0.69318864004468927</v>
      </c>
      <c r="F14691" s="4"/>
    </row>
    <row r="14692" spans="1:6" ht="13.2" x14ac:dyDescent="0.25">
      <c r="A14692" s="5">
        <v>44896.083333333336</v>
      </c>
      <c r="B14692" s="6">
        <v>290.64999999999998</v>
      </c>
      <c r="C14692" s="6">
        <v>289.07294999999999</v>
      </c>
      <c r="D14692" s="6">
        <v>5.4555433152772802E-3</v>
      </c>
      <c r="E14692" s="4">
        <f t="shared" si="57"/>
        <v>0.6629507050782405</v>
      </c>
      <c r="F14692" s="4"/>
    </row>
    <row r="14693" spans="1:6" ht="13.2" x14ac:dyDescent="0.25">
      <c r="A14693" s="5">
        <v>44896.125</v>
      </c>
      <c r="B14693" s="6">
        <v>293.10000000000002</v>
      </c>
      <c r="C14693" s="6">
        <v>288.75394</v>
      </c>
      <c r="D14693" s="6">
        <v>1.5051084670914001E-2</v>
      </c>
      <c r="E14693" s="4">
        <f t="shared" si="57"/>
        <v>0.63592083423937373</v>
      </c>
      <c r="F14693" s="4"/>
    </row>
    <row r="14694" spans="1:6" ht="13.2" x14ac:dyDescent="0.25">
      <c r="A14694" s="5">
        <v>44896.166666666664</v>
      </c>
      <c r="B14694" s="6">
        <v>286.72000000000003</v>
      </c>
      <c r="C14694" s="6">
        <v>284.25076000000001</v>
      </c>
      <c r="D14694" s="6">
        <v>8.6868369322917992E-3</v>
      </c>
      <c r="E14694" s="4">
        <f t="shared" si="57"/>
        <v>0.61000905443854458</v>
      </c>
      <c r="F14694" s="4"/>
    </row>
    <row r="14695" spans="1:6" ht="13.2" x14ac:dyDescent="0.25">
      <c r="A14695" s="5">
        <v>44896.208333333336</v>
      </c>
      <c r="B14695" s="6">
        <v>275.42</v>
      </c>
      <c r="C14695" s="6">
        <v>286.90573999999998</v>
      </c>
      <c r="D14695" s="6">
        <v>4.00331481691511E-2</v>
      </c>
      <c r="E14695" s="4">
        <f t="shared" si="57"/>
        <v>0.58638514363938921</v>
      </c>
      <c r="F14695" s="4"/>
    </row>
    <row r="14696" spans="1:6" ht="13.2" x14ac:dyDescent="0.25">
      <c r="A14696" s="5">
        <v>44896.25</v>
      </c>
      <c r="B14696" s="6">
        <v>271.58999999999997</v>
      </c>
      <c r="C14696" s="6">
        <v>288.36273999999997</v>
      </c>
      <c r="D14696" s="6">
        <v>5.8165420400707803E-2</v>
      </c>
      <c r="E14696" s="4">
        <f t="shared" si="57"/>
        <v>0.56180008773960244</v>
      </c>
      <c r="F14696" s="4"/>
    </row>
    <row r="14697" spans="1:6" ht="13.2" x14ac:dyDescent="0.25">
      <c r="A14697" s="5">
        <v>44896.291666666664</v>
      </c>
      <c r="B14697" s="6">
        <v>260.64999999999998</v>
      </c>
      <c r="C14697" s="6">
        <v>282.66538000000003</v>
      </c>
      <c r="D14697" s="6">
        <v>7.7884953580095395E-2</v>
      </c>
      <c r="E14697" s="4">
        <f t="shared" si="57"/>
        <v>0.53678938256638198</v>
      </c>
      <c r="F14697" s="4"/>
    </row>
    <row r="14698" spans="1:6" ht="13.2" x14ac:dyDescent="0.25">
      <c r="A14698" s="5">
        <v>44896.333333333336</v>
      </c>
      <c r="B14698" s="6">
        <v>255.68</v>
      </c>
      <c r="C14698" s="6">
        <v>276.31760000000003</v>
      </c>
      <c r="D14698" s="6">
        <v>7.4687967758839804E-2</v>
      </c>
      <c r="E14698" s="4">
        <f t="shared" si="57"/>
        <v>0.51230445584817053</v>
      </c>
      <c r="F14698" s="4"/>
    </row>
    <row r="14699" spans="1:6" ht="13.2" x14ac:dyDescent="0.25">
      <c r="A14699" s="5">
        <v>44896.375</v>
      </c>
      <c r="B14699" s="6">
        <v>249.42</v>
      </c>
      <c r="C14699" s="6">
        <v>273.1001</v>
      </c>
      <c r="D14699" s="6">
        <v>8.6708499923654397E-2</v>
      </c>
      <c r="E14699" s="4">
        <f t="shared" si="57"/>
        <v>0.48724767606282043</v>
      </c>
      <c r="F14699" s="4"/>
    </row>
    <row r="14700" spans="1:6" ht="13.2" x14ac:dyDescent="0.25">
      <c r="A14700" s="5">
        <v>44896.416666666664</v>
      </c>
      <c r="B14700" s="6">
        <v>251.94</v>
      </c>
      <c r="C14700" s="6">
        <v>275.57992000000002</v>
      </c>
      <c r="D14700" s="6">
        <v>8.57824474294063E-2</v>
      </c>
      <c r="E14700" s="4">
        <f t="shared" si="57"/>
        <v>0.45957373218937819</v>
      </c>
      <c r="F14700" s="4"/>
    </row>
    <row r="14701" spans="1:6" ht="13.2" x14ac:dyDescent="0.25">
      <c r="A14701" s="5">
        <v>44896.458333333336</v>
      </c>
      <c r="B14701" s="6">
        <v>243.18</v>
      </c>
      <c r="C14701" s="6">
        <v>276.37673000000001</v>
      </c>
      <c r="D14701" s="6">
        <v>0.120114055912015</v>
      </c>
      <c r="E14701" s="4">
        <f t="shared" si="57"/>
        <v>0.43206343551381582</v>
      </c>
      <c r="F14701" s="4"/>
    </row>
    <row r="14702" spans="1:6" ht="13.2" x14ac:dyDescent="0.25">
      <c r="A14702" s="5">
        <v>44896.5</v>
      </c>
      <c r="B14702" s="6">
        <v>245.68</v>
      </c>
      <c r="C14702" s="6">
        <v>273.45965999999999</v>
      </c>
      <c r="D14702" s="6">
        <v>0.101585952385079</v>
      </c>
      <c r="E14702" s="4">
        <f t="shared" si="57"/>
        <v>0.40494668058093758</v>
      </c>
      <c r="F14702" s="4"/>
    </row>
    <row r="14703" spans="1:6" ht="13.2" x14ac:dyDescent="0.25">
      <c r="A14703" s="5">
        <v>44896.541666666664</v>
      </c>
      <c r="B14703" s="6">
        <v>245.56</v>
      </c>
      <c r="C14703" s="6">
        <v>275.21613000000002</v>
      </c>
      <c r="D14703" s="6">
        <v>0.107755784517426</v>
      </c>
      <c r="E14703" s="4">
        <f t="shared" si="57"/>
        <v>0.37936489850929161</v>
      </c>
      <c r="F14703" s="4"/>
    </row>
    <row r="14704" spans="1:6" ht="13.2" x14ac:dyDescent="0.25">
      <c r="A14704" s="5">
        <v>44896.583333333336</v>
      </c>
      <c r="B14704" s="6">
        <v>240.27</v>
      </c>
      <c r="C14704" s="6">
        <v>281.93148000000002</v>
      </c>
      <c r="D14704" s="6">
        <v>0.14777165004773499</v>
      </c>
      <c r="E14704" s="4">
        <f t="shared" si="57"/>
        <v>0.3575192247878034</v>
      </c>
      <c r="F14704" s="4"/>
    </row>
    <row r="14705" spans="1:6" ht="13.2" x14ac:dyDescent="0.25">
      <c r="A14705" s="5">
        <v>44896.625</v>
      </c>
      <c r="B14705" s="6">
        <v>252.91</v>
      </c>
      <c r="C14705" s="6">
        <v>267.16206</v>
      </c>
      <c r="D14705" s="6">
        <v>5.3346122574440401E-2</v>
      </c>
      <c r="E14705" s="4">
        <f t="shared" si="57"/>
        <v>0.32806966168833057</v>
      </c>
      <c r="F14705" s="4"/>
    </row>
    <row r="14706" spans="1:6" ht="13.2" x14ac:dyDescent="0.25">
      <c r="A14706" s="5">
        <v>44896.666666666664</v>
      </c>
      <c r="B14706" s="6">
        <v>240.68</v>
      </c>
      <c r="C14706" s="6">
        <v>224.80707000000001</v>
      </c>
      <c r="D14706" s="6">
        <v>7.0606898617556799E-2</v>
      </c>
      <c r="E14706" s="4">
        <f t="shared" si="57"/>
        <v>0.28730425233573709</v>
      </c>
      <c r="F14706" s="4"/>
    </row>
    <row r="14707" spans="1:6" ht="13.2" x14ac:dyDescent="0.25">
      <c r="A14707" s="5">
        <v>44896.708333333336</v>
      </c>
      <c r="B14707" s="6">
        <v>234.26</v>
      </c>
      <c r="C14707" s="6">
        <v>177.64938000000001</v>
      </c>
      <c r="D14707" s="6">
        <v>0.31866488923293701</v>
      </c>
      <c r="E14707" s="4">
        <f t="shared" si="57"/>
        <v>0.2485414108369878</v>
      </c>
      <c r="F14707" s="4"/>
    </row>
    <row r="14708" spans="1:6" ht="13.2" x14ac:dyDescent="0.25">
      <c r="A14708" s="5">
        <v>44896.75</v>
      </c>
      <c r="B14708" s="6">
        <v>212.82</v>
      </c>
      <c r="C14708" s="6">
        <v>153.40486999999999</v>
      </c>
      <c r="D14708" s="6">
        <v>0.38730928164144901</v>
      </c>
      <c r="E14708" s="4">
        <f t="shared" si="57"/>
        <v>0.21624355087001482</v>
      </c>
      <c r="F14708" s="4"/>
    </row>
    <row r="14709" spans="1:6" ht="13.2" x14ac:dyDescent="0.25">
      <c r="A14709" s="5">
        <v>44896.791666666664</v>
      </c>
      <c r="B14709" s="6">
        <v>198.79</v>
      </c>
      <c r="C14709" s="6">
        <v>150.1474</v>
      </c>
      <c r="D14709" s="6">
        <v>0.32396564975483999</v>
      </c>
      <c r="E14709" s="4">
        <f t="shared" si="57"/>
        <v>0.19032022725019818</v>
      </c>
      <c r="F14709" s="4"/>
    </row>
    <row r="14710" spans="1:6" ht="13.2" x14ac:dyDescent="0.25">
      <c r="A14710" s="5">
        <v>44896.833333333336</v>
      </c>
      <c r="B14710" s="6">
        <v>192.99</v>
      </c>
      <c r="C14710" s="6">
        <v>152.84852000000001</v>
      </c>
      <c r="D14710" s="6">
        <v>0.26262262794562802</v>
      </c>
      <c r="E14710" s="4">
        <f t="shared" si="57"/>
        <v>0.16815799516116345</v>
      </c>
      <c r="F14710" s="4"/>
    </row>
    <row r="14711" spans="1:6" ht="13.2" x14ac:dyDescent="0.25">
      <c r="A14711" s="5">
        <v>44896.875</v>
      </c>
      <c r="B14711" s="6">
        <v>185.13</v>
      </c>
      <c r="C14711" s="6">
        <v>158.43199999999999</v>
      </c>
      <c r="D14711" s="6">
        <v>0.168513936578469</v>
      </c>
      <c r="E14711" s="4">
        <f t="shared" si="57"/>
        <v>0.14906619332634838</v>
      </c>
      <c r="F14711" s="4"/>
    </row>
    <row r="14712" spans="1:6" ht="13.2" x14ac:dyDescent="0.25">
      <c r="A14712" s="5">
        <v>44896.916666666664</v>
      </c>
      <c r="B14712" s="6">
        <v>185.65</v>
      </c>
      <c r="C14712" s="6">
        <v>169.39845</v>
      </c>
      <c r="D14712" s="6">
        <v>9.5936828229538099E-2</v>
      </c>
      <c r="E14712" s="4">
        <f t="shared" si="57"/>
        <v>0.13110519457416187</v>
      </c>
      <c r="F14712" s="4"/>
    </row>
    <row r="14713" spans="1:6" ht="13.2" x14ac:dyDescent="0.25">
      <c r="A14713" s="5">
        <v>44896.958333333336</v>
      </c>
      <c r="B14713" s="6">
        <v>207.73</v>
      </c>
      <c r="C14713" s="6">
        <v>190.89608000000001</v>
      </c>
      <c r="D14713" s="6">
        <v>8.8183686118646201E-2</v>
      </c>
      <c r="E14713" s="4">
        <f t="shared" si="57"/>
        <v>0.11645514580860537</v>
      </c>
      <c r="F14713" s="4"/>
    </row>
    <row r="14714" spans="1:6" ht="13.2" x14ac:dyDescent="0.25">
      <c r="A14714" s="5">
        <v>44897</v>
      </c>
      <c r="B14714" s="6">
        <v>250.61</v>
      </c>
      <c r="C14714" s="6">
        <v>217.39795000000001</v>
      </c>
      <c r="D14714" s="6">
        <v>0.152770759797873</v>
      </c>
      <c r="E14714" s="4">
        <f t="shared" si="57"/>
        <v>0.12189804230891621</v>
      </c>
      <c r="F14714" s="4"/>
    </row>
    <row r="14715" spans="1:6" ht="13.2" x14ac:dyDescent="0.25">
      <c r="A14715" s="5">
        <v>44897.041666666664</v>
      </c>
      <c r="B14715" s="6">
        <v>269.33999999999997</v>
      </c>
      <c r="C14715" s="6">
        <v>244.24270999999999</v>
      </c>
      <c r="D14715" s="6">
        <v>0.102755533624729</v>
      </c>
      <c r="E14715" s="4">
        <f t="shared" si="57"/>
        <v>0.12309831496494579</v>
      </c>
      <c r="F14715" s="4"/>
    </row>
    <row r="14716" spans="1:6" ht="13.2" x14ac:dyDescent="0.25">
      <c r="A14716" s="5">
        <v>44897.083333333336</v>
      </c>
      <c r="B14716" s="6">
        <v>269.86</v>
      </c>
      <c r="C14716" s="6">
        <v>256.85836999999998</v>
      </c>
      <c r="D14716" s="6">
        <v>5.0617894990145802E-2</v>
      </c>
      <c r="E14716" s="4">
        <f t="shared" si="57"/>
        <v>0.12498007961806533</v>
      </c>
      <c r="F14716" s="4"/>
    </row>
    <row r="14717" spans="1:6" ht="13.2" x14ac:dyDescent="0.25">
      <c r="A14717" s="5">
        <v>44897.125</v>
      </c>
      <c r="B14717" s="6">
        <v>255.52</v>
      </c>
      <c r="C14717" s="6">
        <v>258.44553999999999</v>
      </c>
      <c r="D14717" s="6">
        <v>1.13197542507407E-2</v>
      </c>
      <c r="E14717" s="4">
        <f t="shared" si="57"/>
        <v>0.12482460751722478</v>
      </c>
      <c r="F14717" s="4"/>
    </row>
    <row r="14718" spans="1:6" ht="13.2" x14ac:dyDescent="0.25">
      <c r="A14718" s="5">
        <v>44897.166666666664</v>
      </c>
      <c r="B14718" s="6">
        <v>257.42</v>
      </c>
      <c r="C14718" s="6">
        <v>256.90357999999998</v>
      </c>
      <c r="D14718" s="6">
        <v>2.0101705083286001E-3</v>
      </c>
      <c r="E14718" s="4">
        <f t="shared" si="57"/>
        <v>0.12454641308289298</v>
      </c>
      <c r="F14718" s="4"/>
    </row>
    <row r="14719" spans="1:6" ht="13.2" x14ac:dyDescent="0.25">
      <c r="A14719" s="5">
        <v>44897.208333333336</v>
      </c>
      <c r="B14719" s="6">
        <v>265.33</v>
      </c>
      <c r="C14719" s="6">
        <v>256.86720000000003</v>
      </c>
      <c r="D14719" s="6">
        <v>3.29462072230318E-2</v>
      </c>
      <c r="E14719" s="4">
        <f t="shared" si="57"/>
        <v>0.12425112387680469</v>
      </c>
      <c r="F14719" s="4"/>
    </row>
    <row r="14720" spans="1:6" ht="13.2" x14ac:dyDescent="0.25">
      <c r="A14720" s="5">
        <v>44897.25</v>
      </c>
      <c r="B14720" s="6">
        <v>256.70999999999998</v>
      </c>
      <c r="C14720" s="6">
        <v>252.14857000000001</v>
      </c>
      <c r="D14720" s="6">
        <v>1.8090247349013201E-2</v>
      </c>
      <c r="E14720" s="4">
        <f t="shared" si="57"/>
        <v>0.12258132499965074</v>
      </c>
      <c r="F14720" s="4"/>
    </row>
    <row r="14721" spans="1:6" ht="13.2" x14ac:dyDescent="0.25">
      <c r="A14721" s="5">
        <v>44897.291666666664</v>
      </c>
      <c r="B14721" s="6">
        <v>251.3</v>
      </c>
      <c r="C14721" s="6">
        <v>239.20111</v>
      </c>
      <c r="D14721" s="6">
        <v>5.0580409095927703E-2</v>
      </c>
      <c r="E14721" s="4">
        <f t="shared" si="57"/>
        <v>0.12144363564614376</v>
      </c>
      <c r="F14721" s="4"/>
    </row>
    <row r="14722" spans="1:6" ht="13.2" x14ac:dyDescent="0.25">
      <c r="A14722" s="5">
        <v>44897.333333333336</v>
      </c>
      <c r="B14722" s="6">
        <v>252.48</v>
      </c>
      <c r="C14722" s="6">
        <v>229.73149000000001</v>
      </c>
      <c r="D14722" s="6">
        <v>9.9022167139559206E-2</v>
      </c>
      <c r="E14722" s="4">
        <f t="shared" si="57"/>
        <v>0.12245756062034041</v>
      </c>
      <c r="F14722" s="4"/>
    </row>
    <row r="14723" spans="1:6" ht="13.2" x14ac:dyDescent="0.25">
      <c r="A14723" s="5">
        <v>44897.375</v>
      </c>
      <c r="B14723" s="6">
        <v>245.43</v>
      </c>
      <c r="C14723" s="6">
        <v>228.21265</v>
      </c>
      <c r="D14723" s="6">
        <v>7.5444327910832304E-2</v>
      </c>
      <c r="E14723" s="4">
        <f t="shared" si="57"/>
        <v>0.12198822011980616</v>
      </c>
      <c r="F14723" s="4"/>
    </row>
    <row r="14724" spans="1:6" ht="13.2" x14ac:dyDescent="0.25">
      <c r="A14724" s="5">
        <v>44897.416666666664</v>
      </c>
      <c r="B14724" s="6">
        <v>253.63</v>
      </c>
      <c r="C14724" s="6">
        <v>231.54419999999999</v>
      </c>
      <c r="D14724" s="6">
        <v>9.5384812057481894E-2</v>
      </c>
      <c r="E14724" s="4">
        <f t="shared" si="57"/>
        <v>0.12238831864597599</v>
      </c>
      <c r="F14724" s="4"/>
    </row>
    <row r="14725" spans="1:6" ht="13.2" x14ac:dyDescent="0.25">
      <c r="A14725" s="5">
        <v>44897.458333333336</v>
      </c>
      <c r="B14725" s="6">
        <v>254.55</v>
      </c>
      <c r="C14725" s="6">
        <v>232.59648999999999</v>
      </c>
      <c r="D14725" s="6">
        <v>9.4384528330586595E-2</v>
      </c>
      <c r="E14725" s="4">
        <f t="shared" si="57"/>
        <v>0.12131625499674979</v>
      </c>
      <c r="F14725" s="4"/>
    </row>
    <row r="14726" spans="1:6" ht="13.2" x14ac:dyDescent="0.25">
      <c r="A14726" s="5">
        <v>44897.5</v>
      </c>
      <c r="B14726" s="6">
        <v>250.55</v>
      </c>
      <c r="C14726" s="6">
        <v>232.16048000000001</v>
      </c>
      <c r="D14726" s="6">
        <v>7.9210380681501005E-2</v>
      </c>
      <c r="E14726" s="4">
        <f t="shared" si="57"/>
        <v>0.1203839395091007</v>
      </c>
      <c r="F14726" s="4"/>
    </row>
    <row r="14727" spans="1:6" ht="13.2" x14ac:dyDescent="0.25">
      <c r="A14727" s="5">
        <v>44897.541666666664</v>
      </c>
      <c r="B14727" s="6">
        <v>254.93</v>
      </c>
      <c r="C14727" s="6">
        <v>233.82192000000001</v>
      </c>
      <c r="D14727" s="6">
        <v>9.0274171044357102E-2</v>
      </c>
      <c r="E14727" s="4">
        <f t="shared" si="57"/>
        <v>0.11965553894772285</v>
      </c>
      <c r="F14727" s="4"/>
    </row>
    <row r="14728" spans="1:6" ht="13.2" x14ac:dyDescent="0.25">
      <c r="A14728" s="5">
        <v>44897.583333333336</v>
      </c>
      <c r="B14728" s="6">
        <v>253.94</v>
      </c>
      <c r="C14728" s="6">
        <v>230.98813000000001</v>
      </c>
      <c r="D14728" s="6">
        <v>9.9363850428158207E-2</v>
      </c>
      <c r="E14728" s="4">
        <f t="shared" si="57"/>
        <v>0.11763854729690715</v>
      </c>
      <c r="F14728" s="4"/>
    </row>
    <row r="14729" spans="1:6" ht="13.2" x14ac:dyDescent="0.25">
      <c r="A14729" s="5">
        <v>44897.625</v>
      </c>
      <c r="B14729" s="6">
        <v>280.58999999999997</v>
      </c>
      <c r="C14729" s="6">
        <v>211.11828</v>
      </c>
      <c r="D14729" s="6">
        <v>0.32906539405303897</v>
      </c>
      <c r="E14729" s="4">
        <f t="shared" si="57"/>
        <v>0.12912685027518209</v>
      </c>
      <c r="F14729" s="4"/>
    </row>
    <row r="14730" spans="1:6" ht="13.2" x14ac:dyDescent="0.25">
      <c r="A14730" s="5">
        <v>44897.666666666664</v>
      </c>
      <c r="B14730" s="6">
        <v>261.39</v>
      </c>
      <c r="C14730" s="6">
        <v>180.24238</v>
      </c>
      <c r="D14730" s="6">
        <v>0.45021387311907402</v>
      </c>
      <c r="E14730" s="4">
        <f t="shared" si="57"/>
        <v>0.14494380754607863</v>
      </c>
      <c r="F14730" s="4"/>
    </row>
    <row r="14731" spans="1:6" ht="13.2" x14ac:dyDescent="0.25">
      <c r="A14731" s="5">
        <v>44897.708333333336</v>
      </c>
      <c r="B14731" s="6">
        <v>205.77</v>
      </c>
      <c r="C14731" s="6">
        <v>153.67246</v>
      </c>
      <c r="D14731" s="6">
        <v>0.33901676331595099</v>
      </c>
      <c r="E14731" s="4">
        <f t="shared" si="57"/>
        <v>0.14579180229953753</v>
      </c>
      <c r="F14731" s="4"/>
    </row>
    <row r="14732" spans="1:6" ht="13.2" x14ac:dyDescent="0.25">
      <c r="A14732" s="5">
        <v>44897.75</v>
      </c>
      <c r="B14732" s="6">
        <v>189.7</v>
      </c>
      <c r="C14732" s="6">
        <v>142.79234</v>
      </c>
      <c r="D14732" s="6">
        <v>0.32850263536545399</v>
      </c>
      <c r="E14732" s="4">
        <f t="shared" si="57"/>
        <v>0.14334152537137104</v>
      </c>
      <c r="F14732" s="4"/>
    </row>
    <row r="14733" spans="1:6" ht="13.2" x14ac:dyDescent="0.25">
      <c r="A14733" s="5">
        <v>44897.791666666664</v>
      </c>
      <c r="B14733" s="6">
        <v>189.17</v>
      </c>
      <c r="C14733" s="6">
        <v>144.50885</v>
      </c>
      <c r="D14733" s="6">
        <v>0.30905477415396998</v>
      </c>
      <c r="E14733" s="4">
        <f t="shared" si="57"/>
        <v>0.14272023888800148</v>
      </c>
      <c r="F14733" s="4"/>
    </row>
    <row r="14734" spans="1:6" ht="13.2" x14ac:dyDescent="0.25">
      <c r="A14734" s="5">
        <v>44897.833333333336</v>
      </c>
      <c r="B14734" s="6">
        <v>198.94</v>
      </c>
      <c r="C14734" s="6">
        <v>150.11172999999999</v>
      </c>
      <c r="D14734" s="6">
        <v>0.32527951013555001</v>
      </c>
      <c r="E14734" s="4">
        <f t="shared" si="57"/>
        <v>0.14533094231258156</v>
      </c>
      <c r="F14734" s="4"/>
    </row>
    <row r="14735" spans="1:6" ht="13.2" x14ac:dyDescent="0.25">
      <c r="A14735" s="5">
        <v>44897.875</v>
      </c>
      <c r="B14735" s="6">
        <v>213.05</v>
      </c>
      <c r="C14735" s="6">
        <v>153.99386999999999</v>
      </c>
      <c r="D14735" s="6">
        <v>0.38349662879438001</v>
      </c>
      <c r="E14735" s="4">
        <f t="shared" si="57"/>
        <v>0.15428855448824449</v>
      </c>
      <c r="F14735" s="4"/>
    </row>
    <row r="14736" spans="1:6" ht="13.2" x14ac:dyDescent="0.25">
      <c r="A14736" s="5">
        <v>44897.916666666664</v>
      </c>
      <c r="B14736" s="6">
        <v>239.77</v>
      </c>
      <c r="C14736" s="6">
        <v>161.07808</v>
      </c>
      <c r="D14736" s="6">
        <v>0.48853276622120101</v>
      </c>
      <c r="E14736" s="4">
        <f t="shared" si="57"/>
        <v>0.17064671857123048</v>
      </c>
      <c r="F14736" s="4"/>
    </row>
    <row r="14737" spans="1:6" ht="13.2" x14ac:dyDescent="0.25">
      <c r="A14737" s="5">
        <v>44897.958333333336</v>
      </c>
      <c r="B14737" s="6">
        <v>259.82</v>
      </c>
      <c r="C14737" s="6">
        <v>181.30224000000001</v>
      </c>
      <c r="D14737" s="6">
        <v>0.43307661284273102</v>
      </c>
      <c r="E14737" s="4">
        <f t="shared" si="57"/>
        <v>0.18501725718473402</v>
      </c>
      <c r="F14737" s="4"/>
    </row>
    <row r="14738" spans="1:6" ht="13.2" x14ac:dyDescent="0.25">
      <c r="A14738" s="5">
        <v>44898</v>
      </c>
      <c r="B14738" s="6">
        <v>292.19</v>
      </c>
      <c r="C14738" s="6">
        <v>242.76418000000001</v>
      </c>
      <c r="D14738" s="6">
        <v>0.203596016512814</v>
      </c>
      <c r="E14738" s="4">
        <f t="shared" si="57"/>
        <v>0.18713497621452324</v>
      </c>
      <c r="F14738" s="4"/>
    </row>
    <row r="14739" spans="1:6" ht="13.2" x14ac:dyDescent="0.25">
      <c r="A14739" s="5">
        <v>44898.041666666664</v>
      </c>
      <c r="B14739" s="6">
        <v>307.33999999999997</v>
      </c>
      <c r="C14739" s="6">
        <v>254.38337000000001</v>
      </c>
      <c r="D14739" s="6">
        <v>0.20817646216417299</v>
      </c>
      <c r="E14739" s="4">
        <f t="shared" si="57"/>
        <v>0.19152751490366668</v>
      </c>
      <c r="F14739" s="4"/>
    </row>
    <row r="14740" spans="1:6" ht="13.2" x14ac:dyDescent="0.25">
      <c r="A14740" s="5">
        <v>44898.083333333336</v>
      </c>
      <c r="B14740" s="6">
        <v>309.16000000000003</v>
      </c>
      <c r="C14740" s="6">
        <v>258.88080000000002</v>
      </c>
      <c r="D14740" s="6">
        <v>0.19421757040305801</v>
      </c>
      <c r="E14740" s="4">
        <f t="shared" si="57"/>
        <v>0.19751083471253805</v>
      </c>
      <c r="F14740" s="4"/>
    </row>
    <row r="14741" spans="1:6" ht="13.2" x14ac:dyDescent="0.25">
      <c r="A14741" s="5">
        <v>44898.125</v>
      </c>
      <c r="B14741" s="6">
        <v>303.02</v>
      </c>
      <c r="C14741" s="6">
        <v>257.07465999999999</v>
      </c>
      <c r="D14741" s="6">
        <v>0.17872372173904599</v>
      </c>
      <c r="E14741" s="4">
        <f t="shared" si="57"/>
        <v>0.20448600002455078</v>
      </c>
      <c r="F14741" s="4"/>
    </row>
    <row r="14742" spans="1:6" ht="13.2" x14ac:dyDescent="0.25">
      <c r="A14742" s="5">
        <v>44898.166666666664</v>
      </c>
      <c r="B14742" s="6">
        <v>303.45999999999998</v>
      </c>
      <c r="C14742" s="6">
        <v>251.58428000000001</v>
      </c>
      <c r="D14742" s="6">
        <v>0.206196190000424</v>
      </c>
      <c r="E14742" s="4">
        <f t="shared" si="57"/>
        <v>0.21299375083672137</v>
      </c>
      <c r="F14742" s="4"/>
    </row>
    <row r="14743" spans="1:6" ht="13.2" x14ac:dyDescent="0.25">
      <c r="A14743" s="5">
        <v>44898.208333333336</v>
      </c>
      <c r="B14743" s="6">
        <v>301.14</v>
      </c>
      <c r="C14743" s="6">
        <v>247.93536</v>
      </c>
      <c r="D14743" s="6">
        <v>0.21459077075573199</v>
      </c>
      <c r="E14743" s="4">
        <f t="shared" si="57"/>
        <v>0.22056227431725062</v>
      </c>
      <c r="F14743" s="4"/>
    </row>
    <row r="14744" spans="1:6" ht="13.2" x14ac:dyDescent="0.25">
      <c r="A14744" s="5">
        <v>44898.25</v>
      </c>
      <c r="B14744" s="6">
        <v>297.95999999999998</v>
      </c>
      <c r="C14744" s="6">
        <v>244.66405</v>
      </c>
      <c r="D14744" s="6">
        <v>0.21783318799799101</v>
      </c>
      <c r="E14744" s="4">
        <f t="shared" si="57"/>
        <v>0.22888489684429136</v>
      </c>
      <c r="F14744" s="4"/>
    </row>
    <row r="14745" spans="1:6" ht="13.2" x14ac:dyDescent="0.25">
      <c r="A14745" s="5">
        <v>44898.291666666664</v>
      </c>
      <c r="B14745" s="6">
        <v>291.07</v>
      </c>
      <c r="C14745" s="6">
        <v>239.47085999999999</v>
      </c>
      <c r="D14745" s="6">
        <v>0.21547147740647801</v>
      </c>
      <c r="E14745" s="4">
        <f t="shared" si="57"/>
        <v>0.23575535802389758</v>
      </c>
      <c r="F14745" s="4"/>
    </row>
    <row r="14746" spans="1:6" ht="13.2" x14ac:dyDescent="0.25">
      <c r="A14746" s="5">
        <v>44898.333333333336</v>
      </c>
      <c r="B14746" s="6">
        <v>288.77</v>
      </c>
      <c r="C14746" s="6">
        <v>235.82902999999999</v>
      </c>
      <c r="D14746" s="6">
        <v>0.224488774770434</v>
      </c>
      <c r="E14746" s="4">
        <f t="shared" si="57"/>
        <v>0.2409831333418507</v>
      </c>
      <c r="F14746" s="4"/>
    </row>
    <row r="14747" spans="1:6" ht="13.2" x14ac:dyDescent="0.25">
      <c r="A14747" s="5">
        <v>44898.375</v>
      </c>
      <c r="B14747" s="6">
        <v>291.02</v>
      </c>
      <c r="C14747" s="6">
        <v>232.70612</v>
      </c>
      <c r="D14747" s="6">
        <v>0.25059022942757098</v>
      </c>
      <c r="E14747" s="4">
        <f t="shared" si="57"/>
        <v>0.24828087923838146</v>
      </c>
      <c r="F14747" s="4"/>
    </row>
    <row r="14748" spans="1:6" ht="13.2" x14ac:dyDescent="0.25">
      <c r="A14748" s="5">
        <v>44898.416666666664</v>
      </c>
      <c r="B14748" s="6">
        <v>292.58</v>
      </c>
      <c r="C14748" s="6">
        <v>233.96554</v>
      </c>
      <c r="D14748" s="6">
        <v>0.25052603900557302</v>
      </c>
      <c r="E14748" s="4">
        <f t="shared" si="57"/>
        <v>0.25474509702788523</v>
      </c>
      <c r="F14748" s="4"/>
    </row>
    <row r="14749" spans="1:6" ht="13.2" x14ac:dyDescent="0.25">
      <c r="A14749" s="5">
        <v>44898.458333333336</v>
      </c>
      <c r="B14749" s="6">
        <v>302.64</v>
      </c>
      <c r="C14749" s="6">
        <v>240.94934000000001</v>
      </c>
      <c r="D14749" s="6">
        <v>0.25603166209129202</v>
      </c>
      <c r="E14749" s="4">
        <f t="shared" si="57"/>
        <v>0.26148039426791464</v>
      </c>
      <c r="F14749" s="4"/>
    </row>
    <row r="14750" spans="1:6" ht="13.2" x14ac:dyDescent="0.25">
      <c r="A14750" s="5">
        <v>44898.5</v>
      </c>
      <c r="B14750" s="6">
        <v>308.73</v>
      </c>
      <c r="C14750" s="6">
        <v>245.49099000000001</v>
      </c>
      <c r="D14750" s="6">
        <v>0.25760216291441002</v>
      </c>
      <c r="E14750" s="4">
        <f t="shared" si="57"/>
        <v>0.26891338519428587</v>
      </c>
      <c r="F14750" s="4"/>
    </row>
    <row r="14751" spans="1:6" ht="13.2" x14ac:dyDescent="0.25">
      <c r="A14751" s="5">
        <v>44898.541666666664</v>
      </c>
      <c r="B14751" s="6">
        <v>311.01</v>
      </c>
      <c r="C14751" s="6">
        <v>241.26728</v>
      </c>
      <c r="D14751" s="6">
        <v>0.289068289740738</v>
      </c>
      <c r="E14751" s="4">
        <f t="shared" si="57"/>
        <v>0.27719647347330173</v>
      </c>
      <c r="F14751" s="4"/>
    </row>
    <row r="14752" spans="1:6" ht="13.2" x14ac:dyDescent="0.25">
      <c r="A14752" s="5">
        <v>44898.583333333336</v>
      </c>
      <c r="B14752" s="6">
        <v>301.62</v>
      </c>
      <c r="C14752" s="6">
        <v>227.67258000000001</v>
      </c>
      <c r="D14752" s="6">
        <v>0.32479721536954498</v>
      </c>
      <c r="E14752" s="4">
        <f t="shared" si="57"/>
        <v>0.28658953034585954</v>
      </c>
      <c r="F14752" s="4"/>
    </row>
    <row r="14753" spans="1:6" ht="13.2" x14ac:dyDescent="0.25">
      <c r="A14753" s="5">
        <v>44898.625</v>
      </c>
      <c r="B14753" s="6">
        <v>295.29000000000002</v>
      </c>
      <c r="C14753" s="6">
        <v>205.87124</v>
      </c>
      <c r="D14753" s="6">
        <v>0.43434313603007402</v>
      </c>
      <c r="E14753" s="4">
        <f t="shared" si="57"/>
        <v>0.290976102928236</v>
      </c>
      <c r="F14753" s="4"/>
    </row>
    <row r="14754" spans="1:6" ht="13.2" x14ac:dyDescent="0.25">
      <c r="A14754" s="5">
        <v>44898.666666666664</v>
      </c>
      <c r="B14754" s="6">
        <v>293.45</v>
      </c>
      <c r="C14754" s="6">
        <v>184.71583000000001</v>
      </c>
      <c r="D14754" s="6">
        <v>0.58865647844042301</v>
      </c>
      <c r="E14754" s="4">
        <f t="shared" si="57"/>
        <v>0.29674454481662554</v>
      </c>
      <c r="F14754" s="4"/>
    </row>
    <row r="14755" spans="1:6" ht="13.2" x14ac:dyDescent="0.25">
      <c r="A14755" s="5">
        <v>44898.708333333336</v>
      </c>
      <c r="B14755" s="6">
        <v>272.79000000000002</v>
      </c>
      <c r="C14755" s="6">
        <v>171.35039</v>
      </c>
      <c r="D14755" s="6">
        <v>0.59200104534340403</v>
      </c>
      <c r="E14755" s="4">
        <f t="shared" si="57"/>
        <v>0.30728555656776946</v>
      </c>
      <c r="F14755" s="4"/>
    </row>
    <row r="14756" spans="1:6" ht="13.2" x14ac:dyDescent="0.25">
      <c r="A14756" s="5">
        <v>44898.75</v>
      </c>
      <c r="B14756" s="6">
        <v>253.81</v>
      </c>
      <c r="C14756" s="6">
        <v>168.77527000000001</v>
      </c>
      <c r="D14756" s="6">
        <v>0.50383406289321797</v>
      </c>
      <c r="E14756" s="4">
        <f t="shared" si="57"/>
        <v>0.31459103271475958</v>
      </c>
      <c r="F14756" s="4"/>
    </row>
    <row r="14757" spans="1:6" ht="13.2" x14ac:dyDescent="0.25">
      <c r="A14757" s="5">
        <v>44898.791666666664</v>
      </c>
      <c r="B14757" s="6">
        <v>241.07</v>
      </c>
      <c r="C14757" s="6">
        <v>172.00824</v>
      </c>
      <c r="D14757" s="6">
        <v>0.40150262568816403</v>
      </c>
      <c r="E14757" s="4">
        <f t="shared" si="57"/>
        <v>0.31844302652868439</v>
      </c>
      <c r="F14757" s="4"/>
    </row>
    <row r="14758" spans="1:6" ht="13.2" x14ac:dyDescent="0.25">
      <c r="A14758" s="5">
        <v>44898.833333333336</v>
      </c>
      <c r="B14758" s="6">
        <v>235.49</v>
      </c>
      <c r="C14758" s="6">
        <v>178.09918999999999</v>
      </c>
      <c r="D14758" s="6">
        <v>0.322240713166634</v>
      </c>
      <c r="E14758" s="4">
        <f t="shared" si="57"/>
        <v>0.3183164099883129</v>
      </c>
      <c r="F14758" s="4"/>
    </row>
    <row r="14759" spans="1:6" ht="13.2" x14ac:dyDescent="0.25">
      <c r="A14759" s="5">
        <v>44898.875</v>
      </c>
      <c r="B14759" s="6">
        <v>232.8</v>
      </c>
      <c r="C14759" s="6">
        <v>190.58402000000001</v>
      </c>
      <c r="D14759" s="6">
        <v>0.22150849793177799</v>
      </c>
      <c r="E14759" s="4">
        <f t="shared" si="57"/>
        <v>0.3115669045357044</v>
      </c>
      <c r="F14759" s="4"/>
    </row>
    <row r="14760" spans="1:6" ht="13.2" x14ac:dyDescent="0.25">
      <c r="A14760" s="5">
        <v>44898.916666666664</v>
      </c>
      <c r="B14760" s="6">
        <v>243.22</v>
      </c>
      <c r="C14760" s="6">
        <v>208.08533</v>
      </c>
      <c r="D14760" s="6">
        <v>0.16884741466397399</v>
      </c>
      <c r="E14760" s="4">
        <f t="shared" si="57"/>
        <v>0.29824668155415329</v>
      </c>
      <c r="F14760" s="4"/>
    </row>
    <row r="14761" spans="1:6" ht="13.2" x14ac:dyDescent="0.25">
      <c r="A14761" s="5">
        <v>44898.958333333336</v>
      </c>
      <c r="B14761" s="6">
        <v>249.1</v>
      </c>
      <c r="C14761" s="6">
        <v>225.12289999999999</v>
      </c>
      <c r="D14761" s="6">
        <v>0.106506712555675</v>
      </c>
      <c r="E14761" s="4">
        <f t="shared" si="57"/>
        <v>0.28463960237552594</v>
      </c>
      <c r="F14761" s="4"/>
    </row>
    <row r="14762" spans="1:6" ht="13.2" x14ac:dyDescent="0.25">
      <c r="A14762" s="5">
        <v>44899</v>
      </c>
      <c r="B14762" s="6">
        <v>272.10000000000002</v>
      </c>
      <c r="C14762" s="6">
        <v>243.93244000000001</v>
      </c>
      <c r="D14762" s="6">
        <v>0.115472792384645</v>
      </c>
      <c r="E14762" s="4">
        <f t="shared" si="57"/>
        <v>0.28096780137018557</v>
      </c>
      <c r="F14762" s="4"/>
    </row>
    <row r="14763" spans="1:6" ht="13.2" x14ac:dyDescent="0.25">
      <c r="A14763" s="5">
        <v>44899.041666666664</v>
      </c>
      <c r="B14763" s="6">
        <v>286.32</v>
      </c>
      <c r="C14763" s="6">
        <v>254.81906000000001</v>
      </c>
      <c r="D14763" s="6">
        <v>0.123620815491588</v>
      </c>
      <c r="E14763" s="4">
        <f t="shared" si="57"/>
        <v>0.27744464942549457</v>
      </c>
      <c r="F14763" s="4"/>
    </row>
    <row r="14764" spans="1:6" ht="13.2" x14ac:dyDescent="0.25">
      <c r="A14764" s="5">
        <v>44899.083333333336</v>
      </c>
      <c r="B14764" s="6">
        <v>288.75</v>
      </c>
      <c r="C14764" s="6">
        <v>260.89413999999999</v>
      </c>
      <c r="D14764" s="6">
        <v>0.106770738507196</v>
      </c>
      <c r="E14764" s="4">
        <f t="shared" si="57"/>
        <v>0.27380103142983364</v>
      </c>
      <c r="F14764" s="4"/>
    </row>
    <row r="14765" spans="1:6" ht="13.2" x14ac:dyDescent="0.25">
      <c r="A14765" s="5">
        <v>44899.125</v>
      </c>
      <c r="B14765" s="6">
        <v>293.62</v>
      </c>
      <c r="C14765" s="6">
        <v>261.30867000000001</v>
      </c>
      <c r="D14765" s="6">
        <v>0.123651963021357</v>
      </c>
      <c r="E14765" s="4">
        <f t="shared" si="57"/>
        <v>0.27150637481659656</v>
      </c>
      <c r="F14765" s="4"/>
    </row>
    <row r="14766" spans="1:6" ht="13.2" x14ac:dyDescent="0.25">
      <c r="A14766" s="5">
        <v>44899.166666666664</v>
      </c>
      <c r="B14766" s="6">
        <v>297</v>
      </c>
      <c r="C14766" s="6">
        <v>257.0172</v>
      </c>
      <c r="D14766" s="6">
        <v>0.155564685943197</v>
      </c>
      <c r="E14766" s="4">
        <f t="shared" si="57"/>
        <v>0.26939672881421212</v>
      </c>
      <c r="F14766" s="4"/>
    </row>
    <row r="14767" spans="1:6" ht="13.2" x14ac:dyDescent="0.25">
      <c r="A14767" s="5">
        <v>44899.208333333336</v>
      </c>
      <c r="B14767" s="6">
        <v>290.08</v>
      </c>
      <c r="C14767" s="6">
        <v>253.51408000000001</v>
      </c>
      <c r="D14767" s="6">
        <v>0.14423624912667499</v>
      </c>
      <c r="E14767" s="4">
        <f t="shared" si="57"/>
        <v>0.26646529041300138</v>
      </c>
      <c r="F14767" s="4"/>
    </row>
    <row r="14768" spans="1:6" ht="13.2" x14ac:dyDescent="0.25">
      <c r="A14768" s="5">
        <v>44899.25</v>
      </c>
      <c r="B14768" s="6">
        <v>281.07</v>
      </c>
      <c r="C14768" s="6">
        <v>249.64939000000001</v>
      </c>
      <c r="D14768" s="6">
        <v>0.12585894962531199</v>
      </c>
      <c r="E14768" s="4">
        <f t="shared" si="57"/>
        <v>0.26263303048080638</v>
      </c>
      <c r="F14768" s="4"/>
    </row>
    <row r="14769" spans="1:6" ht="13.2" x14ac:dyDescent="0.25">
      <c r="A14769" s="5">
        <v>44899.291666666664</v>
      </c>
      <c r="B14769" s="6">
        <v>281.72000000000003</v>
      </c>
      <c r="C14769" s="6">
        <v>243.23507000000001</v>
      </c>
      <c r="D14769" s="6">
        <v>0.158221139739429</v>
      </c>
      <c r="E14769" s="4">
        <f t="shared" si="57"/>
        <v>0.26024759974467937</v>
      </c>
      <c r="F14769" s="4"/>
    </row>
    <row r="14770" spans="1:6" ht="13.2" x14ac:dyDescent="0.25">
      <c r="A14770" s="5">
        <v>44899.333333333336</v>
      </c>
      <c r="B14770" s="6">
        <v>281.58999999999997</v>
      </c>
      <c r="C14770" s="6">
        <v>238.63108</v>
      </c>
      <c r="D14770" s="6">
        <v>0.18002231729412599</v>
      </c>
      <c r="E14770" s="4">
        <f t="shared" si="57"/>
        <v>0.25839483068316654</v>
      </c>
      <c r="F14770" s="4"/>
    </row>
    <row r="14771" spans="1:6" ht="13.2" x14ac:dyDescent="0.25">
      <c r="A14771" s="5">
        <v>44899.375</v>
      </c>
      <c r="B14771" s="6">
        <v>293.07</v>
      </c>
      <c r="C14771" s="6">
        <v>234.24812</v>
      </c>
      <c r="D14771" s="6">
        <v>0.25110929385473801</v>
      </c>
      <c r="E14771" s="4">
        <f t="shared" si="57"/>
        <v>0.25841645836763188</v>
      </c>
      <c r="F14771" s="4"/>
    </row>
    <row r="14772" spans="1:6" ht="13.2" x14ac:dyDescent="0.25">
      <c r="A14772" s="5">
        <v>44899.416666666664</v>
      </c>
      <c r="B14772" s="6">
        <v>293.44</v>
      </c>
      <c r="C14772" s="6">
        <v>233.22225</v>
      </c>
      <c r="D14772" s="6">
        <v>0.25819899259182999</v>
      </c>
      <c r="E14772" s="4">
        <f t="shared" si="57"/>
        <v>0.25873616476705924</v>
      </c>
      <c r="F14772" s="4"/>
    </row>
    <row r="14773" spans="1:6" ht="13.2" x14ac:dyDescent="0.25">
      <c r="A14773" s="5">
        <v>44899.458333333336</v>
      </c>
      <c r="B14773" s="6">
        <v>291.93</v>
      </c>
      <c r="C14773" s="6">
        <v>239.63657000000001</v>
      </c>
      <c r="D14773" s="6">
        <v>0.218219740000451</v>
      </c>
      <c r="E14773" s="4">
        <f t="shared" si="57"/>
        <v>0.25716066801327425</v>
      </c>
      <c r="F14773" s="4"/>
    </row>
    <row r="14774" spans="1:6" ht="13.2" x14ac:dyDescent="0.25">
      <c r="A14774" s="5">
        <v>44899.5</v>
      </c>
      <c r="B14774" s="6">
        <v>289.82</v>
      </c>
      <c r="C14774" s="6">
        <v>245.52413000000001</v>
      </c>
      <c r="D14774" s="6">
        <v>0.18041350966196201</v>
      </c>
      <c r="E14774" s="4">
        <f t="shared" si="57"/>
        <v>0.25394447412775556</v>
      </c>
      <c r="F14774" s="4"/>
    </row>
    <row r="14775" spans="1:6" ht="13.2" x14ac:dyDescent="0.25">
      <c r="A14775" s="5">
        <v>44899.541666666664</v>
      </c>
      <c r="B14775" s="6">
        <v>289.95999999999998</v>
      </c>
      <c r="C14775" s="6">
        <v>243.22694000000001</v>
      </c>
      <c r="D14775" s="6">
        <v>0.19213768014349</v>
      </c>
      <c r="E14775" s="4">
        <f t="shared" si="57"/>
        <v>0.24990569872787025</v>
      </c>
      <c r="F14775" s="4"/>
    </row>
    <row r="14776" spans="1:6" ht="13.2" x14ac:dyDescent="0.25">
      <c r="A14776" s="5">
        <v>44899.583333333336</v>
      </c>
      <c r="B14776" s="6">
        <v>283.64999999999998</v>
      </c>
      <c r="C14776" s="6">
        <v>230.35365999999999</v>
      </c>
      <c r="D14776" s="6">
        <v>0.23136745472157799</v>
      </c>
      <c r="E14776" s="4">
        <f t="shared" si="57"/>
        <v>0.24601279203420492</v>
      </c>
      <c r="F14776" s="4"/>
    </row>
    <row r="14777" spans="1:6" ht="13.2" x14ac:dyDescent="0.25">
      <c r="A14777" s="5">
        <v>44899.625</v>
      </c>
      <c r="B14777" s="6">
        <v>300.82</v>
      </c>
      <c r="C14777" s="6">
        <v>207.93925999999999</v>
      </c>
      <c r="D14777" s="6">
        <v>0.44667245617782803</v>
      </c>
      <c r="E14777" s="4">
        <f t="shared" si="57"/>
        <v>0.24652651370702805</v>
      </c>
      <c r="F14777" s="4"/>
    </row>
    <row r="14778" spans="1:6" ht="13.2" x14ac:dyDescent="0.25">
      <c r="A14778" s="5">
        <v>44899.666666666664</v>
      </c>
      <c r="B14778" s="6">
        <v>283.79000000000002</v>
      </c>
      <c r="C14778" s="6">
        <v>186.57012</v>
      </c>
      <c r="D14778" s="6">
        <v>0.52109030106214205</v>
      </c>
      <c r="E14778" s="4">
        <f t="shared" si="57"/>
        <v>0.24371125631626631</v>
      </c>
      <c r="F14778" s="4"/>
    </row>
    <row r="14779" spans="1:6" ht="13.2" x14ac:dyDescent="0.25">
      <c r="A14779" s="5">
        <v>44899.708333333336</v>
      </c>
      <c r="B14779" s="6">
        <v>252.35</v>
      </c>
      <c r="C14779" s="6">
        <v>173.93538000000001</v>
      </c>
      <c r="D14779" s="6">
        <v>0.45082616314173601</v>
      </c>
      <c r="E14779" s="4">
        <f t="shared" si="57"/>
        <v>0.23782896955786351</v>
      </c>
      <c r="F14779" s="4"/>
    </row>
    <row r="14780" spans="1:6" ht="13.2" x14ac:dyDescent="0.25">
      <c r="A14780" s="5">
        <v>44899.75</v>
      </c>
      <c r="B14780" s="6">
        <v>217.02</v>
      </c>
      <c r="C14780" s="6">
        <v>171.83548999999999</v>
      </c>
      <c r="D14780" s="6">
        <v>0.26295214102744402</v>
      </c>
      <c r="E14780" s="4">
        <f t="shared" si="57"/>
        <v>0.22779222281345624</v>
      </c>
      <c r="F14780" s="4"/>
    </row>
    <row r="14781" spans="1:6" ht="13.2" x14ac:dyDescent="0.25">
      <c r="A14781" s="5">
        <v>44899.791666666664</v>
      </c>
      <c r="B14781" s="6">
        <v>193.65</v>
      </c>
      <c r="C14781" s="6">
        <v>175.58761999999999</v>
      </c>
      <c r="D14781" s="6">
        <v>0.102868186265068</v>
      </c>
      <c r="E14781" s="4">
        <f t="shared" si="57"/>
        <v>0.21534912117082725</v>
      </c>
      <c r="F14781" s="4"/>
    </row>
    <row r="14782" spans="1:6" ht="13.2" x14ac:dyDescent="0.25">
      <c r="A14782" s="5">
        <v>44899.833333333336</v>
      </c>
      <c r="B14782" s="6">
        <v>186.18</v>
      </c>
      <c r="C14782" s="6">
        <v>182.9171</v>
      </c>
      <c r="D14782" s="6">
        <v>1.7838135417628999E-2</v>
      </c>
      <c r="E14782" s="4">
        <f t="shared" si="57"/>
        <v>0.20266568043128538</v>
      </c>
      <c r="F14782" s="4"/>
    </row>
    <row r="14783" spans="1:6" ht="13.2" x14ac:dyDescent="0.25">
      <c r="A14783" s="5">
        <v>44899.875</v>
      </c>
      <c r="B14783" s="6">
        <v>181.45</v>
      </c>
      <c r="C14783" s="6">
        <v>196.48246</v>
      </c>
      <c r="D14783" s="6">
        <v>7.6507897956896498E-2</v>
      </c>
      <c r="E14783" s="4">
        <f t="shared" si="57"/>
        <v>0.19662398876566534</v>
      </c>
      <c r="F14783" s="4"/>
    </row>
    <row r="14784" spans="1:6" ht="13.2" x14ac:dyDescent="0.25">
      <c r="A14784" s="5">
        <v>44899.916666666664</v>
      </c>
      <c r="B14784" s="6">
        <v>169.11</v>
      </c>
      <c r="C14784" s="6">
        <v>214.07131999999999</v>
      </c>
      <c r="D14784" s="6">
        <v>0.21002962937772299</v>
      </c>
      <c r="E14784" s="4">
        <f t="shared" si="57"/>
        <v>0.19833991437873819</v>
      </c>
      <c r="F14784" s="4"/>
    </row>
    <row r="14785" spans="1:6" ht="13.2" x14ac:dyDescent="0.25">
      <c r="A14785" s="5">
        <v>44899.958333333336</v>
      </c>
      <c r="B14785" s="6">
        <v>177.48</v>
      </c>
      <c r="C14785" s="6">
        <v>228.92426</v>
      </c>
      <c r="D14785" s="6">
        <v>0.22472174858182301</v>
      </c>
      <c r="E14785" s="4">
        <f t="shared" si="57"/>
        <v>0.20326554087982765</v>
      </c>
      <c r="F14785" s="4"/>
    </row>
    <row r="14786" spans="1:6" ht="13.2" x14ac:dyDescent="0.25">
      <c r="A14786" s="5">
        <v>44897</v>
      </c>
      <c r="B14786" s="6">
        <v>250.61</v>
      </c>
      <c r="C14786" s="6">
        <v>232.89339000000001</v>
      </c>
      <c r="D14786" s="6">
        <v>7.6071759700865701E-2</v>
      </c>
      <c r="E14786" s="4">
        <f t="shared" si="57"/>
        <v>0.20162383118467017</v>
      </c>
      <c r="F14786" s="4"/>
    </row>
    <row r="14787" spans="1:6" ht="13.2" x14ac:dyDescent="0.25">
      <c r="A14787" s="5">
        <v>44897.041666666664</v>
      </c>
      <c r="B14787" s="6">
        <v>269.33999999999997</v>
      </c>
      <c r="C14787" s="6">
        <v>258.62398000000002</v>
      </c>
      <c r="D14787" s="6">
        <v>4.1434750172818301E-2</v>
      </c>
      <c r="E14787" s="4">
        <f t="shared" si="57"/>
        <v>0.19819941179638811</v>
      </c>
      <c r="F14787" s="4"/>
    </row>
    <row r="14788" spans="1:6" ht="13.2" x14ac:dyDescent="0.25">
      <c r="A14788" s="5">
        <v>44897.083333333336</v>
      </c>
      <c r="B14788" s="6">
        <v>269.86</v>
      </c>
      <c r="C14788" s="6">
        <v>269.28093000000001</v>
      </c>
      <c r="D14788" s="6">
        <v>2.1504307787410001E-3</v>
      </c>
      <c r="E14788" s="4">
        <f t="shared" si="57"/>
        <v>0.1938402323077025</v>
      </c>
      <c r="F14788" s="4"/>
    </row>
    <row r="14789" spans="1:6" ht="13.2" x14ac:dyDescent="0.25">
      <c r="A14789" s="5">
        <v>44897.125</v>
      </c>
      <c r="B14789" s="6">
        <v>255.52</v>
      </c>
      <c r="C14789" s="6">
        <v>269.09483999999998</v>
      </c>
      <c r="D14789" s="6">
        <v>5.0446303615483502E-2</v>
      </c>
      <c r="E14789" s="4">
        <f t="shared" si="57"/>
        <v>0.19078999649912443</v>
      </c>
      <c r="F14789" s="4"/>
    </row>
    <row r="14790" spans="1:6" ht="13.2" x14ac:dyDescent="0.25">
      <c r="A14790" s="5">
        <v>44897.166666666664</v>
      </c>
      <c r="B14790" s="6">
        <v>257.42</v>
      </c>
      <c r="C14790" s="6">
        <v>266.33028000000002</v>
      </c>
      <c r="D14790" s="6">
        <v>3.3455752759318197E-2</v>
      </c>
      <c r="E14790" s="4">
        <f t="shared" si="57"/>
        <v>0.18570212428312946</v>
      </c>
      <c r="F14790" s="4"/>
    </row>
    <row r="14791" spans="1:6" ht="13.2" x14ac:dyDescent="0.25">
      <c r="A14791" s="5">
        <v>44897.208333333336</v>
      </c>
      <c r="B14791" s="6">
        <v>265.33</v>
      </c>
      <c r="C14791" s="6">
        <v>265.86207999999999</v>
      </c>
      <c r="D14791" s="6">
        <v>2.00133843833617E-3</v>
      </c>
      <c r="E14791" s="4">
        <f t="shared" si="57"/>
        <v>0.17977566967111533</v>
      </c>
      <c r="F14791" s="4"/>
    </row>
    <row r="14792" spans="1:6" ht="13.2" x14ac:dyDescent="0.25">
      <c r="A14792" s="5">
        <v>44897.25</v>
      </c>
      <c r="B14792" s="6">
        <v>256.70999999999998</v>
      </c>
      <c r="C14792" s="6">
        <v>258.27798000000001</v>
      </c>
      <c r="D14792" s="6">
        <v>6.0709008177934204E-3</v>
      </c>
      <c r="E14792" s="4">
        <f t="shared" si="57"/>
        <v>0.17478450097080203</v>
      </c>
      <c r="F14792" s="4"/>
    </row>
    <row r="14793" spans="1:6" ht="13.2" x14ac:dyDescent="0.25">
      <c r="A14793" s="5">
        <v>44897.291666666664</v>
      </c>
      <c r="B14793" s="6">
        <v>251.3</v>
      </c>
      <c r="C14793" s="6">
        <v>239.80298999999999</v>
      </c>
      <c r="D14793" s="6">
        <v>4.7943564006437102E-2</v>
      </c>
      <c r="E14793" s="4">
        <f t="shared" si="57"/>
        <v>0.17018960198192734</v>
      </c>
      <c r="F14793" s="4"/>
    </row>
    <row r="14794" spans="1:6" ht="13.2" x14ac:dyDescent="0.25">
      <c r="A14794" s="5">
        <v>44897.333333333336</v>
      </c>
      <c r="B14794" s="6">
        <v>252.48</v>
      </c>
      <c r="C14794" s="6">
        <v>230.02887999999999</v>
      </c>
      <c r="D14794" s="6">
        <v>9.7601309887697593E-2</v>
      </c>
      <c r="E14794" s="4">
        <f t="shared" si="57"/>
        <v>0.1667553933399929</v>
      </c>
      <c r="F14794" s="4"/>
    </row>
    <row r="14795" spans="1:6" ht="13.2" x14ac:dyDescent="0.25">
      <c r="A14795" s="5">
        <v>44897.375</v>
      </c>
      <c r="B14795" s="6">
        <v>245.43</v>
      </c>
      <c r="C14795" s="6">
        <v>233.55643000000001</v>
      </c>
      <c r="D14795" s="6">
        <v>5.0838120791621901E-2</v>
      </c>
      <c r="E14795" s="4">
        <f t="shared" si="57"/>
        <v>0.15841076112902971</v>
      </c>
      <c r="F14795" s="4"/>
    </row>
    <row r="14796" spans="1:6" ht="13.2" x14ac:dyDescent="0.25">
      <c r="A14796" s="5">
        <v>44897.416666666664</v>
      </c>
      <c r="B14796" s="6">
        <v>253.63</v>
      </c>
      <c r="C14796" s="6">
        <v>238.11478</v>
      </c>
      <c r="D14796" s="6">
        <v>6.5158576044712493E-2</v>
      </c>
      <c r="E14796" s="4">
        <f t="shared" si="57"/>
        <v>0.15036741043956647</v>
      </c>
      <c r="F14796" s="4"/>
    </row>
    <row r="14797" spans="1:6" ht="13.2" x14ac:dyDescent="0.25">
      <c r="A14797" s="5">
        <v>44897.458333333336</v>
      </c>
      <c r="B14797" s="6">
        <v>254.55</v>
      </c>
      <c r="C14797" s="6">
        <v>237.66540000000001</v>
      </c>
      <c r="D14797" s="6">
        <v>7.1043576389327207E-2</v>
      </c>
      <c r="E14797" s="4">
        <f t="shared" si="57"/>
        <v>0.14423507028910301</v>
      </c>
      <c r="F14797" s="4"/>
    </row>
    <row r="14798" spans="1:6" ht="13.2" x14ac:dyDescent="0.25">
      <c r="A14798" s="5">
        <v>44897.5</v>
      </c>
      <c r="B14798" s="6">
        <v>250.55</v>
      </c>
      <c r="C14798" s="6">
        <v>238.26696999999999</v>
      </c>
      <c r="D14798" s="6">
        <v>5.1551543212221197E-2</v>
      </c>
      <c r="E14798" s="4">
        <f t="shared" si="57"/>
        <v>0.13886582168703046</v>
      </c>
      <c r="F14798" s="4"/>
    </row>
    <row r="14799" spans="1:6" ht="13.2" x14ac:dyDescent="0.25">
      <c r="A14799" s="5">
        <v>44897.541666666664</v>
      </c>
      <c r="B14799" s="6">
        <v>254.93</v>
      </c>
      <c r="C14799" s="6">
        <v>243.01683</v>
      </c>
      <c r="D14799" s="6">
        <v>4.9021995719391101E-2</v>
      </c>
      <c r="E14799" s="4">
        <f t="shared" si="57"/>
        <v>0.13290266816935969</v>
      </c>
      <c r="F14799" s="4"/>
    </row>
    <row r="14800" spans="1:6" ht="13.2" x14ac:dyDescent="0.25">
      <c r="A14800" s="5">
        <v>44897.583333333336</v>
      </c>
      <c r="B14800" s="6">
        <v>253.94</v>
      </c>
      <c r="C14800" s="6">
        <v>243.30177</v>
      </c>
      <c r="D14800" s="6">
        <v>4.3724425021650998E-2</v>
      </c>
      <c r="E14800" s="4">
        <f t="shared" si="57"/>
        <v>0.12508420859852939</v>
      </c>
      <c r="F14800" s="4"/>
    </row>
    <row r="14801" spans="1:6" ht="13.2" x14ac:dyDescent="0.25">
      <c r="A14801" s="5">
        <v>44897.625</v>
      </c>
      <c r="B14801" s="6">
        <v>280.58999999999997</v>
      </c>
      <c r="C14801" s="6">
        <v>229.64773</v>
      </c>
      <c r="D14801" s="6">
        <v>0.22182788395077899</v>
      </c>
      <c r="E14801" s="4">
        <f t="shared" si="57"/>
        <v>0.1157156847557357</v>
      </c>
      <c r="F14801" s="4"/>
    </row>
    <row r="14802" spans="1:6" ht="13.2" x14ac:dyDescent="0.25">
      <c r="A14802" s="5">
        <v>44897.666666666664</v>
      </c>
      <c r="B14802" s="6">
        <v>261.39</v>
      </c>
      <c r="C14802" s="6">
        <v>206.17959999999999</v>
      </c>
      <c r="D14802" s="6">
        <v>0.26777818950080401</v>
      </c>
      <c r="E14802" s="4">
        <f t="shared" si="57"/>
        <v>0.10516101344067992</v>
      </c>
      <c r="F14802" s="4"/>
    </row>
    <row r="14803" spans="1:6" ht="13.2" x14ac:dyDescent="0.25">
      <c r="A14803" s="5">
        <v>44897.708333333336</v>
      </c>
      <c r="B14803" s="6">
        <v>205.77</v>
      </c>
      <c r="C14803" s="6">
        <v>179.27992</v>
      </c>
      <c r="D14803" s="6">
        <v>0.14775820961990599</v>
      </c>
      <c r="E14803" s="4">
        <f t="shared" si="57"/>
        <v>9.2533182043937012E-2</v>
      </c>
      <c r="F14803" s="4"/>
    </row>
    <row r="14804" spans="1:6" ht="13.2" x14ac:dyDescent="0.25">
      <c r="A14804" s="5">
        <v>44897.75</v>
      </c>
      <c r="B14804" s="6">
        <v>189.7</v>
      </c>
      <c r="C14804" s="6">
        <v>161.78138999999999</v>
      </c>
      <c r="D14804" s="6">
        <v>0.17256997235590499</v>
      </c>
      <c r="E14804" s="4">
        <f t="shared" si="57"/>
        <v>8.8767258349289543E-2</v>
      </c>
      <c r="F14804" s="4"/>
    </row>
    <row r="14805" spans="1:6" ht="13.2" x14ac:dyDescent="0.25">
      <c r="A14805" s="5">
        <v>44897.791666666664</v>
      </c>
      <c r="B14805" s="6">
        <v>189.17</v>
      </c>
      <c r="C14805" s="6">
        <v>158.24486999999999</v>
      </c>
      <c r="D14805" s="6">
        <v>0.195425798005331</v>
      </c>
      <c r="E14805" s="4">
        <f t="shared" si="57"/>
        <v>9.2623825505133831E-2</v>
      </c>
      <c r="F14805" s="4"/>
    </row>
    <row r="14806" spans="1:6" ht="13.2" x14ac:dyDescent="0.25">
      <c r="A14806" s="5">
        <v>44897.833333333336</v>
      </c>
      <c r="B14806" s="6">
        <v>198.94</v>
      </c>
      <c r="C14806" s="6">
        <v>161.76068000000001</v>
      </c>
      <c r="D14806" s="6">
        <v>0.22984151649214099</v>
      </c>
      <c r="E14806" s="4">
        <f t="shared" si="57"/>
        <v>0.10145729971657184</v>
      </c>
      <c r="F14806" s="4"/>
    </row>
    <row r="14807" spans="1:6" ht="13.2" x14ac:dyDescent="0.25">
      <c r="A14807" s="5">
        <v>44897.875</v>
      </c>
      <c r="B14807" s="6">
        <v>213.05</v>
      </c>
      <c r="C14807" s="6">
        <v>164.39864</v>
      </c>
      <c r="D14807" s="6">
        <v>0.29593529484185499</v>
      </c>
      <c r="E14807" s="4">
        <f t="shared" si="57"/>
        <v>0.11060010792011178</v>
      </c>
      <c r="F14807" s="4"/>
    </row>
    <row r="14808" spans="1:6" ht="13.2" x14ac:dyDescent="0.25">
      <c r="A14808" s="5">
        <v>44897.916666666664</v>
      </c>
      <c r="B14808" s="6">
        <v>239.77</v>
      </c>
      <c r="C14808" s="6">
        <v>171.13337999999999</v>
      </c>
      <c r="D14808" s="6">
        <v>0.4010709073823</v>
      </c>
      <c r="E14808" s="4">
        <f t="shared" si="57"/>
        <v>0.11856016117030248</v>
      </c>
      <c r="F14808" s="4"/>
    </row>
    <row r="14809" spans="1:6" ht="13.2" x14ac:dyDescent="0.25">
      <c r="A14809" s="5">
        <v>44897.958333333336</v>
      </c>
      <c r="B14809" s="6">
        <v>259.82</v>
      </c>
      <c r="C14809" s="6">
        <v>192.80789999999999</v>
      </c>
      <c r="D14809" s="6">
        <v>0.34755889151844899</v>
      </c>
      <c r="E14809" s="4">
        <f t="shared" si="57"/>
        <v>0.12367837545932857</v>
      </c>
      <c r="F14809" s="4"/>
    </row>
    <row r="14810" spans="1:6" ht="13.2" x14ac:dyDescent="0.25">
      <c r="A14810" s="5">
        <v>44898</v>
      </c>
      <c r="B14810" s="6">
        <v>292.19</v>
      </c>
      <c r="C14810" s="6">
        <v>243.68546000000001</v>
      </c>
      <c r="D14810" s="6">
        <v>0.199045687830533</v>
      </c>
      <c r="E14810" s="4">
        <f t="shared" si="57"/>
        <v>0.12880228913139805</v>
      </c>
      <c r="F14810" s="4"/>
    </row>
    <row r="14811" spans="1:6" ht="13.2" x14ac:dyDescent="0.25">
      <c r="A14811" s="5">
        <v>44898.041666666664</v>
      </c>
      <c r="B14811" s="6">
        <v>307.33999999999997</v>
      </c>
      <c r="C14811" s="6">
        <v>265.01560999999998</v>
      </c>
      <c r="D14811" s="6">
        <v>0.15970527170078699</v>
      </c>
      <c r="E14811" s="4">
        <f t="shared" si="57"/>
        <v>0.13373022752839675</v>
      </c>
      <c r="F14811" s="4"/>
    </row>
    <row r="14812" spans="1:6" ht="13.2" x14ac:dyDescent="0.25">
      <c r="A14812" s="5">
        <v>44898.083333333336</v>
      </c>
      <c r="B14812" s="6">
        <v>309.16000000000003</v>
      </c>
      <c r="C14812" s="6">
        <v>273.209</v>
      </c>
      <c r="D14812" s="6">
        <v>0.131587905230062</v>
      </c>
      <c r="E14812" s="4">
        <f t="shared" si="57"/>
        <v>0.13912345563053513</v>
      </c>
      <c r="F14812" s="4"/>
    </row>
    <row r="14813" spans="1:6" ht="13.2" x14ac:dyDescent="0.25">
      <c r="A14813" s="5">
        <v>44898.125</v>
      </c>
      <c r="B14813" s="6">
        <v>303.02</v>
      </c>
      <c r="C14813" s="6">
        <v>272.42997000000003</v>
      </c>
      <c r="D14813" s="6">
        <v>0.112285847258287</v>
      </c>
      <c r="E14813" s="4">
        <f t="shared" si="57"/>
        <v>0.14170010328231861</v>
      </c>
      <c r="F14813" s="4"/>
    </row>
    <row r="14814" spans="1:6" ht="13.2" x14ac:dyDescent="0.25">
      <c r="A14814" s="5">
        <v>44898.166666666664</v>
      </c>
      <c r="B14814" s="6">
        <v>303.45999999999998</v>
      </c>
      <c r="C14814" s="6">
        <v>269.64524999999998</v>
      </c>
      <c r="D14814" s="6">
        <v>0.12540458250238001</v>
      </c>
      <c r="E14814" s="4">
        <f t="shared" si="57"/>
        <v>0.14553130452161286</v>
      </c>
      <c r="F14814" s="4"/>
    </row>
    <row r="14815" spans="1:6" ht="13.2" x14ac:dyDescent="0.25">
      <c r="A14815" s="5">
        <v>44898.208333333336</v>
      </c>
      <c r="B14815" s="6">
        <v>301.14</v>
      </c>
      <c r="C14815" s="6">
        <v>269.22778</v>
      </c>
      <c r="D14815" s="6">
        <v>0.118532418905656</v>
      </c>
      <c r="E14815" s="4">
        <f t="shared" ref="E14815:E15069" si="58">AVERAGE(D14792:D14815)</f>
        <v>0.15038676620775118</v>
      </c>
      <c r="F14815" s="4"/>
    </row>
    <row r="14816" spans="1:6" ht="13.2" x14ac:dyDescent="0.25">
      <c r="A14816" s="5">
        <v>44898.25</v>
      </c>
      <c r="B14816" s="6">
        <v>297.95999999999998</v>
      </c>
      <c r="C14816" s="6">
        <v>266.76992999999999</v>
      </c>
      <c r="D14816" s="6">
        <v>0.11691748766437</v>
      </c>
      <c r="E14816" s="4">
        <f t="shared" si="58"/>
        <v>0.15500537399302519</v>
      </c>
      <c r="F14816" s="4"/>
    </row>
    <row r="14817" spans="1:6" ht="13.2" x14ac:dyDescent="0.25">
      <c r="A14817" s="5">
        <v>44898.291666666664</v>
      </c>
      <c r="B14817" s="6">
        <v>291.07</v>
      </c>
      <c r="C14817" s="6">
        <v>259.74797000000001</v>
      </c>
      <c r="D14817" s="6">
        <v>0.120586235957878</v>
      </c>
      <c r="E14817" s="4">
        <f t="shared" si="58"/>
        <v>0.1580321519910019</v>
      </c>
      <c r="F14817" s="4"/>
    </row>
    <row r="14818" spans="1:6" ht="13.2" x14ac:dyDescent="0.25">
      <c r="A14818" s="5">
        <v>44898.333333333336</v>
      </c>
      <c r="B14818" s="6">
        <v>288.77</v>
      </c>
      <c r="C14818" s="6">
        <v>256.88177999999999</v>
      </c>
      <c r="D14818" s="6">
        <v>0.124135779501372</v>
      </c>
      <c r="E14818" s="4">
        <f t="shared" si="58"/>
        <v>0.15913775489157167</v>
      </c>
      <c r="F14818" s="4"/>
    </row>
    <row r="14819" spans="1:6" ht="13.2" x14ac:dyDescent="0.25">
      <c r="A14819" s="5">
        <v>44898.375</v>
      </c>
      <c r="B14819" s="6">
        <v>291.02</v>
      </c>
      <c r="C14819" s="6">
        <v>257.95441</v>
      </c>
      <c r="D14819" s="6">
        <v>0.12818385233266599</v>
      </c>
      <c r="E14819" s="4">
        <f t="shared" si="58"/>
        <v>0.16236049370578184</v>
      </c>
      <c r="F14819" s="4"/>
    </row>
    <row r="14820" spans="1:6" ht="13.2" x14ac:dyDescent="0.25">
      <c r="A14820" s="5">
        <v>44898.416666666664</v>
      </c>
      <c r="B14820" s="6">
        <v>292.58</v>
      </c>
      <c r="C14820" s="6">
        <v>258.77188999999998</v>
      </c>
      <c r="D14820" s="6">
        <v>0.13064830959807799</v>
      </c>
      <c r="E14820" s="4">
        <f t="shared" si="58"/>
        <v>0.16508923260383876</v>
      </c>
      <c r="F14820" s="4"/>
    </row>
    <row r="14821" spans="1:6" ht="13.2" x14ac:dyDescent="0.25">
      <c r="A14821" s="5">
        <v>44898.458333333336</v>
      </c>
      <c r="B14821" s="6">
        <v>302.64</v>
      </c>
      <c r="C14821" s="6">
        <v>258.08100000000002</v>
      </c>
      <c r="D14821" s="6">
        <v>0.1726550966557</v>
      </c>
      <c r="E14821" s="4">
        <f t="shared" si="58"/>
        <v>0.16932304594827097</v>
      </c>
      <c r="F14821" s="4"/>
    </row>
    <row r="14822" spans="1:6" ht="13.2" x14ac:dyDescent="0.25">
      <c r="A14822" s="5">
        <v>44898.5</v>
      </c>
      <c r="B14822" s="6">
        <v>308.73</v>
      </c>
      <c r="C14822" s="6">
        <v>259.14994999999999</v>
      </c>
      <c r="D14822" s="6">
        <v>0.191317999482539</v>
      </c>
      <c r="E14822" s="4">
        <f t="shared" si="58"/>
        <v>0.17514664829286755</v>
      </c>
      <c r="F14822" s="4"/>
    </row>
    <row r="14823" spans="1:6" ht="13.2" x14ac:dyDescent="0.25">
      <c r="A14823" s="5">
        <v>44898.541666666664</v>
      </c>
      <c r="B14823" s="6">
        <v>311.01</v>
      </c>
      <c r="C14823" s="6">
        <v>262.98050000000001</v>
      </c>
      <c r="D14823" s="6">
        <v>0.18263521439802499</v>
      </c>
      <c r="E14823" s="4">
        <f t="shared" si="58"/>
        <v>0.18071386573781065</v>
      </c>
      <c r="F14823" s="4"/>
    </row>
    <row r="14824" spans="1:6" ht="13.2" x14ac:dyDescent="0.25">
      <c r="A14824" s="5">
        <v>44898.583333333336</v>
      </c>
      <c r="B14824" s="6">
        <v>301.62</v>
      </c>
      <c r="C14824" s="6">
        <v>260.72383000000002</v>
      </c>
      <c r="D14824" s="6">
        <v>0.156856279688741</v>
      </c>
      <c r="E14824" s="4">
        <f t="shared" si="58"/>
        <v>0.18542769301560602</v>
      </c>
      <c r="F14824" s="4"/>
    </row>
    <row r="14825" spans="1:6" ht="13.2" x14ac:dyDescent="0.25">
      <c r="A14825" s="5">
        <v>44898.625</v>
      </c>
      <c r="B14825" s="6">
        <v>295.29000000000002</v>
      </c>
      <c r="C14825" s="6">
        <v>238.67455000000001</v>
      </c>
      <c r="D14825" s="6">
        <v>0.237207737481855</v>
      </c>
      <c r="E14825" s="4">
        <f t="shared" si="58"/>
        <v>0.18606852024606754</v>
      </c>
      <c r="F14825" s="4"/>
    </row>
    <row r="14826" spans="1:6" ht="13.2" x14ac:dyDescent="0.25">
      <c r="A14826" s="5">
        <v>44898.666666666664</v>
      </c>
      <c r="B14826" s="6">
        <v>293.45</v>
      </c>
      <c r="C14826" s="6">
        <v>204.37512000000001</v>
      </c>
      <c r="D14826" s="6">
        <v>0.43584013553117401</v>
      </c>
      <c r="E14826" s="4">
        <f t="shared" si="58"/>
        <v>0.19307110133066627</v>
      </c>
      <c r="F14826" s="4"/>
    </row>
    <row r="14827" spans="1:6" ht="13.2" x14ac:dyDescent="0.25">
      <c r="A14827" s="5">
        <v>44898.708333333336</v>
      </c>
      <c r="B14827" s="6">
        <v>272.79000000000002</v>
      </c>
      <c r="C14827" s="6">
        <v>175.29193000000001</v>
      </c>
      <c r="D14827" s="6">
        <v>0.55620398497523504</v>
      </c>
      <c r="E14827" s="4">
        <f t="shared" si="58"/>
        <v>0.21008967530380496</v>
      </c>
      <c r="F14827" s="4"/>
    </row>
    <row r="14828" spans="1:6" ht="13.2" x14ac:dyDescent="0.25">
      <c r="A14828" s="5">
        <v>44898.75</v>
      </c>
      <c r="B14828" s="6">
        <v>253.81</v>
      </c>
      <c r="C14828" s="6">
        <v>164.73242999999999</v>
      </c>
      <c r="D14828" s="6">
        <v>0.540740945787056</v>
      </c>
      <c r="E14828" s="4">
        <f t="shared" si="58"/>
        <v>0.22543013253010291</v>
      </c>
      <c r="F14828" s="4"/>
    </row>
    <row r="14829" spans="1:6" ht="13.2" x14ac:dyDescent="0.25">
      <c r="A14829" s="5">
        <v>44898.791666666664</v>
      </c>
      <c r="B14829" s="6">
        <v>241.07</v>
      </c>
      <c r="C14829" s="6">
        <v>166.53103999999999</v>
      </c>
      <c r="D14829" s="6">
        <v>0.44759799734632</v>
      </c>
      <c r="E14829" s="4">
        <f t="shared" si="58"/>
        <v>0.23593730750264411</v>
      </c>
      <c r="F14829" s="4"/>
    </row>
    <row r="14830" spans="1:6" ht="13.2" x14ac:dyDescent="0.25">
      <c r="A14830" s="5">
        <v>44898.833333333336</v>
      </c>
      <c r="B14830" s="6">
        <v>235.49</v>
      </c>
      <c r="C14830" s="6">
        <v>170.40980999999999</v>
      </c>
      <c r="D14830" s="6">
        <v>0.38190401127728502</v>
      </c>
      <c r="E14830" s="4">
        <f t="shared" si="58"/>
        <v>0.2422732447853585</v>
      </c>
      <c r="F14830" s="4"/>
    </row>
    <row r="14831" spans="1:6" ht="13.2" x14ac:dyDescent="0.25">
      <c r="A14831" s="5">
        <v>44898.875</v>
      </c>
      <c r="B14831" s="6">
        <v>232.8</v>
      </c>
      <c r="C14831" s="6">
        <v>176.46850000000001</v>
      </c>
      <c r="D14831" s="6">
        <v>0.31921561071805998</v>
      </c>
      <c r="E14831" s="4">
        <f t="shared" si="58"/>
        <v>0.24324325794686705</v>
      </c>
      <c r="F14831" s="4"/>
    </row>
    <row r="14832" spans="1:6" ht="13.2" x14ac:dyDescent="0.25">
      <c r="A14832" s="5">
        <v>44898.916666666664</v>
      </c>
      <c r="B14832" s="6">
        <v>243.22</v>
      </c>
      <c r="C14832" s="6">
        <v>189.29837000000001</v>
      </c>
      <c r="D14832" s="6">
        <v>0.28484994350453102</v>
      </c>
      <c r="E14832" s="4">
        <f t="shared" si="58"/>
        <v>0.23840071778529329</v>
      </c>
      <c r="F14832" s="4"/>
    </row>
    <row r="14833" spans="1:6" ht="13.2" x14ac:dyDescent="0.25">
      <c r="A14833" s="5">
        <v>44898.958333333336</v>
      </c>
      <c r="B14833" s="6">
        <v>249.1</v>
      </c>
      <c r="C14833" s="6">
        <v>211.00372999999999</v>
      </c>
      <c r="D14833" s="6">
        <v>0.18054785097874801</v>
      </c>
      <c r="E14833" s="4">
        <f t="shared" si="58"/>
        <v>0.23144192442947242</v>
      </c>
      <c r="F14833" s="4"/>
    </row>
    <row r="14834" spans="1:6" ht="13.2" x14ac:dyDescent="0.25">
      <c r="A14834" s="5">
        <v>44899</v>
      </c>
      <c r="B14834" s="6">
        <v>272.10000000000002</v>
      </c>
      <c r="C14834" s="6">
        <v>234.66561999999999</v>
      </c>
      <c r="D14834" s="6">
        <v>0.159522217187162</v>
      </c>
      <c r="E14834" s="4">
        <f t="shared" si="58"/>
        <v>0.22979511315266532</v>
      </c>
      <c r="F14834" s="4"/>
    </row>
    <row r="14835" spans="1:6" ht="13.2" x14ac:dyDescent="0.25">
      <c r="A14835" s="5">
        <v>44899.041666666664</v>
      </c>
      <c r="B14835" s="6">
        <v>286.32</v>
      </c>
      <c r="C14835" s="6">
        <v>260.23324000000002</v>
      </c>
      <c r="D14835" s="6">
        <v>0.100243765938586</v>
      </c>
      <c r="E14835" s="4">
        <f t="shared" si="58"/>
        <v>0.22731755041257362</v>
      </c>
      <c r="F14835" s="4"/>
    </row>
    <row r="14836" spans="1:6" ht="13.2" x14ac:dyDescent="0.25">
      <c r="A14836" s="5">
        <v>44899.083333333336</v>
      </c>
      <c r="B14836" s="6">
        <v>288.75</v>
      </c>
      <c r="C14836" s="6">
        <v>273.98475999999999</v>
      </c>
      <c r="D14836" s="6">
        <v>5.3890734652540503E-2</v>
      </c>
      <c r="E14836" s="4">
        <f t="shared" si="58"/>
        <v>0.22408016830517688</v>
      </c>
      <c r="F14836" s="4"/>
    </row>
    <row r="14837" spans="1:6" ht="13.2" x14ac:dyDescent="0.25">
      <c r="A14837" s="5">
        <v>44899.125</v>
      </c>
      <c r="B14837" s="6">
        <v>293.62</v>
      </c>
      <c r="C14837" s="6">
        <v>274.41368999999997</v>
      </c>
      <c r="D14837" s="6">
        <v>6.9990349242415803E-2</v>
      </c>
      <c r="E14837" s="4">
        <f t="shared" si="58"/>
        <v>0.22231785588784894</v>
      </c>
      <c r="F14837" s="4"/>
    </row>
    <row r="14838" spans="1:6" ht="13.2" x14ac:dyDescent="0.25">
      <c r="A14838" s="5">
        <v>44899.166666666664</v>
      </c>
      <c r="B14838" s="6">
        <v>297</v>
      </c>
      <c r="C14838" s="6">
        <v>268.32889</v>
      </c>
      <c r="D14838" s="6">
        <v>0.106850626483044</v>
      </c>
      <c r="E14838" s="4">
        <f t="shared" si="58"/>
        <v>0.22154477438704326</v>
      </c>
      <c r="F14838" s="4"/>
    </row>
    <row r="14839" spans="1:6" ht="13.2" x14ac:dyDescent="0.25">
      <c r="A14839" s="5">
        <v>44899.208333333336</v>
      </c>
      <c r="B14839" s="6">
        <v>290.08</v>
      </c>
      <c r="C14839" s="6">
        <v>264.86270000000002</v>
      </c>
      <c r="D14839" s="6">
        <v>9.5208951656839402E-2</v>
      </c>
      <c r="E14839" s="4">
        <f t="shared" si="58"/>
        <v>0.22057296325167589</v>
      </c>
      <c r="F14839" s="4"/>
    </row>
    <row r="14840" spans="1:6" ht="13.2" x14ac:dyDescent="0.25">
      <c r="A14840" s="5">
        <v>44899.25</v>
      </c>
      <c r="B14840" s="6">
        <v>281.07</v>
      </c>
      <c r="C14840" s="6">
        <v>262.58602000000002</v>
      </c>
      <c r="D14840" s="6">
        <v>7.0392094750512502E-2</v>
      </c>
      <c r="E14840" s="4">
        <f t="shared" si="58"/>
        <v>0.21863440521359848</v>
      </c>
      <c r="F14840" s="4"/>
    </row>
    <row r="14841" spans="1:6" ht="13.2" x14ac:dyDescent="0.25">
      <c r="A14841" s="5">
        <v>44899.291666666664</v>
      </c>
      <c r="B14841" s="6">
        <v>281.72000000000003</v>
      </c>
      <c r="C14841" s="6">
        <v>257.64366000000001</v>
      </c>
      <c r="D14841" s="6">
        <v>9.3448214483523501E-2</v>
      </c>
      <c r="E14841" s="4">
        <f t="shared" si="58"/>
        <v>0.21750365431883376</v>
      </c>
      <c r="F14841" s="4"/>
    </row>
    <row r="14842" spans="1:6" ht="13.2" x14ac:dyDescent="0.25">
      <c r="A14842" s="5">
        <v>44899.333333333336</v>
      </c>
      <c r="B14842" s="6">
        <v>281.58999999999997</v>
      </c>
      <c r="C14842" s="6">
        <v>255.05654000000001</v>
      </c>
      <c r="D14842" s="6">
        <v>0.104029718273446</v>
      </c>
      <c r="E14842" s="4">
        <f t="shared" si="58"/>
        <v>0.21666590176767012</v>
      </c>
      <c r="F14842" s="4"/>
    </row>
    <row r="14843" spans="1:6" ht="13.2" x14ac:dyDescent="0.25">
      <c r="A14843" s="5">
        <v>44899.375</v>
      </c>
      <c r="B14843" s="6">
        <v>293.07</v>
      </c>
      <c r="C14843" s="6">
        <v>254.97362000000001</v>
      </c>
      <c r="D14843" s="6">
        <v>0.14941302555142699</v>
      </c>
      <c r="E14843" s="4">
        <f t="shared" si="58"/>
        <v>0.21755045065178516</v>
      </c>
      <c r="F14843" s="4"/>
    </row>
    <row r="14844" spans="1:6" ht="13.2" x14ac:dyDescent="0.25">
      <c r="A14844" s="5">
        <v>44899.416666666664</v>
      </c>
      <c r="B14844" s="6">
        <v>293.44</v>
      </c>
      <c r="C14844" s="6">
        <v>256.32830999999999</v>
      </c>
      <c r="D14844" s="6">
        <v>0.144781861980052</v>
      </c>
      <c r="E14844" s="4">
        <f t="shared" si="58"/>
        <v>0.21813934866770071</v>
      </c>
      <c r="F14844" s="4"/>
    </row>
    <row r="14845" spans="1:6" ht="13.2" x14ac:dyDescent="0.25">
      <c r="A14845" s="5">
        <v>44899.458333333336</v>
      </c>
      <c r="B14845" s="6">
        <v>291.93</v>
      </c>
      <c r="C14845" s="6">
        <v>258.42543999999998</v>
      </c>
      <c r="D14845" s="6">
        <v>0.12964884571735599</v>
      </c>
      <c r="E14845" s="4">
        <f t="shared" si="58"/>
        <v>0.21634742154526976</v>
      </c>
      <c r="F14845" s="4"/>
    </row>
    <row r="14846" spans="1:6" ht="13.2" x14ac:dyDescent="0.25">
      <c r="A14846" s="5">
        <v>44899.5</v>
      </c>
      <c r="B14846" s="6">
        <v>289.82</v>
      </c>
      <c r="C14846" s="6">
        <v>261.45368999999999</v>
      </c>
      <c r="D14846" s="6">
        <v>0.108494586555653</v>
      </c>
      <c r="E14846" s="4">
        <f t="shared" si="58"/>
        <v>0.21289644600664948</v>
      </c>
      <c r="F14846" s="4"/>
    </row>
    <row r="14847" spans="1:6" ht="13.2" x14ac:dyDescent="0.25">
      <c r="A14847" s="5">
        <v>44899.541666666664</v>
      </c>
      <c r="B14847" s="6">
        <v>289.95999999999998</v>
      </c>
      <c r="C14847" s="6">
        <v>264.64850000000001</v>
      </c>
      <c r="D14847" s="6">
        <v>9.5641955272748394E-2</v>
      </c>
      <c r="E14847" s="4">
        <f t="shared" si="58"/>
        <v>0.20927172687642961</v>
      </c>
      <c r="F14847" s="4"/>
    </row>
    <row r="14848" spans="1:6" ht="13.2" x14ac:dyDescent="0.25">
      <c r="A14848" s="5">
        <v>44899.583333333336</v>
      </c>
      <c r="B14848" s="6">
        <v>283.64999999999998</v>
      </c>
      <c r="C14848" s="6">
        <v>262.46956999999998</v>
      </c>
      <c r="D14848" s="6">
        <v>8.0696707050649699E-2</v>
      </c>
      <c r="E14848" s="4">
        <f t="shared" si="58"/>
        <v>0.20609841134984253</v>
      </c>
      <c r="F14848" s="4"/>
    </row>
    <row r="14849" spans="1:6" ht="13.2" x14ac:dyDescent="0.25">
      <c r="A14849" s="5">
        <v>44899.625</v>
      </c>
      <c r="B14849" s="6">
        <v>300.82</v>
      </c>
      <c r="C14849" s="6">
        <v>242.71206000000001</v>
      </c>
      <c r="D14849" s="6">
        <v>0.23941101237408599</v>
      </c>
      <c r="E14849" s="4">
        <f t="shared" si="58"/>
        <v>0.20619021447035213</v>
      </c>
      <c r="F14849" s="4"/>
    </row>
    <row r="14850" spans="1:6" ht="13.2" x14ac:dyDescent="0.25">
      <c r="A14850" s="5">
        <v>44899.666666666664</v>
      </c>
      <c r="B14850" s="6">
        <v>283.79000000000002</v>
      </c>
      <c r="C14850" s="6">
        <v>210.06407999999999</v>
      </c>
      <c r="D14850" s="6">
        <v>0.35096871392767398</v>
      </c>
      <c r="E14850" s="4">
        <f t="shared" si="58"/>
        <v>0.20265390523687299</v>
      </c>
      <c r="F14850" s="4"/>
    </row>
    <row r="14851" spans="1:6" ht="13.2" x14ac:dyDescent="0.25">
      <c r="A14851" s="5">
        <v>44899.708333333336</v>
      </c>
      <c r="B14851" s="6">
        <v>252.35</v>
      </c>
      <c r="C14851" s="6">
        <v>179.67509999999999</v>
      </c>
      <c r="D14851" s="6">
        <v>0.40447952999608699</v>
      </c>
      <c r="E14851" s="4">
        <f t="shared" si="58"/>
        <v>0.19633205294607514</v>
      </c>
      <c r="F14851" s="4"/>
    </row>
    <row r="14852" spans="1:6" ht="13.2" x14ac:dyDescent="0.25">
      <c r="A14852" s="5">
        <v>44899.75</v>
      </c>
      <c r="B14852" s="6">
        <v>217.02</v>
      </c>
      <c r="C14852" s="6">
        <v>165.86793</v>
      </c>
      <c r="D14852" s="6">
        <v>0.30839035611042998</v>
      </c>
      <c r="E14852" s="4">
        <f t="shared" si="58"/>
        <v>0.18665077837621569</v>
      </c>
      <c r="F14852" s="4"/>
    </row>
    <row r="14853" spans="1:6" ht="13.2" x14ac:dyDescent="0.25">
      <c r="A14853" s="5">
        <v>44899.791666666664</v>
      </c>
      <c r="B14853" s="6">
        <v>193.65</v>
      </c>
      <c r="C14853" s="6">
        <v>165.46734000000001</v>
      </c>
      <c r="D14853" s="6">
        <v>0.17032158732955999</v>
      </c>
      <c r="E14853" s="4">
        <f t="shared" si="58"/>
        <v>0.17509759462551736</v>
      </c>
      <c r="F14853" s="4"/>
    </row>
    <row r="14854" spans="1:6" ht="13.2" x14ac:dyDescent="0.25">
      <c r="A14854" s="5">
        <v>44899.833333333336</v>
      </c>
      <c r="B14854" s="6">
        <v>186.18</v>
      </c>
      <c r="C14854" s="6">
        <v>169.16388000000001</v>
      </c>
      <c r="D14854" s="6">
        <v>0.100589558480214</v>
      </c>
      <c r="E14854" s="4">
        <f t="shared" si="58"/>
        <v>0.16337615909230607</v>
      </c>
      <c r="F14854" s="4"/>
    </row>
    <row r="14855" spans="1:6" ht="13.2" x14ac:dyDescent="0.25">
      <c r="A14855" s="5">
        <v>44899.875</v>
      </c>
      <c r="B14855" s="6">
        <v>181.45</v>
      </c>
      <c r="C14855" s="6">
        <v>174.70316</v>
      </c>
      <c r="D14855" s="6">
        <v>3.8618877872615399E-2</v>
      </c>
      <c r="E14855" s="4">
        <f t="shared" si="58"/>
        <v>0.15168462855707918</v>
      </c>
      <c r="F14855" s="4"/>
    </row>
    <row r="14856" spans="1:6" ht="13.2" x14ac:dyDescent="0.25">
      <c r="A14856" s="5">
        <v>44899.916666666664</v>
      </c>
      <c r="B14856" s="6">
        <v>169.11</v>
      </c>
      <c r="C14856" s="6">
        <v>184.59099000000001</v>
      </c>
      <c r="D14856" s="6">
        <v>8.3866444402297097E-2</v>
      </c>
      <c r="E14856" s="4">
        <f t="shared" si="58"/>
        <v>0.14331031609448611</v>
      </c>
      <c r="F14856" s="4"/>
    </row>
    <row r="14857" spans="1:6" ht="13.2" x14ac:dyDescent="0.25">
      <c r="A14857" s="5">
        <v>44899.958333333336</v>
      </c>
      <c r="B14857" s="6">
        <v>177.48</v>
      </c>
      <c r="C14857" s="6">
        <v>202.62841</v>
      </c>
      <c r="D14857" s="6">
        <v>0.124110977330375</v>
      </c>
      <c r="E14857" s="4">
        <f t="shared" si="58"/>
        <v>0.14095877969247059</v>
      </c>
      <c r="F14857" s="4"/>
    </row>
    <row r="14858" spans="1:6" ht="13.2" x14ac:dyDescent="0.25">
      <c r="A14858" s="5">
        <v>44900</v>
      </c>
      <c r="B14858" s="6">
        <v>225.51</v>
      </c>
      <c r="C14858" s="6">
        <v>230.70526000000001</v>
      </c>
      <c r="D14858" s="6">
        <v>2.2519035760173001E-2</v>
      </c>
      <c r="E14858" s="4">
        <f t="shared" si="58"/>
        <v>0.13525031379967939</v>
      </c>
      <c r="F14858" s="4"/>
    </row>
    <row r="14859" spans="1:6" ht="13.2" x14ac:dyDescent="0.25">
      <c r="A14859" s="5">
        <v>44900.041666666664</v>
      </c>
      <c r="B14859" s="6">
        <v>273.48</v>
      </c>
      <c r="C14859" s="6">
        <v>257.13547999999997</v>
      </c>
      <c r="D14859" s="6">
        <v>6.3563845798331797E-2</v>
      </c>
      <c r="E14859" s="4">
        <f t="shared" si="58"/>
        <v>0.13372198379383546</v>
      </c>
      <c r="F14859" s="4"/>
    </row>
    <row r="14860" spans="1:6" ht="13.2" x14ac:dyDescent="0.25">
      <c r="A14860" s="5">
        <v>44900.083333333336</v>
      </c>
      <c r="B14860" s="6">
        <v>282.95999999999998</v>
      </c>
      <c r="C14860" s="6">
        <v>265.41896000000003</v>
      </c>
      <c r="D14860" s="6">
        <v>6.6088119703279394E-2</v>
      </c>
      <c r="E14860" s="4">
        <f t="shared" si="58"/>
        <v>0.13423020817094958</v>
      </c>
      <c r="F14860" s="4"/>
    </row>
    <row r="14861" spans="1:6" ht="13.2" x14ac:dyDescent="0.25">
      <c r="A14861" s="5">
        <v>44900.125</v>
      </c>
      <c r="B14861" s="6">
        <v>284.75</v>
      </c>
      <c r="C14861" s="6">
        <v>260.82997999999998</v>
      </c>
      <c r="D14861" s="6">
        <v>9.1707325975334597E-2</v>
      </c>
      <c r="E14861" s="4">
        <f t="shared" si="58"/>
        <v>0.13513508220148784</v>
      </c>
      <c r="F14861" s="4"/>
    </row>
    <row r="14862" spans="1:6" ht="13.2" x14ac:dyDescent="0.25">
      <c r="A14862" s="5">
        <v>44900.166666666664</v>
      </c>
      <c r="B14862" s="6">
        <v>283.49</v>
      </c>
      <c r="C14862" s="6">
        <v>255.90298999999999</v>
      </c>
      <c r="D14862" s="6">
        <v>0.10780260910589599</v>
      </c>
      <c r="E14862" s="4">
        <f t="shared" si="58"/>
        <v>0.13517474814410668</v>
      </c>
      <c r="F14862" s="4"/>
    </row>
    <row r="14863" spans="1:6" ht="13.2" x14ac:dyDescent="0.25">
      <c r="A14863" s="5">
        <v>44900.208333333336</v>
      </c>
      <c r="B14863" s="6">
        <v>287.64</v>
      </c>
      <c r="C14863" s="6">
        <v>255.4693</v>
      </c>
      <c r="D14863" s="6">
        <v>0.125927851213433</v>
      </c>
      <c r="E14863" s="4">
        <f t="shared" si="58"/>
        <v>0.13645470229229809</v>
      </c>
      <c r="F14863" s="4"/>
    </row>
    <row r="14864" spans="1:6" ht="13.2" x14ac:dyDescent="0.25">
      <c r="A14864" s="5">
        <v>44900.25</v>
      </c>
      <c r="B14864" s="6">
        <v>285.61</v>
      </c>
      <c r="C14864" s="6">
        <v>252.27969999999999</v>
      </c>
      <c r="D14864" s="6">
        <v>0.13211645645686099</v>
      </c>
      <c r="E14864" s="4">
        <f t="shared" si="58"/>
        <v>0.13902655069672928</v>
      </c>
      <c r="F14864" s="4"/>
    </row>
    <row r="14865" spans="1:6" ht="13.2" x14ac:dyDescent="0.25">
      <c r="A14865" s="5">
        <v>44900.291666666664</v>
      </c>
      <c r="B14865" s="6">
        <v>277.57</v>
      </c>
      <c r="C14865" s="6">
        <v>243.69794999999999</v>
      </c>
      <c r="D14865" s="6">
        <v>0.13899193653455</v>
      </c>
      <c r="E14865" s="4">
        <f t="shared" si="58"/>
        <v>0.1409242057821887</v>
      </c>
      <c r="F14865" s="4"/>
    </row>
    <row r="14866" spans="1:6" ht="13.2" x14ac:dyDescent="0.25">
      <c r="A14866" s="5">
        <v>44900.333333333336</v>
      </c>
      <c r="B14866" s="6">
        <v>276</v>
      </c>
      <c r="C14866" s="6">
        <v>239.08229</v>
      </c>
      <c r="D14866" s="6">
        <v>0.15441423954906899</v>
      </c>
      <c r="E14866" s="4">
        <f t="shared" si="58"/>
        <v>0.14302356083533968</v>
      </c>
      <c r="F14866" s="4"/>
    </row>
    <row r="14867" spans="1:6" ht="13.2" x14ac:dyDescent="0.25">
      <c r="A14867" s="5">
        <v>44900.375</v>
      </c>
      <c r="B14867" s="6">
        <v>261.20999999999998</v>
      </c>
      <c r="C14867" s="6">
        <v>239.18218999999999</v>
      </c>
      <c r="D14867" s="6">
        <v>9.2096363863881203E-2</v>
      </c>
      <c r="E14867" s="4">
        <f t="shared" si="58"/>
        <v>0.14063536659835862</v>
      </c>
      <c r="F14867" s="4"/>
    </row>
    <row r="14868" spans="1:6" ht="13.2" x14ac:dyDescent="0.25">
      <c r="A14868" s="5">
        <v>44900.416666666664</v>
      </c>
      <c r="B14868" s="6">
        <v>261.39999999999998</v>
      </c>
      <c r="C14868" s="6">
        <v>242.24489</v>
      </c>
      <c r="D14868" s="6">
        <v>7.9073329472501896E-2</v>
      </c>
      <c r="E14868" s="4">
        <f t="shared" si="58"/>
        <v>0.13789751107721071</v>
      </c>
      <c r="F14868" s="4"/>
    </row>
    <row r="14869" spans="1:6" ht="13.2" x14ac:dyDescent="0.25">
      <c r="A14869" s="5">
        <v>44900.458333333336</v>
      </c>
      <c r="B14869" s="6">
        <v>263.14999999999998</v>
      </c>
      <c r="C14869" s="6">
        <v>245.8022</v>
      </c>
      <c r="D14869" s="6">
        <v>7.0576260098566906E-2</v>
      </c>
      <c r="E14869" s="4">
        <f t="shared" si="58"/>
        <v>0.1354361533430945</v>
      </c>
      <c r="F14869" s="4"/>
    </row>
    <row r="14870" spans="1:6" ht="13.2" x14ac:dyDescent="0.25">
      <c r="A14870" s="5">
        <v>44900.5</v>
      </c>
      <c r="B14870" s="6">
        <v>262.02999999999997</v>
      </c>
      <c r="C14870" s="6">
        <v>249.03215</v>
      </c>
      <c r="D14870" s="6">
        <v>5.2193461767888E-2</v>
      </c>
      <c r="E14870" s="4">
        <f t="shared" si="58"/>
        <v>0.13309027314360428</v>
      </c>
      <c r="F14870" s="4"/>
    </row>
    <row r="14871" spans="1:6" ht="13.2" x14ac:dyDescent="0.25">
      <c r="A14871" s="5">
        <v>44900.541666666664</v>
      </c>
      <c r="B14871" s="6">
        <v>255.96</v>
      </c>
      <c r="C14871" s="6">
        <v>250.53153</v>
      </c>
      <c r="D14871" s="6">
        <v>2.1667811632332199E-2</v>
      </c>
      <c r="E14871" s="4">
        <f t="shared" si="58"/>
        <v>0.13000801715858692</v>
      </c>
      <c r="F14871" s="4"/>
    </row>
    <row r="14872" spans="1:6" ht="13.2" x14ac:dyDescent="0.25">
      <c r="A14872" s="5">
        <v>44900.583333333336</v>
      </c>
      <c r="B14872" s="6">
        <v>247.82</v>
      </c>
      <c r="C14872" s="6">
        <v>245.43661</v>
      </c>
      <c r="D14872" s="6">
        <v>9.7108169804007299E-3</v>
      </c>
      <c r="E14872" s="4">
        <f t="shared" si="58"/>
        <v>0.12705027173899322</v>
      </c>
      <c r="F14872" s="4"/>
    </row>
    <row r="14873" spans="1:6" ht="13.2" x14ac:dyDescent="0.25">
      <c r="A14873" s="5">
        <v>44900.625</v>
      </c>
      <c r="B14873" s="6">
        <v>263.86</v>
      </c>
      <c r="C14873" s="6">
        <v>223.78856999999999</v>
      </c>
      <c r="D14873" s="6">
        <v>0.179059323717918</v>
      </c>
      <c r="E14873" s="4">
        <f t="shared" si="58"/>
        <v>0.12453561804498621</v>
      </c>
      <c r="F14873" s="4"/>
    </row>
    <row r="14874" spans="1:6" ht="13.2" x14ac:dyDescent="0.25">
      <c r="A14874" s="5">
        <v>44900.666666666664</v>
      </c>
      <c r="B14874" s="6">
        <v>241.36</v>
      </c>
      <c r="C14874" s="6">
        <v>190.70061999999999</v>
      </c>
      <c r="D14874" s="6">
        <v>0.26564874304026898</v>
      </c>
      <c r="E14874" s="4">
        <f t="shared" si="58"/>
        <v>0.12098061925801103</v>
      </c>
      <c r="F14874" s="4"/>
    </row>
    <row r="14875" spans="1:6" ht="13.2" x14ac:dyDescent="0.25">
      <c r="A14875" s="5">
        <v>44900.708333333336</v>
      </c>
      <c r="B14875" s="6">
        <v>186.49</v>
      </c>
      <c r="C14875" s="6">
        <v>161.61721</v>
      </c>
      <c r="D14875" s="6">
        <v>0.153899389798895</v>
      </c>
      <c r="E14875" s="4">
        <f t="shared" si="58"/>
        <v>0.11053978008312802</v>
      </c>
      <c r="F14875" s="4"/>
    </row>
    <row r="14876" spans="1:6" ht="13.2" x14ac:dyDescent="0.25">
      <c r="A14876" s="5">
        <v>44900.75</v>
      </c>
      <c r="B14876" s="6">
        <v>172.24</v>
      </c>
      <c r="C14876" s="6">
        <v>150.18976000000001</v>
      </c>
      <c r="D14876" s="6">
        <v>0.14681586813907899</v>
      </c>
      <c r="E14876" s="4">
        <f t="shared" si="58"/>
        <v>0.10380750975098839</v>
      </c>
      <c r="F14876" s="4"/>
    </row>
    <row r="14877" spans="1:6" ht="13.2" x14ac:dyDescent="0.25">
      <c r="A14877" s="5">
        <v>44900.791666666664</v>
      </c>
      <c r="B14877" s="6">
        <v>170.93</v>
      </c>
      <c r="C14877" s="6">
        <v>150.99046999999999</v>
      </c>
      <c r="D14877" s="6">
        <v>0.13205820208388</v>
      </c>
      <c r="E14877" s="4">
        <f t="shared" si="58"/>
        <v>0.10221320203241839</v>
      </c>
      <c r="F14877" s="4"/>
    </row>
    <row r="14878" spans="1:6" ht="13.2" x14ac:dyDescent="0.25">
      <c r="A14878" s="5">
        <v>44900.833333333336</v>
      </c>
      <c r="B14878" s="6">
        <v>167.51</v>
      </c>
      <c r="C14878" s="6">
        <v>153.37425999999999</v>
      </c>
      <c r="D14878" s="6">
        <v>9.2165008652690394E-2</v>
      </c>
      <c r="E14878" s="4">
        <f t="shared" si="58"/>
        <v>0.10186217912293823</v>
      </c>
      <c r="F14878" s="4"/>
    </row>
    <row r="14879" spans="1:6" ht="13.2" x14ac:dyDescent="0.25">
      <c r="A14879" s="5">
        <v>44900.875</v>
      </c>
      <c r="B14879" s="6">
        <v>164.96</v>
      </c>
      <c r="C14879" s="6">
        <v>156.99423999999999</v>
      </c>
      <c r="D14879" s="6">
        <v>5.0739186354862499E-2</v>
      </c>
      <c r="E14879" s="4">
        <f t="shared" si="58"/>
        <v>0.10236719197636519</v>
      </c>
      <c r="F14879" s="4"/>
    </row>
    <row r="14880" spans="1:6" ht="13.2" x14ac:dyDescent="0.25">
      <c r="A14880" s="5">
        <v>44900.916666666664</v>
      </c>
      <c r="B14880" s="6">
        <v>165.76</v>
      </c>
      <c r="C14880" s="6">
        <v>167.52588</v>
      </c>
      <c r="D14880" s="6">
        <v>1.0540938510515499E-2</v>
      </c>
      <c r="E14880" s="4">
        <f t="shared" si="58"/>
        <v>9.9311962564207601E-2</v>
      </c>
      <c r="F14880" s="4"/>
    </row>
    <row r="14881" spans="1:6" ht="13.2" x14ac:dyDescent="0.25">
      <c r="A14881" s="5">
        <v>44900.958333333336</v>
      </c>
      <c r="B14881" s="6">
        <v>170.62</v>
      </c>
      <c r="C14881" s="6">
        <v>191.25233</v>
      </c>
      <c r="D14881" s="6">
        <v>0.10788014974771799</v>
      </c>
      <c r="E14881" s="4">
        <f t="shared" si="58"/>
        <v>9.86356780815969E-2</v>
      </c>
      <c r="F14881" s="4"/>
    </row>
    <row r="14882" spans="1:6" ht="13.2" x14ac:dyDescent="0.25">
      <c r="A14882" s="5">
        <v>44898</v>
      </c>
      <c r="B14882" s="6">
        <v>292.19</v>
      </c>
      <c r="C14882" s="6">
        <v>261.29201999999998</v>
      </c>
      <c r="D14882" s="6">
        <v>0.118250760203086</v>
      </c>
      <c r="E14882" s="4">
        <f t="shared" si="58"/>
        <v>0.10262449993338496</v>
      </c>
      <c r="F14882" s="4"/>
    </row>
    <row r="14883" spans="1:6" ht="13.2" x14ac:dyDescent="0.25">
      <c r="A14883" s="5">
        <v>44898.041666666664</v>
      </c>
      <c r="B14883" s="6">
        <v>307.33999999999997</v>
      </c>
      <c r="C14883" s="6">
        <v>286.18293999999997</v>
      </c>
      <c r="D14883" s="6">
        <v>7.3928445909459101E-2</v>
      </c>
      <c r="E14883" s="4">
        <f t="shared" si="58"/>
        <v>0.10305635827134858</v>
      </c>
      <c r="F14883" s="4"/>
    </row>
    <row r="14884" spans="1:6" ht="13.2" x14ac:dyDescent="0.25">
      <c r="A14884" s="5">
        <v>44898.083333333336</v>
      </c>
      <c r="B14884" s="6">
        <v>309.16000000000003</v>
      </c>
      <c r="C14884" s="6">
        <v>291.84694000000002</v>
      </c>
      <c r="D14884" s="6">
        <v>5.9322396870085399E-2</v>
      </c>
      <c r="E14884" s="4">
        <f t="shared" si="58"/>
        <v>0.10277445315329882</v>
      </c>
      <c r="F14884" s="4"/>
    </row>
    <row r="14885" spans="1:6" ht="13.2" x14ac:dyDescent="0.25">
      <c r="A14885" s="5">
        <v>44898.125</v>
      </c>
      <c r="B14885" s="6">
        <v>303.02</v>
      </c>
      <c r="C14885" s="6">
        <v>287.28514000000001</v>
      </c>
      <c r="D14885" s="6">
        <v>5.47708802481046E-2</v>
      </c>
      <c r="E14885" s="4">
        <f t="shared" si="58"/>
        <v>0.10123543458133093</v>
      </c>
      <c r="F14885" s="4"/>
    </row>
    <row r="14886" spans="1:6" ht="13.2" x14ac:dyDescent="0.25">
      <c r="A14886" s="5">
        <v>44898.166666666664</v>
      </c>
      <c r="B14886" s="6">
        <v>303.45999999999998</v>
      </c>
      <c r="C14886" s="6">
        <v>284.51701000000003</v>
      </c>
      <c r="D14886" s="6">
        <v>6.6579463913246997E-2</v>
      </c>
      <c r="E14886" s="4">
        <f t="shared" si="58"/>
        <v>9.9517803531637236E-2</v>
      </c>
      <c r="F14886" s="4"/>
    </row>
    <row r="14887" spans="1:6" ht="13.2" x14ac:dyDescent="0.25">
      <c r="A14887" s="5">
        <v>44898.208333333336</v>
      </c>
      <c r="B14887" s="6">
        <v>301.14</v>
      </c>
      <c r="C14887" s="6">
        <v>286.81151</v>
      </c>
      <c r="D14887" s="6">
        <v>4.9957862569741301E-2</v>
      </c>
      <c r="E14887" s="4">
        <f t="shared" si="58"/>
        <v>9.6352387338150061E-2</v>
      </c>
      <c r="F14887" s="4"/>
    </row>
    <row r="14888" spans="1:6" ht="13.2" x14ac:dyDescent="0.25">
      <c r="A14888" s="5">
        <v>44898.25</v>
      </c>
      <c r="B14888" s="6">
        <v>297.95999999999998</v>
      </c>
      <c r="C14888" s="6">
        <v>285.38821999999999</v>
      </c>
      <c r="D14888" s="6">
        <v>4.4051502896650697E-2</v>
      </c>
      <c r="E14888" s="4">
        <f t="shared" si="58"/>
        <v>9.2683014273141309E-2</v>
      </c>
      <c r="F14888" s="4"/>
    </row>
    <row r="14889" spans="1:6" ht="13.2" x14ac:dyDescent="0.25">
      <c r="A14889" s="5">
        <v>44898.291666666664</v>
      </c>
      <c r="B14889" s="6">
        <v>291.07</v>
      </c>
      <c r="C14889" s="6">
        <v>278.20764000000003</v>
      </c>
      <c r="D14889" s="6">
        <v>4.6232950324440997E-2</v>
      </c>
      <c r="E14889" s="4">
        <f t="shared" si="58"/>
        <v>8.8818056514386776E-2</v>
      </c>
      <c r="F14889" s="4"/>
    </row>
    <row r="14890" spans="1:6" ht="13.2" x14ac:dyDescent="0.25">
      <c r="A14890" s="5">
        <v>44898.333333333336</v>
      </c>
      <c r="B14890" s="6">
        <v>288.77</v>
      </c>
      <c r="C14890" s="6">
        <v>274.75125000000003</v>
      </c>
      <c r="D14890" s="6">
        <v>5.1023425735096502E-2</v>
      </c>
      <c r="E14890" s="4">
        <f t="shared" si="58"/>
        <v>8.4510105938804578E-2</v>
      </c>
      <c r="F14890" s="4"/>
    </row>
    <row r="14891" spans="1:6" ht="13.2" x14ac:dyDescent="0.25">
      <c r="A14891" s="5">
        <v>44898.375</v>
      </c>
      <c r="B14891" s="6">
        <v>291.02</v>
      </c>
      <c r="C14891" s="6">
        <v>274.46057999999999</v>
      </c>
      <c r="D14891" s="6">
        <v>6.0334420338250302E-2</v>
      </c>
      <c r="E14891" s="4">
        <f t="shared" si="58"/>
        <v>8.3186691625236633E-2</v>
      </c>
      <c r="F14891" s="4"/>
    </row>
    <row r="14892" spans="1:6" ht="13.2" x14ac:dyDescent="0.25">
      <c r="A14892" s="5">
        <v>44898.416666666664</v>
      </c>
      <c r="B14892" s="6">
        <v>292.58</v>
      </c>
      <c r="C14892" s="6">
        <v>276.25760000000002</v>
      </c>
      <c r="D14892" s="6">
        <v>5.90839853817594E-2</v>
      </c>
      <c r="E14892" s="4">
        <f t="shared" si="58"/>
        <v>8.2353802288122349E-2</v>
      </c>
      <c r="F14892" s="4"/>
    </row>
    <row r="14893" spans="1:6" ht="13.2" x14ac:dyDescent="0.25">
      <c r="A14893" s="5">
        <v>44898.458333333336</v>
      </c>
      <c r="B14893" s="6">
        <v>302.64</v>
      </c>
      <c r="C14893" s="6">
        <v>276.33983000000001</v>
      </c>
      <c r="D14893" s="6">
        <v>9.5173287180497904E-2</v>
      </c>
      <c r="E14893" s="4">
        <f t="shared" si="58"/>
        <v>8.3378678416536123E-2</v>
      </c>
      <c r="F14893" s="4"/>
    </row>
    <row r="14894" spans="1:6" ht="13.2" x14ac:dyDescent="0.25">
      <c r="A14894" s="5">
        <v>44898.5</v>
      </c>
      <c r="B14894" s="6">
        <v>308.73</v>
      </c>
      <c r="C14894" s="6">
        <v>273.70920000000001</v>
      </c>
      <c r="D14894" s="6">
        <v>0.12794893266283999</v>
      </c>
      <c r="E14894" s="4">
        <f t="shared" si="58"/>
        <v>8.6535156370492472E-2</v>
      </c>
      <c r="F14894" s="4"/>
    </row>
    <row r="14895" spans="1:6" ht="13.2" x14ac:dyDescent="0.25">
      <c r="A14895" s="5">
        <v>44898.541666666664</v>
      </c>
      <c r="B14895" s="6">
        <v>311.01</v>
      </c>
      <c r="C14895" s="6">
        <v>273.78019</v>
      </c>
      <c r="D14895" s="6">
        <v>0.13598430916422399</v>
      </c>
      <c r="E14895" s="4">
        <f t="shared" si="58"/>
        <v>9.1298343767654624E-2</v>
      </c>
      <c r="F14895" s="4"/>
    </row>
    <row r="14896" spans="1:6" ht="13.2" x14ac:dyDescent="0.25">
      <c r="A14896" s="5">
        <v>44898.583333333336</v>
      </c>
      <c r="B14896" s="6">
        <v>301.62</v>
      </c>
      <c r="C14896" s="6">
        <v>276.95262000000002</v>
      </c>
      <c r="D14896" s="6">
        <v>8.9067148019758596E-2</v>
      </c>
      <c r="E14896" s="4">
        <f t="shared" si="58"/>
        <v>9.4604857560961209E-2</v>
      </c>
      <c r="F14896" s="4"/>
    </row>
    <row r="14897" spans="1:6" ht="13.2" x14ac:dyDescent="0.25">
      <c r="A14897" s="5">
        <v>44898.625</v>
      </c>
      <c r="B14897" s="6">
        <v>295.29000000000002</v>
      </c>
      <c r="C14897" s="6">
        <v>266.22636</v>
      </c>
      <c r="D14897" s="6">
        <v>0.10916890423622901</v>
      </c>
      <c r="E14897" s="4">
        <f t="shared" si="58"/>
        <v>9.1692756749224169E-2</v>
      </c>
      <c r="F14897" s="4"/>
    </row>
    <row r="14898" spans="1:6" ht="13.2" x14ac:dyDescent="0.25">
      <c r="A14898" s="5">
        <v>44898.666666666664</v>
      </c>
      <c r="B14898" s="6">
        <v>293.45</v>
      </c>
      <c r="C14898" s="6">
        <v>237.61393000000001</v>
      </c>
      <c r="D14898" s="6">
        <v>0.23498651783588601</v>
      </c>
      <c r="E14898" s="4">
        <f t="shared" si="58"/>
        <v>9.0415164032374873E-2</v>
      </c>
      <c r="F14898" s="4"/>
    </row>
    <row r="14899" spans="1:6" ht="13.2" x14ac:dyDescent="0.25">
      <c r="A14899" s="5">
        <v>44898.708333333336</v>
      </c>
      <c r="B14899" s="6">
        <v>272.79000000000002</v>
      </c>
      <c r="C14899" s="6">
        <v>204.97975</v>
      </c>
      <c r="D14899" s="6">
        <v>0.330814385323428</v>
      </c>
      <c r="E14899" s="4">
        <f t="shared" si="58"/>
        <v>9.7786622179230412E-2</v>
      </c>
      <c r="F14899" s="4"/>
    </row>
    <row r="14900" spans="1:6" ht="13.2" x14ac:dyDescent="0.25">
      <c r="A14900" s="5">
        <v>44898.75</v>
      </c>
      <c r="B14900" s="6">
        <v>253.81</v>
      </c>
      <c r="C14900" s="6">
        <v>187.09551999999999</v>
      </c>
      <c r="D14900" s="6">
        <v>0.35657978341758201</v>
      </c>
      <c r="E14900" s="4">
        <f t="shared" si="58"/>
        <v>0.10652678531583472</v>
      </c>
      <c r="F14900" s="4"/>
    </row>
    <row r="14901" spans="1:6" ht="13.2" x14ac:dyDescent="0.25">
      <c r="A14901" s="5">
        <v>44898.791666666664</v>
      </c>
      <c r="B14901" s="6">
        <v>241.07</v>
      </c>
      <c r="C14901" s="6">
        <v>182.45285000000001</v>
      </c>
      <c r="D14901" s="6">
        <v>0.32127286583903703</v>
      </c>
      <c r="E14901" s="4">
        <f t="shared" si="58"/>
        <v>0.11441072963896626</v>
      </c>
      <c r="F14901" s="4"/>
    </row>
    <row r="14902" spans="1:6" ht="13.2" x14ac:dyDescent="0.25">
      <c r="A14902" s="5">
        <v>44898.833333333336</v>
      </c>
      <c r="B14902" s="6">
        <v>235.49</v>
      </c>
      <c r="C14902" s="6">
        <v>181.35890000000001</v>
      </c>
      <c r="D14902" s="6">
        <v>0.29847501280609801</v>
      </c>
      <c r="E14902" s="4">
        <f t="shared" si="58"/>
        <v>0.12300697981202491</v>
      </c>
      <c r="F14902" s="4"/>
    </row>
    <row r="14903" spans="1:6" ht="13.2" x14ac:dyDescent="0.25">
      <c r="A14903" s="5">
        <v>44898.875</v>
      </c>
      <c r="B14903" s="6">
        <v>232.8</v>
      </c>
      <c r="C14903" s="6">
        <v>187.02476999999999</v>
      </c>
      <c r="D14903" s="6">
        <v>0.244754905994537</v>
      </c>
      <c r="E14903" s="4">
        <f t="shared" si="58"/>
        <v>0.13109096813034468</v>
      </c>
      <c r="F14903" s="4"/>
    </row>
    <row r="14904" spans="1:6" ht="13.2" x14ac:dyDescent="0.25">
      <c r="A14904" s="5">
        <v>44898.916666666664</v>
      </c>
      <c r="B14904" s="6">
        <v>243.22</v>
      </c>
      <c r="C14904" s="6">
        <v>201.41030000000001</v>
      </c>
      <c r="D14904" s="6">
        <v>0.20758471637249901</v>
      </c>
      <c r="E14904" s="4">
        <f t="shared" si="58"/>
        <v>0.13930112554126067</v>
      </c>
      <c r="F14904" s="4"/>
    </row>
    <row r="14905" spans="1:6" ht="13.2" x14ac:dyDescent="0.25">
      <c r="A14905" s="5">
        <v>44898.958333333336</v>
      </c>
      <c r="B14905" s="6">
        <v>249.1</v>
      </c>
      <c r="C14905" s="6">
        <v>224.08107000000001</v>
      </c>
      <c r="D14905" s="6">
        <v>0.11165124300772</v>
      </c>
      <c r="E14905" s="4">
        <f t="shared" si="58"/>
        <v>0.13945825442709409</v>
      </c>
      <c r="F14905" s="4"/>
    </row>
    <row r="14906" spans="1:6" ht="13.2" x14ac:dyDescent="0.25">
      <c r="A14906" s="5">
        <v>44899</v>
      </c>
      <c r="B14906" s="6">
        <v>272.10000000000002</v>
      </c>
      <c r="C14906" s="6">
        <v>234.38665</v>
      </c>
      <c r="D14906" s="6">
        <v>0.160902295416569</v>
      </c>
      <c r="E14906" s="4">
        <f t="shared" si="58"/>
        <v>0.14123540172765583</v>
      </c>
      <c r="F14906" s="4"/>
    </row>
    <row r="14907" spans="1:6" ht="13.2" x14ac:dyDescent="0.25">
      <c r="A14907" s="5">
        <v>44899.041666666664</v>
      </c>
      <c r="B14907" s="6">
        <v>286.32</v>
      </c>
      <c r="C14907" s="6">
        <v>263.85007999999999</v>
      </c>
      <c r="D14907" s="6">
        <v>8.5161694853380293E-2</v>
      </c>
      <c r="E14907" s="4">
        <f t="shared" si="58"/>
        <v>0.14170345376698593</v>
      </c>
      <c r="F14907" s="4"/>
    </row>
    <row r="14908" spans="1:6" ht="13.2" x14ac:dyDescent="0.25">
      <c r="A14908" s="5">
        <v>44899.083333333336</v>
      </c>
      <c r="B14908" s="6">
        <v>288.75</v>
      </c>
      <c r="C14908" s="6">
        <v>282.23347999999999</v>
      </c>
      <c r="D14908" s="6">
        <v>2.3089110476900199E-2</v>
      </c>
      <c r="E14908" s="4">
        <f t="shared" si="58"/>
        <v>0.14019373350060318</v>
      </c>
      <c r="F14908" s="4"/>
    </row>
    <row r="14909" spans="1:6" ht="13.2" x14ac:dyDescent="0.25">
      <c r="A14909" s="5">
        <v>44899.125</v>
      </c>
      <c r="B14909" s="6">
        <v>293.62</v>
      </c>
      <c r="C14909" s="6">
        <v>284.58918</v>
      </c>
      <c r="D14909" s="6">
        <v>3.1732829758320397E-2</v>
      </c>
      <c r="E14909" s="4">
        <f t="shared" si="58"/>
        <v>0.13923381473019555</v>
      </c>
      <c r="F14909" s="4"/>
    </row>
    <row r="14910" spans="1:6" ht="13.2" x14ac:dyDescent="0.25">
      <c r="A14910" s="5">
        <v>44899.166666666664</v>
      </c>
      <c r="B14910" s="6">
        <v>297</v>
      </c>
      <c r="C14910" s="6">
        <v>278.32474999999999</v>
      </c>
      <c r="D14910" s="6">
        <v>6.7098775800571095E-2</v>
      </c>
      <c r="E14910" s="4">
        <f t="shared" si="58"/>
        <v>0.13925545272550069</v>
      </c>
      <c r="F14910" s="4"/>
    </row>
    <row r="14911" spans="1:6" ht="13.2" x14ac:dyDescent="0.25">
      <c r="A14911" s="5">
        <v>44899.208333333336</v>
      </c>
      <c r="B14911" s="6">
        <v>290.08</v>
      </c>
      <c r="C14911" s="6">
        <v>275.20107999999999</v>
      </c>
      <c r="D14911" s="6">
        <v>5.4065630847088202E-2</v>
      </c>
      <c r="E14911" s="4">
        <f t="shared" si="58"/>
        <v>0.13942660973705684</v>
      </c>
      <c r="F14911" s="4"/>
    </row>
    <row r="14912" spans="1:6" ht="13.2" x14ac:dyDescent="0.25">
      <c r="A14912" s="5">
        <v>44899.25</v>
      </c>
      <c r="B14912" s="6">
        <v>281.07</v>
      </c>
      <c r="C14912" s="6">
        <v>274.27494999999999</v>
      </c>
      <c r="D14912" s="6">
        <v>2.4774592065370901E-2</v>
      </c>
      <c r="E14912" s="4">
        <f t="shared" si="58"/>
        <v>0.13862340511908683</v>
      </c>
      <c r="F14912" s="4"/>
    </row>
    <row r="14913" spans="1:6" ht="13.2" x14ac:dyDescent="0.25">
      <c r="A14913" s="5">
        <v>44899.291666666664</v>
      </c>
      <c r="B14913" s="6">
        <v>281.72000000000003</v>
      </c>
      <c r="C14913" s="6">
        <v>270.81545999999997</v>
      </c>
      <c r="D14913" s="6">
        <v>4.02655742031863E-2</v>
      </c>
      <c r="E14913" s="4">
        <f t="shared" si="58"/>
        <v>0.13837476444736788</v>
      </c>
      <c r="F14913" s="4"/>
    </row>
    <row r="14914" spans="1:6" ht="13.2" x14ac:dyDescent="0.25">
      <c r="A14914" s="5">
        <v>44899.333333333336</v>
      </c>
      <c r="B14914" s="6">
        <v>281.58999999999997</v>
      </c>
      <c r="C14914" s="6">
        <v>268.6078</v>
      </c>
      <c r="D14914" s="6">
        <v>4.8331433413325901E-2</v>
      </c>
      <c r="E14914" s="4">
        <f t="shared" si="58"/>
        <v>0.13826259810062744</v>
      </c>
      <c r="F14914" s="4"/>
    </row>
    <row r="14915" spans="1:6" ht="13.2" x14ac:dyDescent="0.25">
      <c r="A14915" s="5">
        <v>44899.375</v>
      </c>
      <c r="B14915" s="6">
        <v>293.07</v>
      </c>
      <c r="C14915" s="6">
        <v>268.06569999999999</v>
      </c>
      <c r="D14915" s="6">
        <v>9.3276760137533402E-2</v>
      </c>
      <c r="E14915" s="4">
        <f t="shared" si="58"/>
        <v>0.13963519559226423</v>
      </c>
      <c r="F14915" s="4"/>
    </row>
    <row r="14916" spans="1:6" ht="13.2" x14ac:dyDescent="0.25">
      <c r="A14916" s="5">
        <v>44899.416666666664</v>
      </c>
      <c r="B14916" s="6">
        <v>293.44</v>
      </c>
      <c r="C14916" s="6">
        <v>269.35045000000002</v>
      </c>
      <c r="D14916" s="6">
        <v>8.9435714698081897E-2</v>
      </c>
      <c r="E14916" s="4">
        <f t="shared" si="58"/>
        <v>0.14089985098044433</v>
      </c>
      <c r="F14916" s="4"/>
    </row>
    <row r="14917" spans="1:6" ht="13.2" x14ac:dyDescent="0.25">
      <c r="A14917" s="5">
        <v>44899.458333333336</v>
      </c>
      <c r="B14917" s="6">
        <v>291.93</v>
      </c>
      <c r="C14917" s="6">
        <v>270.54268000000002</v>
      </c>
      <c r="D14917" s="6">
        <v>7.9053404808439004E-2</v>
      </c>
      <c r="E14917" s="4">
        <f t="shared" si="58"/>
        <v>0.14022818921494187</v>
      </c>
      <c r="F14917" s="4"/>
    </row>
    <row r="14918" spans="1:6" ht="13.2" x14ac:dyDescent="0.25">
      <c r="A14918" s="5">
        <v>44899.5</v>
      </c>
      <c r="B14918" s="6">
        <v>289.82</v>
      </c>
      <c r="C14918" s="6">
        <v>270.93149</v>
      </c>
      <c r="D14918" s="6">
        <v>6.9716923639994696E-2</v>
      </c>
      <c r="E14918" s="4">
        <f t="shared" si="58"/>
        <v>0.13780185550565663</v>
      </c>
      <c r="F14918" s="4"/>
    </row>
    <row r="14919" spans="1:6" ht="13.2" x14ac:dyDescent="0.25">
      <c r="A14919" s="5">
        <v>44899.541666666664</v>
      </c>
      <c r="B14919" s="6">
        <v>289.95999999999998</v>
      </c>
      <c r="C14919" s="6">
        <v>272.46467999999999</v>
      </c>
      <c r="D14919" s="6">
        <v>6.4211331905478494E-2</v>
      </c>
      <c r="E14919" s="4">
        <f t="shared" si="58"/>
        <v>0.13481131478654226</v>
      </c>
      <c r="F14919" s="4"/>
    </row>
    <row r="14920" spans="1:6" ht="13.2" x14ac:dyDescent="0.25">
      <c r="A14920" s="5">
        <v>44899.583333333336</v>
      </c>
      <c r="B14920" s="6">
        <v>283.64999999999998</v>
      </c>
      <c r="C14920" s="6">
        <v>272.81821000000002</v>
      </c>
      <c r="D14920" s="6">
        <v>3.9703324789059899E-2</v>
      </c>
      <c r="E14920" s="4">
        <f t="shared" si="58"/>
        <v>0.1327544888185965</v>
      </c>
      <c r="F14920" s="4"/>
    </row>
    <row r="14921" spans="1:6" ht="13.2" x14ac:dyDescent="0.25">
      <c r="A14921" s="5">
        <v>44899.625</v>
      </c>
      <c r="B14921" s="6">
        <v>300.82</v>
      </c>
      <c r="C14921" s="6">
        <v>257.17847</v>
      </c>
      <c r="D14921" s="6">
        <v>0.16969355949586201</v>
      </c>
      <c r="E14921" s="4">
        <f t="shared" si="58"/>
        <v>0.13527634945441455</v>
      </c>
      <c r="F14921" s="4"/>
    </row>
    <row r="14922" spans="1:6" ht="13.2" x14ac:dyDescent="0.25">
      <c r="A14922" s="5">
        <v>44899.666666666664</v>
      </c>
      <c r="B14922" s="6">
        <v>283.79000000000002</v>
      </c>
      <c r="C14922" s="6">
        <v>225.24324999999999</v>
      </c>
      <c r="D14922" s="6">
        <v>0.25992676806075199</v>
      </c>
      <c r="E14922" s="4">
        <f t="shared" si="58"/>
        <v>0.13631552654711729</v>
      </c>
      <c r="F14922" s="4"/>
    </row>
    <row r="14923" spans="1:6" ht="13.2" x14ac:dyDescent="0.25">
      <c r="A14923" s="5">
        <v>44899.708333333336</v>
      </c>
      <c r="B14923" s="6">
        <v>252.35</v>
      </c>
      <c r="C14923" s="6">
        <v>190.97076999999999</v>
      </c>
      <c r="D14923" s="6">
        <v>0.321406412091232</v>
      </c>
      <c r="E14923" s="4">
        <f t="shared" si="58"/>
        <v>0.13592352766244245</v>
      </c>
      <c r="F14923" s="4"/>
    </row>
    <row r="14924" spans="1:6" ht="13.2" x14ac:dyDescent="0.25">
      <c r="A14924" s="5">
        <v>44899.75</v>
      </c>
      <c r="B14924" s="6">
        <v>217.02</v>
      </c>
      <c r="C14924" s="6">
        <v>172.27860000000001</v>
      </c>
      <c r="D14924" s="6">
        <v>0.25970375891143699</v>
      </c>
      <c r="E14924" s="4">
        <f t="shared" si="58"/>
        <v>0.13188702664135307</v>
      </c>
      <c r="F14924" s="4"/>
    </row>
    <row r="14925" spans="1:6" ht="13.2" x14ac:dyDescent="0.25">
      <c r="A14925" s="5">
        <v>44899.791666666664</v>
      </c>
      <c r="B14925" s="6">
        <v>193.65</v>
      </c>
      <c r="C14925" s="6">
        <v>169.8948</v>
      </c>
      <c r="D14925" s="6">
        <v>0.13982299634832801</v>
      </c>
      <c r="E14925" s="4">
        <f t="shared" si="58"/>
        <v>0.1243266154125735</v>
      </c>
      <c r="F14925" s="4"/>
    </row>
    <row r="14926" spans="1:6" ht="13.2" x14ac:dyDescent="0.25">
      <c r="A14926" s="5">
        <v>44899.833333333336</v>
      </c>
      <c r="B14926" s="6">
        <v>186.18</v>
      </c>
      <c r="C14926" s="6">
        <v>174.14546000000001</v>
      </c>
      <c r="D14926" s="6">
        <v>6.9106251750691503E-2</v>
      </c>
      <c r="E14926" s="4">
        <f t="shared" si="58"/>
        <v>0.11476958370193158</v>
      </c>
      <c r="F14926" s="4"/>
    </row>
    <row r="14927" spans="1:6" ht="13.2" x14ac:dyDescent="0.25">
      <c r="A14927" s="5">
        <v>44899.875</v>
      </c>
      <c r="B14927" s="6">
        <v>181.45</v>
      </c>
      <c r="C14927" s="6">
        <v>180.01069000000001</v>
      </c>
      <c r="D14927" s="6">
        <v>7.9956918114139595E-3</v>
      </c>
      <c r="E14927" s="4">
        <f t="shared" si="58"/>
        <v>0.10490461644430145</v>
      </c>
      <c r="F14927" s="4"/>
    </row>
    <row r="14928" spans="1:6" ht="13.2" x14ac:dyDescent="0.25">
      <c r="A14928" s="5">
        <v>44899.916666666664</v>
      </c>
      <c r="B14928" s="6">
        <v>169.11</v>
      </c>
      <c r="C14928" s="6">
        <v>187.92330999999999</v>
      </c>
      <c r="D14928" s="6">
        <v>0.100111635964692</v>
      </c>
      <c r="E14928" s="4">
        <f t="shared" si="58"/>
        <v>0.1004265714273095</v>
      </c>
      <c r="F14928" s="4"/>
    </row>
    <row r="14929" spans="1:6" ht="13.2" x14ac:dyDescent="0.25">
      <c r="A14929" s="5">
        <v>44899.958333333336</v>
      </c>
      <c r="B14929" s="6">
        <v>177.48</v>
      </c>
      <c r="C14929" s="6">
        <v>202.63765000000001</v>
      </c>
      <c r="D14929" s="6">
        <v>0.12415091667318399</v>
      </c>
      <c r="E14929" s="4">
        <f t="shared" si="58"/>
        <v>0.10094739116337052</v>
      </c>
      <c r="F14929" s="4"/>
    </row>
    <row r="14930" spans="1:6" ht="13.2" x14ac:dyDescent="0.25">
      <c r="A14930" s="5">
        <v>44900</v>
      </c>
      <c r="B14930" s="6">
        <v>225.51</v>
      </c>
      <c r="C14930" s="6">
        <v>228.67689999999999</v>
      </c>
      <c r="D14930" s="6">
        <v>1.3848797145667001E-2</v>
      </c>
      <c r="E14930" s="4">
        <f t="shared" si="58"/>
        <v>9.4820162068749589E-2</v>
      </c>
      <c r="F14930" s="4"/>
    </row>
    <row r="14931" spans="1:6" ht="13.2" x14ac:dyDescent="0.25">
      <c r="A14931" s="5">
        <v>44900.041666666664</v>
      </c>
      <c r="B14931" s="6">
        <v>273.48</v>
      </c>
      <c r="C14931" s="6">
        <v>258.84276</v>
      </c>
      <c r="D14931" s="6">
        <v>5.6548771153575997E-2</v>
      </c>
      <c r="E14931" s="4">
        <f t="shared" si="58"/>
        <v>9.3627956914591068E-2</v>
      </c>
      <c r="F14931" s="4"/>
    </row>
    <row r="14932" spans="1:6" ht="13.2" x14ac:dyDescent="0.25">
      <c r="A14932" s="5">
        <v>44900.083333333336</v>
      </c>
      <c r="B14932" s="6">
        <v>282.95999999999998</v>
      </c>
      <c r="C14932" s="6">
        <v>271.49128999999999</v>
      </c>
      <c r="D14932" s="6">
        <v>4.2243380993916897E-2</v>
      </c>
      <c r="E14932" s="4">
        <f t="shared" si="58"/>
        <v>9.4426051519466758E-2</v>
      </c>
      <c r="F14932" s="4"/>
    </row>
    <row r="14933" spans="1:6" ht="13.2" x14ac:dyDescent="0.25">
      <c r="A14933" s="5">
        <v>44900.125</v>
      </c>
      <c r="B14933" s="6">
        <v>284.75</v>
      </c>
      <c r="C14933" s="6">
        <v>268.82796999999999</v>
      </c>
      <c r="D14933" s="6">
        <v>5.9227579630199902E-2</v>
      </c>
      <c r="E14933" s="4">
        <f t="shared" si="58"/>
        <v>9.5571666097461747E-2</v>
      </c>
      <c r="F14933" s="4"/>
    </row>
    <row r="14934" spans="1:6" ht="13.2" x14ac:dyDescent="0.25">
      <c r="A14934" s="5">
        <v>44900.166666666664</v>
      </c>
      <c r="B14934" s="6">
        <v>283.49</v>
      </c>
      <c r="C14934" s="6">
        <v>262.82943</v>
      </c>
      <c r="D14934" s="6">
        <v>7.8608282185141903E-2</v>
      </c>
      <c r="E14934" s="4">
        <f t="shared" si="58"/>
        <v>9.6051228863485535E-2</v>
      </c>
      <c r="F14934" s="4"/>
    </row>
    <row r="14935" spans="1:6" ht="13.2" x14ac:dyDescent="0.25">
      <c r="A14935" s="5">
        <v>44900.208333333336</v>
      </c>
      <c r="B14935" s="6">
        <v>287.64</v>
      </c>
      <c r="C14935" s="6">
        <v>261.08049</v>
      </c>
      <c r="D14935" s="6">
        <v>0.101729202362076</v>
      </c>
      <c r="E14935" s="4">
        <f t="shared" si="58"/>
        <v>9.8037211009943351E-2</v>
      </c>
      <c r="F14935" s="4"/>
    </row>
    <row r="14936" spans="1:6" ht="13.2" x14ac:dyDescent="0.25">
      <c r="A14936" s="5">
        <v>44900.25</v>
      </c>
      <c r="B14936" s="6">
        <v>285.61</v>
      </c>
      <c r="C14936" s="6">
        <v>258.66039999999998</v>
      </c>
      <c r="D14936" s="6">
        <v>0.104189122107597</v>
      </c>
      <c r="E14936" s="4">
        <f t="shared" si="58"/>
        <v>0.10134614976170277</v>
      </c>
      <c r="F14936" s="4"/>
    </row>
    <row r="14937" spans="1:6" ht="13.2" x14ac:dyDescent="0.25">
      <c r="A14937" s="5">
        <v>44900.291666666664</v>
      </c>
      <c r="B14937" s="6">
        <v>277.57</v>
      </c>
      <c r="C14937" s="6">
        <v>252.11239</v>
      </c>
      <c r="D14937" s="6">
        <v>0.100977226862987</v>
      </c>
      <c r="E14937" s="4">
        <f t="shared" si="58"/>
        <v>0.10387580195586114</v>
      </c>
      <c r="F14937" s="4"/>
    </row>
    <row r="14938" spans="1:6" ht="13.2" x14ac:dyDescent="0.25">
      <c r="A14938" s="5">
        <v>44900.333333333336</v>
      </c>
      <c r="B14938" s="6">
        <v>276</v>
      </c>
      <c r="C14938" s="6">
        <v>248.24198000000001</v>
      </c>
      <c r="D14938" s="6">
        <v>0.111818395905478</v>
      </c>
      <c r="E14938" s="4">
        <f t="shared" si="58"/>
        <v>0.1065210920597008</v>
      </c>
      <c r="F14938" s="4"/>
    </row>
    <row r="14939" spans="1:6" ht="13.2" x14ac:dyDescent="0.25">
      <c r="A14939" s="5">
        <v>44900.375</v>
      </c>
      <c r="B14939" s="6">
        <v>261.20999999999998</v>
      </c>
      <c r="C14939" s="6">
        <v>247.91156000000001</v>
      </c>
      <c r="D14939" s="6">
        <v>5.3641871318949201E-2</v>
      </c>
      <c r="E14939" s="4">
        <f t="shared" si="58"/>
        <v>0.10486963835892647</v>
      </c>
      <c r="F14939" s="4"/>
    </row>
    <row r="14940" spans="1:6" ht="13.2" x14ac:dyDescent="0.25">
      <c r="A14940" s="5">
        <v>44900.416666666664</v>
      </c>
      <c r="B14940" s="6">
        <v>261.39999999999998</v>
      </c>
      <c r="C14940" s="6">
        <v>250.33844999999999</v>
      </c>
      <c r="D14940" s="6">
        <v>4.4186380478108599E-2</v>
      </c>
      <c r="E14940" s="4">
        <f t="shared" si="58"/>
        <v>0.10298424943309424</v>
      </c>
      <c r="F14940" s="4"/>
    </row>
    <row r="14941" spans="1:6" ht="13.2" x14ac:dyDescent="0.25">
      <c r="A14941" s="5">
        <v>44900.458333333336</v>
      </c>
      <c r="B14941" s="6">
        <v>263.14999999999998</v>
      </c>
      <c r="C14941" s="6">
        <v>253.38840999999999</v>
      </c>
      <c r="D14941" s="6">
        <v>3.8524216636427702E-2</v>
      </c>
      <c r="E14941" s="4">
        <f t="shared" si="58"/>
        <v>0.10129553325926044</v>
      </c>
      <c r="F14941" s="4"/>
    </row>
    <row r="14942" spans="1:6" ht="13.2" x14ac:dyDescent="0.25">
      <c r="A14942" s="5">
        <v>44900.5</v>
      </c>
      <c r="B14942" s="6">
        <v>262.02999999999997</v>
      </c>
      <c r="C14942" s="6">
        <v>256.73038000000003</v>
      </c>
      <c r="D14942" s="6">
        <v>2.06427459033089E-2</v>
      </c>
      <c r="E14942" s="4">
        <f t="shared" si="58"/>
        <v>9.925077585356519E-2</v>
      </c>
      <c r="F14942" s="4"/>
    </row>
    <row r="14943" spans="1:6" ht="13.2" x14ac:dyDescent="0.25">
      <c r="A14943" s="5">
        <v>44900.541666666664</v>
      </c>
      <c r="B14943" s="6">
        <v>255.96</v>
      </c>
      <c r="C14943" s="6">
        <v>259.55509000000001</v>
      </c>
      <c r="D14943" s="6">
        <v>1.3850970905637E-2</v>
      </c>
      <c r="E14943" s="4">
        <f t="shared" si="58"/>
        <v>9.7152427478571821E-2</v>
      </c>
      <c r="F14943" s="4"/>
    </row>
    <row r="14944" spans="1:6" ht="13.2" x14ac:dyDescent="0.25">
      <c r="A14944" s="5">
        <v>44900.583333333336</v>
      </c>
      <c r="B14944" s="6">
        <v>247.82</v>
      </c>
      <c r="C14944" s="6">
        <v>256.49218999999999</v>
      </c>
      <c r="D14944" s="6">
        <v>3.3810737083261599E-2</v>
      </c>
      <c r="E14944" s="4">
        <f t="shared" si="58"/>
        <v>9.6906902990830213E-2</v>
      </c>
      <c r="F14944" s="4"/>
    </row>
    <row r="14945" spans="1:6" ht="13.2" x14ac:dyDescent="0.25">
      <c r="A14945" s="5">
        <v>44900.625</v>
      </c>
      <c r="B14945" s="6">
        <v>263.86</v>
      </c>
      <c r="C14945" s="6">
        <v>235.31402</v>
      </c>
      <c r="D14945" s="6">
        <v>0.121310153980625</v>
      </c>
      <c r="E14945" s="4">
        <f t="shared" si="58"/>
        <v>9.4890927761028643E-2</v>
      </c>
      <c r="F14945" s="4"/>
    </row>
    <row r="14946" spans="1:6" ht="13.2" x14ac:dyDescent="0.25">
      <c r="A14946" s="5">
        <v>44900.666666666664</v>
      </c>
      <c r="B14946" s="6">
        <v>241.36</v>
      </c>
      <c r="C14946" s="6">
        <v>200.28208000000001</v>
      </c>
      <c r="D14946" s="6">
        <v>0.20510032649950499</v>
      </c>
      <c r="E14946" s="4">
        <f t="shared" si="58"/>
        <v>9.2606492695976705E-2</v>
      </c>
      <c r="F14946" s="4"/>
    </row>
    <row r="14947" spans="1:6" ht="13.2" x14ac:dyDescent="0.25">
      <c r="A14947" s="5">
        <v>44900.708333333336</v>
      </c>
      <c r="B14947" s="6">
        <v>186.49</v>
      </c>
      <c r="C14947" s="6">
        <v>167.83813000000001</v>
      </c>
      <c r="D14947" s="6">
        <v>0.111130110899114</v>
      </c>
      <c r="E14947" s="4">
        <f t="shared" si="58"/>
        <v>8.3844980146305134E-2</v>
      </c>
      <c r="F14947" s="4"/>
    </row>
    <row r="14948" spans="1:6" ht="13.2" x14ac:dyDescent="0.25">
      <c r="A14948" s="5">
        <v>44900.75</v>
      </c>
      <c r="B14948" s="6">
        <v>172.24</v>
      </c>
      <c r="C14948" s="6">
        <v>153.60713000000001</v>
      </c>
      <c r="D14948" s="6">
        <v>0.121302116640028</v>
      </c>
      <c r="E14948" s="4">
        <f t="shared" si="58"/>
        <v>7.8078245051663109E-2</v>
      </c>
      <c r="F14948" s="4"/>
    </row>
    <row r="14949" spans="1:6" ht="13.2" x14ac:dyDescent="0.25">
      <c r="A14949" s="5">
        <v>44900.791666666664</v>
      </c>
      <c r="B14949" s="6">
        <v>170.93</v>
      </c>
      <c r="C14949" s="6">
        <v>152.93047000000001</v>
      </c>
      <c r="D14949" s="6">
        <v>0.117697473891239</v>
      </c>
      <c r="E14949" s="4">
        <f t="shared" si="58"/>
        <v>7.7156348282617734E-2</v>
      </c>
      <c r="F14949" s="4"/>
    </row>
    <row r="14950" spans="1:6" ht="13.2" x14ac:dyDescent="0.25">
      <c r="A14950" s="5">
        <v>44900.833333333336</v>
      </c>
      <c r="B14950" s="6">
        <v>167.51</v>
      </c>
      <c r="C14950" s="6">
        <v>155.03550999999999</v>
      </c>
      <c r="D14950" s="6">
        <v>8.04621470268327E-2</v>
      </c>
      <c r="E14950" s="4">
        <f t="shared" si="58"/>
        <v>7.7629510585790276E-2</v>
      </c>
      <c r="F14950" s="4"/>
    </row>
    <row r="14951" spans="1:6" ht="13.2" x14ac:dyDescent="0.25">
      <c r="A14951" s="5">
        <v>44900.875</v>
      </c>
      <c r="B14951" s="6">
        <v>164.96</v>
      </c>
      <c r="C14951" s="6">
        <v>158.28689</v>
      </c>
      <c r="D14951" s="6">
        <v>4.21583240406075E-2</v>
      </c>
      <c r="E14951" s="4">
        <f t="shared" si="58"/>
        <v>7.9052953595340023E-2</v>
      </c>
      <c r="F14951" s="4"/>
    </row>
    <row r="14952" spans="1:6" ht="13.2" x14ac:dyDescent="0.25">
      <c r="A14952" s="5">
        <v>44900.916666666664</v>
      </c>
      <c r="B14952" s="6">
        <v>165.76</v>
      </c>
      <c r="C14952" s="6">
        <v>166.86469</v>
      </c>
      <c r="D14952" s="6">
        <v>6.62027418742698E-3</v>
      </c>
      <c r="E14952" s="4">
        <f t="shared" si="58"/>
        <v>7.5157480187953971E-2</v>
      </c>
      <c r="F14952" s="4"/>
    </row>
    <row r="14953" spans="1:6" ht="13.2" x14ac:dyDescent="0.25">
      <c r="A14953" s="5">
        <v>44900.958333333336</v>
      </c>
      <c r="B14953" s="6">
        <v>170.62</v>
      </c>
      <c r="C14953" s="6">
        <v>188.16768999999999</v>
      </c>
      <c r="D14953" s="6">
        <v>9.3255595580729003E-2</v>
      </c>
      <c r="E14953" s="4">
        <f t="shared" si="58"/>
        <v>7.3870175142435018E-2</v>
      </c>
      <c r="F14953" s="4"/>
    </row>
    <row r="14954" spans="1:6" ht="13.2" x14ac:dyDescent="0.25">
      <c r="A14954" s="5">
        <v>44901</v>
      </c>
      <c r="B14954" s="6">
        <v>201.28</v>
      </c>
      <c r="C14954" s="6">
        <v>227.82808</v>
      </c>
      <c r="D14954" s="6">
        <v>0.11652681267383699</v>
      </c>
      <c r="E14954" s="4">
        <f t="shared" si="58"/>
        <v>7.8148425789442102E-2</v>
      </c>
      <c r="F14954" s="4"/>
    </row>
    <row r="14955" spans="1:6" ht="13.2" x14ac:dyDescent="0.25">
      <c r="A14955" s="5">
        <v>44901.041666666664</v>
      </c>
      <c r="B14955" s="6">
        <v>248.27</v>
      </c>
      <c r="C14955" s="6">
        <v>255.15603999999999</v>
      </c>
      <c r="D14955" s="6">
        <v>2.6987564158778999E-2</v>
      </c>
      <c r="E14955" s="4">
        <f t="shared" si="58"/>
        <v>7.691670883132555E-2</v>
      </c>
      <c r="F14955" s="4"/>
    </row>
    <row r="14956" spans="1:6" ht="13.2" x14ac:dyDescent="0.25">
      <c r="A14956" s="5">
        <v>44901.083333333336</v>
      </c>
      <c r="B14956" s="6">
        <v>258.77</v>
      </c>
      <c r="C14956" s="6">
        <v>263.42844000000002</v>
      </c>
      <c r="D14956" s="6">
        <v>1.7683891686106599E-2</v>
      </c>
      <c r="E14956" s="4">
        <f t="shared" si="58"/>
        <v>7.5893396776833461E-2</v>
      </c>
      <c r="F14956" s="4"/>
    </row>
    <row r="14957" spans="1:6" ht="13.2" x14ac:dyDescent="0.25">
      <c r="A14957" s="5">
        <v>44901.125</v>
      </c>
      <c r="B14957" s="6">
        <v>258.77999999999997</v>
      </c>
      <c r="C14957" s="6">
        <v>258.54676000000001</v>
      </c>
      <c r="D14957" s="6">
        <v>9.0211921433463896E-4</v>
      </c>
      <c r="E14957" s="4">
        <f t="shared" si="58"/>
        <v>7.3463169259505731E-2</v>
      </c>
      <c r="F14957" s="4"/>
    </row>
    <row r="14958" spans="1:6" ht="13.2" x14ac:dyDescent="0.25">
      <c r="A14958" s="5">
        <v>44901.166666666664</v>
      </c>
      <c r="B14958" s="6">
        <v>252.48</v>
      </c>
      <c r="C14958" s="6">
        <v>253.48425</v>
      </c>
      <c r="D14958" s="6">
        <v>3.9617846079194703E-3</v>
      </c>
      <c r="E14958" s="4">
        <f t="shared" si="58"/>
        <v>7.0352898527121469E-2</v>
      </c>
      <c r="F14958" s="4"/>
    </row>
    <row r="14959" spans="1:6" ht="13.2" x14ac:dyDescent="0.25">
      <c r="A14959" s="5">
        <v>44901.208333333336</v>
      </c>
      <c r="B14959" s="6">
        <v>243.62</v>
      </c>
      <c r="C14959" s="6">
        <v>253.34576000000001</v>
      </c>
      <c r="D14959" s="6">
        <v>3.8389274799783497E-2</v>
      </c>
      <c r="E14959" s="4">
        <f t="shared" si="58"/>
        <v>6.7713734878692602E-2</v>
      </c>
      <c r="F14959" s="4"/>
    </row>
    <row r="14960" spans="1:6" ht="13.2" x14ac:dyDescent="0.25">
      <c r="A14960" s="5">
        <v>44901.25</v>
      </c>
      <c r="B14960" s="6">
        <v>235.25</v>
      </c>
      <c r="C14960" s="6">
        <v>251.261</v>
      </c>
      <c r="D14960" s="6">
        <v>6.3722583289885795E-2</v>
      </c>
      <c r="E14960" s="4">
        <f t="shared" si="58"/>
        <v>6.6027629094621301E-2</v>
      </c>
      <c r="F14960" s="4"/>
    </row>
    <row r="14961" spans="1:6" ht="13.2" x14ac:dyDescent="0.25">
      <c r="A14961" s="5">
        <v>44901.291666666664</v>
      </c>
      <c r="B14961" s="6">
        <v>239.94</v>
      </c>
      <c r="C14961" s="6">
        <v>243.97788</v>
      </c>
      <c r="D14961" s="6">
        <v>1.65501888941735E-2</v>
      </c>
      <c r="E14961" s="4">
        <f t="shared" si="58"/>
        <v>6.2509835845920736E-2</v>
      </c>
      <c r="F14961" s="4"/>
    </row>
    <row r="14962" spans="1:6" ht="13.2" x14ac:dyDescent="0.25">
      <c r="A14962" s="5">
        <v>44901.333333333336</v>
      </c>
      <c r="B14962" s="6">
        <v>247.9</v>
      </c>
      <c r="C14962" s="6">
        <v>238.99878000000001</v>
      </c>
      <c r="D14962" s="6">
        <v>3.7243788441095702E-2</v>
      </c>
      <c r="E14962" s="4">
        <f t="shared" si="58"/>
        <v>5.9402560534904808E-2</v>
      </c>
      <c r="F14962" s="4"/>
    </row>
    <row r="14963" spans="1:6" ht="13.2" x14ac:dyDescent="0.25">
      <c r="A14963" s="5">
        <v>44901.375</v>
      </c>
      <c r="B14963" s="6">
        <v>256.29000000000002</v>
      </c>
      <c r="C14963" s="6">
        <v>237.93584999999999</v>
      </c>
      <c r="D14963" s="6">
        <v>7.7139069207099398E-2</v>
      </c>
      <c r="E14963" s="4">
        <f t="shared" si="58"/>
        <v>6.0381610446911059E-2</v>
      </c>
      <c r="F14963" s="4"/>
    </row>
    <row r="14964" spans="1:6" ht="13.2" x14ac:dyDescent="0.25">
      <c r="A14964" s="5">
        <v>44901.416666666664</v>
      </c>
      <c r="B14964" s="6">
        <v>257.58999999999997</v>
      </c>
      <c r="C14964" s="6">
        <v>241.21816000000001</v>
      </c>
      <c r="D14964" s="6">
        <v>6.7871506855039204E-2</v>
      </c>
      <c r="E14964" s="4">
        <f t="shared" si="58"/>
        <v>6.1368490712616498E-2</v>
      </c>
      <c r="F14964" s="4"/>
    </row>
    <row r="14965" spans="1:6" ht="13.2" x14ac:dyDescent="0.25">
      <c r="A14965" s="5">
        <v>44901.458333333336</v>
      </c>
      <c r="B14965" s="6">
        <v>260.52</v>
      </c>
      <c r="C14965" s="6">
        <v>244.69164000000001</v>
      </c>
      <c r="D14965" s="6">
        <v>6.4686966828944203E-2</v>
      </c>
      <c r="E14965" s="4">
        <f t="shared" si="58"/>
        <v>6.2458605303971355E-2</v>
      </c>
      <c r="F14965" s="4"/>
    </row>
    <row r="14966" spans="1:6" ht="13.2" x14ac:dyDescent="0.25">
      <c r="A14966" s="5">
        <v>44901.5</v>
      </c>
      <c r="B14966" s="6">
        <v>265.01</v>
      </c>
      <c r="C14966" s="6">
        <v>247.33681999999999</v>
      </c>
      <c r="D14966" s="6">
        <v>7.1453898372268204E-2</v>
      </c>
      <c r="E14966" s="4">
        <f t="shared" si="58"/>
        <v>6.4575736656844671E-2</v>
      </c>
      <c r="F14966" s="4"/>
    </row>
    <row r="14967" spans="1:6" ht="13.2" x14ac:dyDescent="0.25">
      <c r="A14967" s="5">
        <v>44901.541666666664</v>
      </c>
      <c r="B14967" s="6">
        <v>263.16000000000003</v>
      </c>
      <c r="C14967" s="6">
        <v>248.59180000000001</v>
      </c>
      <c r="D14967" s="6">
        <v>5.86028984061421E-2</v>
      </c>
      <c r="E14967" s="4">
        <f t="shared" si="58"/>
        <v>6.6440400302699043E-2</v>
      </c>
      <c r="F14967" s="4"/>
    </row>
    <row r="14968" spans="1:6" ht="13.2" x14ac:dyDescent="0.25">
      <c r="A14968" s="5">
        <v>44901.583333333336</v>
      </c>
      <c r="B14968" s="6">
        <v>262.87</v>
      </c>
      <c r="C14968" s="6">
        <v>243.85490999999999</v>
      </c>
      <c r="D14968" s="6">
        <v>7.7977064312545502E-2</v>
      </c>
      <c r="E14968" s="4">
        <f t="shared" si="58"/>
        <v>6.8280663937252545E-2</v>
      </c>
      <c r="F14968" s="4"/>
    </row>
    <row r="14969" spans="1:6" ht="13.2" x14ac:dyDescent="0.25">
      <c r="A14969" s="5">
        <v>44901.625</v>
      </c>
      <c r="B14969" s="6">
        <v>271.19</v>
      </c>
      <c r="C14969" s="6">
        <v>222.1369</v>
      </c>
      <c r="D14969" s="6">
        <v>0.22082373527315799</v>
      </c>
      <c r="E14969" s="4">
        <f t="shared" si="58"/>
        <v>7.2427063157774751E-2</v>
      </c>
      <c r="F14969" s="4"/>
    </row>
    <row r="14970" spans="1:6" ht="13.2" x14ac:dyDescent="0.25">
      <c r="A14970" s="5">
        <v>44901.666666666664</v>
      </c>
      <c r="B14970" s="6">
        <v>232.13</v>
      </c>
      <c r="C14970" s="6">
        <v>188.30414999999999</v>
      </c>
      <c r="D14970" s="6">
        <v>0.23273969267273101</v>
      </c>
      <c r="E14970" s="4">
        <f t="shared" si="58"/>
        <v>7.3578703414992494E-2</v>
      </c>
      <c r="F14970" s="4"/>
    </row>
    <row r="14971" spans="1:6" ht="13.2" x14ac:dyDescent="0.25">
      <c r="A14971" s="5">
        <v>44901.708333333336</v>
      </c>
      <c r="B14971" s="6">
        <v>177.6</v>
      </c>
      <c r="C14971" s="6">
        <v>158.72323</v>
      </c>
      <c r="D14971" s="6">
        <v>0.118928842362897</v>
      </c>
      <c r="E14971" s="4">
        <f t="shared" si="58"/>
        <v>7.3903650559316775E-2</v>
      </c>
      <c r="F14971" s="4"/>
    </row>
    <row r="14972" spans="1:6" ht="13.2" x14ac:dyDescent="0.25">
      <c r="A14972" s="5">
        <v>44901.75</v>
      </c>
      <c r="B14972" s="6">
        <v>153.66999999999999</v>
      </c>
      <c r="C14972" s="6">
        <v>147.01784000000001</v>
      </c>
      <c r="D14972" s="6">
        <v>4.5247297878951098E-2</v>
      </c>
      <c r="E14972" s="4">
        <f t="shared" si="58"/>
        <v>7.0734699777605242E-2</v>
      </c>
      <c r="F14972" s="4"/>
    </row>
    <row r="14973" spans="1:6" ht="13.2" x14ac:dyDescent="0.25">
      <c r="A14973" s="5">
        <v>44901.791666666664</v>
      </c>
      <c r="B14973" s="6">
        <v>163.43</v>
      </c>
      <c r="C14973" s="6">
        <v>147.15351999999999</v>
      </c>
      <c r="D14973" s="6">
        <v>0.11060883898665801</v>
      </c>
      <c r="E14973" s="4">
        <f t="shared" si="58"/>
        <v>7.0439339989914362E-2</v>
      </c>
      <c r="F14973" s="4"/>
    </row>
    <row r="14974" spans="1:6" ht="13.2" x14ac:dyDescent="0.25">
      <c r="A14974" s="5">
        <v>44901.833333333336</v>
      </c>
      <c r="B14974" s="6">
        <v>171.28</v>
      </c>
      <c r="C14974" s="6">
        <v>148.48079999999999</v>
      </c>
      <c r="D14974" s="6">
        <v>0.15354981923588701</v>
      </c>
      <c r="E14974" s="4">
        <f t="shared" si="58"/>
        <v>7.3484659665291635E-2</v>
      </c>
      <c r="F14974" s="4"/>
    </row>
    <row r="14975" spans="1:6" ht="13.2" x14ac:dyDescent="0.25">
      <c r="A14975" s="5">
        <v>44901.875</v>
      </c>
      <c r="B14975" s="6">
        <v>171.42</v>
      </c>
      <c r="C14975" s="6">
        <v>151.24370999999999</v>
      </c>
      <c r="D14975" s="6">
        <v>0.13340250645795401</v>
      </c>
      <c r="E14975" s="4">
        <f t="shared" si="58"/>
        <v>7.7286500599347732E-2</v>
      </c>
      <c r="F14975" s="4"/>
    </row>
    <row r="14976" spans="1:6" ht="13.2" x14ac:dyDescent="0.25">
      <c r="A14976" s="5">
        <v>44901.916666666664</v>
      </c>
      <c r="B14976" s="6">
        <v>180.91</v>
      </c>
      <c r="C14976" s="6">
        <v>161.89366000000001</v>
      </c>
      <c r="D14976" s="6">
        <v>0.11746191913877201</v>
      </c>
      <c r="E14976" s="4">
        <f t="shared" si="58"/>
        <v>8.1904902472320448E-2</v>
      </c>
      <c r="F14976" s="4"/>
    </row>
    <row r="14977" spans="1:6" ht="13.2" x14ac:dyDescent="0.25">
      <c r="A14977" s="5">
        <v>44901.958333333336</v>
      </c>
      <c r="B14977" s="6">
        <v>189.75</v>
      </c>
      <c r="C14977" s="6">
        <v>187.13389000000001</v>
      </c>
      <c r="D14977" s="6">
        <v>1.3979883600987401E-2</v>
      </c>
      <c r="E14977" s="4">
        <f t="shared" si="58"/>
        <v>7.8601747806497896E-2</v>
      </c>
      <c r="F14977" s="4"/>
    </row>
    <row r="14978" spans="1:6" ht="13.2" x14ac:dyDescent="0.25">
      <c r="A14978" s="5">
        <v>44899</v>
      </c>
      <c r="B14978" s="6">
        <v>272.10000000000002</v>
      </c>
      <c r="C14978" s="6">
        <v>232.64362</v>
      </c>
      <c r="D14978" s="6">
        <v>0.16960009477156501</v>
      </c>
      <c r="E14978" s="4">
        <f t="shared" si="58"/>
        <v>8.0813134560569891E-2</v>
      </c>
      <c r="F14978" s="4"/>
    </row>
    <row r="14979" spans="1:6" ht="13.2" x14ac:dyDescent="0.25">
      <c r="A14979" s="5">
        <v>44899.041666666664</v>
      </c>
      <c r="B14979" s="6">
        <v>286.32</v>
      </c>
      <c r="C14979" s="6">
        <v>264.50441999999998</v>
      </c>
      <c r="D14979" s="6">
        <v>8.2477185069345899E-2</v>
      </c>
      <c r="E14979" s="4">
        <f t="shared" si="58"/>
        <v>8.3125202098510181E-2</v>
      </c>
      <c r="F14979" s="4"/>
    </row>
    <row r="14980" spans="1:6" ht="13.2" x14ac:dyDescent="0.25">
      <c r="A14980" s="5">
        <v>44899.083333333336</v>
      </c>
      <c r="B14980" s="6">
        <v>288.75</v>
      </c>
      <c r="C14980" s="6">
        <v>284.49527999999998</v>
      </c>
      <c r="D14980" s="6">
        <v>1.4955327202616501E-2</v>
      </c>
      <c r="E14980" s="4">
        <f t="shared" si="58"/>
        <v>8.3011511911698102E-2</v>
      </c>
      <c r="F14980" s="4"/>
    </row>
    <row r="14981" spans="1:6" ht="13.2" x14ac:dyDescent="0.25">
      <c r="A14981" s="5">
        <v>44899.125</v>
      </c>
      <c r="B14981" s="6">
        <v>293.62</v>
      </c>
      <c r="C14981" s="6">
        <v>291.15987999999999</v>
      </c>
      <c r="D14981" s="6">
        <v>8.4493783965016601E-3</v>
      </c>
      <c r="E14981" s="4">
        <f t="shared" si="58"/>
        <v>8.3325981044288386E-2</v>
      </c>
      <c r="F14981" s="4"/>
    </row>
    <row r="14982" spans="1:6" ht="13.2" x14ac:dyDescent="0.25">
      <c r="A14982" s="5">
        <v>44899.166666666664</v>
      </c>
      <c r="B14982" s="6">
        <v>297</v>
      </c>
      <c r="C14982" s="6">
        <v>289.04079000000002</v>
      </c>
      <c r="D14982" s="6">
        <v>2.7536632459383901E-2</v>
      </c>
      <c r="E14982" s="4">
        <f t="shared" si="58"/>
        <v>8.4308266371432738E-2</v>
      </c>
      <c r="F14982" s="4"/>
    </row>
    <row r="14983" spans="1:6" ht="13.2" x14ac:dyDescent="0.25">
      <c r="A14983" s="5">
        <v>44899.208333333336</v>
      </c>
      <c r="B14983" s="6">
        <v>290.08</v>
      </c>
      <c r="C14983" s="6">
        <v>287.94970999999998</v>
      </c>
      <c r="D14983" s="6">
        <v>7.3981321252242303E-3</v>
      </c>
      <c r="E14983" s="4">
        <f t="shared" si="58"/>
        <v>8.3016968759992774E-2</v>
      </c>
      <c r="F14983" s="4"/>
    </row>
    <row r="14984" spans="1:6" ht="13.2" x14ac:dyDescent="0.25">
      <c r="A14984" s="5">
        <v>44899.25</v>
      </c>
      <c r="B14984" s="6">
        <v>281.07</v>
      </c>
      <c r="C14984" s="6">
        <v>286.85689000000002</v>
      </c>
      <c r="D14984" s="6">
        <v>2.01734390971052E-2</v>
      </c>
      <c r="E14984" s="4">
        <f t="shared" si="58"/>
        <v>8.1202421085293588E-2</v>
      </c>
      <c r="F14984" s="4"/>
    </row>
    <row r="14985" spans="1:6" ht="13.2" x14ac:dyDescent="0.25">
      <c r="A14985" s="5">
        <v>44899.291666666664</v>
      </c>
      <c r="B14985" s="6">
        <v>281.72000000000003</v>
      </c>
      <c r="C14985" s="6">
        <v>280.78539999999998</v>
      </c>
      <c r="D14985" s="6">
        <v>3.3285206424552198E-3</v>
      </c>
      <c r="E14985" s="4">
        <f t="shared" si="58"/>
        <v>8.0651518241471987E-2</v>
      </c>
      <c r="F14985" s="4"/>
    </row>
    <row r="14986" spans="1:6" ht="13.2" x14ac:dyDescent="0.25">
      <c r="A14986" s="5">
        <v>44899.333333333336</v>
      </c>
      <c r="B14986" s="6">
        <v>281.58999999999997</v>
      </c>
      <c r="C14986" s="6">
        <v>277.03379000000001</v>
      </c>
      <c r="D14986" s="6">
        <v>1.64464053283895E-2</v>
      </c>
      <c r="E14986" s="4">
        <f t="shared" si="58"/>
        <v>7.9784960611775896E-2</v>
      </c>
      <c r="F14986" s="4"/>
    </row>
    <row r="14987" spans="1:6" ht="13.2" x14ac:dyDescent="0.25">
      <c r="A14987" s="5">
        <v>44899.375</v>
      </c>
      <c r="B14987" s="6">
        <v>293.07</v>
      </c>
      <c r="C14987" s="6">
        <v>277.34983</v>
      </c>
      <c r="D14987" s="6">
        <v>5.6679933786150098E-2</v>
      </c>
      <c r="E14987" s="4">
        <f t="shared" si="58"/>
        <v>7.8932496635903016E-2</v>
      </c>
      <c r="F14987" s="4"/>
    </row>
    <row r="14988" spans="1:6" ht="13.2" x14ac:dyDescent="0.25">
      <c r="A14988" s="5">
        <v>44899.416666666664</v>
      </c>
      <c r="B14988" s="6">
        <v>293.44</v>
      </c>
      <c r="C14988" s="6">
        <v>278.40096999999997</v>
      </c>
      <c r="D14988" s="6">
        <v>5.4019316096492097E-2</v>
      </c>
      <c r="E14988" s="4">
        <f t="shared" si="58"/>
        <v>7.8355322020963555E-2</v>
      </c>
      <c r="F14988" s="4"/>
    </row>
    <row r="14989" spans="1:6" ht="13.2" x14ac:dyDescent="0.25">
      <c r="A14989" s="5">
        <v>44899.458333333336</v>
      </c>
      <c r="B14989" s="6">
        <v>291.93</v>
      </c>
      <c r="C14989" s="6">
        <v>277.67930000000001</v>
      </c>
      <c r="D14989" s="6">
        <v>5.1320714219605101E-2</v>
      </c>
      <c r="E14989" s="4">
        <f t="shared" si="58"/>
        <v>7.7798394828907755E-2</v>
      </c>
      <c r="F14989" s="4"/>
    </row>
    <row r="14990" spans="1:6" ht="13.2" x14ac:dyDescent="0.25">
      <c r="A14990" s="5">
        <v>44899.5</v>
      </c>
      <c r="B14990" s="6">
        <v>289.82</v>
      </c>
      <c r="C14990" s="6">
        <v>278.63862999999998</v>
      </c>
      <c r="D14990" s="6">
        <v>4.0128570830254201E-2</v>
      </c>
      <c r="E14990" s="4">
        <f t="shared" si="58"/>
        <v>7.6493172847990495E-2</v>
      </c>
      <c r="F14990" s="4"/>
    </row>
    <row r="14991" spans="1:6" ht="13.2" x14ac:dyDescent="0.25">
      <c r="A14991" s="5">
        <v>44899.541666666664</v>
      </c>
      <c r="B14991" s="6">
        <v>289.95999999999998</v>
      </c>
      <c r="C14991" s="6">
        <v>281.41219999999998</v>
      </c>
      <c r="D14991" s="6">
        <v>3.0374660373643999E-2</v>
      </c>
      <c r="E14991" s="4">
        <f t="shared" si="58"/>
        <v>7.5316996263303071E-2</v>
      </c>
      <c r="F14991" s="4"/>
    </row>
    <row r="14992" spans="1:6" ht="13.2" x14ac:dyDescent="0.25">
      <c r="A14992" s="5">
        <v>44899.583333333336</v>
      </c>
      <c r="B14992" s="6">
        <v>283.64999999999998</v>
      </c>
      <c r="C14992" s="6">
        <v>281.51449000000002</v>
      </c>
      <c r="D14992" s="6">
        <v>7.5857906994412699E-3</v>
      </c>
      <c r="E14992" s="4">
        <f t="shared" si="58"/>
        <v>7.2384026529423731E-2</v>
      </c>
      <c r="F14992" s="4"/>
    </row>
    <row r="14993" spans="1:6" ht="13.2" x14ac:dyDescent="0.25">
      <c r="A14993" s="5">
        <v>44899.625</v>
      </c>
      <c r="B14993" s="6">
        <v>300.82</v>
      </c>
      <c r="C14993" s="6">
        <v>268.20594</v>
      </c>
      <c r="D14993" s="6">
        <v>0.12160081167478901</v>
      </c>
      <c r="E14993" s="4">
        <f t="shared" si="58"/>
        <v>6.8249738046158345E-2</v>
      </c>
      <c r="F14993" s="4"/>
    </row>
    <row r="14994" spans="1:6" ht="13.2" x14ac:dyDescent="0.25">
      <c r="A14994" s="5">
        <v>44899.666666666664</v>
      </c>
      <c r="B14994" s="6">
        <v>283.79000000000002</v>
      </c>
      <c r="C14994" s="6">
        <v>240.64320000000001</v>
      </c>
      <c r="D14994" s="6">
        <v>0.179297815188627</v>
      </c>
      <c r="E14994" s="4">
        <f t="shared" si="58"/>
        <v>6.6022993150987336E-2</v>
      </c>
      <c r="F14994" s="4"/>
    </row>
    <row r="14995" spans="1:6" ht="13.2" x14ac:dyDescent="0.25">
      <c r="A14995" s="5">
        <v>44899.708333333336</v>
      </c>
      <c r="B14995" s="6">
        <v>252.35</v>
      </c>
      <c r="C14995" s="6">
        <v>205.50414000000001</v>
      </c>
      <c r="D14995" s="6">
        <v>0.227955796900247</v>
      </c>
      <c r="E14995" s="4">
        <f t="shared" si="58"/>
        <v>7.0565782923376938E-2</v>
      </c>
      <c r="F14995" s="4"/>
    </row>
    <row r="14996" spans="1:6" ht="13.2" x14ac:dyDescent="0.25">
      <c r="A14996" s="5">
        <v>44899.75</v>
      </c>
      <c r="B14996" s="6">
        <v>217.02</v>
      </c>
      <c r="C14996" s="6">
        <v>179.88665</v>
      </c>
      <c r="D14996" s="6">
        <v>0.20642638016773299</v>
      </c>
      <c r="E14996" s="4">
        <f t="shared" si="58"/>
        <v>7.7281578018742844E-2</v>
      </c>
      <c r="F14996" s="4"/>
    </row>
    <row r="14997" spans="1:6" ht="13.2" x14ac:dyDescent="0.25">
      <c r="A14997" s="5">
        <v>44899.791666666664</v>
      </c>
      <c r="B14997" s="6">
        <v>193.65</v>
      </c>
      <c r="C14997" s="6">
        <v>172.37803</v>
      </c>
      <c r="D14997" s="6">
        <v>0.123403022995447</v>
      </c>
      <c r="E14997" s="4">
        <f t="shared" si="58"/>
        <v>7.7814669019109065E-2</v>
      </c>
      <c r="F14997" s="4"/>
    </row>
    <row r="14998" spans="1:6" ht="13.2" x14ac:dyDescent="0.25">
      <c r="A14998" s="5">
        <v>44899.833333333336</v>
      </c>
      <c r="B14998" s="6">
        <v>186.18</v>
      </c>
      <c r="C14998" s="6">
        <v>176.00944999999999</v>
      </c>
      <c r="D14998" s="6">
        <v>5.7784113296189599E-2</v>
      </c>
      <c r="E14998" s="4">
        <f t="shared" si="58"/>
        <v>7.3824431271621679E-2</v>
      </c>
      <c r="F14998" s="4"/>
    </row>
    <row r="14999" spans="1:6" ht="13.2" x14ac:dyDescent="0.25">
      <c r="A14999" s="5">
        <v>44899.875</v>
      </c>
      <c r="B14999" s="6">
        <v>181.45</v>
      </c>
      <c r="C14999" s="6">
        <v>182.33632</v>
      </c>
      <c r="D14999" s="6">
        <v>4.8609075800148402E-3</v>
      </c>
      <c r="E14999" s="4">
        <f t="shared" si="58"/>
        <v>6.8468531318374201E-2</v>
      </c>
      <c r="F14999" s="4"/>
    </row>
    <row r="15000" spans="1:6" ht="13.2" x14ac:dyDescent="0.25">
      <c r="A15000" s="5">
        <v>44899.916666666664</v>
      </c>
      <c r="B15000" s="6">
        <v>169.11</v>
      </c>
      <c r="C15000" s="6">
        <v>188.46414999999999</v>
      </c>
      <c r="D15000" s="6">
        <v>0.10269406674956399</v>
      </c>
      <c r="E15000" s="4">
        <f t="shared" si="58"/>
        <v>6.7853204135490522E-2</v>
      </c>
      <c r="F15000" s="4"/>
    </row>
    <row r="15001" spans="1:6" ht="13.2" x14ac:dyDescent="0.25">
      <c r="A15001" s="5">
        <v>44899.958333333336</v>
      </c>
      <c r="B15001" s="6">
        <v>177.48</v>
      </c>
      <c r="C15001" s="6">
        <v>200.43851000000001</v>
      </c>
      <c r="D15001" s="6">
        <v>0.11454141222662199</v>
      </c>
      <c r="E15001" s="4">
        <f t="shared" si="58"/>
        <v>7.2043267828225302E-2</v>
      </c>
      <c r="F15001" s="4"/>
    </row>
    <row r="15002" spans="1:6" ht="13.2" x14ac:dyDescent="0.25">
      <c r="A15002" s="5">
        <v>44900</v>
      </c>
      <c r="B15002" s="6">
        <v>225.51</v>
      </c>
      <c r="C15002" s="6">
        <v>224.09118000000001</v>
      </c>
      <c r="D15002" s="6">
        <v>6.3314406216254497E-3</v>
      </c>
      <c r="E15002" s="4">
        <f t="shared" si="58"/>
        <v>6.5240407238644493E-2</v>
      </c>
      <c r="F15002" s="4"/>
    </row>
    <row r="15003" spans="1:6" ht="13.2" x14ac:dyDescent="0.25">
      <c r="A15003" s="5">
        <v>44900.041666666664</v>
      </c>
      <c r="B15003" s="6">
        <v>273.48</v>
      </c>
      <c r="C15003" s="6">
        <v>256.91609999999997</v>
      </c>
      <c r="D15003" s="6">
        <v>6.4472020243184602E-2</v>
      </c>
      <c r="E15003" s="4">
        <f t="shared" si="58"/>
        <v>6.4490192037554434E-2</v>
      </c>
      <c r="F15003" s="4"/>
    </row>
    <row r="15004" spans="1:6" ht="13.2" x14ac:dyDescent="0.25">
      <c r="A15004" s="5">
        <v>44900.083333333336</v>
      </c>
      <c r="B15004" s="6">
        <v>282.95999999999998</v>
      </c>
      <c r="C15004" s="6">
        <v>273.58618999999999</v>
      </c>
      <c r="D15004" s="6">
        <v>3.4262730878338497E-2</v>
      </c>
      <c r="E15004" s="4">
        <f t="shared" si="58"/>
        <v>6.5294667190709518E-2</v>
      </c>
      <c r="F15004" s="4"/>
    </row>
    <row r="15005" spans="1:6" ht="13.2" x14ac:dyDescent="0.25">
      <c r="A15005" s="5">
        <v>44900.125</v>
      </c>
      <c r="B15005" s="6">
        <v>284.75</v>
      </c>
      <c r="C15005" s="6">
        <v>273.02904999999998</v>
      </c>
      <c r="D15005" s="6">
        <v>4.2929314664501797E-2</v>
      </c>
      <c r="E15005" s="4">
        <f t="shared" si="58"/>
        <v>6.6731331201876187E-2</v>
      </c>
      <c r="F15005" s="4"/>
    </row>
    <row r="15006" spans="1:6" ht="13.2" x14ac:dyDescent="0.25">
      <c r="A15006" s="5">
        <v>44900.166666666664</v>
      </c>
      <c r="B15006" s="6">
        <v>283.49</v>
      </c>
      <c r="C15006" s="6">
        <v>266.21154999999999</v>
      </c>
      <c r="D15006" s="6">
        <v>6.4904959983892493E-2</v>
      </c>
      <c r="E15006" s="4">
        <f t="shared" si="58"/>
        <v>6.8288344848730712E-2</v>
      </c>
      <c r="F15006" s="4"/>
    </row>
    <row r="15007" spans="1:6" ht="13.2" x14ac:dyDescent="0.25">
      <c r="A15007" s="5">
        <v>44900.208333333336</v>
      </c>
      <c r="B15007" s="6">
        <v>287.64</v>
      </c>
      <c r="C15007" s="6">
        <v>263.41624000000002</v>
      </c>
      <c r="D15007" s="6">
        <v>9.1960009754903302E-2</v>
      </c>
      <c r="E15007" s="4">
        <f t="shared" si="58"/>
        <v>7.1811756416634009E-2</v>
      </c>
      <c r="F15007" s="4"/>
    </row>
    <row r="15008" spans="1:6" ht="13.2" x14ac:dyDescent="0.25">
      <c r="A15008" s="5">
        <v>44900.25</v>
      </c>
      <c r="B15008" s="6">
        <v>285.61</v>
      </c>
      <c r="C15008" s="6">
        <v>261.94269000000003</v>
      </c>
      <c r="D15008" s="6">
        <v>9.0353008133191207E-2</v>
      </c>
      <c r="E15008" s="4">
        <f t="shared" si="58"/>
        <v>7.4735905126470922E-2</v>
      </c>
      <c r="F15008" s="4"/>
    </row>
    <row r="15009" spans="1:6" ht="13.2" x14ac:dyDescent="0.25">
      <c r="A15009" s="5">
        <v>44900.291666666664</v>
      </c>
      <c r="B15009" s="6">
        <v>277.57</v>
      </c>
      <c r="C15009" s="6">
        <v>257.40611999999999</v>
      </c>
      <c r="D15009" s="6">
        <v>7.8334889628886795E-2</v>
      </c>
      <c r="E15009" s="4">
        <f t="shared" si="58"/>
        <v>7.7861170500905574E-2</v>
      </c>
      <c r="F15009" s="4"/>
    </row>
    <row r="15010" spans="1:6" ht="13.2" x14ac:dyDescent="0.25">
      <c r="A15010" s="5">
        <v>44900.333333333336</v>
      </c>
      <c r="B15010" s="6">
        <v>276</v>
      </c>
      <c r="C15010" s="6">
        <v>254.25458</v>
      </c>
      <c r="D15010" s="6">
        <v>8.5526168299505101E-2</v>
      </c>
      <c r="E15010" s="4">
        <f t="shared" si="58"/>
        <v>8.0739493958035383E-2</v>
      </c>
      <c r="F15010" s="4"/>
    </row>
    <row r="15011" spans="1:6" ht="13.2" x14ac:dyDescent="0.25">
      <c r="A15011" s="5">
        <v>44900.375</v>
      </c>
      <c r="B15011" s="6">
        <v>261.20999999999998</v>
      </c>
      <c r="C15011" s="6">
        <v>253.09762000000001</v>
      </c>
      <c r="D15011" s="6">
        <v>3.2052375680182099E-2</v>
      </c>
      <c r="E15011" s="4">
        <f t="shared" si="58"/>
        <v>7.9713345703620056E-2</v>
      </c>
      <c r="F15011" s="4"/>
    </row>
    <row r="15012" spans="1:6" ht="13.2" x14ac:dyDescent="0.25">
      <c r="A15012" s="5">
        <v>44900.416666666664</v>
      </c>
      <c r="B15012" s="6">
        <v>261.39999999999998</v>
      </c>
      <c r="C15012" s="6">
        <v>254.19157999999999</v>
      </c>
      <c r="D15012" s="6">
        <v>2.83582170581731E-2</v>
      </c>
      <c r="E15012" s="4">
        <f t="shared" si="58"/>
        <v>7.8644133243690101E-2</v>
      </c>
      <c r="F15012" s="4"/>
    </row>
    <row r="15013" spans="1:6" ht="13.2" x14ac:dyDescent="0.25">
      <c r="A15013" s="5">
        <v>44900.458333333336</v>
      </c>
      <c r="B15013" s="6">
        <v>263.14999999999998</v>
      </c>
      <c r="C15013" s="6">
        <v>256.38529</v>
      </c>
      <c r="D15013" s="6">
        <v>2.6384938075035301E-2</v>
      </c>
      <c r="E15013" s="4">
        <f t="shared" si="58"/>
        <v>7.7605142570999708E-2</v>
      </c>
      <c r="F15013" s="4"/>
    </row>
    <row r="15014" spans="1:6" ht="13.2" x14ac:dyDescent="0.25">
      <c r="A15014" s="5">
        <v>44900.5</v>
      </c>
      <c r="B15014" s="6">
        <v>262.02999999999997</v>
      </c>
      <c r="C15014" s="6">
        <v>260.06157999999999</v>
      </c>
      <c r="D15014" s="6">
        <v>7.5690534526475601E-3</v>
      </c>
      <c r="E15014" s="4">
        <f t="shared" si="58"/>
        <v>7.6248496013599426E-2</v>
      </c>
      <c r="F15014" s="4"/>
    </row>
    <row r="15015" spans="1:6" ht="13.2" x14ac:dyDescent="0.25">
      <c r="A15015" s="5">
        <v>44900.541666666664</v>
      </c>
      <c r="B15015" s="6">
        <v>255.96</v>
      </c>
      <c r="C15015" s="6">
        <v>263.88745</v>
      </c>
      <c r="D15015" s="6">
        <v>3.0041026960546901E-2</v>
      </c>
      <c r="E15015" s="4">
        <f t="shared" si="58"/>
        <v>7.6234594621387056E-2</v>
      </c>
      <c r="F15015" s="4"/>
    </row>
    <row r="15016" spans="1:6" ht="13.2" x14ac:dyDescent="0.25">
      <c r="A15016" s="5">
        <v>44900.583333333336</v>
      </c>
      <c r="B15016" s="6">
        <v>247.82</v>
      </c>
      <c r="C15016" s="6">
        <v>262.20871</v>
      </c>
      <c r="D15016" s="6">
        <v>5.4875026844073901E-2</v>
      </c>
      <c r="E15016" s="4">
        <f t="shared" si="58"/>
        <v>7.8204979460746726E-2</v>
      </c>
      <c r="F15016" s="4"/>
    </row>
    <row r="15017" spans="1:6" ht="13.2" x14ac:dyDescent="0.25">
      <c r="A15017" s="5">
        <v>44900.625</v>
      </c>
      <c r="B15017" s="6">
        <v>263.86</v>
      </c>
      <c r="C15017" s="6">
        <v>242.34119999999999</v>
      </c>
      <c r="D15017" s="6">
        <v>8.8795466887182303E-2</v>
      </c>
      <c r="E15017" s="4">
        <f t="shared" si="58"/>
        <v>7.6838090094596453E-2</v>
      </c>
      <c r="F15017" s="4"/>
    </row>
    <row r="15018" spans="1:6" ht="13.2" x14ac:dyDescent="0.25">
      <c r="A15018" s="5">
        <v>44900.666666666664</v>
      </c>
      <c r="B15018" s="6">
        <v>241.36</v>
      </c>
      <c r="C15018" s="6">
        <v>207.49778000000001</v>
      </c>
      <c r="D15018" s="6">
        <v>0.16319316765702199</v>
      </c>
      <c r="E15018" s="4">
        <f t="shared" si="58"/>
        <v>7.6167063114112907E-2</v>
      </c>
      <c r="F15018" s="4"/>
    </row>
    <row r="15019" spans="1:6" ht="13.2" x14ac:dyDescent="0.25">
      <c r="A15019" s="5">
        <v>44900.708333333336</v>
      </c>
      <c r="B15019" s="6">
        <v>186.49</v>
      </c>
      <c r="C15019" s="6">
        <v>173.16872000000001</v>
      </c>
      <c r="D15019" s="6">
        <v>7.69265950571211E-2</v>
      </c>
      <c r="E15019" s="4">
        <f t="shared" si="58"/>
        <v>6.9874179703982672E-2</v>
      </c>
      <c r="F15019" s="4"/>
    </row>
    <row r="15020" spans="1:6" ht="13.2" x14ac:dyDescent="0.25">
      <c r="A15020" s="5">
        <v>44900.75</v>
      </c>
      <c r="B15020" s="6">
        <v>172.24</v>
      </c>
      <c r="C15020" s="6">
        <v>156.07151999999999</v>
      </c>
      <c r="D15020" s="6">
        <v>0.10359660750404601</v>
      </c>
      <c r="E15020" s="4">
        <f t="shared" si="58"/>
        <v>6.558960584299571E-2</v>
      </c>
      <c r="F15020" s="4"/>
    </row>
    <row r="15021" spans="1:6" ht="13.2" x14ac:dyDescent="0.25">
      <c r="A15021" s="5">
        <v>44900.791666666664</v>
      </c>
      <c r="B15021" s="6">
        <v>170.93</v>
      </c>
      <c r="C15021" s="6">
        <v>153.45471000000001</v>
      </c>
      <c r="D15021" s="6">
        <v>0.113879137368934</v>
      </c>
      <c r="E15021" s="4">
        <f t="shared" si="58"/>
        <v>6.5192777275224337E-2</v>
      </c>
      <c r="F15021" s="4"/>
    </row>
    <row r="15022" spans="1:6" ht="13.2" x14ac:dyDescent="0.25">
      <c r="A15022" s="5">
        <v>44900.833333333336</v>
      </c>
      <c r="B15022" s="6">
        <v>167.51</v>
      </c>
      <c r="C15022" s="6">
        <v>154.96682000000001</v>
      </c>
      <c r="D15022" s="6">
        <v>8.0941068546157E-2</v>
      </c>
      <c r="E15022" s="4">
        <f t="shared" si="58"/>
        <v>6.6157650410639632E-2</v>
      </c>
      <c r="F15022" s="4"/>
    </row>
    <row r="15023" spans="1:6" ht="13.2" x14ac:dyDescent="0.25">
      <c r="A15023" s="5">
        <v>44900.875</v>
      </c>
      <c r="B15023" s="6">
        <v>164.96</v>
      </c>
      <c r="C15023" s="6">
        <v>157.84488999999999</v>
      </c>
      <c r="D15023" s="6">
        <v>4.5076593863760901E-2</v>
      </c>
      <c r="E15023" s="4">
        <f t="shared" si="58"/>
        <v>6.7833304005795722E-2</v>
      </c>
      <c r="F15023" s="4"/>
    </row>
    <row r="15024" spans="1:6" ht="13.2" x14ac:dyDescent="0.25">
      <c r="A15024" s="5">
        <v>44900.916666666664</v>
      </c>
      <c r="B15024" s="6">
        <v>165.76</v>
      </c>
      <c r="C15024" s="6">
        <v>165.09026</v>
      </c>
      <c r="D15024" s="6">
        <v>4.0568111044224503E-3</v>
      </c>
      <c r="E15024" s="4">
        <f t="shared" si="58"/>
        <v>6.3723418353914832E-2</v>
      </c>
      <c r="F15024" s="4"/>
    </row>
    <row r="15025" spans="1:6" ht="13.2" x14ac:dyDescent="0.25">
      <c r="A15025" s="5">
        <v>44900.958333333336</v>
      </c>
      <c r="B15025" s="6">
        <v>170.62</v>
      </c>
      <c r="C15025" s="6">
        <v>184.36285000000001</v>
      </c>
      <c r="D15025" s="6">
        <v>7.4542403743487307E-2</v>
      </c>
      <c r="E15025" s="4">
        <f t="shared" si="58"/>
        <v>6.2056793000450881E-2</v>
      </c>
      <c r="F15025" s="4"/>
    </row>
    <row r="15026" spans="1:6" ht="13.2" x14ac:dyDescent="0.25">
      <c r="A15026" s="5">
        <v>44901</v>
      </c>
      <c r="B15026" s="6">
        <v>201.28</v>
      </c>
      <c r="C15026" s="6">
        <v>228.31592000000001</v>
      </c>
      <c r="D15026" s="6">
        <v>0.118414519670814</v>
      </c>
      <c r="E15026" s="4">
        <f t="shared" si="58"/>
        <v>6.6726921294167074E-2</v>
      </c>
      <c r="F15026" s="4"/>
    </row>
    <row r="15027" spans="1:6" ht="13.2" x14ac:dyDescent="0.25">
      <c r="A15027" s="5">
        <v>44901.041666666664</v>
      </c>
      <c r="B15027" s="6">
        <v>248.27</v>
      </c>
      <c r="C15027" s="6">
        <v>256.25790999999998</v>
      </c>
      <c r="D15027" s="6">
        <v>3.11713695003598E-2</v>
      </c>
      <c r="E15027" s="4">
        <f t="shared" si="58"/>
        <v>6.5339394179882701E-2</v>
      </c>
      <c r="F15027" s="4"/>
    </row>
    <row r="15028" spans="1:6" ht="13.2" x14ac:dyDescent="0.25">
      <c r="A15028" s="5">
        <v>44901.083333333336</v>
      </c>
      <c r="B15028" s="6">
        <v>258.77</v>
      </c>
      <c r="C15028" s="6">
        <v>264.90739000000002</v>
      </c>
      <c r="D15028" s="6">
        <v>2.3168058845017599E-2</v>
      </c>
      <c r="E15028" s="4">
        <f t="shared" si="58"/>
        <v>6.4877116178494315E-2</v>
      </c>
      <c r="F15028" s="4"/>
    </row>
    <row r="15029" spans="1:6" ht="13.2" x14ac:dyDescent="0.25">
      <c r="A15029" s="5">
        <v>44901.125</v>
      </c>
      <c r="B15029" s="6">
        <v>258.77999999999997</v>
      </c>
      <c r="C15029" s="6">
        <v>259.86993000000001</v>
      </c>
      <c r="D15029" s="6">
        <v>4.1941366590587696E-3</v>
      </c>
      <c r="E15029" s="4">
        <f t="shared" si="58"/>
        <v>6.3263150428267537E-2</v>
      </c>
      <c r="F15029" s="4"/>
    </row>
    <row r="15030" spans="1:6" ht="13.2" x14ac:dyDescent="0.25">
      <c r="A15030" s="5">
        <v>44901.166666666664</v>
      </c>
      <c r="B15030" s="6">
        <v>252.48</v>
      </c>
      <c r="C15030" s="6">
        <v>254.46839</v>
      </c>
      <c r="D15030" s="6">
        <v>7.81389782833148E-3</v>
      </c>
      <c r="E15030" s="4">
        <f t="shared" si="58"/>
        <v>6.0884356171785815E-2</v>
      </c>
      <c r="F15030" s="4"/>
    </row>
    <row r="15031" spans="1:6" ht="13.2" x14ac:dyDescent="0.25">
      <c r="A15031" s="5">
        <v>44901.208333333336</v>
      </c>
      <c r="B15031" s="6">
        <v>243.62</v>
      </c>
      <c r="C15031" s="6">
        <v>254.25458</v>
      </c>
      <c r="D15031" s="6">
        <v>4.1826503184327998E-2</v>
      </c>
      <c r="E15031" s="4">
        <f t="shared" si="58"/>
        <v>5.8795460064678506E-2</v>
      </c>
      <c r="F15031" s="4"/>
    </row>
    <row r="15032" spans="1:6" ht="13.2" x14ac:dyDescent="0.25">
      <c r="A15032" s="5">
        <v>44901.25</v>
      </c>
      <c r="B15032" s="6">
        <v>235.25</v>
      </c>
      <c r="C15032" s="6">
        <v>252.20554999999999</v>
      </c>
      <c r="D15032" s="6">
        <v>6.7229091508890199E-2</v>
      </c>
      <c r="E15032" s="4">
        <f t="shared" si="58"/>
        <v>5.783196353866598E-2</v>
      </c>
      <c r="F15032" s="4"/>
    </row>
    <row r="15033" spans="1:6" ht="13.2" x14ac:dyDescent="0.25">
      <c r="A15033" s="5">
        <v>44901.291666666664</v>
      </c>
      <c r="B15033" s="6">
        <v>239.94</v>
      </c>
      <c r="C15033" s="6">
        <v>244.77539999999999</v>
      </c>
      <c r="D15033" s="6">
        <v>1.97544361075499E-2</v>
      </c>
      <c r="E15033" s="4">
        <f t="shared" si="58"/>
        <v>5.5391111308610269E-2</v>
      </c>
      <c r="F15033" s="4"/>
    </row>
    <row r="15034" spans="1:6" ht="13.2" x14ac:dyDescent="0.25">
      <c r="A15034" s="5">
        <v>44901.333333333336</v>
      </c>
      <c r="B15034" s="6">
        <v>247.9</v>
      </c>
      <c r="C15034" s="6">
        <v>239.61090999999999</v>
      </c>
      <c r="D15034" s="6">
        <v>3.45939590146375E-2</v>
      </c>
      <c r="E15034" s="4">
        <f t="shared" si="58"/>
        <v>5.3268935921740791E-2</v>
      </c>
      <c r="F15034" s="4"/>
    </row>
    <row r="15035" spans="1:6" ht="13.2" x14ac:dyDescent="0.25">
      <c r="A15035" s="5">
        <v>44901.375</v>
      </c>
      <c r="B15035" s="6">
        <v>256.29000000000002</v>
      </c>
      <c r="C15035" s="6">
        <v>238.54499000000001</v>
      </c>
      <c r="D15035" s="6">
        <v>7.43885252002148E-2</v>
      </c>
      <c r="E15035" s="4">
        <f t="shared" si="58"/>
        <v>5.5032942151742155E-2</v>
      </c>
      <c r="F15035" s="4"/>
    </row>
    <row r="15036" spans="1:6" ht="13.2" x14ac:dyDescent="0.25">
      <c r="A15036" s="5">
        <v>44901.416666666664</v>
      </c>
      <c r="B15036" s="6">
        <v>257.58999999999997</v>
      </c>
      <c r="C15036" s="6">
        <v>241.88417999999999</v>
      </c>
      <c r="D15036" s="6">
        <v>6.4931158375053602E-2</v>
      </c>
      <c r="E15036" s="4">
        <f t="shared" si="58"/>
        <v>5.6556814706612175E-2</v>
      </c>
      <c r="F15036" s="4"/>
    </row>
    <row r="15037" spans="1:6" ht="13.2" x14ac:dyDescent="0.25">
      <c r="A15037" s="5">
        <v>44901.458333333336</v>
      </c>
      <c r="B15037" s="6">
        <v>260.52</v>
      </c>
      <c r="C15037" s="6">
        <v>245.31181000000001</v>
      </c>
      <c r="D15037" s="6">
        <v>6.19953438034637E-2</v>
      </c>
      <c r="E15037" s="4">
        <f t="shared" si="58"/>
        <v>5.8040581611963356E-2</v>
      </c>
      <c r="F15037" s="4"/>
    </row>
    <row r="15038" spans="1:6" ht="13.2" x14ac:dyDescent="0.25">
      <c r="A15038" s="5">
        <v>44901.5</v>
      </c>
      <c r="B15038" s="6">
        <v>265.01</v>
      </c>
      <c r="C15038" s="6">
        <v>247.82193000000001</v>
      </c>
      <c r="D15038" s="6">
        <v>6.9356533540030005E-2</v>
      </c>
      <c r="E15038" s="4">
        <f t="shared" si="58"/>
        <v>6.0615059948937629E-2</v>
      </c>
      <c r="F15038" s="4"/>
    </row>
    <row r="15039" spans="1:6" ht="13.2" x14ac:dyDescent="0.25">
      <c r="A15039" s="5">
        <v>44901.541666666664</v>
      </c>
      <c r="B15039" s="6">
        <v>263.16000000000003</v>
      </c>
      <c r="C15039" s="6">
        <v>249.51943</v>
      </c>
      <c r="D15039" s="6">
        <v>5.4667365984284302E-2</v>
      </c>
      <c r="E15039" s="4">
        <f t="shared" si="58"/>
        <v>6.1641157408260018E-2</v>
      </c>
      <c r="F15039" s="4"/>
    </row>
    <row r="15040" spans="1:6" ht="13.2" x14ac:dyDescent="0.25">
      <c r="A15040" s="5">
        <v>44901.583333333336</v>
      </c>
      <c r="B15040" s="6">
        <v>262.87</v>
      </c>
      <c r="C15040" s="6">
        <v>245.98903000000001</v>
      </c>
      <c r="D15040" s="6">
        <v>6.8624889492023194E-2</v>
      </c>
      <c r="E15040" s="4">
        <f t="shared" si="58"/>
        <v>6.2214068351924577E-2</v>
      </c>
      <c r="F15040" s="4"/>
    </row>
    <row r="15041" spans="1:6" ht="13.2" x14ac:dyDescent="0.25">
      <c r="A15041" s="5">
        <v>44901.625</v>
      </c>
      <c r="B15041" s="6">
        <v>271.19</v>
      </c>
      <c r="C15041" s="6">
        <v>225.15201999999999</v>
      </c>
      <c r="D15041" s="6">
        <v>0.20447509198451699</v>
      </c>
      <c r="E15041" s="4">
        <f t="shared" si="58"/>
        <v>6.703405273098019E-2</v>
      </c>
      <c r="F15041" s="4"/>
    </row>
    <row r="15042" spans="1:6" ht="13.2" x14ac:dyDescent="0.25">
      <c r="A15042" s="5">
        <v>44901.666666666664</v>
      </c>
      <c r="B15042" s="6">
        <v>232.13</v>
      </c>
      <c r="C15042" s="6">
        <v>190.97936000000001</v>
      </c>
      <c r="D15042" s="6">
        <v>0.21547166144027199</v>
      </c>
      <c r="E15042" s="4">
        <f t="shared" si="58"/>
        <v>6.9212323305282278E-2</v>
      </c>
      <c r="F15042" s="4"/>
    </row>
    <row r="15043" spans="1:6" ht="13.2" x14ac:dyDescent="0.25">
      <c r="A15043" s="5">
        <v>44901.708333333336</v>
      </c>
      <c r="B15043" s="6">
        <v>177.6</v>
      </c>
      <c r="C15043" s="6">
        <v>160.18484000000001</v>
      </c>
      <c r="D15043" s="6">
        <v>0.10871915219942099</v>
      </c>
      <c r="E15043" s="4">
        <f t="shared" si="58"/>
        <v>7.0537013186211445E-2</v>
      </c>
      <c r="F15043" s="4"/>
    </row>
    <row r="15044" spans="1:6" ht="13.2" x14ac:dyDescent="0.25">
      <c r="A15044" s="5">
        <v>44901.75</v>
      </c>
      <c r="B15044" s="6">
        <v>153.66999999999999</v>
      </c>
      <c r="C15044" s="6">
        <v>147.32511</v>
      </c>
      <c r="D15044" s="6">
        <v>4.3067268030548098E-2</v>
      </c>
      <c r="E15044" s="4">
        <f t="shared" si="58"/>
        <v>6.8014957374815707E-2</v>
      </c>
      <c r="F15044" s="4"/>
    </row>
    <row r="15045" spans="1:6" ht="13.2" x14ac:dyDescent="0.25">
      <c r="A15045" s="5">
        <v>44901.791666666664</v>
      </c>
      <c r="B15045" s="6">
        <v>163.43</v>
      </c>
      <c r="C15045" s="6">
        <v>146.94757999999999</v>
      </c>
      <c r="D15045" s="6">
        <v>0.112165304117291</v>
      </c>
      <c r="E15045" s="4">
        <f t="shared" si="58"/>
        <v>6.7943547655997236E-2</v>
      </c>
      <c r="F15045" s="4"/>
    </row>
    <row r="15046" spans="1:6" ht="13.2" x14ac:dyDescent="0.25">
      <c r="A15046" s="5">
        <v>44901.833333333336</v>
      </c>
      <c r="B15046" s="6">
        <v>171.28</v>
      </c>
      <c r="C15046" s="6">
        <v>148.53194999999999</v>
      </c>
      <c r="D15046" s="6">
        <v>0.153152570877848</v>
      </c>
      <c r="E15046" s="4">
        <f t="shared" si="58"/>
        <v>7.0952360253151034E-2</v>
      </c>
      <c r="F15046" s="4"/>
    </row>
    <row r="15047" spans="1:6" ht="13.2" x14ac:dyDescent="0.25">
      <c r="A15047" s="5">
        <v>44901.875</v>
      </c>
      <c r="B15047" s="6">
        <v>171.42</v>
      </c>
      <c r="C15047" s="6">
        <v>151.82446999999999</v>
      </c>
      <c r="D15047" s="6">
        <v>0.12906700744616401</v>
      </c>
      <c r="E15047" s="4">
        <f t="shared" si="58"/>
        <v>7.4451960819084492E-2</v>
      </c>
      <c r="F15047" s="4"/>
    </row>
    <row r="15048" spans="1:6" ht="13.2" x14ac:dyDescent="0.25">
      <c r="A15048" s="5">
        <v>44901.916666666664</v>
      </c>
      <c r="B15048" s="6">
        <v>180.91</v>
      </c>
      <c r="C15048" s="6">
        <v>162.52701999999999</v>
      </c>
      <c r="D15048" s="6">
        <v>0.11310722364810399</v>
      </c>
      <c r="E15048" s="4">
        <f t="shared" si="58"/>
        <v>7.8995728008404556E-2</v>
      </c>
      <c r="F15048" s="4"/>
    </row>
    <row r="15049" spans="1:6" ht="13.2" x14ac:dyDescent="0.25">
      <c r="A15049" s="5">
        <v>44901.958333333336</v>
      </c>
      <c r="B15049" s="6">
        <v>189.75</v>
      </c>
      <c r="C15049" s="6">
        <v>187.3622</v>
      </c>
      <c r="D15049" s="6">
        <v>1.2744299543878099E-2</v>
      </c>
      <c r="E15049" s="4">
        <f t="shared" si="58"/>
        <v>7.6420807000087507E-2</v>
      </c>
      <c r="F15049" s="4"/>
    </row>
    <row r="15050" spans="1:6" ht="13.2" x14ac:dyDescent="0.25">
      <c r="A15050" s="5">
        <v>44902</v>
      </c>
      <c r="B15050" s="6">
        <v>226.68</v>
      </c>
      <c r="C15050" s="6">
        <v>229.6206</v>
      </c>
      <c r="D15050" s="6">
        <v>1.28063422881047E-2</v>
      </c>
      <c r="E15050" s="4">
        <f t="shared" si="58"/>
        <v>7.2020466275807937E-2</v>
      </c>
      <c r="F15050" s="4"/>
    </row>
    <row r="15051" spans="1:6" ht="13.2" x14ac:dyDescent="0.25">
      <c r="A15051" s="5">
        <v>44902.041666666664</v>
      </c>
      <c r="B15051" s="6">
        <v>281.5</v>
      </c>
      <c r="C15051" s="6">
        <v>255.82487</v>
      </c>
      <c r="D15051" s="6">
        <v>0.10036213445549599</v>
      </c>
      <c r="E15051" s="4">
        <f t="shared" si="58"/>
        <v>7.4903414815605279E-2</v>
      </c>
      <c r="F15051" s="4"/>
    </row>
    <row r="15052" spans="1:6" ht="13.2" x14ac:dyDescent="0.25">
      <c r="A15052" s="5">
        <v>44902.083333333336</v>
      </c>
      <c r="B15052" s="6">
        <v>287.26</v>
      </c>
      <c r="C15052" s="6">
        <v>263.34949</v>
      </c>
      <c r="D15052" s="6">
        <v>9.07938344592958E-2</v>
      </c>
      <c r="E15052" s="4">
        <f t="shared" si="58"/>
        <v>7.7721155466200217E-2</v>
      </c>
      <c r="F15052" s="4"/>
    </row>
    <row r="15053" spans="1:6" ht="13.2" x14ac:dyDescent="0.25">
      <c r="A15053" s="5">
        <v>44902.125</v>
      </c>
      <c r="B15053" s="6">
        <v>289.29000000000002</v>
      </c>
      <c r="C15053" s="6">
        <v>258.69743999999997</v>
      </c>
      <c r="D15053" s="6">
        <v>0.118256137362627</v>
      </c>
      <c r="E15053" s="4">
        <f t="shared" si="58"/>
        <v>8.2473738828848883E-2</v>
      </c>
      <c r="F15053" s="4"/>
    </row>
    <row r="15054" spans="1:6" ht="13.2" x14ac:dyDescent="0.25">
      <c r="A15054" s="5">
        <v>44902.166666666664</v>
      </c>
      <c r="B15054" s="6">
        <v>283.06</v>
      </c>
      <c r="C15054" s="6">
        <v>254.64757</v>
      </c>
      <c r="D15054" s="6">
        <v>0.11157550020995601</v>
      </c>
      <c r="E15054" s="4">
        <f t="shared" si="58"/>
        <v>8.6797138928083231E-2</v>
      </c>
      <c r="F15054" s="4"/>
    </row>
    <row r="15055" spans="1:6" ht="13.2" x14ac:dyDescent="0.25">
      <c r="A15055" s="5">
        <v>44902.208333333336</v>
      </c>
      <c r="B15055" s="6">
        <v>271.33999999999997</v>
      </c>
      <c r="C15055" s="6">
        <v>255.29508999999999</v>
      </c>
      <c r="D15055" s="6">
        <v>6.2848486431916803E-2</v>
      </c>
      <c r="E15055" s="4">
        <f t="shared" si="58"/>
        <v>8.7673054896732772E-2</v>
      </c>
      <c r="F15055" s="4"/>
    </row>
    <row r="15056" spans="1:6" ht="13.2" x14ac:dyDescent="0.25">
      <c r="A15056" s="5">
        <v>44902.25</v>
      </c>
      <c r="B15056" s="6">
        <v>271.62</v>
      </c>
      <c r="C15056" s="6">
        <v>253.94817</v>
      </c>
      <c r="D15056" s="6">
        <v>6.9588333713922798E-2</v>
      </c>
      <c r="E15056" s="4">
        <f t="shared" si="58"/>
        <v>8.7771356655275787E-2</v>
      </c>
      <c r="F15056" s="4"/>
    </row>
    <row r="15057" spans="1:6" ht="13.2" x14ac:dyDescent="0.25">
      <c r="A15057" s="5">
        <v>44902.291666666664</v>
      </c>
      <c r="B15057" s="6">
        <v>265.64</v>
      </c>
      <c r="C15057" s="6">
        <v>248.13126</v>
      </c>
      <c r="D15057" s="6">
        <v>7.0562411201232703E-2</v>
      </c>
      <c r="E15057" s="4">
        <f t="shared" si="58"/>
        <v>8.9888355617512572E-2</v>
      </c>
      <c r="F15057" s="4"/>
    </row>
    <row r="15058" spans="1:6" ht="13.2" x14ac:dyDescent="0.25">
      <c r="A15058" s="5">
        <v>44902.333333333336</v>
      </c>
      <c r="B15058" s="6">
        <v>266.73</v>
      </c>
      <c r="C15058" s="6">
        <v>244.42422999999999</v>
      </c>
      <c r="D15058" s="6">
        <v>9.1258423929575297E-2</v>
      </c>
      <c r="E15058" s="4">
        <f t="shared" si="58"/>
        <v>9.2249374988968305E-2</v>
      </c>
      <c r="F15058" s="4"/>
    </row>
    <row r="15059" spans="1:6" ht="13.2" x14ac:dyDescent="0.25">
      <c r="A15059" s="5">
        <v>44902.375</v>
      </c>
      <c r="B15059" s="6">
        <v>281.8</v>
      </c>
      <c r="C15059" s="6">
        <v>243.47891000000001</v>
      </c>
      <c r="D15059" s="6">
        <v>0.157389771459055</v>
      </c>
      <c r="E15059" s="4">
        <f t="shared" si="58"/>
        <v>9.5707760249753318E-2</v>
      </c>
      <c r="F15059" s="4"/>
    </row>
    <row r="15060" spans="1:6" ht="13.2" x14ac:dyDescent="0.25">
      <c r="A15060" s="5">
        <v>44902.416666666664</v>
      </c>
      <c r="B15060" s="6">
        <v>284.88</v>
      </c>
      <c r="C15060" s="6">
        <v>246.6422</v>
      </c>
      <c r="D15060" s="6">
        <v>0.155033485753857</v>
      </c>
      <c r="E15060" s="4">
        <f t="shared" si="58"/>
        <v>9.9462023890536808E-2</v>
      </c>
      <c r="F15060" s="4"/>
    </row>
    <row r="15061" spans="1:6" ht="13.2" x14ac:dyDescent="0.25">
      <c r="A15061" s="5">
        <v>44902.458333333336</v>
      </c>
      <c r="B15061" s="6">
        <v>291.63</v>
      </c>
      <c r="C15061" s="6">
        <v>249.97969000000001</v>
      </c>
      <c r="D15061" s="6">
        <v>0.16661477578438399</v>
      </c>
      <c r="E15061" s="4">
        <f t="shared" si="58"/>
        <v>0.10382116688974181</v>
      </c>
      <c r="F15061" s="4"/>
    </row>
    <row r="15062" spans="1:6" ht="13.2" x14ac:dyDescent="0.25">
      <c r="A15062" s="5">
        <v>44902.5</v>
      </c>
      <c r="B15062" s="6">
        <v>286.98</v>
      </c>
      <c r="C15062" s="6">
        <v>252.36053999999999</v>
      </c>
      <c r="D15062" s="6">
        <v>0.13718254050336001</v>
      </c>
      <c r="E15062" s="4">
        <f t="shared" si="58"/>
        <v>0.10664725051321387</v>
      </c>
      <c r="F15062" s="4"/>
    </row>
    <row r="15063" spans="1:6" ht="13.2" x14ac:dyDescent="0.25">
      <c r="A15063" s="5">
        <v>44902.541666666664</v>
      </c>
      <c r="B15063" s="6">
        <v>282.52999999999997</v>
      </c>
      <c r="C15063" s="6">
        <v>253.25615999999999</v>
      </c>
      <c r="D15063" s="6">
        <v>0.11558984389560301</v>
      </c>
      <c r="E15063" s="4">
        <f t="shared" si="58"/>
        <v>0.10918568709285216</v>
      </c>
      <c r="F15063" s="4"/>
    </row>
    <row r="15064" spans="1:6" ht="13.2" x14ac:dyDescent="0.25">
      <c r="A15064" s="5">
        <v>44902.583333333336</v>
      </c>
      <c r="B15064" s="6">
        <v>289.41000000000003</v>
      </c>
      <c r="C15064" s="6">
        <v>248.24780999999999</v>
      </c>
      <c r="D15064" s="6">
        <v>0.16581088872445601</v>
      </c>
      <c r="E15064" s="4">
        <f t="shared" si="58"/>
        <v>0.11323510372753685</v>
      </c>
      <c r="F15064" s="4"/>
    </row>
    <row r="15065" spans="1:6" ht="13.2" x14ac:dyDescent="0.25">
      <c r="A15065" s="5">
        <v>44902.625</v>
      </c>
      <c r="B15065" s="6">
        <v>285.64999999999998</v>
      </c>
      <c r="C15065" s="6">
        <v>225.36783</v>
      </c>
      <c r="D15065" s="6">
        <v>0.26748347357295799</v>
      </c>
      <c r="E15065" s="4">
        <f t="shared" si="58"/>
        <v>0.11586045296038859</v>
      </c>
      <c r="F15065" s="4"/>
    </row>
    <row r="15066" spans="1:6" ht="13.2" x14ac:dyDescent="0.25">
      <c r="A15066" s="5">
        <v>44902.666666666664</v>
      </c>
      <c r="B15066" s="6">
        <v>248.97</v>
      </c>
      <c r="C15066" s="6">
        <v>189.73121</v>
      </c>
      <c r="D15066" s="6">
        <v>0.31222480476459202</v>
      </c>
      <c r="E15066" s="4">
        <f t="shared" si="58"/>
        <v>0.11989183393223525</v>
      </c>
      <c r="F15066" s="4"/>
    </row>
    <row r="15067" spans="1:6" ht="13.2" x14ac:dyDescent="0.25">
      <c r="A15067" s="5">
        <v>44902.708333333336</v>
      </c>
      <c r="B15067" s="6">
        <v>193.8</v>
      </c>
      <c r="C15067" s="6">
        <v>159.73750000000001</v>
      </c>
      <c r="D15067" s="6">
        <v>0.21324047265044199</v>
      </c>
      <c r="E15067" s="4">
        <f t="shared" si="58"/>
        <v>0.1242468889510278</v>
      </c>
      <c r="F15067" s="4"/>
    </row>
    <row r="15068" spans="1:6" ht="13.2" x14ac:dyDescent="0.25">
      <c r="A15068" s="5">
        <v>44902.75</v>
      </c>
      <c r="B15068" s="6">
        <v>171.81</v>
      </c>
      <c r="C15068" s="6">
        <v>149.24401</v>
      </c>
      <c r="D15068" s="6">
        <v>0.15120198123864401</v>
      </c>
      <c r="E15068" s="4">
        <f t="shared" si="58"/>
        <v>0.12875250200136515</v>
      </c>
      <c r="F15068" s="4"/>
    </row>
    <row r="15069" spans="1:6" ht="13.2" x14ac:dyDescent="0.25">
      <c r="A15069" s="5">
        <v>44902.791666666664</v>
      </c>
      <c r="B15069" s="6">
        <v>169.5</v>
      </c>
      <c r="C15069" s="6">
        <v>150.41562999999999</v>
      </c>
      <c r="D15069" s="6">
        <v>0.126877572496954</v>
      </c>
      <c r="E15069" s="4">
        <f t="shared" si="58"/>
        <v>0.12936551318385109</v>
      </c>
      <c r="F15069" s="4"/>
    </row>
    <row r="15070" spans="1:6" ht="13.2" x14ac:dyDescent="0.25">
      <c r="A15070" s="5">
        <v>44902.833333333336</v>
      </c>
      <c r="B15070" s="6">
        <v>160.26</v>
      </c>
      <c r="C15070" s="6">
        <v>151.27852999999999</v>
      </c>
      <c r="D15070" s="6">
        <v>5.9370420905068298E-2</v>
      </c>
      <c r="E15070" s="4">
        <f t="shared" ref="E15070:E15324" si="59">AVERAGE(D15047:D15070)</f>
        <v>0.12545792360165195</v>
      </c>
      <c r="F15070" s="4"/>
    </row>
    <row r="15071" spans="1:6" ht="13.2" x14ac:dyDescent="0.25">
      <c r="A15071" s="5">
        <v>44902.875</v>
      </c>
      <c r="B15071" s="6">
        <v>166.08</v>
      </c>
      <c r="C15071" s="6">
        <v>153.34234000000001</v>
      </c>
      <c r="D15071" s="6">
        <v>8.3066816379611802E-2</v>
      </c>
      <c r="E15071" s="4">
        <f t="shared" si="59"/>
        <v>0.12354124897387893</v>
      </c>
      <c r="F15071" s="4"/>
    </row>
    <row r="15072" spans="1:6" ht="13.2" x14ac:dyDescent="0.25">
      <c r="A15072" s="5">
        <v>44902.916666666664</v>
      </c>
      <c r="B15072" s="6">
        <v>164.29</v>
      </c>
      <c r="C15072" s="6">
        <v>164.30258000000001</v>
      </c>
      <c r="D15072" s="7">
        <v>7.6566052706013597E-5</v>
      </c>
      <c r="E15072" s="4">
        <f t="shared" si="59"/>
        <v>0.11883163824073735</v>
      </c>
      <c r="F15072" s="4"/>
    </row>
    <row r="15073" spans="1:6" ht="13.2" x14ac:dyDescent="0.25">
      <c r="A15073" s="5">
        <v>44902.958333333336</v>
      </c>
      <c r="B15073" s="6">
        <v>169.64</v>
      </c>
      <c r="C15073" s="6">
        <v>189.86177000000001</v>
      </c>
      <c r="D15073" s="6">
        <v>0.106507855688904</v>
      </c>
      <c r="E15073" s="4">
        <f t="shared" si="59"/>
        <v>0.12273845308011343</v>
      </c>
      <c r="F15073" s="4"/>
    </row>
    <row r="15074" spans="1:6" ht="13.2" x14ac:dyDescent="0.25">
      <c r="A15074" s="5">
        <v>44900</v>
      </c>
      <c r="B15074" s="6">
        <v>225.51</v>
      </c>
      <c r="C15074" s="6">
        <v>191.19815</v>
      </c>
      <c r="D15074" s="6">
        <v>0.179457018804836</v>
      </c>
      <c r="E15074" s="4">
        <f t="shared" si="59"/>
        <v>0.1296822312683106</v>
      </c>
      <c r="F15074" s="4"/>
    </row>
    <row r="15075" spans="1:6" ht="13.2" x14ac:dyDescent="0.25">
      <c r="A15075" s="5">
        <v>44900.041666666664</v>
      </c>
      <c r="B15075" s="6">
        <v>273.48</v>
      </c>
      <c r="C15075" s="6">
        <v>234.36681999999999</v>
      </c>
      <c r="D15075" s="6">
        <v>0.16688872597238799</v>
      </c>
      <c r="E15075" s="4">
        <f t="shared" si="59"/>
        <v>0.13245417258151443</v>
      </c>
      <c r="F15075" s="4"/>
    </row>
    <row r="15076" spans="1:6" ht="13.2" x14ac:dyDescent="0.25">
      <c r="A15076" s="5">
        <v>44900.083333333336</v>
      </c>
      <c r="B15076" s="6">
        <v>282.95999999999998</v>
      </c>
      <c r="C15076" s="6">
        <v>262.02170000000001</v>
      </c>
      <c r="D15076" s="6">
        <v>7.99105570263835E-2</v>
      </c>
      <c r="E15076" s="4">
        <f t="shared" si="59"/>
        <v>0.13200070268847641</v>
      </c>
      <c r="F15076" s="4"/>
    </row>
    <row r="15077" spans="1:6" ht="13.2" x14ac:dyDescent="0.25">
      <c r="A15077" s="5">
        <v>44900.125</v>
      </c>
      <c r="B15077" s="6">
        <v>284.75</v>
      </c>
      <c r="C15077" s="6">
        <v>268.25427000000002</v>
      </c>
      <c r="D15077" s="6">
        <v>6.1492888817762201E-2</v>
      </c>
      <c r="E15077" s="4">
        <f t="shared" si="59"/>
        <v>0.12963556733244039</v>
      </c>
      <c r="F15077" s="4"/>
    </row>
    <row r="15078" spans="1:6" ht="13.2" x14ac:dyDescent="0.25">
      <c r="A15078" s="5">
        <v>44900.166666666664</v>
      </c>
      <c r="B15078" s="6">
        <v>283.49</v>
      </c>
      <c r="C15078" s="6">
        <v>263.66746000000001</v>
      </c>
      <c r="D15078" s="6">
        <v>7.51800772078587E-2</v>
      </c>
      <c r="E15078" s="4">
        <f t="shared" si="59"/>
        <v>0.12811909137401967</v>
      </c>
      <c r="F15078" s="4"/>
    </row>
    <row r="15079" spans="1:6" ht="13.2" x14ac:dyDescent="0.25">
      <c r="A15079" s="5">
        <v>44900.208333333336</v>
      </c>
      <c r="B15079" s="6">
        <v>287.64</v>
      </c>
      <c r="C15079" s="6">
        <v>262.60246999999998</v>
      </c>
      <c r="D15079" s="6">
        <v>9.5343848060530395E-2</v>
      </c>
      <c r="E15079" s="4">
        <f t="shared" si="59"/>
        <v>0.12947306477521189</v>
      </c>
      <c r="F15079" s="4"/>
    </row>
    <row r="15080" spans="1:6" ht="13.2" x14ac:dyDescent="0.25">
      <c r="A15080" s="5">
        <v>44900.25</v>
      </c>
      <c r="B15080" s="6">
        <v>285.61</v>
      </c>
      <c r="C15080" s="6">
        <v>266.11873000000003</v>
      </c>
      <c r="D15080" s="6">
        <v>7.3242758974537303E-2</v>
      </c>
      <c r="E15080" s="4">
        <f t="shared" si="59"/>
        <v>0.12962533249440417</v>
      </c>
      <c r="F15080" s="4"/>
    </row>
    <row r="15081" spans="1:6" ht="13.2" x14ac:dyDescent="0.25">
      <c r="A15081" s="5">
        <v>44900.291666666664</v>
      </c>
      <c r="B15081" s="6">
        <v>277.57</v>
      </c>
      <c r="C15081" s="6">
        <v>269.26351</v>
      </c>
      <c r="D15081" s="6">
        <v>3.08489256490788E-2</v>
      </c>
      <c r="E15081" s="4">
        <f t="shared" si="59"/>
        <v>0.12797060392973111</v>
      </c>
      <c r="F15081" s="4"/>
    </row>
    <row r="15082" spans="1:6" ht="13.2" x14ac:dyDescent="0.25">
      <c r="A15082" s="5">
        <v>44900.333333333336</v>
      </c>
      <c r="B15082" s="6">
        <v>276</v>
      </c>
      <c r="C15082" s="6">
        <v>268.03557000000001</v>
      </c>
      <c r="D15082" s="6">
        <v>2.9714078620236801E-2</v>
      </c>
      <c r="E15082" s="4">
        <f t="shared" si="59"/>
        <v>0.12540625620850868</v>
      </c>
      <c r="F15082" s="4"/>
    </row>
    <row r="15083" spans="1:6" ht="13.2" x14ac:dyDescent="0.25">
      <c r="A15083" s="5">
        <v>44900.375</v>
      </c>
      <c r="B15083" s="6">
        <v>261.20999999999998</v>
      </c>
      <c r="C15083" s="6">
        <v>262.15017</v>
      </c>
      <c r="D15083" s="6">
        <v>3.5863795167480599E-3</v>
      </c>
      <c r="E15083" s="4">
        <f t="shared" si="59"/>
        <v>0.11899778154424585</v>
      </c>
      <c r="F15083" s="4"/>
    </row>
    <row r="15084" spans="1:6" ht="13.2" x14ac:dyDescent="0.25">
      <c r="A15084" s="5">
        <v>44900.416666666664</v>
      </c>
      <c r="B15084" s="6">
        <v>261.39999999999998</v>
      </c>
      <c r="C15084" s="6">
        <v>260.67702000000003</v>
      </c>
      <c r="D15084" s="6">
        <v>2.7734704041036998E-3</v>
      </c>
      <c r="E15084" s="4">
        <f t="shared" si="59"/>
        <v>0.11265361423800614</v>
      </c>
      <c r="F15084" s="4"/>
    </row>
    <row r="15085" spans="1:6" ht="13.2" x14ac:dyDescent="0.25">
      <c r="A15085" s="5">
        <v>44900.458333333336</v>
      </c>
      <c r="B15085" s="6">
        <v>263.14999999999998</v>
      </c>
      <c r="C15085" s="6">
        <v>264.08562000000001</v>
      </c>
      <c r="D15085" s="6">
        <v>3.5428661356117302E-3</v>
      </c>
      <c r="E15085" s="4">
        <f t="shared" si="59"/>
        <v>0.10585895133597396</v>
      </c>
      <c r="F15085" s="4"/>
    </row>
    <row r="15086" spans="1:6" ht="13.2" x14ac:dyDescent="0.25">
      <c r="A15086" s="5">
        <v>44900.5</v>
      </c>
      <c r="B15086" s="6">
        <v>262.02999999999997</v>
      </c>
      <c r="C15086" s="6">
        <v>268.76263999999998</v>
      </c>
      <c r="D15086" s="6">
        <v>2.5050505531572401E-2</v>
      </c>
      <c r="E15086" s="4">
        <f t="shared" si="59"/>
        <v>0.10118678321214947</v>
      </c>
      <c r="F15086" s="4"/>
    </row>
    <row r="15087" spans="1:6" ht="13.2" x14ac:dyDescent="0.25">
      <c r="A15087" s="5">
        <v>44900.541666666664</v>
      </c>
      <c r="B15087" s="6">
        <v>255.96</v>
      </c>
      <c r="C15087" s="6">
        <v>269.62914999999998</v>
      </c>
      <c r="D15087" s="6">
        <v>5.0696113532234799E-2</v>
      </c>
      <c r="E15087" s="4">
        <f t="shared" si="59"/>
        <v>9.848287778034244E-2</v>
      </c>
      <c r="F15087" s="4"/>
    </row>
    <row r="15088" spans="1:6" ht="13.2" x14ac:dyDescent="0.25">
      <c r="A15088" s="5">
        <v>44900.583333333336</v>
      </c>
      <c r="B15088" s="6">
        <v>247.82</v>
      </c>
      <c r="C15088" s="6">
        <v>267.67243000000002</v>
      </c>
      <c r="D15088" s="6">
        <v>7.4166883754146901E-2</v>
      </c>
      <c r="E15088" s="4">
        <f t="shared" si="59"/>
        <v>9.4664377573246208E-2</v>
      </c>
      <c r="F15088" s="4"/>
    </row>
    <row r="15089" spans="1:6" ht="13.2" x14ac:dyDescent="0.25">
      <c r="A15089" s="5">
        <v>44900.625</v>
      </c>
      <c r="B15089" s="6">
        <v>263.86</v>
      </c>
      <c r="C15089" s="6">
        <v>258.73473000000001</v>
      </c>
      <c r="D15089" s="6">
        <v>1.98089757799426E-2</v>
      </c>
      <c r="E15089" s="4">
        <f t="shared" si="59"/>
        <v>8.4344606831870561E-2</v>
      </c>
      <c r="F15089" s="4"/>
    </row>
    <row r="15090" spans="1:6" ht="13.2" x14ac:dyDescent="0.25">
      <c r="A15090" s="5">
        <v>44900.666666666664</v>
      </c>
      <c r="B15090" s="6">
        <v>241.36</v>
      </c>
      <c r="C15090" s="6">
        <v>236.89599000000001</v>
      </c>
      <c r="D15090" s="6">
        <v>1.88437550167058E-2</v>
      </c>
      <c r="E15090" s="4">
        <f t="shared" si="59"/>
        <v>7.2120396425708652E-2</v>
      </c>
      <c r="F15090" s="4"/>
    </row>
    <row r="15091" spans="1:6" ht="13.2" x14ac:dyDescent="0.25">
      <c r="A15091" s="5">
        <v>44900.708333333336</v>
      </c>
      <c r="B15091" s="6">
        <v>186.49</v>
      </c>
      <c r="C15091" s="6">
        <v>201.07927000000001</v>
      </c>
      <c r="D15091" s="6">
        <v>7.2554818803549401E-2</v>
      </c>
      <c r="E15091" s="4">
        <f t="shared" si="59"/>
        <v>6.6258494182088137E-2</v>
      </c>
      <c r="F15091" s="4"/>
    </row>
    <row r="15092" spans="1:6" ht="13.2" x14ac:dyDescent="0.25">
      <c r="A15092" s="5">
        <v>44900.75</v>
      </c>
      <c r="B15092" s="6">
        <v>172.24</v>
      </c>
      <c r="C15092" s="6">
        <v>168.65613999999999</v>
      </c>
      <c r="D15092" s="6">
        <v>2.1249508022654899E-2</v>
      </c>
      <c r="E15092" s="4">
        <f t="shared" si="59"/>
        <v>6.0843807798088595E-2</v>
      </c>
      <c r="F15092" s="4"/>
    </row>
    <row r="15093" spans="1:6" ht="13.2" x14ac:dyDescent="0.25">
      <c r="A15093" s="5">
        <v>44900.791666666664</v>
      </c>
      <c r="B15093" s="6">
        <v>170.93</v>
      </c>
      <c r="C15093" s="6">
        <v>151.04266000000001</v>
      </c>
      <c r="D15093" s="6">
        <v>0.13166704029179499</v>
      </c>
      <c r="E15093" s="4">
        <f t="shared" si="59"/>
        <v>6.1043368956206968E-2</v>
      </c>
      <c r="F15093" s="4"/>
    </row>
    <row r="15094" spans="1:6" ht="13.2" x14ac:dyDescent="0.25">
      <c r="A15094" s="5">
        <v>44900.833333333336</v>
      </c>
      <c r="B15094" s="6">
        <v>167.51</v>
      </c>
      <c r="C15094" s="6">
        <v>145.43039999999999</v>
      </c>
      <c r="D15094" s="6">
        <v>0.15182245252711901</v>
      </c>
      <c r="E15094" s="4">
        <f t="shared" si="59"/>
        <v>6.4895536940459075E-2</v>
      </c>
      <c r="F15094" s="4"/>
    </row>
    <row r="15095" spans="1:6" ht="13.2" x14ac:dyDescent="0.25">
      <c r="A15095" s="5">
        <v>44900.875</v>
      </c>
      <c r="B15095" s="6">
        <v>164.96</v>
      </c>
      <c r="C15095" s="6">
        <v>145.99744000000001</v>
      </c>
      <c r="D15095" s="6">
        <v>0.12988282534268999</v>
      </c>
      <c r="E15095" s="9">
        <f t="shared" si="59"/>
        <v>6.684620398058734E-2</v>
      </c>
      <c r="F15095" s="4"/>
    </row>
    <row r="15096" spans="1:6" ht="13.2" x14ac:dyDescent="0.25">
      <c r="A15096" s="5">
        <v>44900.916666666664</v>
      </c>
      <c r="B15096" s="6">
        <v>165.76</v>
      </c>
      <c r="C15096" s="6">
        <v>145.70815999999999</v>
      </c>
      <c r="D15096" s="6">
        <v>0.137616451954372</v>
      </c>
      <c r="E15096" s="4">
        <f t="shared" si="59"/>
        <v>7.257703255982341E-2</v>
      </c>
      <c r="F15096" s="4"/>
    </row>
    <row r="15097" spans="1:6" ht="13.2" x14ac:dyDescent="0.25">
      <c r="A15097" s="5">
        <v>44900.958333333336</v>
      </c>
      <c r="B15097" s="6">
        <v>170.62</v>
      </c>
      <c r="C15097" s="6">
        <v>153.75708</v>
      </c>
      <c r="D15097" s="6">
        <v>0.109672478171411</v>
      </c>
      <c r="E15097" s="4">
        <f t="shared" si="59"/>
        <v>7.2708891829927874E-2</v>
      </c>
      <c r="F15097" s="4"/>
    </row>
    <row r="15098" spans="1:6" ht="13.2" x14ac:dyDescent="0.25">
      <c r="A15098" s="5">
        <v>44901</v>
      </c>
      <c r="B15098" s="6">
        <v>201.28</v>
      </c>
      <c r="C15098" s="6">
        <v>195.30610999999999</v>
      </c>
      <c r="D15098" s="6">
        <v>3.0587317519149799E-2</v>
      </c>
      <c r="E15098" s="4">
        <f t="shared" si="59"/>
        <v>6.6505987609690939E-2</v>
      </c>
      <c r="F15098" s="4"/>
    </row>
    <row r="15099" spans="1:6" ht="13.2" x14ac:dyDescent="0.25">
      <c r="A15099" s="5">
        <v>44901.041666666664</v>
      </c>
      <c r="B15099" s="6">
        <v>248.27</v>
      </c>
      <c r="C15099" s="6">
        <v>232.50868</v>
      </c>
      <c r="D15099" s="6">
        <v>6.7788092900445698E-2</v>
      </c>
      <c r="E15099" s="4">
        <f t="shared" si="59"/>
        <v>6.2376794565026678E-2</v>
      </c>
      <c r="F15099" s="4"/>
    </row>
    <row r="15100" spans="1:6" ht="13.2" x14ac:dyDescent="0.25">
      <c r="A15100" s="5">
        <v>44901.083333333336</v>
      </c>
      <c r="B15100" s="6">
        <v>258.77</v>
      </c>
      <c r="C15100" s="6">
        <v>253.97353000000001</v>
      </c>
      <c r="D15100" s="6">
        <v>1.88857082862138E-2</v>
      </c>
      <c r="E15100" s="4">
        <f t="shared" si="59"/>
        <v>5.9834092534186263E-2</v>
      </c>
      <c r="F15100" s="4"/>
    </row>
    <row r="15101" spans="1:6" ht="13.2" x14ac:dyDescent="0.25">
      <c r="A15101" s="5">
        <v>44901.125</v>
      </c>
      <c r="B15101" s="6">
        <v>258.77999999999997</v>
      </c>
      <c r="C15101" s="6">
        <v>256.51981000000001</v>
      </c>
      <c r="D15101" s="6">
        <v>8.8109764310209202E-3</v>
      </c>
      <c r="E15101" s="4">
        <f t="shared" si="59"/>
        <v>5.7639012851405387E-2</v>
      </c>
      <c r="F15101" s="4"/>
    </row>
    <row r="15102" spans="1:6" ht="13.2" x14ac:dyDescent="0.25">
      <c r="A15102" s="5">
        <v>44901.166666666664</v>
      </c>
      <c r="B15102" s="6">
        <v>252.48</v>
      </c>
      <c r="C15102" s="6">
        <v>251.78214</v>
      </c>
      <c r="D15102" s="6">
        <v>2.77168189928003E-3</v>
      </c>
      <c r="E15102" s="4">
        <f t="shared" si="59"/>
        <v>5.4621996380214616E-2</v>
      </c>
      <c r="F15102" s="4"/>
    </row>
    <row r="15103" spans="1:6" ht="13.2" x14ac:dyDescent="0.25">
      <c r="A15103" s="5">
        <v>44901.208333333336</v>
      </c>
      <c r="B15103" s="6">
        <v>243.62</v>
      </c>
      <c r="C15103" s="6">
        <v>250.20733999999999</v>
      </c>
      <c r="D15103" s="6">
        <v>2.6327525003862699E-2</v>
      </c>
      <c r="E15103" s="4">
        <f t="shared" si="59"/>
        <v>5.1746316252853454E-2</v>
      </c>
      <c r="F15103" s="4"/>
    </row>
    <row r="15104" spans="1:6" ht="13.2" x14ac:dyDescent="0.25">
      <c r="A15104" s="5">
        <v>44901.25</v>
      </c>
      <c r="B15104" s="6">
        <v>235.25</v>
      </c>
      <c r="C15104" s="6">
        <v>250.86292</v>
      </c>
      <c r="D15104" s="6">
        <v>6.2236858281008597E-2</v>
      </c>
      <c r="E15104" s="4">
        <f t="shared" si="59"/>
        <v>5.1287737057289763E-2</v>
      </c>
      <c r="F15104" s="4"/>
    </row>
    <row r="15105" spans="1:6" ht="13.2" x14ac:dyDescent="0.25">
      <c r="A15105" s="5">
        <v>44901.291666666664</v>
      </c>
      <c r="B15105" s="6">
        <v>239.94</v>
      </c>
      <c r="C15105" s="6">
        <v>250.55278999999999</v>
      </c>
      <c r="D15105" s="6">
        <v>4.2357500788556303E-2</v>
      </c>
      <c r="E15105" s="4">
        <f t="shared" si="59"/>
        <v>5.1767261021434668E-2</v>
      </c>
      <c r="F15105" s="4"/>
    </row>
    <row r="15106" spans="1:6" ht="13.2" x14ac:dyDescent="0.25">
      <c r="A15106" s="5">
        <v>44901.333333333336</v>
      </c>
      <c r="B15106" s="6">
        <v>247.9</v>
      </c>
      <c r="C15106" s="6">
        <v>249.12524999999999</v>
      </c>
      <c r="D15106" s="6">
        <v>4.9182088126353603E-3</v>
      </c>
      <c r="E15106" s="4">
        <f t="shared" si="59"/>
        <v>5.0734099779451265E-2</v>
      </c>
      <c r="F15106" s="4"/>
    </row>
    <row r="15107" spans="1:6" ht="13.2" x14ac:dyDescent="0.25">
      <c r="A15107" s="5">
        <v>44901.375</v>
      </c>
      <c r="B15107" s="6">
        <v>256.29000000000002</v>
      </c>
      <c r="C15107" s="6">
        <v>245.33402000000001</v>
      </c>
      <c r="D15107" s="6">
        <v>4.4657402181727597E-2</v>
      </c>
      <c r="E15107" s="4">
        <f t="shared" si="59"/>
        <v>5.244539239049209E-2</v>
      </c>
      <c r="F15107" s="4"/>
    </row>
    <row r="15108" spans="1:6" ht="13.2" x14ac:dyDescent="0.25">
      <c r="A15108" s="5">
        <v>44901.416666666664</v>
      </c>
      <c r="B15108" s="6">
        <v>257.58999999999997</v>
      </c>
      <c r="C15108" s="6">
        <v>243.89106000000001</v>
      </c>
      <c r="D15108" s="6">
        <v>5.6168274474677198E-2</v>
      </c>
      <c r="E15108" s="4">
        <f t="shared" si="59"/>
        <v>5.4670175893432649E-2</v>
      </c>
      <c r="F15108" s="4"/>
    </row>
    <row r="15109" spans="1:6" ht="13.2" x14ac:dyDescent="0.25">
      <c r="A15109" s="5">
        <v>44901.458333333336</v>
      </c>
      <c r="B15109" s="6">
        <v>260.52</v>
      </c>
      <c r="C15109" s="6">
        <v>246.24757</v>
      </c>
      <c r="D15109" s="6">
        <v>5.7959678546269398E-2</v>
      </c>
      <c r="E15109" s="4">
        <f t="shared" si="59"/>
        <v>5.6937543077210051E-2</v>
      </c>
      <c r="F15109" s="4"/>
    </row>
    <row r="15110" spans="1:6" ht="13.2" x14ac:dyDescent="0.25">
      <c r="A15110" s="5">
        <v>44901.5</v>
      </c>
      <c r="B15110" s="6">
        <v>265.01</v>
      </c>
      <c r="C15110" s="6">
        <v>251.02264</v>
      </c>
      <c r="D15110" s="6">
        <v>5.5721507828935202E-2</v>
      </c>
      <c r="E15110" s="4">
        <f t="shared" si="59"/>
        <v>5.8215501506266837E-2</v>
      </c>
      <c r="F15110" s="4"/>
    </row>
    <row r="15111" spans="1:6" ht="13.2" x14ac:dyDescent="0.25">
      <c r="A15111" s="5">
        <v>44901.541666666664</v>
      </c>
      <c r="B15111" s="6">
        <v>263.16000000000003</v>
      </c>
      <c r="C15111" s="6">
        <v>253.47461999999999</v>
      </c>
      <c r="D15111" s="6">
        <v>3.8210452786160698E-2</v>
      </c>
      <c r="E15111" s="4">
        <f t="shared" si="59"/>
        <v>5.7695265641847092E-2</v>
      </c>
      <c r="F15111" s="4"/>
    </row>
    <row r="15112" spans="1:6" ht="13.2" x14ac:dyDescent="0.25">
      <c r="A15112" s="5">
        <v>44901.583333333336</v>
      </c>
      <c r="B15112" s="6">
        <v>262.87</v>
      </c>
      <c r="C15112" s="6">
        <v>248.18472</v>
      </c>
      <c r="D15112" s="6">
        <v>5.9170766032655003E-2</v>
      </c>
      <c r="E15112" s="4">
        <f t="shared" si="59"/>
        <v>5.7070427403451592E-2</v>
      </c>
      <c r="F15112" s="4"/>
    </row>
    <row r="15113" spans="1:6" ht="13.2" x14ac:dyDescent="0.25">
      <c r="A15113" s="5">
        <v>44901.625</v>
      </c>
      <c r="B15113" s="6">
        <v>271.19</v>
      </c>
      <c r="C15113" s="6">
        <v>225.48635999999999</v>
      </c>
      <c r="D15113" s="6">
        <v>0.20268915600925899</v>
      </c>
      <c r="E15113" s="4">
        <f t="shared" si="59"/>
        <v>6.4690434913006439E-2</v>
      </c>
      <c r="F15113" s="4"/>
    </row>
    <row r="15114" spans="1:6" ht="13.2" x14ac:dyDescent="0.25">
      <c r="A15114" s="5">
        <v>44901.666666666664</v>
      </c>
      <c r="B15114" s="6">
        <v>232.13</v>
      </c>
      <c r="C15114" s="6">
        <v>188.63329999999999</v>
      </c>
      <c r="D15114" s="6">
        <v>0.230588660644753</v>
      </c>
      <c r="E15114" s="4">
        <f t="shared" si="59"/>
        <v>7.3513139314175066E-2</v>
      </c>
      <c r="F15114" s="4"/>
    </row>
    <row r="15115" spans="1:6" ht="13.2" x14ac:dyDescent="0.25">
      <c r="A15115" s="5">
        <v>44901.708333333336</v>
      </c>
      <c r="B15115" s="6">
        <v>177.6</v>
      </c>
      <c r="C15115" s="6">
        <v>151.88498999999999</v>
      </c>
      <c r="D15115" s="6">
        <v>0.169305801712203</v>
      </c>
      <c r="E15115" s="4">
        <f t="shared" si="59"/>
        <v>7.7544430268702294E-2</v>
      </c>
      <c r="F15115" s="4"/>
    </row>
    <row r="15116" spans="1:6" ht="13.2" x14ac:dyDescent="0.25">
      <c r="A15116" s="5">
        <v>44901.75</v>
      </c>
      <c r="B15116" s="6">
        <v>153.66999999999999</v>
      </c>
      <c r="C15116" s="6">
        <v>132.35276999999999</v>
      </c>
      <c r="D15116" s="6">
        <v>0.16106372386463799</v>
      </c>
      <c r="E15116" s="4">
        <f t="shared" si="59"/>
        <v>8.3370022595451607E-2</v>
      </c>
      <c r="F15116" s="4"/>
    </row>
    <row r="15117" spans="1:6" ht="13.2" x14ac:dyDescent="0.25">
      <c r="A15117" s="5">
        <v>44901.791666666664</v>
      </c>
      <c r="B15117" s="6">
        <v>163.43</v>
      </c>
      <c r="C15117" s="6">
        <v>128.17953</v>
      </c>
      <c r="D15117" s="6">
        <v>0.27500857586230798</v>
      </c>
      <c r="E15117" s="4">
        <f t="shared" si="59"/>
        <v>8.9342586577556296E-2</v>
      </c>
      <c r="F15117" s="4"/>
    </row>
    <row r="15118" spans="1:6" ht="13.2" x14ac:dyDescent="0.25">
      <c r="A15118" s="5">
        <v>44901.833333333336</v>
      </c>
      <c r="B15118" s="6">
        <v>171.28</v>
      </c>
      <c r="C15118" s="6">
        <v>129.52006</v>
      </c>
      <c r="D15118" s="6">
        <v>0.32242063507382501</v>
      </c>
      <c r="E15118" s="4">
        <f t="shared" si="59"/>
        <v>9.6450844183669046E-2</v>
      </c>
      <c r="F15118" s="4"/>
    </row>
    <row r="15119" spans="1:6" ht="13.2" x14ac:dyDescent="0.25">
      <c r="A15119" s="5">
        <v>44901.875</v>
      </c>
      <c r="B15119" s="6">
        <v>171.42</v>
      </c>
      <c r="C15119" s="6">
        <v>132.93298999999999</v>
      </c>
      <c r="D15119" s="6">
        <v>0.289521886177389</v>
      </c>
      <c r="E15119" s="4">
        <f t="shared" si="59"/>
        <v>0.10310247171844816</v>
      </c>
      <c r="F15119" s="4"/>
    </row>
    <row r="15120" spans="1:6" ht="13.2" x14ac:dyDescent="0.25">
      <c r="A15120" s="5">
        <v>44901.916666666664</v>
      </c>
      <c r="B15120" s="6">
        <v>180.91</v>
      </c>
      <c r="C15120" s="6">
        <v>138.85160999999999</v>
      </c>
      <c r="D15120" s="6">
        <v>0.30290170924197402</v>
      </c>
      <c r="E15120" s="4">
        <f t="shared" si="59"/>
        <v>0.10998935743876492</v>
      </c>
      <c r="F15120" s="4"/>
    </row>
    <row r="15121" spans="1:6" ht="13.2" x14ac:dyDescent="0.25">
      <c r="A15121" s="5">
        <v>44901.958333333336</v>
      </c>
      <c r="B15121" s="6">
        <v>189.75</v>
      </c>
      <c r="C15121" s="6">
        <v>156.28101000000001</v>
      </c>
      <c r="D15121" s="6">
        <v>0.214159033141646</v>
      </c>
      <c r="E15121" s="4">
        <f t="shared" si="59"/>
        <v>0.11434296389585803</v>
      </c>
      <c r="F15121" s="4"/>
    </row>
    <row r="15122" spans="1:6" ht="13.2" x14ac:dyDescent="0.25">
      <c r="A15122" s="5">
        <v>44902</v>
      </c>
      <c r="B15122" s="6">
        <v>226.68</v>
      </c>
      <c r="C15122" s="6">
        <v>205.60274000000001</v>
      </c>
      <c r="D15122" s="6">
        <v>0.102514489836079</v>
      </c>
      <c r="E15122" s="4">
        <f t="shared" si="59"/>
        <v>0.11733992940906342</v>
      </c>
      <c r="F15122" s="4"/>
    </row>
    <row r="15123" spans="1:6" ht="13.2" x14ac:dyDescent="0.25">
      <c r="A15123" s="5">
        <v>44902.041666666664</v>
      </c>
      <c r="B15123" s="6">
        <v>281.5</v>
      </c>
      <c r="C15123" s="6">
        <v>238.85888</v>
      </c>
      <c r="D15123" s="6">
        <v>0.17852013707842801</v>
      </c>
      <c r="E15123" s="4">
        <f t="shared" si="59"/>
        <v>0.12195376458314601</v>
      </c>
      <c r="F15123" s="4"/>
    </row>
    <row r="15124" spans="1:6" ht="13.2" x14ac:dyDescent="0.25">
      <c r="A15124" s="5">
        <v>44902.083333333336</v>
      </c>
      <c r="B15124" s="6">
        <v>287.26</v>
      </c>
      <c r="C15124" s="6">
        <v>253.99963</v>
      </c>
      <c r="D15124" s="6">
        <v>0.13094652933155801</v>
      </c>
      <c r="E15124" s="4">
        <f t="shared" si="59"/>
        <v>0.12662296546003535</v>
      </c>
      <c r="F15124" s="4"/>
    </row>
    <row r="15125" spans="1:6" ht="13.2" x14ac:dyDescent="0.25">
      <c r="A15125" s="5">
        <v>44902.125</v>
      </c>
      <c r="B15125" s="6">
        <v>289.29000000000002</v>
      </c>
      <c r="C15125" s="6">
        <v>253.59513999999999</v>
      </c>
      <c r="D15125" s="6">
        <v>0.14075529996355601</v>
      </c>
      <c r="E15125" s="4">
        <f t="shared" si="59"/>
        <v>0.13212064560722434</v>
      </c>
      <c r="F15125" s="4"/>
    </row>
    <row r="15126" spans="1:6" ht="13.2" x14ac:dyDescent="0.25">
      <c r="A15126" s="5">
        <v>44902.166666666664</v>
      </c>
      <c r="B15126" s="6">
        <v>283.06</v>
      </c>
      <c r="C15126" s="6">
        <v>250.6147</v>
      </c>
      <c r="D15126" s="6">
        <v>0.129462876678822</v>
      </c>
      <c r="E15126" s="4">
        <f t="shared" si="59"/>
        <v>0.13739944538970525</v>
      </c>
      <c r="F15126" s="4"/>
    </row>
    <row r="15127" spans="1:6" ht="13.2" x14ac:dyDescent="0.25">
      <c r="A15127" s="5">
        <v>44902.208333333336</v>
      </c>
      <c r="B15127" s="6">
        <v>271.33999999999997</v>
      </c>
      <c r="C15127" s="6">
        <v>250.75326999999999</v>
      </c>
      <c r="D15127" s="6">
        <v>8.2099547495432398E-2</v>
      </c>
      <c r="E15127" s="4">
        <f t="shared" si="59"/>
        <v>0.13972327966018733</v>
      </c>
      <c r="F15127" s="4"/>
    </row>
    <row r="15128" spans="1:6" ht="13.2" x14ac:dyDescent="0.25">
      <c r="A15128" s="5">
        <v>44902.25</v>
      </c>
      <c r="B15128" s="6">
        <v>271.62</v>
      </c>
      <c r="C15128" s="6">
        <v>249.39340999999999</v>
      </c>
      <c r="D15128" s="6">
        <v>8.9122603520277496E-2</v>
      </c>
      <c r="E15128" s="4">
        <f t="shared" si="59"/>
        <v>0.14084351904515688</v>
      </c>
      <c r="F15128" s="4"/>
    </row>
    <row r="15129" spans="1:6" ht="13.2" x14ac:dyDescent="0.25">
      <c r="A15129" s="5">
        <v>44902.291666666664</v>
      </c>
      <c r="B15129" s="6">
        <v>265.64</v>
      </c>
      <c r="C15129" s="6">
        <v>244.71131</v>
      </c>
      <c r="D15129" s="6">
        <v>8.5523999687631802E-2</v>
      </c>
      <c r="E15129" s="4">
        <f t="shared" si="59"/>
        <v>0.14264212316595168</v>
      </c>
      <c r="F15129" s="4"/>
    </row>
    <row r="15130" spans="1:6" ht="13.2" x14ac:dyDescent="0.25">
      <c r="A15130" s="5">
        <v>44902.333333333336</v>
      </c>
      <c r="B15130" s="6">
        <v>266.73</v>
      </c>
      <c r="C15130" s="6">
        <v>241.23938999999999</v>
      </c>
      <c r="D15130" s="6">
        <v>0.105665206664633</v>
      </c>
      <c r="E15130" s="4">
        <f t="shared" si="59"/>
        <v>0.14683991474311828</v>
      </c>
      <c r="F15130" s="4"/>
    </row>
    <row r="15131" spans="1:6" ht="13.2" x14ac:dyDescent="0.25">
      <c r="A15131" s="5">
        <v>44902.375</v>
      </c>
      <c r="B15131" s="6">
        <v>281.8</v>
      </c>
      <c r="C15131" s="6">
        <v>238.66481999999999</v>
      </c>
      <c r="D15131" s="6">
        <v>0.18073539284088799</v>
      </c>
      <c r="E15131" s="4">
        <f t="shared" si="59"/>
        <v>0.15250983102058327</v>
      </c>
      <c r="F15131" s="4"/>
    </row>
    <row r="15132" spans="1:6" ht="13.2" x14ac:dyDescent="0.25">
      <c r="A15132" s="5">
        <v>44902.416666666664</v>
      </c>
      <c r="B15132" s="6">
        <v>284.88</v>
      </c>
      <c r="C15132" s="6">
        <v>238.93608</v>
      </c>
      <c r="D15132" s="6">
        <v>0.192285401183446</v>
      </c>
      <c r="E15132" s="4">
        <f t="shared" si="59"/>
        <v>0.15818137796678197</v>
      </c>
      <c r="F15132" s="4"/>
    </row>
    <row r="15133" spans="1:6" ht="13.2" x14ac:dyDescent="0.25">
      <c r="A15133" s="5">
        <v>44902.458333333336</v>
      </c>
      <c r="B15133" s="6">
        <v>291.63</v>
      </c>
      <c r="C15133" s="6">
        <v>241.36248000000001</v>
      </c>
      <c r="D15133" s="6">
        <v>0.20826567575871699</v>
      </c>
      <c r="E15133" s="4">
        <f t="shared" si="59"/>
        <v>0.16444412785063398</v>
      </c>
      <c r="F15133" s="4"/>
    </row>
    <row r="15134" spans="1:6" ht="13.2" x14ac:dyDescent="0.25">
      <c r="A15134" s="5">
        <v>44902.5</v>
      </c>
      <c r="B15134" s="6">
        <v>286.98</v>
      </c>
      <c r="C15134" s="6">
        <v>245.24221</v>
      </c>
      <c r="D15134" s="6">
        <v>0.17019007453896301</v>
      </c>
      <c r="E15134" s="4">
        <f t="shared" si="59"/>
        <v>0.1692136514635518</v>
      </c>
      <c r="F15134" s="4"/>
    </row>
    <row r="15135" spans="1:6" ht="13.2" x14ac:dyDescent="0.25">
      <c r="A15135" s="5">
        <v>44902.541666666664</v>
      </c>
      <c r="B15135" s="6">
        <v>282.52999999999997</v>
      </c>
      <c r="C15135" s="6">
        <v>247.36532</v>
      </c>
      <c r="D15135" s="6">
        <v>0.14215687146443901</v>
      </c>
      <c r="E15135" s="4">
        <f t="shared" si="59"/>
        <v>0.1735447522418134</v>
      </c>
      <c r="F15135" s="4"/>
    </row>
    <row r="15136" spans="1:6" ht="13.2" x14ac:dyDescent="0.25">
      <c r="A15136" s="5">
        <v>44902.583333333336</v>
      </c>
      <c r="B15136" s="6">
        <v>289.41000000000003</v>
      </c>
      <c r="C15136" s="6">
        <v>241.84019000000001</v>
      </c>
      <c r="D15136" s="6">
        <v>0.196699357538546</v>
      </c>
      <c r="E15136" s="4">
        <f t="shared" si="59"/>
        <v>0.17927511022122547</v>
      </c>
      <c r="F15136" s="4"/>
    </row>
    <row r="15137" spans="1:6" ht="13.2" x14ac:dyDescent="0.25">
      <c r="A15137" s="5">
        <v>44902.625</v>
      </c>
      <c r="B15137" s="6">
        <v>285.64999999999998</v>
      </c>
      <c r="C15137" s="6">
        <v>216.19085999999999</v>
      </c>
      <c r="D15137" s="6">
        <v>0.32128620053595203</v>
      </c>
      <c r="E15137" s="4">
        <f t="shared" si="59"/>
        <v>0.184216653743171</v>
      </c>
      <c r="F15137" s="4"/>
    </row>
    <row r="15138" spans="1:6" ht="13.2" x14ac:dyDescent="0.25">
      <c r="A15138" s="5">
        <v>44902.666666666664</v>
      </c>
      <c r="B15138" s="6">
        <v>248.97</v>
      </c>
      <c r="C15138" s="6">
        <v>175.73808</v>
      </c>
      <c r="D15138" s="6">
        <v>0.416710595677385</v>
      </c>
      <c r="E15138" s="4">
        <f t="shared" si="59"/>
        <v>0.19197173436953072</v>
      </c>
      <c r="F15138" s="4"/>
    </row>
    <row r="15139" spans="1:6" ht="13.2" x14ac:dyDescent="0.25">
      <c r="A15139" s="5">
        <v>44902.708333333336</v>
      </c>
      <c r="B15139" s="6">
        <v>193.8</v>
      </c>
      <c r="C15139" s="6">
        <v>140.47011000000001</v>
      </c>
      <c r="D15139" s="6">
        <v>0.37965293826565599</v>
      </c>
      <c r="E15139" s="4">
        <f t="shared" si="59"/>
        <v>0.20073619839259124</v>
      </c>
      <c r="F15139" s="4"/>
    </row>
    <row r="15140" spans="1:6" ht="13.2" x14ac:dyDescent="0.25">
      <c r="A15140" s="5">
        <v>44902.75</v>
      </c>
      <c r="B15140" s="6">
        <v>171.81</v>
      </c>
      <c r="C15140" s="6">
        <v>126.79107999999999</v>
      </c>
      <c r="D15140" s="6">
        <v>0.355063778934606</v>
      </c>
      <c r="E15140" s="4">
        <f t="shared" si="59"/>
        <v>0.20881953402050657</v>
      </c>
      <c r="F15140" s="4"/>
    </row>
    <row r="15141" spans="1:6" ht="13.2" x14ac:dyDescent="0.25">
      <c r="A15141" s="5">
        <v>44902.791666666664</v>
      </c>
      <c r="B15141" s="6">
        <v>169.5</v>
      </c>
      <c r="C15141" s="6">
        <v>127.19634000000001</v>
      </c>
      <c r="D15141" s="6">
        <v>0.33258551307372503</v>
      </c>
      <c r="E15141" s="4">
        <f t="shared" si="59"/>
        <v>0.21121857307098227</v>
      </c>
      <c r="F15141" s="4"/>
    </row>
    <row r="15142" spans="1:6" ht="13.2" x14ac:dyDescent="0.25">
      <c r="A15142" s="5">
        <v>44902.833333333336</v>
      </c>
      <c r="B15142" s="6">
        <v>160.26</v>
      </c>
      <c r="C15142" s="6">
        <v>128.21044000000001</v>
      </c>
      <c r="D15142" s="6">
        <v>0.249976210985626</v>
      </c>
      <c r="E15142" s="4">
        <f t="shared" si="59"/>
        <v>0.20820005540064065</v>
      </c>
      <c r="F15142" s="4"/>
    </row>
    <row r="15143" spans="1:6" ht="13.2" x14ac:dyDescent="0.25">
      <c r="A15143" s="5">
        <v>44902.875</v>
      </c>
      <c r="B15143" s="6">
        <v>166.08</v>
      </c>
      <c r="C15143" s="6">
        <v>129.60545999999999</v>
      </c>
      <c r="D15143" s="6">
        <v>0.281427495415702</v>
      </c>
      <c r="E15143" s="4">
        <f t="shared" si="59"/>
        <v>0.20786278911890366</v>
      </c>
      <c r="F15143" s="4"/>
    </row>
    <row r="15144" spans="1:6" ht="13.2" x14ac:dyDescent="0.25">
      <c r="A15144" s="5">
        <v>44902.916666666664</v>
      </c>
      <c r="B15144" s="6">
        <v>164.29</v>
      </c>
      <c r="C15144" s="6">
        <v>138.75868</v>
      </c>
      <c r="D15144" s="6">
        <v>0.18399800286367601</v>
      </c>
      <c r="E15144" s="4">
        <f t="shared" si="59"/>
        <v>0.20290846801980797</v>
      </c>
      <c r="F15144" s="4"/>
    </row>
    <row r="15145" spans="1:6" ht="13.2" x14ac:dyDescent="0.25">
      <c r="A15145" s="5">
        <v>44902.958333333336</v>
      </c>
      <c r="B15145" s="6">
        <v>169.64</v>
      </c>
      <c r="C15145" s="6">
        <v>163.85803000000001</v>
      </c>
      <c r="D15145" s="6">
        <v>3.5286461090737901E-2</v>
      </c>
      <c r="E15145" s="4">
        <f t="shared" si="59"/>
        <v>0.19545544418435346</v>
      </c>
      <c r="F15145" s="4"/>
    </row>
    <row r="15146" spans="1:6" ht="13.2" x14ac:dyDescent="0.25">
      <c r="A15146" s="5">
        <v>44903</v>
      </c>
      <c r="B15146" s="6">
        <v>210.93</v>
      </c>
      <c r="C15146" s="6">
        <v>224.66931</v>
      </c>
      <c r="D15146" s="6">
        <v>6.1153479306986697E-2</v>
      </c>
      <c r="E15146" s="4">
        <f t="shared" si="59"/>
        <v>0.19373206874564131</v>
      </c>
      <c r="F15146" s="4"/>
    </row>
    <row r="15147" spans="1:6" ht="13.2" x14ac:dyDescent="0.25">
      <c r="A15147" s="5">
        <v>44903.041666666664</v>
      </c>
      <c r="B15147" s="6">
        <v>271.29000000000002</v>
      </c>
      <c r="C15147" s="6">
        <v>252.39905999999999</v>
      </c>
      <c r="D15147" s="6">
        <v>7.4845524385074996E-2</v>
      </c>
      <c r="E15147" s="4">
        <f t="shared" si="59"/>
        <v>0.18941229321675157</v>
      </c>
      <c r="F15147" s="4"/>
    </row>
    <row r="15148" spans="1:6" ht="13.2" x14ac:dyDescent="0.25">
      <c r="A15148" s="5">
        <v>44903.083333333336</v>
      </c>
      <c r="B15148" s="6">
        <v>267.83999999999997</v>
      </c>
      <c r="C15148" s="6">
        <v>262.38342</v>
      </c>
      <c r="D15148" s="6">
        <v>2.07962073213314E-2</v>
      </c>
      <c r="E15148" s="4">
        <f t="shared" si="59"/>
        <v>0.18482269646632546</v>
      </c>
      <c r="F15148" s="4"/>
    </row>
    <row r="15149" spans="1:6" ht="13.2" x14ac:dyDescent="0.25">
      <c r="A15149" s="5">
        <v>44903.125</v>
      </c>
      <c r="B15149" s="6">
        <v>280.85000000000002</v>
      </c>
      <c r="C15149" s="6">
        <v>258.99013000000002</v>
      </c>
      <c r="D15149" s="6">
        <v>8.4404258957667594E-2</v>
      </c>
      <c r="E15149" s="4">
        <f t="shared" si="59"/>
        <v>0.18247473642441348</v>
      </c>
      <c r="F15149" s="4"/>
    </row>
    <row r="15150" spans="1:6" ht="13.2" x14ac:dyDescent="0.25">
      <c r="A15150" s="5">
        <v>44903.166666666664</v>
      </c>
      <c r="B15150" s="6">
        <v>291.58999999999997</v>
      </c>
      <c r="C15150" s="6">
        <v>254.38647</v>
      </c>
      <c r="D15150" s="6">
        <v>0.14624806893228201</v>
      </c>
      <c r="E15150" s="4">
        <f t="shared" si="59"/>
        <v>0.1831741194349743</v>
      </c>
      <c r="F15150" s="4"/>
    </row>
    <row r="15151" spans="1:6" ht="13.2" x14ac:dyDescent="0.25">
      <c r="A15151" s="5">
        <v>44903.208333333336</v>
      </c>
      <c r="B15151" s="6">
        <v>300.99</v>
      </c>
      <c r="C15151" s="6">
        <v>254.11099999999999</v>
      </c>
      <c r="D15151" s="6">
        <v>0.18448237187685701</v>
      </c>
      <c r="E15151" s="4">
        <f t="shared" si="59"/>
        <v>0.18744007045086697</v>
      </c>
      <c r="F15151" s="4"/>
    </row>
    <row r="15152" spans="1:6" ht="13.2" x14ac:dyDescent="0.25">
      <c r="A15152" s="5">
        <v>44903.25</v>
      </c>
      <c r="B15152" s="6">
        <v>300.85000000000002</v>
      </c>
      <c r="C15152" s="6">
        <v>252.28871000000001</v>
      </c>
      <c r="D15152" s="6">
        <v>0.192483008851248</v>
      </c>
      <c r="E15152" s="4">
        <f t="shared" si="59"/>
        <v>0.1917467540063241</v>
      </c>
      <c r="F15152" s="4"/>
    </row>
    <row r="15153" spans="1:6" ht="13.2" x14ac:dyDescent="0.25">
      <c r="A15153" s="5">
        <v>44903.291666666664</v>
      </c>
      <c r="B15153" s="6">
        <v>289.89</v>
      </c>
      <c r="C15153" s="6">
        <v>246.17927</v>
      </c>
      <c r="D15153" s="6">
        <v>0.17755650181268301</v>
      </c>
      <c r="E15153" s="4">
        <f t="shared" si="59"/>
        <v>0.19558144159486787</v>
      </c>
      <c r="F15153" s="4"/>
    </row>
    <row r="15154" spans="1:6" ht="13.2" x14ac:dyDescent="0.25">
      <c r="A15154" s="5">
        <v>44903.333333333336</v>
      </c>
      <c r="B15154" s="6">
        <v>286.54000000000002</v>
      </c>
      <c r="C15154" s="6">
        <v>242.10319999999999</v>
      </c>
      <c r="D15154" s="6">
        <v>0.183544868469314</v>
      </c>
      <c r="E15154" s="4">
        <f t="shared" si="59"/>
        <v>0.19882642750339621</v>
      </c>
      <c r="F15154" s="4"/>
    </row>
    <row r="15155" spans="1:6" ht="13.2" x14ac:dyDescent="0.25">
      <c r="A15155" s="5">
        <v>44903.375</v>
      </c>
      <c r="B15155" s="6">
        <v>291.08999999999997</v>
      </c>
      <c r="C15155" s="6">
        <v>240.0539</v>
      </c>
      <c r="D15155" s="6">
        <v>0.21260266965044</v>
      </c>
      <c r="E15155" s="4">
        <f t="shared" si="59"/>
        <v>0.20015423070379423</v>
      </c>
      <c r="F15155" s="4"/>
    </row>
    <row r="15156" spans="1:6" ht="13.2" x14ac:dyDescent="0.25">
      <c r="A15156" s="5">
        <v>44903.416666666664</v>
      </c>
      <c r="B15156" s="6">
        <v>293.55</v>
      </c>
      <c r="C15156" s="6">
        <v>240.83027000000001</v>
      </c>
      <c r="D15156" s="6">
        <v>0.218908237739383</v>
      </c>
      <c r="E15156" s="4">
        <f t="shared" si="59"/>
        <v>0.20126351556029162</v>
      </c>
      <c r="F15156" s="4"/>
    </row>
    <row r="15157" spans="1:6" ht="13.2" x14ac:dyDescent="0.25">
      <c r="A15157" s="5">
        <v>44903.458333333336</v>
      </c>
      <c r="B15157" s="6">
        <v>295.60000000000002</v>
      </c>
      <c r="C15157" s="6">
        <v>243.25248999999999</v>
      </c>
      <c r="D15157" s="6">
        <v>0.215198249358105</v>
      </c>
      <c r="E15157" s="4">
        <f t="shared" si="59"/>
        <v>0.20155237279359942</v>
      </c>
      <c r="F15157" s="4"/>
    </row>
    <row r="15158" spans="1:6" ht="13.2" x14ac:dyDescent="0.25">
      <c r="A15158" s="5">
        <v>44903.5</v>
      </c>
      <c r="B15158" s="6">
        <v>296.14999999999998</v>
      </c>
      <c r="C15158" s="6">
        <v>247.08292</v>
      </c>
      <c r="D15158" s="6">
        <v>0.19858547891533701</v>
      </c>
      <c r="E15158" s="4">
        <f t="shared" si="59"/>
        <v>0.20273551464261505</v>
      </c>
      <c r="F15158" s="4"/>
    </row>
    <row r="15159" spans="1:6" ht="13.2" x14ac:dyDescent="0.25">
      <c r="A15159" s="5">
        <v>44903.541666666664</v>
      </c>
      <c r="B15159" s="6">
        <v>293.32</v>
      </c>
      <c r="C15159" s="6">
        <v>249.39923999999999</v>
      </c>
      <c r="D15159" s="6">
        <v>0.176106230315697</v>
      </c>
      <c r="E15159" s="4">
        <f t="shared" si="59"/>
        <v>0.20415007126141746</v>
      </c>
      <c r="F15159" s="4"/>
    </row>
    <row r="15160" spans="1:6" ht="13.2" x14ac:dyDescent="0.25">
      <c r="A15160" s="5">
        <v>44903.583333333336</v>
      </c>
      <c r="B15160" s="6">
        <v>301.18</v>
      </c>
      <c r="C15160" s="6">
        <v>243.75210000000001</v>
      </c>
      <c r="D15160" s="6">
        <v>0.23559961124437401</v>
      </c>
      <c r="E15160" s="4">
        <f t="shared" si="59"/>
        <v>0.20577091516582693</v>
      </c>
      <c r="F15160" s="4"/>
    </row>
    <row r="15161" spans="1:6" ht="13.2" x14ac:dyDescent="0.25">
      <c r="A15161" s="5">
        <v>44903.625</v>
      </c>
      <c r="B15161" s="6">
        <v>300.45</v>
      </c>
      <c r="C15161" s="6">
        <v>219.32498000000001</v>
      </c>
      <c r="D15161" s="6">
        <v>0.36988499896363802</v>
      </c>
      <c r="E15161" s="4">
        <f t="shared" si="59"/>
        <v>0.20779586510031386</v>
      </c>
      <c r="F15161" s="4"/>
    </row>
    <row r="15162" spans="1:6" ht="13.2" x14ac:dyDescent="0.25">
      <c r="A15162" s="5">
        <v>44903.666666666664</v>
      </c>
      <c r="B15162" s="6">
        <v>260.77</v>
      </c>
      <c r="C15162" s="6">
        <v>183.40455</v>
      </c>
      <c r="D15162" s="6">
        <v>0.42182950204888497</v>
      </c>
      <c r="E15162" s="4">
        <f t="shared" si="59"/>
        <v>0.20800915286579302</v>
      </c>
      <c r="F15162" s="4"/>
    </row>
    <row r="15163" spans="1:6" ht="13.2" x14ac:dyDescent="0.25">
      <c r="A15163" s="5">
        <v>44903.708333333336</v>
      </c>
      <c r="B15163" s="6">
        <v>187.46</v>
      </c>
      <c r="C15163" s="6">
        <v>154.11863</v>
      </c>
      <c r="D15163" s="6">
        <v>0.21633575382807299</v>
      </c>
      <c r="E15163" s="4">
        <f t="shared" si="59"/>
        <v>0.20120427018089374</v>
      </c>
      <c r="F15163" s="4"/>
    </row>
    <row r="15164" spans="1:6" ht="13.2" x14ac:dyDescent="0.25">
      <c r="A15164" s="5">
        <v>44903.75</v>
      </c>
      <c r="B15164" s="6">
        <v>162.74</v>
      </c>
      <c r="C15164" s="6">
        <v>144.25722999999999</v>
      </c>
      <c r="D15164" s="6">
        <v>0.128123699588575</v>
      </c>
      <c r="E15164" s="4">
        <f t="shared" si="59"/>
        <v>0.19174843354147578</v>
      </c>
      <c r="F15164" s="4"/>
    </row>
    <row r="15165" spans="1:6" ht="13.2" x14ac:dyDescent="0.25">
      <c r="A15165" s="5">
        <v>44903.791666666664</v>
      </c>
      <c r="B15165" s="6">
        <v>165.27</v>
      </c>
      <c r="C15165" s="6">
        <v>144.91739000000001</v>
      </c>
      <c r="D15165" s="6">
        <v>0.14044284126287301</v>
      </c>
      <c r="E15165" s="4">
        <f t="shared" si="59"/>
        <v>0.18374248888269026</v>
      </c>
      <c r="F15165" s="4"/>
    </row>
    <row r="15166" spans="1:6" ht="13.2" x14ac:dyDescent="0.25">
      <c r="A15166" s="5">
        <v>44903.833333333336</v>
      </c>
      <c r="B15166" s="6">
        <v>163.62</v>
      </c>
      <c r="C15166" s="6">
        <v>144.53473</v>
      </c>
      <c r="D15166" s="6">
        <v>0.13204625628732899</v>
      </c>
      <c r="E15166" s="4">
        <f t="shared" si="59"/>
        <v>0.1788287407702612</v>
      </c>
      <c r="F15166" s="4"/>
    </row>
    <row r="15167" spans="1:6" ht="13.2" x14ac:dyDescent="0.25">
      <c r="A15167" s="5">
        <v>44903.875</v>
      </c>
      <c r="B15167" s="6">
        <v>164.84</v>
      </c>
      <c r="C15167" s="6">
        <v>146.20042000000001</v>
      </c>
      <c r="D15167" s="6">
        <v>0.12749334099040199</v>
      </c>
      <c r="E15167" s="4">
        <f t="shared" si="59"/>
        <v>0.17241481766920699</v>
      </c>
      <c r="F15167" s="4"/>
    </row>
    <row r="15168" spans="1:6" ht="13.2" x14ac:dyDescent="0.25">
      <c r="A15168" s="5">
        <v>44903.916666666664</v>
      </c>
      <c r="B15168" s="6">
        <v>168.24</v>
      </c>
      <c r="C15168" s="6">
        <v>158.18401</v>
      </c>
      <c r="D15168" s="6">
        <v>6.3571469707968606E-2</v>
      </c>
      <c r="E15168" s="4">
        <f t="shared" si="59"/>
        <v>0.16739704545438591</v>
      </c>
      <c r="F15168" s="4"/>
    </row>
    <row r="15169" spans="1:6" ht="13.2" x14ac:dyDescent="0.25">
      <c r="A15169" s="5">
        <v>44903.958333333336</v>
      </c>
      <c r="B15169" s="6">
        <v>177.76</v>
      </c>
      <c r="C15169" s="6">
        <v>185.14607000000001</v>
      </c>
      <c r="D15169" s="6">
        <v>3.9893204322403397E-2</v>
      </c>
      <c r="E15169" s="4">
        <f t="shared" si="59"/>
        <v>0.16758899308903863</v>
      </c>
      <c r="F15169" s="4"/>
    </row>
    <row r="15170" spans="1:6" ht="13.2" x14ac:dyDescent="0.25">
      <c r="A15170" s="5">
        <v>44901</v>
      </c>
      <c r="B15170" s="6">
        <v>201.28</v>
      </c>
      <c r="C15170" s="6">
        <v>213.95095000000001</v>
      </c>
      <c r="D15170" s="6">
        <v>5.9223621115026603E-2</v>
      </c>
      <c r="E15170" s="4">
        <f t="shared" si="59"/>
        <v>0.16750858233104027</v>
      </c>
      <c r="F15170" s="4"/>
    </row>
    <row r="15171" spans="1:6" ht="13.2" x14ac:dyDescent="0.25">
      <c r="A15171" s="5">
        <v>44901.041666666664</v>
      </c>
      <c r="B15171" s="6">
        <v>248.27</v>
      </c>
      <c r="C15171" s="6">
        <v>255.11823999999999</v>
      </c>
      <c r="D15171" s="6">
        <v>2.6843396222864999E-2</v>
      </c>
      <c r="E15171" s="4">
        <f t="shared" si="59"/>
        <v>0.16550849365761489</v>
      </c>
      <c r="F15171" s="4"/>
    </row>
    <row r="15172" spans="1:6" ht="13.2" x14ac:dyDescent="0.25">
      <c r="A15172" s="5">
        <v>44901.083333333336</v>
      </c>
      <c r="B15172" s="6">
        <v>258.77</v>
      </c>
      <c r="C15172" s="6">
        <v>278.97559999999999</v>
      </c>
      <c r="D15172" s="6">
        <v>7.2427839567331301E-2</v>
      </c>
      <c r="E15172" s="4">
        <f t="shared" si="59"/>
        <v>0.16765981166786489</v>
      </c>
      <c r="F15172" s="4"/>
    </row>
    <row r="15173" spans="1:6" ht="13.2" x14ac:dyDescent="0.25">
      <c r="A15173" s="5">
        <v>44901.125</v>
      </c>
      <c r="B15173" s="6">
        <v>258.77999999999997</v>
      </c>
      <c r="C15173" s="6">
        <v>280.54998999999998</v>
      </c>
      <c r="D15173" s="6">
        <v>7.7597543311265102E-2</v>
      </c>
      <c r="E15173" s="4">
        <f t="shared" si="59"/>
        <v>0.16737619851593147</v>
      </c>
      <c r="F15173" s="4"/>
    </row>
    <row r="15174" spans="1:6" ht="13.2" x14ac:dyDescent="0.25">
      <c r="A15174" s="5">
        <v>44901.166666666664</v>
      </c>
      <c r="B15174" s="6">
        <v>252.48</v>
      </c>
      <c r="C15174" s="6">
        <v>275.45477</v>
      </c>
      <c r="D15174" s="6">
        <v>8.3406687783987202E-2</v>
      </c>
      <c r="E15174" s="4">
        <f t="shared" si="59"/>
        <v>0.16475780763475253</v>
      </c>
      <c r="F15174" s="4"/>
    </row>
    <row r="15175" spans="1:6" ht="13.2" x14ac:dyDescent="0.25">
      <c r="A15175" s="5">
        <v>44901.208333333336</v>
      </c>
      <c r="B15175" s="6">
        <v>243.62</v>
      </c>
      <c r="C15175" s="6">
        <v>276.11673000000002</v>
      </c>
      <c r="D15175" s="6">
        <v>0.11769199932217</v>
      </c>
      <c r="E15175" s="4">
        <f t="shared" si="59"/>
        <v>0.16197487544497388</v>
      </c>
      <c r="F15175" s="4"/>
    </row>
    <row r="15176" spans="1:6" ht="13.2" x14ac:dyDescent="0.25">
      <c r="A15176" s="5">
        <v>44901.25</v>
      </c>
      <c r="B15176" s="6">
        <v>235.25</v>
      </c>
      <c r="C15176" s="6">
        <v>276.85302000000001</v>
      </c>
      <c r="D15176" s="6">
        <v>0.150271143872658</v>
      </c>
      <c r="E15176" s="4">
        <f t="shared" si="59"/>
        <v>0.16021604773753265</v>
      </c>
      <c r="F15176" s="4"/>
    </row>
    <row r="15177" spans="1:6" ht="13.2" x14ac:dyDescent="0.25">
      <c r="A15177" s="5">
        <v>44901.291666666664</v>
      </c>
      <c r="B15177" s="6">
        <v>239.94</v>
      </c>
      <c r="C15177" s="6">
        <v>272.89044000000001</v>
      </c>
      <c r="D15177" s="6">
        <v>0.120746040059153</v>
      </c>
      <c r="E15177" s="4">
        <f t="shared" si="59"/>
        <v>0.15784894516446887</v>
      </c>
      <c r="F15177" s="4"/>
    </row>
    <row r="15178" spans="1:6" ht="13.2" x14ac:dyDescent="0.25">
      <c r="A15178" s="5">
        <v>44901.333333333336</v>
      </c>
      <c r="B15178" s="6">
        <v>247.9</v>
      </c>
      <c r="C15178" s="6">
        <v>268.94175000000001</v>
      </c>
      <c r="D15178" s="6">
        <v>7.8239061060619994E-2</v>
      </c>
      <c r="E15178" s="4">
        <f t="shared" si="59"/>
        <v>0.15346120318910664</v>
      </c>
      <c r="F15178" s="4"/>
    </row>
    <row r="15179" spans="1:6" ht="13.2" x14ac:dyDescent="0.25">
      <c r="A15179" s="5">
        <v>44901.375</v>
      </c>
      <c r="B15179" s="6">
        <v>256.29000000000002</v>
      </c>
      <c r="C15179" s="6">
        <v>266.05004000000002</v>
      </c>
      <c r="D15179" s="6">
        <v>3.6684978510057697E-2</v>
      </c>
      <c r="E15179" s="4">
        <f t="shared" si="59"/>
        <v>0.1461312993915907</v>
      </c>
      <c r="F15179" s="4"/>
    </row>
    <row r="15180" spans="1:6" ht="13.2" x14ac:dyDescent="0.25">
      <c r="A15180" s="5">
        <v>44901.416666666664</v>
      </c>
      <c r="B15180" s="6">
        <v>257.58999999999997</v>
      </c>
      <c r="C15180" s="6">
        <v>266.07538</v>
      </c>
      <c r="D15180" s="6">
        <v>3.18908874620418E-2</v>
      </c>
      <c r="E15180" s="4">
        <f t="shared" si="59"/>
        <v>0.13833890979670149</v>
      </c>
      <c r="F15180" s="4"/>
    </row>
    <row r="15181" spans="1:6" ht="13.2" x14ac:dyDescent="0.25">
      <c r="A15181" s="5">
        <v>44901.458333333336</v>
      </c>
      <c r="B15181" s="6">
        <v>260.52</v>
      </c>
      <c r="C15181" s="6">
        <v>266.57382000000001</v>
      </c>
      <c r="D15181" s="6">
        <v>2.27097319609256E-2</v>
      </c>
      <c r="E15181" s="4">
        <f t="shared" si="59"/>
        <v>0.13031855490515235</v>
      </c>
      <c r="F15181" s="4"/>
    </row>
    <row r="15182" spans="1:6" ht="13.2" x14ac:dyDescent="0.25">
      <c r="A15182" s="5">
        <v>44901.5</v>
      </c>
      <c r="B15182" s="6">
        <v>265.01</v>
      </c>
      <c r="C15182" s="6">
        <v>266.75277999999997</v>
      </c>
      <c r="D15182" s="6">
        <v>6.5333152291795499E-3</v>
      </c>
      <c r="E15182" s="4">
        <f t="shared" si="59"/>
        <v>0.12231638141822916</v>
      </c>
      <c r="F15182" s="4"/>
    </row>
    <row r="15183" spans="1:6" ht="13.2" x14ac:dyDescent="0.25">
      <c r="A15183" s="5">
        <v>44901.541666666664</v>
      </c>
      <c r="B15183" s="6">
        <v>263.16000000000003</v>
      </c>
      <c r="C15183" s="6">
        <v>268.98928000000001</v>
      </c>
      <c r="D15183" s="6">
        <v>2.1671049493124699E-2</v>
      </c>
      <c r="E15183" s="4">
        <f t="shared" si="59"/>
        <v>0.11588158221728861</v>
      </c>
      <c r="F15183" s="4"/>
    </row>
    <row r="15184" spans="1:6" ht="13.2" x14ac:dyDescent="0.25">
      <c r="A15184" s="5">
        <v>44901.583333333336</v>
      </c>
      <c r="B15184" s="6">
        <v>262.87</v>
      </c>
      <c r="C15184" s="6">
        <v>271.70060999999998</v>
      </c>
      <c r="D15184" s="6">
        <v>3.2501252021480402E-2</v>
      </c>
      <c r="E15184" s="4">
        <f t="shared" si="59"/>
        <v>0.10741915058300137</v>
      </c>
      <c r="F15184" s="4"/>
    </row>
    <row r="15185" spans="1:6" ht="13.2" x14ac:dyDescent="0.25">
      <c r="A15185" s="5">
        <v>44901.625</v>
      </c>
      <c r="B15185" s="6">
        <v>271.19</v>
      </c>
      <c r="C15185" s="6">
        <v>256.22361999999998</v>
      </c>
      <c r="D15185" s="6">
        <v>5.8411398605639903E-2</v>
      </c>
      <c r="E15185" s="4">
        <f t="shared" si="59"/>
        <v>9.4441083901418102E-2</v>
      </c>
      <c r="F15185" s="4"/>
    </row>
    <row r="15186" spans="1:6" ht="13.2" x14ac:dyDescent="0.25">
      <c r="A15186" s="5">
        <v>44901.666666666664</v>
      </c>
      <c r="B15186" s="6">
        <v>232.13</v>
      </c>
      <c r="C15186" s="6">
        <v>218.84476000000001</v>
      </c>
      <c r="D15186" s="6">
        <v>6.0706228469897899E-2</v>
      </c>
      <c r="E15186" s="4">
        <f t="shared" si="59"/>
        <v>7.9394280835626982E-2</v>
      </c>
      <c r="F15186" s="4"/>
    </row>
    <row r="15187" spans="1:6" ht="13.2" x14ac:dyDescent="0.25">
      <c r="A15187" s="5">
        <v>44901.708333333336</v>
      </c>
      <c r="B15187" s="6">
        <v>177.6</v>
      </c>
      <c r="C15187" s="6">
        <v>176.58036999999999</v>
      </c>
      <c r="D15187" s="6">
        <v>5.77431115361241E-3</v>
      </c>
      <c r="E15187" s="4">
        <f t="shared" si="59"/>
        <v>7.0620887390857798E-2</v>
      </c>
      <c r="F15187" s="4"/>
    </row>
    <row r="15188" spans="1:6" ht="13.2" x14ac:dyDescent="0.25">
      <c r="A15188" s="5">
        <v>44901.75</v>
      </c>
      <c r="B15188" s="6">
        <v>153.66999999999999</v>
      </c>
      <c r="C15188" s="6">
        <v>153.20459</v>
      </c>
      <c r="D15188" s="6">
        <v>3.03783326596149E-3</v>
      </c>
      <c r="E15188" s="4">
        <f t="shared" si="59"/>
        <v>6.5408976294082224E-2</v>
      </c>
      <c r="F15188" s="4"/>
    </row>
    <row r="15189" spans="1:6" ht="13.2" x14ac:dyDescent="0.25">
      <c r="A15189" s="5">
        <v>44901.791666666664</v>
      </c>
      <c r="B15189" s="6">
        <v>163.43</v>
      </c>
      <c r="C15189" s="6">
        <v>148.08697000000001</v>
      </c>
      <c r="D15189" s="6">
        <v>0.103608237780812</v>
      </c>
      <c r="E15189" s="4">
        <f t="shared" si="59"/>
        <v>6.3874201148996362E-2</v>
      </c>
      <c r="F15189" s="4"/>
    </row>
    <row r="15190" spans="1:6" ht="13.2" x14ac:dyDescent="0.25">
      <c r="A15190" s="5">
        <v>44901.833333333336</v>
      </c>
      <c r="B15190" s="6">
        <v>171.28</v>
      </c>
      <c r="C15190" s="6">
        <v>147.67770999999999</v>
      </c>
      <c r="D15190" s="6">
        <v>0.159822968544135</v>
      </c>
      <c r="E15190" s="4">
        <f t="shared" si="59"/>
        <v>6.5031564159696617E-2</v>
      </c>
      <c r="F15190" s="4"/>
    </row>
    <row r="15191" spans="1:6" ht="13.2" x14ac:dyDescent="0.25">
      <c r="A15191" s="5">
        <v>44901.875</v>
      </c>
      <c r="B15191" s="6">
        <v>171.42</v>
      </c>
      <c r="C15191" s="6">
        <v>148.10993999999999</v>
      </c>
      <c r="D15191" s="6">
        <v>0.15738349499027501</v>
      </c>
      <c r="E15191" s="4">
        <f t="shared" si="59"/>
        <v>6.6276987243024651E-2</v>
      </c>
      <c r="F15191" s="4"/>
    </row>
    <row r="15192" spans="1:6" ht="13.2" x14ac:dyDescent="0.25">
      <c r="A15192" s="5">
        <v>44901.916666666664</v>
      </c>
      <c r="B15192" s="6">
        <v>180.91</v>
      </c>
      <c r="C15192" s="6">
        <v>152.74771999999999</v>
      </c>
      <c r="D15192" s="6">
        <v>0.18437119716091299</v>
      </c>
      <c r="E15192" s="4">
        <f t="shared" si="59"/>
        <v>7.1310309220230669E-2</v>
      </c>
      <c r="F15192" s="4"/>
    </row>
    <row r="15193" spans="1:6" ht="13.2" x14ac:dyDescent="0.25">
      <c r="A15193" s="5">
        <v>44901.958333333336</v>
      </c>
      <c r="B15193" s="6">
        <v>189.75</v>
      </c>
      <c r="C15193" s="6">
        <v>170.94999000000001</v>
      </c>
      <c r="D15193" s="6">
        <v>0.10997374144333</v>
      </c>
      <c r="E15193" s="4">
        <f t="shared" si="59"/>
        <v>7.4230331600269275E-2</v>
      </c>
      <c r="F15193" s="4"/>
    </row>
    <row r="15194" spans="1:6" ht="13.2" x14ac:dyDescent="0.25">
      <c r="A15194" s="5">
        <v>44902</v>
      </c>
      <c r="B15194" s="6">
        <v>226.68</v>
      </c>
      <c r="C15194" s="6">
        <v>225.93777</v>
      </c>
      <c r="D15194" s="6">
        <v>3.2851081074227002E-3</v>
      </c>
      <c r="E15194" s="4">
        <f t="shared" si="59"/>
        <v>7.1899560224952461E-2</v>
      </c>
      <c r="F15194" s="4"/>
    </row>
    <row r="15195" spans="1:6" ht="13.2" x14ac:dyDescent="0.25">
      <c r="A15195" s="5">
        <v>44902.041666666664</v>
      </c>
      <c r="B15195" s="6">
        <v>281.5</v>
      </c>
      <c r="C15195" s="6">
        <v>261.26868999999999</v>
      </c>
      <c r="D15195" s="6">
        <v>7.7434881309352402E-2</v>
      </c>
      <c r="E15195" s="4">
        <f t="shared" si="59"/>
        <v>7.4007538770222758E-2</v>
      </c>
      <c r="F15195" s="4"/>
    </row>
    <row r="15196" spans="1:6" ht="13.2" x14ac:dyDescent="0.25">
      <c r="A15196" s="5">
        <v>44902.083333333336</v>
      </c>
      <c r="B15196" s="6">
        <v>287.26</v>
      </c>
      <c r="C15196" s="6">
        <v>275.80536999999998</v>
      </c>
      <c r="D15196" s="6">
        <v>4.1531569889302698E-2</v>
      </c>
      <c r="E15196" s="4">
        <f t="shared" si="59"/>
        <v>7.27201942003049E-2</v>
      </c>
      <c r="F15196" s="4"/>
    </row>
    <row r="15197" spans="1:6" ht="13.2" x14ac:dyDescent="0.25">
      <c r="A15197" s="5">
        <v>44902.125</v>
      </c>
      <c r="B15197" s="6">
        <v>289.29000000000002</v>
      </c>
      <c r="C15197" s="6">
        <v>273.36986000000002</v>
      </c>
      <c r="D15197" s="6">
        <v>5.8236632231512202E-2</v>
      </c>
      <c r="E15197" s="4">
        <f t="shared" si="59"/>
        <v>7.1913489571981862E-2</v>
      </c>
      <c r="F15197" s="4"/>
    </row>
    <row r="15198" spans="1:6" ht="13.2" x14ac:dyDescent="0.25">
      <c r="A15198" s="5">
        <v>44902.166666666664</v>
      </c>
      <c r="B15198" s="6">
        <v>283.06</v>
      </c>
      <c r="C15198" s="6">
        <v>270.36311000000001</v>
      </c>
      <c r="D15198" s="6">
        <v>4.6962361100225503E-2</v>
      </c>
      <c r="E15198" s="4">
        <f t="shared" si="59"/>
        <v>7.0394975960158451E-2</v>
      </c>
      <c r="F15198" s="4"/>
    </row>
    <row r="15199" spans="1:6" ht="13.2" x14ac:dyDescent="0.25">
      <c r="A15199" s="5">
        <v>44902.208333333336</v>
      </c>
      <c r="B15199" s="6">
        <v>271.33999999999997</v>
      </c>
      <c r="C15199" s="6">
        <v>272.98480999999998</v>
      </c>
      <c r="D15199" s="6">
        <v>6.0252803077211698E-3</v>
      </c>
      <c r="E15199" s="4">
        <f t="shared" si="59"/>
        <v>6.5742196001223094E-2</v>
      </c>
      <c r="F15199" s="4"/>
    </row>
    <row r="15200" spans="1:6" ht="13.2" x14ac:dyDescent="0.25">
      <c r="A15200" s="5">
        <v>44902.25</v>
      </c>
      <c r="B15200" s="6">
        <v>271.62</v>
      </c>
      <c r="C15200" s="6">
        <v>273.88666999999998</v>
      </c>
      <c r="D15200" s="6">
        <v>8.2759412862260708E-3</v>
      </c>
      <c r="E15200" s="4">
        <f t="shared" si="59"/>
        <v>5.9825729226788422E-2</v>
      </c>
      <c r="F15200" s="4"/>
    </row>
    <row r="15201" spans="1:6" ht="13.2" x14ac:dyDescent="0.25">
      <c r="A15201" s="5">
        <v>44902.291666666664</v>
      </c>
      <c r="B15201" s="6">
        <v>265.64</v>
      </c>
      <c r="C15201" s="6">
        <v>269.8922</v>
      </c>
      <c r="D15201" s="6">
        <v>1.5755179290101801E-2</v>
      </c>
      <c r="E15201" s="4">
        <f t="shared" si="59"/>
        <v>5.5451110028077961E-2</v>
      </c>
      <c r="F15201" s="4"/>
    </row>
    <row r="15202" spans="1:6" ht="13.2" x14ac:dyDescent="0.25">
      <c r="A15202" s="5">
        <v>44902.333333333336</v>
      </c>
      <c r="B15202" s="6">
        <v>266.73</v>
      </c>
      <c r="C15202" s="6">
        <v>266.44866999999999</v>
      </c>
      <c r="D15202" s="6">
        <v>1.0558506447039999E-3</v>
      </c>
      <c r="E15202" s="4">
        <f t="shared" si="59"/>
        <v>5.2235142927414796E-2</v>
      </c>
      <c r="F15202" s="4"/>
    </row>
    <row r="15203" spans="1:6" ht="13.2" x14ac:dyDescent="0.25">
      <c r="A15203" s="5">
        <v>44902.375</v>
      </c>
      <c r="B15203" s="6">
        <v>281.8</v>
      </c>
      <c r="C15203" s="6">
        <v>264.66442000000001</v>
      </c>
      <c r="D15203" s="6">
        <v>6.4744554632617399E-2</v>
      </c>
      <c r="E15203" s="4">
        <f t="shared" si="59"/>
        <v>5.3404291932521449E-2</v>
      </c>
      <c r="F15203" s="4"/>
    </row>
    <row r="15204" spans="1:6" ht="13.2" x14ac:dyDescent="0.25">
      <c r="A15204" s="5">
        <v>44902.416666666664</v>
      </c>
      <c r="B15204" s="6">
        <v>284.88</v>
      </c>
      <c r="C15204" s="6">
        <v>266.25502</v>
      </c>
      <c r="D15204" s="6">
        <v>6.9951657625084304E-2</v>
      </c>
      <c r="E15204" s="4">
        <f t="shared" si="59"/>
        <v>5.4990157355981555E-2</v>
      </c>
      <c r="F15204" s="4"/>
    </row>
    <row r="15205" spans="1:6" ht="13.2" x14ac:dyDescent="0.25">
      <c r="A15205" s="5">
        <v>44902.458333333336</v>
      </c>
      <c r="B15205" s="6">
        <v>291.63</v>
      </c>
      <c r="C15205" s="6">
        <v>267.04056000000003</v>
      </c>
      <c r="D15205" s="6">
        <v>9.2081292819337801E-2</v>
      </c>
      <c r="E15205" s="4">
        <f t="shared" si="59"/>
        <v>5.7880639058415388E-2</v>
      </c>
      <c r="F15205" s="4"/>
    </row>
    <row r="15206" spans="1:6" ht="13.2" x14ac:dyDescent="0.25">
      <c r="A15206" s="5">
        <v>44902.5</v>
      </c>
      <c r="B15206" s="6">
        <v>286.98</v>
      </c>
      <c r="C15206" s="6">
        <v>266.58195999999998</v>
      </c>
      <c r="D15206" s="6">
        <v>7.6516955610949899E-2</v>
      </c>
      <c r="E15206" s="4">
        <f t="shared" si="59"/>
        <v>6.0796624074322486E-2</v>
      </c>
      <c r="F15206" s="4"/>
    </row>
    <row r="15207" spans="1:6" ht="13.2" x14ac:dyDescent="0.25">
      <c r="A15207" s="5">
        <v>44902.541666666664</v>
      </c>
      <c r="B15207" s="6">
        <v>282.52999999999997</v>
      </c>
      <c r="C15207" s="6">
        <v>267.71602999999999</v>
      </c>
      <c r="D15207" s="6">
        <v>5.5334639468544201E-2</v>
      </c>
      <c r="E15207" s="4">
        <f t="shared" si="59"/>
        <v>6.219927365663163E-2</v>
      </c>
      <c r="F15207" s="4"/>
    </row>
    <row r="15208" spans="1:6" ht="13.2" x14ac:dyDescent="0.25">
      <c r="A15208" s="5">
        <v>44902.583333333336</v>
      </c>
      <c r="B15208" s="6">
        <v>289.41000000000003</v>
      </c>
      <c r="C15208" s="6">
        <v>266.36234999999999</v>
      </c>
      <c r="D15208" s="6">
        <v>8.6527431523261505E-2</v>
      </c>
      <c r="E15208" s="4">
        <f t="shared" si="59"/>
        <v>6.4450364469205851E-2</v>
      </c>
      <c r="F15208" s="4"/>
    </row>
    <row r="15209" spans="1:6" ht="13.2" x14ac:dyDescent="0.25">
      <c r="A15209" s="5">
        <v>44902.625</v>
      </c>
      <c r="B15209" s="6">
        <v>285.64999999999998</v>
      </c>
      <c r="C15209" s="6">
        <v>242.21198000000001</v>
      </c>
      <c r="D15209" s="6">
        <v>0.179338858466042</v>
      </c>
      <c r="E15209" s="4">
        <f t="shared" si="59"/>
        <v>6.9489008630055929E-2</v>
      </c>
      <c r="F15209" s="4"/>
    </row>
    <row r="15210" spans="1:6" ht="13.2" x14ac:dyDescent="0.25">
      <c r="A15210" s="5">
        <v>44902.666666666664</v>
      </c>
      <c r="B15210" s="6">
        <v>248.97</v>
      </c>
      <c r="C15210" s="6">
        <v>197.29775000000001</v>
      </c>
      <c r="D15210" s="6">
        <v>0.26189984427090501</v>
      </c>
      <c r="E15210" s="4">
        <f t="shared" si="59"/>
        <v>7.7872075955097902E-2</v>
      </c>
      <c r="F15210" s="4"/>
    </row>
    <row r="15211" spans="1:6" ht="13.2" x14ac:dyDescent="0.25">
      <c r="A15211" s="5">
        <v>44902.708333333336</v>
      </c>
      <c r="B15211" s="6">
        <v>193.8</v>
      </c>
      <c r="C15211" s="6">
        <v>156.55965</v>
      </c>
      <c r="D15211" s="6">
        <v>0.23786684500124999</v>
      </c>
      <c r="E15211" s="4">
        <f t="shared" si="59"/>
        <v>8.7542598198749474E-2</v>
      </c>
      <c r="F15211" s="4"/>
    </row>
    <row r="15212" spans="1:6" ht="13.2" x14ac:dyDescent="0.25">
      <c r="A15212" s="5">
        <v>44902.75</v>
      </c>
      <c r="B15212" s="6">
        <v>171.81</v>
      </c>
      <c r="C15212" s="6">
        <v>140.79177000000001</v>
      </c>
      <c r="D15212" s="6">
        <v>0.220312806636353</v>
      </c>
      <c r="E15212" s="4">
        <f t="shared" si="59"/>
        <v>9.6595722089182448E-2</v>
      </c>
      <c r="F15212" s="4"/>
    </row>
    <row r="15213" spans="1:6" ht="13.2" x14ac:dyDescent="0.25">
      <c r="A15213" s="5">
        <v>44902.791666666664</v>
      </c>
      <c r="B15213" s="6">
        <v>169.5</v>
      </c>
      <c r="C15213" s="6">
        <v>140.76267000000001</v>
      </c>
      <c r="D15213" s="6">
        <v>0.20415448215070001</v>
      </c>
      <c r="E15213" s="4">
        <f t="shared" si="59"/>
        <v>0.1007851489379278</v>
      </c>
      <c r="F15213" s="4"/>
    </row>
    <row r="15214" spans="1:6" ht="13.2" x14ac:dyDescent="0.25">
      <c r="A15214" s="5">
        <v>44902.833333333336</v>
      </c>
      <c r="B15214" s="6">
        <v>160.26</v>
      </c>
      <c r="C15214" s="6">
        <v>141.07749000000001</v>
      </c>
      <c r="D15214" s="6">
        <v>0.13597144377887599</v>
      </c>
      <c r="E15214" s="4">
        <f t="shared" si="59"/>
        <v>9.9791335406042014E-2</v>
      </c>
      <c r="F15214" s="4"/>
    </row>
    <row r="15215" spans="1:6" ht="13.2" x14ac:dyDescent="0.25">
      <c r="A15215" s="5">
        <v>44902.875</v>
      </c>
      <c r="B15215" s="6">
        <v>166.08</v>
      </c>
      <c r="C15215" s="6">
        <v>143.05071000000001</v>
      </c>
      <c r="D15215" s="6">
        <v>0.160986897583381</v>
      </c>
      <c r="E15215" s="4">
        <f t="shared" si="59"/>
        <v>9.9941477180754745E-2</v>
      </c>
      <c r="F15215" s="4"/>
    </row>
    <row r="15216" spans="1:6" ht="13.2" x14ac:dyDescent="0.25">
      <c r="A15216" s="5">
        <v>44902.916666666664</v>
      </c>
      <c r="B15216" s="6">
        <v>164.29</v>
      </c>
      <c r="C15216" s="6">
        <v>153.85937999999999</v>
      </c>
      <c r="D15216" s="6">
        <v>6.7793201818439702E-2</v>
      </c>
      <c r="E15216" s="4">
        <f t="shared" si="59"/>
        <v>9.5084060708151674E-2</v>
      </c>
      <c r="F15216" s="4"/>
    </row>
    <row r="15217" spans="1:6" ht="13.2" x14ac:dyDescent="0.25">
      <c r="A15217" s="5">
        <v>44902.958333333336</v>
      </c>
      <c r="B15217" s="6">
        <v>169.64</v>
      </c>
      <c r="C15217" s="6">
        <v>180.07033999999999</v>
      </c>
      <c r="D15217" s="6">
        <v>5.7923698039332797E-2</v>
      </c>
      <c r="E15217" s="4">
        <f t="shared" si="59"/>
        <v>9.2915308899651786E-2</v>
      </c>
      <c r="F15217" s="4"/>
    </row>
    <row r="15218" spans="1:6" ht="13.2" x14ac:dyDescent="0.25">
      <c r="A15218" s="5">
        <v>44903</v>
      </c>
      <c r="B15218" s="6">
        <v>210.93</v>
      </c>
      <c r="C15218" s="6">
        <v>241.91211999999999</v>
      </c>
      <c r="D15218" s="6">
        <v>0.12807179731217999</v>
      </c>
      <c r="E15218" s="4">
        <f t="shared" si="59"/>
        <v>9.811475428318335E-2</v>
      </c>
      <c r="F15218" s="4"/>
    </row>
    <row r="15219" spans="1:6" ht="13.2" x14ac:dyDescent="0.25">
      <c r="A15219" s="5">
        <v>44903.041666666664</v>
      </c>
      <c r="B15219" s="6">
        <v>271.29000000000002</v>
      </c>
      <c r="C15219" s="6">
        <v>267.90692000000001</v>
      </c>
      <c r="D15219" s="6">
        <v>1.2627818646864301E-2</v>
      </c>
      <c r="E15219" s="4">
        <f t="shared" si="59"/>
        <v>9.5414460005579682E-2</v>
      </c>
      <c r="F15219" s="4"/>
    </row>
    <row r="15220" spans="1:6" ht="13.2" x14ac:dyDescent="0.25">
      <c r="A15220" s="5">
        <v>44903.083333333336</v>
      </c>
      <c r="B15220" s="6">
        <v>267.83999999999997</v>
      </c>
      <c r="C15220" s="6">
        <v>276.45078999999998</v>
      </c>
      <c r="D15220" s="6">
        <v>3.1147641140761399E-2</v>
      </c>
      <c r="E15220" s="4">
        <f t="shared" si="59"/>
        <v>9.4981796307723784E-2</v>
      </c>
      <c r="F15220" s="4"/>
    </row>
    <row r="15221" spans="1:6" ht="13.2" x14ac:dyDescent="0.25">
      <c r="A15221" s="5">
        <v>44903.125</v>
      </c>
      <c r="B15221" s="6">
        <v>280.85000000000002</v>
      </c>
      <c r="C15221" s="6">
        <v>271.91761000000002</v>
      </c>
      <c r="D15221" s="6">
        <v>3.2849619412291801E-2</v>
      </c>
      <c r="E15221" s="4">
        <f t="shared" si="59"/>
        <v>9.3924004106922934E-2</v>
      </c>
      <c r="F15221" s="4"/>
    </row>
    <row r="15222" spans="1:6" ht="13.2" x14ac:dyDescent="0.25">
      <c r="A15222" s="5">
        <v>44903.166666666664</v>
      </c>
      <c r="B15222" s="6">
        <v>291.58999999999997</v>
      </c>
      <c r="C15222" s="6">
        <v>267.46892000000003</v>
      </c>
      <c r="D15222" s="6">
        <v>9.0182739736639095E-2</v>
      </c>
      <c r="E15222" s="4">
        <f t="shared" si="59"/>
        <v>9.5724853216773501E-2</v>
      </c>
      <c r="F15222" s="4"/>
    </row>
    <row r="15223" spans="1:6" ht="13.2" x14ac:dyDescent="0.25">
      <c r="A15223" s="5">
        <v>44903.208333333336</v>
      </c>
      <c r="B15223" s="6">
        <v>300.99</v>
      </c>
      <c r="C15223" s="6">
        <v>268.74419999999998</v>
      </c>
      <c r="D15223" s="6">
        <v>0.119986961579077</v>
      </c>
      <c r="E15223" s="4">
        <f t="shared" si="59"/>
        <v>0.10047325660308</v>
      </c>
      <c r="F15223" s="4"/>
    </row>
    <row r="15224" spans="1:6" ht="13.2" x14ac:dyDescent="0.25">
      <c r="A15224" s="5">
        <v>44903.25</v>
      </c>
      <c r="B15224" s="6">
        <v>300.85000000000002</v>
      </c>
      <c r="C15224" s="6">
        <v>267.91215999999997</v>
      </c>
      <c r="D15224" s="6">
        <v>0.122942683900574</v>
      </c>
      <c r="E15224" s="4">
        <f t="shared" si="59"/>
        <v>0.1052510375453445</v>
      </c>
      <c r="F15224" s="4"/>
    </row>
    <row r="15225" spans="1:6" ht="13.2" x14ac:dyDescent="0.25">
      <c r="A15225" s="5">
        <v>44903.291666666664</v>
      </c>
      <c r="B15225" s="6">
        <v>289.89</v>
      </c>
      <c r="C15225" s="6">
        <v>261.70013999999998</v>
      </c>
      <c r="D15225" s="6">
        <v>0.107718169352144</v>
      </c>
      <c r="E15225" s="4">
        <f t="shared" si="59"/>
        <v>0.10908282879792959</v>
      </c>
      <c r="F15225" s="4"/>
    </row>
    <row r="15226" spans="1:6" ht="13.2" x14ac:dyDescent="0.25">
      <c r="A15226" s="5">
        <v>44903.333333333336</v>
      </c>
      <c r="B15226" s="6">
        <v>286.54000000000002</v>
      </c>
      <c r="C15226" s="6">
        <v>257.92164000000002</v>
      </c>
      <c r="D15226" s="6">
        <v>0.110957576107223</v>
      </c>
      <c r="E15226" s="4">
        <f t="shared" si="59"/>
        <v>0.11366206735886787</v>
      </c>
      <c r="F15226" s="4"/>
    </row>
    <row r="15227" spans="1:6" ht="13.2" x14ac:dyDescent="0.25">
      <c r="A15227" s="5">
        <v>44903.375</v>
      </c>
      <c r="B15227" s="6">
        <v>291.08999999999997</v>
      </c>
      <c r="C15227" s="6">
        <v>256.47586000000001</v>
      </c>
      <c r="D15227" s="6">
        <v>0.13496061578660801</v>
      </c>
      <c r="E15227" s="4">
        <f t="shared" si="59"/>
        <v>0.11658773657361748</v>
      </c>
      <c r="F15227" s="4"/>
    </row>
    <row r="15228" spans="1:6" ht="13.2" x14ac:dyDescent="0.25">
      <c r="A15228" s="5">
        <v>44903.416666666664</v>
      </c>
      <c r="B15228" s="6">
        <v>293.55</v>
      </c>
      <c r="C15228" s="6">
        <v>256.78501</v>
      </c>
      <c r="D15228" s="6">
        <v>0.143174206313678</v>
      </c>
      <c r="E15228" s="4">
        <f t="shared" si="59"/>
        <v>0.11963867610230888</v>
      </c>
      <c r="F15228" s="4"/>
    </row>
    <row r="15229" spans="1:6" ht="13.2" x14ac:dyDescent="0.25">
      <c r="A15229" s="5">
        <v>44903.458333333336</v>
      </c>
      <c r="B15229" s="6">
        <v>295.60000000000002</v>
      </c>
      <c r="C15229" s="6">
        <v>256.66422</v>
      </c>
      <c r="D15229" s="6">
        <v>0.15169929022440301</v>
      </c>
      <c r="E15229" s="4">
        <f t="shared" si="59"/>
        <v>0.12212275932751994</v>
      </c>
      <c r="F15229" s="4"/>
    </row>
    <row r="15230" spans="1:6" ht="13.2" x14ac:dyDescent="0.25">
      <c r="A15230" s="5">
        <v>44903.5</v>
      </c>
      <c r="B15230" s="6">
        <v>296.14999999999998</v>
      </c>
      <c r="C15230" s="6">
        <v>256.65708999999998</v>
      </c>
      <c r="D15230" s="6">
        <v>0.153874221826484</v>
      </c>
      <c r="E15230" s="4">
        <f t="shared" si="59"/>
        <v>0.12534597875316719</v>
      </c>
      <c r="F15230" s="4"/>
    </row>
    <row r="15231" spans="1:6" ht="13.2" x14ac:dyDescent="0.25">
      <c r="A15231" s="5">
        <v>44903.541666666664</v>
      </c>
      <c r="B15231" s="6">
        <v>293.32</v>
      </c>
      <c r="C15231" s="6">
        <v>257.90829000000002</v>
      </c>
      <c r="D15231" s="6">
        <v>0.13730349652583801</v>
      </c>
      <c r="E15231" s="4">
        <f t="shared" si="59"/>
        <v>0.12876134779722107</v>
      </c>
      <c r="F15231" s="4"/>
    </row>
    <row r="15232" spans="1:6" ht="13.2" x14ac:dyDescent="0.25">
      <c r="A15232" s="5">
        <v>44903.583333333336</v>
      </c>
      <c r="B15232" s="6">
        <v>301.18</v>
      </c>
      <c r="C15232" s="6">
        <v>255.63893999999999</v>
      </c>
      <c r="D15232" s="6">
        <v>0.17814602110304401</v>
      </c>
      <c r="E15232" s="4">
        <f t="shared" si="59"/>
        <v>0.13257878902971201</v>
      </c>
      <c r="F15232" s="4"/>
    </row>
    <row r="15233" spans="1:6" ht="13.2" x14ac:dyDescent="0.25">
      <c r="A15233" s="5">
        <v>44903.625</v>
      </c>
      <c r="B15233" s="6">
        <v>300.45</v>
      </c>
      <c r="C15233" s="6">
        <v>233.55185</v>
      </c>
      <c r="D15233" s="6">
        <v>0.28643810785485102</v>
      </c>
      <c r="E15233" s="4">
        <f t="shared" si="59"/>
        <v>0.13704125775424572</v>
      </c>
      <c r="F15233" s="4"/>
    </row>
    <row r="15234" spans="1:6" ht="13.2" x14ac:dyDescent="0.25">
      <c r="A15234" s="5">
        <v>44903.666666666664</v>
      </c>
      <c r="B15234" s="6">
        <v>260.77</v>
      </c>
      <c r="C15234" s="6">
        <v>196.08684</v>
      </c>
      <c r="D15234" s="6">
        <v>0.32986996985621198</v>
      </c>
      <c r="E15234" s="4">
        <f t="shared" si="59"/>
        <v>0.13987334632030021</v>
      </c>
      <c r="F15234" s="4"/>
    </row>
    <row r="15235" spans="1:6" ht="13.2" x14ac:dyDescent="0.25">
      <c r="A15235" s="5">
        <v>44903.708333333336</v>
      </c>
      <c r="B15235" s="6">
        <v>187.46</v>
      </c>
      <c r="C15235" s="6">
        <v>164.65026</v>
      </c>
      <c r="D15235" s="6">
        <v>0.13853449123007699</v>
      </c>
      <c r="E15235" s="4">
        <f t="shared" si="59"/>
        <v>0.13573449824650133</v>
      </c>
      <c r="F15235" s="4"/>
    </row>
    <row r="15236" spans="1:6" ht="13.2" x14ac:dyDescent="0.25">
      <c r="A15236" s="5">
        <v>44903.75</v>
      </c>
      <c r="B15236" s="6">
        <v>162.74</v>
      </c>
      <c r="C15236" s="6">
        <v>154.67715000000001</v>
      </c>
      <c r="D15236" s="6">
        <v>5.2126962515148402E-2</v>
      </c>
      <c r="E15236" s="4">
        <f t="shared" si="59"/>
        <v>0.12872675474145115</v>
      </c>
      <c r="F15236" s="4"/>
    </row>
    <row r="15237" spans="1:6" ht="13.2" x14ac:dyDescent="0.25">
      <c r="A15237" s="5">
        <v>44903.791666666664</v>
      </c>
      <c r="B15237" s="6">
        <v>165.27</v>
      </c>
      <c r="C15237" s="6">
        <v>156.72637</v>
      </c>
      <c r="D15237" s="6">
        <v>5.4513034405122798E-2</v>
      </c>
      <c r="E15237" s="4">
        <f t="shared" si="59"/>
        <v>0.12249169441871877</v>
      </c>
      <c r="F15237" s="4"/>
    </row>
    <row r="15238" spans="1:6" ht="13.2" x14ac:dyDescent="0.25">
      <c r="A15238" s="5">
        <v>44903.833333333336</v>
      </c>
      <c r="B15238" s="6">
        <v>163.62</v>
      </c>
      <c r="C15238" s="6">
        <v>157.93492000000001</v>
      </c>
      <c r="D15238" s="6">
        <v>3.5996345836626802E-2</v>
      </c>
      <c r="E15238" s="4">
        <f t="shared" si="59"/>
        <v>0.11832606533779171</v>
      </c>
      <c r="F15238" s="4"/>
    </row>
    <row r="15239" spans="1:6" ht="13.2" x14ac:dyDescent="0.25">
      <c r="A15239" s="5">
        <v>44903.875</v>
      </c>
      <c r="B15239" s="6">
        <v>164.84</v>
      </c>
      <c r="C15239" s="6">
        <v>162.46163000000001</v>
      </c>
      <c r="D15239" s="6">
        <v>1.4639579819554801E-2</v>
      </c>
      <c r="E15239" s="4">
        <f t="shared" si="59"/>
        <v>0.11222826043096561</v>
      </c>
      <c r="F15239" s="4"/>
    </row>
    <row r="15240" spans="1:6" ht="13.2" x14ac:dyDescent="0.25">
      <c r="A15240" s="5">
        <v>44903.916666666664</v>
      </c>
      <c r="B15240" s="6">
        <v>168.24</v>
      </c>
      <c r="C15240" s="6">
        <v>177.80726999999999</v>
      </c>
      <c r="D15240" s="6">
        <v>5.3806967510383399E-2</v>
      </c>
      <c r="E15240" s="4">
        <f t="shared" si="59"/>
        <v>0.11164550066812995</v>
      </c>
      <c r="F15240" s="4"/>
    </row>
    <row r="15241" spans="1:6" ht="13.2" x14ac:dyDescent="0.25">
      <c r="A15241" s="5">
        <v>44903.958333333336</v>
      </c>
      <c r="B15241" s="6">
        <v>177.76</v>
      </c>
      <c r="C15241" s="6">
        <v>204.56765999999999</v>
      </c>
      <c r="D15241" s="6">
        <v>0.13104544481762101</v>
      </c>
      <c r="E15241" s="4">
        <f t="shared" si="59"/>
        <v>0.11469224011722529</v>
      </c>
      <c r="F15241" s="4"/>
    </row>
    <row r="15242" spans="1:6" ht="13.2" x14ac:dyDescent="0.25">
      <c r="A15242" s="5">
        <v>44904</v>
      </c>
      <c r="B15242" s="6">
        <v>242.84</v>
      </c>
      <c r="C15242" s="6">
        <v>244.19458</v>
      </c>
      <c r="D15242" s="6">
        <v>5.5471337652129599E-3</v>
      </c>
      <c r="E15242" s="4">
        <f t="shared" si="59"/>
        <v>0.10958704580276833</v>
      </c>
      <c r="F15242" s="4"/>
    </row>
    <row r="15243" spans="1:6" ht="13.2" x14ac:dyDescent="0.25">
      <c r="A15243" s="5">
        <v>44904.041666666664</v>
      </c>
      <c r="B15243" s="6">
        <v>298.52</v>
      </c>
      <c r="C15243" s="6">
        <v>263.99399</v>
      </c>
      <c r="D15243" s="6">
        <v>0.130783318211145</v>
      </c>
      <c r="E15243" s="4">
        <f t="shared" si="59"/>
        <v>0.11451019161794669</v>
      </c>
      <c r="F15243" s="4"/>
    </row>
    <row r="15244" spans="1:6" ht="13.2" x14ac:dyDescent="0.25">
      <c r="A15244" s="5">
        <v>44904.083333333336</v>
      </c>
      <c r="B15244" s="6">
        <v>296.36</v>
      </c>
      <c r="C15244" s="6">
        <v>268.73191000000003</v>
      </c>
      <c r="D15244" s="6">
        <v>0.10280911559777101</v>
      </c>
      <c r="E15244" s="4">
        <f t="shared" si="59"/>
        <v>0.11749608638698876</v>
      </c>
      <c r="F15244" s="4"/>
    </row>
    <row r="15245" spans="1:6" ht="13.2" x14ac:dyDescent="0.25">
      <c r="A15245" s="5">
        <v>44904.125</v>
      </c>
      <c r="B15245" s="6">
        <v>301.95999999999998</v>
      </c>
      <c r="C15245" s="6">
        <v>264.02283</v>
      </c>
      <c r="D15245" s="6">
        <v>0.143688975684413</v>
      </c>
      <c r="E15245" s="4">
        <f t="shared" si="59"/>
        <v>0.12211439289832714</v>
      </c>
      <c r="F15245" s="4"/>
    </row>
    <row r="15246" spans="1:6" ht="13.2" x14ac:dyDescent="0.25">
      <c r="A15246" s="5">
        <v>44904.166666666664</v>
      </c>
      <c r="B15246" s="6">
        <v>300.18</v>
      </c>
      <c r="C15246" s="6">
        <v>258.60127</v>
      </c>
      <c r="D15246" s="6">
        <v>0.16078316243381099</v>
      </c>
      <c r="E15246" s="4">
        <f t="shared" si="59"/>
        <v>0.12505607717737596</v>
      </c>
      <c r="F15246" s="4"/>
    </row>
    <row r="15247" spans="1:6" ht="13.2" x14ac:dyDescent="0.25">
      <c r="A15247" s="5">
        <v>44904.208333333336</v>
      </c>
      <c r="B15247" s="6">
        <v>290.06</v>
      </c>
      <c r="C15247" s="6">
        <v>257.28086999999999</v>
      </c>
      <c r="D15247" s="6">
        <v>0.12740601351355799</v>
      </c>
      <c r="E15247" s="4">
        <f t="shared" si="59"/>
        <v>0.12536520434131268</v>
      </c>
      <c r="F15247" s="4"/>
    </row>
    <row r="15248" spans="1:6" ht="13.2" x14ac:dyDescent="0.25">
      <c r="A15248" s="5">
        <v>44904.25</v>
      </c>
      <c r="B15248" s="6">
        <v>289.12</v>
      </c>
      <c r="C15248" s="6">
        <v>255.46696</v>
      </c>
      <c r="D15248" s="6">
        <v>0.13173147713504699</v>
      </c>
      <c r="E15248" s="4">
        <f t="shared" si="59"/>
        <v>0.12573140405941571</v>
      </c>
      <c r="F15248" s="4"/>
    </row>
    <row r="15249" spans="1:6" ht="13.2" x14ac:dyDescent="0.25">
      <c r="A15249" s="5">
        <v>44904.291666666664</v>
      </c>
      <c r="B15249" s="6">
        <v>277.87</v>
      </c>
      <c r="C15249" s="6">
        <v>250.50348</v>
      </c>
      <c r="D15249" s="6">
        <v>0.109246067160424</v>
      </c>
      <c r="E15249" s="4">
        <f t="shared" si="59"/>
        <v>0.12579506646809405</v>
      </c>
      <c r="F15249" s="4"/>
    </row>
    <row r="15250" spans="1:6" ht="13.2" x14ac:dyDescent="0.25">
      <c r="A15250" s="5">
        <v>44904.333333333336</v>
      </c>
      <c r="B15250" s="6">
        <v>271.56</v>
      </c>
      <c r="C15250" s="6">
        <v>248.19163</v>
      </c>
      <c r="D15250" s="6">
        <v>9.4154545018298896E-2</v>
      </c>
      <c r="E15250" s="4">
        <f t="shared" si="59"/>
        <v>0.12509494017272221</v>
      </c>
      <c r="F15250" s="4"/>
    </row>
    <row r="15251" spans="1:6" ht="13.2" x14ac:dyDescent="0.25">
      <c r="A15251" s="5">
        <v>44904.375</v>
      </c>
      <c r="B15251" s="6">
        <v>251.87</v>
      </c>
      <c r="C15251" s="6">
        <v>247.12191000000001</v>
      </c>
      <c r="D15251" s="6">
        <v>1.9213553342963301E-2</v>
      </c>
      <c r="E15251" s="4">
        <f t="shared" si="59"/>
        <v>0.12027214590423702</v>
      </c>
      <c r="F15251" s="4"/>
    </row>
    <row r="15252" spans="1:6" ht="13.2" x14ac:dyDescent="0.25">
      <c r="A15252" s="5">
        <v>44904.416666666664</v>
      </c>
      <c r="B15252" s="6">
        <v>249.2</v>
      </c>
      <c r="C15252" s="6">
        <v>247.42554000000001</v>
      </c>
      <c r="D15252" s="6">
        <v>7.1716929464919997E-3</v>
      </c>
      <c r="E15252" s="4">
        <f t="shared" si="59"/>
        <v>0.1146053745139376</v>
      </c>
      <c r="F15252" s="4"/>
    </row>
    <row r="15253" spans="1:6" ht="13.2" x14ac:dyDescent="0.25">
      <c r="A15253" s="5">
        <v>44904.458333333336</v>
      </c>
      <c r="B15253" s="6">
        <v>253.38</v>
      </c>
      <c r="C15253" s="6">
        <v>248.42366000000001</v>
      </c>
      <c r="D15253" s="6">
        <v>1.99511592414345E-2</v>
      </c>
      <c r="E15253" s="4">
        <f t="shared" si="59"/>
        <v>0.10911586905631392</v>
      </c>
      <c r="F15253" s="4"/>
    </row>
    <row r="15254" spans="1:6" ht="13.2" x14ac:dyDescent="0.25">
      <c r="A15254" s="5">
        <v>44904.5</v>
      </c>
      <c r="B15254" s="6">
        <v>261.32</v>
      </c>
      <c r="C15254" s="6">
        <v>250.67856</v>
      </c>
      <c r="D15254" s="6">
        <v>4.2450539048891803E-2</v>
      </c>
      <c r="E15254" s="4">
        <f t="shared" si="59"/>
        <v>0.10447321560724758</v>
      </c>
      <c r="F15254" s="4"/>
    </row>
    <row r="15255" spans="1:6" ht="13.2" x14ac:dyDescent="0.25">
      <c r="A15255" s="5">
        <v>44904.541666666664</v>
      </c>
      <c r="B15255" s="6">
        <v>274.76</v>
      </c>
      <c r="C15255" s="6">
        <v>253.66944000000001</v>
      </c>
      <c r="D15255" s="6">
        <v>8.3141903100349704E-2</v>
      </c>
      <c r="E15255" s="4">
        <f t="shared" si="59"/>
        <v>0.10221648254785222</v>
      </c>
      <c r="F15255" s="4"/>
    </row>
    <row r="15256" spans="1:6" ht="13.2" x14ac:dyDescent="0.25">
      <c r="A15256" s="5">
        <v>44904.583333333336</v>
      </c>
      <c r="B15256" s="6">
        <v>278.27</v>
      </c>
      <c r="C15256" s="6">
        <v>251.16476</v>
      </c>
      <c r="D15256" s="6">
        <v>0.10791816495275799</v>
      </c>
      <c r="E15256" s="4">
        <f t="shared" si="59"/>
        <v>9.9290321874923607E-2</v>
      </c>
      <c r="F15256" s="4"/>
    </row>
    <row r="15257" spans="1:6" ht="13.2" x14ac:dyDescent="0.25">
      <c r="A15257" s="5">
        <v>44904.625</v>
      </c>
      <c r="B15257" s="6">
        <v>270.20999999999998</v>
      </c>
      <c r="C15257" s="6">
        <v>231.77647999999999</v>
      </c>
      <c r="D15257" s="6">
        <v>0.165821484561332</v>
      </c>
      <c r="E15257" s="4">
        <f t="shared" si="59"/>
        <v>9.4264629237693701E-2</v>
      </c>
      <c r="F15257" s="4"/>
    </row>
    <row r="15258" spans="1:6" ht="13.2" x14ac:dyDescent="0.25">
      <c r="A15258" s="5">
        <v>44904.666666666664</v>
      </c>
      <c r="B15258" s="6">
        <v>234.8</v>
      </c>
      <c r="C15258" s="6">
        <v>201.70403999999999</v>
      </c>
      <c r="D15258" s="6">
        <v>0.16408179033003001</v>
      </c>
      <c r="E15258" s="4">
        <f t="shared" si="59"/>
        <v>8.7356788424102785E-2</v>
      </c>
      <c r="F15258" s="4"/>
    </row>
    <row r="15259" spans="1:6" ht="13.2" x14ac:dyDescent="0.25">
      <c r="A15259" s="5">
        <v>44904.708333333336</v>
      </c>
      <c r="B15259" s="6">
        <v>176.26</v>
      </c>
      <c r="C15259" s="6">
        <v>176.70517000000001</v>
      </c>
      <c r="D15259" s="6">
        <v>2.5192811279942601E-3</v>
      </c>
      <c r="E15259" s="4">
        <f t="shared" si="59"/>
        <v>8.1689488003182667E-2</v>
      </c>
      <c r="F15259" s="4"/>
    </row>
    <row r="15260" spans="1:6" ht="13.2" x14ac:dyDescent="0.25">
      <c r="A15260" s="5">
        <v>44904.75</v>
      </c>
      <c r="B15260" s="6">
        <v>148.07</v>
      </c>
      <c r="C15260" s="6">
        <v>167.82420999999999</v>
      </c>
      <c r="D15260" s="6">
        <v>0.117707749078634</v>
      </c>
      <c r="E15260" s="4">
        <f t="shared" si="59"/>
        <v>8.4422020776661222E-2</v>
      </c>
      <c r="F15260" s="4"/>
    </row>
    <row r="15261" spans="1:6" ht="13.2" x14ac:dyDescent="0.25">
      <c r="A15261" s="5">
        <v>44904.791666666664</v>
      </c>
      <c r="B15261" s="6">
        <v>147.5</v>
      </c>
      <c r="C15261" s="6">
        <v>168.56984</v>
      </c>
      <c r="D15261" s="6">
        <v>0.124991754159581</v>
      </c>
      <c r="E15261" s="4">
        <f t="shared" si="59"/>
        <v>8.7358634099763646E-2</v>
      </c>
      <c r="F15261" s="4"/>
    </row>
    <row r="15262" spans="1:6" ht="13.2" x14ac:dyDescent="0.25">
      <c r="A15262" s="5">
        <v>44904.833333333336</v>
      </c>
      <c r="B15262" s="6">
        <v>147.72999999999999</v>
      </c>
      <c r="C15262" s="6">
        <v>170.09092000000001</v>
      </c>
      <c r="D15262" s="6">
        <v>0.13146451321446201</v>
      </c>
      <c r="E15262" s="4">
        <f t="shared" si="59"/>
        <v>9.1336474407173449E-2</v>
      </c>
      <c r="F15262" s="4"/>
    </row>
    <row r="15263" spans="1:6" ht="13.2" x14ac:dyDescent="0.25">
      <c r="A15263" s="5">
        <v>44904.875</v>
      </c>
      <c r="B15263" s="6">
        <v>146.65</v>
      </c>
      <c r="C15263" s="6">
        <v>174.85623000000001</v>
      </c>
      <c r="D15263" s="6">
        <v>0.16131098102709801</v>
      </c>
      <c r="E15263" s="4">
        <f t="shared" si="59"/>
        <v>9.7447782790821072E-2</v>
      </c>
      <c r="F15263" s="4"/>
    </row>
    <row r="15264" spans="1:6" ht="13.2" x14ac:dyDescent="0.25">
      <c r="A15264" s="5">
        <v>44904.916666666664</v>
      </c>
      <c r="B15264" s="6">
        <v>146.27000000000001</v>
      </c>
      <c r="C15264" s="6">
        <v>188.27108000000001</v>
      </c>
      <c r="D15264" s="6">
        <v>0.223088325620695</v>
      </c>
      <c r="E15264" s="4">
        <f t="shared" si="59"/>
        <v>0.10450117271208408</v>
      </c>
      <c r="F15264" s="4"/>
    </row>
    <row r="15265" spans="1:6" ht="13.2" x14ac:dyDescent="0.25">
      <c r="A15265" s="5">
        <v>44904.958333333336</v>
      </c>
      <c r="B15265" s="6">
        <v>156.75</v>
      </c>
      <c r="C15265" s="6">
        <v>211.51935</v>
      </c>
      <c r="D15265" s="6">
        <v>0.25893304796937</v>
      </c>
      <c r="E15265" s="4">
        <f t="shared" si="59"/>
        <v>0.10982982284340694</v>
      </c>
      <c r="F15265" s="4"/>
    </row>
    <row r="15266" spans="1:6" ht="13.2" x14ac:dyDescent="0.25">
      <c r="A15266" s="5">
        <v>44902</v>
      </c>
      <c r="B15266" s="6">
        <v>226.68</v>
      </c>
      <c r="C15266" s="6">
        <v>232.37028000000001</v>
      </c>
      <c r="D15266" s="6">
        <v>2.4487985296570602E-2</v>
      </c>
      <c r="E15266" s="4">
        <f t="shared" si="59"/>
        <v>0.11061902499054684</v>
      </c>
      <c r="F15266" s="4"/>
    </row>
    <row r="15267" spans="1:6" ht="13.2" x14ac:dyDescent="0.25">
      <c r="A15267" s="5">
        <v>44902.041666666664</v>
      </c>
      <c r="B15267" s="6">
        <v>281.5</v>
      </c>
      <c r="C15267" s="6">
        <v>267.07400000000001</v>
      </c>
      <c r="D15267" s="6">
        <v>5.4014992099567803E-2</v>
      </c>
      <c r="E15267" s="4">
        <f t="shared" si="59"/>
        <v>0.10742034473589779</v>
      </c>
      <c r="F15267" s="4"/>
    </row>
    <row r="15268" spans="1:6" ht="13.2" x14ac:dyDescent="0.25">
      <c r="A15268" s="5">
        <v>44902.083333333336</v>
      </c>
      <c r="B15268" s="6">
        <v>287.26</v>
      </c>
      <c r="C15268" s="6">
        <v>278.57961</v>
      </c>
      <c r="D15268" s="6">
        <v>3.11594592296255E-2</v>
      </c>
      <c r="E15268" s="4">
        <f t="shared" si="59"/>
        <v>0.10443494238722507</v>
      </c>
      <c r="F15268" s="4"/>
    </row>
    <row r="15269" spans="1:6" ht="13.2" x14ac:dyDescent="0.25">
      <c r="A15269" s="5">
        <v>44902.125</v>
      </c>
      <c r="B15269" s="6">
        <v>289.29000000000002</v>
      </c>
      <c r="C15269" s="6">
        <v>273.30426999999997</v>
      </c>
      <c r="D15269" s="6">
        <v>5.84905973111947E-2</v>
      </c>
      <c r="E15269" s="4">
        <f t="shared" si="59"/>
        <v>0.10088500995500764</v>
      </c>
      <c r="F15269" s="4"/>
    </row>
    <row r="15270" spans="1:6" ht="13.2" x14ac:dyDescent="0.25">
      <c r="A15270" s="5">
        <v>44902.166666666664</v>
      </c>
      <c r="B15270" s="6">
        <v>283.06</v>
      </c>
      <c r="C15270" s="6">
        <v>270.12419999999997</v>
      </c>
      <c r="D15270" s="6">
        <v>4.7888341733173197E-2</v>
      </c>
      <c r="E15270" s="4">
        <f t="shared" si="59"/>
        <v>9.6181059092481078E-2</v>
      </c>
      <c r="F15270" s="4"/>
    </row>
    <row r="15271" spans="1:6" ht="13.2" x14ac:dyDescent="0.25">
      <c r="A15271" s="5">
        <v>44902.208333333336</v>
      </c>
      <c r="B15271" s="6">
        <v>271.33999999999997</v>
      </c>
      <c r="C15271" s="6">
        <v>274.09463</v>
      </c>
      <c r="D15271" s="6">
        <v>1.00499232692009E-2</v>
      </c>
      <c r="E15271" s="4">
        <f t="shared" si="59"/>
        <v>9.1291221998966207E-2</v>
      </c>
      <c r="F15271" s="4"/>
    </row>
    <row r="15272" spans="1:6" ht="13.2" x14ac:dyDescent="0.25">
      <c r="A15272" s="5">
        <v>44902.25</v>
      </c>
      <c r="B15272" s="6">
        <v>271.62</v>
      </c>
      <c r="C15272" s="6">
        <v>274.44936000000001</v>
      </c>
      <c r="D15272" s="6">
        <v>1.03092242590764E-2</v>
      </c>
      <c r="E15272" s="4">
        <f t="shared" si="59"/>
        <v>8.6231961462467421E-2</v>
      </c>
      <c r="F15272" s="4"/>
    </row>
    <row r="15273" spans="1:6" ht="13.2" x14ac:dyDescent="0.25">
      <c r="A15273" s="5">
        <v>44902.291666666664</v>
      </c>
      <c r="B15273" s="6">
        <v>265.64</v>
      </c>
      <c r="C15273" s="6">
        <v>267.50900999999999</v>
      </c>
      <c r="D15273" s="6">
        <v>6.98671794269659E-3</v>
      </c>
      <c r="E15273" s="4">
        <f t="shared" si="59"/>
        <v>8.1971155245062086E-2</v>
      </c>
      <c r="F15273" s="4"/>
    </row>
    <row r="15274" spans="1:6" ht="13.2" x14ac:dyDescent="0.25">
      <c r="A15274" s="5">
        <v>44902.333333333336</v>
      </c>
      <c r="B15274" s="6">
        <v>266.73</v>
      </c>
      <c r="C15274" s="6">
        <v>261.55761999999999</v>
      </c>
      <c r="D15274" s="6">
        <v>1.9775298460048801E-2</v>
      </c>
      <c r="E15274" s="4">
        <f t="shared" si="59"/>
        <v>7.8872019971801682E-2</v>
      </c>
      <c r="F15274" s="4"/>
    </row>
    <row r="15275" spans="1:6" ht="13.2" x14ac:dyDescent="0.25">
      <c r="A15275" s="5">
        <v>44902.375</v>
      </c>
      <c r="B15275" s="6">
        <v>281.8</v>
      </c>
      <c r="C15275" s="6">
        <v>260.49281999999999</v>
      </c>
      <c r="D15275" s="6">
        <v>8.1795651795700197E-2</v>
      </c>
      <c r="E15275" s="4">
        <f t="shared" si="59"/>
        <v>8.1479607407332372E-2</v>
      </c>
      <c r="F15275" s="4"/>
    </row>
    <row r="15276" spans="1:6" ht="13.2" x14ac:dyDescent="0.25">
      <c r="A15276" s="5">
        <v>44902.416666666664</v>
      </c>
      <c r="B15276" s="6">
        <v>284.88</v>
      </c>
      <c r="C15276" s="6">
        <v>266.12364000000002</v>
      </c>
      <c r="D15276" s="6">
        <v>7.0479871686709106E-2</v>
      </c>
      <c r="E15276" s="4">
        <f t="shared" si="59"/>
        <v>8.4117448188174751E-2</v>
      </c>
      <c r="F15276" s="4"/>
    </row>
    <row r="15277" spans="1:6" ht="13.2" x14ac:dyDescent="0.25">
      <c r="A15277" s="5">
        <v>44902.458333333336</v>
      </c>
      <c r="B15277" s="6">
        <v>291.63</v>
      </c>
      <c r="C15277" s="6">
        <v>269.76191</v>
      </c>
      <c r="D15277" s="6">
        <v>8.1064409723374198E-2</v>
      </c>
      <c r="E15277" s="4">
        <f t="shared" si="59"/>
        <v>8.6663833624922249E-2</v>
      </c>
      <c r="F15277" s="4"/>
    </row>
    <row r="15278" spans="1:6" ht="13.2" x14ac:dyDescent="0.25">
      <c r="A15278" s="5">
        <v>44902.5</v>
      </c>
      <c r="B15278" s="6">
        <v>286.98</v>
      </c>
      <c r="C15278" s="6">
        <v>269.08278000000001</v>
      </c>
      <c r="D15278" s="6">
        <v>6.6511948479200306E-2</v>
      </c>
      <c r="E15278" s="4">
        <f t="shared" si="59"/>
        <v>8.7666392351185105E-2</v>
      </c>
      <c r="F15278" s="4"/>
    </row>
    <row r="15279" spans="1:6" ht="13.2" x14ac:dyDescent="0.25">
      <c r="A15279" s="5">
        <v>44902.541666666664</v>
      </c>
      <c r="B15279" s="6">
        <v>282.52999999999997</v>
      </c>
      <c r="C15279" s="6">
        <v>270.15478999999999</v>
      </c>
      <c r="D15279" s="6">
        <v>4.5807849640570802E-2</v>
      </c>
      <c r="E15279" s="4">
        <f t="shared" si="59"/>
        <v>8.6110806790360983E-2</v>
      </c>
      <c r="F15279" s="4"/>
    </row>
    <row r="15280" spans="1:6" ht="13.2" x14ac:dyDescent="0.25">
      <c r="A15280" s="5">
        <v>44902.583333333336</v>
      </c>
      <c r="B15280" s="6">
        <v>289.41000000000003</v>
      </c>
      <c r="C15280" s="6">
        <v>271.88648999999998</v>
      </c>
      <c r="D15280" s="6">
        <v>6.4451565798653798E-2</v>
      </c>
      <c r="E15280" s="4">
        <f t="shared" si="59"/>
        <v>8.4299698492273298E-2</v>
      </c>
      <c r="F15280" s="4"/>
    </row>
    <row r="15281" spans="1:6" ht="13.2" x14ac:dyDescent="0.25">
      <c r="A15281" s="5">
        <v>44902.625</v>
      </c>
      <c r="B15281" s="6">
        <v>285.64999999999998</v>
      </c>
      <c r="C15281" s="6">
        <v>252.51213000000001</v>
      </c>
      <c r="D15281" s="6">
        <v>0.13123278473790501</v>
      </c>
      <c r="E15281" s="4">
        <f t="shared" si="59"/>
        <v>8.2858502666297171E-2</v>
      </c>
      <c r="F15281" s="4"/>
    </row>
    <row r="15282" spans="1:6" ht="13.2" x14ac:dyDescent="0.25">
      <c r="A15282" s="5">
        <v>44902.666666666664</v>
      </c>
      <c r="B15282" s="6">
        <v>248.97</v>
      </c>
      <c r="C15282" s="6">
        <v>209.78304</v>
      </c>
      <c r="D15282" s="6">
        <v>0.18679755999341</v>
      </c>
      <c r="E15282" s="4">
        <f t="shared" si="59"/>
        <v>8.3804993068938002E-2</v>
      </c>
      <c r="F15282" s="4"/>
    </row>
    <row r="15283" spans="1:6" ht="13.2" x14ac:dyDescent="0.25">
      <c r="A15283" s="5">
        <v>44902.708333333336</v>
      </c>
      <c r="B15283" s="6">
        <v>193.8</v>
      </c>
      <c r="C15283" s="6">
        <v>167.01908</v>
      </c>
      <c r="D15283" s="6">
        <v>0.16034647059485599</v>
      </c>
      <c r="E15283" s="4">
        <f t="shared" si="59"/>
        <v>9.0381125963390582E-2</v>
      </c>
      <c r="F15283" s="4"/>
    </row>
    <row r="15284" spans="1:6" ht="13.2" x14ac:dyDescent="0.25">
      <c r="A15284" s="5">
        <v>44902.75</v>
      </c>
      <c r="B15284" s="6">
        <v>171.81</v>
      </c>
      <c r="C15284" s="6">
        <v>148.4974</v>
      </c>
      <c r="D15284" s="6">
        <v>0.156989954032865</v>
      </c>
      <c r="E15284" s="4">
        <f t="shared" si="59"/>
        <v>9.2017884503150182E-2</v>
      </c>
      <c r="F15284" s="4"/>
    </row>
    <row r="15285" spans="1:6" ht="13.2" x14ac:dyDescent="0.25">
      <c r="A15285" s="5">
        <v>44902.791666666664</v>
      </c>
      <c r="B15285" s="6">
        <v>169.5</v>
      </c>
      <c r="C15285" s="6">
        <v>148.03371999999999</v>
      </c>
      <c r="D15285" s="6">
        <v>0.14500939380568101</v>
      </c>
      <c r="E15285" s="4">
        <f t="shared" si="59"/>
        <v>9.2851952821737693E-2</v>
      </c>
      <c r="F15285" s="4"/>
    </row>
    <row r="15286" spans="1:6" ht="13.2" x14ac:dyDescent="0.25">
      <c r="A15286" s="5">
        <v>44902.833333333336</v>
      </c>
      <c r="B15286" s="6">
        <v>160.26</v>
      </c>
      <c r="C15286" s="6">
        <v>149.56970000000001</v>
      </c>
      <c r="D15286" s="6">
        <v>7.1473700889952793E-2</v>
      </c>
      <c r="E15286" s="4">
        <f t="shared" si="59"/>
        <v>9.0352335641549819E-2</v>
      </c>
      <c r="F15286" s="4"/>
    </row>
    <row r="15287" spans="1:6" ht="13.2" x14ac:dyDescent="0.25">
      <c r="A15287" s="5">
        <v>44902.875</v>
      </c>
      <c r="B15287" s="6">
        <v>166.08</v>
      </c>
      <c r="C15287" s="6">
        <v>151.78576000000001</v>
      </c>
      <c r="D15287" s="6">
        <v>9.4173788107659098E-2</v>
      </c>
      <c r="E15287" s="4">
        <f t="shared" si="59"/>
        <v>8.755495260323988E-2</v>
      </c>
      <c r="F15287" s="4"/>
    </row>
    <row r="15288" spans="1:6" ht="13.2" x14ac:dyDescent="0.25">
      <c r="A15288" s="5">
        <v>44902.916666666664</v>
      </c>
      <c r="B15288" s="6">
        <v>164.29</v>
      </c>
      <c r="C15288" s="6">
        <v>160.60117</v>
      </c>
      <c r="D15288" s="6">
        <v>2.2968886216706799E-2</v>
      </c>
      <c r="E15288" s="4">
        <f t="shared" si="59"/>
        <v>7.9216642628073708E-2</v>
      </c>
      <c r="F15288" s="4"/>
    </row>
    <row r="15289" spans="1:6" ht="13.2" x14ac:dyDescent="0.25">
      <c r="A15289" s="5">
        <v>44902.958333333336</v>
      </c>
      <c r="B15289" s="6">
        <v>169.64</v>
      </c>
      <c r="C15289" s="6">
        <v>185.23492999999999</v>
      </c>
      <c r="D15289" s="6">
        <v>8.4190006712016999E-2</v>
      </c>
      <c r="E15289" s="4">
        <f t="shared" si="59"/>
        <v>7.1935682575683987E-2</v>
      </c>
      <c r="F15289" s="4"/>
    </row>
    <row r="15290" spans="1:6" ht="13.2" x14ac:dyDescent="0.25">
      <c r="A15290" s="5">
        <v>44903</v>
      </c>
      <c r="B15290" s="6">
        <v>210.93</v>
      </c>
      <c r="C15290" s="6">
        <v>245.16571999999999</v>
      </c>
      <c r="D15290" s="6">
        <v>0.13964317686828301</v>
      </c>
      <c r="E15290" s="4">
        <f t="shared" si="59"/>
        <v>7.6733815557838675E-2</v>
      </c>
      <c r="F15290" s="4"/>
    </row>
    <row r="15291" spans="1:6" ht="13.2" x14ac:dyDescent="0.25">
      <c r="A15291" s="5">
        <v>44903.041666666664</v>
      </c>
      <c r="B15291" s="6">
        <v>271.29000000000002</v>
      </c>
      <c r="C15291" s="6">
        <v>267.36543</v>
      </c>
      <c r="D15291" s="6">
        <v>1.46786740529619E-2</v>
      </c>
      <c r="E15291" s="4">
        <f t="shared" si="59"/>
        <v>7.5094802305896755E-2</v>
      </c>
      <c r="F15291" s="4"/>
    </row>
    <row r="15292" spans="1:6" ht="13.2" x14ac:dyDescent="0.25">
      <c r="A15292" s="5">
        <v>44903.083333333336</v>
      </c>
      <c r="B15292" s="6">
        <v>267.83999999999997</v>
      </c>
      <c r="C15292" s="6">
        <v>274.46920999999998</v>
      </c>
      <c r="D15292" s="6">
        <v>2.4152836669730601E-2</v>
      </c>
      <c r="E15292" s="4">
        <f t="shared" si="59"/>
        <v>7.4802859699234461E-2</v>
      </c>
      <c r="F15292" s="4"/>
    </row>
    <row r="15293" spans="1:6" ht="13.2" x14ac:dyDescent="0.25">
      <c r="A15293" s="5">
        <v>44903.125</v>
      </c>
      <c r="B15293" s="6">
        <v>280.85000000000002</v>
      </c>
      <c r="C15293" s="6">
        <v>270.39386999999999</v>
      </c>
      <c r="D15293" s="6">
        <v>3.86699964758817E-2</v>
      </c>
      <c r="E15293" s="4">
        <f t="shared" si="59"/>
        <v>7.3977001331096429E-2</v>
      </c>
      <c r="F15293" s="4"/>
    </row>
    <row r="15294" spans="1:6" ht="13.2" x14ac:dyDescent="0.25">
      <c r="A15294" s="5">
        <v>44903.166666666664</v>
      </c>
      <c r="B15294" s="6">
        <v>291.58999999999997</v>
      </c>
      <c r="C15294" s="6">
        <v>265.58377000000002</v>
      </c>
      <c r="D15294" s="6">
        <v>9.7921006242211103E-2</v>
      </c>
      <c r="E15294" s="4">
        <f t="shared" si="59"/>
        <v>7.6061695685639669E-2</v>
      </c>
      <c r="F15294" s="4"/>
    </row>
    <row r="15295" spans="1:6" ht="13.2" x14ac:dyDescent="0.25">
      <c r="A15295" s="5">
        <v>44903.208333333336</v>
      </c>
      <c r="B15295" s="6">
        <v>300.99</v>
      </c>
      <c r="C15295" s="6">
        <v>265.58497999999997</v>
      </c>
      <c r="D15295" s="6">
        <v>0.13330957194943699</v>
      </c>
      <c r="E15295" s="4">
        <f t="shared" si="59"/>
        <v>8.1197514380649524E-2</v>
      </c>
      <c r="F15295" s="4"/>
    </row>
    <row r="15296" spans="1:6" ht="13.2" x14ac:dyDescent="0.25">
      <c r="A15296" s="5">
        <v>44903.25</v>
      </c>
      <c r="B15296" s="6">
        <v>300.85000000000002</v>
      </c>
      <c r="C15296" s="6">
        <v>264.44702999999998</v>
      </c>
      <c r="D15296" s="6">
        <v>0.137656944001224</v>
      </c>
      <c r="E15296" s="4">
        <f t="shared" si="59"/>
        <v>8.6503669369905667E-2</v>
      </c>
      <c r="F15296" s="4"/>
    </row>
    <row r="15297" spans="1:6" ht="13.2" x14ac:dyDescent="0.25">
      <c r="A15297" s="5">
        <v>44903.291666666664</v>
      </c>
      <c r="B15297" s="6">
        <v>289.89</v>
      </c>
      <c r="C15297" s="6">
        <v>259.27542</v>
      </c>
      <c r="D15297" s="6">
        <v>0.11807744829802901</v>
      </c>
      <c r="E15297" s="4">
        <f t="shared" si="59"/>
        <v>9.1132449801377843E-2</v>
      </c>
      <c r="F15297" s="4"/>
    </row>
    <row r="15298" spans="1:6" ht="13.2" x14ac:dyDescent="0.25">
      <c r="A15298" s="5">
        <v>44903.333333333336</v>
      </c>
      <c r="B15298" s="6">
        <v>286.54000000000002</v>
      </c>
      <c r="C15298" s="6">
        <v>256.67056000000002</v>
      </c>
      <c r="D15298" s="6">
        <v>0.116372676320961</v>
      </c>
      <c r="E15298" s="4">
        <f t="shared" si="59"/>
        <v>9.5157340545582517E-2</v>
      </c>
      <c r="F15298" s="4"/>
    </row>
    <row r="15299" spans="1:6" ht="13.2" x14ac:dyDescent="0.25">
      <c r="A15299" s="5">
        <v>44903.375</v>
      </c>
      <c r="B15299" s="6">
        <v>291.08999999999997</v>
      </c>
      <c r="C15299" s="6">
        <v>255.38111000000001</v>
      </c>
      <c r="D15299" s="6">
        <v>0.13982588610410501</v>
      </c>
      <c r="E15299" s="4">
        <f t="shared" si="59"/>
        <v>9.7575266975099384E-2</v>
      </c>
      <c r="F15299" s="4"/>
    </row>
    <row r="15300" spans="1:6" ht="13.2" x14ac:dyDescent="0.25">
      <c r="A15300" s="5">
        <v>44903.416666666664</v>
      </c>
      <c r="B15300" s="6">
        <v>293.55</v>
      </c>
      <c r="C15300" s="6">
        <v>255.47496000000001</v>
      </c>
      <c r="D15300" s="6">
        <v>0.149036289114205</v>
      </c>
      <c r="E15300" s="4">
        <f t="shared" si="59"/>
        <v>0.10084845103457839</v>
      </c>
      <c r="F15300" s="4"/>
    </row>
    <row r="15301" spans="1:6" ht="13.2" x14ac:dyDescent="0.25">
      <c r="A15301" s="5">
        <v>44903.458333333336</v>
      </c>
      <c r="B15301" s="6">
        <v>295.60000000000002</v>
      </c>
      <c r="C15301" s="6">
        <v>255.70785000000001</v>
      </c>
      <c r="D15301" s="6">
        <v>0.156006747544121</v>
      </c>
      <c r="E15301" s="4">
        <f t="shared" si="59"/>
        <v>0.10397104844377615</v>
      </c>
      <c r="F15301" s="4"/>
    </row>
    <row r="15302" spans="1:6" ht="13.2" x14ac:dyDescent="0.25">
      <c r="A15302" s="5">
        <v>44903.5</v>
      </c>
      <c r="B15302" s="6">
        <v>296.14999999999998</v>
      </c>
      <c r="C15302" s="6">
        <v>256.55887000000001</v>
      </c>
      <c r="D15302" s="6">
        <v>0.15431596654600099</v>
      </c>
      <c r="E15302" s="4">
        <f t="shared" si="59"/>
        <v>0.10762954919655952</v>
      </c>
      <c r="F15302" s="4"/>
    </row>
    <row r="15303" spans="1:6" ht="13.2" x14ac:dyDescent="0.25">
      <c r="A15303" s="5">
        <v>44903.541666666664</v>
      </c>
      <c r="B15303" s="6">
        <v>293.32</v>
      </c>
      <c r="C15303" s="6">
        <v>258.91145999999998</v>
      </c>
      <c r="D15303" s="6">
        <v>0.132896937045583</v>
      </c>
      <c r="E15303" s="4">
        <f t="shared" si="59"/>
        <v>0.11125826117176836</v>
      </c>
      <c r="F15303" s="4"/>
    </row>
    <row r="15304" spans="1:6" ht="13.2" x14ac:dyDescent="0.25">
      <c r="A15304" s="5">
        <v>44903.583333333336</v>
      </c>
      <c r="B15304" s="6">
        <v>301.18</v>
      </c>
      <c r="C15304" s="6">
        <v>257.18939999999998</v>
      </c>
      <c r="D15304" s="6">
        <v>0.17104359666455901</v>
      </c>
      <c r="E15304" s="4">
        <f t="shared" si="59"/>
        <v>0.1156995957911811</v>
      </c>
      <c r="F15304" s="4"/>
    </row>
    <row r="15305" spans="1:6" ht="13.2" x14ac:dyDescent="0.25">
      <c r="A15305" s="5">
        <v>44903.625</v>
      </c>
      <c r="B15305" s="6">
        <v>300.45</v>
      </c>
      <c r="C15305" s="6">
        <v>236.27189999999999</v>
      </c>
      <c r="D15305" s="6">
        <v>0.27162815383462802</v>
      </c>
      <c r="E15305" s="4">
        <f t="shared" si="59"/>
        <v>0.12154940283687787</v>
      </c>
      <c r="F15305" s="4"/>
    </row>
    <row r="15306" spans="1:6" ht="13.2" x14ac:dyDescent="0.25">
      <c r="A15306" s="5">
        <v>44903.666666666664</v>
      </c>
      <c r="B15306" s="6">
        <v>260.77</v>
      </c>
      <c r="C15306" s="6">
        <v>201.0703</v>
      </c>
      <c r="D15306" s="6">
        <v>0.29690958833800901</v>
      </c>
      <c r="E15306" s="4">
        <f t="shared" si="59"/>
        <v>0.12613740401790283</v>
      </c>
      <c r="F15306" s="4"/>
    </row>
    <row r="15307" spans="1:6" ht="13.2" x14ac:dyDescent="0.25">
      <c r="A15307" s="5">
        <v>44903.708333333336</v>
      </c>
      <c r="B15307" s="6">
        <v>187.46</v>
      </c>
      <c r="C15307" s="6">
        <v>171.60337999999999</v>
      </c>
      <c r="D15307" s="6">
        <v>9.2402725400863403E-2</v>
      </c>
      <c r="E15307" s="4">
        <f t="shared" si="59"/>
        <v>0.12330641463481978</v>
      </c>
      <c r="F15307" s="4"/>
    </row>
    <row r="15308" spans="1:6" ht="13.2" x14ac:dyDescent="0.25">
      <c r="A15308" s="5">
        <v>44903.75</v>
      </c>
      <c r="B15308" s="6">
        <v>162.74</v>
      </c>
      <c r="C15308" s="6">
        <v>162.30201</v>
      </c>
      <c r="D15308" s="6">
        <v>2.6986110646443199E-3</v>
      </c>
      <c r="E15308" s="4">
        <f t="shared" si="59"/>
        <v>0.11687760867781059</v>
      </c>
      <c r="F15308" s="4"/>
    </row>
    <row r="15309" spans="1:6" ht="13.2" x14ac:dyDescent="0.25">
      <c r="A15309" s="5">
        <v>44903.791666666664</v>
      </c>
      <c r="B15309" s="6">
        <v>165.27</v>
      </c>
      <c r="C15309" s="6">
        <v>164.67564999999999</v>
      </c>
      <c r="D15309" s="6">
        <v>3.6092160559258102E-3</v>
      </c>
      <c r="E15309" s="4">
        <f t="shared" si="59"/>
        <v>0.11098593460490414</v>
      </c>
      <c r="F15309" s="4"/>
    </row>
    <row r="15310" spans="1:6" ht="13.2" x14ac:dyDescent="0.25">
      <c r="A15310" s="5">
        <v>44903.833333333336</v>
      </c>
      <c r="B15310" s="6">
        <v>163.62</v>
      </c>
      <c r="C15310" s="6">
        <v>167.33493000000001</v>
      </c>
      <c r="D15310" s="6">
        <v>2.22005650583533E-2</v>
      </c>
      <c r="E15310" s="4">
        <f t="shared" si="59"/>
        <v>0.10893288727858748</v>
      </c>
      <c r="F15310" s="4"/>
    </row>
    <row r="15311" spans="1:6" ht="13.2" x14ac:dyDescent="0.25">
      <c r="A15311" s="5">
        <v>44903.875</v>
      </c>
      <c r="B15311" s="6">
        <v>164.84</v>
      </c>
      <c r="C15311" s="6">
        <v>173.58566999999999</v>
      </c>
      <c r="D15311" s="6">
        <v>5.0382442283398103E-2</v>
      </c>
      <c r="E15311" s="4">
        <f t="shared" si="59"/>
        <v>0.10710824786924329</v>
      </c>
      <c r="F15311" s="4"/>
    </row>
    <row r="15312" spans="1:6" ht="13.2" x14ac:dyDescent="0.25">
      <c r="A15312" s="5">
        <v>44903.916666666664</v>
      </c>
      <c r="B15312" s="6">
        <v>168.24</v>
      </c>
      <c r="C15312" s="6">
        <v>188.73918</v>
      </c>
      <c r="D15312" s="6">
        <v>0.10861115323273</v>
      </c>
      <c r="E15312" s="4">
        <f t="shared" si="59"/>
        <v>0.11067667566157757</v>
      </c>
      <c r="F15312" s="4"/>
    </row>
    <row r="15313" spans="1:6" ht="13.2" x14ac:dyDescent="0.25">
      <c r="A15313" s="5">
        <v>44903.958333333336</v>
      </c>
      <c r="B15313" s="6">
        <v>177.76</v>
      </c>
      <c r="C15313" s="6">
        <v>212.28432000000001</v>
      </c>
      <c r="D15313" s="6">
        <v>0.16263245443657801</v>
      </c>
      <c r="E15313" s="4">
        <f t="shared" si="59"/>
        <v>0.11394511098343429</v>
      </c>
      <c r="F15313" s="4"/>
    </row>
    <row r="15314" spans="1:6" ht="13.2" x14ac:dyDescent="0.25">
      <c r="A15314" s="5">
        <v>44904</v>
      </c>
      <c r="B15314" s="6">
        <v>242.84</v>
      </c>
      <c r="C15314" s="6">
        <v>225.15155999999999</v>
      </c>
      <c r="D15314" s="6">
        <v>7.8562369276944002E-2</v>
      </c>
      <c r="E15314" s="4">
        <f t="shared" si="59"/>
        <v>0.11140007733379516</v>
      </c>
      <c r="F15314" s="4"/>
    </row>
    <row r="15315" spans="1:6" ht="13.2" x14ac:dyDescent="0.25">
      <c r="A15315" s="5">
        <v>44904.041666666664</v>
      </c>
      <c r="B15315" s="6">
        <v>298.52</v>
      </c>
      <c r="C15315" s="6">
        <v>250.43118999999999</v>
      </c>
      <c r="D15315" s="6">
        <v>0.19202404460882</v>
      </c>
      <c r="E15315" s="4">
        <f t="shared" si="59"/>
        <v>0.11878946777362259</v>
      </c>
      <c r="F15315" s="4"/>
    </row>
    <row r="15316" spans="1:6" ht="13.2" x14ac:dyDescent="0.25">
      <c r="A15316" s="5">
        <v>44904.083333333336</v>
      </c>
      <c r="B15316" s="6">
        <v>296.36</v>
      </c>
      <c r="C15316" s="6">
        <v>259.47474</v>
      </c>
      <c r="D15316" s="6">
        <v>0.14215356762665901</v>
      </c>
      <c r="E15316" s="4">
        <f t="shared" si="59"/>
        <v>0.12370616489682794</v>
      </c>
      <c r="F15316" s="4"/>
    </row>
    <row r="15317" spans="1:6" ht="13.2" x14ac:dyDescent="0.25">
      <c r="A15317" s="5">
        <v>44904.125</v>
      </c>
      <c r="B15317" s="6">
        <v>301.95999999999998</v>
      </c>
      <c r="C15317" s="6">
        <v>257.50432000000001</v>
      </c>
      <c r="D15317" s="6">
        <v>0.17264052113766401</v>
      </c>
      <c r="E15317" s="4">
        <f t="shared" si="59"/>
        <v>0.12928827009106889</v>
      </c>
      <c r="F15317" s="4"/>
    </row>
    <row r="15318" spans="1:6" ht="13.2" x14ac:dyDescent="0.25">
      <c r="A15318" s="5">
        <v>44904.166666666664</v>
      </c>
      <c r="B15318" s="6">
        <v>300.18</v>
      </c>
      <c r="C15318" s="6">
        <v>251.93119999999999</v>
      </c>
      <c r="D15318" s="6">
        <v>0.191515778911067</v>
      </c>
      <c r="E15318" s="4">
        <f t="shared" si="59"/>
        <v>0.13318805228560457</v>
      </c>
      <c r="F15318" s="4"/>
    </row>
    <row r="15319" spans="1:6" ht="13.2" x14ac:dyDescent="0.25">
      <c r="A15319" s="5">
        <v>44904.208333333336</v>
      </c>
      <c r="B15319" s="6">
        <v>290.06</v>
      </c>
      <c r="C15319" s="6">
        <v>248.54908</v>
      </c>
      <c r="D15319" s="6">
        <v>0.16701296983275801</v>
      </c>
      <c r="E15319" s="4">
        <f t="shared" si="59"/>
        <v>0.13459236053074289</v>
      </c>
      <c r="F15319" s="4"/>
    </row>
    <row r="15320" spans="1:6" ht="13.2" x14ac:dyDescent="0.25">
      <c r="A15320" s="5">
        <v>44904.25</v>
      </c>
      <c r="B15320" s="6">
        <v>289.12</v>
      </c>
      <c r="C15320" s="6">
        <v>244.96805000000001</v>
      </c>
      <c r="D15320" s="6">
        <v>0.180235545002705</v>
      </c>
      <c r="E15320" s="4">
        <f t="shared" si="59"/>
        <v>0.13636646890580462</v>
      </c>
      <c r="F15320" s="4"/>
    </row>
    <row r="15321" spans="1:6" ht="13.2" x14ac:dyDescent="0.25">
      <c r="A15321" s="5">
        <v>44904.291666666664</v>
      </c>
      <c r="B15321" s="6">
        <v>277.87</v>
      </c>
      <c r="C15321" s="6">
        <v>237.32975999999999</v>
      </c>
      <c r="D15321" s="6">
        <v>0.170818189846903</v>
      </c>
      <c r="E15321" s="4">
        <f t="shared" si="59"/>
        <v>0.13856399980367437</v>
      </c>
      <c r="F15321" s="4"/>
    </row>
    <row r="15322" spans="1:6" ht="13.2" x14ac:dyDescent="0.25">
      <c r="A15322" s="5">
        <v>44904.333333333336</v>
      </c>
      <c r="B15322" s="6">
        <v>271.56</v>
      </c>
      <c r="C15322" s="6">
        <v>232.33044000000001</v>
      </c>
      <c r="D15322" s="6">
        <v>0.16885243276774201</v>
      </c>
      <c r="E15322" s="4">
        <f t="shared" si="59"/>
        <v>0.14075065632229022</v>
      </c>
      <c r="F15322" s="4"/>
    </row>
    <row r="15323" spans="1:6" ht="13.2" x14ac:dyDescent="0.25">
      <c r="A15323" s="5">
        <v>44904.375</v>
      </c>
      <c r="B15323" s="6">
        <v>251.87</v>
      </c>
      <c r="C15323" s="6">
        <v>231.20162999999999</v>
      </c>
      <c r="D15323" s="6">
        <v>8.9395433760566495E-2</v>
      </c>
      <c r="E15323" s="4">
        <f t="shared" si="59"/>
        <v>0.13864938747464281</v>
      </c>
      <c r="F15323" s="4"/>
    </row>
    <row r="15324" spans="1:6" ht="13.2" x14ac:dyDescent="0.25">
      <c r="A15324" s="5">
        <v>44904.416666666664</v>
      </c>
      <c r="B15324" s="6">
        <v>249.2</v>
      </c>
      <c r="C15324" s="6">
        <v>232.46073000000001</v>
      </c>
      <c r="D15324" s="6">
        <v>7.2009022771286901E-2</v>
      </c>
      <c r="E15324" s="4">
        <f t="shared" si="59"/>
        <v>0.13543991804368788</v>
      </c>
      <c r="F15324" s="4"/>
    </row>
    <row r="15325" spans="1:6" ht="13.2" x14ac:dyDescent="0.25">
      <c r="A15325" s="5">
        <v>44904.458333333336</v>
      </c>
      <c r="B15325" s="6">
        <v>253.38</v>
      </c>
      <c r="C15325" s="6">
        <v>233.04930999999999</v>
      </c>
      <c r="D15325" s="6">
        <v>8.72377180606113E-2</v>
      </c>
      <c r="E15325" s="4">
        <f t="shared" ref="E15325:E15579" si="60">AVERAGE(D15302:D15325)</f>
        <v>0.13257454181520834</v>
      </c>
      <c r="F15325" s="4"/>
    </row>
    <row r="15326" spans="1:6" ht="13.2" x14ac:dyDescent="0.25">
      <c r="A15326" s="5">
        <v>44904.5</v>
      </c>
      <c r="B15326" s="6">
        <v>261.32</v>
      </c>
      <c r="C15326" s="6">
        <v>235.45223999999999</v>
      </c>
      <c r="D15326" s="6">
        <v>0.10986414909452499</v>
      </c>
      <c r="E15326" s="4">
        <f t="shared" si="60"/>
        <v>0.13072238275473017</v>
      </c>
      <c r="F15326" s="4"/>
    </row>
    <row r="15327" spans="1:6" ht="13.2" x14ac:dyDescent="0.25">
      <c r="A15327" s="5">
        <v>44904.541666666664</v>
      </c>
      <c r="B15327" s="6">
        <v>274.76</v>
      </c>
      <c r="C15327" s="6">
        <v>240.46734000000001</v>
      </c>
      <c r="D15327" s="6">
        <v>0.14260838914756499</v>
      </c>
      <c r="E15327" s="4">
        <f t="shared" si="60"/>
        <v>0.13112702659231276</v>
      </c>
      <c r="F15327" s="4"/>
    </row>
    <row r="15328" spans="1:6" ht="13.2" x14ac:dyDescent="0.25">
      <c r="A15328" s="5">
        <v>44904.583333333336</v>
      </c>
      <c r="B15328" s="6">
        <v>278.27</v>
      </c>
      <c r="C15328" s="6">
        <v>237.76349999999999</v>
      </c>
      <c r="D15328" s="6">
        <v>0.170364669093447</v>
      </c>
      <c r="E15328" s="4">
        <f t="shared" si="60"/>
        <v>0.1310987379435164</v>
      </c>
      <c r="F15328" s="4"/>
    </row>
    <row r="15329" spans="1:6" ht="13.2" x14ac:dyDescent="0.25">
      <c r="A15329" s="5">
        <v>44904.625</v>
      </c>
      <c r="B15329" s="6">
        <v>270.20999999999998</v>
      </c>
      <c r="C15329" s="6">
        <v>215.17019999999999</v>
      </c>
      <c r="D15329" s="6">
        <v>0.255796574060906</v>
      </c>
      <c r="E15329" s="4">
        <f t="shared" si="60"/>
        <v>0.130439088786278</v>
      </c>
      <c r="F15329" s="4"/>
    </row>
    <row r="15330" spans="1:6" ht="13.2" x14ac:dyDescent="0.25">
      <c r="A15330" s="5">
        <v>44904.666666666664</v>
      </c>
      <c r="B15330" s="6">
        <v>234.8</v>
      </c>
      <c r="C15330" s="6">
        <v>182.39899</v>
      </c>
      <c r="D15330" s="6">
        <v>0.28728782982844298</v>
      </c>
      <c r="E15330" s="4">
        <f t="shared" si="60"/>
        <v>0.13003818218171276</v>
      </c>
      <c r="F15330" s="4"/>
    </row>
    <row r="15331" spans="1:6" ht="13.2" x14ac:dyDescent="0.25">
      <c r="A15331" s="5">
        <v>44904.708333333336</v>
      </c>
      <c r="B15331" s="6">
        <v>176.26</v>
      </c>
      <c r="C15331" s="6">
        <v>156.66211000000001</v>
      </c>
      <c r="D15331" s="6">
        <v>0.125096553340178</v>
      </c>
      <c r="E15331" s="4">
        <f t="shared" si="60"/>
        <v>0.1314004250125175</v>
      </c>
      <c r="F15331" s="4"/>
    </row>
    <row r="15332" spans="1:6" ht="13.2" x14ac:dyDescent="0.25">
      <c r="A15332" s="5">
        <v>44904.75</v>
      </c>
      <c r="B15332" s="6">
        <v>148.07</v>
      </c>
      <c r="C15332" s="6">
        <v>147.50711000000001</v>
      </c>
      <c r="D15332" s="6">
        <v>3.8160194447574799E-3</v>
      </c>
      <c r="E15332" s="4">
        <f t="shared" si="60"/>
        <v>0.13144698369502225</v>
      </c>
      <c r="F15332" s="4"/>
    </row>
    <row r="15333" spans="1:6" ht="13.2" x14ac:dyDescent="0.25">
      <c r="A15333" s="5">
        <v>44904.791666666664</v>
      </c>
      <c r="B15333" s="6">
        <v>147.5</v>
      </c>
      <c r="C15333" s="6">
        <v>148.51289</v>
      </c>
      <c r="D15333" s="6">
        <v>6.8202160768671199E-3</v>
      </c>
      <c r="E15333" s="4">
        <f t="shared" si="60"/>
        <v>0.13158077536256146</v>
      </c>
      <c r="F15333" s="4"/>
    </row>
    <row r="15334" spans="1:6" ht="13.2" x14ac:dyDescent="0.25">
      <c r="A15334" s="5">
        <v>44904.833333333336</v>
      </c>
      <c r="B15334" s="6">
        <v>147.72999999999999</v>
      </c>
      <c r="C15334" s="6">
        <v>151.31084999999999</v>
      </c>
      <c r="D15334" s="6">
        <v>2.3665520350986E-2</v>
      </c>
      <c r="E15334" s="4">
        <f t="shared" si="60"/>
        <v>0.13164181516642115</v>
      </c>
      <c r="F15334" s="4"/>
    </row>
    <row r="15335" spans="1:6" ht="13.2" x14ac:dyDescent="0.25">
      <c r="A15335" s="5">
        <v>44904.875</v>
      </c>
      <c r="B15335" s="6">
        <v>146.65</v>
      </c>
      <c r="C15335" s="6">
        <v>153.7791</v>
      </c>
      <c r="D15335" s="6">
        <v>4.6359355725192702E-2</v>
      </c>
      <c r="E15335" s="4">
        <f t="shared" si="60"/>
        <v>0.13147418655982926</v>
      </c>
      <c r="F15335" s="4"/>
    </row>
    <row r="15336" spans="1:6" ht="13.2" x14ac:dyDescent="0.25">
      <c r="A15336" s="5">
        <v>44904.916666666664</v>
      </c>
      <c r="B15336" s="6">
        <v>146.27000000000001</v>
      </c>
      <c r="C15336" s="6">
        <v>162.61528999999999</v>
      </c>
      <c r="D15336" s="6">
        <v>0.100515086865447</v>
      </c>
      <c r="E15336" s="4">
        <f t="shared" si="60"/>
        <v>0.13113685046119244</v>
      </c>
      <c r="F15336" s="4"/>
    </row>
    <row r="15337" spans="1:6" ht="13.2" x14ac:dyDescent="0.25">
      <c r="A15337" s="5">
        <v>44904.958333333336</v>
      </c>
      <c r="B15337" s="6">
        <v>156.75</v>
      </c>
      <c r="C15337" s="6">
        <v>186.60138000000001</v>
      </c>
      <c r="D15337" s="6">
        <v>0.159974058069667</v>
      </c>
      <c r="E15337" s="4">
        <f t="shared" si="60"/>
        <v>0.13102608394590451</v>
      </c>
      <c r="F15337" s="4"/>
    </row>
    <row r="15338" spans="1:6" ht="13.2" x14ac:dyDescent="0.25">
      <c r="A15338" s="5">
        <v>44905</v>
      </c>
      <c r="B15338" s="6">
        <v>203.06</v>
      </c>
      <c r="C15338" s="6">
        <v>245.99112</v>
      </c>
      <c r="D15338" s="6">
        <v>0.17452304782384001</v>
      </c>
      <c r="E15338" s="4">
        <f t="shared" si="60"/>
        <v>0.13502444555202517</v>
      </c>
      <c r="F15338" s="4"/>
    </row>
    <row r="15339" spans="1:6" ht="13.2" x14ac:dyDescent="0.25">
      <c r="A15339" s="5">
        <v>44905.041666666664</v>
      </c>
      <c r="B15339" s="6">
        <v>270.14999999999998</v>
      </c>
      <c r="C15339" s="6">
        <v>260.04477000000003</v>
      </c>
      <c r="D15339" s="6">
        <v>3.8859577910372603E-2</v>
      </c>
      <c r="E15339" s="4">
        <f t="shared" si="60"/>
        <v>0.12864259277292317</v>
      </c>
      <c r="F15339" s="4"/>
    </row>
    <row r="15340" spans="1:6" ht="13.2" x14ac:dyDescent="0.25">
      <c r="A15340" s="5">
        <v>44905.083333333336</v>
      </c>
      <c r="B15340" s="6">
        <v>288.07</v>
      </c>
      <c r="C15340" s="6">
        <v>264.54244</v>
      </c>
      <c r="D15340" s="6">
        <v>8.89368072661611E-2</v>
      </c>
      <c r="E15340" s="4">
        <f t="shared" si="60"/>
        <v>0.12642522775790246</v>
      </c>
      <c r="F15340" s="4"/>
    </row>
    <row r="15341" spans="1:6" ht="13.2" x14ac:dyDescent="0.25">
      <c r="A15341" s="5">
        <v>44905.125</v>
      </c>
      <c r="B15341" s="6">
        <v>293.49</v>
      </c>
      <c r="C15341" s="6">
        <v>262.04207000000002</v>
      </c>
      <c r="D15341" s="6">
        <v>0.120010996707513</v>
      </c>
      <c r="E15341" s="4">
        <f t="shared" si="60"/>
        <v>0.12423233090664616</v>
      </c>
      <c r="F15341" s="4"/>
    </row>
    <row r="15342" spans="1:6" ht="13.2" x14ac:dyDescent="0.25">
      <c r="A15342" s="5">
        <v>44905.166666666664</v>
      </c>
      <c r="B15342" s="6">
        <v>297.98</v>
      </c>
      <c r="C15342" s="6">
        <v>257.50630999999998</v>
      </c>
      <c r="D15342" s="6">
        <v>0.157175527077375</v>
      </c>
      <c r="E15342" s="4">
        <f t="shared" si="60"/>
        <v>0.12280148708024234</v>
      </c>
      <c r="F15342" s="4"/>
    </row>
    <row r="15343" spans="1:6" ht="13.2" x14ac:dyDescent="0.25">
      <c r="A15343" s="5">
        <v>44905.208333333336</v>
      </c>
      <c r="B15343" s="6">
        <v>301.85000000000002</v>
      </c>
      <c r="C15343" s="6">
        <v>256.01652000000001</v>
      </c>
      <c r="D15343" s="6">
        <v>0.179025478512089</v>
      </c>
      <c r="E15343" s="4">
        <f t="shared" si="60"/>
        <v>0.12330200827521443</v>
      </c>
      <c r="F15343" s="4"/>
    </row>
    <row r="15344" spans="1:6" ht="13.2" x14ac:dyDescent="0.25">
      <c r="A15344" s="5">
        <v>44905.25</v>
      </c>
      <c r="B15344" s="6">
        <v>298.42</v>
      </c>
      <c r="C15344" s="6">
        <v>254.49051</v>
      </c>
      <c r="D15344" s="6">
        <v>0.172617399367858</v>
      </c>
      <c r="E15344" s="4">
        <f t="shared" si="60"/>
        <v>0.12298458554042914</v>
      </c>
      <c r="F15344" s="4"/>
    </row>
    <row r="15345" spans="1:6" ht="13.2" x14ac:dyDescent="0.25">
      <c r="A15345" s="5">
        <v>44905.291666666664</v>
      </c>
      <c r="B15345" s="6">
        <v>291.91000000000003</v>
      </c>
      <c r="C15345" s="6">
        <v>249.84576999999999</v>
      </c>
      <c r="D15345" s="6">
        <v>0.16836078513556599</v>
      </c>
      <c r="E15345" s="4">
        <f t="shared" si="60"/>
        <v>0.12288219367745677</v>
      </c>
      <c r="F15345" s="4"/>
    </row>
    <row r="15346" spans="1:6" ht="13.2" x14ac:dyDescent="0.25">
      <c r="A15346" s="5">
        <v>44905.333333333336</v>
      </c>
      <c r="B15346" s="6">
        <v>281.27</v>
      </c>
      <c r="C15346" s="6">
        <v>246.98883000000001</v>
      </c>
      <c r="D15346" s="6">
        <v>0.13879643868915001</v>
      </c>
      <c r="E15346" s="4">
        <f t="shared" si="60"/>
        <v>0.12162986059084878</v>
      </c>
      <c r="F15346" s="4"/>
    </row>
    <row r="15347" spans="1:6" ht="13.2" x14ac:dyDescent="0.25">
      <c r="A15347" s="5">
        <v>44905.375</v>
      </c>
      <c r="B15347" s="6">
        <v>268.98</v>
      </c>
      <c r="C15347" s="6">
        <v>243.53050999999999</v>
      </c>
      <c r="D15347" s="6">
        <v>0.104502265445097</v>
      </c>
      <c r="E15347" s="4">
        <f t="shared" si="60"/>
        <v>0.12225931191103756</v>
      </c>
      <c r="F15347" s="4"/>
    </row>
    <row r="15348" spans="1:6" ht="13.2" x14ac:dyDescent="0.25">
      <c r="A15348" s="5">
        <v>44905.416666666664</v>
      </c>
      <c r="B15348" s="6">
        <v>275.74</v>
      </c>
      <c r="C15348" s="6">
        <v>238.64639</v>
      </c>
      <c r="D15348" s="6">
        <v>0.155433358954225</v>
      </c>
      <c r="E15348" s="4">
        <f t="shared" si="60"/>
        <v>0.12573532591865996</v>
      </c>
      <c r="F15348" s="4"/>
    </row>
    <row r="15349" spans="1:6" ht="13.2" x14ac:dyDescent="0.25">
      <c r="A15349" s="5">
        <v>44905.458333333336</v>
      </c>
      <c r="B15349" s="6">
        <v>276.95999999999998</v>
      </c>
      <c r="C15349" s="6">
        <v>237.24133</v>
      </c>
      <c r="D15349" s="6">
        <v>0.16741884729781201</v>
      </c>
      <c r="E15349" s="4">
        <f t="shared" si="60"/>
        <v>0.12907620630354333</v>
      </c>
      <c r="F15349" s="4"/>
    </row>
    <row r="15350" spans="1:6" ht="13.2" x14ac:dyDescent="0.25">
      <c r="A15350" s="5">
        <v>44905.5</v>
      </c>
      <c r="B15350" s="6">
        <v>273.19</v>
      </c>
      <c r="C15350" s="6">
        <v>241.90592000000001</v>
      </c>
      <c r="D15350" s="6">
        <v>0.129323333633174</v>
      </c>
      <c r="E15350" s="4">
        <f t="shared" si="60"/>
        <v>0.12988700565932038</v>
      </c>
      <c r="F15350" s="4"/>
    </row>
    <row r="15351" spans="1:6" ht="13.2" x14ac:dyDescent="0.25">
      <c r="A15351" s="5">
        <v>44905.541666666664</v>
      </c>
      <c r="B15351" s="6">
        <v>257.23</v>
      </c>
      <c r="C15351" s="6">
        <v>248.66538</v>
      </c>
      <c r="D15351" s="6">
        <v>3.4442349795536502E-2</v>
      </c>
      <c r="E15351" s="4">
        <f t="shared" si="60"/>
        <v>0.12538008735298586</v>
      </c>
      <c r="F15351" s="4"/>
    </row>
    <row r="15352" spans="1:6" ht="13.2" x14ac:dyDescent="0.25">
      <c r="A15352" s="5">
        <v>44905.583333333336</v>
      </c>
      <c r="B15352" s="6">
        <v>243.12</v>
      </c>
      <c r="C15352" s="6">
        <v>248.67015000000001</v>
      </c>
      <c r="D15352" s="6">
        <v>2.2319325419637201E-2</v>
      </c>
      <c r="E15352" s="4">
        <f t="shared" si="60"/>
        <v>0.11921153136657708</v>
      </c>
      <c r="F15352" s="4"/>
    </row>
    <row r="15353" spans="1:6" ht="13.2" x14ac:dyDescent="0.25">
      <c r="A15353" s="5">
        <v>44905.625</v>
      </c>
      <c r="B15353" s="6">
        <v>250.98</v>
      </c>
      <c r="C15353" s="6">
        <v>231.33216999999999</v>
      </c>
      <c r="D15353" s="6">
        <v>8.4933409823631498E-2</v>
      </c>
      <c r="E15353" s="4">
        <f t="shared" si="60"/>
        <v>0.11209223285669064</v>
      </c>
      <c r="F15353" s="4"/>
    </row>
    <row r="15354" spans="1:6" ht="13.2" x14ac:dyDescent="0.25">
      <c r="A15354" s="5">
        <v>44905.666666666664</v>
      </c>
      <c r="B15354" s="6">
        <v>222.01</v>
      </c>
      <c r="C15354" s="6">
        <v>203.55028999999999</v>
      </c>
      <c r="D15354" s="6">
        <v>9.0688694179703697E-2</v>
      </c>
      <c r="E15354" s="4">
        <f t="shared" si="60"/>
        <v>0.10390060220465984</v>
      </c>
      <c r="F15354" s="4"/>
    </row>
    <row r="15355" spans="1:6" ht="13.2" x14ac:dyDescent="0.25">
      <c r="A15355" s="5">
        <v>44905.708333333336</v>
      </c>
      <c r="B15355" s="6">
        <v>188.32</v>
      </c>
      <c r="C15355" s="6">
        <v>179.59499</v>
      </c>
      <c r="D15355" s="6">
        <v>4.8581589052122197E-2</v>
      </c>
      <c r="E15355" s="4">
        <f t="shared" si="60"/>
        <v>0.10071247869265752</v>
      </c>
      <c r="F15355" s="4"/>
    </row>
    <row r="15356" spans="1:6" ht="13.2" x14ac:dyDescent="0.25">
      <c r="A15356" s="5">
        <v>44905.75</v>
      </c>
      <c r="B15356" s="6">
        <v>165.04</v>
      </c>
      <c r="C15356" s="6">
        <v>170.35969</v>
      </c>
      <c r="D15356" s="6">
        <v>3.1226224936192402E-2</v>
      </c>
      <c r="E15356" s="4">
        <f t="shared" si="60"/>
        <v>0.10185457058813398</v>
      </c>
      <c r="F15356" s="4"/>
    </row>
    <row r="15357" spans="1:6" ht="13.2" x14ac:dyDescent="0.25">
      <c r="A15357" s="5">
        <v>44905.791666666664</v>
      </c>
      <c r="B15357" s="6">
        <v>156.02000000000001</v>
      </c>
      <c r="C15357" s="6">
        <v>171.18651</v>
      </c>
      <c r="D15357" s="6">
        <v>8.8596408677295804E-2</v>
      </c>
      <c r="E15357" s="4">
        <f t="shared" si="60"/>
        <v>0.10526191194648517</v>
      </c>
      <c r="F15357" s="4"/>
    </row>
    <row r="15358" spans="1:6" ht="13.2" x14ac:dyDescent="0.25">
      <c r="A15358" s="5">
        <v>44905.833333333336</v>
      </c>
      <c r="B15358" s="6">
        <v>159.74</v>
      </c>
      <c r="C15358" s="6">
        <v>175.18536</v>
      </c>
      <c r="D15358" s="6">
        <v>8.8165814768996598E-2</v>
      </c>
      <c r="E15358" s="4">
        <f t="shared" si="60"/>
        <v>0.10794942421390229</v>
      </c>
      <c r="F15358" s="4"/>
    </row>
    <row r="15359" spans="1:6" ht="13.2" x14ac:dyDescent="0.25">
      <c r="A15359" s="5">
        <v>44905.875</v>
      </c>
      <c r="B15359" s="6">
        <v>162.96</v>
      </c>
      <c r="C15359" s="6">
        <v>185.12905000000001</v>
      </c>
      <c r="D15359" s="6">
        <v>0.11974916956577</v>
      </c>
      <c r="E15359" s="4">
        <f t="shared" si="60"/>
        <v>0.11100733312392634</v>
      </c>
      <c r="F15359" s="4"/>
    </row>
    <row r="15360" spans="1:6" ht="13.2" x14ac:dyDescent="0.25">
      <c r="A15360" s="5">
        <v>44905.916666666664</v>
      </c>
      <c r="B15360" s="6">
        <v>169.99</v>
      </c>
      <c r="C15360" s="6">
        <v>203.06193999999999</v>
      </c>
      <c r="D15360" s="6">
        <v>0.162866266322482</v>
      </c>
      <c r="E15360" s="4">
        <f t="shared" si="60"/>
        <v>0.11360529893463615</v>
      </c>
      <c r="F15360" s="4"/>
    </row>
    <row r="15361" spans="1:6" ht="13.2" x14ac:dyDescent="0.25">
      <c r="A15361" s="5">
        <v>44905.958333333336</v>
      </c>
      <c r="B15361" s="6">
        <v>174.95</v>
      </c>
      <c r="C15361" s="6">
        <v>224.15851000000001</v>
      </c>
      <c r="D15361" s="6">
        <v>0.21952550451910099</v>
      </c>
      <c r="E15361" s="4">
        <f t="shared" si="60"/>
        <v>0.11608660920336257</v>
      </c>
      <c r="F15361" s="4"/>
    </row>
    <row r="15362" spans="1:6" ht="13.2" x14ac:dyDescent="0.25">
      <c r="A15362" s="5">
        <v>44903</v>
      </c>
      <c r="B15362" s="6">
        <v>210.93</v>
      </c>
      <c r="C15362" s="6">
        <v>238.87171000000001</v>
      </c>
      <c r="D15362" s="6">
        <v>0.11697370944428701</v>
      </c>
      <c r="E15362" s="4">
        <f t="shared" si="60"/>
        <v>0.11368872010421451</v>
      </c>
      <c r="F15362" s="4"/>
    </row>
    <row r="15363" spans="1:6" ht="13.2" x14ac:dyDescent="0.25">
      <c r="A15363" s="5">
        <v>44903.041666666664</v>
      </c>
      <c r="B15363" s="6">
        <v>271.29000000000002</v>
      </c>
      <c r="C15363" s="6">
        <v>274.0736</v>
      </c>
      <c r="D15363" s="6">
        <v>1.0156395946198301E-2</v>
      </c>
      <c r="E15363" s="4">
        <f t="shared" si="60"/>
        <v>0.11249275418904059</v>
      </c>
      <c r="F15363" s="4"/>
    </row>
    <row r="15364" spans="1:6" ht="13.2" x14ac:dyDescent="0.25">
      <c r="A15364" s="5">
        <v>44903.083333333336</v>
      </c>
      <c r="B15364" s="6">
        <v>267.83999999999997</v>
      </c>
      <c r="C15364" s="6">
        <v>287.00943999999998</v>
      </c>
      <c r="D15364" s="6">
        <v>6.6790277002735501E-2</v>
      </c>
      <c r="E15364" s="4">
        <f t="shared" si="60"/>
        <v>0.11156998209473119</v>
      </c>
      <c r="F15364" s="4"/>
    </row>
    <row r="15365" spans="1:6" ht="13.2" x14ac:dyDescent="0.25">
      <c r="A15365" s="5">
        <v>44903.125</v>
      </c>
      <c r="B15365" s="6">
        <v>280.85000000000002</v>
      </c>
      <c r="C15365" s="6">
        <v>283.63538</v>
      </c>
      <c r="D15365" s="6">
        <v>9.8202840562414094E-3</v>
      </c>
      <c r="E15365" s="4">
        <f t="shared" si="60"/>
        <v>0.10697870240092822</v>
      </c>
      <c r="F15365" s="4"/>
    </row>
    <row r="15366" spans="1:6" ht="13.2" x14ac:dyDescent="0.25">
      <c r="A15366" s="5">
        <v>44903.166666666664</v>
      </c>
      <c r="B15366" s="6">
        <v>291.58999999999997</v>
      </c>
      <c r="C15366" s="6">
        <v>281.10671000000002</v>
      </c>
      <c r="D15366" s="6">
        <v>3.7292919831049001E-2</v>
      </c>
      <c r="E15366" s="4">
        <f t="shared" si="60"/>
        <v>0.10198359376566463</v>
      </c>
      <c r="F15366" s="4"/>
    </row>
    <row r="15367" spans="1:6" ht="13.2" x14ac:dyDescent="0.25">
      <c r="A15367" s="5">
        <v>44903.208333333336</v>
      </c>
      <c r="B15367" s="6">
        <v>300.99</v>
      </c>
      <c r="C15367" s="6">
        <v>284.84098999999998</v>
      </c>
      <c r="D15367" s="6">
        <v>5.6694824716063602E-2</v>
      </c>
      <c r="E15367" s="4">
        <f t="shared" si="60"/>
        <v>9.688648319083025E-2</v>
      </c>
      <c r="F15367" s="4"/>
    </row>
    <row r="15368" spans="1:6" ht="13.2" x14ac:dyDescent="0.25">
      <c r="A15368" s="5">
        <v>44903.25</v>
      </c>
      <c r="B15368" s="6">
        <v>300.85000000000002</v>
      </c>
      <c r="C15368" s="6">
        <v>285.4898</v>
      </c>
      <c r="D15368" s="6">
        <v>5.3802972995882901E-2</v>
      </c>
      <c r="E15368" s="4">
        <f t="shared" si="60"/>
        <v>9.1935882091997947E-2</v>
      </c>
      <c r="F15368" s="4"/>
    </row>
    <row r="15369" spans="1:6" ht="13.2" x14ac:dyDescent="0.25">
      <c r="A15369" s="5">
        <v>44903.291666666664</v>
      </c>
      <c r="B15369" s="6">
        <v>289.89</v>
      </c>
      <c r="C15369" s="6">
        <v>279.35838000000001</v>
      </c>
      <c r="D15369" s="6">
        <v>3.7699316555314902E-2</v>
      </c>
      <c r="E15369" s="4">
        <f t="shared" si="60"/>
        <v>8.6491654234487472E-2</v>
      </c>
      <c r="F15369" s="4"/>
    </row>
    <row r="15370" spans="1:6" ht="13.2" x14ac:dyDescent="0.25">
      <c r="A15370" s="5">
        <v>44903.333333333336</v>
      </c>
      <c r="B15370" s="6">
        <v>286.54000000000002</v>
      </c>
      <c r="C15370" s="6">
        <v>274.60719999999998</v>
      </c>
      <c r="D15370" s="6">
        <v>4.34540682108846E-2</v>
      </c>
      <c r="E15370" s="4">
        <f t="shared" si="60"/>
        <v>8.2519055464559773E-2</v>
      </c>
      <c r="F15370" s="4"/>
    </row>
    <row r="15371" spans="1:6" ht="13.2" x14ac:dyDescent="0.25">
      <c r="A15371" s="5">
        <v>44903.375</v>
      </c>
      <c r="B15371" s="6">
        <v>291.08999999999997</v>
      </c>
      <c r="C15371" s="6">
        <v>274.41523000000001</v>
      </c>
      <c r="D15371" s="6">
        <v>6.0764739624691901E-2</v>
      </c>
      <c r="E15371" s="4">
        <f t="shared" si="60"/>
        <v>8.0696658555376222E-2</v>
      </c>
      <c r="F15371" s="4"/>
    </row>
    <row r="15372" spans="1:6" ht="13.2" x14ac:dyDescent="0.25">
      <c r="A15372" s="5">
        <v>44903.416666666664</v>
      </c>
      <c r="B15372" s="6">
        <v>293.55</v>
      </c>
      <c r="C15372" s="6">
        <v>279.68254999999999</v>
      </c>
      <c r="D15372" s="6">
        <v>4.9582821666922003E-2</v>
      </c>
      <c r="E15372" s="4">
        <f t="shared" si="60"/>
        <v>7.6286219501738597E-2</v>
      </c>
      <c r="F15372" s="4"/>
    </row>
    <row r="15373" spans="1:6" ht="13.2" x14ac:dyDescent="0.25">
      <c r="A15373" s="5">
        <v>44903.458333333336</v>
      </c>
      <c r="B15373" s="6">
        <v>295.60000000000002</v>
      </c>
      <c r="C15373" s="6">
        <v>281.76224000000002</v>
      </c>
      <c r="D15373" s="6">
        <v>4.9111477819029199E-2</v>
      </c>
      <c r="E15373" s="4">
        <f t="shared" si="60"/>
        <v>7.1356745773455979E-2</v>
      </c>
      <c r="F15373" s="4"/>
    </row>
    <row r="15374" spans="1:6" ht="13.2" x14ac:dyDescent="0.25">
      <c r="A15374" s="5">
        <v>44903.5</v>
      </c>
      <c r="B15374" s="6">
        <v>296.14999999999998</v>
      </c>
      <c r="C15374" s="6">
        <v>279.87583999999998</v>
      </c>
      <c r="D15374" s="6">
        <v>5.81477843889633E-2</v>
      </c>
      <c r="E15374" s="4">
        <f t="shared" si="60"/>
        <v>6.839109788828053E-2</v>
      </c>
      <c r="F15374" s="4"/>
    </row>
    <row r="15375" spans="1:6" ht="13.2" x14ac:dyDescent="0.25">
      <c r="A15375" s="5">
        <v>44903.541666666664</v>
      </c>
      <c r="B15375" s="6">
        <v>293.32</v>
      </c>
      <c r="C15375" s="6">
        <v>281.81828999999999</v>
      </c>
      <c r="D15375" s="6">
        <v>4.0812503688103401E-2</v>
      </c>
      <c r="E15375" s="4">
        <f t="shared" si="60"/>
        <v>6.865652096713748E-2</v>
      </c>
      <c r="F15375" s="4"/>
    </row>
    <row r="15376" spans="1:6" ht="13.2" x14ac:dyDescent="0.25">
      <c r="A15376" s="5">
        <v>44903.583333333336</v>
      </c>
      <c r="B15376" s="6">
        <v>301.18</v>
      </c>
      <c r="C15376" s="6">
        <v>285.00423000000001</v>
      </c>
      <c r="D15376" s="6">
        <v>5.6756245337130598E-2</v>
      </c>
      <c r="E15376" s="4">
        <f t="shared" si="60"/>
        <v>7.0091392630366386E-2</v>
      </c>
      <c r="F15376" s="4"/>
    </row>
    <row r="15377" spans="1:6" ht="13.2" x14ac:dyDescent="0.25">
      <c r="A15377" s="5">
        <v>44903.625</v>
      </c>
      <c r="B15377" s="6">
        <v>300.45</v>
      </c>
      <c r="C15377" s="6">
        <v>264.55018999999999</v>
      </c>
      <c r="D15377" s="6">
        <v>0.13570132004063201</v>
      </c>
      <c r="E15377" s="4">
        <f t="shared" si="60"/>
        <v>7.2206722222741396E-2</v>
      </c>
      <c r="F15377" s="4"/>
    </row>
    <row r="15378" spans="1:6" ht="13.2" x14ac:dyDescent="0.25">
      <c r="A15378" s="5">
        <v>44903.666666666664</v>
      </c>
      <c r="B15378" s="6">
        <v>260.77</v>
      </c>
      <c r="C15378" s="6">
        <v>218.65898999999999</v>
      </c>
      <c r="D15378" s="6">
        <v>0.192587599531123</v>
      </c>
      <c r="E15378" s="4">
        <f t="shared" si="60"/>
        <v>7.6452509945717201E-2</v>
      </c>
      <c r="F15378" s="4"/>
    </row>
    <row r="15379" spans="1:6" ht="13.2" x14ac:dyDescent="0.25">
      <c r="A15379" s="5">
        <v>44903.708333333336</v>
      </c>
      <c r="B15379" s="6">
        <v>187.46</v>
      </c>
      <c r="C15379" s="6">
        <v>173.61931999999999</v>
      </c>
      <c r="D15379" s="6">
        <v>7.9718547451977206E-2</v>
      </c>
      <c r="E15379" s="4">
        <f t="shared" si="60"/>
        <v>7.7749883212377829E-2</v>
      </c>
      <c r="F15379" s="4"/>
    </row>
    <row r="15380" spans="1:6" ht="13.2" x14ac:dyDescent="0.25">
      <c r="A15380" s="5">
        <v>44903.75</v>
      </c>
      <c r="B15380" s="6">
        <v>162.74</v>
      </c>
      <c r="C15380" s="6">
        <v>154.74682000000001</v>
      </c>
      <c r="D15380" s="6">
        <v>5.1653274684416703E-2</v>
      </c>
      <c r="E15380" s="4">
        <f t="shared" si="60"/>
        <v>7.8601010285220513E-2</v>
      </c>
      <c r="F15380" s="4"/>
    </row>
    <row r="15381" spans="1:6" ht="13.2" x14ac:dyDescent="0.25">
      <c r="A15381" s="5">
        <v>44903.791666666664</v>
      </c>
      <c r="B15381" s="6">
        <v>165.27</v>
      </c>
      <c r="C15381" s="6">
        <v>154.86555000000001</v>
      </c>
      <c r="D15381" s="6">
        <v>6.7183760365039202E-2</v>
      </c>
      <c r="E15381" s="4">
        <f t="shared" si="60"/>
        <v>7.7708816605543143E-2</v>
      </c>
      <c r="F15381" s="4"/>
    </row>
    <row r="15382" spans="1:6" ht="13.2" x14ac:dyDescent="0.25">
      <c r="A15382" s="5">
        <v>44903.833333333336</v>
      </c>
      <c r="B15382" s="6">
        <v>163.62</v>
      </c>
      <c r="C15382" s="6">
        <v>156.93419</v>
      </c>
      <c r="D15382" s="6">
        <v>4.2602634900654801E-2</v>
      </c>
      <c r="E15382" s="4">
        <f t="shared" si="60"/>
        <v>7.5810350777695559E-2</v>
      </c>
      <c r="F15382" s="4"/>
    </row>
    <row r="15383" spans="1:6" ht="13.2" x14ac:dyDescent="0.25">
      <c r="A15383" s="5">
        <v>44903.875</v>
      </c>
      <c r="B15383" s="6">
        <v>164.84</v>
      </c>
      <c r="C15383" s="6">
        <v>159.58399</v>
      </c>
      <c r="D15383" s="6">
        <v>3.2935697371647303E-2</v>
      </c>
      <c r="E15383" s="4">
        <f t="shared" si="60"/>
        <v>7.2193122769607113E-2</v>
      </c>
      <c r="F15383" s="4"/>
    </row>
    <row r="15384" spans="1:6" ht="13.2" x14ac:dyDescent="0.25">
      <c r="A15384" s="5">
        <v>44903.916666666664</v>
      </c>
      <c r="B15384" s="6">
        <v>168.24</v>
      </c>
      <c r="C15384" s="6">
        <v>168.58563000000001</v>
      </c>
      <c r="D15384" s="6">
        <v>2.0501747390925299E-3</v>
      </c>
      <c r="E15384" s="4">
        <f t="shared" si="60"/>
        <v>6.5492452286965888E-2</v>
      </c>
      <c r="F15384" s="4"/>
    </row>
    <row r="15385" spans="1:6" ht="13.2" x14ac:dyDescent="0.25">
      <c r="A15385" s="5">
        <v>44903.958333333336</v>
      </c>
      <c r="B15385" s="6">
        <v>177.76</v>
      </c>
      <c r="C15385" s="6">
        <v>192.19417000000001</v>
      </c>
      <c r="D15385" s="6">
        <v>7.5102017922812195E-2</v>
      </c>
      <c r="E15385" s="4">
        <f t="shared" si="60"/>
        <v>5.9474807012120524E-2</v>
      </c>
      <c r="F15385" s="4"/>
    </row>
    <row r="15386" spans="1:6" ht="13.2" x14ac:dyDescent="0.25">
      <c r="A15386" s="5">
        <v>44904</v>
      </c>
      <c r="B15386" s="6">
        <v>242.84</v>
      </c>
      <c r="C15386" s="6">
        <v>222.95393999999999</v>
      </c>
      <c r="D15386" s="6">
        <v>8.9193579624562799E-2</v>
      </c>
      <c r="E15386" s="4">
        <f t="shared" si="60"/>
        <v>5.8317301602965353E-2</v>
      </c>
      <c r="F15386" s="4"/>
    </row>
    <row r="15387" spans="1:6" ht="13.2" x14ac:dyDescent="0.25">
      <c r="A15387" s="5">
        <v>44904.041666666664</v>
      </c>
      <c r="B15387" s="6">
        <v>298.52</v>
      </c>
      <c r="C15387" s="6">
        <v>254.21445</v>
      </c>
      <c r="D15387" s="6">
        <v>0.17428415261209501</v>
      </c>
      <c r="E15387" s="4">
        <f t="shared" si="60"/>
        <v>6.5155958130711053E-2</v>
      </c>
      <c r="F15387" s="4"/>
    </row>
    <row r="15388" spans="1:6" ht="13.2" x14ac:dyDescent="0.25">
      <c r="A15388" s="5">
        <v>44904.083333333336</v>
      </c>
      <c r="B15388" s="6">
        <v>296.36</v>
      </c>
      <c r="C15388" s="6">
        <v>269.27132</v>
      </c>
      <c r="D15388" s="6">
        <v>0.100599945066559</v>
      </c>
      <c r="E15388" s="4">
        <f t="shared" si="60"/>
        <v>6.6564694300037031E-2</v>
      </c>
      <c r="F15388" s="4"/>
    </row>
    <row r="15389" spans="1:6" ht="13.2" x14ac:dyDescent="0.25">
      <c r="A15389" s="5">
        <v>44904.125</v>
      </c>
      <c r="B15389" s="6">
        <v>301.95999999999998</v>
      </c>
      <c r="C15389" s="6">
        <v>268.46636000000001</v>
      </c>
      <c r="D15389" s="6">
        <v>0.12475916908174201</v>
      </c>
      <c r="E15389" s="4">
        <f t="shared" si="60"/>
        <v>7.1353814509432886E-2</v>
      </c>
      <c r="F15389" s="4"/>
    </row>
    <row r="15390" spans="1:6" ht="13.2" x14ac:dyDescent="0.25">
      <c r="A15390" s="5">
        <v>44904.166666666664</v>
      </c>
      <c r="B15390" s="6">
        <v>300.18</v>
      </c>
      <c r="C15390" s="6">
        <v>262.81117</v>
      </c>
      <c r="D15390" s="6">
        <v>0.142188895548084</v>
      </c>
      <c r="E15390" s="4">
        <f t="shared" si="60"/>
        <v>7.5724480164309341E-2</v>
      </c>
      <c r="F15390" s="4"/>
    </row>
    <row r="15391" spans="1:6" ht="13.2" x14ac:dyDescent="0.25">
      <c r="A15391" s="5">
        <v>44904.208333333336</v>
      </c>
      <c r="B15391" s="6">
        <v>290.06</v>
      </c>
      <c r="C15391" s="6">
        <v>261.34498000000002</v>
      </c>
      <c r="D15391" s="6">
        <v>0.109874006380378</v>
      </c>
      <c r="E15391" s="4">
        <f t="shared" si="60"/>
        <v>7.7940279400322443E-2</v>
      </c>
      <c r="F15391" s="4"/>
    </row>
    <row r="15392" spans="1:6" ht="13.2" x14ac:dyDescent="0.25">
      <c r="A15392" s="5">
        <v>44904.25</v>
      </c>
      <c r="B15392" s="6">
        <v>289.12</v>
      </c>
      <c r="C15392" s="6">
        <v>260.11061000000001</v>
      </c>
      <c r="D15392" s="6">
        <v>0.11152713070797</v>
      </c>
      <c r="E15392" s="4">
        <f t="shared" si="60"/>
        <v>8.0345452638326084E-2</v>
      </c>
      <c r="F15392" s="4"/>
    </row>
    <row r="15393" spans="1:6" ht="13.2" x14ac:dyDescent="0.25">
      <c r="A15393" s="5">
        <v>44904.291666666664</v>
      </c>
      <c r="B15393" s="6">
        <v>277.87</v>
      </c>
      <c r="C15393" s="6">
        <v>254.38517999999999</v>
      </c>
      <c r="D15393" s="6">
        <v>9.2319922096090704E-2</v>
      </c>
      <c r="E15393" s="4">
        <f t="shared" si="60"/>
        <v>8.2621311202525055E-2</v>
      </c>
      <c r="F15393" s="4"/>
    </row>
    <row r="15394" spans="1:6" ht="13.2" x14ac:dyDescent="0.25">
      <c r="A15394" s="5">
        <v>44904.333333333336</v>
      </c>
      <c r="B15394" s="6">
        <v>271.56</v>
      </c>
      <c r="C15394" s="6">
        <v>249.88696999999999</v>
      </c>
      <c r="D15394" s="6">
        <v>8.6731332970262504E-2</v>
      </c>
      <c r="E15394" s="4">
        <f t="shared" si="60"/>
        <v>8.4424530567499143E-2</v>
      </c>
      <c r="F15394" s="4"/>
    </row>
    <row r="15395" spans="1:6" ht="13.2" x14ac:dyDescent="0.25">
      <c r="A15395" s="5">
        <v>44904.375</v>
      </c>
      <c r="B15395" s="6">
        <v>251.87</v>
      </c>
      <c r="C15395" s="6">
        <v>247.72191000000001</v>
      </c>
      <c r="D15395" s="6">
        <v>1.6744945975913E-2</v>
      </c>
      <c r="E15395" s="4">
        <f t="shared" si="60"/>
        <v>8.2590372498800038E-2</v>
      </c>
      <c r="F15395" s="4"/>
    </row>
    <row r="15396" spans="1:6" ht="13.2" x14ac:dyDescent="0.25">
      <c r="A15396" s="5">
        <v>44904.416666666664</v>
      </c>
      <c r="B15396" s="6">
        <v>249.2</v>
      </c>
      <c r="C15396" s="6">
        <v>248.31453999999999</v>
      </c>
      <c r="D15396" s="6">
        <v>3.56588059644028E-3</v>
      </c>
      <c r="E15396" s="4">
        <f t="shared" si="60"/>
        <v>8.0672999954196606E-2</v>
      </c>
      <c r="F15396" s="4"/>
    </row>
    <row r="15397" spans="1:6" ht="13.2" x14ac:dyDescent="0.25">
      <c r="A15397" s="5">
        <v>44904.458333333336</v>
      </c>
      <c r="B15397" s="6">
        <v>253.38</v>
      </c>
      <c r="C15397" s="6">
        <v>248.6575</v>
      </c>
      <c r="D15397" s="6">
        <v>1.8991986970029E-2</v>
      </c>
      <c r="E15397" s="4">
        <f t="shared" si="60"/>
        <v>7.9418021168821601E-2</v>
      </c>
      <c r="F15397" s="4"/>
    </row>
    <row r="15398" spans="1:6" ht="13.2" x14ac:dyDescent="0.25">
      <c r="A15398" s="5">
        <v>44904.5</v>
      </c>
      <c r="B15398" s="6">
        <v>261.32</v>
      </c>
      <c r="C15398" s="6">
        <v>250.22380999999999</v>
      </c>
      <c r="D15398" s="6">
        <v>4.4345060528012903E-2</v>
      </c>
      <c r="E15398" s="4">
        <f t="shared" si="60"/>
        <v>7.884290767461534E-2</v>
      </c>
      <c r="F15398" s="4"/>
    </row>
    <row r="15399" spans="1:6" ht="13.2" x14ac:dyDescent="0.25">
      <c r="A15399" s="5">
        <v>44904.541666666664</v>
      </c>
      <c r="B15399" s="6">
        <v>274.76</v>
      </c>
      <c r="C15399" s="6">
        <v>255.83282</v>
      </c>
      <c r="D15399" s="6">
        <v>7.3982610987909897E-2</v>
      </c>
      <c r="E15399" s="4">
        <f t="shared" si="60"/>
        <v>8.0224995478773944E-2</v>
      </c>
      <c r="F15399" s="4"/>
    </row>
    <row r="15400" spans="1:6" ht="13.2" x14ac:dyDescent="0.25">
      <c r="A15400" s="5">
        <v>44904.583333333336</v>
      </c>
      <c r="B15400" s="6">
        <v>278.27</v>
      </c>
      <c r="C15400" s="6">
        <v>257.84399000000002</v>
      </c>
      <c r="D15400" s="6">
        <v>7.9218484014306298E-2</v>
      </c>
      <c r="E15400" s="4">
        <f t="shared" si="60"/>
        <v>8.1160922090322926E-2</v>
      </c>
      <c r="F15400" s="4"/>
    </row>
    <row r="15401" spans="1:6" ht="13.2" x14ac:dyDescent="0.25">
      <c r="A15401" s="5">
        <v>44904.625</v>
      </c>
      <c r="B15401" s="6">
        <v>270.20999999999998</v>
      </c>
      <c r="C15401" s="6">
        <v>237.46673000000001</v>
      </c>
      <c r="D15401" s="6">
        <v>0.137885715611614</v>
      </c>
      <c r="E15401" s="4">
        <f t="shared" si="60"/>
        <v>8.1251938572447183E-2</v>
      </c>
      <c r="F15401" s="4"/>
    </row>
    <row r="15402" spans="1:6" ht="13.2" x14ac:dyDescent="0.25">
      <c r="A15402" s="5">
        <v>44904.666666666664</v>
      </c>
      <c r="B15402" s="6">
        <v>234.8</v>
      </c>
      <c r="C15402" s="6">
        <v>198.35283999999999</v>
      </c>
      <c r="D15402" s="6">
        <v>0.183749121010821</v>
      </c>
      <c r="E15402" s="4">
        <f t="shared" si="60"/>
        <v>8.0883668634101263E-2</v>
      </c>
      <c r="F15402" s="4"/>
    </row>
    <row r="15403" spans="1:6" ht="13.2" x14ac:dyDescent="0.25">
      <c r="A15403" s="5">
        <v>44904.708333333336</v>
      </c>
      <c r="B15403" s="6">
        <v>176.26</v>
      </c>
      <c r="C15403" s="6">
        <v>162.22538</v>
      </c>
      <c r="D15403" s="6">
        <v>8.6513096779307797E-2</v>
      </c>
      <c r="E15403" s="4">
        <f t="shared" si="60"/>
        <v>8.1166774856073362E-2</v>
      </c>
      <c r="F15403" s="4"/>
    </row>
    <row r="15404" spans="1:6" ht="13.2" x14ac:dyDescent="0.25">
      <c r="A15404" s="5">
        <v>44904.75</v>
      </c>
      <c r="B15404" s="6">
        <v>148.07</v>
      </c>
      <c r="C15404" s="6">
        <v>146.55468999999999</v>
      </c>
      <c r="D15404" s="6">
        <v>1.0339553104714599E-2</v>
      </c>
      <c r="E15404" s="4">
        <f t="shared" si="60"/>
        <v>7.9445369790252449E-2</v>
      </c>
      <c r="F15404" s="4"/>
    </row>
    <row r="15405" spans="1:6" ht="13.2" x14ac:dyDescent="0.25">
      <c r="A15405" s="5">
        <v>44904.791666666664</v>
      </c>
      <c r="B15405" s="6">
        <v>147.5</v>
      </c>
      <c r="C15405" s="6">
        <v>145.99394000000001</v>
      </c>
      <c r="D15405" s="6">
        <v>1.0315907632878299E-2</v>
      </c>
      <c r="E15405" s="4">
        <f t="shared" si="60"/>
        <v>7.7075875926412407E-2</v>
      </c>
      <c r="F15405" s="4"/>
    </row>
    <row r="15406" spans="1:6" ht="13.2" x14ac:dyDescent="0.25">
      <c r="A15406" s="5">
        <v>44904.833333333336</v>
      </c>
      <c r="B15406" s="6">
        <v>147.72999999999999</v>
      </c>
      <c r="C15406" s="6">
        <v>149.29930999999999</v>
      </c>
      <c r="D15406" s="6">
        <v>1.05111671313149E-2</v>
      </c>
      <c r="E15406" s="4">
        <f t="shared" si="60"/>
        <v>7.5738731436023249E-2</v>
      </c>
      <c r="F15406" s="4"/>
    </row>
    <row r="15407" spans="1:6" ht="13.2" x14ac:dyDescent="0.25">
      <c r="A15407" s="5">
        <v>44904.875</v>
      </c>
      <c r="B15407" s="6">
        <v>146.65</v>
      </c>
      <c r="C15407" s="6">
        <v>153.72962000000001</v>
      </c>
      <c r="D15407" s="6">
        <v>4.6052413321518597E-2</v>
      </c>
      <c r="E15407" s="4">
        <f t="shared" si="60"/>
        <v>7.6285261267267881E-2</v>
      </c>
      <c r="F15407" s="4"/>
    </row>
    <row r="15408" spans="1:6" ht="13.2" x14ac:dyDescent="0.25">
      <c r="A15408" s="5">
        <v>44904.916666666664</v>
      </c>
      <c r="B15408" s="6">
        <v>146.27000000000001</v>
      </c>
      <c r="C15408" s="6">
        <v>163.32962000000001</v>
      </c>
      <c r="D15408" s="6">
        <v>0.104449027677894</v>
      </c>
      <c r="E15408" s="4">
        <f t="shared" si="60"/>
        <v>8.0551880139717938E-2</v>
      </c>
      <c r="F15408" s="4"/>
    </row>
    <row r="15409" spans="1:6" ht="13.2" x14ac:dyDescent="0.25">
      <c r="A15409" s="5">
        <v>44904.958333333336</v>
      </c>
      <c r="B15409" s="6">
        <v>156.75</v>
      </c>
      <c r="C15409" s="6">
        <v>184.65815000000001</v>
      </c>
      <c r="D15409" s="6">
        <v>0.15113413624039801</v>
      </c>
      <c r="E15409" s="4">
        <f t="shared" si="60"/>
        <v>8.3719885069617361E-2</v>
      </c>
      <c r="F15409" s="4"/>
    </row>
    <row r="15410" spans="1:6" ht="13.2" x14ac:dyDescent="0.25">
      <c r="A15410" s="5">
        <v>44905</v>
      </c>
      <c r="B15410" s="6">
        <v>203.06</v>
      </c>
      <c r="C15410" s="6">
        <v>251.72727</v>
      </c>
      <c r="D15410" s="6">
        <v>0.19333332459371599</v>
      </c>
      <c r="E15410" s="4">
        <f t="shared" si="60"/>
        <v>8.8059041109998737E-2</v>
      </c>
      <c r="F15410" s="4"/>
    </row>
    <row r="15411" spans="1:6" ht="13.2" x14ac:dyDescent="0.25">
      <c r="A15411" s="5">
        <v>44905.041666666664</v>
      </c>
      <c r="B15411" s="6">
        <v>270.14999999999998</v>
      </c>
      <c r="C15411" s="6">
        <v>267.48845999999998</v>
      </c>
      <c r="D15411" s="6">
        <v>9.9501114926602904E-3</v>
      </c>
      <c r="E15411" s="4">
        <f t="shared" si="60"/>
        <v>8.1211789396688952E-2</v>
      </c>
      <c r="F15411" s="4"/>
    </row>
    <row r="15412" spans="1:6" ht="13.2" x14ac:dyDescent="0.25">
      <c r="A15412" s="5">
        <v>44905.083333333336</v>
      </c>
      <c r="B15412" s="6">
        <v>288.07</v>
      </c>
      <c r="C15412" s="6">
        <v>271.31101999999998</v>
      </c>
      <c r="D15412" s="6">
        <v>6.1770362294904201E-2</v>
      </c>
      <c r="E15412" s="4">
        <f t="shared" si="60"/>
        <v>7.9593890114536686E-2</v>
      </c>
      <c r="F15412" s="4"/>
    </row>
    <row r="15413" spans="1:6" ht="13.2" x14ac:dyDescent="0.25">
      <c r="A15413" s="5">
        <v>44905.125</v>
      </c>
      <c r="B15413" s="6">
        <v>293.49</v>
      </c>
      <c r="C15413" s="6">
        <v>268.76843000000002</v>
      </c>
      <c r="D15413" s="6">
        <v>9.1980929456632901E-2</v>
      </c>
      <c r="E15413" s="4">
        <f t="shared" si="60"/>
        <v>7.8228130130157128E-2</v>
      </c>
      <c r="F15413" s="4"/>
    </row>
    <row r="15414" spans="1:6" ht="13.2" x14ac:dyDescent="0.25">
      <c r="A15414" s="5">
        <v>44905.166666666664</v>
      </c>
      <c r="B15414" s="6">
        <v>297.98</v>
      </c>
      <c r="C15414" s="6">
        <v>265.53579000000002</v>
      </c>
      <c r="D15414" s="6">
        <v>0.122183943640892</v>
      </c>
      <c r="E15414" s="4">
        <f t="shared" si="60"/>
        <v>7.7394590467357471E-2</v>
      </c>
      <c r="F15414" s="4"/>
    </row>
    <row r="15415" spans="1:6" ht="13.2" x14ac:dyDescent="0.25">
      <c r="A15415" s="5">
        <v>44905.208333333336</v>
      </c>
      <c r="B15415" s="6">
        <v>301.85000000000002</v>
      </c>
      <c r="C15415" s="6">
        <v>265.20442000000003</v>
      </c>
      <c r="D15415" s="6">
        <v>0.13817861708338</v>
      </c>
      <c r="E15415" s="4">
        <f t="shared" si="60"/>
        <v>7.8573949246649219E-2</v>
      </c>
      <c r="F15415" s="4"/>
    </row>
    <row r="15416" spans="1:6" ht="13.2" x14ac:dyDescent="0.25">
      <c r="A15416" s="5">
        <v>44905.25</v>
      </c>
      <c r="B15416" s="6">
        <v>298.42</v>
      </c>
      <c r="C15416" s="6">
        <v>263.67115999999999</v>
      </c>
      <c r="D15416" s="6">
        <v>0.13178855055668501</v>
      </c>
      <c r="E15416" s="4">
        <f t="shared" si="60"/>
        <v>7.9418175073679015E-2</v>
      </c>
      <c r="F15416" s="4"/>
    </row>
    <row r="15417" spans="1:6" ht="13.2" x14ac:dyDescent="0.25">
      <c r="A15417" s="5">
        <v>44905.291666666664</v>
      </c>
      <c r="B15417" s="6">
        <v>291.91000000000003</v>
      </c>
      <c r="C15417" s="6">
        <v>258.66687000000002</v>
      </c>
      <c r="D15417" s="6">
        <v>0.128517154129556</v>
      </c>
      <c r="E15417" s="4">
        <f t="shared" si="60"/>
        <v>8.0926393075073391E-2</v>
      </c>
      <c r="F15417" s="4"/>
    </row>
    <row r="15418" spans="1:6" ht="13.2" x14ac:dyDescent="0.25">
      <c r="A15418" s="5">
        <v>44905.333333333336</v>
      </c>
      <c r="B15418" s="6">
        <v>281.27</v>
      </c>
      <c r="C15418" s="6">
        <v>255.86762999999999</v>
      </c>
      <c r="D15418" s="6">
        <v>9.9279342213002802E-2</v>
      </c>
      <c r="E15418" s="4">
        <f t="shared" si="60"/>
        <v>8.1449226793520915E-2</v>
      </c>
      <c r="F15418" s="4"/>
    </row>
    <row r="15419" spans="1:6" ht="13.2" x14ac:dyDescent="0.25">
      <c r="A15419" s="5">
        <v>44905.375</v>
      </c>
      <c r="B15419" s="6">
        <v>268.98</v>
      </c>
      <c r="C15419" s="6">
        <v>253.46605</v>
      </c>
      <c r="D15419" s="6">
        <v>6.12072109854555E-2</v>
      </c>
      <c r="E15419" s="4">
        <f t="shared" si="60"/>
        <v>8.3301821168918502E-2</v>
      </c>
      <c r="F15419" s="4"/>
    </row>
    <row r="15420" spans="1:6" ht="13.2" x14ac:dyDescent="0.25">
      <c r="A15420" s="5">
        <v>44905.416666666664</v>
      </c>
      <c r="B15420" s="6">
        <v>275.74</v>
      </c>
      <c r="C15420" s="6">
        <v>250.48616000000001</v>
      </c>
      <c r="D15420" s="6">
        <v>0.100819302751098</v>
      </c>
      <c r="E15420" s="4">
        <f t="shared" si="60"/>
        <v>8.7354047092029249E-2</v>
      </c>
      <c r="F15420" s="4"/>
    </row>
    <row r="15421" spans="1:6" ht="13.2" x14ac:dyDescent="0.25">
      <c r="A15421" s="5">
        <v>44905.458333333336</v>
      </c>
      <c r="B15421" s="6">
        <v>276.95999999999998</v>
      </c>
      <c r="C15421" s="6">
        <v>248.99162000000001</v>
      </c>
      <c r="D15421" s="6">
        <v>0.11232659155356201</v>
      </c>
      <c r="E15421" s="4">
        <f t="shared" si="60"/>
        <v>9.124298894967646E-2</v>
      </c>
      <c r="F15421" s="4"/>
    </row>
    <row r="15422" spans="1:6" ht="13.2" x14ac:dyDescent="0.25">
      <c r="A15422" s="5">
        <v>44905.5</v>
      </c>
      <c r="B15422" s="6">
        <v>273.19</v>
      </c>
      <c r="C15422" s="6">
        <v>251.45607999999999</v>
      </c>
      <c r="D15422" s="6">
        <v>8.6432270796554203E-2</v>
      </c>
      <c r="E15422" s="4">
        <f t="shared" si="60"/>
        <v>9.2996622710865687E-2</v>
      </c>
      <c r="F15422" s="4"/>
    </row>
    <row r="15423" spans="1:6" ht="13.2" x14ac:dyDescent="0.25">
      <c r="A15423" s="5">
        <v>44905.541666666664</v>
      </c>
      <c r="B15423" s="6">
        <v>257.23</v>
      </c>
      <c r="C15423" s="6">
        <v>256.97969000000001</v>
      </c>
      <c r="D15423" s="6">
        <v>9.7404584774778505E-4</v>
      </c>
      <c r="E15423" s="4">
        <f t="shared" si="60"/>
        <v>8.995459916335892E-2</v>
      </c>
      <c r="F15423" s="4"/>
    </row>
    <row r="15424" spans="1:6" ht="13.2" x14ac:dyDescent="0.25">
      <c r="A15424" s="5">
        <v>44905.583333333336</v>
      </c>
      <c r="B15424" s="6">
        <v>243.12</v>
      </c>
      <c r="C15424" s="6">
        <v>258.04973000000001</v>
      </c>
      <c r="D15424" s="6">
        <v>5.7856018682910397E-2</v>
      </c>
      <c r="E15424" s="4">
        <f t="shared" si="60"/>
        <v>8.9064496441217444E-2</v>
      </c>
      <c r="F15424" s="4"/>
    </row>
    <row r="15425" spans="1:6" ht="13.2" x14ac:dyDescent="0.25">
      <c r="A15425" s="5">
        <v>44905.625</v>
      </c>
      <c r="B15425" s="6">
        <v>250.98</v>
      </c>
      <c r="C15425" s="6">
        <v>242.36078000000001</v>
      </c>
      <c r="D15425" s="6">
        <v>3.5563592426134202E-2</v>
      </c>
      <c r="E15425" s="4">
        <f t="shared" si="60"/>
        <v>8.4801074641822446E-2</v>
      </c>
      <c r="F15425" s="4"/>
    </row>
    <row r="15426" spans="1:6" ht="13.2" x14ac:dyDescent="0.25">
      <c r="A15426" s="5">
        <v>44905.666666666664</v>
      </c>
      <c r="B15426" s="6">
        <v>222.01</v>
      </c>
      <c r="C15426" s="6">
        <v>215.32605000000001</v>
      </c>
      <c r="D15426" s="6">
        <v>3.1041065398264501E-2</v>
      </c>
      <c r="E15426" s="4">
        <f t="shared" si="60"/>
        <v>7.8438238991299244E-2</v>
      </c>
      <c r="F15426" s="4"/>
    </row>
    <row r="15427" spans="1:6" ht="13.2" x14ac:dyDescent="0.25">
      <c r="A15427" s="5">
        <v>44905.708333333336</v>
      </c>
      <c r="B15427" s="6">
        <v>188.32</v>
      </c>
      <c r="C15427" s="6">
        <v>190.9665</v>
      </c>
      <c r="D15427" s="6">
        <v>1.3858451613241E-2</v>
      </c>
      <c r="E15427" s="4">
        <f t="shared" si="60"/>
        <v>7.5410962109379795E-2</v>
      </c>
      <c r="F15427" s="4"/>
    </row>
    <row r="15428" spans="1:6" ht="13.2" x14ac:dyDescent="0.25">
      <c r="A15428" s="5">
        <v>44905.75</v>
      </c>
      <c r="B15428" s="6">
        <v>165.04</v>
      </c>
      <c r="C15428" s="6">
        <v>180.46552</v>
      </c>
      <c r="D15428" s="6">
        <v>8.5476272697410594E-2</v>
      </c>
      <c r="E15428" s="4">
        <f t="shared" si="60"/>
        <v>7.8541658759075469E-2</v>
      </c>
      <c r="F15428" s="4"/>
    </row>
    <row r="15429" spans="1:6" ht="13.2" x14ac:dyDescent="0.25">
      <c r="A15429" s="5">
        <v>44905.791666666664</v>
      </c>
      <c r="B15429" s="6">
        <v>156.02000000000001</v>
      </c>
      <c r="C15429" s="6">
        <v>179.16477</v>
      </c>
      <c r="D15429" s="6">
        <v>0.12918147914905301</v>
      </c>
      <c r="E15429" s="4">
        <f t="shared" si="60"/>
        <v>8.3494390905582749E-2</v>
      </c>
      <c r="F15429" s="4"/>
    </row>
    <row r="15430" spans="1:6" ht="13.2" x14ac:dyDescent="0.25">
      <c r="A15430" s="5">
        <v>44905.833333333336</v>
      </c>
      <c r="B15430" s="6">
        <v>159.74</v>
      </c>
      <c r="C15430" s="6">
        <v>180.53609</v>
      </c>
      <c r="D15430" s="6">
        <v>0.115190763242961</v>
      </c>
      <c r="E15430" s="4">
        <f t="shared" si="60"/>
        <v>8.7856040743568009E-2</v>
      </c>
      <c r="F15430" s="4"/>
    </row>
    <row r="15431" spans="1:6" ht="13.2" x14ac:dyDescent="0.25">
      <c r="A15431" s="5">
        <v>44905.875</v>
      </c>
      <c r="B15431" s="6">
        <v>162.96</v>
      </c>
      <c r="C15431" s="6">
        <v>188.20873</v>
      </c>
      <c r="D15431" s="6">
        <v>0.13415281002108601</v>
      </c>
      <c r="E15431" s="4">
        <f t="shared" si="60"/>
        <v>9.1526890606049974E-2</v>
      </c>
      <c r="F15431" s="4"/>
    </row>
    <row r="15432" spans="1:6" ht="13.2" x14ac:dyDescent="0.25">
      <c r="A15432" s="5">
        <v>44905.916666666664</v>
      </c>
      <c r="B15432" s="6">
        <v>169.99</v>
      </c>
      <c r="C15432" s="6">
        <v>204.2826</v>
      </c>
      <c r="D15432" s="6">
        <v>0.16786843323905201</v>
      </c>
      <c r="E15432" s="4">
        <f t="shared" si="60"/>
        <v>9.4169365837764876E-2</v>
      </c>
      <c r="F15432" s="4"/>
    </row>
    <row r="15433" spans="1:6" ht="13.2" x14ac:dyDescent="0.25">
      <c r="A15433" s="5">
        <v>44905.958333333336</v>
      </c>
      <c r="B15433" s="6">
        <v>174.95</v>
      </c>
      <c r="C15433" s="6">
        <v>225.22573</v>
      </c>
      <c r="D15433" s="6">
        <v>0.22322374091095101</v>
      </c>
      <c r="E15433" s="4">
        <f t="shared" si="60"/>
        <v>9.7173099365704604E-2</v>
      </c>
      <c r="F15433" s="4"/>
    </row>
    <row r="15434" spans="1:6" ht="13.2" x14ac:dyDescent="0.25">
      <c r="A15434" s="5">
        <v>44906</v>
      </c>
      <c r="B15434" s="6">
        <v>212.71</v>
      </c>
      <c r="C15434" s="6">
        <v>227.54386</v>
      </c>
      <c r="D15434" s="6">
        <v>6.5191211927230097E-2</v>
      </c>
      <c r="E15434" s="4">
        <f t="shared" si="60"/>
        <v>9.1833844671267692E-2</v>
      </c>
      <c r="F15434" s="4"/>
    </row>
    <row r="15435" spans="1:6" ht="13.2" x14ac:dyDescent="0.25">
      <c r="A15435" s="5">
        <v>44906.041666666664</v>
      </c>
      <c r="B15435" s="6">
        <v>248.47</v>
      </c>
      <c r="C15435" s="6">
        <v>250.17393000000001</v>
      </c>
      <c r="D15435" s="6">
        <v>6.8109814639759304E-3</v>
      </c>
      <c r="E15435" s="4">
        <f t="shared" si="60"/>
        <v>9.1703047586739181E-2</v>
      </c>
      <c r="F15435" s="4"/>
    </row>
    <row r="15436" spans="1:6" ht="13.2" x14ac:dyDescent="0.25">
      <c r="A15436" s="5">
        <v>44906.083333333336</v>
      </c>
      <c r="B15436" s="6">
        <v>253.29</v>
      </c>
      <c r="C15436" s="6">
        <v>264.55547999999999</v>
      </c>
      <c r="D15436" s="6">
        <v>4.2582674908113703E-2</v>
      </c>
      <c r="E15436" s="4">
        <f t="shared" si="60"/>
        <v>9.0903560612289588E-2</v>
      </c>
      <c r="F15436" s="4"/>
    </row>
    <row r="15437" spans="1:6" ht="13.2" x14ac:dyDescent="0.25">
      <c r="A15437" s="5">
        <v>44906.125</v>
      </c>
      <c r="B15437" s="6">
        <v>259.60000000000002</v>
      </c>
      <c r="C15437" s="6">
        <v>265.42613999999998</v>
      </c>
      <c r="D15437" s="6">
        <v>2.1950136486180102E-2</v>
      </c>
      <c r="E15437" s="4">
        <f t="shared" si="60"/>
        <v>8.7985610905187375E-2</v>
      </c>
      <c r="F15437" s="4"/>
    </row>
    <row r="15438" spans="1:6" ht="13.2" x14ac:dyDescent="0.25">
      <c r="A15438" s="5">
        <v>44906.166666666664</v>
      </c>
      <c r="B15438" s="6">
        <v>265.36</v>
      </c>
      <c r="C15438" s="6">
        <v>258.66914000000003</v>
      </c>
      <c r="D15438" s="6">
        <v>2.5866479472580198E-2</v>
      </c>
      <c r="E15438" s="4">
        <f t="shared" si="60"/>
        <v>8.39723832315077E-2</v>
      </c>
      <c r="F15438" s="4"/>
    </row>
    <row r="15439" spans="1:6" ht="13.2" x14ac:dyDescent="0.25">
      <c r="A15439" s="5">
        <v>44906.208333333336</v>
      </c>
      <c r="B15439" s="6">
        <v>250.24</v>
      </c>
      <c r="C15439" s="6">
        <v>255.20160999999999</v>
      </c>
      <c r="D15439" s="6">
        <v>1.9441922799781599E-2</v>
      </c>
      <c r="E15439" s="4">
        <f t="shared" si="60"/>
        <v>7.9025020969691107E-2</v>
      </c>
      <c r="F15439" s="4"/>
    </row>
    <row r="15440" spans="1:6" ht="13.2" x14ac:dyDescent="0.25">
      <c r="A15440" s="5">
        <v>44906.25</v>
      </c>
      <c r="B15440" s="6">
        <v>240.99</v>
      </c>
      <c r="C15440" s="6">
        <v>253.50861</v>
      </c>
      <c r="D15440" s="6">
        <v>4.9381399708672599E-2</v>
      </c>
      <c r="E15440" s="4">
        <f t="shared" si="60"/>
        <v>7.559138968435726E-2</v>
      </c>
      <c r="F15440" s="4"/>
    </row>
    <row r="15441" spans="1:6" ht="13.2" x14ac:dyDescent="0.25">
      <c r="A15441" s="5">
        <v>44906.291666666664</v>
      </c>
      <c r="B15441" s="6">
        <v>242.78</v>
      </c>
      <c r="C15441" s="6">
        <v>248.84871999999999</v>
      </c>
      <c r="D15441" s="6">
        <v>2.43871859176128E-2</v>
      </c>
      <c r="E15441" s="4">
        <f t="shared" si="60"/>
        <v>7.1252641008859613E-2</v>
      </c>
      <c r="F15441" s="4"/>
    </row>
    <row r="15442" spans="1:6" ht="13.2" x14ac:dyDescent="0.25">
      <c r="A15442" s="5">
        <v>44906.333333333336</v>
      </c>
      <c r="B15442" s="6">
        <v>244.52</v>
      </c>
      <c r="C15442" s="6">
        <v>245.61177000000001</v>
      </c>
      <c r="D15442" s="6">
        <v>4.4451045648178696E-3</v>
      </c>
      <c r="E15442" s="4">
        <f t="shared" si="60"/>
        <v>6.7301214440185234E-2</v>
      </c>
      <c r="F15442" s="4"/>
    </row>
    <row r="15443" spans="1:6" ht="13.2" x14ac:dyDescent="0.25">
      <c r="A15443" s="5">
        <v>44906.375</v>
      </c>
      <c r="B15443" s="6">
        <v>231.79</v>
      </c>
      <c r="C15443" s="6">
        <v>242.80575999999999</v>
      </c>
      <c r="D15443" s="6">
        <v>4.5368610695232202E-2</v>
      </c>
      <c r="E15443" s="4">
        <f t="shared" si="60"/>
        <v>6.6641272761425938E-2</v>
      </c>
      <c r="F15443" s="4"/>
    </row>
    <row r="15444" spans="1:6" ht="13.2" x14ac:dyDescent="0.25">
      <c r="A15444" s="5">
        <v>44906.416666666664</v>
      </c>
      <c r="B15444" s="6">
        <v>223.54</v>
      </c>
      <c r="C15444" s="6">
        <v>240.01231999999999</v>
      </c>
      <c r="D15444" s="6">
        <v>6.8631143601295103E-2</v>
      </c>
      <c r="E15444" s="4">
        <f t="shared" si="60"/>
        <v>6.5300099463517489E-2</v>
      </c>
      <c r="F15444" s="4"/>
    </row>
    <row r="15445" spans="1:6" ht="13.2" x14ac:dyDescent="0.25">
      <c r="A15445" s="5">
        <v>44906.458333333336</v>
      </c>
      <c r="B15445" s="6">
        <v>221.54</v>
      </c>
      <c r="C15445" s="6">
        <v>240.37359000000001</v>
      </c>
      <c r="D15445" s="6">
        <v>7.8351328030670894E-2</v>
      </c>
      <c r="E15445" s="4">
        <f t="shared" si="60"/>
        <v>6.3884463483397033E-2</v>
      </c>
      <c r="F15445" s="4"/>
    </row>
    <row r="15446" spans="1:6" ht="13.2" x14ac:dyDescent="0.25">
      <c r="A15446" s="5">
        <v>44906.5</v>
      </c>
      <c r="B15446" s="6">
        <v>227.17</v>
      </c>
      <c r="C15446" s="6">
        <v>244.90328</v>
      </c>
      <c r="D15446" s="6">
        <v>7.2409320120171497E-2</v>
      </c>
      <c r="E15446" s="4">
        <f t="shared" si="60"/>
        <v>6.3300173871881082E-2</v>
      </c>
      <c r="F15446" s="4"/>
    </row>
    <row r="15447" spans="1:6" ht="13.2" x14ac:dyDescent="0.25">
      <c r="A15447" s="5">
        <v>44906.541666666664</v>
      </c>
      <c r="B15447" s="6">
        <v>231.75</v>
      </c>
      <c r="C15447" s="6">
        <v>249.46247</v>
      </c>
      <c r="D15447" s="6">
        <v>7.1002543989883496E-2</v>
      </c>
      <c r="E15447" s="4">
        <f t="shared" si="60"/>
        <v>6.6218027961136738E-2</v>
      </c>
      <c r="F15447" s="4"/>
    </row>
    <row r="15448" spans="1:6" ht="13.2" x14ac:dyDescent="0.25">
      <c r="A15448" s="5">
        <v>44906.583333333336</v>
      </c>
      <c r="B15448" s="6">
        <v>238.8</v>
      </c>
      <c r="C15448" s="6">
        <v>247.81193999999999</v>
      </c>
      <c r="D15448" s="6">
        <v>3.63660443479841E-2</v>
      </c>
      <c r="E15448" s="4">
        <f t="shared" si="60"/>
        <v>6.5322612363848134E-2</v>
      </c>
      <c r="F15448" s="4"/>
    </row>
    <row r="15449" spans="1:6" ht="13.2" x14ac:dyDescent="0.25">
      <c r="A15449" s="5">
        <v>44906.625</v>
      </c>
      <c r="B15449" s="6">
        <v>230.89</v>
      </c>
      <c r="C15449" s="6">
        <v>232.36949000000001</v>
      </c>
      <c r="D15449" s="6">
        <v>6.3669718429903398E-3</v>
      </c>
      <c r="E15449" s="4">
        <f t="shared" si="60"/>
        <v>6.4106086506217158E-2</v>
      </c>
      <c r="F15449" s="4"/>
    </row>
    <row r="15450" spans="1:6" ht="13.2" x14ac:dyDescent="0.25">
      <c r="A15450" s="5">
        <v>44906.666666666664</v>
      </c>
      <c r="B15450" s="6">
        <v>195.78</v>
      </c>
      <c r="C15450" s="6">
        <v>207.83723000000001</v>
      </c>
      <c r="D15450" s="6">
        <v>5.8012849767099001E-2</v>
      </c>
      <c r="E15450" s="4">
        <f t="shared" si="60"/>
        <v>6.5229910854918596E-2</v>
      </c>
      <c r="F15450" s="4"/>
    </row>
    <row r="15451" spans="1:6" ht="13.2" x14ac:dyDescent="0.25">
      <c r="A15451" s="5">
        <v>44906.708333333336</v>
      </c>
      <c r="B15451" s="6">
        <v>146.96</v>
      </c>
      <c r="C15451" s="6">
        <v>183.72766999999999</v>
      </c>
      <c r="D15451" s="6">
        <v>0.20012048266872301</v>
      </c>
      <c r="E15451" s="4">
        <f t="shared" si="60"/>
        <v>7.299082881556368E-2</v>
      </c>
      <c r="F15451" s="4"/>
    </row>
    <row r="15452" spans="1:6" ht="13.2" x14ac:dyDescent="0.25">
      <c r="A15452" s="5">
        <v>44906.75</v>
      </c>
      <c r="B15452" s="6">
        <v>141.04</v>
      </c>
      <c r="C15452" s="6">
        <v>172.30202</v>
      </c>
      <c r="D15452" s="6">
        <v>0.18143733892382599</v>
      </c>
      <c r="E15452" s="4">
        <f t="shared" si="60"/>
        <v>7.6989206574997665E-2</v>
      </c>
      <c r="F15452" s="4"/>
    </row>
    <row r="15453" spans="1:6" ht="13.2" x14ac:dyDescent="0.25">
      <c r="A15453" s="5">
        <v>44906.791666666664</v>
      </c>
      <c r="B15453" s="6">
        <v>147.25</v>
      </c>
      <c r="C15453" s="6">
        <v>173.86412000000001</v>
      </c>
      <c r="D15453" s="6">
        <v>0.15307425131763799</v>
      </c>
      <c r="E15453" s="4">
        <f t="shared" si="60"/>
        <v>7.7984738748688706E-2</v>
      </c>
      <c r="F15453" s="4"/>
    </row>
    <row r="15454" spans="1:6" ht="13.2" x14ac:dyDescent="0.25">
      <c r="A15454" s="5">
        <v>44906.833333333336</v>
      </c>
      <c r="B15454" s="6">
        <v>151.1</v>
      </c>
      <c r="C15454" s="6">
        <v>179.00913</v>
      </c>
      <c r="D15454" s="6">
        <v>0.15590897514556901</v>
      </c>
      <c r="E15454" s="4">
        <f t="shared" si="60"/>
        <v>7.9681330911297366E-2</v>
      </c>
      <c r="F15454" s="4"/>
    </row>
    <row r="15455" spans="1:6" ht="13.2" x14ac:dyDescent="0.25">
      <c r="A15455" s="5">
        <v>44906.875</v>
      </c>
      <c r="B15455" s="6">
        <v>151.91999999999999</v>
      </c>
      <c r="C15455" s="6">
        <v>182.89049</v>
      </c>
      <c r="D15455" s="6">
        <v>0.169338985313014</v>
      </c>
      <c r="E15455" s="4">
        <f t="shared" si="60"/>
        <v>8.1147421548461038E-2</v>
      </c>
      <c r="F15455" s="4"/>
    </row>
    <row r="15456" spans="1:6" ht="13.2" x14ac:dyDescent="0.25">
      <c r="A15456" s="5">
        <v>44906.916666666664</v>
      </c>
      <c r="B15456" s="6">
        <v>155.79</v>
      </c>
      <c r="C15456" s="6">
        <v>189.31712999999999</v>
      </c>
      <c r="D15456" s="6">
        <v>0.177095067942346</v>
      </c>
      <c r="E15456" s="4">
        <f t="shared" si="60"/>
        <v>8.1531864661098255E-2</v>
      </c>
      <c r="F15456" s="4"/>
    </row>
    <row r="15457" spans="1:6" ht="13.2" x14ac:dyDescent="0.25">
      <c r="A15457" s="5">
        <v>44906.958333333336</v>
      </c>
      <c r="B15457" s="6">
        <v>162.96</v>
      </c>
      <c r="C15457" s="6">
        <v>203.53563</v>
      </c>
      <c r="D15457" s="6">
        <v>0.19935394112568799</v>
      </c>
      <c r="E15457" s="4">
        <f t="shared" si="60"/>
        <v>8.0537289670045642E-2</v>
      </c>
      <c r="F15457" s="4"/>
    </row>
    <row r="15458" spans="1:6" ht="13.2" x14ac:dyDescent="0.25">
      <c r="A15458" s="5">
        <v>44904</v>
      </c>
      <c r="B15458" s="6">
        <v>242.84</v>
      </c>
      <c r="C15458" s="6">
        <v>211.09811999999999</v>
      </c>
      <c r="D15458" s="6">
        <v>0.15036552670388501</v>
      </c>
      <c r="E15458" s="4">
        <f t="shared" si="60"/>
        <v>8.4086219452406255E-2</v>
      </c>
      <c r="F15458" s="4"/>
    </row>
    <row r="15459" spans="1:6" ht="13.2" x14ac:dyDescent="0.25">
      <c r="A15459" s="5">
        <v>44904.041666666664</v>
      </c>
      <c r="B15459" s="6">
        <v>298.52</v>
      </c>
      <c r="C15459" s="6">
        <v>252.30046999999999</v>
      </c>
      <c r="D15459" s="6">
        <v>0.183192405467972</v>
      </c>
      <c r="E15459" s="4">
        <f t="shared" si="60"/>
        <v>9.1435445452572761E-2</v>
      </c>
      <c r="F15459" s="4"/>
    </row>
    <row r="15460" spans="1:6" ht="13.2" x14ac:dyDescent="0.25">
      <c r="A15460" s="5">
        <v>44904.083333333336</v>
      </c>
      <c r="B15460" s="6">
        <v>296.36</v>
      </c>
      <c r="C15460" s="6">
        <v>278.60557999999997</v>
      </c>
      <c r="D15460" s="6">
        <v>6.3726002903459505E-2</v>
      </c>
      <c r="E15460" s="4">
        <f t="shared" si="60"/>
        <v>9.2316417452378841E-2</v>
      </c>
      <c r="F15460" s="4"/>
    </row>
    <row r="15461" spans="1:6" ht="13.2" x14ac:dyDescent="0.25">
      <c r="A15461" s="5">
        <v>44904.125</v>
      </c>
      <c r="B15461" s="6">
        <v>301.95999999999998</v>
      </c>
      <c r="C15461" s="6">
        <v>283.78143</v>
      </c>
      <c r="D15461" s="6">
        <v>6.4058349413490395E-2</v>
      </c>
      <c r="E15461" s="4">
        <f t="shared" si="60"/>
        <v>9.4070926324350101E-2</v>
      </c>
      <c r="F15461" s="4"/>
    </row>
    <row r="15462" spans="1:6" ht="13.2" x14ac:dyDescent="0.25">
      <c r="A15462" s="5">
        <v>44904.166666666664</v>
      </c>
      <c r="B15462" s="6">
        <v>300.18</v>
      </c>
      <c r="C15462" s="6">
        <v>281.96143000000001</v>
      </c>
      <c r="D15462" s="6">
        <v>6.4613695568220095E-2</v>
      </c>
      <c r="E15462" s="4">
        <f t="shared" si="60"/>
        <v>9.5685393661668436E-2</v>
      </c>
      <c r="F15462" s="4"/>
    </row>
    <row r="15463" spans="1:6" ht="13.2" x14ac:dyDescent="0.25">
      <c r="A15463" s="5">
        <v>44904.208333333336</v>
      </c>
      <c r="B15463" s="6">
        <v>290.06</v>
      </c>
      <c r="C15463" s="6">
        <v>283.96974</v>
      </c>
      <c r="D15463" s="6">
        <v>2.1446862612896699E-2</v>
      </c>
      <c r="E15463" s="4">
        <f t="shared" si="60"/>
        <v>9.5768932820548228E-2</v>
      </c>
      <c r="F15463" s="4"/>
    </row>
    <row r="15464" spans="1:6" ht="13.2" x14ac:dyDescent="0.25">
      <c r="A15464" s="5">
        <v>44904.25</v>
      </c>
      <c r="B15464" s="6">
        <v>289.12</v>
      </c>
      <c r="C15464" s="6">
        <v>284.99308000000002</v>
      </c>
      <c r="D15464" s="6">
        <v>1.4480772655953499E-2</v>
      </c>
      <c r="E15464" s="4">
        <f t="shared" si="60"/>
        <v>9.431474002668494E-2</v>
      </c>
      <c r="F15464" s="4"/>
    </row>
    <row r="15465" spans="1:6" ht="13.2" x14ac:dyDescent="0.25">
      <c r="A15465" s="5">
        <v>44904.291666666664</v>
      </c>
      <c r="B15465" s="6">
        <v>277.87</v>
      </c>
      <c r="C15465" s="6">
        <v>281.49583000000001</v>
      </c>
      <c r="D15465" s="6">
        <v>1.2880581570249201E-2</v>
      </c>
      <c r="E15465" s="4">
        <f t="shared" si="60"/>
        <v>9.3835298178878132E-2</v>
      </c>
      <c r="F15465" s="4"/>
    </row>
    <row r="15466" spans="1:6" ht="13.2" x14ac:dyDescent="0.25">
      <c r="A15466" s="5">
        <v>44904.333333333336</v>
      </c>
      <c r="B15466" s="6">
        <v>271.56</v>
      </c>
      <c r="C15466" s="6">
        <v>277.30056999999999</v>
      </c>
      <c r="D15466" s="6">
        <v>2.0701616300319799E-2</v>
      </c>
      <c r="E15466" s="4">
        <f t="shared" si="60"/>
        <v>9.451265283452405E-2</v>
      </c>
      <c r="F15466" s="4"/>
    </row>
    <row r="15467" spans="1:6" ht="13.2" x14ac:dyDescent="0.25">
      <c r="A15467" s="5">
        <v>44904.375</v>
      </c>
      <c r="B15467" s="6">
        <v>251.87</v>
      </c>
      <c r="C15467" s="6">
        <v>274.14256999999998</v>
      </c>
      <c r="D15467" s="6">
        <v>8.12444780101097E-2</v>
      </c>
      <c r="E15467" s="4">
        <f t="shared" si="60"/>
        <v>9.6007480639310597E-2</v>
      </c>
      <c r="F15467" s="4"/>
    </row>
    <row r="15468" spans="1:6" ht="13.2" x14ac:dyDescent="0.25">
      <c r="A15468" s="5">
        <v>44904.416666666664</v>
      </c>
      <c r="B15468" s="6">
        <v>249.2</v>
      </c>
      <c r="C15468" s="6">
        <v>275.31126999999998</v>
      </c>
      <c r="D15468" s="6">
        <v>9.4842721113450906E-2</v>
      </c>
      <c r="E15468" s="4">
        <f t="shared" si="60"/>
        <v>9.70996297023171E-2</v>
      </c>
      <c r="F15468" s="4"/>
    </row>
    <row r="15469" spans="1:6" ht="13.2" x14ac:dyDescent="0.25">
      <c r="A15469" s="5">
        <v>44904.458333333336</v>
      </c>
      <c r="B15469" s="6">
        <v>253.38</v>
      </c>
      <c r="C15469" s="6">
        <v>275.31455999999997</v>
      </c>
      <c r="D15469" s="6">
        <v>7.9670904437455003E-2</v>
      </c>
      <c r="E15469" s="4">
        <f t="shared" si="60"/>
        <v>9.7154612052599773E-2</v>
      </c>
      <c r="F15469" s="4"/>
    </row>
    <row r="15470" spans="1:6" ht="13.2" x14ac:dyDescent="0.25">
      <c r="A15470" s="5">
        <v>44904.5</v>
      </c>
      <c r="B15470" s="6">
        <v>261.32</v>
      </c>
      <c r="C15470" s="6">
        <v>272.98802999999998</v>
      </c>
      <c r="D15470" s="6">
        <v>4.2741910698428698E-2</v>
      </c>
      <c r="E15470" s="4">
        <f t="shared" si="60"/>
        <v>9.5918469993360456E-2</v>
      </c>
      <c r="F15470" s="4"/>
    </row>
    <row r="15471" spans="1:6" ht="13.2" x14ac:dyDescent="0.25">
      <c r="A15471" s="5">
        <v>44904.541666666664</v>
      </c>
      <c r="B15471" s="6">
        <v>274.76</v>
      </c>
      <c r="C15471" s="6">
        <v>276.89463999999998</v>
      </c>
      <c r="D15471" s="6">
        <v>7.70921387282899E-3</v>
      </c>
      <c r="E15471" s="4">
        <f t="shared" si="60"/>
        <v>9.3281247905149856E-2</v>
      </c>
      <c r="F15471" s="4"/>
    </row>
    <row r="15472" spans="1:6" ht="13.2" x14ac:dyDescent="0.25">
      <c r="A15472" s="5">
        <v>44904.583333333336</v>
      </c>
      <c r="B15472" s="6">
        <v>278.27</v>
      </c>
      <c r="C15472" s="6">
        <v>285.05743999999999</v>
      </c>
      <c r="D15472" s="6">
        <v>2.38107800308597E-2</v>
      </c>
      <c r="E15472" s="4">
        <f t="shared" si="60"/>
        <v>9.2758111891936335E-2</v>
      </c>
      <c r="F15472" s="4"/>
    </row>
    <row r="15473" spans="1:6" ht="13.2" x14ac:dyDescent="0.25">
      <c r="A15473" s="5">
        <v>44904.625</v>
      </c>
      <c r="B15473" s="6">
        <v>270.20999999999998</v>
      </c>
      <c r="C15473" s="6">
        <v>267.79131999999998</v>
      </c>
      <c r="D15473" s="6">
        <v>9.03195816802424E-3</v>
      </c>
      <c r="E15473" s="4">
        <f t="shared" si="60"/>
        <v>9.286915298881275E-2</v>
      </c>
      <c r="F15473" s="4"/>
    </row>
    <row r="15474" spans="1:6" ht="13.2" x14ac:dyDescent="0.25">
      <c r="A15474" s="5">
        <v>44904.666666666664</v>
      </c>
      <c r="B15474" s="6">
        <v>234.8</v>
      </c>
      <c r="C15474" s="6">
        <v>220.28534999999999</v>
      </c>
      <c r="D15474" s="6">
        <v>6.5890219208858E-2</v>
      </c>
      <c r="E15474" s="4">
        <f t="shared" si="60"/>
        <v>9.3197376715552713E-2</v>
      </c>
      <c r="F15474" s="4"/>
    </row>
    <row r="15475" spans="1:6" ht="13.2" x14ac:dyDescent="0.25">
      <c r="A15475" s="5">
        <v>44904.708333333336</v>
      </c>
      <c r="B15475" s="6">
        <v>176.26</v>
      </c>
      <c r="C15475" s="6">
        <v>170.48308</v>
      </c>
      <c r="D15475" s="6">
        <v>3.3885591461627597E-2</v>
      </c>
      <c r="E15475" s="4">
        <f t="shared" si="60"/>
        <v>8.6270922915257064E-2</v>
      </c>
      <c r="F15475" s="4"/>
    </row>
    <row r="15476" spans="1:6" ht="13.2" x14ac:dyDescent="0.25">
      <c r="A15476" s="5">
        <v>44904.75</v>
      </c>
      <c r="B15476" s="6">
        <v>148.07</v>
      </c>
      <c r="C15476" s="6">
        <v>146.54515000000001</v>
      </c>
      <c r="D15476" s="6">
        <v>1.0405325594193901E-2</v>
      </c>
      <c r="E15476" s="4">
        <f t="shared" si="60"/>
        <v>7.9144589026522411E-2</v>
      </c>
      <c r="F15476" s="4"/>
    </row>
    <row r="15477" spans="1:6" ht="13.2" x14ac:dyDescent="0.25">
      <c r="A15477" s="5">
        <v>44904.791666666664</v>
      </c>
      <c r="B15477" s="6">
        <v>147.5</v>
      </c>
      <c r="C15477" s="6">
        <v>142.88515000000001</v>
      </c>
      <c r="D15477" s="6">
        <v>3.2297618051980802E-2</v>
      </c>
      <c r="E15477" s="4">
        <f t="shared" si="60"/>
        <v>7.4112229307120026E-2</v>
      </c>
      <c r="F15477" s="4"/>
    </row>
    <row r="15478" spans="1:6" ht="13.2" x14ac:dyDescent="0.25">
      <c r="A15478" s="5">
        <v>44904.833333333336</v>
      </c>
      <c r="B15478" s="6">
        <v>147.72999999999999</v>
      </c>
      <c r="C15478" s="6">
        <v>143.71823000000001</v>
      </c>
      <c r="D15478" s="6">
        <v>2.7914134483843701E-2</v>
      </c>
      <c r="E15478" s="4">
        <f t="shared" si="60"/>
        <v>6.8779110946214805E-2</v>
      </c>
      <c r="F15478" s="4"/>
    </row>
    <row r="15479" spans="1:6" ht="13.2" x14ac:dyDescent="0.25">
      <c r="A15479" s="5">
        <v>44904.875</v>
      </c>
      <c r="B15479" s="6">
        <v>146.65</v>
      </c>
      <c r="C15479" s="6">
        <v>145.80887000000001</v>
      </c>
      <c r="D15479" s="6">
        <v>5.7687162653410002E-3</v>
      </c>
      <c r="E15479" s="4">
        <f t="shared" si="60"/>
        <v>6.1963683069228427E-2</v>
      </c>
      <c r="F15479" s="4"/>
    </row>
    <row r="15480" spans="1:6" ht="13.2" x14ac:dyDescent="0.25">
      <c r="A15480" s="5">
        <v>44904.916666666664</v>
      </c>
      <c r="B15480" s="6">
        <v>146.27000000000001</v>
      </c>
      <c r="C15480" s="6">
        <v>152.11918</v>
      </c>
      <c r="D15480" s="6">
        <v>3.8451298514756503E-2</v>
      </c>
      <c r="E15480" s="4">
        <f t="shared" si="60"/>
        <v>5.618685934307887E-2</v>
      </c>
      <c r="F15480" s="4"/>
    </row>
    <row r="15481" spans="1:6" ht="13.2" x14ac:dyDescent="0.25">
      <c r="A15481" s="5">
        <v>44904.958333333336</v>
      </c>
      <c r="B15481" s="6">
        <v>156.75</v>
      </c>
      <c r="C15481" s="6">
        <v>169.96887000000001</v>
      </c>
      <c r="D15481" s="6">
        <v>7.7772300304167499E-2</v>
      </c>
      <c r="E15481" s="4">
        <f t="shared" si="60"/>
        <v>5.112095764218217E-2</v>
      </c>
      <c r="F15481" s="4"/>
    </row>
    <row r="15482" spans="1:6" ht="13.2" x14ac:dyDescent="0.25">
      <c r="A15482" s="5">
        <v>44905</v>
      </c>
      <c r="B15482" s="6">
        <v>203.06</v>
      </c>
      <c r="C15482" s="6">
        <v>244.11442</v>
      </c>
      <c r="D15482" s="6">
        <v>0.168176955707901</v>
      </c>
      <c r="E15482" s="4">
        <f t="shared" si="60"/>
        <v>5.186310051734952E-2</v>
      </c>
      <c r="F15482" s="4"/>
    </row>
    <row r="15483" spans="1:6" ht="13.2" x14ac:dyDescent="0.25">
      <c r="A15483" s="5">
        <v>44905.041666666664</v>
      </c>
      <c r="B15483" s="6">
        <v>270.14999999999998</v>
      </c>
      <c r="C15483" s="6">
        <v>269.73586</v>
      </c>
      <c r="D15483" s="6">
        <v>1.53535388286887E-3</v>
      </c>
      <c r="E15483" s="4">
        <f t="shared" si="60"/>
        <v>4.4294056701303562E-2</v>
      </c>
      <c r="F15483" s="4"/>
    </row>
    <row r="15484" spans="1:6" ht="13.2" x14ac:dyDescent="0.25">
      <c r="A15484" s="5">
        <v>44905.083333333336</v>
      </c>
      <c r="B15484" s="6">
        <v>288.07</v>
      </c>
      <c r="C15484" s="6">
        <v>281.41442999999998</v>
      </c>
      <c r="D15484" s="6">
        <v>2.3650421906225599E-2</v>
      </c>
      <c r="E15484" s="4">
        <f t="shared" si="60"/>
        <v>4.2624240826418809E-2</v>
      </c>
      <c r="F15484" s="4"/>
    </row>
    <row r="15485" spans="1:6" ht="13.2" x14ac:dyDescent="0.25">
      <c r="A15485" s="5">
        <v>44905.125</v>
      </c>
      <c r="B15485" s="6">
        <v>293.49</v>
      </c>
      <c r="C15485" s="6">
        <v>280.17005</v>
      </c>
      <c r="D15485" s="6">
        <v>4.7542376495988699E-2</v>
      </c>
      <c r="E15485" s="4">
        <f t="shared" si="60"/>
        <v>4.1936075288189573E-2</v>
      </c>
      <c r="F15485" s="4"/>
    </row>
    <row r="15486" spans="1:6" ht="13.2" x14ac:dyDescent="0.25">
      <c r="A15486" s="5">
        <v>44905.166666666664</v>
      </c>
      <c r="B15486" s="6">
        <v>297.98</v>
      </c>
      <c r="C15486" s="6">
        <v>275.16896000000003</v>
      </c>
      <c r="D15486" s="6">
        <v>8.2898303645876303E-2</v>
      </c>
      <c r="E15486" s="4">
        <f t="shared" si="60"/>
        <v>4.2697933958091912E-2</v>
      </c>
      <c r="F15486" s="4"/>
    </row>
    <row r="15487" spans="1:6" ht="13.2" x14ac:dyDescent="0.25">
      <c r="A15487" s="5">
        <v>44905.208333333336</v>
      </c>
      <c r="B15487" s="6">
        <v>301.85000000000002</v>
      </c>
      <c r="C15487" s="6">
        <v>274.56096000000002</v>
      </c>
      <c r="D15487" s="6">
        <v>9.9391552243989795E-2</v>
      </c>
      <c r="E15487" s="4">
        <f t="shared" si="60"/>
        <v>4.5945629359387459E-2</v>
      </c>
      <c r="F15487" s="4"/>
    </row>
    <row r="15488" spans="1:6" ht="13.2" x14ac:dyDescent="0.25">
      <c r="A15488" s="5">
        <v>44905.25</v>
      </c>
      <c r="B15488" s="6">
        <v>298.42</v>
      </c>
      <c r="C15488" s="6">
        <v>273.97172999999998</v>
      </c>
      <c r="D15488" s="6">
        <v>8.9236469762774495E-2</v>
      </c>
      <c r="E15488" s="4">
        <f t="shared" si="60"/>
        <v>4.906045007217167E-2</v>
      </c>
      <c r="F15488" s="4"/>
    </row>
    <row r="15489" spans="1:6" ht="13.2" x14ac:dyDescent="0.25">
      <c r="A15489" s="5">
        <v>44905.291666666664</v>
      </c>
      <c r="B15489" s="6">
        <v>291.91000000000003</v>
      </c>
      <c r="C15489" s="6">
        <v>269.09284000000002</v>
      </c>
      <c r="D15489" s="6">
        <v>8.47928915537106E-2</v>
      </c>
      <c r="E15489" s="4">
        <f t="shared" si="60"/>
        <v>5.2056796321482572E-2</v>
      </c>
      <c r="F15489" s="4"/>
    </row>
    <row r="15490" spans="1:6" ht="13.2" x14ac:dyDescent="0.25">
      <c r="A15490" s="5">
        <v>44905.333333333336</v>
      </c>
      <c r="B15490" s="6">
        <v>281.27</v>
      </c>
      <c r="C15490" s="6">
        <v>265.17290000000003</v>
      </c>
      <c r="D15490" s="6">
        <v>6.0704166979355503E-2</v>
      </c>
      <c r="E15490" s="4">
        <f t="shared" si="60"/>
        <v>5.3723569266442388E-2</v>
      </c>
      <c r="F15490" s="4"/>
    </row>
    <row r="15491" spans="1:6" ht="13.2" x14ac:dyDescent="0.25">
      <c r="A15491" s="5">
        <v>44905.375</v>
      </c>
      <c r="B15491" s="6">
        <v>268.98</v>
      </c>
      <c r="C15491" s="6">
        <v>262.30642</v>
      </c>
      <c r="D15491" s="6">
        <v>2.5441923991033101E-2</v>
      </c>
      <c r="E15491" s="4">
        <f t="shared" si="60"/>
        <v>5.1398462848980857E-2</v>
      </c>
      <c r="F15491" s="4"/>
    </row>
    <row r="15492" spans="1:6" ht="13.2" x14ac:dyDescent="0.25">
      <c r="A15492" s="5">
        <v>44905.416666666664</v>
      </c>
      <c r="B15492" s="6">
        <v>275.74</v>
      </c>
      <c r="C15492" s="6">
        <v>260.95368000000002</v>
      </c>
      <c r="D15492" s="6">
        <v>5.6662623037161103E-2</v>
      </c>
      <c r="E15492" s="4">
        <f t="shared" si="60"/>
        <v>4.9807625429135444E-2</v>
      </c>
      <c r="F15492" s="4"/>
    </row>
    <row r="15493" spans="1:6" ht="13.2" x14ac:dyDescent="0.25">
      <c r="A15493" s="5">
        <v>44905.458333333336</v>
      </c>
      <c r="B15493" s="6">
        <v>276.95999999999998</v>
      </c>
      <c r="C15493" s="6">
        <v>260.53518000000003</v>
      </c>
      <c r="D15493" s="6">
        <v>6.3042618659023095E-2</v>
      </c>
      <c r="E15493" s="4">
        <f t="shared" si="60"/>
        <v>4.911478018836745E-2</v>
      </c>
      <c r="F15493" s="4"/>
    </row>
    <row r="15494" spans="1:6" ht="13.2" x14ac:dyDescent="0.25">
      <c r="A15494" s="5">
        <v>44905.5</v>
      </c>
      <c r="B15494" s="6">
        <v>273.19</v>
      </c>
      <c r="C15494" s="6">
        <v>262.54741000000001</v>
      </c>
      <c r="D15494" s="6">
        <v>4.0535878834226401E-2</v>
      </c>
      <c r="E15494" s="4">
        <f t="shared" si="60"/>
        <v>4.9022862194025692E-2</v>
      </c>
      <c r="F15494" s="4"/>
    </row>
    <row r="15495" spans="1:6" ht="13.2" x14ac:dyDescent="0.25">
      <c r="A15495" s="5">
        <v>44905.541666666664</v>
      </c>
      <c r="B15495" s="6">
        <v>257.23</v>
      </c>
      <c r="C15495" s="6">
        <v>267.96839</v>
      </c>
      <c r="D15495" s="6">
        <v>4.0073345964425001E-2</v>
      </c>
      <c r="E15495" s="4">
        <f t="shared" si="60"/>
        <v>5.0371367697842194E-2</v>
      </c>
      <c r="F15495" s="4"/>
    </row>
    <row r="15496" spans="1:6" ht="13.2" x14ac:dyDescent="0.25">
      <c r="A15496" s="5">
        <v>44905.583333333336</v>
      </c>
      <c r="B15496" s="6">
        <v>243.12</v>
      </c>
      <c r="C15496" s="6">
        <v>271.00524999999999</v>
      </c>
      <c r="D15496" s="6">
        <v>0.102895608110912</v>
      </c>
      <c r="E15496" s="4">
        <f t="shared" si="60"/>
        <v>5.3666568867844371E-2</v>
      </c>
      <c r="F15496" s="4"/>
    </row>
    <row r="15497" spans="1:6" ht="13.2" x14ac:dyDescent="0.25">
      <c r="A15497" s="5">
        <v>44905.625</v>
      </c>
      <c r="B15497" s="6">
        <v>250.98</v>
      </c>
      <c r="C15497" s="6">
        <v>254.92267000000001</v>
      </c>
      <c r="D15497" s="6">
        <v>1.5466141163514399E-2</v>
      </c>
      <c r="E15497" s="4">
        <f t="shared" si="60"/>
        <v>5.3934659825989793E-2</v>
      </c>
      <c r="F15497" s="4"/>
    </row>
    <row r="15498" spans="1:6" ht="13.2" x14ac:dyDescent="0.25">
      <c r="A15498" s="5">
        <v>44905.666666666664</v>
      </c>
      <c r="B15498" s="6">
        <v>222.01</v>
      </c>
      <c r="C15498" s="6">
        <v>221.49919</v>
      </c>
      <c r="D15498" s="6">
        <v>2.3061483881724001E-3</v>
      </c>
      <c r="E15498" s="4">
        <f t="shared" si="60"/>
        <v>5.1285323541794547E-2</v>
      </c>
      <c r="F15498" s="4"/>
    </row>
    <row r="15499" spans="1:6" ht="13.2" x14ac:dyDescent="0.25">
      <c r="A15499" s="5">
        <v>44905.708333333336</v>
      </c>
      <c r="B15499" s="6">
        <v>188.32</v>
      </c>
      <c r="C15499" s="6">
        <v>187.92947000000001</v>
      </c>
      <c r="D15499" s="6">
        <v>2.0780668407141402E-3</v>
      </c>
      <c r="E15499" s="4">
        <f t="shared" si="60"/>
        <v>4.9960010015923151E-2</v>
      </c>
      <c r="F15499" s="4"/>
    </row>
    <row r="15500" spans="1:6" ht="13.2" x14ac:dyDescent="0.25">
      <c r="A15500" s="5">
        <v>44905.75</v>
      </c>
      <c r="B15500" s="6">
        <v>165.04</v>
      </c>
      <c r="C15500" s="6">
        <v>171.44575</v>
      </c>
      <c r="D15500" s="6">
        <v>3.7363130902924098E-2</v>
      </c>
      <c r="E15500" s="4">
        <f t="shared" si="60"/>
        <v>5.108325190378691E-2</v>
      </c>
      <c r="F15500" s="4"/>
    </row>
    <row r="15501" spans="1:6" ht="13.2" x14ac:dyDescent="0.25">
      <c r="A15501" s="5">
        <v>44905.791666666664</v>
      </c>
      <c r="B15501" s="6">
        <v>156.02000000000001</v>
      </c>
      <c r="C15501" s="6">
        <v>168.69239999999999</v>
      </c>
      <c r="D15501" s="6">
        <v>7.5121345122838801E-2</v>
      </c>
      <c r="E15501" s="4">
        <f t="shared" si="60"/>
        <v>5.286757386507266E-2</v>
      </c>
      <c r="F15501" s="4"/>
    </row>
    <row r="15502" spans="1:6" ht="13.2" x14ac:dyDescent="0.25">
      <c r="A15502" s="5">
        <v>44905.833333333336</v>
      </c>
      <c r="B15502" s="6">
        <v>159.74</v>
      </c>
      <c r="C15502" s="6">
        <v>170.18165999999999</v>
      </c>
      <c r="D15502" s="6">
        <v>6.1355965149241E-2</v>
      </c>
      <c r="E15502" s="4">
        <f t="shared" si="60"/>
        <v>5.426098347613089E-2</v>
      </c>
      <c r="F15502" s="4"/>
    </row>
    <row r="15503" spans="1:6" ht="13.2" x14ac:dyDescent="0.25">
      <c r="A15503" s="5">
        <v>44905.875</v>
      </c>
      <c r="B15503" s="6">
        <v>162.96</v>
      </c>
      <c r="C15503" s="6">
        <v>176.84701999999999</v>
      </c>
      <c r="D15503" s="6">
        <v>7.8525609309107805E-2</v>
      </c>
      <c r="E15503" s="4">
        <f t="shared" si="60"/>
        <v>5.7292520686287839E-2</v>
      </c>
      <c r="F15503" s="4"/>
    </row>
    <row r="15504" spans="1:6" ht="13.2" x14ac:dyDescent="0.25">
      <c r="A15504" s="5">
        <v>44905.916666666664</v>
      </c>
      <c r="B15504" s="6">
        <v>169.99</v>
      </c>
      <c r="C15504" s="6">
        <v>190.70361</v>
      </c>
      <c r="D15504" s="6">
        <v>0.108616769236827</v>
      </c>
      <c r="E15504" s="4">
        <f t="shared" si="60"/>
        <v>6.0216081966374103E-2</v>
      </c>
      <c r="F15504" s="4"/>
    </row>
    <row r="15505" spans="1:6" ht="13.2" x14ac:dyDescent="0.25">
      <c r="A15505" s="5">
        <v>44905.958333333336</v>
      </c>
      <c r="B15505" s="6">
        <v>174.95</v>
      </c>
      <c r="C15505" s="6">
        <v>211.66337999999999</v>
      </c>
      <c r="D15505" s="6">
        <v>0.17345173265210001</v>
      </c>
      <c r="E15505" s="4">
        <f t="shared" si="60"/>
        <v>6.4202724980871304E-2</v>
      </c>
      <c r="F15505" s="4"/>
    </row>
    <row r="15506" spans="1:6" ht="13.2" x14ac:dyDescent="0.25">
      <c r="A15506" s="5">
        <v>44906</v>
      </c>
      <c r="B15506" s="6">
        <v>212.71</v>
      </c>
      <c r="C15506" s="6">
        <v>227.17532</v>
      </c>
      <c r="D15506" s="6">
        <v>6.3674698466365004E-2</v>
      </c>
      <c r="E15506" s="4">
        <f t="shared" si="60"/>
        <v>5.9848464262473956E-2</v>
      </c>
      <c r="F15506" s="4"/>
    </row>
    <row r="15507" spans="1:6" ht="13.2" x14ac:dyDescent="0.25">
      <c r="A15507" s="5">
        <v>44906.041666666664</v>
      </c>
      <c r="B15507" s="6">
        <v>248.47</v>
      </c>
      <c r="C15507" s="6">
        <v>252.22621000000001</v>
      </c>
      <c r="D15507" s="6">
        <v>1.4892227100426999E-2</v>
      </c>
      <c r="E15507" s="4">
        <f t="shared" si="60"/>
        <v>6.0405000646538885E-2</v>
      </c>
      <c r="F15507" s="4"/>
    </row>
    <row r="15508" spans="1:6" ht="13.2" x14ac:dyDescent="0.25">
      <c r="A15508" s="5">
        <v>44906.083333333336</v>
      </c>
      <c r="B15508" s="6">
        <v>253.29</v>
      </c>
      <c r="C15508" s="6">
        <v>267.59287999999998</v>
      </c>
      <c r="D15508" s="6">
        <v>5.34501515884876E-2</v>
      </c>
      <c r="E15508" s="4">
        <f t="shared" si="60"/>
        <v>6.164665604996647E-2</v>
      </c>
      <c r="F15508" s="4"/>
    </row>
    <row r="15509" spans="1:6" ht="13.2" x14ac:dyDescent="0.25">
      <c r="A15509" s="5">
        <v>44906.125</v>
      </c>
      <c r="B15509" s="6">
        <v>259.60000000000002</v>
      </c>
      <c r="C15509" s="6">
        <v>269.14627999999999</v>
      </c>
      <c r="D15509" s="6">
        <v>3.5468742127886602E-2</v>
      </c>
      <c r="E15509" s="4">
        <f t="shared" si="60"/>
        <v>6.1143587951295549E-2</v>
      </c>
      <c r="F15509" s="4"/>
    </row>
    <row r="15510" spans="1:6" ht="13.2" x14ac:dyDescent="0.25">
      <c r="A15510" s="5">
        <v>44906.166666666664</v>
      </c>
      <c r="B15510" s="6">
        <v>265.36</v>
      </c>
      <c r="C15510" s="6">
        <v>262.96444000000002</v>
      </c>
      <c r="D15510" s="6">
        <v>9.1098248873497396E-3</v>
      </c>
      <c r="E15510" s="4">
        <f t="shared" si="60"/>
        <v>5.8069068003023618E-2</v>
      </c>
      <c r="F15510" s="4"/>
    </row>
    <row r="15511" spans="1:6" ht="13.2" x14ac:dyDescent="0.25">
      <c r="A15511" s="5">
        <v>44906.208333333336</v>
      </c>
      <c r="B15511" s="6">
        <v>250.24</v>
      </c>
      <c r="C15511" s="6">
        <v>260.01544999999999</v>
      </c>
      <c r="D15511" s="6">
        <v>3.75956505661489E-2</v>
      </c>
      <c r="E15511" s="4">
        <f t="shared" si="60"/>
        <v>5.5494238766446914E-2</v>
      </c>
      <c r="F15511" s="4"/>
    </row>
    <row r="15512" spans="1:6" ht="13.2" x14ac:dyDescent="0.25">
      <c r="A15512" s="5">
        <v>44906.25</v>
      </c>
      <c r="B15512" s="6">
        <v>240.99</v>
      </c>
      <c r="C15512" s="6">
        <v>256.87592999999998</v>
      </c>
      <c r="D15512" s="6">
        <v>6.1842812598284197E-2</v>
      </c>
      <c r="E15512" s="4">
        <f t="shared" si="60"/>
        <v>5.4352836384593151E-2</v>
      </c>
      <c r="F15512" s="4"/>
    </row>
    <row r="15513" spans="1:6" ht="13.2" x14ac:dyDescent="0.25">
      <c r="A15513" s="5">
        <v>44906.291666666664</v>
      </c>
      <c r="B15513" s="6">
        <v>242.78</v>
      </c>
      <c r="C15513" s="6">
        <v>247.24277000000001</v>
      </c>
      <c r="D15513" s="6">
        <v>1.8050153701157701E-2</v>
      </c>
      <c r="E15513" s="4">
        <f t="shared" si="60"/>
        <v>5.1571888974070113E-2</v>
      </c>
      <c r="F15513" s="4"/>
    </row>
    <row r="15514" spans="1:6" ht="13.2" x14ac:dyDescent="0.25">
      <c r="A15514" s="5">
        <v>44906.333333333336</v>
      </c>
      <c r="B15514" s="6">
        <v>244.52</v>
      </c>
      <c r="C15514" s="6">
        <v>239.92032</v>
      </c>
      <c r="D15514" s="6">
        <v>1.9171698337181301E-2</v>
      </c>
      <c r="E15514" s="4">
        <f t="shared" si="60"/>
        <v>4.984136944731285E-2</v>
      </c>
      <c r="F15514" s="4"/>
    </row>
    <row r="15515" spans="1:6" ht="13.2" x14ac:dyDescent="0.25">
      <c r="A15515" s="5">
        <v>44906.375</v>
      </c>
      <c r="B15515" s="6">
        <v>231.79</v>
      </c>
      <c r="C15515" s="6">
        <v>238.87260000000001</v>
      </c>
      <c r="D15515" s="6">
        <v>2.96501147473591E-2</v>
      </c>
      <c r="E15515" s="4">
        <f t="shared" si="60"/>
        <v>5.0016710728826436E-2</v>
      </c>
      <c r="F15515" s="4"/>
    </row>
    <row r="15516" spans="1:6" ht="13.2" x14ac:dyDescent="0.25">
      <c r="A15516" s="5">
        <v>44906.416666666664</v>
      </c>
      <c r="B15516" s="6">
        <v>223.54</v>
      </c>
      <c r="C15516" s="6">
        <v>240.53939</v>
      </c>
      <c r="D15516" s="6">
        <v>7.0671959382619207E-2</v>
      </c>
      <c r="E15516" s="4">
        <f t="shared" si="60"/>
        <v>5.0600433076553868E-2</v>
      </c>
      <c r="F15516" s="4"/>
    </row>
    <row r="15517" spans="1:6" ht="13.2" x14ac:dyDescent="0.25">
      <c r="A15517" s="5">
        <v>44906.458333333336</v>
      </c>
      <c r="B15517" s="6">
        <v>221.54</v>
      </c>
      <c r="C15517" s="6">
        <v>241.03870000000001</v>
      </c>
      <c r="D15517" s="6">
        <v>8.0894478770421496E-2</v>
      </c>
      <c r="E15517" s="4">
        <f t="shared" si="60"/>
        <v>5.1344260581195462E-2</v>
      </c>
      <c r="F15517" s="4"/>
    </row>
    <row r="15518" spans="1:6" ht="13.2" x14ac:dyDescent="0.25">
      <c r="A15518" s="5">
        <v>44906.5</v>
      </c>
      <c r="B15518" s="6">
        <v>227.17</v>
      </c>
      <c r="C15518" s="6">
        <v>242.47063</v>
      </c>
      <c r="D15518" s="6">
        <v>6.3103024065223903E-2</v>
      </c>
      <c r="E15518" s="4">
        <f t="shared" si="60"/>
        <v>5.228455829915369E-2</v>
      </c>
      <c r="F15518" s="4"/>
    </row>
    <row r="15519" spans="1:6" ht="13.2" x14ac:dyDescent="0.25">
      <c r="A15519" s="5">
        <v>44906.541666666664</v>
      </c>
      <c r="B15519" s="6">
        <v>231.75</v>
      </c>
      <c r="C15519" s="6">
        <v>247.0446</v>
      </c>
      <c r="D15519" s="6">
        <v>6.1910278548893603E-2</v>
      </c>
      <c r="E15519" s="4">
        <f t="shared" si="60"/>
        <v>5.3194430490173222E-2</v>
      </c>
      <c r="F15519" s="4"/>
    </row>
    <row r="15520" spans="1:6" ht="13.2" x14ac:dyDescent="0.25">
      <c r="A15520" s="5">
        <v>44906.583333333336</v>
      </c>
      <c r="B15520" s="6">
        <v>238.8</v>
      </c>
      <c r="C15520" s="6">
        <v>249.56800000000001</v>
      </c>
      <c r="D15520" s="6">
        <v>4.3146557250929599E-2</v>
      </c>
      <c r="E15520" s="4">
        <f t="shared" si="60"/>
        <v>5.0704886704340618E-2</v>
      </c>
      <c r="F15520" s="4"/>
    </row>
    <row r="15521" spans="1:6" ht="13.2" x14ac:dyDescent="0.25">
      <c r="A15521" s="5">
        <v>44906.625</v>
      </c>
      <c r="B15521" s="6">
        <v>230.89</v>
      </c>
      <c r="C15521" s="6">
        <v>237.09744000000001</v>
      </c>
      <c r="D15521" s="6">
        <v>2.6180965935355599E-2</v>
      </c>
      <c r="E15521" s="4">
        <f t="shared" si="60"/>
        <v>5.1151337736500664E-2</v>
      </c>
      <c r="F15521" s="4"/>
    </row>
    <row r="15522" spans="1:6" ht="13.2" x14ac:dyDescent="0.25">
      <c r="A15522" s="5">
        <v>44906.666666666664</v>
      </c>
      <c r="B15522" s="6">
        <v>195.78</v>
      </c>
      <c r="C15522" s="6">
        <v>211.16193000000001</v>
      </c>
      <c r="D15522" s="6">
        <v>7.2844238542430495E-2</v>
      </c>
      <c r="E15522" s="4">
        <f t="shared" si="60"/>
        <v>5.4090424826261418E-2</v>
      </c>
      <c r="F15522" s="4"/>
    </row>
    <row r="15523" spans="1:6" ht="13.2" x14ac:dyDescent="0.25">
      <c r="A15523" s="5">
        <v>44906.708333333336</v>
      </c>
      <c r="B15523" s="6">
        <v>146.96</v>
      </c>
      <c r="C15523" s="6">
        <v>182.49946</v>
      </c>
      <c r="D15523" s="6">
        <v>0.19473734333241299</v>
      </c>
      <c r="E15523" s="4">
        <f t="shared" si="60"/>
        <v>6.2117894680082199E-2</v>
      </c>
      <c r="F15523" s="4"/>
    </row>
    <row r="15524" spans="1:6" ht="13.2" x14ac:dyDescent="0.25">
      <c r="A15524" s="5">
        <v>44906.75</v>
      </c>
      <c r="B15524" s="6">
        <v>141.04</v>
      </c>
      <c r="C15524" s="6">
        <v>166.45307</v>
      </c>
      <c r="D15524" s="6">
        <v>0.15267408405263999</v>
      </c>
      <c r="E15524" s="4">
        <f t="shared" si="60"/>
        <v>6.6922517727987033E-2</v>
      </c>
      <c r="F15524" s="4"/>
    </row>
    <row r="15525" spans="1:6" ht="13.2" x14ac:dyDescent="0.25">
      <c r="A15525" s="5">
        <v>44906.791666666664</v>
      </c>
      <c r="B15525" s="6">
        <v>147.25</v>
      </c>
      <c r="C15525" s="6">
        <v>165.86148</v>
      </c>
      <c r="D15525" s="6">
        <v>0.112210984732561</v>
      </c>
      <c r="E15525" s="4">
        <f t="shared" si="60"/>
        <v>6.8467919378392125E-2</v>
      </c>
      <c r="F15525" s="4"/>
    </row>
    <row r="15526" spans="1:6" ht="13.2" x14ac:dyDescent="0.25">
      <c r="A15526" s="5">
        <v>44906.833333333336</v>
      </c>
      <c r="B15526" s="6">
        <v>151.1</v>
      </c>
      <c r="C15526" s="6">
        <v>172.19882999999999</v>
      </c>
      <c r="D15526" s="6">
        <v>0.122525977673599</v>
      </c>
      <c r="E15526" s="4">
        <f t="shared" si="60"/>
        <v>7.1016669900240373E-2</v>
      </c>
      <c r="F15526" s="4"/>
    </row>
    <row r="15527" spans="1:6" ht="13.2" x14ac:dyDescent="0.25">
      <c r="A15527" s="5">
        <v>44906.875</v>
      </c>
      <c r="B15527" s="6">
        <v>151.91999999999999</v>
      </c>
      <c r="C15527" s="6">
        <v>177.59509</v>
      </c>
      <c r="D15527" s="6">
        <v>0.14457094506385201</v>
      </c>
      <c r="E15527" s="4">
        <f t="shared" si="60"/>
        <v>7.376855889002136E-2</v>
      </c>
      <c r="F15527" s="4"/>
    </row>
    <row r="15528" spans="1:6" ht="13.2" x14ac:dyDescent="0.25">
      <c r="A15528" s="5">
        <v>44906.916666666664</v>
      </c>
      <c r="B15528" s="6">
        <v>155.79</v>
      </c>
      <c r="C15528" s="6">
        <v>184.15862999999999</v>
      </c>
      <c r="D15528" s="6">
        <v>0.15404453215143901</v>
      </c>
      <c r="E15528" s="4">
        <f t="shared" si="60"/>
        <v>7.5661382344796871E-2</v>
      </c>
      <c r="F15528" s="4"/>
    </row>
    <row r="15529" spans="1:6" ht="13.2" x14ac:dyDescent="0.25">
      <c r="A15529" s="5">
        <v>44906.958333333336</v>
      </c>
      <c r="B15529" s="6">
        <v>162.96</v>
      </c>
      <c r="C15529" s="6">
        <v>199.14525</v>
      </c>
      <c r="D15529" s="6">
        <v>0.18170280235154901</v>
      </c>
      <c r="E15529" s="4">
        <f t="shared" si="60"/>
        <v>7.600517691560725E-2</v>
      </c>
      <c r="F15529" s="4"/>
    </row>
    <row r="15530" spans="1:6" ht="13.2" x14ac:dyDescent="0.25">
      <c r="A15530" s="5">
        <v>44907</v>
      </c>
      <c r="B15530" s="6">
        <v>208.18</v>
      </c>
      <c r="C15530" s="6">
        <v>214.41202000000001</v>
      </c>
      <c r="D15530" s="6">
        <v>2.9065627943806498E-2</v>
      </c>
      <c r="E15530" s="4">
        <f t="shared" si="60"/>
        <v>7.4563132310500643E-2</v>
      </c>
      <c r="F15530" s="4"/>
    </row>
    <row r="15531" spans="1:6" ht="13.2" x14ac:dyDescent="0.25">
      <c r="A15531" s="5">
        <v>44907.041666666664</v>
      </c>
      <c r="B15531" s="6">
        <v>235.46</v>
      </c>
      <c r="C15531" s="6">
        <v>240.89913000000001</v>
      </c>
      <c r="D15531" s="6">
        <v>2.2578454309901401E-2</v>
      </c>
      <c r="E15531" s="4">
        <f t="shared" si="60"/>
        <v>7.4883391777562078E-2</v>
      </c>
      <c r="F15531" s="4"/>
    </row>
    <row r="15532" spans="1:6" ht="13.2" x14ac:dyDescent="0.25">
      <c r="A15532" s="5">
        <v>44907.083333333336</v>
      </c>
      <c r="B15532" s="6">
        <v>245.28</v>
      </c>
      <c r="C15532" s="6">
        <v>250.22005999999999</v>
      </c>
      <c r="D15532" s="6">
        <v>1.9742861543554799E-2</v>
      </c>
      <c r="E15532" s="4">
        <f t="shared" si="60"/>
        <v>7.3478921359023203E-2</v>
      </c>
      <c r="F15532" s="4"/>
    </row>
    <row r="15533" spans="1:6" ht="13.2" x14ac:dyDescent="0.25">
      <c r="A15533" s="5">
        <v>44907.125</v>
      </c>
      <c r="B15533" s="6">
        <v>248.89</v>
      </c>
      <c r="C15533" s="6">
        <v>247.72137000000001</v>
      </c>
      <c r="D15533" s="6">
        <v>4.7175179113533002E-3</v>
      </c>
      <c r="E15533" s="4">
        <f t="shared" si="60"/>
        <v>7.2197620350000977E-2</v>
      </c>
      <c r="F15533" s="4"/>
    </row>
    <row r="15534" spans="1:6" ht="13.2" x14ac:dyDescent="0.25">
      <c r="A15534" s="5">
        <v>44907.166666666664</v>
      </c>
      <c r="B15534" s="6">
        <v>255.3</v>
      </c>
      <c r="C15534" s="6">
        <v>243.48293000000001</v>
      </c>
      <c r="D15534" s="6">
        <v>4.8533463927019398E-2</v>
      </c>
      <c r="E15534" s="4">
        <f t="shared" si="60"/>
        <v>7.3840271976653882E-2</v>
      </c>
      <c r="F15534" s="4"/>
    </row>
    <row r="15535" spans="1:6" ht="13.2" x14ac:dyDescent="0.25">
      <c r="A15535" s="5">
        <v>44907.208333333336</v>
      </c>
      <c r="B15535" s="6">
        <v>257.68</v>
      </c>
      <c r="C15535" s="6">
        <v>241.61574999999999</v>
      </c>
      <c r="D15535" s="6">
        <v>6.64867666946381E-2</v>
      </c>
      <c r="E15535" s="4">
        <f t="shared" si="60"/>
        <v>7.5044068482007606E-2</v>
      </c>
      <c r="F15535" s="4"/>
    </row>
    <row r="15536" spans="1:6" ht="13.2" x14ac:dyDescent="0.25">
      <c r="A15536" s="5">
        <v>44907.25</v>
      </c>
      <c r="B15536" s="6">
        <v>240.44</v>
      </c>
      <c r="C15536" s="6">
        <v>237.88432</v>
      </c>
      <c r="D15536" s="6">
        <v>1.0743373081504399E-2</v>
      </c>
      <c r="E15536" s="4">
        <f t="shared" si="60"/>
        <v>7.2914925168808445E-2</v>
      </c>
      <c r="F15536" s="4"/>
    </row>
    <row r="15537" spans="1:6" ht="13.2" x14ac:dyDescent="0.25">
      <c r="A15537" s="5">
        <v>44907.291666666664</v>
      </c>
      <c r="B15537" s="6">
        <v>237.12</v>
      </c>
      <c r="C15537" s="6">
        <v>230.20528999999999</v>
      </c>
      <c r="D15537" s="6">
        <v>3.00371464096242E-2</v>
      </c>
      <c r="E15537" s="4">
        <f t="shared" si="60"/>
        <v>7.3414383198327882E-2</v>
      </c>
      <c r="F15537" s="4"/>
    </row>
    <row r="15538" spans="1:6" ht="13.2" x14ac:dyDescent="0.25">
      <c r="A15538" s="5">
        <v>44907.333333333336</v>
      </c>
      <c r="B15538" s="6">
        <v>231.02</v>
      </c>
      <c r="C15538" s="6">
        <v>225.19774000000001</v>
      </c>
      <c r="D15538" s="6">
        <v>2.5853989476093301E-2</v>
      </c>
      <c r="E15538" s="4">
        <f t="shared" si="60"/>
        <v>7.3692811995782551E-2</v>
      </c>
      <c r="F15538" s="4"/>
    </row>
    <row r="15539" spans="1:6" ht="13.2" x14ac:dyDescent="0.25">
      <c r="A15539" s="5">
        <v>44907.375</v>
      </c>
      <c r="B15539" s="6">
        <v>237.44</v>
      </c>
      <c r="C15539" s="6">
        <v>224.69448</v>
      </c>
      <c r="D15539" s="6">
        <v>5.6723778884109601E-2</v>
      </c>
      <c r="E15539" s="4">
        <f t="shared" si="60"/>
        <v>7.4820881334813821E-2</v>
      </c>
      <c r="F15539" s="4"/>
    </row>
    <row r="15540" spans="1:6" ht="13.2" x14ac:dyDescent="0.25">
      <c r="A15540" s="5">
        <v>44907.416666666664</v>
      </c>
      <c r="B15540" s="6">
        <v>253.63</v>
      </c>
      <c r="C15540" s="6">
        <v>229.51506000000001</v>
      </c>
      <c r="D15540" s="6">
        <v>0.105069096555145</v>
      </c>
      <c r="E15540" s="4">
        <f t="shared" si="60"/>
        <v>7.6254095383669063E-2</v>
      </c>
      <c r="F15540" s="4"/>
    </row>
    <row r="15541" spans="1:6" ht="13.2" x14ac:dyDescent="0.25">
      <c r="A15541" s="5">
        <v>44907.458333333336</v>
      </c>
      <c r="B15541" s="6">
        <v>269.07</v>
      </c>
      <c r="C15541" s="6">
        <v>235.29919000000001</v>
      </c>
      <c r="D15541" s="6">
        <v>0.14352284850619301</v>
      </c>
      <c r="E15541" s="4">
        <f t="shared" si="60"/>
        <v>7.8863610789326216E-2</v>
      </c>
      <c r="F15541" s="4"/>
    </row>
    <row r="15542" spans="1:6" ht="13.2" x14ac:dyDescent="0.25">
      <c r="A15542" s="5">
        <v>44907.5</v>
      </c>
      <c r="B15542" s="6">
        <v>263.64</v>
      </c>
      <c r="C15542" s="6">
        <v>239.32955000000001</v>
      </c>
      <c r="D15542" s="6">
        <v>0.101577302092449</v>
      </c>
      <c r="E15542" s="4">
        <f t="shared" si="60"/>
        <v>8.0466705707127259E-2</v>
      </c>
      <c r="F15542" s="4"/>
    </row>
    <row r="15543" spans="1:6" ht="13.2" x14ac:dyDescent="0.25">
      <c r="A15543" s="5">
        <v>44907.541666666664</v>
      </c>
      <c r="B15543" s="6">
        <v>264.60000000000002</v>
      </c>
      <c r="C15543" s="6">
        <v>240.96222</v>
      </c>
      <c r="D15543" s="6">
        <v>9.8097452787412096E-2</v>
      </c>
      <c r="E15543" s="4">
        <f t="shared" si="60"/>
        <v>8.1974504633732209E-2</v>
      </c>
      <c r="F15543" s="4"/>
    </row>
    <row r="15544" spans="1:6" ht="13.2" x14ac:dyDescent="0.25">
      <c r="A15544" s="5">
        <v>44907.583333333336</v>
      </c>
      <c r="B15544" s="6">
        <v>261.88</v>
      </c>
      <c r="C15544" s="6">
        <v>236.18996000000001</v>
      </c>
      <c r="D15544" s="6">
        <v>0.108768552228045</v>
      </c>
      <c r="E15544" s="4">
        <f t="shared" si="60"/>
        <v>8.4708754424445351E-2</v>
      </c>
      <c r="F15544" s="4"/>
    </row>
    <row r="15545" spans="1:6" ht="13.2" x14ac:dyDescent="0.25">
      <c r="A15545" s="5">
        <v>44907.625</v>
      </c>
      <c r="B15545" s="6">
        <v>285.41000000000003</v>
      </c>
      <c r="C15545" s="6">
        <v>216.84272999999999</v>
      </c>
      <c r="D15545" s="6">
        <v>0.31620737296565099</v>
      </c>
      <c r="E15545" s="4">
        <f t="shared" si="60"/>
        <v>9.6793188050707649E-2</v>
      </c>
      <c r="F15545" s="4"/>
    </row>
    <row r="15546" spans="1:6" ht="13.2" x14ac:dyDescent="0.25">
      <c r="A15546" s="5">
        <v>44907.666666666664</v>
      </c>
      <c r="B15546" s="6">
        <v>261.19</v>
      </c>
      <c r="C15546" s="6">
        <v>186.86337</v>
      </c>
      <c r="D15546" s="6">
        <v>0.39775922910948203</v>
      </c>
      <c r="E15546" s="4">
        <f t="shared" si="60"/>
        <v>0.11033131265766816</v>
      </c>
      <c r="F15546" s="4"/>
    </row>
    <row r="15547" spans="1:6" ht="13.2" x14ac:dyDescent="0.25">
      <c r="A15547" s="5">
        <v>44907.708333333336</v>
      </c>
      <c r="B15547" s="6">
        <v>212.97</v>
      </c>
      <c r="C15547" s="6">
        <v>157.66027</v>
      </c>
      <c r="D15547" s="6">
        <v>0.35081590308071903</v>
      </c>
      <c r="E15547" s="4">
        <f t="shared" si="60"/>
        <v>0.11683458598051423</v>
      </c>
      <c r="F15547" s="4"/>
    </row>
    <row r="15548" spans="1:6" ht="13.2" x14ac:dyDescent="0.25">
      <c r="A15548" s="5">
        <v>44907.75</v>
      </c>
      <c r="B15548" s="6">
        <v>195.14</v>
      </c>
      <c r="C15548" s="6">
        <v>141.56926000000001</v>
      </c>
      <c r="D15548" s="6">
        <v>0.37840658346310402</v>
      </c>
      <c r="E15548" s="4">
        <f t="shared" si="60"/>
        <v>0.12624010678928355</v>
      </c>
      <c r="F15548" s="4"/>
    </row>
    <row r="15549" spans="1:6" ht="13.2" x14ac:dyDescent="0.25">
      <c r="A15549" s="5">
        <v>44907.791666666664</v>
      </c>
      <c r="B15549" s="6">
        <v>192.08</v>
      </c>
      <c r="C15549" s="6">
        <v>137.32194999999999</v>
      </c>
      <c r="D15549" s="6">
        <v>0.39875671733470103</v>
      </c>
      <c r="E15549" s="4">
        <f t="shared" si="60"/>
        <v>0.13817951231437273</v>
      </c>
      <c r="F15549" s="4"/>
    </row>
    <row r="15550" spans="1:6" ht="13.2" x14ac:dyDescent="0.25">
      <c r="A15550" s="5">
        <v>44907.833333333336</v>
      </c>
      <c r="B15550" s="6">
        <v>192.33</v>
      </c>
      <c r="C15550" s="6">
        <v>138.29354000000001</v>
      </c>
      <c r="D15550" s="6">
        <v>0.390737412607993</v>
      </c>
      <c r="E15550" s="4">
        <f t="shared" si="60"/>
        <v>0.14935498876997247</v>
      </c>
      <c r="F15550" s="4"/>
    </row>
    <row r="15551" spans="1:6" ht="13.2" x14ac:dyDescent="0.25">
      <c r="A15551" s="5">
        <v>44907.875</v>
      </c>
      <c r="B15551" s="6">
        <v>196.55</v>
      </c>
      <c r="C15551" s="6">
        <v>140.91006999999999</v>
      </c>
      <c r="D15551" s="6">
        <v>0.39486127570584501</v>
      </c>
      <c r="E15551" s="4">
        <f t="shared" si="60"/>
        <v>0.1597837525467222</v>
      </c>
      <c r="F15551" s="4"/>
    </row>
    <row r="15552" spans="1:6" ht="13.2" x14ac:dyDescent="0.25">
      <c r="A15552" s="5">
        <v>44907.916666666664</v>
      </c>
      <c r="B15552" s="6">
        <v>189.2</v>
      </c>
      <c r="C15552" s="6">
        <v>149.53536</v>
      </c>
      <c r="D15552" s="6">
        <v>0.26525257972428701</v>
      </c>
      <c r="E15552" s="4">
        <f t="shared" si="60"/>
        <v>0.16441742119559086</v>
      </c>
      <c r="F15552" s="4"/>
    </row>
    <row r="15553" spans="1:6" ht="13.2" x14ac:dyDescent="0.25">
      <c r="A15553" s="5">
        <v>44907.958333333336</v>
      </c>
      <c r="B15553" s="6">
        <v>181.7</v>
      </c>
      <c r="C15553" s="6">
        <v>173.80042</v>
      </c>
      <c r="D15553" s="6">
        <v>4.5452019045753599E-2</v>
      </c>
      <c r="E15553" s="4">
        <f t="shared" si="60"/>
        <v>0.15874030522451602</v>
      </c>
      <c r="F15553" s="4"/>
    </row>
    <row r="15554" spans="1:6" ht="13.2" x14ac:dyDescent="0.25">
      <c r="A15554" s="5">
        <v>44905</v>
      </c>
      <c r="B15554" s="6">
        <v>203.06</v>
      </c>
      <c r="C15554" s="6">
        <v>241.23848000000001</v>
      </c>
      <c r="D15554" s="6">
        <v>0.15826032397484799</v>
      </c>
      <c r="E15554" s="4">
        <f t="shared" si="60"/>
        <v>0.16412341755914275</v>
      </c>
      <c r="F15554" s="4"/>
    </row>
    <row r="15555" spans="1:6" ht="13.2" x14ac:dyDescent="0.25">
      <c r="A15555" s="5">
        <v>44905.041666666664</v>
      </c>
      <c r="B15555" s="6">
        <v>270.14999999999998</v>
      </c>
      <c r="C15555" s="6">
        <v>274.45508999999998</v>
      </c>
      <c r="D15555" s="6">
        <v>1.5685954303124802E-2</v>
      </c>
      <c r="E15555" s="4">
        <f t="shared" si="60"/>
        <v>0.16383623005886042</v>
      </c>
      <c r="F15555" s="4"/>
    </row>
    <row r="15556" spans="1:6" ht="13.2" x14ac:dyDescent="0.25">
      <c r="A15556" s="5">
        <v>44905.083333333336</v>
      </c>
      <c r="B15556" s="6">
        <v>288.07</v>
      </c>
      <c r="C15556" s="6">
        <v>287.16597000000002</v>
      </c>
      <c r="D15556" s="6">
        <v>3.1481097847352001E-3</v>
      </c>
      <c r="E15556" s="4">
        <f t="shared" si="60"/>
        <v>0.16314478206890956</v>
      </c>
      <c r="F15556" s="4"/>
    </row>
    <row r="15557" spans="1:6" ht="13.2" x14ac:dyDescent="0.25">
      <c r="A15557" s="5">
        <v>44905.125</v>
      </c>
      <c r="B15557" s="6">
        <v>293.49</v>
      </c>
      <c r="C15557" s="6">
        <v>283.64909999999998</v>
      </c>
      <c r="D15557" s="6">
        <v>3.46939228786554E-2</v>
      </c>
      <c r="E15557" s="4">
        <f t="shared" si="60"/>
        <v>0.16439379894254716</v>
      </c>
      <c r="F15557" s="4"/>
    </row>
    <row r="15558" spans="1:6" ht="13.2" x14ac:dyDescent="0.25">
      <c r="A15558" s="5">
        <v>44905.166666666664</v>
      </c>
      <c r="B15558" s="6">
        <v>297.98</v>
      </c>
      <c r="C15558" s="6">
        <v>278.42056000000002</v>
      </c>
      <c r="D15558" s="6">
        <v>7.0251421087580507E-2</v>
      </c>
      <c r="E15558" s="4">
        <f t="shared" si="60"/>
        <v>0.16529871382423722</v>
      </c>
      <c r="F15558" s="4"/>
    </row>
    <row r="15559" spans="1:6" ht="13.2" x14ac:dyDescent="0.25">
      <c r="A15559" s="5">
        <v>44905.208333333336</v>
      </c>
      <c r="B15559" s="6">
        <v>301.85000000000002</v>
      </c>
      <c r="C15559" s="6">
        <v>280.38288999999997</v>
      </c>
      <c r="D15559" s="6">
        <v>7.6563552076947497E-2</v>
      </c>
      <c r="E15559" s="4">
        <f t="shared" si="60"/>
        <v>0.16571857988183344</v>
      </c>
      <c r="F15559" s="4"/>
    </row>
    <row r="15560" spans="1:6" ht="13.2" x14ac:dyDescent="0.25">
      <c r="A15560" s="5">
        <v>44905.25</v>
      </c>
      <c r="B15560" s="6">
        <v>298.42</v>
      </c>
      <c r="C15560" s="6">
        <v>280.06839000000002</v>
      </c>
      <c r="D15560" s="6">
        <v>6.5525459692184401E-2</v>
      </c>
      <c r="E15560" s="4">
        <f t="shared" si="60"/>
        <v>0.16800116682394514</v>
      </c>
      <c r="F15560" s="4"/>
    </row>
    <row r="15561" spans="1:6" ht="13.2" x14ac:dyDescent="0.25">
      <c r="A15561" s="5">
        <v>44905.291666666664</v>
      </c>
      <c r="B15561" s="6">
        <v>291.91000000000003</v>
      </c>
      <c r="C15561" s="6">
        <v>270.74959999999999</v>
      </c>
      <c r="D15561" s="6">
        <v>7.8154870773585697E-2</v>
      </c>
      <c r="E15561" s="4">
        <f t="shared" si="60"/>
        <v>0.1700060720057768</v>
      </c>
      <c r="F15561" s="4"/>
    </row>
    <row r="15562" spans="1:6" ht="13.2" x14ac:dyDescent="0.25">
      <c r="A15562" s="5">
        <v>44905.333333333336</v>
      </c>
      <c r="B15562" s="6">
        <v>281.27</v>
      </c>
      <c r="C15562" s="6">
        <v>263.6318</v>
      </c>
      <c r="D15562" s="6">
        <v>6.6904675384380705E-2</v>
      </c>
      <c r="E15562" s="4">
        <f t="shared" si="60"/>
        <v>0.17171651725195547</v>
      </c>
      <c r="F15562" s="4"/>
    </row>
    <row r="15563" spans="1:6" ht="13.2" x14ac:dyDescent="0.25">
      <c r="A15563" s="5">
        <v>44905.375</v>
      </c>
      <c r="B15563" s="6">
        <v>268.98</v>
      </c>
      <c r="C15563" s="6">
        <v>261.90330999999998</v>
      </c>
      <c r="D15563" s="6">
        <v>2.7020238881287999E-2</v>
      </c>
      <c r="E15563" s="4">
        <f t="shared" si="60"/>
        <v>0.17047886975183793</v>
      </c>
      <c r="F15563" s="4"/>
    </row>
    <row r="15564" spans="1:6" ht="13.2" x14ac:dyDescent="0.25">
      <c r="A15564" s="5">
        <v>44905.416666666664</v>
      </c>
      <c r="B15564" s="6">
        <v>275.74</v>
      </c>
      <c r="C15564" s="6">
        <v>261.94819000000001</v>
      </c>
      <c r="D15564" s="6">
        <v>5.2650907799744601E-2</v>
      </c>
      <c r="E15564" s="4">
        <f t="shared" si="60"/>
        <v>0.16829477855369623</v>
      </c>
      <c r="F15564" s="4"/>
    </row>
    <row r="15565" spans="1:6" ht="13.2" x14ac:dyDescent="0.25">
      <c r="A15565" s="5">
        <v>44905.458333333336</v>
      </c>
      <c r="B15565" s="6">
        <v>276.95999999999998</v>
      </c>
      <c r="C15565" s="6">
        <v>260.68761000000001</v>
      </c>
      <c r="D15565" s="6">
        <v>6.2421033358662302E-2</v>
      </c>
      <c r="E15565" s="4">
        <f t="shared" si="60"/>
        <v>0.16491553625588243</v>
      </c>
      <c r="F15565" s="4"/>
    </row>
    <row r="15566" spans="1:6" ht="13.2" x14ac:dyDescent="0.25">
      <c r="A15566" s="5">
        <v>44905.5</v>
      </c>
      <c r="B15566" s="6">
        <v>273.19</v>
      </c>
      <c r="C15566" s="6">
        <v>262.59649000000002</v>
      </c>
      <c r="D15566" s="6">
        <v>4.0341399841254399E-2</v>
      </c>
      <c r="E15566" s="4">
        <f t="shared" si="60"/>
        <v>0.16236404032874935</v>
      </c>
      <c r="F15566" s="4"/>
    </row>
    <row r="15567" spans="1:6" ht="13.2" x14ac:dyDescent="0.25">
      <c r="A15567" s="5">
        <v>44905.541666666664</v>
      </c>
      <c r="B15567" s="6">
        <v>257.23</v>
      </c>
      <c r="C15567" s="6">
        <v>271.20449000000002</v>
      </c>
      <c r="D15567" s="6">
        <v>5.1527502365466001E-2</v>
      </c>
      <c r="E15567" s="4">
        <f t="shared" si="60"/>
        <v>0.16042362572783495</v>
      </c>
      <c r="F15567" s="4"/>
    </row>
    <row r="15568" spans="1:6" ht="13.2" x14ac:dyDescent="0.25">
      <c r="A15568" s="5">
        <v>44905.583333333336</v>
      </c>
      <c r="B15568" s="6">
        <v>243.12</v>
      </c>
      <c r="C15568" s="6">
        <v>281.28467000000001</v>
      </c>
      <c r="D15568" s="6">
        <v>0.13567987903500001</v>
      </c>
      <c r="E15568" s="4">
        <f t="shared" si="60"/>
        <v>0.16154493101145806</v>
      </c>
      <c r="F15568" s="4"/>
    </row>
    <row r="15569" spans="1:6" ht="13.2" x14ac:dyDescent="0.25">
      <c r="A15569" s="5">
        <v>44905.625</v>
      </c>
      <c r="B15569" s="6">
        <v>250.98</v>
      </c>
      <c r="C15569" s="6">
        <v>272.31999000000002</v>
      </c>
      <c r="D15569" s="6">
        <v>7.8363655932860501E-2</v>
      </c>
      <c r="E15569" s="4">
        <f t="shared" si="60"/>
        <v>0.15163477613509177</v>
      </c>
      <c r="F15569" s="4"/>
    </row>
    <row r="15570" spans="1:6" ht="13.2" x14ac:dyDescent="0.25">
      <c r="A15570" s="5">
        <v>44905.666666666664</v>
      </c>
      <c r="B15570" s="6">
        <v>222.01</v>
      </c>
      <c r="C15570" s="6">
        <v>239.57414</v>
      </c>
      <c r="D15570" s="6">
        <v>7.3314006261276807E-2</v>
      </c>
      <c r="E15570" s="4">
        <f t="shared" si="60"/>
        <v>0.13811622518308322</v>
      </c>
      <c r="F15570" s="4"/>
    </row>
    <row r="15571" spans="1:6" ht="13.2" x14ac:dyDescent="0.25">
      <c r="A15571" s="5">
        <v>44905.708333333336</v>
      </c>
      <c r="B15571" s="6">
        <v>188.32</v>
      </c>
      <c r="C15571" s="6">
        <v>198.30559</v>
      </c>
      <c r="D15571" s="6">
        <v>5.0354556318861203E-2</v>
      </c>
      <c r="E15571" s="4">
        <f t="shared" si="60"/>
        <v>0.12559700240133914</v>
      </c>
      <c r="F15571" s="4"/>
    </row>
    <row r="15572" spans="1:6" ht="13.2" x14ac:dyDescent="0.25">
      <c r="A15572" s="5">
        <v>44905.75</v>
      </c>
      <c r="B15572" s="6">
        <v>165.04</v>
      </c>
      <c r="C15572" s="6">
        <v>172.57975999999999</v>
      </c>
      <c r="D15572" s="6">
        <v>4.3688553049326298E-2</v>
      </c>
      <c r="E15572" s="4">
        <f t="shared" si="60"/>
        <v>0.11165041780076507</v>
      </c>
      <c r="F15572" s="4"/>
    </row>
    <row r="15573" spans="1:6" ht="13.2" x14ac:dyDescent="0.25">
      <c r="A15573" s="5">
        <v>44905.791666666664</v>
      </c>
      <c r="B15573" s="6">
        <v>156.02000000000001</v>
      </c>
      <c r="C15573" s="6">
        <v>164.68641</v>
      </c>
      <c r="D15573" s="6">
        <v>5.2623710723914502E-2</v>
      </c>
      <c r="E15573" s="4">
        <f t="shared" si="60"/>
        <v>9.7228209191982287E-2</v>
      </c>
      <c r="F15573" s="4"/>
    </row>
    <row r="15574" spans="1:6" ht="13.2" x14ac:dyDescent="0.25">
      <c r="A15574" s="5">
        <v>44905.833333333336</v>
      </c>
      <c r="B15574" s="6">
        <v>159.74</v>
      </c>
      <c r="C15574" s="6">
        <v>163.47</v>
      </c>
      <c r="D15574" s="6">
        <v>2.2817642380864901E-2</v>
      </c>
      <c r="E15574" s="4">
        <f t="shared" si="60"/>
        <v>8.1898218765851946E-2</v>
      </c>
      <c r="F15574" s="4"/>
    </row>
    <row r="15575" spans="1:6" ht="13.2" x14ac:dyDescent="0.25">
      <c r="A15575" s="5">
        <v>44905.875</v>
      </c>
      <c r="B15575" s="6">
        <v>162.96</v>
      </c>
      <c r="C15575" s="6">
        <v>167.26356999999999</v>
      </c>
      <c r="D15575" s="6">
        <v>2.5729272668280199E-2</v>
      </c>
      <c r="E15575" s="4">
        <f t="shared" si="60"/>
        <v>6.6517718639286752E-2</v>
      </c>
      <c r="F15575" s="4"/>
    </row>
    <row r="15576" spans="1:6" ht="13.2" x14ac:dyDescent="0.25">
      <c r="A15576" s="5">
        <v>44905.916666666664</v>
      </c>
      <c r="B15576" s="6">
        <v>169.99</v>
      </c>
      <c r="C15576" s="6">
        <v>178.29397</v>
      </c>
      <c r="D15576" s="6">
        <v>4.6574598120171902E-2</v>
      </c>
      <c r="E15576" s="4">
        <f t="shared" si="60"/>
        <v>5.7406136072448648E-2</v>
      </c>
      <c r="F15576" s="4"/>
    </row>
    <row r="15577" spans="1:6" ht="13.2" x14ac:dyDescent="0.25">
      <c r="A15577" s="5">
        <v>44905.958333333336</v>
      </c>
      <c r="B15577" s="6">
        <v>174.95</v>
      </c>
      <c r="C15577" s="6">
        <v>200.38124999999999</v>
      </c>
      <c r="D15577" s="6">
        <v>0.12691431957830299</v>
      </c>
      <c r="E15577" s="4">
        <f t="shared" si="60"/>
        <v>6.0800398594638198E-2</v>
      </c>
      <c r="F15577" s="4"/>
    </row>
    <row r="15578" spans="1:6" ht="13.2" x14ac:dyDescent="0.25">
      <c r="A15578" s="5">
        <v>44906</v>
      </c>
      <c r="B15578" s="6">
        <v>212.71</v>
      </c>
      <c r="C15578" s="6">
        <v>224.04571000000001</v>
      </c>
      <c r="D15578" s="6">
        <v>5.0595523565258198E-2</v>
      </c>
      <c r="E15578" s="4">
        <f t="shared" si="60"/>
        <v>5.6314365244238634E-2</v>
      </c>
      <c r="F15578" s="4"/>
    </row>
    <row r="15579" spans="1:6" ht="13.2" x14ac:dyDescent="0.25">
      <c r="A15579" s="5">
        <v>44906.041666666664</v>
      </c>
      <c r="B15579" s="6">
        <v>248.47</v>
      </c>
      <c r="C15579" s="6">
        <v>253.64031</v>
      </c>
      <c r="D15579" s="6">
        <v>2.0384417603022099E-2</v>
      </c>
      <c r="E15579" s="4">
        <f t="shared" si="60"/>
        <v>5.6510134548401016E-2</v>
      </c>
      <c r="F15579" s="4"/>
    </row>
    <row r="15580" spans="1:6" ht="13.2" x14ac:dyDescent="0.25">
      <c r="A15580" s="5">
        <v>44906.083333333336</v>
      </c>
      <c r="B15580" s="6">
        <v>253.29</v>
      </c>
      <c r="C15580" s="6">
        <v>273.67971999999997</v>
      </c>
      <c r="D15580" s="6">
        <v>7.4502122407900606E-2</v>
      </c>
      <c r="E15580" s="4">
        <f t="shared" ref="E15580:E15834" si="61">AVERAGE(D15557:D15580)</f>
        <v>5.9483218407699573E-2</v>
      </c>
      <c r="F15580" s="4"/>
    </row>
    <row r="15581" spans="1:6" ht="13.2" x14ac:dyDescent="0.25">
      <c r="A15581" s="5">
        <v>44906.125</v>
      </c>
      <c r="B15581" s="6">
        <v>259.60000000000002</v>
      </c>
      <c r="C15581" s="6">
        <v>278.42824000000002</v>
      </c>
      <c r="D15581" s="6">
        <v>6.7623312922568402E-2</v>
      </c>
      <c r="E15581" s="4">
        <f t="shared" si="61"/>
        <v>6.0855276326195952E-2</v>
      </c>
      <c r="F15581" s="4"/>
    </row>
    <row r="15582" spans="1:6" ht="13.2" x14ac:dyDescent="0.25">
      <c r="A15582" s="5">
        <v>44906.166666666664</v>
      </c>
      <c r="B15582" s="6">
        <v>265.36</v>
      </c>
      <c r="C15582" s="6">
        <v>274.13484999999997</v>
      </c>
      <c r="D15582" s="6">
        <v>3.2009246544173198E-2</v>
      </c>
      <c r="E15582" s="4">
        <f t="shared" si="61"/>
        <v>5.9261852386887311E-2</v>
      </c>
      <c r="F15582" s="4"/>
    </row>
    <row r="15583" spans="1:6" ht="13.2" x14ac:dyDescent="0.25">
      <c r="A15583" s="5">
        <v>44906.208333333336</v>
      </c>
      <c r="B15583" s="6">
        <v>250.24</v>
      </c>
      <c r="C15583" s="6">
        <v>272.28858000000002</v>
      </c>
      <c r="D15583" s="6">
        <v>8.09750449321084E-2</v>
      </c>
      <c r="E15583" s="4">
        <f t="shared" si="61"/>
        <v>5.9445664589185689E-2</v>
      </c>
      <c r="F15583" s="4"/>
    </row>
    <row r="15584" spans="1:6" ht="13.2" x14ac:dyDescent="0.25">
      <c r="A15584" s="5">
        <v>44906.25</v>
      </c>
      <c r="B15584" s="6">
        <v>240.99</v>
      </c>
      <c r="C15584" s="6">
        <v>270.96672999999998</v>
      </c>
      <c r="D15584" s="6">
        <v>0.110628821479301</v>
      </c>
      <c r="E15584" s="4">
        <f t="shared" si="61"/>
        <v>6.1324971330315552E-2</v>
      </c>
      <c r="F15584" s="4"/>
    </row>
    <row r="15585" spans="1:6" ht="13.2" x14ac:dyDescent="0.25">
      <c r="A15585" s="5">
        <v>44906.291666666664</v>
      </c>
      <c r="B15585" s="6">
        <v>242.78</v>
      </c>
      <c r="C15585" s="6">
        <v>264.89017999999999</v>
      </c>
      <c r="D15585" s="6">
        <v>8.3469232419261394E-2</v>
      </c>
      <c r="E15585" s="4">
        <f t="shared" si="61"/>
        <v>6.1546403065552036E-2</v>
      </c>
      <c r="F15585" s="4"/>
    </row>
    <row r="15586" spans="1:6" ht="13.2" x14ac:dyDescent="0.25">
      <c r="A15586" s="5">
        <v>44906.333333333336</v>
      </c>
      <c r="B15586" s="6">
        <v>244.52</v>
      </c>
      <c r="C15586" s="6">
        <v>260.20780999999999</v>
      </c>
      <c r="D15586" s="6">
        <v>6.0289543192419803E-2</v>
      </c>
      <c r="E15586" s="4">
        <f t="shared" si="61"/>
        <v>6.127077255755365E-2</v>
      </c>
      <c r="F15586" s="4"/>
    </row>
    <row r="15587" spans="1:6" ht="13.2" x14ac:dyDescent="0.25">
      <c r="A15587" s="5">
        <v>44906.375</v>
      </c>
      <c r="B15587" s="6">
        <v>231.79</v>
      </c>
      <c r="C15587" s="6">
        <v>259.20150000000001</v>
      </c>
      <c r="D15587" s="6">
        <v>0.105753631826976</v>
      </c>
      <c r="E15587" s="4">
        <f t="shared" si="61"/>
        <v>6.4551330596957321E-2</v>
      </c>
      <c r="F15587" s="4"/>
    </row>
    <row r="15588" spans="1:6" ht="13.2" x14ac:dyDescent="0.25">
      <c r="A15588" s="5">
        <v>44906.416666666664</v>
      </c>
      <c r="B15588" s="6">
        <v>223.54</v>
      </c>
      <c r="C15588" s="6">
        <v>259.81549000000001</v>
      </c>
      <c r="D15588" s="6">
        <v>0.139620197394697</v>
      </c>
      <c r="E15588" s="4">
        <f t="shared" si="61"/>
        <v>6.8175050996747019E-2</v>
      </c>
      <c r="F15588" s="4"/>
    </row>
    <row r="15589" spans="1:6" ht="13.2" x14ac:dyDescent="0.25">
      <c r="A15589" s="5">
        <v>44906.458333333336</v>
      </c>
      <c r="B15589" s="6">
        <v>221.54</v>
      </c>
      <c r="C15589" s="6">
        <v>258.00601</v>
      </c>
      <c r="D15589" s="6">
        <v>0.14133783162648</v>
      </c>
      <c r="E15589" s="4">
        <f t="shared" si="61"/>
        <v>7.1463250924572744E-2</v>
      </c>
      <c r="F15589" s="4"/>
    </row>
    <row r="15590" spans="1:6" ht="13.2" x14ac:dyDescent="0.25">
      <c r="A15590" s="5">
        <v>44906.5</v>
      </c>
      <c r="B15590" s="6">
        <v>227.17</v>
      </c>
      <c r="C15590" s="6">
        <v>256.71850000000001</v>
      </c>
      <c r="D15590" s="6">
        <v>0.115100781595405</v>
      </c>
      <c r="E15590" s="4">
        <f t="shared" si="61"/>
        <v>7.4578225164329034E-2</v>
      </c>
      <c r="F15590" s="4"/>
    </row>
    <row r="15591" spans="1:6" ht="13.2" x14ac:dyDescent="0.25">
      <c r="A15591" s="5">
        <v>44906.541666666664</v>
      </c>
      <c r="B15591" s="6">
        <v>231.75</v>
      </c>
      <c r="C15591" s="6">
        <v>260.89992999999998</v>
      </c>
      <c r="D15591" s="6">
        <v>0.111728393334563</v>
      </c>
      <c r="E15591" s="4">
        <f t="shared" si="61"/>
        <v>7.7086595621374723E-2</v>
      </c>
      <c r="F15591" s="4"/>
    </row>
    <row r="15592" spans="1:6" ht="13.2" x14ac:dyDescent="0.25">
      <c r="A15592" s="5">
        <v>44906.583333333336</v>
      </c>
      <c r="B15592" s="6">
        <v>238.8</v>
      </c>
      <c r="C15592" s="6">
        <v>266.30572999999998</v>
      </c>
      <c r="D15592" s="6">
        <v>0.10328628678023501</v>
      </c>
      <c r="E15592" s="4">
        <f t="shared" si="61"/>
        <v>7.5736862610759501E-2</v>
      </c>
      <c r="F15592" s="4"/>
    </row>
    <row r="15593" spans="1:6" ht="13.2" x14ac:dyDescent="0.25">
      <c r="A15593" s="5">
        <v>44906.625</v>
      </c>
      <c r="B15593" s="6">
        <v>230.89</v>
      </c>
      <c r="C15593" s="6">
        <v>255.64685</v>
      </c>
      <c r="D15593" s="6">
        <v>9.68400353847505E-2</v>
      </c>
      <c r="E15593" s="4">
        <f t="shared" si="61"/>
        <v>7.6506711754588272E-2</v>
      </c>
      <c r="F15593" s="4"/>
    </row>
    <row r="15594" spans="1:6" ht="13.2" x14ac:dyDescent="0.25">
      <c r="A15594" s="5">
        <v>44906.666666666664</v>
      </c>
      <c r="B15594" s="6">
        <v>195.78</v>
      </c>
      <c r="C15594" s="6">
        <v>227.05817999999999</v>
      </c>
      <c r="D15594" s="6">
        <v>0.13775403290909799</v>
      </c>
      <c r="E15594" s="4">
        <f t="shared" si="61"/>
        <v>7.9191712864914166E-2</v>
      </c>
      <c r="F15594" s="4"/>
    </row>
    <row r="15595" spans="1:6" ht="13.2" x14ac:dyDescent="0.25">
      <c r="A15595" s="5">
        <v>44906.708333333336</v>
      </c>
      <c r="B15595" s="6">
        <v>146.96</v>
      </c>
      <c r="C15595" s="6">
        <v>193.07549</v>
      </c>
      <c r="D15595" s="6">
        <v>0.23884694012689001</v>
      </c>
      <c r="E15595" s="4">
        <f t="shared" si="61"/>
        <v>8.7045562190248685E-2</v>
      </c>
      <c r="F15595" s="4"/>
    </row>
    <row r="15596" spans="1:6" ht="13.2" x14ac:dyDescent="0.25">
      <c r="A15596" s="5">
        <v>44906.75</v>
      </c>
      <c r="B15596" s="6">
        <v>141.04</v>
      </c>
      <c r="C15596" s="6">
        <v>172.38603000000001</v>
      </c>
      <c r="D15596" s="6">
        <v>0.181836254364695</v>
      </c>
      <c r="E15596" s="4">
        <f t="shared" si="61"/>
        <v>9.2801716411722412E-2</v>
      </c>
      <c r="F15596" s="4"/>
    </row>
    <row r="15597" spans="1:6" ht="13.2" x14ac:dyDescent="0.25">
      <c r="A15597" s="5">
        <v>44906.791666666664</v>
      </c>
      <c r="B15597" s="6">
        <v>147.25</v>
      </c>
      <c r="C15597" s="6">
        <v>168.57597999999999</v>
      </c>
      <c r="D15597" s="6">
        <v>0.12650663516830801</v>
      </c>
      <c r="E15597" s="4">
        <f t="shared" si="61"/>
        <v>9.5880171596905442E-2</v>
      </c>
      <c r="F15597" s="4"/>
    </row>
    <row r="15598" spans="1:6" ht="13.2" x14ac:dyDescent="0.25">
      <c r="A15598" s="5">
        <v>44906.833333333336</v>
      </c>
      <c r="B15598" s="6">
        <v>151.1</v>
      </c>
      <c r="C15598" s="6">
        <v>172.48908</v>
      </c>
      <c r="D15598" s="6">
        <v>0.124002516565106</v>
      </c>
      <c r="E15598" s="4">
        <f t="shared" si="61"/>
        <v>0.10009620802124884</v>
      </c>
      <c r="F15598" s="4"/>
    </row>
    <row r="15599" spans="1:6" ht="13.2" x14ac:dyDescent="0.25">
      <c r="A15599" s="5">
        <v>44906.875</v>
      </c>
      <c r="B15599" s="6">
        <v>151.91999999999999</v>
      </c>
      <c r="C15599" s="6">
        <v>176.10840999999999</v>
      </c>
      <c r="D15599" s="6">
        <v>0.13734954508986799</v>
      </c>
      <c r="E15599" s="4">
        <f t="shared" si="61"/>
        <v>0.10474705270548167</v>
      </c>
      <c r="F15599" s="4"/>
    </row>
    <row r="15600" spans="1:6" ht="13.2" x14ac:dyDescent="0.25">
      <c r="A15600" s="5">
        <v>44906.916666666664</v>
      </c>
      <c r="B15600" s="6">
        <v>155.79</v>
      </c>
      <c r="C15600" s="6">
        <v>180.60185999999999</v>
      </c>
      <c r="D15600" s="6">
        <v>0.137384299364358</v>
      </c>
      <c r="E15600" s="4">
        <f t="shared" si="61"/>
        <v>0.10853079025732276</v>
      </c>
      <c r="F15600" s="4"/>
    </row>
    <row r="15601" spans="1:6" ht="13.2" x14ac:dyDescent="0.25">
      <c r="A15601" s="5">
        <v>44906.958333333336</v>
      </c>
      <c r="B15601" s="6">
        <v>162.96</v>
      </c>
      <c r="C15601" s="6">
        <v>193.43012999999999</v>
      </c>
      <c r="D15601" s="6">
        <v>0.15752525214143201</v>
      </c>
      <c r="E15601" s="4">
        <f t="shared" si="61"/>
        <v>0.10980624578078646</v>
      </c>
      <c r="F15601" s="4"/>
    </row>
    <row r="15602" spans="1:6" ht="13.2" x14ac:dyDescent="0.25">
      <c r="A15602" s="5">
        <v>44907</v>
      </c>
      <c r="B15602" s="6">
        <v>208.18</v>
      </c>
      <c r="C15602" s="6">
        <v>211.75846000000001</v>
      </c>
      <c r="D15602" s="6">
        <v>1.68987817535129E-2</v>
      </c>
      <c r="E15602" s="4">
        <f t="shared" si="61"/>
        <v>0.10840221487196373</v>
      </c>
      <c r="F15602" s="4"/>
    </row>
    <row r="15603" spans="1:6" ht="13.2" x14ac:dyDescent="0.25">
      <c r="A15603" s="5">
        <v>44907.041666666664</v>
      </c>
      <c r="B15603" s="6">
        <v>235.46</v>
      </c>
      <c r="C15603" s="6">
        <v>243.92526000000001</v>
      </c>
      <c r="D15603" s="6">
        <v>3.4704318855701903E-2</v>
      </c>
      <c r="E15603" s="4">
        <f t="shared" si="61"/>
        <v>0.10899887742415872</v>
      </c>
      <c r="F15603" s="4"/>
    </row>
    <row r="15604" spans="1:6" ht="13.2" x14ac:dyDescent="0.25">
      <c r="A15604" s="5">
        <v>44907.083333333336</v>
      </c>
      <c r="B15604" s="6">
        <v>245.28</v>
      </c>
      <c r="C15604" s="6">
        <v>258.13378</v>
      </c>
      <c r="D15604" s="6">
        <v>4.9795032637727603E-2</v>
      </c>
      <c r="E15604" s="4">
        <f t="shared" si="61"/>
        <v>0.10796941535040151</v>
      </c>
      <c r="F15604" s="4"/>
    </row>
    <row r="15605" spans="1:6" ht="13.2" x14ac:dyDescent="0.25">
      <c r="A15605" s="5">
        <v>44907.125</v>
      </c>
      <c r="B15605" s="6">
        <v>248.89</v>
      </c>
      <c r="C15605" s="6">
        <v>256.31130000000002</v>
      </c>
      <c r="D15605" s="6">
        <v>2.8954244311507199E-2</v>
      </c>
      <c r="E15605" s="4">
        <f t="shared" si="61"/>
        <v>0.10635820415827396</v>
      </c>
      <c r="F15605" s="4"/>
    </row>
    <row r="15606" spans="1:6" ht="13.2" x14ac:dyDescent="0.25">
      <c r="A15606" s="5">
        <v>44907.166666666664</v>
      </c>
      <c r="B15606" s="6">
        <v>255.3</v>
      </c>
      <c r="C15606" s="6">
        <v>250.22413</v>
      </c>
      <c r="D15606" s="6">
        <v>2.0285293828376998E-2</v>
      </c>
      <c r="E15606" s="4">
        <f t="shared" si="61"/>
        <v>0.10586970612844911</v>
      </c>
      <c r="F15606" s="4"/>
    </row>
    <row r="15607" spans="1:6" ht="13.2" x14ac:dyDescent="0.25">
      <c r="A15607" s="5">
        <v>44907.208333333336</v>
      </c>
      <c r="B15607" s="6">
        <v>257.68</v>
      </c>
      <c r="C15607" s="6">
        <v>247.75779</v>
      </c>
      <c r="D15607" s="6">
        <v>4.00480243224643E-2</v>
      </c>
      <c r="E15607" s="4">
        <f t="shared" si="61"/>
        <v>0.10416441360304728</v>
      </c>
      <c r="F15607" s="4"/>
    </row>
    <row r="15608" spans="1:6" ht="13.2" x14ac:dyDescent="0.25">
      <c r="A15608" s="5">
        <v>44907.25</v>
      </c>
      <c r="B15608" s="6">
        <v>240.44</v>
      </c>
      <c r="C15608" s="6">
        <v>244.1977</v>
      </c>
      <c r="D15608" s="6">
        <v>1.53879418192718E-2</v>
      </c>
      <c r="E15608" s="4">
        <f t="shared" si="61"/>
        <v>0.10019604361721272</v>
      </c>
      <c r="F15608" s="4"/>
    </row>
    <row r="15609" spans="1:6" ht="13.2" x14ac:dyDescent="0.25">
      <c r="A15609" s="5">
        <v>44907.291666666664</v>
      </c>
      <c r="B15609" s="6">
        <v>237.12</v>
      </c>
      <c r="C15609" s="6">
        <v>235.72346999999999</v>
      </c>
      <c r="D15609" s="6">
        <v>5.9244418894733404E-3</v>
      </c>
      <c r="E15609" s="4">
        <f t="shared" si="61"/>
        <v>9.6965010678471561E-2</v>
      </c>
      <c r="F15609" s="4"/>
    </row>
    <row r="15610" spans="1:6" ht="13.2" x14ac:dyDescent="0.25">
      <c r="A15610" s="5">
        <v>44907.333333333336</v>
      </c>
      <c r="B15610" s="6">
        <v>231.02</v>
      </c>
      <c r="C15610" s="6">
        <v>230.19207</v>
      </c>
      <c r="D15610" s="6">
        <v>3.5966921015133501E-3</v>
      </c>
      <c r="E15610" s="4">
        <f t="shared" si="61"/>
        <v>9.4602808549683781E-2</v>
      </c>
      <c r="F15610" s="4"/>
    </row>
    <row r="15611" spans="1:6" ht="13.2" x14ac:dyDescent="0.25">
      <c r="A15611" s="5">
        <v>44907.375</v>
      </c>
      <c r="B15611" s="6">
        <v>237.44</v>
      </c>
      <c r="C15611" s="6">
        <v>229.03001</v>
      </c>
      <c r="D15611" s="6">
        <v>3.6720035073132901E-2</v>
      </c>
      <c r="E15611" s="4">
        <f t="shared" si="61"/>
        <v>9.1726408684940308E-2</v>
      </c>
      <c r="F15611" s="4"/>
    </row>
    <row r="15612" spans="1:6" ht="13.2" x14ac:dyDescent="0.25">
      <c r="A15612" s="5">
        <v>44907.416666666664</v>
      </c>
      <c r="B15612" s="6">
        <v>253.63</v>
      </c>
      <c r="C15612" s="6">
        <v>230.86391</v>
      </c>
      <c r="D15612" s="6">
        <v>9.8612598218578096E-2</v>
      </c>
      <c r="E15612" s="4">
        <f t="shared" si="61"/>
        <v>9.001775871926869E-2</v>
      </c>
      <c r="F15612" s="4"/>
    </row>
    <row r="15613" spans="1:6" ht="13.2" x14ac:dyDescent="0.25">
      <c r="A15613" s="5">
        <v>44907.458333333336</v>
      </c>
      <c r="B15613" s="6">
        <v>269.07</v>
      </c>
      <c r="C15613" s="6">
        <v>233.63117</v>
      </c>
      <c r="D15613" s="6">
        <v>0.15168708011007201</v>
      </c>
      <c r="E15613" s="4">
        <f t="shared" si="61"/>
        <v>9.0448977406085027E-2</v>
      </c>
      <c r="F15613" s="4"/>
    </row>
    <row r="15614" spans="1:6" ht="13.2" x14ac:dyDescent="0.25">
      <c r="A15614" s="5">
        <v>44907.5</v>
      </c>
      <c r="B15614" s="6">
        <v>263.64</v>
      </c>
      <c r="C15614" s="6">
        <v>237.49261999999999</v>
      </c>
      <c r="D15614" s="6">
        <v>0.11009765271864</v>
      </c>
      <c r="E15614" s="4">
        <f t="shared" si="61"/>
        <v>9.0240513702886507E-2</v>
      </c>
      <c r="F15614" s="4"/>
    </row>
    <row r="15615" spans="1:6" ht="13.2" x14ac:dyDescent="0.25">
      <c r="A15615" s="5">
        <v>44907.541666666664</v>
      </c>
      <c r="B15615" s="6">
        <v>264.60000000000002</v>
      </c>
      <c r="C15615" s="6">
        <v>240.62151</v>
      </c>
      <c r="D15615" s="6">
        <v>9.9652312879260102E-2</v>
      </c>
      <c r="E15615" s="4">
        <f t="shared" si="61"/>
        <v>8.9737343683915546E-2</v>
      </c>
      <c r="F15615" s="4"/>
    </row>
    <row r="15616" spans="1:6" ht="13.2" x14ac:dyDescent="0.25">
      <c r="A15616" s="5">
        <v>44907.583333333336</v>
      </c>
      <c r="B15616" s="6">
        <v>261.88</v>
      </c>
      <c r="C15616" s="6">
        <v>236.38810000000001</v>
      </c>
      <c r="D15616" s="6">
        <v>0.107839184798219</v>
      </c>
      <c r="E15616" s="4">
        <f t="shared" si="61"/>
        <v>8.9927047767998217E-2</v>
      </c>
      <c r="F15616" s="4"/>
    </row>
    <row r="15617" spans="1:6" ht="13.2" x14ac:dyDescent="0.25">
      <c r="A15617" s="5">
        <v>44907.625</v>
      </c>
      <c r="B15617" s="6">
        <v>285.41000000000003</v>
      </c>
      <c r="C15617" s="6">
        <v>215.53480999999999</v>
      </c>
      <c r="D15617" s="6">
        <v>0.32419445378683798</v>
      </c>
      <c r="E15617" s="4">
        <f t="shared" si="61"/>
        <v>9.9400148534751875E-2</v>
      </c>
      <c r="F15617" s="4"/>
    </row>
    <row r="15618" spans="1:6" ht="13.2" x14ac:dyDescent="0.25">
      <c r="A15618" s="5">
        <v>44907.666666666664</v>
      </c>
      <c r="B15618" s="6">
        <v>261.19</v>
      </c>
      <c r="C15618" s="6">
        <v>183.15088</v>
      </c>
      <c r="D15618" s="6">
        <v>0.426091974005257</v>
      </c>
      <c r="E15618" s="4">
        <f t="shared" si="61"/>
        <v>0.11141422941375846</v>
      </c>
      <c r="F15618" s="4"/>
    </row>
    <row r="15619" spans="1:6" ht="13.2" x14ac:dyDescent="0.25">
      <c r="A15619" s="5">
        <v>44907.708333333336</v>
      </c>
      <c r="B15619" s="6">
        <v>212.97</v>
      </c>
      <c r="C15619" s="6">
        <v>152.37401</v>
      </c>
      <c r="D15619" s="6">
        <v>0.397679302395467</v>
      </c>
      <c r="E15619" s="4">
        <f t="shared" si="61"/>
        <v>0.11803224450828252</v>
      </c>
      <c r="F15619" s="4"/>
    </row>
    <row r="15620" spans="1:6" ht="13.2" x14ac:dyDescent="0.25">
      <c r="A15620" s="5">
        <v>44907.75</v>
      </c>
      <c r="B15620" s="6">
        <v>195.14</v>
      </c>
      <c r="C15620" s="6">
        <v>136.63921999999999</v>
      </c>
      <c r="D15620" s="6">
        <v>0.428140470942383</v>
      </c>
      <c r="E15620" s="4">
        <f t="shared" si="61"/>
        <v>0.12829492019901953</v>
      </c>
      <c r="F15620" s="4"/>
    </row>
    <row r="15621" spans="1:6" ht="13.2" x14ac:dyDescent="0.25">
      <c r="A15621" s="5">
        <v>44907.791666666664</v>
      </c>
      <c r="B15621" s="6">
        <v>192.08</v>
      </c>
      <c r="C15621" s="6">
        <v>133.2473</v>
      </c>
      <c r="D15621" s="6">
        <v>0.44153014732756302</v>
      </c>
      <c r="E15621" s="4">
        <f t="shared" si="61"/>
        <v>0.14142089987232179</v>
      </c>
      <c r="F15621" s="4"/>
    </row>
    <row r="15622" spans="1:6" ht="13.2" x14ac:dyDescent="0.25">
      <c r="A15622" s="5">
        <v>44907.833333333336</v>
      </c>
      <c r="B15622" s="6">
        <v>192.33</v>
      </c>
      <c r="C15622" s="6">
        <v>134.06308000000001</v>
      </c>
      <c r="D15622" s="6">
        <v>0.434623163961323</v>
      </c>
      <c r="E15622" s="4">
        <f t="shared" si="61"/>
        <v>0.15436342684716417</v>
      </c>
      <c r="F15622" s="4"/>
    </row>
    <row r="15623" spans="1:6" ht="13.2" x14ac:dyDescent="0.25">
      <c r="A15623" s="5">
        <v>44907.875</v>
      </c>
      <c r="B15623" s="6">
        <v>196.55</v>
      </c>
      <c r="C15623" s="6">
        <v>136.32583</v>
      </c>
      <c r="D15623" s="6">
        <v>0.44176639159284697</v>
      </c>
      <c r="E15623" s="4">
        <f t="shared" si="61"/>
        <v>0.16704746211812163</v>
      </c>
      <c r="F15623" s="4"/>
    </row>
    <row r="15624" spans="1:6" ht="13.2" x14ac:dyDescent="0.25">
      <c r="A15624" s="5">
        <v>44907.916666666664</v>
      </c>
      <c r="B15624" s="6">
        <v>189.2</v>
      </c>
      <c r="C15624" s="6">
        <v>144.57831999999999</v>
      </c>
      <c r="D15624" s="6">
        <v>0.30863327226378001</v>
      </c>
      <c r="E15624" s="4">
        <f t="shared" si="61"/>
        <v>0.17418283598893089</v>
      </c>
      <c r="F15624" s="4"/>
    </row>
    <row r="15625" spans="1:6" ht="13.2" x14ac:dyDescent="0.25">
      <c r="A15625" s="5">
        <v>44907.958333333336</v>
      </c>
      <c r="B15625" s="6">
        <v>181.7</v>
      </c>
      <c r="C15625" s="6">
        <v>168.34324000000001</v>
      </c>
      <c r="D15625" s="6">
        <v>7.9342419689676702E-2</v>
      </c>
      <c r="E15625" s="4">
        <f t="shared" si="61"/>
        <v>0.17092521797010773</v>
      </c>
      <c r="F15625" s="4"/>
    </row>
    <row r="15626" spans="1:6" ht="13.2" x14ac:dyDescent="0.25">
      <c r="A15626" s="5">
        <v>44908</v>
      </c>
      <c r="B15626" s="6">
        <v>222.49</v>
      </c>
      <c r="C15626" s="6">
        <v>237.53654</v>
      </c>
      <c r="D15626" s="6">
        <v>6.3344106974025899E-2</v>
      </c>
      <c r="E15626" s="4">
        <f t="shared" si="61"/>
        <v>0.17286043985429578</v>
      </c>
      <c r="F15626" s="4"/>
    </row>
    <row r="15627" spans="1:6" ht="13.2" x14ac:dyDescent="0.25">
      <c r="A15627" s="5">
        <v>44908.041666666664</v>
      </c>
      <c r="B15627" s="6">
        <v>261.33</v>
      </c>
      <c r="C15627" s="6">
        <v>261.79845999999998</v>
      </c>
      <c r="D15627" s="6">
        <v>1.7893917328619599E-3</v>
      </c>
      <c r="E15627" s="4">
        <f t="shared" si="61"/>
        <v>0.1714889845575108</v>
      </c>
      <c r="F15627" s="4"/>
    </row>
    <row r="15628" spans="1:6" ht="13.2" x14ac:dyDescent="0.25">
      <c r="A15628" s="5">
        <v>44908.083333333336</v>
      </c>
      <c r="B15628" s="6">
        <v>270.26</v>
      </c>
      <c r="C15628" s="6">
        <v>267.17878000000002</v>
      </c>
      <c r="D15628" s="6">
        <v>1.1532427837270501E-2</v>
      </c>
      <c r="E15628" s="4">
        <f t="shared" si="61"/>
        <v>0.16989470935749174</v>
      </c>
      <c r="F15628" s="4"/>
    </row>
    <row r="15629" spans="1:6" ht="13.2" x14ac:dyDescent="0.25">
      <c r="A15629" s="5">
        <v>44908.125</v>
      </c>
      <c r="B15629" s="6">
        <v>270.5</v>
      </c>
      <c r="C15629" s="6">
        <v>260.65760999999998</v>
      </c>
      <c r="D15629" s="6">
        <v>3.7759841348963499E-2</v>
      </c>
      <c r="E15629" s="4">
        <f t="shared" si="61"/>
        <v>0.1702616092340524</v>
      </c>
      <c r="F15629" s="4"/>
    </row>
    <row r="15630" spans="1:6" ht="13.2" x14ac:dyDescent="0.25">
      <c r="A15630" s="5">
        <v>44908.166666666664</v>
      </c>
      <c r="B15630" s="6">
        <v>269.77</v>
      </c>
      <c r="C15630" s="6">
        <v>257.57128999999998</v>
      </c>
      <c r="D15630" s="6">
        <v>4.7360519101333098E-2</v>
      </c>
      <c r="E15630" s="4">
        <f t="shared" si="61"/>
        <v>0.17138974362042558</v>
      </c>
      <c r="F15630" s="4"/>
    </row>
    <row r="15631" spans="1:6" ht="13.2" x14ac:dyDescent="0.25">
      <c r="A15631" s="5">
        <v>44908.208333333336</v>
      </c>
      <c r="B15631" s="6">
        <v>265.60000000000002</v>
      </c>
      <c r="C15631" s="6">
        <v>260.73989</v>
      </c>
      <c r="D15631" s="6">
        <v>1.8639687237729598E-2</v>
      </c>
      <c r="E15631" s="4">
        <f t="shared" si="61"/>
        <v>0.17049772957522827</v>
      </c>
      <c r="F15631" s="4"/>
    </row>
    <row r="15632" spans="1:6" ht="13.2" x14ac:dyDescent="0.25">
      <c r="A15632" s="5">
        <v>44908.25</v>
      </c>
      <c r="B15632" s="6">
        <v>263.48</v>
      </c>
      <c r="C15632" s="6">
        <v>260.11257999999998</v>
      </c>
      <c r="D15632" s="6">
        <v>1.29460097623884E-2</v>
      </c>
      <c r="E15632" s="4">
        <f t="shared" si="61"/>
        <v>0.17039598240619147</v>
      </c>
      <c r="F15632" s="4"/>
    </row>
    <row r="15633" spans="1:6" ht="13.2" x14ac:dyDescent="0.25">
      <c r="A15633" s="5">
        <v>44908.291666666664</v>
      </c>
      <c r="B15633" s="6">
        <v>254.18</v>
      </c>
      <c r="C15633" s="6">
        <v>253.93190999999999</v>
      </c>
      <c r="D15633" s="6">
        <v>9.7699418714260406E-4</v>
      </c>
      <c r="E15633" s="4">
        <f t="shared" si="61"/>
        <v>0.1701898387519277</v>
      </c>
      <c r="F15633" s="4"/>
    </row>
    <row r="15634" spans="1:6" ht="13.2" x14ac:dyDescent="0.25">
      <c r="A15634" s="5">
        <v>44908.333333333336</v>
      </c>
      <c r="B15634" s="6">
        <v>244.78</v>
      </c>
      <c r="C15634" s="6">
        <v>249.47593000000001</v>
      </c>
      <c r="D15634" s="6">
        <v>1.8823178652946599E-2</v>
      </c>
      <c r="E15634" s="4">
        <f t="shared" si="61"/>
        <v>0.17082427569157077</v>
      </c>
      <c r="F15634" s="4"/>
    </row>
    <row r="15635" spans="1:6" ht="13.2" x14ac:dyDescent="0.25">
      <c r="A15635" s="5">
        <v>44908.375</v>
      </c>
      <c r="B15635" s="6">
        <v>245.4</v>
      </c>
      <c r="C15635" s="6">
        <v>247.47537</v>
      </c>
      <c r="D15635" s="6">
        <v>8.3861678841009191E-3</v>
      </c>
      <c r="E15635" s="4">
        <f t="shared" si="61"/>
        <v>0.16964369789202782</v>
      </c>
      <c r="F15635" s="4"/>
    </row>
    <row r="15636" spans="1:6" ht="13.2" x14ac:dyDescent="0.25">
      <c r="A15636" s="5">
        <v>44908.416666666664</v>
      </c>
      <c r="B15636" s="6">
        <v>260.11</v>
      </c>
      <c r="C15636" s="6">
        <v>251.64519000000001</v>
      </c>
      <c r="D15636" s="6">
        <v>3.36378772032161E-2</v>
      </c>
      <c r="E15636" s="4">
        <f t="shared" si="61"/>
        <v>0.16693641784972102</v>
      </c>
      <c r="F15636" s="4"/>
    </row>
    <row r="15637" spans="1:6" ht="13.2" x14ac:dyDescent="0.25">
      <c r="A15637" s="5">
        <v>44908.458333333336</v>
      </c>
      <c r="B15637" s="6">
        <v>268.5</v>
      </c>
      <c r="C15637" s="6">
        <v>258.00128999999998</v>
      </c>
      <c r="D15637" s="6">
        <v>4.06924709562499E-2</v>
      </c>
      <c r="E15637" s="4">
        <f t="shared" si="61"/>
        <v>0.16231164246831178</v>
      </c>
      <c r="F15637" s="4"/>
    </row>
    <row r="15638" spans="1:6" ht="13.2" x14ac:dyDescent="0.25">
      <c r="A15638" s="5">
        <v>44908.5</v>
      </c>
      <c r="B15638" s="6">
        <v>271.86</v>
      </c>
      <c r="C15638" s="6">
        <v>260.69828000000001</v>
      </c>
      <c r="D15638" s="6">
        <v>4.2814705183325301E-2</v>
      </c>
      <c r="E15638" s="4">
        <f t="shared" si="61"/>
        <v>0.159508186321007</v>
      </c>
      <c r="F15638" s="4"/>
    </row>
    <row r="15639" spans="1:6" ht="13.2" x14ac:dyDescent="0.25">
      <c r="A15639" s="5">
        <v>44908.541666666664</v>
      </c>
      <c r="B15639" s="6">
        <v>274.43</v>
      </c>
      <c r="C15639" s="6">
        <v>258.43576999999999</v>
      </c>
      <c r="D15639" s="6">
        <v>6.1888607757355003E-2</v>
      </c>
      <c r="E15639" s="4">
        <f t="shared" si="61"/>
        <v>0.15793469860759426</v>
      </c>
      <c r="F15639" s="4"/>
    </row>
    <row r="15640" spans="1:6" ht="13.2" x14ac:dyDescent="0.25">
      <c r="A15640" s="5">
        <v>44908.583333333336</v>
      </c>
      <c r="B15640" s="6">
        <v>292.97000000000003</v>
      </c>
      <c r="C15640" s="6">
        <v>251.89909</v>
      </c>
      <c r="D15640" s="6">
        <v>0.16304509079409499</v>
      </c>
      <c r="E15640" s="4">
        <f t="shared" si="61"/>
        <v>0.16023494469075578</v>
      </c>
      <c r="F15640" s="4"/>
    </row>
    <row r="15641" spans="1:6" ht="13.2" x14ac:dyDescent="0.25">
      <c r="A15641" s="5">
        <v>44908.625</v>
      </c>
      <c r="B15641" s="6">
        <v>298.10000000000002</v>
      </c>
      <c r="C15641" s="6">
        <v>230.02771999999999</v>
      </c>
      <c r="D15641" s="6">
        <v>0.29593076869170298</v>
      </c>
      <c r="E15641" s="4">
        <f t="shared" si="61"/>
        <v>0.15905729114512515</v>
      </c>
      <c r="F15641" s="4"/>
    </row>
    <row r="15642" spans="1:6" ht="13.2" x14ac:dyDescent="0.25">
      <c r="A15642" s="5">
        <v>44908.666666666664</v>
      </c>
      <c r="B15642" s="6">
        <v>271.70999999999998</v>
      </c>
      <c r="C15642" s="6">
        <v>195.03706</v>
      </c>
      <c r="D15642" s="6">
        <v>0.39311985117084902</v>
      </c>
      <c r="E15642" s="4">
        <f t="shared" si="61"/>
        <v>0.15768345269369147</v>
      </c>
      <c r="F15642" s="4"/>
    </row>
    <row r="15643" spans="1:6" ht="13.2" x14ac:dyDescent="0.25">
      <c r="A15643" s="5">
        <v>44908.708333333336</v>
      </c>
      <c r="B15643" s="6">
        <v>210.55</v>
      </c>
      <c r="C15643" s="6">
        <v>164.90017</v>
      </c>
      <c r="D15643" s="6">
        <v>0.27683312879543998</v>
      </c>
      <c r="E15643" s="4">
        <f t="shared" si="61"/>
        <v>0.15264819546035702</v>
      </c>
      <c r="F15643" s="4"/>
    </row>
    <row r="15644" spans="1:6" ht="13.2" x14ac:dyDescent="0.25">
      <c r="A15644" s="5">
        <v>44908.75</v>
      </c>
      <c r="B15644" s="6">
        <v>191.18</v>
      </c>
      <c r="C15644" s="6">
        <v>155.16853</v>
      </c>
      <c r="D15644" s="6">
        <v>0.23207972647546499</v>
      </c>
      <c r="E15644" s="4">
        <f t="shared" si="61"/>
        <v>0.14447899777423545</v>
      </c>
      <c r="F15644" s="4"/>
    </row>
    <row r="15645" spans="1:6" ht="13.2" x14ac:dyDescent="0.25">
      <c r="A15645" s="5">
        <v>44908.791666666664</v>
      </c>
      <c r="B15645" s="6">
        <v>186.94</v>
      </c>
      <c r="C15645" s="6">
        <v>156.94781</v>
      </c>
      <c r="D15645" s="6">
        <v>0.191096581723567</v>
      </c>
      <c r="E15645" s="4">
        <f t="shared" si="61"/>
        <v>0.13404426587406895</v>
      </c>
      <c r="F15645" s="4"/>
    </row>
    <row r="15646" spans="1:6" ht="13.2" x14ac:dyDescent="0.25">
      <c r="A15646" s="5">
        <v>44908.833333333336</v>
      </c>
      <c r="B15646" s="6">
        <v>185.92</v>
      </c>
      <c r="C15646" s="6">
        <v>157.12662</v>
      </c>
      <c r="D15646" s="6">
        <v>0.183249534674646</v>
      </c>
      <c r="E15646" s="4">
        <f t="shared" si="61"/>
        <v>0.12357036465379075</v>
      </c>
      <c r="F15646" s="4"/>
    </row>
    <row r="15647" spans="1:6" ht="13.2" x14ac:dyDescent="0.25">
      <c r="A15647" s="5">
        <v>44908.875</v>
      </c>
      <c r="B15647" s="6">
        <v>179.45</v>
      </c>
      <c r="C15647" s="6">
        <v>160.42738</v>
      </c>
      <c r="D15647" s="6">
        <v>0.118574647295243</v>
      </c>
      <c r="E15647" s="4">
        <f t="shared" si="61"/>
        <v>0.1101040419747239</v>
      </c>
      <c r="F15647" s="4"/>
    </row>
    <row r="15648" spans="1:6" ht="13.2" x14ac:dyDescent="0.25">
      <c r="A15648" s="5">
        <v>44908.916666666664</v>
      </c>
      <c r="B15648" s="6">
        <v>177.01</v>
      </c>
      <c r="C15648" s="6">
        <v>174.13658000000001</v>
      </c>
      <c r="D15648" s="6">
        <v>1.6500955744048602E-2</v>
      </c>
      <c r="E15648" s="4">
        <f t="shared" si="61"/>
        <v>9.7931862119735091E-2</v>
      </c>
      <c r="F15648" s="4"/>
    </row>
    <row r="15649" spans="1:6" ht="13.2" x14ac:dyDescent="0.25">
      <c r="A15649" s="5">
        <v>44908.958333333336</v>
      </c>
      <c r="B15649" s="6">
        <v>182.21</v>
      </c>
      <c r="C15649" s="6">
        <v>200.23005000000001</v>
      </c>
      <c r="D15649" s="6">
        <v>8.9996731259868304E-2</v>
      </c>
      <c r="E15649" s="4">
        <f t="shared" si="61"/>
        <v>9.8375791768493093E-2</v>
      </c>
      <c r="F15649" s="4"/>
    </row>
    <row r="15650" spans="1:6" ht="13.2" x14ac:dyDescent="0.25">
      <c r="A15650" s="5">
        <v>44906</v>
      </c>
      <c r="B15650" s="6">
        <v>212.71</v>
      </c>
      <c r="C15650" s="6">
        <v>209.40848</v>
      </c>
      <c r="D15650" s="6">
        <v>1.5765932688112699E-2</v>
      </c>
      <c r="E15650" s="4">
        <f t="shared" si="61"/>
        <v>9.6393367839913369E-2</v>
      </c>
      <c r="F15650" s="4"/>
    </row>
    <row r="15651" spans="1:6" ht="13.2" x14ac:dyDescent="0.25">
      <c r="A15651" s="5">
        <v>44906.041666666664</v>
      </c>
      <c r="B15651" s="6">
        <v>248.47</v>
      </c>
      <c r="C15651" s="6">
        <v>237.63023999999999</v>
      </c>
      <c r="D15651" s="6">
        <v>4.5616079838996897E-2</v>
      </c>
      <c r="E15651" s="4">
        <f t="shared" si="61"/>
        <v>9.8219479844335669E-2</v>
      </c>
      <c r="F15651" s="4"/>
    </row>
    <row r="15652" spans="1:6" ht="13.2" x14ac:dyDescent="0.25">
      <c r="A15652" s="5">
        <v>44906.083333333336</v>
      </c>
      <c r="B15652" s="6">
        <v>253.29</v>
      </c>
      <c r="C15652" s="6">
        <v>257.71123</v>
      </c>
      <c r="D15652" s="6">
        <v>1.7155752195975298E-2</v>
      </c>
      <c r="E15652" s="4">
        <f t="shared" si="61"/>
        <v>9.8453785025948357E-2</v>
      </c>
      <c r="F15652" s="4"/>
    </row>
    <row r="15653" spans="1:6" ht="13.2" x14ac:dyDescent="0.25">
      <c r="A15653" s="5">
        <v>44906.125</v>
      </c>
      <c r="B15653" s="6">
        <v>259.60000000000002</v>
      </c>
      <c r="C15653" s="6">
        <v>267.69761999999997</v>
      </c>
      <c r="D15653" s="6">
        <v>3.0249129596295801E-2</v>
      </c>
      <c r="E15653" s="4">
        <f t="shared" si="61"/>
        <v>9.8140838702920549E-2</v>
      </c>
      <c r="F15653" s="4"/>
    </row>
    <row r="15654" spans="1:6" ht="13.2" x14ac:dyDescent="0.25">
      <c r="A15654" s="5">
        <v>44906.166666666664</v>
      </c>
      <c r="B15654" s="6">
        <v>265.36</v>
      </c>
      <c r="C15654" s="6">
        <v>272.01492000000002</v>
      </c>
      <c r="D15654" s="6">
        <v>2.4465275654732398E-2</v>
      </c>
      <c r="E15654" s="4">
        <f t="shared" si="61"/>
        <v>9.7186870225978841E-2</v>
      </c>
      <c r="F15654" s="4"/>
    </row>
    <row r="15655" spans="1:6" ht="13.2" x14ac:dyDescent="0.25">
      <c r="A15655" s="5">
        <v>44906.208333333336</v>
      </c>
      <c r="B15655" s="6">
        <v>250.24</v>
      </c>
      <c r="C15655" s="6">
        <v>274.10154</v>
      </c>
      <c r="D15655" s="6">
        <v>8.7053651723372205E-2</v>
      </c>
      <c r="E15655" s="4">
        <f t="shared" si="61"/>
        <v>0.1000374520795473</v>
      </c>
      <c r="F15655" s="4"/>
    </row>
    <row r="15656" spans="1:6" ht="13.2" x14ac:dyDescent="0.25">
      <c r="A15656" s="5">
        <v>44906.25</v>
      </c>
      <c r="B15656" s="6">
        <v>240.99</v>
      </c>
      <c r="C15656" s="6">
        <v>269.63384000000002</v>
      </c>
      <c r="D15656" s="6">
        <v>0.106232363118813</v>
      </c>
      <c r="E15656" s="4">
        <f t="shared" si="61"/>
        <v>0.10392438346939832</v>
      </c>
      <c r="F15656" s="4"/>
    </row>
    <row r="15657" spans="1:6" ht="13.2" x14ac:dyDescent="0.25">
      <c r="A15657" s="5">
        <v>44906.291666666664</v>
      </c>
      <c r="B15657" s="6">
        <v>242.78</v>
      </c>
      <c r="C15657" s="6">
        <v>258.26558999999997</v>
      </c>
      <c r="D15657" s="6">
        <v>5.99599427860288E-2</v>
      </c>
      <c r="E15657" s="4">
        <f t="shared" si="61"/>
        <v>0.10638200632768526</v>
      </c>
      <c r="F15657" s="4"/>
    </row>
    <row r="15658" spans="1:6" ht="13.2" x14ac:dyDescent="0.25">
      <c r="A15658" s="5">
        <v>44906.333333333336</v>
      </c>
      <c r="B15658" s="6">
        <v>244.52</v>
      </c>
      <c r="C15658" s="6">
        <v>249.97747000000001</v>
      </c>
      <c r="D15658" s="6">
        <v>2.1831847486095401E-2</v>
      </c>
      <c r="E15658" s="4">
        <f t="shared" si="61"/>
        <v>0.10650736752906646</v>
      </c>
      <c r="F15658" s="4"/>
    </row>
    <row r="15659" spans="1:6" ht="13.2" x14ac:dyDescent="0.25">
      <c r="A15659" s="5">
        <v>44906.375</v>
      </c>
      <c r="B15659" s="6">
        <v>231.79</v>
      </c>
      <c r="C15659" s="6">
        <v>248.70133999999999</v>
      </c>
      <c r="D15659" s="6">
        <v>6.7998588186135203E-2</v>
      </c>
      <c r="E15659" s="4">
        <f t="shared" si="61"/>
        <v>0.10899121837498454</v>
      </c>
      <c r="F15659" s="4"/>
    </row>
    <row r="15660" spans="1:6" ht="13.2" x14ac:dyDescent="0.25">
      <c r="A15660" s="5">
        <v>44906.416666666664</v>
      </c>
      <c r="B15660" s="6">
        <v>223.54</v>
      </c>
      <c r="C15660" s="6">
        <v>251.08780999999999</v>
      </c>
      <c r="D15660" s="6">
        <v>0.109713848712926</v>
      </c>
      <c r="E15660" s="4">
        <f t="shared" si="61"/>
        <v>0.11216105052122245</v>
      </c>
      <c r="F15660" s="4"/>
    </row>
    <row r="15661" spans="1:6" ht="13.2" x14ac:dyDescent="0.25">
      <c r="A15661" s="5">
        <v>44906.458333333336</v>
      </c>
      <c r="B15661" s="6">
        <v>221.54</v>
      </c>
      <c r="C15661" s="6">
        <v>249.82577000000001</v>
      </c>
      <c r="D15661" s="6">
        <v>0.11322198666694699</v>
      </c>
      <c r="E15661" s="4">
        <f t="shared" si="61"/>
        <v>0.11518311367583484</v>
      </c>
      <c r="F15661" s="4"/>
    </row>
    <row r="15662" spans="1:6" ht="13.2" x14ac:dyDescent="0.25">
      <c r="A15662" s="5">
        <v>44906.5</v>
      </c>
      <c r="B15662" s="6">
        <v>227.17</v>
      </c>
      <c r="C15662" s="6">
        <v>246.06171000000001</v>
      </c>
      <c r="D15662" s="6">
        <v>7.6776309487567196E-2</v>
      </c>
      <c r="E15662" s="4">
        <f t="shared" si="61"/>
        <v>0.11659818052184491</v>
      </c>
      <c r="F15662" s="4"/>
    </row>
    <row r="15663" spans="1:6" ht="13.2" x14ac:dyDescent="0.25">
      <c r="A15663" s="5">
        <v>44906.541666666664</v>
      </c>
      <c r="B15663" s="6">
        <v>231.75</v>
      </c>
      <c r="C15663" s="6">
        <v>245.83581000000001</v>
      </c>
      <c r="D15663" s="6">
        <v>5.7297632920118503E-2</v>
      </c>
      <c r="E15663" s="4">
        <f t="shared" si="61"/>
        <v>0.11640688990362674</v>
      </c>
      <c r="F15663" s="4"/>
    </row>
    <row r="15664" spans="1:6" ht="13.2" x14ac:dyDescent="0.25">
      <c r="A15664" s="5">
        <v>44906.583333333336</v>
      </c>
      <c r="B15664" s="6">
        <v>238.8</v>
      </c>
      <c r="C15664" s="6">
        <v>247.25042999999999</v>
      </c>
      <c r="D15664" s="6">
        <v>3.4177614979274101E-2</v>
      </c>
      <c r="E15664" s="4">
        <f t="shared" si="61"/>
        <v>0.11103741174467587</v>
      </c>
      <c r="F15664" s="4"/>
    </row>
    <row r="15665" spans="1:6" ht="13.2" x14ac:dyDescent="0.25">
      <c r="A15665" s="5">
        <v>44906.625</v>
      </c>
      <c r="B15665" s="6">
        <v>230.89</v>
      </c>
      <c r="C15665" s="6">
        <v>234.08215000000001</v>
      </c>
      <c r="D15665" s="6">
        <v>1.3636879189635E-2</v>
      </c>
      <c r="E15665" s="4">
        <f t="shared" si="61"/>
        <v>9.9275166348756369E-2</v>
      </c>
      <c r="F15665" s="4"/>
    </row>
    <row r="15666" spans="1:6" ht="13.2" x14ac:dyDescent="0.25">
      <c r="A15666" s="5">
        <v>44906.666666666664</v>
      </c>
      <c r="B15666" s="6">
        <v>195.78</v>
      </c>
      <c r="C15666" s="6">
        <v>205.506</v>
      </c>
      <c r="D15666" s="6">
        <v>4.73270853405739E-2</v>
      </c>
      <c r="E15666" s="4">
        <f t="shared" si="61"/>
        <v>8.4867134439161565E-2</v>
      </c>
      <c r="F15666" s="4"/>
    </row>
    <row r="15667" spans="1:6" ht="13.2" x14ac:dyDescent="0.25">
      <c r="A15667" s="5">
        <v>44906.708333333336</v>
      </c>
      <c r="B15667" s="6">
        <v>146.96</v>
      </c>
      <c r="C15667" s="6">
        <v>175.08010999999999</v>
      </c>
      <c r="D15667" s="6">
        <v>0.16061281889758899</v>
      </c>
      <c r="E15667" s="4">
        <f t="shared" si="61"/>
        <v>8.0024621526751105E-2</v>
      </c>
      <c r="F15667" s="4"/>
    </row>
    <row r="15668" spans="1:6" ht="13.2" x14ac:dyDescent="0.25">
      <c r="A15668" s="5">
        <v>44906.75</v>
      </c>
      <c r="B15668" s="6">
        <v>141.04</v>
      </c>
      <c r="C15668" s="6">
        <v>159.023</v>
      </c>
      <c r="D15668" s="6">
        <v>0.113084270828748</v>
      </c>
      <c r="E15668" s="4">
        <f t="shared" si="61"/>
        <v>7.5066477541471222E-2</v>
      </c>
      <c r="F15668" s="4"/>
    </row>
    <row r="15669" spans="1:6" ht="13.2" x14ac:dyDescent="0.25">
      <c r="A15669" s="5">
        <v>44906.791666666664</v>
      </c>
      <c r="B15669" s="6">
        <v>147.25</v>
      </c>
      <c r="C15669" s="6">
        <v>156.73170999999999</v>
      </c>
      <c r="D15669" s="6">
        <v>6.0496436872921201E-2</v>
      </c>
      <c r="E15669" s="4">
        <f t="shared" si="61"/>
        <v>6.9624804839360996E-2</v>
      </c>
      <c r="F15669" s="4"/>
    </row>
    <row r="15670" spans="1:6" ht="13.2" x14ac:dyDescent="0.25">
      <c r="A15670" s="5">
        <v>44906.833333333336</v>
      </c>
      <c r="B15670" s="6">
        <v>151.1</v>
      </c>
      <c r="C15670" s="6">
        <v>159.09334999999999</v>
      </c>
      <c r="D15670" s="6">
        <v>5.02431434123424E-2</v>
      </c>
      <c r="E15670" s="4">
        <f t="shared" si="61"/>
        <v>6.408287187009834E-2</v>
      </c>
      <c r="F15670" s="4"/>
    </row>
    <row r="15671" spans="1:6" ht="13.2" x14ac:dyDescent="0.25">
      <c r="A15671" s="5">
        <v>44906.875</v>
      </c>
      <c r="B15671" s="6">
        <v>151.91999999999999</v>
      </c>
      <c r="C15671" s="6">
        <v>160.34379999999999</v>
      </c>
      <c r="D15671" s="6">
        <v>5.2535863563168597E-2</v>
      </c>
      <c r="E15671" s="4">
        <f t="shared" si="61"/>
        <v>6.1331255881261898E-2</v>
      </c>
      <c r="F15671" s="4"/>
    </row>
    <row r="15672" spans="1:6" ht="13.2" x14ac:dyDescent="0.25">
      <c r="A15672" s="5">
        <v>44906.916666666664</v>
      </c>
      <c r="B15672" s="6">
        <v>155.79</v>
      </c>
      <c r="C15672" s="6">
        <v>163.42914999999999</v>
      </c>
      <c r="D15672" s="6">
        <v>4.6742885219680799E-2</v>
      </c>
      <c r="E15672" s="4">
        <f t="shared" si="61"/>
        <v>6.2591336276079906E-2</v>
      </c>
      <c r="F15672" s="4"/>
    </row>
    <row r="15673" spans="1:6" ht="13.2" x14ac:dyDescent="0.25">
      <c r="A15673" s="5">
        <v>44906.958333333336</v>
      </c>
      <c r="B15673" s="6">
        <v>162.96</v>
      </c>
      <c r="C15673" s="6">
        <v>177.04879</v>
      </c>
      <c r="D15673" s="6">
        <v>7.9575748583201197E-2</v>
      </c>
      <c r="E15673" s="4">
        <f t="shared" si="61"/>
        <v>6.2157128664552107E-2</v>
      </c>
      <c r="F15673" s="4"/>
    </row>
    <row r="15674" spans="1:6" ht="13.2" x14ac:dyDescent="0.25">
      <c r="A15674" s="5">
        <v>44907</v>
      </c>
      <c r="B15674" s="6">
        <v>208.18</v>
      </c>
      <c r="C15674" s="6">
        <v>194.25915000000001</v>
      </c>
      <c r="D15674" s="6">
        <v>7.1661231916231499E-2</v>
      </c>
      <c r="E15674" s="4">
        <f t="shared" si="61"/>
        <v>6.4486099465723715E-2</v>
      </c>
      <c r="F15674" s="4"/>
    </row>
    <row r="15675" spans="1:6" ht="13.2" x14ac:dyDescent="0.25">
      <c r="A15675" s="5">
        <v>44907.041666666664</v>
      </c>
      <c r="B15675" s="6">
        <v>235.46</v>
      </c>
      <c r="C15675" s="6">
        <v>226.69120000000001</v>
      </c>
      <c r="D15675" s="6">
        <v>3.8681695628237797E-2</v>
      </c>
      <c r="E15675" s="4">
        <f t="shared" si="61"/>
        <v>6.4197166790275428E-2</v>
      </c>
      <c r="F15675" s="4"/>
    </row>
    <row r="15676" spans="1:6" ht="13.2" x14ac:dyDescent="0.25">
      <c r="A15676" s="5">
        <v>44907.083333333336</v>
      </c>
      <c r="B15676" s="6">
        <v>245.28</v>
      </c>
      <c r="C15676" s="6">
        <v>245.38539</v>
      </c>
      <c r="D15676" s="6">
        <v>4.29487672432331E-4</v>
      </c>
      <c r="E15676" s="4">
        <f t="shared" si="61"/>
        <v>6.3500239101794462E-2</v>
      </c>
      <c r="F15676" s="4"/>
    </row>
    <row r="15677" spans="1:6" ht="13.2" x14ac:dyDescent="0.25">
      <c r="A15677" s="5">
        <v>44907.125</v>
      </c>
      <c r="B15677" s="6">
        <v>248.89</v>
      </c>
      <c r="C15677" s="6">
        <v>248.20405</v>
      </c>
      <c r="D15677" s="6">
        <v>2.7636535342593698E-3</v>
      </c>
      <c r="E15677" s="4">
        <f t="shared" si="61"/>
        <v>6.2355010932542955E-2</v>
      </c>
      <c r="F15677" s="4"/>
    </row>
    <row r="15678" spans="1:6" ht="13.2" x14ac:dyDescent="0.25">
      <c r="A15678" s="5">
        <v>44907.166666666664</v>
      </c>
      <c r="B15678" s="6">
        <v>255.3</v>
      </c>
      <c r="C15678" s="6">
        <v>243.99794</v>
      </c>
      <c r="D15678" s="6">
        <v>4.6320309097691602E-2</v>
      </c>
      <c r="E15678" s="4">
        <f t="shared" si="61"/>
        <v>6.3265637325999588E-2</v>
      </c>
      <c r="F15678" s="4"/>
    </row>
    <row r="15679" spans="1:6" ht="13.2" x14ac:dyDescent="0.25">
      <c r="A15679" s="5">
        <v>44907.208333333336</v>
      </c>
      <c r="B15679" s="6">
        <v>257.68</v>
      </c>
      <c r="C15679" s="6">
        <v>241.12037000000001</v>
      </c>
      <c r="D15679" s="6">
        <v>6.8677855794597495E-2</v>
      </c>
      <c r="E15679" s="4">
        <f t="shared" si="61"/>
        <v>6.2499979162300649E-2</v>
      </c>
      <c r="F15679" s="4"/>
    </row>
    <row r="15680" spans="1:6" ht="13.2" x14ac:dyDescent="0.25">
      <c r="A15680" s="5">
        <v>44907.25</v>
      </c>
      <c r="B15680" s="6">
        <v>240.44</v>
      </c>
      <c r="C15680" s="6">
        <v>237.60427999999999</v>
      </c>
      <c r="D15680" s="6">
        <v>1.1934633500709699E-2</v>
      </c>
      <c r="E15680" s="4">
        <f t="shared" si="61"/>
        <v>5.8570907094879665E-2</v>
      </c>
      <c r="F15680" s="4"/>
    </row>
    <row r="15681" spans="1:6" ht="13.2" x14ac:dyDescent="0.25">
      <c r="A15681" s="5">
        <v>44907.291666666664</v>
      </c>
      <c r="B15681" s="6">
        <v>237.12</v>
      </c>
      <c r="C15681" s="6">
        <v>230.69286</v>
      </c>
      <c r="D15681" s="6">
        <v>2.7860160041364102E-2</v>
      </c>
      <c r="E15681" s="4">
        <f t="shared" si="61"/>
        <v>5.7233416147185322E-2</v>
      </c>
      <c r="F15681" s="4"/>
    </row>
    <row r="15682" spans="1:6" ht="13.2" x14ac:dyDescent="0.25">
      <c r="A15682" s="5">
        <v>44907.333333333336</v>
      </c>
      <c r="B15682" s="6">
        <v>231.02</v>
      </c>
      <c r="C15682" s="6">
        <v>225.58052000000001</v>
      </c>
      <c r="D15682" s="6">
        <v>2.4113252332249199E-2</v>
      </c>
      <c r="E15682" s="4">
        <f t="shared" si="61"/>
        <v>5.7328474682441725E-2</v>
      </c>
      <c r="F15682" s="4"/>
    </row>
    <row r="15683" spans="1:6" ht="13.2" x14ac:dyDescent="0.25">
      <c r="A15683" s="5">
        <v>44907.375</v>
      </c>
      <c r="B15683" s="6">
        <v>237.44</v>
      </c>
      <c r="C15683" s="6">
        <v>223.04098999999999</v>
      </c>
      <c r="D15683" s="6">
        <v>6.4557685114292204E-2</v>
      </c>
      <c r="E15683" s="4">
        <f t="shared" si="61"/>
        <v>5.7185103721114933E-2</v>
      </c>
      <c r="F15683" s="4"/>
    </row>
    <row r="15684" spans="1:6" ht="13.2" x14ac:dyDescent="0.25">
      <c r="A15684" s="5">
        <v>44907.416666666664</v>
      </c>
      <c r="B15684" s="6">
        <v>253.63</v>
      </c>
      <c r="C15684" s="6">
        <v>223.75816</v>
      </c>
      <c r="D15684" s="6">
        <v>0.13350056149907499</v>
      </c>
      <c r="E15684" s="4">
        <f t="shared" si="61"/>
        <v>5.8176216753871135E-2</v>
      </c>
      <c r="F15684" s="4"/>
    </row>
    <row r="15685" spans="1:6" ht="13.2" x14ac:dyDescent="0.25">
      <c r="A15685" s="5">
        <v>44907.458333333336</v>
      </c>
      <c r="B15685" s="6">
        <v>269.07</v>
      </c>
      <c r="C15685" s="6">
        <v>226.62013999999999</v>
      </c>
      <c r="D15685" s="6">
        <v>0.18731724373658901</v>
      </c>
      <c r="E15685" s="4">
        <f t="shared" si="61"/>
        <v>6.126351913177288E-2</v>
      </c>
      <c r="F15685" s="4"/>
    </row>
    <row r="15686" spans="1:6" ht="13.2" x14ac:dyDescent="0.25">
      <c r="A15686" s="5">
        <v>44907.5</v>
      </c>
      <c r="B15686" s="6">
        <v>263.64</v>
      </c>
      <c r="C15686" s="6">
        <v>229.94515000000001</v>
      </c>
      <c r="D15686" s="6">
        <v>0.14653429306945501</v>
      </c>
      <c r="E15686" s="4">
        <f t="shared" si="61"/>
        <v>6.4170101781018216E-2</v>
      </c>
      <c r="F15686" s="4"/>
    </row>
    <row r="15687" spans="1:6" ht="13.2" x14ac:dyDescent="0.25">
      <c r="A15687" s="5">
        <v>44907.541666666664</v>
      </c>
      <c r="B15687" s="6">
        <v>264.60000000000002</v>
      </c>
      <c r="C15687" s="6">
        <v>232.16725</v>
      </c>
      <c r="D15687" s="6">
        <v>0.139695628905455</v>
      </c>
      <c r="E15687" s="4">
        <f t="shared" si="61"/>
        <v>6.7603351613740564E-2</v>
      </c>
      <c r="F15687" s="4"/>
    </row>
    <row r="15688" spans="1:6" ht="13.2" x14ac:dyDescent="0.25">
      <c r="A15688" s="5">
        <v>44907.583333333336</v>
      </c>
      <c r="B15688" s="6">
        <v>261.88</v>
      </c>
      <c r="C15688" s="6">
        <v>228.03496999999999</v>
      </c>
      <c r="D15688" s="6">
        <v>0.14842034973846299</v>
      </c>
      <c r="E15688" s="4">
        <f t="shared" si="61"/>
        <v>7.2363465562040097E-2</v>
      </c>
      <c r="F15688" s="4"/>
    </row>
    <row r="15689" spans="1:6" ht="13.2" x14ac:dyDescent="0.25">
      <c r="A15689" s="5">
        <v>44907.625</v>
      </c>
      <c r="B15689" s="6">
        <v>285.41000000000003</v>
      </c>
      <c r="C15689" s="6">
        <v>208.15352999999999</v>
      </c>
      <c r="D15689" s="6">
        <v>0.37115138042578399</v>
      </c>
      <c r="E15689" s="4">
        <f t="shared" si="61"/>
        <v>8.7259903113546297E-2</v>
      </c>
      <c r="F15689" s="4"/>
    </row>
    <row r="15690" spans="1:6" ht="13.2" x14ac:dyDescent="0.25">
      <c r="A15690" s="5">
        <v>44907.666666666664</v>
      </c>
      <c r="B15690" s="6">
        <v>261.19</v>
      </c>
      <c r="C15690" s="6">
        <v>176.18768</v>
      </c>
      <c r="D15690" s="6">
        <v>0.48245325666357602</v>
      </c>
      <c r="E15690" s="4">
        <f t="shared" si="61"/>
        <v>0.10539016025200472</v>
      </c>
      <c r="F15690" s="4"/>
    </row>
    <row r="15691" spans="1:6" ht="13.2" x14ac:dyDescent="0.25">
      <c r="A15691" s="5">
        <v>44907.708333333336</v>
      </c>
      <c r="B15691" s="6">
        <v>212.97</v>
      </c>
      <c r="C15691" s="6">
        <v>144.41237000000001</v>
      </c>
      <c r="D15691" s="6">
        <v>0.47473516292267698</v>
      </c>
      <c r="E15691" s="4">
        <f t="shared" si="61"/>
        <v>0.11847859125305006</v>
      </c>
      <c r="F15691" s="4"/>
    </row>
    <row r="15692" spans="1:6" ht="13.2" x14ac:dyDescent="0.25">
      <c r="A15692" s="5">
        <v>44907.75</v>
      </c>
      <c r="B15692" s="6">
        <v>195.14</v>
      </c>
      <c r="C15692" s="6">
        <v>126.18761000000001</v>
      </c>
      <c r="D15692" s="6">
        <v>0.546427577160705</v>
      </c>
      <c r="E15692" s="4">
        <f t="shared" si="61"/>
        <v>0.13653456235021494</v>
      </c>
      <c r="F15692" s="4"/>
    </row>
    <row r="15693" spans="1:6" ht="13.2" x14ac:dyDescent="0.25">
      <c r="A15693" s="5">
        <v>44907.791666666664</v>
      </c>
      <c r="B15693" s="6">
        <v>192.08</v>
      </c>
      <c r="C15693" s="6">
        <v>120.73089</v>
      </c>
      <c r="D15693" s="6">
        <v>0.59097642699395303</v>
      </c>
      <c r="E15693" s="4">
        <f t="shared" si="61"/>
        <v>0.15863789527192459</v>
      </c>
      <c r="F15693" s="4"/>
    </row>
    <row r="15694" spans="1:6" ht="13.2" x14ac:dyDescent="0.25">
      <c r="A15694" s="5">
        <v>44907.833333333336</v>
      </c>
      <c r="B15694" s="6">
        <v>192.33</v>
      </c>
      <c r="C15694" s="6">
        <v>122.19387</v>
      </c>
      <c r="D15694" s="6">
        <v>0.57397420999924098</v>
      </c>
      <c r="E15694" s="4">
        <f t="shared" si="61"/>
        <v>0.18046002304637873</v>
      </c>
      <c r="F15694" s="4"/>
    </row>
    <row r="15695" spans="1:6" ht="13.2" x14ac:dyDescent="0.25">
      <c r="A15695" s="5">
        <v>44907.875</v>
      </c>
      <c r="B15695" s="6">
        <v>196.55</v>
      </c>
      <c r="C15695" s="6">
        <v>126.13372</v>
      </c>
      <c r="D15695" s="6">
        <v>0.55826689326216605</v>
      </c>
      <c r="E15695" s="4">
        <f t="shared" si="61"/>
        <v>0.20153214928383698</v>
      </c>
      <c r="F15695" s="4"/>
    </row>
    <row r="15696" spans="1:6" ht="13.2" x14ac:dyDescent="0.25">
      <c r="A15696" s="5">
        <v>44907.916666666664</v>
      </c>
      <c r="B15696" s="6">
        <v>189.2</v>
      </c>
      <c r="C15696" s="6">
        <v>134.26029</v>
      </c>
      <c r="D15696" s="6">
        <v>0.40920297431206198</v>
      </c>
      <c r="E15696" s="4">
        <f t="shared" si="61"/>
        <v>0.21663465299601947</v>
      </c>
      <c r="F15696" s="4"/>
    </row>
    <row r="15697" spans="1:6" ht="13.2" x14ac:dyDescent="0.25">
      <c r="A15697" s="5">
        <v>44907.958333333336</v>
      </c>
      <c r="B15697" s="6">
        <v>181.7</v>
      </c>
      <c r="C15697" s="6">
        <v>155.34305000000001</v>
      </c>
      <c r="D15697" s="6">
        <v>0.16966932218724901</v>
      </c>
      <c r="E15697" s="4">
        <f t="shared" si="61"/>
        <v>0.22038855189618814</v>
      </c>
      <c r="F15697" s="4"/>
    </row>
    <row r="15698" spans="1:6" ht="13.2" x14ac:dyDescent="0.25">
      <c r="A15698" s="5">
        <v>44908</v>
      </c>
      <c r="B15698" s="6">
        <v>222.49</v>
      </c>
      <c r="C15698" s="6">
        <v>211.55288999999999</v>
      </c>
      <c r="D15698" s="6">
        <v>5.1699175558414801E-2</v>
      </c>
      <c r="E15698" s="4">
        <f t="shared" si="61"/>
        <v>0.2195567995479458</v>
      </c>
      <c r="F15698" s="4"/>
    </row>
    <row r="15699" spans="1:6" ht="13.2" x14ac:dyDescent="0.25">
      <c r="A15699" s="5">
        <v>44908.041666666664</v>
      </c>
      <c r="B15699" s="6">
        <v>261.33</v>
      </c>
      <c r="C15699" s="6">
        <v>241.8647</v>
      </c>
      <c r="D15699" s="6">
        <v>8.0480119670212194E-2</v>
      </c>
      <c r="E15699" s="4">
        <f t="shared" si="61"/>
        <v>0.22129840054969471</v>
      </c>
      <c r="F15699" s="4"/>
    </row>
    <row r="15700" spans="1:6" ht="13.2" x14ac:dyDescent="0.25">
      <c r="A15700" s="5">
        <v>44908.083333333336</v>
      </c>
      <c r="B15700" s="6">
        <v>270.26</v>
      </c>
      <c r="C15700" s="6">
        <v>253.47216</v>
      </c>
      <c r="D15700" s="6">
        <v>6.6231494614635303E-2</v>
      </c>
      <c r="E15700" s="4">
        <f t="shared" si="61"/>
        <v>0.22404015083895321</v>
      </c>
      <c r="F15700" s="4"/>
    </row>
    <row r="15701" spans="1:6" ht="13.2" x14ac:dyDescent="0.25">
      <c r="A15701" s="5">
        <v>44908.125</v>
      </c>
      <c r="B15701" s="6">
        <v>270.5</v>
      </c>
      <c r="C15701" s="6">
        <v>250.75863000000001</v>
      </c>
      <c r="D15701" s="6">
        <v>7.8726582610536597E-2</v>
      </c>
      <c r="E15701" s="4">
        <f t="shared" si="61"/>
        <v>0.22720527288379808</v>
      </c>
      <c r="F15701" s="4"/>
    </row>
    <row r="15702" spans="1:6" ht="13.2" x14ac:dyDescent="0.25">
      <c r="A15702" s="5">
        <v>44908.166666666664</v>
      </c>
      <c r="B15702" s="6">
        <v>269.77</v>
      </c>
      <c r="C15702" s="6">
        <v>248.3253</v>
      </c>
      <c r="D15702" s="6">
        <v>8.6357290215696797E-2</v>
      </c>
      <c r="E15702" s="4">
        <f t="shared" si="61"/>
        <v>0.22887348043038158</v>
      </c>
      <c r="F15702" s="4"/>
    </row>
    <row r="15703" spans="1:6" ht="13.2" x14ac:dyDescent="0.25">
      <c r="A15703" s="5">
        <v>44908.208333333336</v>
      </c>
      <c r="B15703" s="6">
        <v>265.60000000000002</v>
      </c>
      <c r="C15703" s="6">
        <v>250.1001</v>
      </c>
      <c r="D15703" s="6">
        <v>6.1974785295967498E-2</v>
      </c>
      <c r="E15703" s="4">
        <f t="shared" si="61"/>
        <v>0.22859418582627197</v>
      </c>
      <c r="F15703" s="4"/>
    </row>
    <row r="15704" spans="1:6" ht="13.2" x14ac:dyDescent="0.25">
      <c r="A15704" s="5">
        <v>44908.25</v>
      </c>
      <c r="B15704" s="6">
        <v>263.48</v>
      </c>
      <c r="C15704" s="6">
        <v>248.90823</v>
      </c>
      <c r="D15704" s="6">
        <v>5.8542740832635401E-2</v>
      </c>
      <c r="E15704" s="4">
        <f t="shared" si="61"/>
        <v>0.23053619029843553</v>
      </c>
      <c r="F15704" s="4"/>
    </row>
    <row r="15705" spans="1:6" ht="13.2" x14ac:dyDescent="0.25">
      <c r="A15705" s="5">
        <v>44908.291666666664</v>
      </c>
      <c r="B15705" s="6">
        <v>254.18</v>
      </c>
      <c r="C15705" s="6">
        <v>243.53783000000001</v>
      </c>
      <c r="D15705" s="6">
        <v>4.3698221339986403E-2</v>
      </c>
      <c r="E15705" s="4">
        <f t="shared" si="61"/>
        <v>0.23119610951921146</v>
      </c>
      <c r="F15705" s="4"/>
    </row>
    <row r="15706" spans="1:6" ht="13.2" x14ac:dyDescent="0.25">
      <c r="A15706" s="5">
        <v>44908.333333333336</v>
      </c>
      <c r="B15706" s="6">
        <v>244.78</v>
      </c>
      <c r="C15706" s="6">
        <v>238.89213000000001</v>
      </c>
      <c r="D15706" s="6">
        <v>2.4646563283604098E-2</v>
      </c>
      <c r="E15706" s="4">
        <f t="shared" si="61"/>
        <v>0.23121833080885126</v>
      </c>
      <c r="F15706" s="4"/>
    </row>
    <row r="15707" spans="1:6" ht="13.2" x14ac:dyDescent="0.25">
      <c r="A15707" s="5">
        <v>44908.375</v>
      </c>
      <c r="B15707" s="6">
        <v>245.4</v>
      </c>
      <c r="C15707" s="6">
        <v>235.93006</v>
      </c>
      <c r="D15707" s="6">
        <v>4.0138759766347697E-2</v>
      </c>
      <c r="E15707" s="4">
        <f t="shared" si="61"/>
        <v>0.23020087558602023</v>
      </c>
      <c r="F15707" s="4"/>
    </row>
    <row r="15708" spans="1:6" ht="13.2" x14ac:dyDescent="0.25">
      <c r="A15708" s="5">
        <v>44908.416666666664</v>
      </c>
      <c r="B15708" s="6">
        <v>260.11</v>
      </c>
      <c r="C15708" s="6">
        <v>238.8203</v>
      </c>
      <c r="D15708" s="6">
        <v>8.9145269476673505E-2</v>
      </c>
      <c r="E15708" s="4">
        <f t="shared" si="61"/>
        <v>0.22835273841842016</v>
      </c>
      <c r="F15708" s="4"/>
    </row>
    <row r="15709" spans="1:6" ht="13.2" x14ac:dyDescent="0.25">
      <c r="A15709" s="5">
        <v>44908.458333333336</v>
      </c>
      <c r="B15709" s="6">
        <v>268.5</v>
      </c>
      <c r="C15709" s="6">
        <v>244.97557</v>
      </c>
      <c r="D15709" s="6">
        <v>9.6027656961875804E-2</v>
      </c>
      <c r="E15709" s="4">
        <f t="shared" si="61"/>
        <v>0.22454900563614044</v>
      </c>
      <c r="F15709" s="4"/>
    </row>
    <row r="15710" spans="1:6" ht="13.2" x14ac:dyDescent="0.25">
      <c r="A15710" s="5">
        <v>44908.5</v>
      </c>
      <c r="B15710" s="6">
        <v>271.86</v>
      </c>
      <c r="C15710" s="6">
        <v>249.22060999999999</v>
      </c>
      <c r="D15710" s="6">
        <v>9.0840761524498395E-2</v>
      </c>
      <c r="E15710" s="4">
        <f t="shared" si="61"/>
        <v>0.22222844182176726</v>
      </c>
      <c r="F15710" s="4"/>
    </row>
    <row r="15711" spans="1:6" ht="13.2" x14ac:dyDescent="0.25">
      <c r="A15711" s="5">
        <v>44908.541666666664</v>
      </c>
      <c r="B15711" s="6">
        <v>274.43</v>
      </c>
      <c r="C15711" s="6">
        <v>248.4391</v>
      </c>
      <c r="D15711" s="6">
        <v>0.10461678536108</v>
      </c>
      <c r="E15711" s="4">
        <f t="shared" si="61"/>
        <v>0.22076682334075168</v>
      </c>
      <c r="F15711" s="4"/>
    </row>
    <row r="15712" spans="1:6" ht="13.2" x14ac:dyDescent="0.25">
      <c r="A15712" s="5">
        <v>44908.583333333336</v>
      </c>
      <c r="B15712" s="6">
        <v>292.97000000000003</v>
      </c>
      <c r="C15712" s="6">
        <v>241.81814</v>
      </c>
      <c r="D15712" s="6">
        <v>0.21153028470072599</v>
      </c>
      <c r="E15712" s="4">
        <f t="shared" si="61"/>
        <v>0.22339640396417926</v>
      </c>
      <c r="F15712" s="4"/>
    </row>
    <row r="15713" spans="1:6" ht="13.2" x14ac:dyDescent="0.25">
      <c r="A15713" s="5">
        <v>44908.625</v>
      </c>
      <c r="B15713" s="6">
        <v>298.10000000000002</v>
      </c>
      <c r="C15713" s="6">
        <v>218.92606000000001</v>
      </c>
      <c r="D15713" s="6">
        <v>0.36164694143767001</v>
      </c>
      <c r="E15713" s="4">
        <f t="shared" si="61"/>
        <v>0.22300038567300784</v>
      </c>
      <c r="F15713" s="4"/>
    </row>
    <row r="15714" spans="1:6" ht="13.2" x14ac:dyDescent="0.25">
      <c r="A15714" s="5">
        <v>44908.666666666664</v>
      </c>
      <c r="B15714" s="6">
        <v>271.70999999999998</v>
      </c>
      <c r="C15714" s="6">
        <v>181.99055999999999</v>
      </c>
      <c r="D15714" s="6">
        <v>0.49298952648972499</v>
      </c>
      <c r="E15714" s="4">
        <f t="shared" si="61"/>
        <v>0.22343939691576412</v>
      </c>
      <c r="F15714" s="4"/>
    </row>
    <row r="15715" spans="1:6" ht="13.2" x14ac:dyDescent="0.25">
      <c r="A15715" s="5">
        <v>44908.708333333336</v>
      </c>
      <c r="B15715" s="6">
        <v>210.55</v>
      </c>
      <c r="C15715" s="6">
        <v>148.04807</v>
      </c>
      <c r="D15715" s="6">
        <v>0.42217321711792599</v>
      </c>
      <c r="E15715" s="4">
        <f t="shared" si="61"/>
        <v>0.2212493158405662</v>
      </c>
      <c r="F15715" s="4"/>
    </row>
    <row r="15716" spans="1:6" ht="13.2" x14ac:dyDescent="0.25">
      <c r="A15716" s="5">
        <v>44908.75</v>
      </c>
      <c r="B15716" s="6">
        <v>191.18</v>
      </c>
      <c r="C15716" s="6">
        <v>133.92113000000001</v>
      </c>
      <c r="D15716" s="6">
        <v>0.42755665218774602</v>
      </c>
      <c r="E15716" s="4">
        <f t="shared" si="61"/>
        <v>0.21629636063335955</v>
      </c>
      <c r="F15716" s="4"/>
    </row>
    <row r="15717" spans="1:6" ht="13.2" x14ac:dyDescent="0.25">
      <c r="A15717" s="5">
        <v>44908.791666666664</v>
      </c>
      <c r="B15717" s="6">
        <v>186.94</v>
      </c>
      <c r="C15717" s="6">
        <v>133.66623000000001</v>
      </c>
      <c r="D15717" s="6">
        <v>0.39855818481601502</v>
      </c>
      <c r="E15717" s="4">
        <f t="shared" si="61"/>
        <v>0.20827893387594545</v>
      </c>
      <c r="F15717" s="4"/>
    </row>
    <row r="15718" spans="1:6" ht="13.2" x14ac:dyDescent="0.25">
      <c r="A15718" s="5">
        <v>44908.833333333336</v>
      </c>
      <c r="B15718" s="6">
        <v>185.92</v>
      </c>
      <c r="C15718" s="6">
        <v>134.45259999999999</v>
      </c>
      <c r="D15718" s="6">
        <v>0.382792151286029</v>
      </c>
      <c r="E15718" s="4">
        <f t="shared" si="61"/>
        <v>0.20031301476289495</v>
      </c>
      <c r="F15718" s="4"/>
    </row>
    <row r="15719" spans="1:6" ht="13.2" x14ac:dyDescent="0.25">
      <c r="A15719" s="5">
        <v>44908.875</v>
      </c>
      <c r="B15719" s="6">
        <v>179.45</v>
      </c>
      <c r="C15719" s="6">
        <v>136.75035</v>
      </c>
      <c r="D15719" s="6">
        <v>0.31224527030460902</v>
      </c>
      <c r="E15719" s="4">
        <f t="shared" si="61"/>
        <v>0.19006211380633006</v>
      </c>
      <c r="F15719" s="4"/>
    </row>
    <row r="15720" spans="1:6" ht="13.2" x14ac:dyDescent="0.25">
      <c r="A15720" s="5">
        <v>44908.916666666664</v>
      </c>
      <c r="B15720" s="6">
        <v>177.01</v>
      </c>
      <c r="C15720" s="6">
        <v>146.83723000000001</v>
      </c>
      <c r="D15720" s="6">
        <v>0.20548446739290799</v>
      </c>
      <c r="E15720" s="4">
        <f t="shared" si="61"/>
        <v>0.18157384268469864</v>
      </c>
      <c r="F15720" s="4"/>
    </row>
    <row r="15721" spans="1:6" ht="13.2" x14ac:dyDescent="0.25">
      <c r="A15721" s="5">
        <v>44908.958333333336</v>
      </c>
      <c r="B15721" s="6">
        <v>182.21</v>
      </c>
      <c r="C15721" s="6">
        <v>171.82617999999999</v>
      </c>
      <c r="D15721" s="6">
        <v>6.0432118085847003E-2</v>
      </c>
      <c r="E15721" s="4">
        <f t="shared" si="61"/>
        <v>0.17702229251380688</v>
      </c>
      <c r="F15721" s="4"/>
    </row>
    <row r="15722" spans="1:6" ht="13.2" x14ac:dyDescent="0.25">
      <c r="A15722" s="5">
        <v>44909</v>
      </c>
      <c r="B15722" s="6">
        <v>233.73</v>
      </c>
      <c r="C15722" s="6">
        <v>225.18413000000001</v>
      </c>
      <c r="D15722" s="6">
        <v>3.7950587370433102E-2</v>
      </c>
      <c r="E15722" s="4">
        <f t="shared" si="61"/>
        <v>0.17644943467264096</v>
      </c>
      <c r="F15722" s="4"/>
    </row>
    <row r="15723" spans="1:6" ht="13.2" x14ac:dyDescent="0.25">
      <c r="A15723" s="5">
        <v>44909.041666666664</v>
      </c>
      <c r="B15723" s="6">
        <v>300.45999999999998</v>
      </c>
      <c r="C15723" s="6">
        <v>254.16164000000001</v>
      </c>
      <c r="D15723" s="6">
        <v>0.18216108457594099</v>
      </c>
      <c r="E15723" s="4">
        <f t="shared" si="61"/>
        <v>0.18068614154371299</v>
      </c>
      <c r="F15723" s="4"/>
    </row>
    <row r="15724" spans="1:6" ht="13.2" x14ac:dyDescent="0.25">
      <c r="A15724" s="5">
        <v>44909.083333333336</v>
      </c>
      <c r="B15724" s="6">
        <v>315.2</v>
      </c>
      <c r="C15724" s="6">
        <v>264.19396999999998</v>
      </c>
      <c r="D15724" s="6">
        <v>0.193062809117104</v>
      </c>
      <c r="E15724" s="4">
        <f t="shared" si="61"/>
        <v>0.18597077964798256</v>
      </c>
      <c r="F15724" s="4"/>
    </row>
    <row r="15725" spans="1:6" ht="13.2" x14ac:dyDescent="0.25">
      <c r="A15725" s="5">
        <v>44909.125</v>
      </c>
      <c r="B15725" s="6">
        <v>313.33</v>
      </c>
      <c r="C15725" s="6">
        <v>260.09624000000002</v>
      </c>
      <c r="D15725" s="6">
        <v>0.204669471577136</v>
      </c>
      <c r="E15725" s="4">
        <f t="shared" si="61"/>
        <v>0.19121840002159085</v>
      </c>
      <c r="F15725" s="4"/>
    </row>
    <row r="15726" spans="1:6" ht="13.2" x14ac:dyDescent="0.25">
      <c r="A15726" s="5">
        <v>44909.166666666664</v>
      </c>
      <c r="B15726" s="6">
        <v>312.86</v>
      </c>
      <c r="C15726" s="6">
        <v>257.30658</v>
      </c>
      <c r="D15726" s="6">
        <v>0.21590361194804999</v>
      </c>
      <c r="E15726" s="4">
        <f t="shared" si="61"/>
        <v>0.19661616342710561</v>
      </c>
      <c r="F15726" s="4"/>
    </row>
    <row r="15727" spans="1:6" ht="13.2" x14ac:dyDescent="0.25">
      <c r="A15727" s="5">
        <v>44909.208333333336</v>
      </c>
      <c r="B15727" s="6">
        <v>307</v>
      </c>
      <c r="C15727" s="6">
        <v>260.16779000000002</v>
      </c>
      <c r="D15727" s="6">
        <v>0.180007717327344</v>
      </c>
      <c r="E15727" s="4">
        <f t="shared" si="61"/>
        <v>0.20153420226174634</v>
      </c>
      <c r="F15727" s="4"/>
    </row>
    <row r="15728" spans="1:6" ht="13.2" x14ac:dyDescent="0.25">
      <c r="A15728" s="5">
        <v>44909.25</v>
      </c>
      <c r="B15728" s="6">
        <v>300.08</v>
      </c>
      <c r="C15728" s="6">
        <v>259.78787999999997</v>
      </c>
      <c r="D15728" s="6">
        <v>0.15509622696794001</v>
      </c>
      <c r="E15728" s="4">
        <f t="shared" si="61"/>
        <v>0.20555726418405063</v>
      </c>
      <c r="F15728" s="4"/>
    </row>
    <row r="15729" spans="1:6" ht="13.2" x14ac:dyDescent="0.25">
      <c r="A15729" s="5">
        <v>44909.291666666664</v>
      </c>
      <c r="B15729" s="6">
        <v>302.02</v>
      </c>
      <c r="C15729" s="6">
        <v>253.85242</v>
      </c>
      <c r="D15729" s="6">
        <v>0.18974638886641201</v>
      </c>
      <c r="E15729" s="4">
        <f t="shared" si="61"/>
        <v>0.21164260449765174</v>
      </c>
      <c r="F15729" s="4"/>
    </row>
    <row r="15730" spans="1:6" ht="13.2" x14ac:dyDescent="0.25">
      <c r="A15730" s="5">
        <v>44909.333333333336</v>
      </c>
      <c r="B15730" s="6">
        <v>305.88</v>
      </c>
      <c r="C15730" s="6">
        <v>249.38317000000001</v>
      </c>
      <c r="D15730" s="6">
        <v>0.22654628217292999</v>
      </c>
      <c r="E15730" s="4">
        <f t="shared" si="61"/>
        <v>0.22005509278470695</v>
      </c>
      <c r="F15730" s="4"/>
    </row>
    <row r="15731" spans="1:6" ht="13.2" x14ac:dyDescent="0.25">
      <c r="A15731" s="5">
        <v>44909.375</v>
      </c>
      <c r="B15731" s="6">
        <v>300.54000000000002</v>
      </c>
      <c r="C15731" s="6">
        <v>247.05154999999999</v>
      </c>
      <c r="D15731" s="6">
        <v>0.216507243123955</v>
      </c>
      <c r="E15731" s="4">
        <f t="shared" si="61"/>
        <v>0.22740377959127397</v>
      </c>
      <c r="F15731" s="4"/>
    </row>
    <row r="15732" spans="1:6" ht="13.2" x14ac:dyDescent="0.25">
      <c r="A15732" s="5">
        <v>44909.416666666664</v>
      </c>
      <c r="B15732" s="6">
        <v>303.77999999999997</v>
      </c>
      <c r="C15732" s="6">
        <v>249.29116999999999</v>
      </c>
      <c r="D15732" s="6">
        <v>0.218575050211365</v>
      </c>
      <c r="E15732" s="4">
        <f t="shared" si="61"/>
        <v>0.23279668712188609</v>
      </c>
      <c r="F15732" s="4"/>
    </row>
    <row r="15733" spans="1:6" ht="13.2" x14ac:dyDescent="0.25">
      <c r="A15733" s="5">
        <v>44909.458333333336</v>
      </c>
      <c r="B15733" s="6">
        <v>306.2</v>
      </c>
      <c r="C15733" s="6">
        <v>253.21447000000001</v>
      </c>
      <c r="D15733" s="6">
        <v>0.20925158818925299</v>
      </c>
      <c r="E15733" s="4">
        <f t="shared" si="61"/>
        <v>0.23751435092302678</v>
      </c>
      <c r="F15733" s="4"/>
    </row>
    <row r="15734" spans="1:6" ht="13.2" x14ac:dyDescent="0.25">
      <c r="A15734" s="5">
        <v>44909.5</v>
      </c>
      <c r="B15734" s="6">
        <v>306.22000000000003</v>
      </c>
      <c r="C15734" s="6">
        <v>255.32695000000001</v>
      </c>
      <c r="D15734" s="6">
        <v>0.199325022290048</v>
      </c>
      <c r="E15734" s="4">
        <f t="shared" si="61"/>
        <v>0.24203452845492471</v>
      </c>
      <c r="F15734" s="4"/>
    </row>
    <row r="15735" spans="1:6" ht="13.2" x14ac:dyDescent="0.25">
      <c r="A15735" s="5">
        <v>44909.541666666664</v>
      </c>
      <c r="B15735" s="6">
        <v>298.38</v>
      </c>
      <c r="C15735" s="6">
        <v>253.59764000000001</v>
      </c>
      <c r="D15735" s="6">
        <v>0.17658823638894999</v>
      </c>
      <c r="E15735" s="4">
        <f t="shared" si="61"/>
        <v>0.24503333891441928</v>
      </c>
      <c r="F15735" s="4"/>
    </row>
    <row r="15736" spans="1:6" ht="13.2" x14ac:dyDescent="0.25">
      <c r="A15736" s="5">
        <v>44909.583333333336</v>
      </c>
      <c r="B15736" s="6">
        <v>302.62</v>
      </c>
      <c r="C15736" s="6">
        <v>245.98527999999999</v>
      </c>
      <c r="D15736" s="6">
        <v>0.230236215760552</v>
      </c>
      <c r="E15736" s="4">
        <f t="shared" si="61"/>
        <v>0.24581275270857869</v>
      </c>
      <c r="F15736" s="4"/>
    </row>
    <row r="15737" spans="1:6" ht="13.2" x14ac:dyDescent="0.25">
      <c r="A15737" s="5">
        <v>44909.625</v>
      </c>
      <c r="B15737" s="6">
        <v>304.95999999999998</v>
      </c>
      <c r="C15737" s="6">
        <v>220.66387</v>
      </c>
      <c r="D15737" s="6">
        <v>0.38201147292485998</v>
      </c>
      <c r="E15737" s="4">
        <f t="shared" si="61"/>
        <v>0.24666127485387823</v>
      </c>
      <c r="F15737" s="4"/>
    </row>
    <row r="15738" spans="1:6" ht="13.2" x14ac:dyDescent="0.25">
      <c r="A15738" s="5">
        <v>44909.666666666664</v>
      </c>
      <c r="B15738" s="6">
        <v>270.73</v>
      </c>
      <c r="C15738" s="6">
        <v>182.05510000000001</v>
      </c>
      <c r="D15738" s="6">
        <v>0.48707726397118201</v>
      </c>
      <c r="E15738" s="4">
        <f t="shared" si="61"/>
        <v>0.24641493058227229</v>
      </c>
      <c r="F15738" s="4"/>
    </row>
    <row r="15739" spans="1:6" ht="13.2" x14ac:dyDescent="0.25">
      <c r="A15739" s="5">
        <v>44909.708333333336</v>
      </c>
      <c r="B15739" s="6">
        <v>203.69</v>
      </c>
      <c r="C15739" s="6">
        <v>149.94468000000001</v>
      </c>
      <c r="D15739" s="6">
        <v>0.35843432391199198</v>
      </c>
      <c r="E15739" s="4">
        <f t="shared" si="61"/>
        <v>0.24375914336535834</v>
      </c>
      <c r="F15739" s="4"/>
    </row>
    <row r="15740" spans="1:6" ht="13.2" x14ac:dyDescent="0.25">
      <c r="A15740" s="5">
        <v>44909.75</v>
      </c>
      <c r="B15740" s="6">
        <v>178.91</v>
      </c>
      <c r="C15740" s="6">
        <v>139.94895</v>
      </c>
      <c r="D15740" s="6">
        <v>0.27839472893508599</v>
      </c>
      <c r="E15740" s="4">
        <f t="shared" si="61"/>
        <v>0.23754406322983088</v>
      </c>
      <c r="F15740" s="4"/>
    </row>
    <row r="15741" spans="1:6" ht="13.2" x14ac:dyDescent="0.25">
      <c r="A15741" s="5">
        <v>44909.791666666664</v>
      </c>
      <c r="B15741" s="6">
        <v>179.05</v>
      </c>
      <c r="C15741" s="6">
        <v>142.33835999999999</v>
      </c>
      <c r="D15741" s="6">
        <v>0.25791810443790403</v>
      </c>
      <c r="E15741" s="4">
        <f t="shared" si="61"/>
        <v>0.23168405988074292</v>
      </c>
      <c r="F15741" s="4"/>
    </row>
    <row r="15742" spans="1:6" ht="13.2" x14ac:dyDescent="0.25">
      <c r="A15742" s="5">
        <v>44909.833333333336</v>
      </c>
      <c r="B15742" s="6">
        <v>179.08</v>
      </c>
      <c r="C15742" s="6">
        <v>142.76267999999999</v>
      </c>
      <c r="D15742" s="6">
        <v>0.25438945248155898</v>
      </c>
      <c r="E15742" s="4">
        <f t="shared" si="61"/>
        <v>0.22633394743055668</v>
      </c>
      <c r="F15742" s="4"/>
    </row>
    <row r="15743" spans="1:6" ht="13.2" x14ac:dyDescent="0.25">
      <c r="A15743" s="5">
        <v>44909.875</v>
      </c>
      <c r="B15743" s="6">
        <v>167.16</v>
      </c>
      <c r="C15743" s="6">
        <v>144.8886</v>
      </c>
      <c r="D15743" s="6">
        <v>0.153713956791631</v>
      </c>
      <c r="E15743" s="4">
        <f t="shared" si="61"/>
        <v>0.21972847603418255</v>
      </c>
      <c r="F15743" s="4"/>
    </row>
    <row r="15744" spans="1:6" ht="13.2" x14ac:dyDescent="0.25">
      <c r="A15744" s="5">
        <v>44909.916666666664</v>
      </c>
      <c r="B15744" s="6">
        <v>166.64</v>
      </c>
      <c r="C15744" s="6">
        <v>157.57210000000001</v>
      </c>
      <c r="D15744" s="6">
        <v>5.7547624230431499E-2</v>
      </c>
      <c r="E15744" s="4">
        <f t="shared" si="61"/>
        <v>0.21356444090241267</v>
      </c>
      <c r="F15744" s="4"/>
    </row>
    <row r="15745" spans="1:6" ht="13.2" x14ac:dyDescent="0.25">
      <c r="A15745" s="5">
        <v>44909.958333333336</v>
      </c>
      <c r="B15745" s="6">
        <v>178.23</v>
      </c>
      <c r="C15745" s="6">
        <v>185.00909999999999</v>
      </c>
      <c r="D15745" s="6">
        <v>3.6641981394428702E-2</v>
      </c>
      <c r="E15745" s="4">
        <f t="shared" si="61"/>
        <v>0.21257318520693691</v>
      </c>
      <c r="F15745" s="4"/>
    </row>
    <row r="15746" spans="1:6" ht="13.2" x14ac:dyDescent="0.25">
      <c r="A15746" s="5">
        <v>44907</v>
      </c>
      <c r="B15746" s="6">
        <v>208.18</v>
      </c>
      <c r="C15746" s="6">
        <v>207.27653000000001</v>
      </c>
      <c r="D15746" s="6">
        <v>4.3587665231562796E-3</v>
      </c>
      <c r="E15746" s="4">
        <f t="shared" si="61"/>
        <v>0.21117352600496705</v>
      </c>
      <c r="F15746" s="4"/>
    </row>
    <row r="15747" spans="1:6" ht="13.2" x14ac:dyDescent="0.25">
      <c r="A15747" s="5">
        <v>44907.041666666664</v>
      </c>
      <c r="B15747" s="6">
        <v>235.46</v>
      </c>
      <c r="C15747" s="6">
        <v>241.53067999999999</v>
      </c>
      <c r="D15747" s="6">
        <v>2.51341982724512E-2</v>
      </c>
      <c r="E15747" s="4">
        <f t="shared" si="61"/>
        <v>0.20463073907565496</v>
      </c>
      <c r="F15747" s="4"/>
    </row>
    <row r="15748" spans="1:6" ht="13.2" x14ac:dyDescent="0.25">
      <c r="A15748" s="5">
        <v>44907.083333333336</v>
      </c>
      <c r="B15748" s="6">
        <v>245.28</v>
      </c>
      <c r="C15748" s="6">
        <v>255.62823</v>
      </c>
      <c r="D15748" s="6">
        <v>4.0481561836891E-2</v>
      </c>
      <c r="E15748" s="4">
        <f t="shared" si="61"/>
        <v>0.19827318710564609</v>
      </c>
      <c r="F15748" s="4"/>
    </row>
    <row r="15749" spans="1:6" ht="13.2" x14ac:dyDescent="0.25">
      <c r="A15749" s="5">
        <v>44907.125</v>
      </c>
      <c r="B15749" s="6">
        <v>248.89</v>
      </c>
      <c r="C15749" s="6">
        <v>253.1018</v>
      </c>
      <c r="D15749" s="6">
        <v>1.66407350718169E-2</v>
      </c>
      <c r="E15749" s="4">
        <f t="shared" si="61"/>
        <v>0.19043865641792446</v>
      </c>
      <c r="F15749" s="4"/>
    </row>
    <row r="15750" spans="1:6" ht="13.2" x14ac:dyDescent="0.25">
      <c r="A15750" s="5">
        <v>44907.166666666664</v>
      </c>
      <c r="B15750" s="6">
        <v>255.3</v>
      </c>
      <c r="C15750" s="6">
        <v>248.06422000000001</v>
      </c>
      <c r="D15750" s="6">
        <v>2.9168978903930599E-2</v>
      </c>
      <c r="E15750" s="4">
        <f t="shared" si="61"/>
        <v>0.18265804670775279</v>
      </c>
      <c r="F15750" s="4"/>
    </row>
    <row r="15751" spans="1:6" ht="13.2" x14ac:dyDescent="0.25">
      <c r="A15751" s="5">
        <v>44907.208333333336</v>
      </c>
      <c r="B15751" s="6">
        <v>257.68</v>
      </c>
      <c r="C15751" s="6">
        <v>247.30110999999999</v>
      </c>
      <c r="D15751" s="6">
        <v>4.1968634916357599E-2</v>
      </c>
      <c r="E15751" s="4">
        <f t="shared" si="61"/>
        <v>0.17690641827396178</v>
      </c>
      <c r="F15751" s="4"/>
    </row>
    <row r="15752" spans="1:6" ht="13.2" x14ac:dyDescent="0.25">
      <c r="A15752" s="5">
        <v>44907.25</v>
      </c>
      <c r="B15752" s="6">
        <v>240.44</v>
      </c>
      <c r="C15752" s="6">
        <v>245.89594</v>
      </c>
      <c r="D15752" s="6">
        <v>2.2188003592088501E-2</v>
      </c>
      <c r="E15752" s="4">
        <f t="shared" si="61"/>
        <v>0.1713685756333013</v>
      </c>
      <c r="F15752" s="4"/>
    </row>
    <row r="15753" spans="1:6" ht="13.2" x14ac:dyDescent="0.25">
      <c r="A15753" s="5">
        <v>44907.291666666664</v>
      </c>
      <c r="B15753" s="6">
        <v>237.12</v>
      </c>
      <c r="C15753" s="6">
        <v>240.65486000000001</v>
      </c>
      <c r="D15753" s="6">
        <v>1.4688504524695599E-2</v>
      </c>
      <c r="E15753" s="4">
        <f t="shared" si="61"/>
        <v>0.16407449711906311</v>
      </c>
      <c r="F15753" s="4"/>
    </row>
    <row r="15754" spans="1:6" ht="13.2" x14ac:dyDescent="0.25">
      <c r="A15754" s="5">
        <v>44907.333333333336</v>
      </c>
      <c r="B15754" s="6">
        <v>231.02</v>
      </c>
      <c r="C15754" s="6">
        <v>236.02865</v>
      </c>
      <c r="D15754" s="6">
        <v>2.1220517085531701E-2</v>
      </c>
      <c r="E15754" s="4">
        <f t="shared" si="61"/>
        <v>0.15551925690708818</v>
      </c>
      <c r="F15754" s="4"/>
    </row>
    <row r="15755" spans="1:6" ht="13.2" x14ac:dyDescent="0.25">
      <c r="A15755" s="5">
        <v>44907.375</v>
      </c>
      <c r="B15755" s="6">
        <v>237.44</v>
      </c>
      <c r="C15755" s="6">
        <v>233.67903000000001</v>
      </c>
      <c r="D15755" s="6">
        <v>1.6094597790824301E-2</v>
      </c>
      <c r="E15755" s="4">
        <f t="shared" si="61"/>
        <v>0.14716873001820774</v>
      </c>
      <c r="F15755" s="4"/>
    </row>
    <row r="15756" spans="1:6" ht="13.2" x14ac:dyDescent="0.25">
      <c r="A15756" s="5">
        <v>44907.416666666664</v>
      </c>
      <c r="B15756" s="6">
        <v>253.63</v>
      </c>
      <c r="C15756" s="6">
        <v>236.12765999999999</v>
      </c>
      <c r="D15756" s="6">
        <v>7.4122362454275795E-2</v>
      </c>
      <c r="E15756" s="4">
        <f t="shared" si="61"/>
        <v>0.14114986802832905</v>
      </c>
      <c r="F15756" s="4"/>
    </row>
    <row r="15757" spans="1:6" ht="13.2" x14ac:dyDescent="0.25">
      <c r="A15757" s="5">
        <v>44907.458333333336</v>
      </c>
      <c r="B15757" s="6">
        <v>269.07</v>
      </c>
      <c r="C15757" s="6">
        <v>239.65276</v>
      </c>
      <c r="D15757" s="6">
        <v>0.122749431302189</v>
      </c>
      <c r="E15757" s="4">
        <f t="shared" si="61"/>
        <v>0.13754561149136804</v>
      </c>
      <c r="F15757" s="4"/>
    </row>
    <row r="15758" spans="1:6" ht="13.2" x14ac:dyDescent="0.25">
      <c r="A15758" s="5">
        <v>44907.5</v>
      </c>
      <c r="B15758" s="6">
        <v>263.64</v>
      </c>
      <c r="C15758" s="6">
        <v>242.34724</v>
      </c>
      <c r="D15758" s="6">
        <v>8.7860542583443405E-2</v>
      </c>
      <c r="E15758" s="4">
        <f t="shared" si="61"/>
        <v>0.13290125817025952</v>
      </c>
      <c r="F15758" s="4"/>
    </row>
    <row r="15759" spans="1:6" ht="13.2" x14ac:dyDescent="0.25">
      <c r="A15759" s="5">
        <v>44907.541666666664</v>
      </c>
      <c r="B15759" s="6">
        <v>264.60000000000002</v>
      </c>
      <c r="C15759" s="6">
        <v>244.90392</v>
      </c>
      <c r="D15759" s="6">
        <v>8.04237024870815E-2</v>
      </c>
      <c r="E15759" s="4">
        <f t="shared" si="61"/>
        <v>0.12889440259101498</v>
      </c>
      <c r="F15759" s="4"/>
    </row>
    <row r="15760" spans="1:6" ht="13.2" x14ac:dyDescent="0.25">
      <c r="A15760" s="5">
        <v>44907.583333333336</v>
      </c>
      <c r="B15760" s="6">
        <v>261.88</v>
      </c>
      <c r="C15760" s="6">
        <v>243.92904999999999</v>
      </c>
      <c r="D15760" s="6">
        <v>7.3590865868579394E-2</v>
      </c>
      <c r="E15760" s="4">
        <f t="shared" si="61"/>
        <v>0.12236751301218278</v>
      </c>
      <c r="F15760" s="4"/>
    </row>
    <row r="15761" spans="1:6" ht="13.2" x14ac:dyDescent="0.25">
      <c r="A15761" s="5">
        <v>44907.625</v>
      </c>
      <c r="B15761" s="6">
        <v>285.41000000000003</v>
      </c>
      <c r="C15761" s="6">
        <v>225.32727</v>
      </c>
      <c r="D15761" s="6">
        <v>0.26664650931953299</v>
      </c>
      <c r="E15761" s="4">
        <f t="shared" si="61"/>
        <v>0.1175606395286275</v>
      </c>
      <c r="F15761" s="4"/>
    </row>
    <row r="15762" spans="1:6" ht="13.2" x14ac:dyDescent="0.25">
      <c r="A15762" s="5">
        <v>44907.666666666664</v>
      </c>
      <c r="B15762" s="6">
        <v>261.19</v>
      </c>
      <c r="C15762" s="6">
        <v>189.81613999999999</v>
      </c>
      <c r="D15762" s="6">
        <v>0.37601575924997699</v>
      </c>
      <c r="E15762" s="4">
        <f t="shared" si="61"/>
        <v>0.11293307683191062</v>
      </c>
      <c r="F15762" s="4"/>
    </row>
    <row r="15763" spans="1:6" ht="13.2" x14ac:dyDescent="0.25">
      <c r="A15763" s="5">
        <v>44907.708333333336</v>
      </c>
      <c r="B15763" s="6">
        <v>212.97</v>
      </c>
      <c r="C15763" s="6">
        <v>153.70504</v>
      </c>
      <c r="D15763" s="6">
        <v>0.38557590564369199</v>
      </c>
      <c r="E15763" s="4">
        <f t="shared" si="61"/>
        <v>0.11406397607073145</v>
      </c>
      <c r="F15763" s="4"/>
    </row>
    <row r="15764" spans="1:6" ht="13.2" x14ac:dyDescent="0.25">
      <c r="A15764" s="5">
        <v>44907.75</v>
      </c>
      <c r="B15764" s="6">
        <v>195.14</v>
      </c>
      <c r="C15764" s="6">
        <v>134.37885</v>
      </c>
      <c r="D15764" s="6">
        <v>0.45216304500298898</v>
      </c>
      <c r="E15764" s="4">
        <f t="shared" si="61"/>
        <v>0.12130432257356073</v>
      </c>
      <c r="F15764" s="4"/>
    </row>
    <row r="15765" spans="1:6" ht="13.2" x14ac:dyDescent="0.25">
      <c r="A15765" s="5">
        <v>44907.791666666664</v>
      </c>
      <c r="B15765" s="6">
        <v>192.08</v>
      </c>
      <c r="C15765" s="6">
        <v>129.42348000000001</v>
      </c>
      <c r="D15765" s="6">
        <v>0.48412019210115498</v>
      </c>
      <c r="E15765" s="4">
        <f t="shared" si="61"/>
        <v>0.13072940955952952</v>
      </c>
      <c r="F15765" s="4"/>
    </row>
    <row r="15766" spans="1:6" ht="13.2" x14ac:dyDescent="0.25">
      <c r="A15766" s="5">
        <v>44907.833333333336</v>
      </c>
      <c r="B15766" s="6">
        <v>192.33</v>
      </c>
      <c r="C15766" s="6">
        <v>129.11706000000001</v>
      </c>
      <c r="D15766" s="6">
        <v>0.48957852664860801</v>
      </c>
      <c r="E15766" s="4">
        <f t="shared" si="61"/>
        <v>0.1405289543164899</v>
      </c>
      <c r="F15766" s="4"/>
    </row>
    <row r="15767" spans="1:6" ht="13.2" x14ac:dyDescent="0.25">
      <c r="A15767" s="5">
        <v>44907.875</v>
      </c>
      <c r="B15767" s="6">
        <v>196.55</v>
      </c>
      <c r="C15767" s="6">
        <v>130.46684999999999</v>
      </c>
      <c r="D15767" s="6">
        <v>0.50651295712282396</v>
      </c>
      <c r="E15767" s="4">
        <f t="shared" si="61"/>
        <v>0.15522891266362296</v>
      </c>
      <c r="F15767" s="4"/>
    </row>
    <row r="15768" spans="1:6" ht="13.2" x14ac:dyDescent="0.25">
      <c r="A15768" s="5">
        <v>44907.916666666664</v>
      </c>
      <c r="B15768" s="6">
        <v>189.2</v>
      </c>
      <c r="C15768" s="6">
        <v>138.10102000000001</v>
      </c>
      <c r="D15768" s="6">
        <v>0.37001160454861198</v>
      </c>
      <c r="E15768" s="4">
        <f t="shared" si="61"/>
        <v>0.1682482451768805</v>
      </c>
      <c r="F15768" s="4"/>
    </row>
    <row r="15769" spans="1:6" ht="13.2" x14ac:dyDescent="0.25">
      <c r="A15769" s="5">
        <v>44907.958333333336</v>
      </c>
      <c r="B15769" s="6">
        <v>181.7</v>
      </c>
      <c r="C15769" s="6">
        <v>162.43993</v>
      </c>
      <c r="D15769" s="6">
        <v>0.11856733747669</v>
      </c>
      <c r="E15769" s="4">
        <f t="shared" si="61"/>
        <v>0.17166180168030801</v>
      </c>
      <c r="F15769" s="4"/>
    </row>
    <row r="15770" spans="1:6" ht="13.2" x14ac:dyDescent="0.25">
      <c r="A15770" s="5">
        <v>44908</v>
      </c>
      <c r="B15770" s="6">
        <v>222.49</v>
      </c>
      <c r="C15770" s="6">
        <v>224.24512999999999</v>
      </c>
      <c r="D15770" s="6">
        <v>7.8268366407777904E-3</v>
      </c>
      <c r="E15770" s="4">
        <f t="shared" si="61"/>
        <v>0.1718063046018756</v>
      </c>
      <c r="F15770" s="4"/>
    </row>
    <row r="15771" spans="1:6" ht="13.2" x14ac:dyDescent="0.25">
      <c r="A15771" s="5">
        <v>44908.041666666664</v>
      </c>
      <c r="B15771" s="6">
        <v>261.33</v>
      </c>
      <c r="C15771" s="6">
        <v>254.17139</v>
      </c>
      <c r="D15771" s="6">
        <v>2.8164499552841001E-2</v>
      </c>
      <c r="E15771" s="4">
        <f t="shared" si="61"/>
        <v>0.17193256715522517</v>
      </c>
      <c r="F15771" s="4"/>
    </row>
    <row r="15772" spans="1:6" ht="13.2" x14ac:dyDescent="0.25">
      <c r="A15772" s="5">
        <v>44908.083333333336</v>
      </c>
      <c r="B15772" s="6">
        <v>270.26</v>
      </c>
      <c r="C15772" s="6">
        <v>264.38396999999998</v>
      </c>
      <c r="D15772" s="6">
        <v>2.2225364117196701E-2</v>
      </c>
      <c r="E15772" s="4">
        <f t="shared" si="61"/>
        <v>0.17117189225023788</v>
      </c>
      <c r="F15772" s="4"/>
    </row>
    <row r="15773" spans="1:6" ht="13.2" x14ac:dyDescent="0.25">
      <c r="A15773" s="5">
        <v>44908.125</v>
      </c>
      <c r="B15773" s="6">
        <v>270.5</v>
      </c>
      <c r="C15773" s="6">
        <v>260.42430999999999</v>
      </c>
      <c r="D15773" s="6">
        <v>3.8689514047286898E-2</v>
      </c>
      <c r="E15773" s="4">
        <f t="shared" si="61"/>
        <v>0.17209059137421581</v>
      </c>
      <c r="F15773" s="4"/>
    </row>
    <row r="15774" spans="1:6" ht="13.2" x14ac:dyDescent="0.25">
      <c r="A15774" s="5">
        <v>44908.166666666664</v>
      </c>
      <c r="B15774" s="6">
        <v>269.77</v>
      </c>
      <c r="C15774" s="6">
        <v>257.84748999999999</v>
      </c>
      <c r="D15774" s="6">
        <v>4.6238611824377197E-2</v>
      </c>
      <c r="E15774" s="4">
        <f t="shared" si="61"/>
        <v>0.17280182607923444</v>
      </c>
      <c r="F15774" s="4"/>
    </row>
    <row r="15775" spans="1:6" ht="13.2" x14ac:dyDescent="0.25">
      <c r="A15775" s="5">
        <v>44908.208333333336</v>
      </c>
      <c r="B15775" s="6">
        <v>265.60000000000002</v>
      </c>
      <c r="C15775" s="6">
        <v>260.51119999999997</v>
      </c>
      <c r="D15775" s="6">
        <v>1.9533901037652301E-2</v>
      </c>
      <c r="E15775" s="4">
        <f t="shared" si="61"/>
        <v>0.17186704550095508</v>
      </c>
      <c r="F15775" s="4"/>
    </row>
    <row r="15776" spans="1:6" ht="13.2" x14ac:dyDescent="0.25">
      <c r="A15776" s="5">
        <v>44908.25</v>
      </c>
      <c r="B15776" s="6">
        <v>263.48</v>
      </c>
      <c r="C15776" s="6">
        <v>260.25729999999999</v>
      </c>
      <c r="D15776" s="6">
        <v>1.23827458442089E-2</v>
      </c>
      <c r="E15776" s="4">
        <f t="shared" si="61"/>
        <v>0.17145849309479341</v>
      </c>
      <c r="F15776" s="4"/>
    </row>
    <row r="15777" spans="1:6" ht="13.2" x14ac:dyDescent="0.25">
      <c r="A15777" s="5">
        <v>44908.291666666664</v>
      </c>
      <c r="B15777" s="6">
        <v>254.18</v>
      </c>
      <c r="C15777" s="6">
        <v>255.33584999999999</v>
      </c>
      <c r="D15777" s="6">
        <v>4.5267830584697997E-3</v>
      </c>
      <c r="E15777" s="4">
        <f t="shared" si="61"/>
        <v>0.17103508803370068</v>
      </c>
      <c r="F15777" s="4"/>
    </row>
    <row r="15778" spans="1:6" ht="13.2" x14ac:dyDescent="0.25">
      <c r="A15778" s="5">
        <v>44908.333333333336</v>
      </c>
      <c r="B15778" s="6">
        <v>244.78</v>
      </c>
      <c r="C15778" s="6">
        <v>251.63113999999999</v>
      </c>
      <c r="D15778" s="6">
        <v>2.7226916350655099E-2</v>
      </c>
      <c r="E15778" s="4">
        <f t="shared" si="61"/>
        <v>0.17128535466974748</v>
      </c>
      <c r="F15778" s="4"/>
    </row>
    <row r="15779" spans="1:6" ht="13.2" x14ac:dyDescent="0.25">
      <c r="A15779" s="5">
        <v>44908.375</v>
      </c>
      <c r="B15779" s="6">
        <v>245.4</v>
      </c>
      <c r="C15779" s="6">
        <v>250.15826000000001</v>
      </c>
      <c r="D15779" s="6">
        <v>1.9020998946826701E-2</v>
      </c>
      <c r="E15779" s="4">
        <f t="shared" si="61"/>
        <v>0.17140728805124758</v>
      </c>
      <c r="F15779" s="4"/>
    </row>
    <row r="15780" spans="1:6" ht="13.2" x14ac:dyDescent="0.25">
      <c r="A15780" s="5">
        <v>44908.416666666664</v>
      </c>
      <c r="B15780" s="6">
        <v>260.11</v>
      </c>
      <c r="C15780" s="6">
        <v>254.52816000000001</v>
      </c>
      <c r="D15780" s="6">
        <v>2.1930147139711299E-2</v>
      </c>
      <c r="E15780" s="4">
        <f t="shared" si="61"/>
        <v>0.16923261241314069</v>
      </c>
      <c r="F15780" s="4"/>
    </row>
    <row r="15781" spans="1:6" ht="13.2" x14ac:dyDescent="0.25">
      <c r="A15781" s="5">
        <v>44908.458333333336</v>
      </c>
      <c r="B15781" s="6">
        <v>268.5</v>
      </c>
      <c r="C15781" s="6">
        <v>259.62238000000002</v>
      </c>
      <c r="D15781" s="6">
        <v>3.4194355663791302E-2</v>
      </c>
      <c r="E15781" s="4">
        <f t="shared" si="61"/>
        <v>0.16554281759487413</v>
      </c>
      <c r="F15781" s="4"/>
    </row>
    <row r="15782" spans="1:6" ht="13.2" x14ac:dyDescent="0.25">
      <c r="A15782" s="5">
        <v>44908.5</v>
      </c>
      <c r="B15782" s="6">
        <v>271.86</v>
      </c>
      <c r="C15782" s="6">
        <v>261.49732</v>
      </c>
      <c r="D15782" s="6">
        <v>3.9628245520833598E-2</v>
      </c>
      <c r="E15782" s="4">
        <f t="shared" si="61"/>
        <v>0.1635331385505987</v>
      </c>
      <c r="F15782" s="4"/>
    </row>
    <row r="15783" spans="1:6" ht="13.2" x14ac:dyDescent="0.25">
      <c r="A15783" s="5">
        <v>44908.541666666664</v>
      </c>
      <c r="B15783" s="6">
        <v>274.43</v>
      </c>
      <c r="C15783" s="6">
        <v>260.44949000000003</v>
      </c>
      <c r="D15783" s="6">
        <v>5.36783926894999E-2</v>
      </c>
      <c r="E15783" s="4">
        <f t="shared" si="61"/>
        <v>0.16241875064236613</v>
      </c>
      <c r="F15783" s="4"/>
    </row>
    <row r="15784" spans="1:6" ht="13.2" x14ac:dyDescent="0.25">
      <c r="A15784" s="5">
        <v>44908.583333333336</v>
      </c>
      <c r="B15784" s="6">
        <v>292.97000000000003</v>
      </c>
      <c r="C15784" s="6">
        <v>255.47989999999999</v>
      </c>
      <c r="D15784" s="6">
        <v>0.14674383385933701</v>
      </c>
      <c r="E15784" s="4">
        <f t="shared" si="61"/>
        <v>0.16546679097531436</v>
      </c>
      <c r="F15784" s="4"/>
    </row>
    <row r="15785" spans="1:6" ht="13.2" x14ac:dyDescent="0.25">
      <c r="A15785" s="5">
        <v>44908.625</v>
      </c>
      <c r="B15785" s="6">
        <v>298.10000000000002</v>
      </c>
      <c r="C15785" s="6">
        <v>231.72447</v>
      </c>
      <c r="D15785" s="6">
        <v>0.28644160886418202</v>
      </c>
      <c r="E15785" s="4">
        <f t="shared" si="61"/>
        <v>0.16629158678967473</v>
      </c>
      <c r="F15785" s="4"/>
    </row>
    <row r="15786" spans="1:6" ht="13.2" x14ac:dyDescent="0.25">
      <c r="A15786" s="5">
        <v>44908.666666666664</v>
      </c>
      <c r="B15786" s="6">
        <v>271.70999999999998</v>
      </c>
      <c r="C15786" s="6">
        <v>191.17527999999999</v>
      </c>
      <c r="D15786" s="6">
        <v>0.421261158869494</v>
      </c>
      <c r="E15786" s="4">
        <f t="shared" si="61"/>
        <v>0.16817681177382129</v>
      </c>
      <c r="F15786" s="4"/>
    </row>
    <row r="15787" spans="1:6" ht="13.2" x14ac:dyDescent="0.25">
      <c r="A15787" s="5">
        <v>44908.708333333336</v>
      </c>
      <c r="B15787" s="6">
        <v>210.55</v>
      </c>
      <c r="C15787" s="6">
        <v>155.81440000000001</v>
      </c>
      <c r="D15787" s="6">
        <v>0.351287172430789</v>
      </c>
      <c r="E15787" s="4">
        <f t="shared" si="61"/>
        <v>0.16674811455661698</v>
      </c>
      <c r="F15787" s="4"/>
    </row>
    <row r="15788" spans="1:6" ht="13.2" x14ac:dyDescent="0.25">
      <c r="A15788" s="5">
        <v>44908.75</v>
      </c>
      <c r="B15788" s="6">
        <v>191.18</v>
      </c>
      <c r="C15788" s="6">
        <v>143.58673999999999</v>
      </c>
      <c r="D15788" s="6">
        <v>0.33145999414709199</v>
      </c>
      <c r="E15788" s="4">
        <f t="shared" si="61"/>
        <v>0.16171882077095462</v>
      </c>
      <c r="F15788" s="4"/>
    </row>
    <row r="15789" spans="1:6" ht="13.2" x14ac:dyDescent="0.25">
      <c r="A15789" s="5">
        <v>44908.791666666664</v>
      </c>
      <c r="B15789" s="6">
        <v>186.94</v>
      </c>
      <c r="C15789" s="6">
        <v>145.3836</v>
      </c>
      <c r="D15789" s="6">
        <v>0.285839668298212</v>
      </c>
      <c r="E15789" s="4">
        <f t="shared" si="61"/>
        <v>0.15345713227916538</v>
      </c>
      <c r="F15789" s="4"/>
    </row>
    <row r="15790" spans="1:6" ht="13.2" x14ac:dyDescent="0.25">
      <c r="A15790" s="5">
        <v>44908.833333333336</v>
      </c>
      <c r="B15790" s="6">
        <v>185.92</v>
      </c>
      <c r="C15790" s="6">
        <v>146.15404000000001</v>
      </c>
      <c r="D15790" s="6">
        <v>0.27208252334317901</v>
      </c>
      <c r="E15790" s="4">
        <f t="shared" si="61"/>
        <v>0.14439479880810582</v>
      </c>
      <c r="F15790" s="4"/>
    </row>
    <row r="15791" spans="1:6" ht="13.2" x14ac:dyDescent="0.25">
      <c r="A15791" s="5">
        <v>44908.875</v>
      </c>
      <c r="B15791" s="6">
        <v>179.45</v>
      </c>
      <c r="C15791" s="6">
        <v>147.75724</v>
      </c>
      <c r="D15791" s="6">
        <v>0.21449209527736099</v>
      </c>
      <c r="E15791" s="4">
        <f t="shared" si="61"/>
        <v>0.1322272628978782</v>
      </c>
      <c r="F15791" s="4"/>
    </row>
    <row r="15792" spans="1:6" ht="13.2" x14ac:dyDescent="0.25">
      <c r="A15792" s="5">
        <v>44908.916666666664</v>
      </c>
      <c r="B15792" s="6">
        <v>177.01</v>
      </c>
      <c r="C15792" s="6">
        <v>158.13296</v>
      </c>
      <c r="D15792" s="6">
        <v>0.119374480816649</v>
      </c>
      <c r="E15792" s="4">
        <f t="shared" si="61"/>
        <v>0.1217840494090464</v>
      </c>
      <c r="F15792" s="4"/>
    </row>
    <row r="15793" spans="1:6" ht="13.2" x14ac:dyDescent="0.25">
      <c r="A15793" s="5">
        <v>44908.958333333336</v>
      </c>
      <c r="B15793" s="6">
        <v>182.21</v>
      </c>
      <c r="C15793" s="6">
        <v>183.19282000000001</v>
      </c>
      <c r="D15793" s="6">
        <v>5.3649482550680904E-3</v>
      </c>
      <c r="E15793" s="4">
        <f t="shared" si="61"/>
        <v>0.11706728319147881</v>
      </c>
      <c r="F15793" s="4"/>
    </row>
    <row r="15794" spans="1:6" ht="13.2" x14ac:dyDescent="0.25">
      <c r="A15794" s="5">
        <v>44909</v>
      </c>
      <c r="B15794" s="6">
        <v>233.73</v>
      </c>
      <c r="C15794" s="6">
        <v>241.24422999999999</v>
      </c>
      <c r="D15794" s="6">
        <v>3.1147812322806601E-2</v>
      </c>
      <c r="E15794" s="4">
        <f t="shared" si="61"/>
        <v>0.11803899051156334</v>
      </c>
      <c r="F15794" s="4"/>
    </row>
    <row r="15795" spans="1:6" ht="13.2" x14ac:dyDescent="0.25">
      <c r="A15795" s="5">
        <v>44909.041666666664</v>
      </c>
      <c r="B15795" s="6">
        <v>300.45999999999998</v>
      </c>
      <c r="C15795" s="6">
        <v>267.7389</v>
      </c>
      <c r="D15795" s="6">
        <v>0.12221272291773801</v>
      </c>
      <c r="E15795" s="4">
        <f t="shared" si="61"/>
        <v>0.12195766648510072</v>
      </c>
      <c r="F15795" s="4"/>
    </row>
    <row r="15796" spans="1:6" ht="13.2" x14ac:dyDescent="0.25">
      <c r="A15796" s="5">
        <v>44909.083333333336</v>
      </c>
      <c r="B15796" s="6">
        <v>315.2</v>
      </c>
      <c r="C15796" s="6">
        <v>274.69851999999997</v>
      </c>
      <c r="D15796" s="6">
        <v>0.14743974594402601</v>
      </c>
      <c r="E15796" s="4">
        <f t="shared" si="61"/>
        <v>0.12717493239455194</v>
      </c>
      <c r="F15796" s="4"/>
    </row>
    <row r="15797" spans="1:6" ht="13.2" x14ac:dyDescent="0.25">
      <c r="A15797" s="5">
        <v>44909.125</v>
      </c>
      <c r="B15797" s="6">
        <v>313.33</v>
      </c>
      <c r="C15797" s="6">
        <v>269.47203999999999</v>
      </c>
      <c r="D15797" s="6">
        <v>0.162755141498168</v>
      </c>
      <c r="E15797" s="4">
        <f t="shared" si="61"/>
        <v>0.13234433353833866</v>
      </c>
      <c r="F15797" s="4"/>
    </row>
    <row r="15798" spans="1:6" ht="13.2" x14ac:dyDescent="0.25">
      <c r="A15798" s="5">
        <v>44909.166666666664</v>
      </c>
      <c r="B15798" s="6">
        <v>312.86</v>
      </c>
      <c r="C15798" s="6">
        <v>267.60230000000001</v>
      </c>
      <c r="D15798" s="6">
        <v>0.16912298586372301</v>
      </c>
      <c r="E15798" s="4">
        <f t="shared" si="61"/>
        <v>0.13746451578997806</v>
      </c>
      <c r="F15798" s="4"/>
    </row>
    <row r="15799" spans="1:6" ht="13.2" x14ac:dyDescent="0.25">
      <c r="A15799" s="5">
        <v>44909.208333333336</v>
      </c>
      <c r="B15799" s="6">
        <v>307</v>
      </c>
      <c r="C15799" s="6">
        <v>271.92982999999998</v>
      </c>
      <c r="D15799" s="6">
        <v>0.128967719356129</v>
      </c>
      <c r="E15799" s="4">
        <f t="shared" si="61"/>
        <v>0.14202425821991457</v>
      </c>
      <c r="F15799" s="4"/>
    </row>
    <row r="15800" spans="1:6" ht="13.2" x14ac:dyDescent="0.25">
      <c r="A15800" s="5">
        <v>44909.25</v>
      </c>
      <c r="B15800" s="6">
        <v>300.08</v>
      </c>
      <c r="C15800" s="6">
        <v>272.14112</v>
      </c>
      <c r="D15800" s="6">
        <v>0.102663206501097</v>
      </c>
      <c r="E15800" s="4">
        <f t="shared" si="61"/>
        <v>0.14578594408061826</v>
      </c>
      <c r="F15800" s="4"/>
    </row>
    <row r="15801" spans="1:6" ht="13.2" x14ac:dyDescent="0.25">
      <c r="A15801" s="5">
        <v>44909.291666666664</v>
      </c>
      <c r="B15801" s="6">
        <v>302.02</v>
      </c>
      <c r="C15801" s="6">
        <v>265.73685999999998</v>
      </c>
      <c r="D15801" s="6">
        <v>0.13653785176809799</v>
      </c>
      <c r="E15801" s="4">
        <f t="shared" si="61"/>
        <v>0.15128640527685275</v>
      </c>
      <c r="F15801" s="4"/>
    </row>
    <row r="15802" spans="1:6" ht="13.2" x14ac:dyDescent="0.25">
      <c r="A15802" s="5">
        <v>44909.333333333336</v>
      </c>
      <c r="B15802" s="6">
        <v>305.88</v>
      </c>
      <c r="C15802" s="6">
        <v>261.68776000000003</v>
      </c>
      <c r="D15802" s="6">
        <v>0.168873928226524</v>
      </c>
      <c r="E15802" s="4">
        <f t="shared" si="61"/>
        <v>0.15718836410501397</v>
      </c>
      <c r="F15802" s="4"/>
    </row>
    <row r="15803" spans="1:6" ht="13.2" x14ac:dyDescent="0.25">
      <c r="A15803" s="5">
        <v>44909.375</v>
      </c>
      <c r="B15803" s="6">
        <v>300.54000000000002</v>
      </c>
      <c r="C15803" s="6">
        <v>260.35054000000002</v>
      </c>
      <c r="D15803" s="6">
        <v>0.15436672418655201</v>
      </c>
      <c r="E15803" s="4">
        <f t="shared" si="61"/>
        <v>0.16282776932333584</v>
      </c>
      <c r="F15803" s="4"/>
    </row>
    <row r="15804" spans="1:6" ht="13.2" x14ac:dyDescent="0.25">
      <c r="A15804" s="5">
        <v>44909.416666666664</v>
      </c>
      <c r="B15804" s="6">
        <v>303.77999999999997</v>
      </c>
      <c r="C15804" s="6">
        <v>261.99842000000001</v>
      </c>
      <c r="D15804" s="6">
        <v>0.159472641094553</v>
      </c>
      <c r="E15804" s="4">
        <f t="shared" si="61"/>
        <v>0.16855870657145425</v>
      </c>
      <c r="F15804" s="4"/>
    </row>
    <row r="15805" spans="1:6" ht="13.2" x14ac:dyDescent="0.25">
      <c r="A15805" s="5">
        <v>44909.458333333336</v>
      </c>
      <c r="B15805" s="6">
        <v>306.2</v>
      </c>
      <c r="C15805" s="6">
        <v>263.25573000000003</v>
      </c>
      <c r="D15805" s="6">
        <v>0.163127579407293</v>
      </c>
      <c r="E15805" s="4">
        <f t="shared" si="61"/>
        <v>0.1739309242274335</v>
      </c>
      <c r="F15805" s="4"/>
    </row>
    <row r="15806" spans="1:6" ht="13.2" x14ac:dyDescent="0.25">
      <c r="A15806" s="5">
        <v>44909.5</v>
      </c>
      <c r="B15806" s="6">
        <v>306.22000000000003</v>
      </c>
      <c r="C15806" s="6">
        <v>263.04343</v>
      </c>
      <c r="D15806" s="6">
        <v>0.16414236234678001</v>
      </c>
      <c r="E15806" s="4">
        <f t="shared" si="61"/>
        <v>0.17911901242851461</v>
      </c>
      <c r="F15806" s="4"/>
    </row>
    <row r="15807" spans="1:6" ht="13.2" x14ac:dyDescent="0.25">
      <c r="A15807" s="5">
        <v>44909.541666666664</v>
      </c>
      <c r="B15807" s="6">
        <v>298.38</v>
      </c>
      <c r="C15807" s="6">
        <v>261.27956999999998</v>
      </c>
      <c r="D15807" s="6">
        <v>0.14199514336310301</v>
      </c>
      <c r="E15807" s="4">
        <f t="shared" si="61"/>
        <v>0.18279887703991474</v>
      </c>
      <c r="F15807" s="4"/>
    </row>
    <row r="15808" spans="1:6" ht="13.2" x14ac:dyDescent="0.25">
      <c r="A15808" s="5">
        <v>44909.583333333336</v>
      </c>
      <c r="B15808" s="6">
        <v>302.62</v>
      </c>
      <c r="C15808" s="6">
        <v>254.60002</v>
      </c>
      <c r="D15808" s="6">
        <v>0.18860949028990601</v>
      </c>
      <c r="E15808" s="4">
        <f t="shared" si="61"/>
        <v>0.18454327939118842</v>
      </c>
      <c r="F15808" s="4"/>
    </row>
    <row r="15809" spans="1:6" ht="13.2" x14ac:dyDescent="0.25">
      <c r="A15809" s="5">
        <v>44909.625</v>
      </c>
      <c r="B15809" s="6">
        <v>304.95999999999998</v>
      </c>
      <c r="C15809" s="6">
        <v>227.97572</v>
      </c>
      <c r="D15809" s="6">
        <v>0.33768631150720702</v>
      </c>
      <c r="E15809" s="4">
        <f t="shared" si="61"/>
        <v>0.18667847533464785</v>
      </c>
      <c r="F15809" s="4"/>
    </row>
    <row r="15810" spans="1:6" ht="13.2" x14ac:dyDescent="0.25">
      <c r="A15810" s="5">
        <v>44909.666666666664</v>
      </c>
      <c r="B15810" s="6">
        <v>270.73</v>
      </c>
      <c r="C15810" s="6">
        <v>186.66333</v>
      </c>
      <c r="D15810" s="6">
        <v>0.45036521099243199</v>
      </c>
      <c r="E15810" s="4">
        <f t="shared" si="61"/>
        <v>0.1878911441731036</v>
      </c>
      <c r="F15810" s="4"/>
    </row>
    <row r="15811" spans="1:6" ht="13.2" x14ac:dyDescent="0.25">
      <c r="A15811" s="5">
        <v>44909.708333333336</v>
      </c>
      <c r="B15811" s="6">
        <v>203.69</v>
      </c>
      <c r="C15811" s="6">
        <v>154.02766</v>
      </c>
      <c r="D15811" s="6">
        <v>0.32242481642582899</v>
      </c>
      <c r="E15811" s="4">
        <f t="shared" si="61"/>
        <v>0.18668854600623022</v>
      </c>
      <c r="F15811" s="4"/>
    </row>
    <row r="15812" spans="1:6" ht="13.2" x14ac:dyDescent="0.25">
      <c r="A15812" s="5">
        <v>44909.75</v>
      </c>
      <c r="B15812" s="6">
        <v>178.91</v>
      </c>
      <c r="C15812" s="6">
        <v>145.77844999999999</v>
      </c>
      <c r="D15812" s="6">
        <v>0.22727330411319299</v>
      </c>
      <c r="E15812" s="4">
        <f t="shared" si="61"/>
        <v>0.18234743392148445</v>
      </c>
      <c r="F15812" s="4"/>
    </row>
    <row r="15813" spans="1:6" ht="13.2" x14ac:dyDescent="0.25">
      <c r="A15813" s="5">
        <v>44909.791666666664</v>
      </c>
      <c r="B15813" s="6">
        <v>179.05</v>
      </c>
      <c r="C15813" s="6">
        <v>149.67372</v>
      </c>
      <c r="D15813" s="6">
        <v>0.196268790539849</v>
      </c>
      <c r="E15813" s="4">
        <f t="shared" si="61"/>
        <v>0.17861531401488595</v>
      </c>
      <c r="F15813" s="4"/>
    </row>
    <row r="15814" spans="1:6" ht="13.2" x14ac:dyDescent="0.25">
      <c r="A15814" s="5">
        <v>44909.833333333336</v>
      </c>
      <c r="B15814" s="6">
        <v>179.08</v>
      </c>
      <c r="C15814" s="6">
        <v>150.55994999999999</v>
      </c>
      <c r="D15814" s="6">
        <v>0.189426537402543</v>
      </c>
      <c r="E15814" s="4">
        <f t="shared" si="61"/>
        <v>0.17517131460069282</v>
      </c>
      <c r="F15814" s="4"/>
    </row>
    <row r="15815" spans="1:6" ht="13.2" x14ac:dyDescent="0.25">
      <c r="A15815" s="5">
        <v>44909.875</v>
      </c>
      <c r="B15815" s="6">
        <v>167.16</v>
      </c>
      <c r="C15815" s="6">
        <v>154.45312999999999</v>
      </c>
      <c r="D15815" s="6">
        <v>8.2270071185996704E-2</v>
      </c>
      <c r="E15815" s="4">
        <f t="shared" si="61"/>
        <v>0.16966206359688599</v>
      </c>
      <c r="F15815" s="4"/>
    </row>
    <row r="15816" spans="1:6" ht="13.2" x14ac:dyDescent="0.25">
      <c r="A15816" s="5">
        <v>44909.916666666664</v>
      </c>
      <c r="B15816" s="6">
        <v>166.64</v>
      </c>
      <c r="C15816" s="6">
        <v>170.98174</v>
      </c>
      <c r="D15816" s="6">
        <v>2.5393003954691299E-2</v>
      </c>
      <c r="E15816" s="4">
        <f t="shared" si="61"/>
        <v>0.16574616872763773</v>
      </c>
      <c r="F15816" s="4"/>
    </row>
    <row r="15817" spans="1:6" ht="13.2" x14ac:dyDescent="0.25">
      <c r="A15817" s="5">
        <v>44909.958333333336</v>
      </c>
      <c r="B15817" s="6">
        <v>178.23</v>
      </c>
      <c r="C15817" s="6">
        <v>200.70353</v>
      </c>
      <c r="D15817" s="6">
        <v>0.11197376548384499</v>
      </c>
      <c r="E15817" s="4">
        <f t="shared" si="61"/>
        <v>0.17018820277883676</v>
      </c>
      <c r="F15817" s="4"/>
    </row>
    <row r="15818" spans="1:6" ht="13.2" x14ac:dyDescent="0.25">
      <c r="A15818" s="5">
        <v>44910</v>
      </c>
      <c r="B15818" s="6">
        <v>229.99</v>
      </c>
      <c r="C15818" s="6">
        <v>243.82307</v>
      </c>
      <c r="D15818" s="6">
        <v>5.6734048997086201E-2</v>
      </c>
      <c r="E15818" s="4">
        <f t="shared" si="61"/>
        <v>0.17125429597359842</v>
      </c>
      <c r="F15818" s="4"/>
    </row>
    <row r="15819" spans="1:6" ht="13.2" x14ac:dyDescent="0.25">
      <c r="A15819" s="5">
        <v>44910.041666666664</v>
      </c>
      <c r="B15819" s="6">
        <v>297.27</v>
      </c>
      <c r="C15819" s="6">
        <v>265.97232000000002</v>
      </c>
      <c r="D15819" s="6">
        <v>0.117672696166277</v>
      </c>
      <c r="E15819" s="4">
        <f t="shared" si="61"/>
        <v>0.17106512819228756</v>
      </c>
      <c r="F15819" s="4"/>
    </row>
    <row r="15820" spans="1:6" ht="13.2" x14ac:dyDescent="0.25">
      <c r="A15820" s="5">
        <v>44910.083333333336</v>
      </c>
      <c r="B15820" s="6">
        <v>315.22000000000003</v>
      </c>
      <c r="C15820" s="6">
        <v>271.62932999999998</v>
      </c>
      <c r="D15820" s="6">
        <v>0.160478509445206</v>
      </c>
      <c r="E15820" s="4">
        <f t="shared" si="61"/>
        <v>0.17160841000483673</v>
      </c>
      <c r="F15820" s="4"/>
    </row>
    <row r="15821" spans="1:6" ht="13.2" x14ac:dyDescent="0.25">
      <c r="A15821" s="5">
        <v>44910.125</v>
      </c>
      <c r="B15821" s="6">
        <v>312.02999999999997</v>
      </c>
      <c r="C15821" s="6">
        <v>266.97226999999998</v>
      </c>
      <c r="D15821" s="6">
        <v>0.168773071450454</v>
      </c>
      <c r="E15821" s="4">
        <f t="shared" si="61"/>
        <v>0.17185915708618196</v>
      </c>
      <c r="F15821" s="4"/>
    </row>
    <row r="15822" spans="1:6" ht="13.2" x14ac:dyDescent="0.25">
      <c r="A15822" s="5">
        <v>44910.166666666664</v>
      </c>
      <c r="B15822" s="6">
        <v>318.14999999999998</v>
      </c>
      <c r="C15822" s="6">
        <v>263.32447000000002</v>
      </c>
      <c r="D15822" s="6">
        <v>0.208205223008708</v>
      </c>
      <c r="E15822" s="4">
        <f t="shared" si="61"/>
        <v>0.17348758363388969</v>
      </c>
      <c r="F15822" s="4"/>
    </row>
    <row r="15823" spans="1:6" ht="13.2" x14ac:dyDescent="0.25">
      <c r="A15823" s="5">
        <v>44910.208333333336</v>
      </c>
      <c r="B15823" s="6">
        <v>311.57</v>
      </c>
      <c r="C15823" s="6">
        <v>264.44684999999998</v>
      </c>
      <c r="D15823" s="6">
        <v>0.17819516473726199</v>
      </c>
      <c r="E15823" s="4">
        <f t="shared" si="61"/>
        <v>0.17553872719143684</v>
      </c>
      <c r="F15823" s="4"/>
    </row>
    <row r="15824" spans="1:6" ht="13.2" x14ac:dyDescent="0.25">
      <c r="A15824" s="5">
        <v>44910.25</v>
      </c>
      <c r="B15824" s="6">
        <v>304.82</v>
      </c>
      <c r="C15824" s="6">
        <v>263.45841999999999</v>
      </c>
      <c r="D15824" s="6">
        <v>0.15699471666155099</v>
      </c>
      <c r="E15824" s="4">
        <f t="shared" si="61"/>
        <v>0.1778025401147891</v>
      </c>
      <c r="F15824" s="4"/>
    </row>
    <row r="15825" spans="1:6" ht="13.2" x14ac:dyDescent="0.25">
      <c r="A15825" s="5">
        <v>44910.291666666664</v>
      </c>
      <c r="B15825" s="6">
        <v>295.29000000000002</v>
      </c>
      <c r="C15825" s="6">
        <v>258.14272</v>
      </c>
      <c r="D15825" s="6">
        <v>0.143902101907038</v>
      </c>
      <c r="E15825" s="4">
        <f t="shared" si="61"/>
        <v>0.17810938387057829</v>
      </c>
      <c r="F15825" s="4"/>
    </row>
    <row r="15826" spans="1:6" ht="13.2" x14ac:dyDescent="0.25">
      <c r="A15826" s="5">
        <v>44910.333333333336</v>
      </c>
      <c r="B15826" s="6">
        <v>285.70999999999998</v>
      </c>
      <c r="C15826" s="6">
        <v>255.63708</v>
      </c>
      <c r="D15826" s="6">
        <v>0.117639115577442</v>
      </c>
      <c r="E15826" s="4">
        <f t="shared" si="61"/>
        <v>0.17597460001019991</v>
      </c>
      <c r="F15826" s="4"/>
    </row>
    <row r="15827" spans="1:6" ht="13.2" x14ac:dyDescent="0.25">
      <c r="A15827" s="5">
        <v>44910.375</v>
      </c>
      <c r="B15827" s="6">
        <v>297.10000000000002</v>
      </c>
      <c r="C15827" s="6">
        <v>254.87200000000001</v>
      </c>
      <c r="D15827" s="6">
        <v>0.16568316645217901</v>
      </c>
      <c r="E15827" s="4">
        <f t="shared" si="61"/>
        <v>0.17644611843793434</v>
      </c>
      <c r="F15827" s="4"/>
    </row>
    <row r="15828" spans="1:6" ht="13.2" x14ac:dyDescent="0.25">
      <c r="A15828" s="5">
        <v>44910.416666666664</v>
      </c>
      <c r="B15828" s="6">
        <v>297.26</v>
      </c>
      <c r="C15828" s="6">
        <v>255.75228999999999</v>
      </c>
      <c r="D15828" s="6">
        <v>0.162296533102401</v>
      </c>
      <c r="E15828" s="4">
        <f t="shared" si="61"/>
        <v>0.17656378060492797</v>
      </c>
      <c r="F15828" s="4"/>
    </row>
    <row r="15829" spans="1:6" ht="13.2" x14ac:dyDescent="0.25">
      <c r="A15829" s="5">
        <v>44910.458333333336</v>
      </c>
      <c r="B15829" s="6">
        <v>295.06</v>
      </c>
      <c r="C15829" s="6">
        <v>256.23473000000001</v>
      </c>
      <c r="D15829" s="6">
        <v>0.15152227802999199</v>
      </c>
      <c r="E15829" s="4">
        <f t="shared" si="61"/>
        <v>0.17608022638087376</v>
      </c>
      <c r="F15829" s="4"/>
    </row>
    <row r="15830" spans="1:6" ht="13.2" x14ac:dyDescent="0.25">
      <c r="A15830" s="5">
        <v>44910.5</v>
      </c>
      <c r="B15830" s="6">
        <v>296.22000000000003</v>
      </c>
      <c r="C15830" s="6">
        <v>256.82902999999999</v>
      </c>
      <c r="D15830" s="6">
        <v>0.15337428950302001</v>
      </c>
      <c r="E15830" s="4">
        <f t="shared" si="61"/>
        <v>0.17563155667905048</v>
      </c>
      <c r="F15830" s="4"/>
    </row>
    <row r="15831" spans="1:6" ht="13.2" x14ac:dyDescent="0.25">
      <c r="A15831" s="5">
        <v>44910.541666666664</v>
      </c>
      <c r="B15831" s="6">
        <v>296.60000000000002</v>
      </c>
      <c r="C15831" s="6">
        <v>257.39436999999998</v>
      </c>
      <c r="D15831" s="6">
        <v>0.152317356436351</v>
      </c>
      <c r="E15831" s="4">
        <f t="shared" si="61"/>
        <v>0.17606164889043577</v>
      </c>
      <c r="F15831" s="4"/>
    </row>
    <row r="15832" spans="1:6" ht="13.2" x14ac:dyDescent="0.25">
      <c r="A15832" s="5">
        <v>44910.583333333336</v>
      </c>
      <c r="B15832" s="6">
        <v>297.35000000000002</v>
      </c>
      <c r="C15832" s="6">
        <v>252.28026</v>
      </c>
      <c r="D15832" s="6">
        <v>0.178649490847995</v>
      </c>
      <c r="E15832" s="4">
        <f t="shared" si="61"/>
        <v>0.1756466489136895</v>
      </c>
      <c r="F15832" s="4"/>
    </row>
    <row r="15833" spans="1:6" ht="13.2" x14ac:dyDescent="0.25">
      <c r="A15833" s="5">
        <v>44910.625</v>
      </c>
      <c r="B15833" s="6">
        <v>302.44</v>
      </c>
      <c r="C15833" s="6">
        <v>228.31832</v>
      </c>
      <c r="D15833" s="6">
        <v>0.32464184214389802</v>
      </c>
      <c r="E15833" s="4">
        <f t="shared" si="61"/>
        <v>0.17510312935688499</v>
      </c>
      <c r="F15833" s="4"/>
    </row>
    <row r="15834" spans="1:6" ht="13.2" x14ac:dyDescent="0.25">
      <c r="A15834" s="5">
        <v>44910.666666666664</v>
      </c>
      <c r="B15834" s="6">
        <v>279.02</v>
      </c>
      <c r="C15834" s="6">
        <v>192.28944000000001</v>
      </c>
      <c r="D15834" s="6">
        <v>0.45104172127184899</v>
      </c>
      <c r="E15834" s="4">
        <f t="shared" si="61"/>
        <v>0.17513131728519404</v>
      </c>
      <c r="F15834" s="4"/>
    </row>
    <row r="15835" spans="1:6" ht="13.2" x14ac:dyDescent="0.25">
      <c r="A15835" s="5">
        <v>44910.708333333336</v>
      </c>
      <c r="B15835" s="6">
        <v>230.61</v>
      </c>
      <c r="C15835" s="6">
        <v>164.32732999999999</v>
      </c>
      <c r="D15835" s="6">
        <v>0.40335755470499002</v>
      </c>
      <c r="E15835" s="4">
        <f t="shared" ref="E15835:E16089" si="62">AVERAGE(D15812:D15835)</f>
        <v>0.17850351471349238</v>
      </c>
      <c r="F15835" s="4"/>
    </row>
    <row r="15836" spans="1:6" ht="13.2" x14ac:dyDescent="0.25">
      <c r="A15836" s="5">
        <v>44910.75</v>
      </c>
      <c r="B15836" s="6">
        <v>199.63</v>
      </c>
      <c r="C15836" s="6">
        <v>156.91725</v>
      </c>
      <c r="D15836" s="6">
        <v>0.27219920053403901</v>
      </c>
      <c r="E15836" s="4">
        <f t="shared" si="62"/>
        <v>0.18037542706436097</v>
      </c>
      <c r="F15836" s="4"/>
    </row>
    <row r="15837" spans="1:6" ht="13.2" x14ac:dyDescent="0.25">
      <c r="A15837" s="5">
        <v>44910.791666666664</v>
      </c>
      <c r="B15837" s="6">
        <v>187.79</v>
      </c>
      <c r="C15837" s="6">
        <v>159.90225000000001</v>
      </c>
      <c r="D15837" s="6">
        <v>0.174404988047385</v>
      </c>
      <c r="E15837" s="4">
        <f t="shared" si="62"/>
        <v>0.17946443529384168</v>
      </c>
      <c r="F15837" s="4"/>
    </row>
    <row r="15838" spans="1:6" ht="13.2" x14ac:dyDescent="0.25">
      <c r="A15838" s="5">
        <v>44910.833333333336</v>
      </c>
      <c r="B15838" s="6">
        <v>186.71</v>
      </c>
      <c r="C15838" s="6">
        <v>161.56745000000001</v>
      </c>
      <c r="D15838" s="6">
        <v>0.155616431403726</v>
      </c>
      <c r="E15838" s="4">
        <f t="shared" si="62"/>
        <v>0.17805568087722431</v>
      </c>
      <c r="F15838" s="4"/>
    </row>
    <row r="15839" spans="1:6" ht="13.2" x14ac:dyDescent="0.25">
      <c r="A15839" s="5">
        <v>44910.875</v>
      </c>
      <c r="B15839" s="6">
        <v>184.34</v>
      </c>
      <c r="C15839" s="6">
        <v>166.44943000000001</v>
      </c>
      <c r="D15839" s="6">
        <v>0.107483516164639</v>
      </c>
      <c r="E15839" s="4">
        <f t="shared" si="62"/>
        <v>0.17910624108466774</v>
      </c>
      <c r="F15839" s="4"/>
    </row>
    <row r="15840" spans="1:6" ht="13.2" x14ac:dyDescent="0.25">
      <c r="A15840" s="5">
        <v>44910.916666666664</v>
      </c>
      <c r="B15840" s="6">
        <v>193.17</v>
      </c>
      <c r="C15840" s="6">
        <v>181.88879</v>
      </c>
      <c r="D15840" s="6">
        <v>6.2022568845501599E-2</v>
      </c>
      <c r="E15840" s="4">
        <f t="shared" si="62"/>
        <v>0.18063247295511817</v>
      </c>
      <c r="F15840" s="4"/>
    </row>
    <row r="15841" spans="1:6" ht="13.2" x14ac:dyDescent="0.25">
      <c r="A15841" s="5">
        <v>44910.958333333336</v>
      </c>
      <c r="B15841" s="6">
        <v>216.57</v>
      </c>
      <c r="C15841" s="6">
        <v>208.07050000000001</v>
      </c>
      <c r="D15841" s="6">
        <v>4.0849135269055301E-2</v>
      </c>
      <c r="E15841" s="4">
        <f t="shared" si="62"/>
        <v>0.17766894669616853</v>
      </c>
      <c r="F15841" s="4"/>
    </row>
    <row r="15842" spans="1:6" ht="13.2" x14ac:dyDescent="0.25">
      <c r="A15842" s="5">
        <v>44908</v>
      </c>
      <c r="B15842" s="6">
        <v>222.49</v>
      </c>
      <c r="C15842" s="6">
        <v>211.95376999999999</v>
      </c>
      <c r="D15842" s="6">
        <v>4.9710038184270097E-2</v>
      </c>
      <c r="E15842" s="4">
        <f t="shared" si="62"/>
        <v>0.17737627957896784</v>
      </c>
      <c r="F15842" s="4"/>
    </row>
    <row r="15843" spans="1:6" ht="13.2" x14ac:dyDescent="0.25">
      <c r="A15843" s="5">
        <v>44908.041666666664</v>
      </c>
      <c r="B15843" s="6">
        <v>261.33</v>
      </c>
      <c r="C15843" s="6">
        <v>247.13385</v>
      </c>
      <c r="D15843" s="6">
        <v>5.74431628852137E-2</v>
      </c>
      <c r="E15843" s="4">
        <f t="shared" si="62"/>
        <v>0.17486671569225687</v>
      </c>
      <c r="F15843" s="4"/>
    </row>
    <row r="15844" spans="1:6" ht="13.2" x14ac:dyDescent="0.25">
      <c r="A15844" s="5">
        <v>44908.083333333336</v>
      </c>
      <c r="B15844" s="6">
        <v>270.26</v>
      </c>
      <c r="C15844" s="6">
        <v>264.60251</v>
      </c>
      <c r="D15844" s="6">
        <v>2.1381089695634299E-2</v>
      </c>
      <c r="E15844" s="4">
        <f t="shared" si="62"/>
        <v>0.16907098986935806</v>
      </c>
      <c r="F15844" s="4"/>
    </row>
    <row r="15845" spans="1:6" ht="13.2" x14ac:dyDescent="0.25">
      <c r="A15845" s="5">
        <v>44908.125</v>
      </c>
      <c r="B15845" s="6">
        <v>270.5</v>
      </c>
      <c r="C15845" s="6">
        <v>264.77816999999999</v>
      </c>
      <c r="D15845" s="6">
        <v>2.1609900846433099E-2</v>
      </c>
      <c r="E15845" s="4">
        <f t="shared" si="62"/>
        <v>0.16293919109419053</v>
      </c>
      <c r="F15845" s="4"/>
    </row>
    <row r="15846" spans="1:6" ht="13.2" x14ac:dyDescent="0.25">
      <c r="A15846" s="5">
        <v>44908.166666666664</v>
      </c>
      <c r="B15846" s="6">
        <v>269.77</v>
      </c>
      <c r="C15846" s="6">
        <v>262.30367000000001</v>
      </c>
      <c r="D15846" s="6">
        <v>2.84644511454985E-2</v>
      </c>
      <c r="E15846" s="4">
        <f t="shared" si="62"/>
        <v>0.15544999226655679</v>
      </c>
      <c r="F15846" s="4"/>
    </row>
    <row r="15847" spans="1:6" ht="13.2" x14ac:dyDescent="0.25">
      <c r="A15847" s="5">
        <v>44908.208333333336</v>
      </c>
      <c r="B15847" s="6">
        <v>265.60000000000002</v>
      </c>
      <c r="C15847" s="6">
        <v>264.46553999999998</v>
      </c>
      <c r="D15847" s="6">
        <v>4.28963259258672E-3</v>
      </c>
      <c r="E15847" s="4">
        <f t="shared" si="62"/>
        <v>0.14820392842719535</v>
      </c>
      <c r="F15847" s="4"/>
    </row>
    <row r="15848" spans="1:6" ht="13.2" x14ac:dyDescent="0.25">
      <c r="A15848" s="5">
        <v>44908.25</v>
      </c>
      <c r="B15848" s="6">
        <v>263.48</v>
      </c>
      <c r="C15848" s="6">
        <v>265.49556999999999</v>
      </c>
      <c r="D15848" s="6">
        <v>7.5917274250563499E-3</v>
      </c>
      <c r="E15848" s="4">
        <f t="shared" si="62"/>
        <v>0.14197880387567471</v>
      </c>
      <c r="F15848" s="4"/>
    </row>
    <row r="15849" spans="1:6" ht="13.2" x14ac:dyDescent="0.25">
      <c r="A15849" s="5">
        <v>44908.291666666664</v>
      </c>
      <c r="B15849" s="6">
        <v>254.18</v>
      </c>
      <c r="C15849" s="6">
        <v>262.48462000000001</v>
      </c>
      <c r="D15849" s="6">
        <v>3.16385013339067E-2</v>
      </c>
      <c r="E15849" s="4">
        <f t="shared" si="62"/>
        <v>0.13730115385179428</v>
      </c>
      <c r="F15849" s="4"/>
    </row>
    <row r="15850" spans="1:6" ht="13.2" x14ac:dyDescent="0.25">
      <c r="A15850" s="5">
        <v>44908.333333333336</v>
      </c>
      <c r="B15850" s="6">
        <v>244.78</v>
      </c>
      <c r="C15850" s="6">
        <v>258.93428999999998</v>
      </c>
      <c r="D15850" s="6">
        <v>5.4663636863236498E-2</v>
      </c>
      <c r="E15850" s="4">
        <f t="shared" si="62"/>
        <v>0.13467717557203571</v>
      </c>
      <c r="F15850" s="4"/>
    </row>
    <row r="15851" spans="1:6" ht="13.2" x14ac:dyDescent="0.25">
      <c r="A15851" s="5">
        <v>44908.375</v>
      </c>
      <c r="B15851" s="6">
        <v>245.4</v>
      </c>
      <c r="C15851" s="6">
        <v>256.39213000000001</v>
      </c>
      <c r="D15851" s="6">
        <v>4.28723377741742E-2</v>
      </c>
      <c r="E15851" s="4">
        <f t="shared" si="62"/>
        <v>0.12956005771045218</v>
      </c>
      <c r="F15851" s="4"/>
    </row>
    <row r="15852" spans="1:6" ht="13.2" x14ac:dyDescent="0.25">
      <c r="A15852" s="5">
        <v>44908.416666666664</v>
      </c>
      <c r="B15852" s="6">
        <v>260.11</v>
      </c>
      <c r="C15852" s="6">
        <v>259.69288</v>
      </c>
      <c r="D15852" s="6">
        <v>1.6062049910648699E-3</v>
      </c>
      <c r="E15852" s="4">
        <f t="shared" si="62"/>
        <v>0.12286462737247979</v>
      </c>
      <c r="F15852" s="4"/>
    </row>
    <row r="15853" spans="1:6" ht="13.2" x14ac:dyDescent="0.25">
      <c r="A15853" s="5">
        <v>44908.458333333336</v>
      </c>
      <c r="B15853" s="6">
        <v>268.5</v>
      </c>
      <c r="C15853" s="6">
        <v>264.75355000000002</v>
      </c>
      <c r="D15853" s="6">
        <v>1.4150707327625901E-2</v>
      </c>
      <c r="E15853" s="4">
        <f t="shared" si="62"/>
        <v>0.11714081192654789</v>
      </c>
      <c r="F15853" s="4"/>
    </row>
    <row r="15854" spans="1:6" ht="13.2" x14ac:dyDescent="0.25">
      <c r="A15854" s="5">
        <v>44908.5</v>
      </c>
      <c r="B15854" s="6">
        <v>271.86</v>
      </c>
      <c r="C15854" s="6">
        <v>267.92471999999998</v>
      </c>
      <c r="D15854" s="6">
        <v>1.4688006392243399E-2</v>
      </c>
      <c r="E15854" s="4">
        <f t="shared" si="62"/>
        <v>0.11136221679693219</v>
      </c>
      <c r="F15854" s="4"/>
    </row>
    <row r="15855" spans="1:6" ht="13.2" x14ac:dyDescent="0.25">
      <c r="A15855" s="5">
        <v>44908.541666666664</v>
      </c>
      <c r="B15855" s="6">
        <v>274.43</v>
      </c>
      <c r="C15855" s="6">
        <v>270.17388999999997</v>
      </c>
      <c r="D15855" s="6">
        <v>1.5753224710204301E-2</v>
      </c>
      <c r="E15855" s="4">
        <f t="shared" si="62"/>
        <v>0.10567204464167611</v>
      </c>
      <c r="F15855" s="4"/>
    </row>
    <row r="15856" spans="1:6" ht="13.2" x14ac:dyDescent="0.25">
      <c r="A15856" s="5">
        <v>44908.583333333336</v>
      </c>
      <c r="B15856" s="6">
        <v>292.97000000000003</v>
      </c>
      <c r="C15856" s="6">
        <v>270.29725999999999</v>
      </c>
      <c r="D15856" s="6">
        <v>8.3880761499395204E-2</v>
      </c>
      <c r="E15856" s="4">
        <f t="shared" si="62"/>
        <v>0.10172334758548444</v>
      </c>
      <c r="F15856" s="4"/>
    </row>
    <row r="15857" spans="1:6" ht="13.2" x14ac:dyDescent="0.25">
      <c r="A15857" s="5">
        <v>44908.625</v>
      </c>
      <c r="B15857" s="6">
        <v>298.10000000000002</v>
      </c>
      <c r="C15857" s="6">
        <v>251.87870000000001</v>
      </c>
      <c r="D15857" s="6">
        <v>0.18350618770066701</v>
      </c>
      <c r="E15857" s="4">
        <f t="shared" si="62"/>
        <v>9.5842695317016488E-2</v>
      </c>
      <c r="F15857" s="4"/>
    </row>
    <row r="15858" spans="1:6" ht="13.2" x14ac:dyDescent="0.25">
      <c r="A15858" s="5">
        <v>44908.666666666664</v>
      </c>
      <c r="B15858" s="6">
        <v>271.70999999999998</v>
      </c>
      <c r="C15858" s="6">
        <v>212.35812999999999</v>
      </c>
      <c r="D15858" s="6">
        <v>0.27948951142110701</v>
      </c>
      <c r="E15858" s="4">
        <f t="shared" si="62"/>
        <v>8.8694686573235579E-2</v>
      </c>
      <c r="F15858" s="4"/>
    </row>
    <row r="15859" spans="1:6" ht="13.2" x14ac:dyDescent="0.25">
      <c r="A15859" s="5">
        <v>44908.708333333336</v>
      </c>
      <c r="B15859" s="6">
        <v>210.55</v>
      </c>
      <c r="C15859" s="6">
        <v>169.42944</v>
      </c>
      <c r="D15859" s="6">
        <v>0.24270020605627901</v>
      </c>
      <c r="E15859" s="4">
        <f t="shared" si="62"/>
        <v>8.2000630379539294E-2</v>
      </c>
      <c r="F15859" s="4"/>
    </row>
    <row r="15860" spans="1:6" ht="13.2" x14ac:dyDescent="0.25">
      <c r="A15860" s="5">
        <v>44908.75</v>
      </c>
      <c r="B15860" s="6">
        <v>191.18</v>
      </c>
      <c r="C15860" s="6">
        <v>146.61575999999999</v>
      </c>
      <c r="D15860" s="6">
        <v>0.30395259008990499</v>
      </c>
      <c r="E15860" s="4">
        <f t="shared" si="62"/>
        <v>8.332368827770037E-2</v>
      </c>
      <c r="F15860" s="4"/>
    </row>
    <row r="15861" spans="1:6" ht="13.2" x14ac:dyDescent="0.25">
      <c r="A15861" s="5">
        <v>44908.791666666664</v>
      </c>
      <c r="B15861" s="6">
        <v>186.94</v>
      </c>
      <c r="C15861" s="6">
        <v>142.65097</v>
      </c>
      <c r="D15861" s="6">
        <v>0.31047128526360501</v>
      </c>
      <c r="E15861" s="4">
        <f t="shared" si="62"/>
        <v>8.8993117328376184E-2</v>
      </c>
      <c r="F15861" s="4"/>
    </row>
    <row r="15862" spans="1:6" ht="13.2" x14ac:dyDescent="0.25">
      <c r="A15862" s="5">
        <v>44908.833333333336</v>
      </c>
      <c r="B15862" s="6">
        <v>185.92</v>
      </c>
      <c r="C15862" s="6">
        <v>144.36395999999999</v>
      </c>
      <c r="D15862" s="6">
        <v>0.28785605493226901</v>
      </c>
      <c r="E15862" s="4">
        <f t="shared" si="62"/>
        <v>9.450310164206549E-2</v>
      </c>
      <c r="F15862" s="4"/>
    </row>
    <row r="15863" spans="1:6" ht="13.2" x14ac:dyDescent="0.25">
      <c r="A15863" s="5">
        <v>44908.875</v>
      </c>
      <c r="B15863" s="6">
        <v>179.45</v>
      </c>
      <c r="C15863" s="6">
        <v>147.39153999999999</v>
      </c>
      <c r="D15863" s="6">
        <v>0.217505428059168</v>
      </c>
      <c r="E15863" s="4">
        <f t="shared" si="62"/>
        <v>9.9087347971004214E-2</v>
      </c>
      <c r="F15863" s="4"/>
    </row>
    <row r="15864" spans="1:6" ht="13.2" x14ac:dyDescent="0.25">
      <c r="A15864" s="5">
        <v>44908.916666666664</v>
      </c>
      <c r="B15864" s="6">
        <v>177.01</v>
      </c>
      <c r="C15864" s="6">
        <v>153.33496</v>
      </c>
      <c r="D15864" s="6">
        <v>0.154400796791547</v>
      </c>
      <c r="E15864" s="4">
        <f t="shared" si="62"/>
        <v>0.10293644080208943</v>
      </c>
      <c r="F15864" s="4"/>
    </row>
    <row r="15865" spans="1:6" ht="13.2" x14ac:dyDescent="0.25">
      <c r="A15865" s="5">
        <v>44908.958333333336</v>
      </c>
      <c r="B15865" s="6">
        <v>182.21</v>
      </c>
      <c r="C15865" s="6">
        <v>171.60169999999999</v>
      </c>
      <c r="D15865" s="6">
        <v>6.1819317640792598E-2</v>
      </c>
      <c r="E15865" s="4">
        <f t="shared" si="62"/>
        <v>0.10381019840091181</v>
      </c>
      <c r="F15865" s="4"/>
    </row>
    <row r="15866" spans="1:6" ht="13.2" x14ac:dyDescent="0.25">
      <c r="A15866" s="5">
        <v>44909</v>
      </c>
      <c r="B15866" s="6">
        <v>233.73</v>
      </c>
      <c r="C15866" s="6">
        <v>221.18697</v>
      </c>
      <c r="D15866" s="6">
        <v>5.6707816016467801E-2</v>
      </c>
      <c r="E15866" s="4">
        <f t="shared" si="62"/>
        <v>0.10410177247725338</v>
      </c>
      <c r="F15866" s="4"/>
    </row>
    <row r="15867" spans="1:6" ht="13.2" x14ac:dyDescent="0.25">
      <c r="A15867" s="5">
        <v>44909.041666666664</v>
      </c>
      <c r="B15867" s="6">
        <v>300.45999999999998</v>
      </c>
      <c r="C15867" s="6">
        <v>253.78034</v>
      </c>
      <c r="D15867" s="6">
        <v>0.18393725849685499</v>
      </c>
      <c r="E15867" s="4">
        <f t="shared" si="62"/>
        <v>0.10937235979440511</v>
      </c>
      <c r="F15867" s="4"/>
    </row>
    <row r="15868" spans="1:6" ht="13.2" x14ac:dyDescent="0.25">
      <c r="A15868" s="5">
        <v>44909.083333333336</v>
      </c>
      <c r="B15868" s="6">
        <v>315.2</v>
      </c>
      <c r="C15868" s="6">
        <v>267.67453999999998</v>
      </c>
      <c r="D15868" s="6">
        <v>0.177549422518854</v>
      </c>
      <c r="E15868" s="4">
        <f t="shared" si="62"/>
        <v>0.11587937366203926</v>
      </c>
      <c r="F15868" s="4"/>
    </row>
    <row r="15869" spans="1:6" ht="13.2" x14ac:dyDescent="0.25">
      <c r="A15869" s="5">
        <v>44909.125</v>
      </c>
      <c r="B15869" s="6">
        <v>313.33</v>
      </c>
      <c r="C15869" s="6">
        <v>265.49912999999998</v>
      </c>
      <c r="D15869" s="6">
        <v>0.18015452630673401</v>
      </c>
      <c r="E15869" s="4">
        <f t="shared" si="62"/>
        <v>0.12248539972288514</v>
      </c>
      <c r="F15869" s="4"/>
    </row>
    <row r="15870" spans="1:6" ht="13.2" x14ac:dyDescent="0.25">
      <c r="A15870" s="5">
        <v>44909.166666666664</v>
      </c>
      <c r="B15870" s="6">
        <v>312.86</v>
      </c>
      <c r="C15870" s="6">
        <v>262.68295000000001</v>
      </c>
      <c r="D15870" s="6">
        <v>0.19101753653977099</v>
      </c>
      <c r="E15870" s="4">
        <f t="shared" si="62"/>
        <v>0.12925844494764649</v>
      </c>
      <c r="F15870" s="4"/>
    </row>
    <row r="15871" spans="1:6" ht="13.2" x14ac:dyDescent="0.25">
      <c r="A15871" s="5">
        <v>44909.208333333336</v>
      </c>
      <c r="B15871" s="6">
        <v>307</v>
      </c>
      <c r="C15871" s="6">
        <v>265.28438</v>
      </c>
      <c r="D15871" s="6">
        <v>0.15724868535418399</v>
      </c>
      <c r="E15871" s="4">
        <f t="shared" si="62"/>
        <v>0.13563173881271304</v>
      </c>
      <c r="F15871" s="4"/>
    </row>
    <row r="15872" spans="1:6" ht="13.2" x14ac:dyDescent="0.25">
      <c r="A15872" s="5">
        <v>44909.25</v>
      </c>
      <c r="B15872" s="6">
        <v>300.08</v>
      </c>
      <c r="C15872" s="6">
        <v>265.61743000000001</v>
      </c>
      <c r="D15872" s="6">
        <v>0.12974513758377901</v>
      </c>
      <c r="E15872" s="4">
        <f t="shared" si="62"/>
        <v>0.14072146423599316</v>
      </c>
      <c r="F15872" s="4"/>
    </row>
    <row r="15873" spans="1:6" ht="13.2" x14ac:dyDescent="0.25">
      <c r="A15873" s="5">
        <v>44909.291666666664</v>
      </c>
      <c r="B15873" s="6">
        <v>302.02</v>
      </c>
      <c r="C15873" s="6">
        <v>260.76351</v>
      </c>
      <c r="D15873" s="6">
        <v>0.15821419952507901</v>
      </c>
      <c r="E15873" s="4">
        <f t="shared" si="62"/>
        <v>0.14599545166062533</v>
      </c>
      <c r="F15873" s="4"/>
    </row>
    <row r="15874" spans="1:6" ht="13.2" x14ac:dyDescent="0.25">
      <c r="A15874" s="5">
        <v>44909.333333333336</v>
      </c>
      <c r="B15874" s="6">
        <v>305.88</v>
      </c>
      <c r="C15874" s="6">
        <v>256.75585000000001</v>
      </c>
      <c r="D15874" s="6">
        <v>0.19132631252608201</v>
      </c>
      <c r="E15874" s="4">
        <f t="shared" si="62"/>
        <v>0.15168972981324388</v>
      </c>
      <c r="F15874" s="4"/>
    </row>
    <row r="15875" spans="1:6" ht="13.2" x14ac:dyDescent="0.25">
      <c r="A15875" s="5">
        <v>44909.375</v>
      </c>
      <c r="B15875" s="6">
        <v>300.54000000000002</v>
      </c>
      <c r="C15875" s="6">
        <v>254.23427000000001</v>
      </c>
      <c r="D15875" s="6">
        <v>0.182138033554642</v>
      </c>
      <c r="E15875" s="4">
        <f t="shared" si="62"/>
        <v>0.15749246713743006</v>
      </c>
      <c r="F15875" s="4"/>
    </row>
    <row r="15876" spans="1:6" ht="13.2" x14ac:dyDescent="0.25">
      <c r="A15876" s="5">
        <v>44909.416666666664</v>
      </c>
      <c r="B15876" s="6">
        <v>303.77999999999997</v>
      </c>
      <c r="C15876" s="6">
        <v>255.8655</v>
      </c>
      <c r="D15876" s="6">
        <v>0.187264402586515</v>
      </c>
      <c r="E15876" s="4">
        <f t="shared" si="62"/>
        <v>0.16522822537057383</v>
      </c>
      <c r="F15876" s="4"/>
    </row>
    <row r="15877" spans="1:6" ht="13.2" x14ac:dyDescent="0.25">
      <c r="A15877" s="5">
        <v>44909.458333333336</v>
      </c>
      <c r="B15877" s="6">
        <v>306.2</v>
      </c>
      <c r="C15877" s="6">
        <v>258.46472999999997</v>
      </c>
      <c r="D15877" s="6">
        <v>0.18468775217415501</v>
      </c>
      <c r="E15877" s="4">
        <f t="shared" si="62"/>
        <v>0.17233393557251253</v>
      </c>
      <c r="F15877" s="4"/>
    </row>
    <row r="15878" spans="1:6" ht="13.2" x14ac:dyDescent="0.25">
      <c r="A15878" s="5">
        <v>44909.5</v>
      </c>
      <c r="B15878" s="6">
        <v>306.22000000000003</v>
      </c>
      <c r="C15878" s="6">
        <v>259.42667</v>
      </c>
      <c r="D15878" s="6">
        <v>0.18037208741876801</v>
      </c>
      <c r="E15878" s="4">
        <f t="shared" si="62"/>
        <v>0.17923743894861774</v>
      </c>
      <c r="F15878" s="4"/>
    </row>
    <row r="15879" spans="1:6" ht="13.2" x14ac:dyDescent="0.25">
      <c r="A15879" s="5">
        <v>44909.541666666664</v>
      </c>
      <c r="B15879" s="6">
        <v>298.38</v>
      </c>
      <c r="C15879" s="6">
        <v>259.50673999999998</v>
      </c>
      <c r="D15879" s="6">
        <v>0.14979672589621301</v>
      </c>
      <c r="E15879" s="4">
        <f t="shared" si="62"/>
        <v>0.18482258483136807</v>
      </c>
      <c r="F15879" s="4"/>
    </row>
    <row r="15880" spans="1:6" ht="13.2" x14ac:dyDescent="0.25">
      <c r="A15880" s="5">
        <v>44909.583333333336</v>
      </c>
      <c r="B15880" s="6">
        <v>302.62</v>
      </c>
      <c r="C15880" s="6">
        <v>256.41217999999998</v>
      </c>
      <c r="D15880" s="6">
        <v>0.18020914607098601</v>
      </c>
      <c r="E15880" s="4">
        <f t="shared" si="62"/>
        <v>0.18883626752185104</v>
      </c>
      <c r="F15880" s="4"/>
    </row>
    <row r="15881" spans="1:6" ht="13.2" x14ac:dyDescent="0.25">
      <c r="A15881" s="5">
        <v>44909.625</v>
      </c>
      <c r="B15881" s="6">
        <v>304.95999999999998</v>
      </c>
      <c r="C15881" s="6">
        <v>232.37357</v>
      </c>
      <c r="D15881" s="6">
        <v>0.31236956078955003</v>
      </c>
      <c r="E15881" s="4">
        <f t="shared" si="62"/>
        <v>0.19420557473388786</v>
      </c>
      <c r="F15881" s="4"/>
    </row>
    <row r="15882" spans="1:6" ht="13.2" x14ac:dyDescent="0.25">
      <c r="A15882" s="5">
        <v>44909.666666666664</v>
      </c>
      <c r="B15882" s="6">
        <v>270.73</v>
      </c>
      <c r="C15882" s="6">
        <v>189.28661</v>
      </c>
      <c r="D15882" s="6">
        <v>0.43026492999161398</v>
      </c>
      <c r="E15882" s="4">
        <f t="shared" si="62"/>
        <v>0.20048788384099228</v>
      </c>
      <c r="F15882" s="4"/>
    </row>
    <row r="15883" spans="1:6" ht="13.2" x14ac:dyDescent="0.25">
      <c r="A15883" s="5">
        <v>44909.708333333336</v>
      </c>
      <c r="B15883" s="6">
        <v>203.69</v>
      </c>
      <c r="C15883" s="6">
        <v>151.18617</v>
      </c>
      <c r="D15883" s="6">
        <v>0.34727931794290401</v>
      </c>
      <c r="E15883" s="4">
        <f t="shared" si="62"/>
        <v>0.20484534683626834</v>
      </c>
      <c r="F15883" s="4"/>
    </row>
    <row r="15884" spans="1:6" ht="13.2" x14ac:dyDescent="0.25">
      <c r="A15884" s="5">
        <v>44909.75</v>
      </c>
      <c r="B15884" s="6">
        <v>178.91</v>
      </c>
      <c r="C15884" s="6">
        <v>137.29389</v>
      </c>
      <c r="D15884" s="6">
        <v>0.30311698503116102</v>
      </c>
      <c r="E15884" s="4">
        <f t="shared" si="62"/>
        <v>0.20481052995882065</v>
      </c>
      <c r="F15884" s="4"/>
    </row>
    <row r="15885" spans="1:6" ht="13.2" x14ac:dyDescent="0.25">
      <c r="A15885" s="5">
        <v>44909.791666666664</v>
      </c>
      <c r="B15885" s="6">
        <v>179.05</v>
      </c>
      <c r="C15885" s="6">
        <v>137.85420999999999</v>
      </c>
      <c r="D15885" s="6">
        <v>0.29883592238495998</v>
      </c>
      <c r="E15885" s="4">
        <f t="shared" si="62"/>
        <v>0.20432572317221045</v>
      </c>
      <c r="F15885" s="4"/>
    </row>
    <row r="15886" spans="1:6" ht="13.2" x14ac:dyDescent="0.25">
      <c r="A15886" s="5">
        <v>44909.833333333336</v>
      </c>
      <c r="B15886" s="6">
        <v>179.08</v>
      </c>
      <c r="C15886" s="6">
        <v>138.15785</v>
      </c>
      <c r="D15886" s="6">
        <v>0.29619851495951899</v>
      </c>
      <c r="E15886" s="4">
        <f t="shared" si="62"/>
        <v>0.20467332567334587</v>
      </c>
      <c r="F15886" s="4"/>
    </row>
    <row r="15887" spans="1:6" ht="13.2" x14ac:dyDescent="0.25">
      <c r="A15887" s="5">
        <v>44909.875</v>
      </c>
      <c r="B15887" s="6">
        <v>167.16</v>
      </c>
      <c r="C15887" s="6">
        <v>141.23750000000001</v>
      </c>
      <c r="D15887" s="6">
        <v>0.18353836622709899</v>
      </c>
      <c r="E15887" s="4">
        <f t="shared" si="62"/>
        <v>0.20325803143034296</v>
      </c>
      <c r="F15887" s="4"/>
    </row>
    <row r="15888" spans="1:6" ht="13.2" x14ac:dyDescent="0.25">
      <c r="A15888" s="5">
        <v>44909.916666666664</v>
      </c>
      <c r="B15888" s="6">
        <v>166.64</v>
      </c>
      <c r="C15888" s="6">
        <v>154.13740999999999</v>
      </c>
      <c r="D15888" s="6">
        <v>8.11132741882713E-2</v>
      </c>
      <c r="E15888" s="4">
        <f t="shared" si="62"/>
        <v>0.20020438465520649</v>
      </c>
      <c r="F15888" s="4"/>
    </row>
    <row r="15889" spans="1:6" ht="13.2" x14ac:dyDescent="0.25">
      <c r="A15889" s="5">
        <v>44909.958333333336</v>
      </c>
      <c r="B15889" s="6">
        <v>178.23</v>
      </c>
      <c r="C15889" s="6">
        <v>180.24388999999999</v>
      </c>
      <c r="D15889" s="6">
        <v>1.1173138795439901E-2</v>
      </c>
      <c r="E15889" s="4">
        <f t="shared" si="62"/>
        <v>0.19809412720331679</v>
      </c>
      <c r="F15889" s="4"/>
    </row>
    <row r="15890" spans="1:6" ht="13.2" x14ac:dyDescent="0.25">
      <c r="A15890" s="5">
        <v>44910</v>
      </c>
      <c r="B15890" s="6">
        <v>229.99</v>
      </c>
      <c r="C15890" s="6">
        <v>228.73634999999999</v>
      </c>
      <c r="D15890" s="6">
        <v>5.4807642073506097E-3</v>
      </c>
      <c r="E15890" s="4">
        <f t="shared" si="62"/>
        <v>0.19595966671127021</v>
      </c>
      <c r="F15890" s="4"/>
    </row>
    <row r="15891" spans="1:6" ht="13.2" x14ac:dyDescent="0.25">
      <c r="A15891" s="5">
        <v>44910.041666666664</v>
      </c>
      <c r="B15891" s="6">
        <v>297.27</v>
      </c>
      <c r="C15891" s="6">
        <v>256.80847999999997</v>
      </c>
      <c r="D15891" s="6">
        <v>0.15755523337858601</v>
      </c>
      <c r="E15891" s="4">
        <f t="shared" si="62"/>
        <v>0.19486041566467568</v>
      </c>
      <c r="F15891" s="4"/>
    </row>
    <row r="15892" spans="1:6" ht="13.2" x14ac:dyDescent="0.25">
      <c r="A15892" s="5">
        <v>44910.083333333336</v>
      </c>
      <c r="B15892" s="6">
        <v>315.22000000000003</v>
      </c>
      <c r="C15892" s="6">
        <v>266.86106000000001</v>
      </c>
      <c r="D15892" s="6">
        <v>0.181213924579329</v>
      </c>
      <c r="E15892" s="4">
        <f t="shared" si="62"/>
        <v>0.19501310325052879</v>
      </c>
      <c r="F15892" s="4"/>
    </row>
    <row r="15893" spans="1:6" ht="13.2" x14ac:dyDescent="0.25">
      <c r="A15893" s="5">
        <v>44910.125</v>
      </c>
      <c r="B15893" s="6">
        <v>312.02999999999997</v>
      </c>
      <c r="C15893" s="6">
        <v>263.50569999999999</v>
      </c>
      <c r="D15893" s="6">
        <v>0.184148957688581</v>
      </c>
      <c r="E15893" s="4">
        <f t="shared" si="62"/>
        <v>0.19517953789143908</v>
      </c>
      <c r="F15893" s="4"/>
    </row>
    <row r="15894" spans="1:6" ht="13.2" x14ac:dyDescent="0.25">
      <c r="A15894" s="5">
        <v>44910.166666666664</v>
      </c>
      <c r="B15894" s="6">
        <v>318.14999999999998</v>
      </c>
      <c r="C15894" s="6">
        <v>259.27883000000003</v>
      </c>
      <c r="D15894" s="6">
        <v>0.227057372944794</v>
      </c>
      <c r="E15894" s="4">
        <f t="shared" si="62"/>
        <v>0.19668119774164841</v>
      </c>
      <c r="F15894" s="4"/>
    </row>
    <row r="15895" spans="1:6" ht="13.2" x14ac:dyDescent="0.25">
      <c r="A15895" s="5">
        <v>44910.208333333336</v>
      </c>
      <c r="B15895" s="6">
        <v>311.57</v>
      </c>
      <c r="C15895" s="6">
        <v>259.56876</v>
      </c>
      <c r="D15895" s="6">
        <v>0.20033705134624</v>
      </c>
      <c r="E15895" s="4">
        <f t="shared" si="62"/>
        <v>0.19847654632465081</v>
      </c>
      <c r="F15895" s="4"/>
    </row>
    <row r="15896" spans="1:6" ht="13.2" x14ac:dyDescent="0.25">
      <c r="A15896" s="5">
        <v>44910.25</v>
      </c>
      <c r="B15896" s="6">
        <v>304.82</v>
      </c>
      <c r="C15896" s="6">
        <v>258.36815000000001</v>
      </c>
      <c r="D15896" s="6">
        <v>0.179789381934266</v>
      </c>
      <c r="E15896" s="4">
        <f t="shared" si="62"/>
        <v>0.20056172317258777</v>
      </c>
      <c r="F15896" s="4"/>
    </row>
    <row r="15897" spans="1:6" ht="13.2" x14ac:dyDescent="0.25">
      <c r="A15897" s="5">
        <v>44910.291666666664</v>
      </c>
      <c r="B15897" s="6">
        <v>295.29000000000002</v>
      </c>
      <c r="C15897" s="6">
        <v>252.96120999999999</v>
      </c>
      <c r="D15897" s="6">
        <v>0.16733312589704899</v>
      </c>
      <c r="E15897" s="4">
        <f t="shared" si="62"/>
        <v>0.2009416784380865</v>
      </c>
      <c r="F15897" s="4"/>
    </row>
    <row r="15898" spans="1:6" ht="13.2" x14ac:dyDescent="0.25">
      <c r="A15898" s="5">
        <v>44910.333333333336</v>
      </c>
      <c r="B15898" s="6">
        <v>285.70999999999998</v>
      </c>
      <c r="C15898" s="6">
        <v>249.66883999999999</v>
      </c>
      <c r="D15898" s="6">
        <v>0.144355859545788</v>
      </c>
      <c r="E15898" s="4">
        <f t="shared" si="62"/>
        <v>0.19898457623057422</v>
      </c>
      <c r="F15898" s="4"/>
    </row>
    <row r="15899" spans="1:6" ht="13.2" x14ac:dyDescent="0.25">
      <c r="A15899" s="5">
        <v>44910.375</v>
      </c>
      <c r="B15899" s="6">
        <v>297.10000000000002</v>
      </c>
      <c r="C15899" s="6">
        <v>248.31815</v>
      </c>
      <c r="D15899" s="6">
        <v>0.19644899094166099</v>
      </c>
      <c r="E15899" s="4">
        <f t="shared" si="62"/>
        <v>0.19958086612170003</v>
      </c>
      <c r="F15899" s="4"/>
    </row>
    <row r="15900" spans="1:6" ht="13.2" x14ac:dyDescent="0.25">
      <c r="A15900" s="5">
        <v>44910.416666666664</v>
      </c>
      <c r="B15900" s="6">
        <v>297.26</v>
      </c>
      <c r="C15900" s="6">
        <v>249.65521000000001</v>
      </c>
      <c r="D15900" s="6">
        <v>0.19068214118183199</v>
      </c>
      <c r="E15900" s="4">
        <f t="shared" si="62"/>
        <v>0.19972327189650493</v>
      </c>
      <c r="F15900" s="4"/>
    </row>
    <row r="15901" spans="1:6" ht="13.2" x14ac:dyDescent="0.25">
      <c r="A15901" s="5">
        <v>44910.458333333336</v>
      </c>
      <c r="B15901" s="6">
        <v>295.06</v>
      </c>
      <c r="C15901" s="6">
        <v>251.09912</v>
      </c>
      <c r="D15901" s="6">
        <v>0.17507381148926299</v>
      </c>
      <c r="E15901" s="4">
        <f t="shared" si="62"/>
        <v>0.1993226910346344</v>
      </c>
      <c r="F15901" s="4"/>
    </row>
    <row r="15902" spans="1:6" ht="13.2" x14ac:dyDescent="0.25">
      <c r="A15902" s="5">
        <v>44910.5</v>
      </c>
      <c r="B15902" s="6">
        <v>296.22000000000003</v>
      </c>
      <c r="C15902" s="6">
        <v>252.81627</v>
      </c>
      <c r="D15902" s="6">
        <v>0.171680920693909</v>
      </c>
      <c r="E15902" s="4">
        <f t="shared" si="62"/>
        <v>0.19896055908776525</v>
      </c>
      <c r="F15902" s="4"/>
    </row>
    <row r="15903" spans="1:6" ht="13.2" x14ac:dyDescent="0.25">
      <c r="A15903" s="5">
        <v>44910.541666666664</v>
      </c>
      <c r="B15903" s="6">
        <v>296.60000000000002</v>
      </c>
      <c r="C15903" s="6">
        <v>254.49591000000001</v>
      </c>
      <c r="D15903" s="6">
        <v>0.16544112634265901</v>
      </c>
      <c r="E15903" s="4">
        <f t="shared" si="62"/>
        <v>0.19961240910636716</v>
      </c>
      <c r="F15903" s="4"/>
    </row>
    <row r="15904" spans="1:6" ht="13.2" x14ac:dyDescent="0.25">
      <c r="A15904" s="5">
        <v>44910.583333333336</v>
      </c>
      <c r="B15904" s="6">
        <v>297.35000000000002</v>
      </c>
      <c r="C15904" s="6">
        <v>250.11573000000001</v>
      </c>
      <c r="D15904" s="6">
        <v>0.18884965771644899</v>
      </c>
      <c r="E15904" s="4">
        <f t="shared" si="62"/>
        <v>0.1999724304249281</v>
      </c>
      <c r="F15904" s="4"/>
    </row>
    <row r="15905" spans="1:6" ht="13.2" x14ac:dyDescent="0.25">
      <c r="A15905" s="5">
        <v>44910.625</v>
      </c>
      <c r="B15905" s="6">
        <v>302.44</v>
      </c>
      <c r="C15905" s="6">
        <v>225.60658000000001</v>
      </c>
      <c r="D15905" s="6">
        <v>0.34056373710376697</v>
      </c>
      <c r="E15905" s="4">
        <f t="shared" si="62"/>
        <v>0.20114718777135385</v>
      </c>
      <c r="F15905" s="4"/>
    </row>
    <row r="15906" spans="1:6" ht="13.2" x14ac:dyDescent="0.25">
      <c r="A15906" s="5">
        <v>44910.666666666664</v>
      </c>
      <c r="B15906" s="6">
        <v>279.02</v>
      </c>
      <c r="C15906" s="6">
        <v>187.24599000000001</v>
      </c>
      <c r="D15906" s="6">
        <v>0.49012536930697398</v>
      </c>
      <c r="E15906" s="4">
        <f t="shared" si="62"/>
        <v>0.20364137274282715</v>
      </c>
      <c r="F15906" s="4"/>
    </row>
    <row r="15907" spans="1:6" ht="13.2" x14ac:dyDescent="0.25">
      <c r="A15907" s="5">
        <v>44910.708333333336</v>
      </c>
      <c r="B15907" s="6">
        <v>230.61</v>
      </c>
      <c r="C15907" s="6">
        <v>156.02337</v>
      </c>
      <c r="D15907" s="6">
        <v>0.47804780783801798</v>
      </c>
      <c r="E15907" s="4">
        <f t="shared" si="62"/>
        <v>0.20909005982179027</v>
      </c>
      <c r="F15907" s="4"/>
    </row>
    <row r="15908" spans="1:6" ht="13.2" x14ac:dyDescent="0.25">
      <c r="A15908" s="5">
        <v>44910.75</v>
      </c>
      <c r="B15908" s="6">
        <v>199.63</v>
      </c>
      <c r="C15908" s="6">
        <v>146.03657999999999</v>
      </c>
      <c r="D15908" s="6">
        <v>0.366986271521833</v>
      </c>
      <c r="E15908" s="4">
        <f t="shared" si="62"/>
        <v>0.2117512800922349</v>
      </c>
      <c r="F15908" s="4"/>
    </row>
    <row r="15909" spans="1:6" ht="13.2" x14ac:dyDescent="0.25">
      <c r="A15909" s="5">
        <v>44910.791666666664</v>
      </c>
      <c r="B15909" s="6">
        <v>187.79</v>
      </c>
      <c r="C15909" s="6">
        <v>147.50671</v>
      </c>
      <c r="D15909" s="6">
        <v>0.27309462735627399</v>
      </c>
      <c r="E15909" s="4">
        <f t="shared" si="62"/>
        <v>0.21067872613270633</v>
      </c>
      <c r="F15909" s="4"/>
    </row>
    <row r="15910" spans="1:6" ht="13.2" x14ac:dyDescent="0.25">
      <c r="A15910" s="5">
        <v>44910.833333333336</v>
      </c>
      <c r="B15910" s="6">
        <v>186.71</v>
      </c>
      <c r="C15910" s="6">
        <v>147.87043</v>
      </c>
      <c r="D15910" s="6">
        <v>0.26265947830137498</v>
      </c>
      <c r="E15910" s="4">
        <f t="shared" si="62"/>
        <v>0.20928126627195032</v>
      </c>
      <c r="F15910" s="4"/>
    </row>
    <row r="15911" spans="1:6" ht="13.2" x14ac:dyDescent="0.25">
      <c r="A15911" s="5">
        <v>44910.875</v>
      </c>
      <c r="B15911" s="6">
        <v>184.34</v>
      </c>
      <c r="C15911" s="6">
        <v>149.97873999999999</v>
      </c>
      <c r="D15911" s="6">
        <v>0.22910753884183799</v>
      </c>
      <c r="E15911" s="4">
        <f t="shared" si="62"/>
        <v>0.21117998179756439</v>
      </c>
      <c r="F15911" s="4"/>
    </row>
    <row r="15912" spans="1:6" ht="13.2" x14ac:dyDescent="0.25">
      <c r="A15912" s="5">
        <v>44910.916666666664</v>
      </c>
      <c r="B15912" s="6">
        <v>193.17</v>
      </c>
      <c r="C15912" s="6">
        <v>162.11731</v>
      </c>
      <c r="D15912" s="6">
        <v>0.191544567325968</v>
      </c>
      <c r="E15912" s="4">
        <f t="shared" si="62"/>
        <v>0.21578128567830177</v>
      </c>
      <c r="F15912" s="4"/>
    </row>
    <row r="15913" spans="1:6" ht="13.2" x14ac:dyDescent="0.25">
      <c r="A15913" s="5">
        <v>44910.958333333336</v>
      </c>
      <c r="B15913" s="6">
        <v>216.57</v>
      </c>
      <c r="C15913" s="6">
        <v>188.58842999999999</v>
      </c>
      <c r="D15913" s="6">
        <v>0.14837373639517501</v>
      </c>
      <c r="E15913" s="4">
        <f t="shared" si="62"/>
        <v>0.22149797724495743</v>
      </c>
      <c r="F15913" s="4"/>
    </row>
    <row r="15914" spans="1:6" ht="13.2" x14ac:dyDescent="0.25">
      <c r="A15914" s="5">
        <v>44911</v>
      </c>
      <c r="B15914" s="6">
        <v>268.60000000000002</v>
      </c>
      <c r="C15914" s="6">
        <v>218.5607</v>
      </c>
      <c r="D15914" s="6">
        <v>0.22894921182078901</v>
      </c>
      <c r="E15914" s="4">
        <f t="shared" si="62"/>
        <v>0.23080916256218401</v>
      </c>
      <c r="F15914" s="4"/>
    </row>
    <row r="15915" spans="1:6" ht="13.2" x14ac:dyDescent="0.25">
      <c r="A15915" s="5">
        <v>44911.041666666664</v>
      </c>
      <c r="B15915" s="6">
        <v>295.93</v>
      </c>
      <c r="C15915" s="6">
        <v>248.70506</v>
      </c>
      <c r="D15915" s="6">
        <v>0.18988330997366901</v>
      </c>
      <c r="E15915" s="4">
        <f t="shared" si="62"/>
        <v>0.23215616575364584</v>
      </c>
      <c r="F15915" s="4"/>
    </row>
    <row r="15916" spans="1:6" ht="13.2" x14ac:dyDescent="0.25">
      <c r="A15916" s="5">
        <v>44911.083333333336</v>
      </c>
      <c r="B15916" s="6">
        <v>296.08</v>
      </c>
      <c r="C15916" s="6">
        <v>259.41028999999997</v>
      </c>
      <c r="D15916" s="6">
        <v>0.14135796232292799</v>
      </c>
      <c r="E15916" s="4">
        <f t="shared" si="62"/>
        <v>0.23049550065962912</v>
      </c>
      <c r="F15916" s="4"/>
    </row>
    <row r="15917" spans="1:6" ht="13.2" x14ac:dyDescent="0.25">
      <c r="A15917" s="5">
        <v>44911.125</v>
      </c>
      <c r="B15917" s="6">
        <v>299.47000000000003</v>
      </c>
      <c r="C15917" s="6">
        <v>256.02555999999998</v>
      </c>
      <c r="D15917" s="6">
        <v>0.16968790147358701</v>
      </c>
      <c r="E15917" s="4">
        <f t="shared" si="62"/>
        <v>0.22989295665067103</v>
      </c>
      <c r="F15917" s="4"/>
    </row>
    <row r="15918" spans="1:6" ht="13.2" x14ac:dyDescent="0.25">
      <c r="A15918" s="5">
        <v>44911.166666666664</v>
      </c>
      <c r="B15918" s="6">
        <v>305.58</v>
      </c>
      <c r="C15918" s="6">
        <v>252.06353999999999</v>
      </c>
      <c r="D15918" s="6">
        <v>0.212313371461814</v>
      </c>
      <c r="E15918" s="4">
        <f t="shared" si="62"/>
        <v>0.2292786232555469</v>
      </c>
      <c r="F15918" s="4"/>
    </row>
    <row r="15919" spans="1:6" ht="13.2" x14ac:dyDescent="0.25">
      <c r="A15919" s="5">
        <v>44911.208333333336</v>
      </c>
      <c r="B15919" s="6">
        <v>307.19</v>
      </c>
      <c r="C15919" s="6">
        <v>252.36411000000001</v>
      </c>
      <c r="D15919" s="6">
        <v>0.21724915638757</v>
      </c>
      <c r="E15919" s="4">
        <f t="shared" si="62"/>
        <v>0.22998329429893563</v>
      </c>
      <c r="F15919" s="4"/>
    </row>
    <row r="15920" spans="1:6" ht="13.2" x14ac:dyDescent="0.25">
      <c r="A15920" s="5">
        <v>44911.25</v>
      </c>
      <c r="B15920" s="6">
        <v>301.64</v>
      </c>
      <c r="C15920" s="6">
        <v>250.63188</v>
      </c>
      <c r="D15920" s="6">
        <v>0.20351808397239801</v>
      </c>
      <c r="E15920" s="4">
        <f t="shared" si="62"/>
        <v>0.23097199021719114</v>
      </c>
      <c r="F15920" s="4"/>
    </row>
    <row r="15921" spans="1:6" ht="13.2" x14ac:dyDescent="0.25">
      <c r="A15921" s="5">
        <v>44911.291666666664</v>
      </c>
      <c r="B15921" s="6">
        <v>295.14</v>
      </c>
      <c r="C15921" s="6">
        <v>244.423</v>
      </c>
      <c r="D15921" s="6">
        <v>0.20749683949546399</v>
      </c>
      <c r="E15921" s="4">
        <f t="shared" si="62"/>
        <v>0.23264547828379178</v>
      </c>
      <c r="F15921" s="4"/>
    </row>
    <row r="15922" spans="1:6" ht="13.2" x14ac:dyDescent="0.25">
      <c r="A15922" s="5">
        <v>44911.333333333336</v>
      </c>
      <c r="B15922" s="6">
        <v>288.48</v>
      </c>
      <c r="C15922" s="6">
        <v>239.83447000000001</v>
      </c>
      <c r="D15922" s="6">
        <v>0.20282960159980301</v>
      </c>
      <c r="E15922" s="4">
        <f t="shared" si="62"/>
        <v>0.23508188420270906</v>
      </c>
      <c r="F15922" s="4"/>
    </row>
    <row r="15923" spans="1:6" ht="13.2" x14ac:dyDescent="0.25">
      <c r="A15923" s="5">
        <v>44911.375</v>
      </c>
      <c r="B15923" s="6">
        <v>287.48</v>
      </c>
      <c r="C15923" s="6">
        <v>237.67787999999999</v>
      </c>
      <c r="D15923" s="6">
        <v>0.209536200844605</v>
      </c>
      <c r="E15923" s="4">
        <f t="shared" si="62"/>
        <v>0.23562718461533172</v>
      </c>
      <c r="F15923" s="4"/>
    </row>
    <row r="15924" spans="1:6" ht="13.2" x14ac:dyDescent="0.25">
      <c r="A15924" s="5">
        <v>44911.416666666664</v>
      </c>
      <c r="B15924" s="6">
        <v>286.38</v>
      </c>
      <c r="C15924" s="6">
        <v>239.42277999999999</v>
      </c>
      <c r="D15924" s="6">
        <v>0.19612678459418101</v>
      </c>
      <c r="E15924" s="4">
        <f t="shared" si="62"/>
        <v>0.23585404475751295</v>
      </c>
      <c r="F15924" s="4"/>
    </row>
    <row r="15925" spans="1:6" ht="13.2" x14ac:dyDescent="0.25">
      <c r="A15925" s="5">
        <v>44911.458333333336</v>
      </c>
      <c r="B15925" s="6">
        <v>286.63</v>
      </c>
      <c r="C15925" s="6">
        <v>242.62419</v>
      </c>
      <c r="D15925" s="6">
        <v>0.181374371615624</v>
      </c>
      <c r="E15925" s="4">
        <f t="shared" si="62"/>
        <v>0.23611656809611134</v>
      </c>
      <c r="F15925" s="4"/>
    </row>
    <row r="15926" spans="1:6" ht="13.2" x14ac:dyDescent="0.25">
      <c r="A15926" s="5">
        <v>44911.5</v>
      </c>
      <c r="B15926" s="6">
        <v>287.64</v>
      </c>
      <c r="C15926" s="6">
        <v>246.32021</v>
      </c>
      <c r="D15926" s="6">
        <v>0.16774827368001899</v>
      </c>
      <c r="E15926" s="4">
        <f t="shared" si="62"/>
        <v>0.2359527078038659</v>
      </c>
      <c r="F15926" s="4"/>
    </row>
    <row r="15927" spans="1:6" ht="13.2" x14ac:dyDescent="0.25">
      <c r="A15927" s="5">
        <v>44911.541666666664</v>
      </c>
      <c r="B15927" s="6">
        <v>279.62</v>
      </c>
      <c r="C15927" s="6">
        <v>248.17516000000001</v>
      </c>
      <c r="D15927" s="6">
        <v>0.126704219713205</v>
      </c>
      <c r="E15927" s="4">
        <f t="shared" si="62"/>
        <v>0.23433867002763867</v>
      </c>
      <c r="F15927" s="4"/>
    </row>
    <row r="15928" spans="1:6" ht="13.2" x14ac:dyDescent="0.25">
      <c r="A15928" s="5">
        <v>44911.583333333336</v>
      </c>
      <c r="B15928" s="6">
        <v>283.82</v>
      </c>
      <c r="C15928" s="6">
        <v>242.73754</v>
      </c>
      <c r="D15928" s="6">
        <v>0.16924642146410401</v>
      </c>
      <c r="E15928" s="4">
        <f t="shared" si="62"/>
        <v>0.23352186851712428</v>
      </c>
      <c r="F15928" s="4"/>
    </row>
    <row r="15929" spans="1:6" ht="13.2" x14ac:dyDescent="0.25">
      <c r="A15929" s="5">
        <v>44911.625</v>
      </c>
      <c r="B15929" s="6">
        <v>302.06</v>
      </c>
      <c r="C15929" s="6">
        <v>218.43735000000001</v>
      </c>
      <c r="D15929" s="6">
        <v>0.382822122681858</v>
      </c>
      <c r="E15929" s="4">
        <f t="shared" si="62"/>
        <v>0.2352826345828781</v>
      </c>
      <c r="F15929" s="4"/>
    </row>
    <row r="15930" spans="1:6" ht="13.2" x14ac:dyDescent="0.25">
      <c r="A15930" s="5">
        <v>44911.666666666664</v>
      </c>
      <c r="B15930" s="6">
        <v>292.87</v>
      </c>
      <c r="C15930" s="6">
        <v>181.11123000000001</v>
      </c>
      <c r="D15930" s="6">
        <v>0.61707255811801398</v>
      </c>
      <c r="E15930" s="4">
        <f t="shared" si="62"/>
        <v>0.24057210078333804</v>
      </c>
      <c r="F15930" s="4"/>
    </row>
    <row r="15931" spans="1:6" ht="13.2" x14ac:dyDescent="0.25">
      <c r="A15931" s="5">
        <v>44911.708333333336</v>
      </c>
      <c r="B15931" s="6">
        <v>241.41</v>
      </c>
      <c r="C15931" s="6">
        <v>149.25144</v>
      </c>
      <c r="D15931" s="6">
        <v>0.61747183142755602</v>
      </c>
      <c r="E15931" s="4">
        <f t="shared" si="62"/>
        <v>0.24638143509956886</v>
      </c>
      <c r="F15931" s="4"/>
    </row>
    <row r="15932" spans="1:6" ht="13.2" x14ac:dyDescent="0.25">
      <c r="A15932" s="5">
        <v>44911.75</v>
      </c>
      <c r="B15932" s="6">
        <v>201.94</v>
      </c>
      <c r="C15932" s="6">
        <v>137.31147000000001</v>
      </c>
      <c r="D15932" s="6">
        <v>0.47067102260284499</v>
      </c>
      <c r="E15932" s="4">
        <f t="shared" si="62"/>
        <v>0.25070163306127768</v>
      </c>
      <c r="F15932" s="4"/>
    </row>
    <row r="15933" spans="1:6" ht="13.2" x14ac:dyDescent="0.25">
      <c r="A15933" s="5">
        <v>44911.791666666664</v>
      </c>
      <c r="B15933" s="6">
        <v>169.18</v>
      </c>
      <c r="C15933" s="6">
        <v>137.38491999999999</v>
      </c>
      <c r="D15933" s="6">
        <v>0.231430640276967</v>
      </c>
      <c r="E15933" s="4">
        <f t="shared" si="62"/>
        <v>0.24896563359963989</v>
      </c>
      <c r="F15933" s="4"/>
    </row>
    <row r="15934" spans="1:6" ht="13.2" x14ac:dyDescent="0.25">
      <c r="A15934" s="5">
        <v>44911.833333333336</v>
      </c>
      <c r="B15934" s="6">
        <v>160.27000000000001</v>
      </c>
      <c r="C15934" s="6">
        <v>137.16692</v>
      </c>
      <c r="D15934" s="6">
        <v>0.16843040581504601</v>
      </c>
      <c r="E15934" s="4">
        <f t="shared" si="62"/>
        <v>0.24503942224604283</v>
      </c>
      <c r="F15934" s="4"/>
    </row>
    <row r="15935" spans="1:6" ht="13.2" x14ac:dyDescent="0.25">
      <c r="A15935" s="5">
        <v>44911.875</v>
      </c>
      <c r="B15935" s="6">
        <v>165.4</v>
      </c>
      <c r="C15935" s="6">
        <v>138.15100000000001</v>
      </c>
      <c r="D15935" s="6">
        <v>0.197240700393048</v>
      </c>
      <c r="E15935" s="4">
        <f t="shared" si="62"/>
        <v>0.24371163731067658</v>
      </c>
      <c r="F15935" s="4"/>
    </row>
    <row r="15936" spans="1:6" ht="13.2" x14ac:dyDescent="0.25">
      <c r="A15936" s="5">
        <v>44911.916666666664</v>
      </c>
      <c r="B15936" s="6">
        <v>167.88</v>
      </c>
      <c r="C15936" s="6">
        <v>148.73116999999999</v>
      </c>
      <c r="D15936" s="6">
        <v>0.12874792822513201</v>
      </c>
      <c r="E15936" s="4">
        <f t="shared" si="62"/>
        <v>0.24109511068147507</v>
      </c>
      <c r="F15936" s="4"/>
    </row>
    <row r="15937" spans="1:6" ht="13.2" x14ac:dyDescent="0.25">
      <c r="A15937" s="5">
        <v>44911.958333333336</v>
      </c>
      <c r="B15937" s="6">
        <v>168.93</v>
      </c>
      <c r="C15937" s="6">
        <v>176.09100000000001</v>
      </c>
      <c r="D15937" s="6">
        <v>4.0666473584680597E-2</v>
      </c>
      <c r="E15937" s="4">
        <f t="shared" si="62"/>
        <v>0.23660730806437116</v>
      </c>
      <c r="F15937" s="4"/>
    </row>
    <row r="15938" spans="1:6" ht="13.2" x14ac:dyDescent="0.25">
      <c r="A15938" s="5">
        <v>44909</v>
      </c>
      <c r="B15938" s="6">
        <v>233.73</v>
      </c>
      <c r="C15938" s="6">
        <v>215.58649</v>
      </c>
      <c r="D15938" s="6">
        <v>8.4158845018535197E-2</v>
      </c>
      <c r="E15938" s="4">
        <f t="shared" si="62"/>
        <v>0.23057437611427725</v>
      </c>
      <c r="F15938" s="4"/>
    </row>
    <row r="15939" spans="1:6" ht="13.2" x14ac:dyDescent="0.25">
      <c r="A15939" s="5">
        <v>44909.041666666664</v>
      </c>
      <c r="B15939" s="6">
        <v>300.45999999999998</v>
      </c>
      <c r="C15939" s="6">
        <v>257.89497999999998</v>
      </c>
      <c r="D15939" s="6">
        <v>0.16504788111811999</v>
      </c>
      <c r="E15939" s="4">
        <f t="shared" si="62"/>
        <v>0.22953956657862937</v>
      </c>
      <c r="F15939" s="4"/>
    </row>
    <row r="15940" spans="1:6" ht="13.2" x14ac:dyDescent="0.25">
      <c r="A15940" s="5">
        <v>44909.083333333336</v>
      </c>
      <c r="B15940" s="6">
        <v>315.2</v>
      </c>
      <c r="C15940" s="6">
        <v>277.33330999999998</v>
      </c>
      <c r="D15940" s="6">
        <v>0.13653855716069499</v>
      </c>
      <c r="E15940" s="4">
        <f t="shared" si="62"/>
        <v>0.22933875803020301</v>
      </c>
      <c r="F15940" s="4"/>
    </row>
    <row r="15941" spans="1:6" ht="13.2" x14ac:dyDescent="0.25">
      <c r="A15941" s="5">
        <v>44909.125</v>
      </c>
      <c r="B15941" s="6">
        <v>313.33</v>
      </c>
      <c r="C15941" s="6">
        <v>277.26760999999999</v>
      </c>
      <c r="D15941" s="6">
        <v>0.13006347910597901</v>
      </c>
      <c r="E15941" s="4">
        <f t="shared" si="62"/>
        <v>0.22768774043155268</v>
      </c>
      <c r="F15941" s="4"/>
    </row>
    <row r="15942" spans="1:6" ht="13.2" x14ac:dyDescent="0.25">
      <c r="A15942" s="5">
        <v>44909.166666666664</v>
      </c>
      <c r="B15942" s="6">
        <v>312.86</v>
      </c>
      <c r="C15942" s="6">
        <v>275.69562999999999</v>
      </c>
      <c r="D15942" s="6">
        <v>0.13480217296153699</v>
      </c>
      <c r="E15942" s="4">
        <f t="shared" si="62"/>
        <v>0.2244581071607078</v>
      </c>
      <c r="F15942" s="4"/>
    </row>
    <row r="15943" spans="1:6" ht="13.2" x14ac:dyDescent="0.25">
      <c r="A15943" s="5">
        <v>44909.208333333336</v>
      </c>
      <c r="B15943" s="6">
        <v>307</v>
      </c>
      <c r="C15943" s="6">
        <v>279.72676999999999</v>
      </c>
      <c r="D15943" s="6">
        <v>9.7499534992664394E-2</v>
      </c>
      <c r="E15943" s="4">
        <f t="shared" si="62"/>
        <v>0.21946853960258672</v>
      </c>
      <c r="F15943" s="4"/>
    </row>
    <row r="15944" spans="1:6" ht="13.2" x14ac:dyDescent="0.25">
      <c r="A15944" s="5">
        <v>44909.25</v>
      </c>
      <c r="B15944" s="6">
        <v>300.08</v>
      </c>
      <c r="C15944" s="6">
        <v>282.49360000000001</v>
      </c>
      <c r="D15944" s="6">
        <v>6.2254153722420498E-2</v>
      </c>
      <c r="E15944" s="4">
        <f t="shared" si="62"/>
        <v>0.21358254250883768</v>
      </c>
      <c r="F15944" s="4"/>
    </row>
    <row r="15945" spans="1:6" ht="13.2" x14ac:dyDescent="0.25">
      <c r="A15945" s="5">
        <v>44909.291666666664</v>
      </c>
      <c r="B15945" s="6">
        <v>302.02</v>
      </c>
      <c r="C15945" s="6">
        <v>280.55556999999999</v>
      </c>
      <c r="D15945" s="6">
        <v>7.6506875268952904E-2</v>
      </c>
      <c r="E15945" s="4">
        <f t="shared" si="62"/>
        <v>0.20812462733273304</v>
      </c>
      <c r="F15945" s="4"/>
    </row>
    <row r="15946" spans="1:6" ht="13.2" x14ac:dyDescent="0.25">
      <c r="A15946" s="5">
        <v>44909.333333333336</v>
      </c>
      <c r="B15946" s="6">
        <v>305.88</v>
      </c>
      <c r="C15946" s="6">
        <v>277.39827000000002</v>
      </c>
      <c r="D15946" s="6">
        <v>0.10267450478332001</v>
      </c>
      <c r="E15946" s="4">
        <f t="shared" si="62"/>
        <v>0.20395149829871287</v>
      </c>
      <c r="F15946" s="4"/>
    </row>
    <row r="15947" spans="1:6" ht="13.2" x14ac:dyDescent="0.25">
      <c r="A15947" s="5">
        <v>44909.375</v>
      </c>
      <c r="B15947" s="6">
        <v>300.54000000000002</v>
      </c>
      <c r="C15947" s="6">
        <v>275.36196999999999</v>
      </c>
      <c r="D15947" s="6">
        <v>9.1436119519336806E-2</v>
      </c>
      <c r="E15947" s="4">
        <f t="shared" si="62"/>
        <v>0.1990306615768267</v>
      </c>
      <c r="F15947" s="4"/>
    </row>
    <row r="15948" spans="1:6" ht="13.2" x14ac:dyDescent="0.25">
      <c r="A15948" s="5">
        <v>44909.416666666664</v>
      </c>
      <c r="B15948" s="6">
        <v>303.77999999999997</v>
      </c>
      <c r="C15948" s="6">
        <v>279.23721999999998</v>
      </c>
      <c r="D15948" s="6">
        <v>8.7892222963686498E-2</v>
      </c>
      <c r="E15948" s="4">
        <f t="shared" si="62"/>
        <v>0.19452088817555613</v>
      </c>
      <c r="F15948" s="4"/>
    </row>
    <row r="15949" spans="1:6" ht="13.2" x14ac:dyDescent="0.25">
      <c r="A15949" s="5">
        <v>44909.458333333336</v>
      </c>
      <c r="B15949" s="6">
        <v>306.2</v>
      </c>
      <c r="C15949" s="6">
        <v>281.95253000000002</v>
      </c>
      <c r="D15949" s="6">
        <v>8.59984125696618E-2</v>
      </c>
      <c r="E15949" s="4">
        <f t="shared" si="62"/>
        <v>0.19054688988197435</v>
      </c>
      <c r="F15949" s="4"/>
    </row>
    <row r="15950" spans="1:6" ht="13.2" x14ac:dyDescent="0.25">
      <c r="A15950" s="5">
        <v>44909.5</v>
      </c>
      <c r="B15950" s="6">
        <v>306.22000000000003</v>
      </c>
      <c r="C15950" s="6">
        <v>281.81119999999999</v>
      </c>
      <c r="D15950" s="6">
        <v>8.66140167601573E-2</v>
      </c>
      <c r="E15950" s="4">
        <f t="shared" si="62"/>
        <v>0.18716629584364677</v>
      </c>
      <c r="F15950" s="4"/>
    </row>
    <row r="15951" spans="1:6" ht="13.2" x14ac:dyDescent="0.25">
      <c r="A15951" s="5">
        <v>44909.541666666664</v>
      </c>
      <c r="B15951" s="6">
        <v>298.38</v>
      </c>
      <c r="C15951" s="6">
        <v>284.96361000000002</v>
      </c>
      <c r="D15951" s="6">
        <v>4.7081064140084297E-2</v>
      </c>
      <c r="E15951" s="4">
        <f t="shared" si="62"/>
        <v>0.18384866436143346</v>
      </c>
      <c r="F15951" s="4"/>
    </row>
    <row r="15952" spans="1:6" ht="13.2" x14ac:dyDescent="0.25">
      <c r="A15952" s="5">
        <v>44909.583333333336</v>
      </c>
      <c r="B15952" s="6">
        <v>302.62</v>
      </c>
      <c r="C15952" s="6">
        <v>289.38842</v>
      </c>
      <c r="D15952" s="6">
        <v>4.5722562084550597E-2</v>
      </c>
      <c r="E15952" s="4">
        <f t="shared" si="62"/>
        <v>0.17870183688728544</v>
      </c>
      <c r="F15952" s="4"/>
    </row>
    <row r="15953" spans="1:6" ht="13.2" x14ac:dyDescent="0.25">
      <c r="A15953" s="5">
        <v>44909.625</v>
      </c>
      <c r="B15953" s="6">
        <v>304.95999999999998</v>
      </c>
      <c r="C15953" s="6">
        <v>269.48182000000003</v>
      </c>
      <c r="D15953" s="6">
        <v>0.13165333379446501</v>
      </c>
      <c r="E15953" s="4">
        <f t="shared" si="62"/>
        <v>0.168236470683644</v>
      </c>
      <c r="F15953" s="4"/>
    </row>
    <row r="15954" spans="1:6" ht="13.2" x14ac:dyDescent="0.25">
      <c r="A15954" s="5">
        <v>44909.666666666664</v>
      </c>
      <c r="B15954" s="6">
        <v>270.73</v>
      </c>
      <c r="C15954" s="6">
        <v>220.83986999999999</v>
      </c>
      <c r="D15954" s="6">
        <v>0.225910882849188</v>
      </c>
      <c r="E15954" s="4">
        <f t="shared" si="62"/>
        <v>0.15193806754744291</v>
      </c>
      <c r="F15954" s="4"/>
    </row>
    <row r="15955" spans="1:6" ht="13.2" x14ac:dyDescent="0.25">
      <c r="A15955" s="5">
        <v>44909.708333333336</v>
      </c>
      <c r="B15955" s="6">
        <v>203.69</v>
      </c>
      <c r="C15955" s="6">
        <v>169.61725000000001</v>
      </c>
      <c r="D15955" s="6">
        <v>0.20088021707697701</v>
      </c>
      <c r="E15955" s="4">
        <f t="shared" si="62"/>
        <v>0.13458008361616874</v>
      </c>
      <c r="F15955" s="4"/>
    </row>
    <row r="15956" spans="1:6" ht="13.2" x14ac:dyDescent="0.25">
      <c r="A15956" s="5">
        <v>44909.75</v>
      </c>
      <c r="B15956" s="6">
        <v>178.91</v>
      </c>
      <c r="C15956" s="6">
        <v>144.53659999999999</v>
      </c>
      <c r="D15956" s="6">
        <v>0.23781796444637501</v>
      </c>
      <c r="E15956" s="4">
        <f t="shared" si="62"/>
        <v>0.12487787285964913</v>
      </c>
      <c r="F15956" s="4"/>
    </row>
    <row r="15957" spans="1:6" ht="13.2" x14ac:dyDescent="0.25">
      <c r="A15957" s="5">
        <v>44909.791666666664</v>
      </c>
      <c r="B15957" s="6">
        <v>179.05</v>
      </c>
      <c r="C15957" s="6">
        <v>140.66632000000001</v>
      </c>
      <c r="D15957" s="6">
        <v>0.272870435510078</v>
      </c>
      <c r="E15957" s="4">
        <f t="shared" si="62"/>
        <v>0.12660453099436209</v>
      </c>
      <c r="F15957" s="4"/>
    </row>
    <row r="15958" spans="1:6" ht="13.2" x14ac:dyDescent="0.25">
      <c r="A15958" s="5">
        <v>44909.833333333336</v>
      </c>
      <c r="B15958" s="6">
        <v>179.08</v>
      </c>
      <c r="C15958" s="6">
        <v>140.95050000000001</v>
      </c>
      <c r="D15958" s="6">
        <v>0.27051695453368302</v>
      </c>
      <c r="E15958" s="4">
        <f t="shared" si="62"/>
        <v>0.13085813719097197</v>
      </c>
      <c r="F15958" s="4"/>
    </row>
    <row r="15959" spans="1:6" ht="13.2" x14ac:dyDescent="0.25">
      <c r="A15959" s="5">
        <v>44909.875</v>
      </c>
      <c r="B15959" s="6">
        <v>167.16</v>
      </c>
      <c r="C15959" s="6">
        <v>142.21270000000001</v>
      </c>
      <c r="D15959" s="6">
        <v>0.17542244820610201</v>
      </c>
      <c r="E15959" s="4">
        <f t="shared" si="62"/>
        <v>0.12994904334984922</v>
      </c>
      <c r="F15959" s="4"/>
    </row>
    <row r="15960" spans="1:6" ht="13.2" x14ac:dyDescent="0.25">
      <c r="A15960" s="5">
        <v>44909.916666666664</v>
      </c>
      <c r="B15960" s="6">
        <v>166.64</v>
      </c>
      <c r="C15960" s="6">
        <v>147.19414</v>
      </c>
      <c r="D15960" s="6">
        <v>0.132110286455697</v>
      </c>
      <c r="E15960" s="4">
        <f t="shared" si="62"/>
        <v>0.13008914160945609</v>
      </c>
      <c r="F15960" s="4"/>
    </row>
    <row r="15961" spans="1:6" ht="13.2" x14ac:dyDescent="0.25">
      <c r="A15961" s="5">
        <v>44909.958333333336</v>
      </c>
      <c r="B15961" s="6">
        <v>178.23</v>
      </c>
      <c r="C15961" s="6">
        <v>166.97035</v>
      </c>
      <c r="D15961" s="6">
        <v>6.74350266379629E-2</v>
      </c>
      <c r="E15961" s="4">
        <f t="shared" si="62"/>
        <v>0.13120449798667622</v>
      </c>
      <c r="F15961" s="4"/>
    </row>
    <row r="15962" spans="1:6" ht="13.2" x14ac:dyDescent="0.25">
      <c r="A15962" s="5">
        <v>44910</v>
      </c>
      <c r="B15962" s="6">
        <v>229.99</v>
      </c>
      <c r="C15962" s="6">
        <v>217.88227000000001</v>
      </c>
      <c r="D15962" s="6">
        <v>5.5570056251020301E-2</v>
      </c>
      <c r="E15962" s="4">
        <f t="shared" si="62"/>
        <v>0.13001329845469642</v>
      </c>
      <c r="F15962" s="4"/>
    </row>
    <row r="15963" spans="1:6" ht="13.2" x14ac:dyDescent="0.25">
      <c r="A15963" s="5">
        <v>44910.041666666664</v>
      </c>
      <c r="B15963" s="6">
        <v>297.27</v>
      </c>
      <c r="C15963" s="6">
        <v>255.51195000000001</v>
      </c>
      <c r="D15963" s="6">
        <v>0.163428951170385</v>
      </c>
      <c r="E15963" s="4">
        <f t="shared" si="62"/>
        <v>0.12994584304020745</v>
      </c>
      <c r="F15963" s="4"/>
    </row>
    <row r="15964" spans="1:6" ht="13.2" x14ac:dyDescent="0.25">
      <c r="A15964" s="5">
        <v>44910.083333333336</v>
      </c>
      <c r="B15964" s="6">
        <v>315.22000000000003</v>
      </c>
      <c r="C15964" s="6">
        <v>273.07373999999999</v>
      </c>
      <c r="D15964" s="6">
        <v>0.15434021594313699</v>
      </c>
      <c r="E15964" s="4">
        <f t="shared" si="62"/>
        <v>0.13068757882280921</v>
      </c>
      <c r="F15964" s="4"/>
    </row>
    <row r="15965" spans="1:6" ht="13.2" x14ac:dyDescent="0.25">
      <c r="A15965" s="5">
        <v>44910.125</v>
      </c>
      <c r="B15965" s="6">
        <v>312.02999999999997</v>
      </c>
      <c r="C15965" s="6">
        <v>271.61428999999998</v>
      </c>
      <c r="D15965" s="6">
        <v>0.148798172585102</v>
      </c>
      <c r="E15965" s="4">
        <f t="shared" si="62"/>
        <v>0.13146819105110602</v>
      </c>
      <c r="F15965" s="4"/>
    </row>
    <row r="15966" spans="1:6" ht="13.2" x14ac:dyDescent="0.25">
      <c r="A15966" s="5">
        <v>44910.166666666664</v>
      </c>
      <c r="B15966" s="6">
        <v>318.14999999999998</v>
      </c>
      <c r="C15966" s="6">
        <v>268.28046999999998</v>
      </c>
      <c r="D15966" s="6">
        <v>0.18588580078154701</v>
      </c>
      <c r="E15966" s="4">
        <f t="shared" si="62"/>
        <v>0.13359667554360644</v>
      </c>
      <c r="F15966" s="4"/>
    </row>
    <row r="15967" spans="1:6" ht="13.2" x14ac:dyDescent="0.25">
      <c r="A15967" s="5">
        <v>44910.208333333336</v>
      </c>
      <c r="B15967" s="6">
        <v>311.57</v>
      </c>
      <c r="C15967" s="6">
        <v>270.81297999999998</v>
      </c>
      <c r="D15967" s="6">
        <v>0.15049876855976399</v>
      </c>
      <c r="E15967" s="4">
        <f t="shared" si="62"/>
        <v>0.13580497694223559</v>
      </c>
      <c r="F15967" s="4"/>
    </row>
    <row r="15968" spans="1:6" ht="13.2" x14ac:dyDescent="0.25">
      <c r="A15968" s="5">
        <v>44910.25</v>
      </c>
      <c r="B15968" s="6">
        <v>304.82</v>
      </c>
      <c r="C15968" s="6">
        <v>271.78485999999998</v>
      </c>
      <c r="D15968" s="6">
        <v>0.121548860374341</v>
      </c>
      <c r="E15968" s="4">
        <f t="shared" si="62"/>
        <v>0.13827558971939893</v>
      </c>
      <c r="F15968" s="4"/>
    </row>
    <row r="15969" spans="1:6" ht="13.2" x14ac:dyDescent="0.25">
      <c r="A15969" s="5">
        <v>44910.291666666664</v>
      </c>
      <c r="B15969" s="6">
        <v>295.29000000000002</v>
      </c>
      <c r="C15969" s="6">
        <v>267.85897</v>
      </c>
      <c r="D15969" s="6">
        <v>0.10240848010428701</v>
      </c>
      <c r="E15969" s="4">
        <f t="shared" si="62"/>
        <v>0.13935482325420454</v>
      </c>
      <c r="F15969" s="4"/>
    </row>
    <row r="15970" spans="1:6" ht="13.2" x14ac:dyDescent="0.25">
      <c r="A15970" s="5">
        <v>44910.333333333336</v>
      </c>
      <c r="B15970" s="6">
        <v>285.70999999999998</v>
      </c>
      <c r="C15970" s="6">
        <v>263.93966</v>
      </c>
      <c r="D15970" s="6">
        <v>8.2482261286537906E-2</v>
      </c>
      <c r="E15970" s="4">
        <f t="shared" si="62"/>
        <v>0.13851347977517195</v>
      </c>
      <c r="F15970" s="4"/>
    </row>
    <row r="15971" spans="1:6" ht="13.2" x14ac:dyDescent="0.25">
      <c r="A15971" s="5">
        <v>44910.375</v>
      </c>
      <c r="B15971" s="6">
        <v>297.10000000000002</v>
      </c>
      <c r="C15971" s="6">
        <v>260.63594000000001</v>
      </c>
      <c r="D15971" s="6">
        <v>0.13990418972916699</v>
      </c>
      <c r="E15971" s="4">
        <f t="shared" si="62"/>
        <v>0.14053298270058154</v>
      </c>
      <c r="F15971" s="4"/>
    </row>
    <row r="15972" spans="1:6" ht="13.2" x14ac:dyDescent="0.25">
      <c r="A15972" s="5">
        <v>44910.416666666664</v>
      </c>
      <c r="B15972" s="6">
        <v>297.26</v>
      </c>
      <c r="C15972" s="6">
        <v>261.51065</v>
      </c>
      <c r="D15972" s="6">
        <v>0.13670322795649001</v>
      </c>
      <c r="E15972" s="4">
        <f t="shared" si="62"/>
        <v>0.14256677457528166</v>
      </c>
      <c r="F15972" s="4"/>
    </row>
    <row r="15973" spans="1:6" ht="13.2" x14ac:dyDescent="0.25">
      <c r="A15973" s="5">
        <v>44910.458333333336</v>
      </c>
      <c r="B15973" s="6">
        <v>295.06</v>
      </c>
      <c r="C15973" s="6">
        <v>263.79021</v>
      </c>
      <c r="D15973" s="6">
        <v>0.118540373427808</v>
      </c>
      <c r="E15973" s="4">
        <f t="shared" si="62"/>
        <v>0.14392268961103777</v>
      </c>
      <c r="F15973" s="4"/>
    </row>
    <row r="15974" spans="1:6" ht="13.2" x14ac:dyDescent="0.25">
      <c r="A15974" s="5">
        <v>44910.5</v>
      </c>
      <c r="B15974" s="6">
        <v>296.22000000000003</v>
      </c>
      <c r="C15974" s="6">
        <v>264.85516000000001</v>
      </c>
      <c r="D15974" s="6">
        <v>0.11842261257058299</v>
      </c>
      <c r="E15974" s="4">
        <f t="shared" si="62"/>
        <v>0.14524804776980552</v>
      </c>
      <c r="F15974" s="4"/>
    </row>
    <row r="15975" spans="1:6" ht="13.2" x14ac:dyDescent="0.25">
      <c r="A15975" s="5">
        <v>44910.541666666664</v>
      </c>
      <c r="B15975" s="6">
        <v>296.60000000000002</v>
      </c>
      <c r="C15975" s="6">
        <v>266.74608000000001</v>
      </c>
      <c r="D15975" s="6">
        <v>0.11191887056034699</v>
      </c>
      <c r="E15975" s="4">
        <f t="shared" si="62"/>
        <v>0.14794962303731646</v>
      </c>
      <c r="F15975" s="4"/>
    </row>
    <row r="15976" spans="1:6" ht="13.2" x14ac:dyDescent="0.25">
      <c r="A15976" s="5">
        <v>44910.583333333336</v>
      </c>
      <c r="B15976" s="6">
        <v>297.35000000000002</v>
      </c>
      <c r="C15976" s="6">
        <v>267.27569</v>
      </c>
      <c r="D15976" s="6">
        <v>0.112521681264764</v>
      </c>
      <c r="E15976" s="4">
        <f t="shared" si="62"/>
        <v>0.15073291966982535</v>
      </c>
      <c r="F15976" s="4"/>
    </row>
    <row r="15977" spans="1:6" ht="13.2" x14ac:dyDescent="0.25">
      <c r="A15977" s="5">
        <v>44910.625</v>
      </c>
      <c r="B15977" s="6">
        <v>302.44</v>
      </c>
      <c r="C15977" s="6">
        <v>243.66376</v>
      </c>
      <c r="D15977" s="6">
        <v>0.24121863669837401</v>
      </c>
      <c r="E15977" s="4">
        <f t="shared" si="62"/>
        <v>0.1552981406241549</v>
      </c>
      <c r="F15977" s="4"/>
    </row>
    <row r="15978" spans="1:6" ht="13.2" x14ac:dyDescent="0.25">
      <c r="A15978" s="5">
        <v>44910.666666666664</v>
      </c>
      <c r="B15978" s="6">
        <v>279.02</v>
      </c>
      <c r="C15978" s="6">
        <v>195.57021</v>
      </c>
      <c r="D15978" s="6">
        <v>0.42669990485769699</v>
      </c>
      <c r="E15978" s="4">
        <f t="shared" si="62"/>
        <v>0.16366434987450942</v>
      </c>
      <c r="F15978" s="4"/>
    </row>
    <row r="15979" spans="1:6" ht="13.2" x14ac:dyDescent="0.25">
      <c r="A15979" s="5">
        <v>44910.708333333336</v>
      </c>
      <c r="B15979" s="6">
        <v>230.61</v>
      </c>
      <c r="C15979" s="6">
        <v>151.11339000000001</v>
      </c>
      <c r="D15979" s="6">
        <v>0.52607257371434701</v>
      </c>
      <c r="E15979" s="4">
        <f t="shared" si="62"/>
        <v>0.17721403140106651</v>
      </c>
      <c r="F15979" s="4"/>
    </row>
    <row r="15980" spans="1:6" ht="13.2" x14ac:dyDescent="0.25">
      <c r="A15980" s="5">
        <v>44910.75</v>
      </c>
      <c r="B15980" s="6">
        <v>199.63</v>
      </c>
      <c r="C15980" s="6">
        <v>133.70947000000001</v>
      </c>
      <c r="D15980" s="6">
        <v>0.49301317251500498</v>
      </c>
      <c r="E15980" s="4">
        <f t="shared" si="62"/>
        <v>0.18784716507059276</v>
      </c>
      <c r="F15980" s="4"/>
    </row>
    <row r="15981" spans="1:6" ht="13.2" x14ac:dyDescent="0.25">
      <c r="A15981" s="5">
        <v>44910.791666666664</v>
      </c>
      <c r="B15981" s="6">
        <v>187.79</v>
      </c>
      <c r="C15981" s="6">
        <v>132.92079000000001</v>
      </c>
      <c r="D15981" s="6">
        <v>0.41279629770482001</v>
      </c>
      <c r="E15981" s="4">
        <f t="shared" si="62"/>
        <v>0.19367740932870703</v>
      </c>
      <c r="F15981" s="4"/>
    </row>
    <row r="15982" spans="1:6" ht="13.2" x14ac:dyDescent="0.25">
      <c r="A15982" s="5">
        <v>44910.833333333336</v>
      </c>
      <c r="B15982" s="6">
        <v>186.71</v>
      </c>
      <c r="C15982" s="6">
        <v>132.40939</v>
      </c>
      <c r="D15982" s="6">
        <v>0.41009636854304599</v>
      </c>
      <c r="E15982" s="4">
        <f t="shared" si="62"/>
        <v>0.1994932182457638</v>
      </c>
      <c r="F15982" s="4"/>
    </row>
    <row r="15983" spans="1:6" ht="13.2" x14ac:dyDescent="0.25">
      <c r="A15983" s="5">
        <v>44910.875</v>
      </c>
      <c r="B15983" s="6">
        <v>184.34</v>
      </c>
      <c r="C15983" s="6">
        <v>135.27844999999999</v>
      </c>
      <c r="D15983" s="6">
        <v>0.36267084668696298</v>
      </c>
      <c r="E15983" s="4">
        <f t="shared" si="62"/>
        <v>0.20729523484913295</v>
      </c>
      <c r="F15983" s="4"/>
    </row>
    <row r="15984" spans="1:6" ht="13.2" x14ac:dyDescent="0.25">
      <c r="A15984" s="5">
        <v>44910.916666666664</v>
      </c>
      <c r="B15984" s="6">
        <v>193.17</v>
      </c>
      <c r="C15984" s="6">
        <v>147.96193</v>
      </c>
      <c r="D15984" s="6">
        <v>0.305538526024903</v>
      </c>
      <c r="E15984" s="4">
        <f t="shared" si="62"/>
        <v>0.2145214114978499</v>
      </c>
      <c r="F15984" s="4"/>
    </row>
    <row r="15985" spans="1:6" ht="13.2" x14ac:dyDescent="0.25">
      <c r="A15985" s="5">
        <v>44910.958333333336</v>
      </c>
      <c r="B15985" s="6">
        <v>216.57</v>
      </c>
      <c r="C15985" s="6">
        <v>174.15763999999999</v>
      </c>
      <c r="D15985" s="6">
        <v>0.24352856412156201</v>
      </c>
      <c r="E15985" s="4">
        <f t="shared" si="62"/>
        <v>0.22185864222633322</v>
      </c>
      <c r="F15985" s="4"/>
    </row>
    <row r="15986" spans="1:6" ht="13.2" x14ac:dyDescent="0.25">
      <c r="A15986" s="5">
        <v>44911</v>
      </c>
      <c r="B15986" s="6">
        <v>268.60000000000002</v>
      </c>
      <c r="C15986" s="6">
        <v>210.16298</v>
      </c>
      <c r="D15986" s="6">
        <v>0.27805572608458401</v>
      </c>
      <c r="E15986" s="4">
        <f t="shared" si="62"/>
        <v>0.23112887846939836</v>
      </c>
      <c r="F15986" s="4"/>
    </row>
    <row r="15987" spans="1:6" ht="13.2" x14ac:dyDescent="0.25">
      <c r="A15987" s="5">
        <v>44911.041666666664</v>
      </c>
      <c r="B15987" s="6">
        <v>295.93</v>
      </c>
      <c r="C15987" s="6">
        <v>244.65617</v>
      </c>
      <c r="D15987" s="6">
        <v>0.20957505383984301</v>
      </c>
      <c r="E15987" s="4">
        <f t="shared" si="62"/>
        <v>0.23305163274729243</v>
      </c>
      <c r="F15987" s="4"/>
    </row>
    <row r="15988" spans="1:6" ht="13.2" x14ac:dyDescent="0.25">
      <c r="A15988" s="5">
        <v>44911.083333333336</v>
      </c>
      <c r="B15988" s="6">
        <v>296.08</v>
      </c>
      <c r="C15988" s="6">
        <v>260.00630000000001</v>
      </c>
      <c r="D15988" s="6">
        <v>0.138741638183382</v>
      </c>
      <c r="E15988" s="4">
        <f t="shared" si="62"/>
        <v>0.23240169200730265</v>
      </c>
      <c r="F15988" s="4"/>
    </row>
    <row r="15989" spans="1:6" ht="13.2" x14ac:dyDescent="0.25">
      <c r="A15989" s="5">
        <v>44911.125</v>
      </c>
      <c r="B15989" s="6">
        <v>299.47000000000003</v>
      </c>
      <c r="C15989" s="6">
        <v>258.84003999999999</v>
      </c>
      <c r="D15989" s="6">
        <v>0.156969377689788</v>
      </c>
      <c r="E15989" s="4">
        <f t="shared" si="62"/>
        <v>0.23274215888666461</v>
      </c>
      <c r="F15989" s="4"/>
    </row>
    <row r="15990" spans="1:6" ht="13.2" x14ac:dyDescent="0.25">
      <c r="A15990" s="5">
        <v>44911.166666666664</v>
      </c>
      <c r="B15990" s="6">
        <v>305.58</v>
      </c>
      <c r="C15990" s="6">
        <v>254.66922</v>
      </c>
      <c r="D15990" s="6">
        <v>0.199909435462989</v>
      </c>
      <c r="E15990" s="4">
        <f t="shared" si="62"/>
        <v>0.23332647699839135</v>
      </c>
      <c r="F15990" s="4"/>
    </row>
    <row r="15991" spans="1:6" ht="13.2" x14ac:dyDescent="0.25">
      <c r="A15991" s="5">
        <v>44911.208333333336</v>
      </c>
      <c r="B15991" s="6">
        <v>307.19</v>
      </c>
      <c r="C15991" s="6">
        <v>254.28449000000001</v>
      </c>
      <c r="D15991" s="6">
        <v>0.20805637811413499</v>
      </c>
      <c r="E15991" s="4">
        <f t="shared" si="62"/>
        <v>0.2357247107298234</v>
      </c>
      <c r="F15991" s="4"/>
    </row>
    <row r="15992" spans="1:6" ht="13.2" x14ac:dyDescent="0.25">
      <c r="A15992" s="5">
        <v>44911.25</v>
      </c>
      <c r="B15992" s="6">
        <v>301.64</v>
      </c>
      <c r="C15992" s="6">
        <v>253.15009000000001</v>
      </c>
      <c r="D15992" s="6">
        <v>0.191546090305557</v>
      </c>
      <c r="E15992" s="4">
        <f t="shared" si="62"/>
        <v>0.23864126197695743</v>
      </c>
      <c r="F15992" s="4"/>
    </row>
    <row r="15993" spans="1:6" ht="13.2" x14ac:dyDescent="0.25">
      <c r="A15993" s="5">
        <v>44911.291666666664</v>
      </c>
      <c r="B15993" s="6">
        <v>295.14</v>
      </c>
      <c r="C15993" s="6">
        <v>248.57329999999999</v>
      </c>
      <c r="D15993" s="6">
        <v>0.18733588844819599</v>
      </c>
      <c r="E15993" s="4">
        <f t="shared" si="62"/>
        <v>0.24217990399128694</v>
      </c>
      <c r="F15993" s="4"/>
    </row>
    <row r="15994" spans="1:6" ht="13.2" x14ac:dyDescent="0.25">
      <c r="A15994" s="5">
        <v>44911.333333333336</v>
      </c>
      <c r="B15994" s="6">
        <v>288.48</v>
      </c>
      <c r="C15994" s="6">
        <v>245.40483</v>
      </c>
      <c r="D15994" s="6">
        <v>0.175526985349065</v>
      </c>
      <c r="E15994" s="4">
        <f t="shared" si="62"/>
        <v>0.24605676749389227</v>
      </c>
      <c r="F15994" s="4"/>
    </row>
    <row r="15995" spans="1:6" ht="13.2" x14ac:dyDescent="0.25">
      <c r="A15995" s="5">
        <v>44911.375</v>
      </c>
      <c r="B15995" s="6">
        <v>287.48</v>
      </c>
      <c r="C15995" s="6">
        <v>243.10786999999999</v>
      </c>
      <c r="D15995" s="6">
        <v>0.182520335520195</v>
      </c>
      <c r="E15995" s="4">
        <f t="shared" si="62"/>
        <v>0.24783244023518511</v>
      </c>
      <c r="F15995" s="4"/>
    </row>
    <row r="15996" spans="1:6" ht="13.2" x14ac:dyDescent="0.25">
      <c r="A15996" s="5">
        <v>44911.416666666664</v>
      </c>
      <c r="B15996" s="6">
        <v>286.38</v>
      </c>
      <c r="C15996" s="6">
        <v>242.61850000000001</v>
      </c>
      <c r="D15996" s="6">
        <v>0.18037165343945299</v>
      </c>
      <c r="E15996" s="4">
        <f t="shared" si="62"/>
        <v>0.2496519579636419</v>
      </c>
      <c r="F15996" s="4"/>
    </row>
    <row r="15997" spans="1:6" ht="13.2" x14ac:dyDescent="0.25">
      <c r="A15997" s="5">
        <v>44911.458333333336</v>
      </c>
      <c r="B15997" s="6">
        <v>286.63</v>
      </c>
      <c r="C15997" s="6">
        <v>243.34018</v>
      </c>
      <c r="D15997" s="6">
        <v>0.177898364339173</v>
      </c>
      <c r="E15997" s="4">
        <f t="shared" si="62"/>
        <v>0.25212520758494877</v>
      </c>
      <c r="F15997" s="4"/>
    </row>
    <row r="15998" spans="1:6" ht="13.2" x14ac:dyDescent="0.25">
      <c r="A15998" s="5">
        <v>44911.5</v>
      </c>
      <c r="B15998" s="6">
        <v>287.64</v>
      </c>
      <c r="C15998" s="6">
        <v>246.51418000000001</v>
      </c>
      <c r="D15998" s="6">
        <v>0.16682942944701901</v>
      </c>
      <c r="E15998" s="4">
        <f t="shared" si="62"/>
        <v>0.25414215828813363</v>
      </c>
      <c r="F15998" s="4"/>
    </row>
    <row r="15999" spans="1:6" ht="13.2" x14ac:dyDescent="0.25">
      <c r="A15999" s="5">
        <v>44911.541666666664</v>
      </c>
      <c r="B15999" s="6">
        <v>279.62</v>
      </c>
      <c r="C15999" s="6">
        <v>249.89833999999999</v>
      </c>
      <c r="D15999" s="6">
        <v>0.118935003729916</v>
      </c>
      <c r="E15999" s="4">
        <f t="shared" si="62"/>
        <v>0.254434497170199</v>
      </c>
      <c r="F15999" s="4"/>
    </row>
    <row r="16000" spans="1:6" ht="13.2" x14ac:dyDescent="0.25">
      <c r="A16000" s="5">
        <v>44911.583333333336</v>
      </c>
      <c r="B16000" s="6">
        <v>283.82</v>
      </c>
      <c r="C16000" s="6">
        <v>245.78595999999999</v>
      </c>
      <c r="D16000" s="6">
        <v>0.15474455904641499</v>
      </c>
      <c r="E16000" s="4">
        <f t="shared" si="62"/>
        <v>0.25619378374443447</v>
      </c>
      <c r="F16000" s="4"/>
    </row>
    <row r="16001" spans="1:6" ht="13.2" x14ac:dyDescent="0.25">
      <c r="A16001" s="5">
        <v>44911.625</v>
      </c>
      <c r="B16001" s="6">
        <v>302.06</v>
      </c>
      <c r="C16001" s="6">
        <v>219.39913000000001</v>
      </c>
      <c r="D16001" s="6">
        <v>0.37676024512950401</v>
      </c>
      <c r="E16001" s="4">
        <f t="shared" si="62"/>
        <v>0.26184135076239823</v>
      </c>
      <c r="F16001" s="4"/>
    </row>
    <row r="16002" spans="1:6" ht="13.2" x14ac:dyDescent="0.25">
      <c r="A16002" s="5">
        <v>44911.666666666664</v>
      </c>
      <c r="B16002" s="6">
        <v>292.87</v>
      </c>
      <c r="C16002" s="6">
        <v>177.04568</v>
      </c>
      <c r="D16002" s="6">
        <v>0.65420585241051898</v>
      </c>
      <c r="E16002" s="4">
        <f t="shared" si="62"/>
        <v>0.27132076524376586</v>
      </c>
      <c r="F16002" s="4"/>
    </row>
    <row r="16003" spans="1:6" ht="13.2" x14ac:dyDescent="0.25">
      <c r="A16003" s="5">
        <v>44911.708333333336</v>
      </c>
      <c r="B16003" s="6">
        <v>241.41</v>
      </c>
      <c r="C16003" s="6">
        <v>141.27227999999999</v>
      </c>
      <c r="D16003" s="6">
        <v>0.70882780401080803</v>
      </c>
      <c r="E16003" s="4">
        <f t="shared" si="62"/>
        <v>0.27893556650611839</v>
      </c>
      <c r="F16003" s="4"/>
    </row>
    <row r="16004" spans="1:6" ht="13.2" x14ac:dyDescent="0.25">
      <c r="A16004" s="5">
        <v>44911.75</v>
      </c>
      <c r="B16004" s="6">
        <v>201.94</v>
      </c>
      <c r="C16004" s="6">
        <v>128.44649999999999</v>
      </c>
      <c r="D16004" s="6">
        <v>0.57217207164072204</v>
      </c>
      <c r="E16004" s="4">
        <f t="shared" si="62"/>
        <v>0.28223385396968997</v>
      </c>
      <c r="F16004" s="4"/>
    </row>
    <row r="16005" spans="1:6" ht="13.2" x14ac:dyDescent="0.25">
      <c r="A16005" s="5">
        <v>44911.791666666664</v>
      </c>
      <c r="B16005" s="6">
        <v>169.18</v>
      </c>
      <c r="C16005" s="6">
        <v>129.327</v>
      </c>
      <c r="D16005" s="6">
        <v>0.30815684273198901</v>
      </c>
      <c r="E16005" s="4">
        <f t="shared" si="62"/>
        <v>0.27787387667915531</v>
      </c>
      <c r="F16005" s="4"/>
    </row>
    <row r="16006" spans="1:6" ht="13.2" x14ac:dyDescent="0.25">
      <c r="A16006" s="5">
        <v>44911.833333333336</v>
      </c>
      <c r="B16006" s="6">
        <v>160.27000000000001</v>
      </c>
      <c r="C16006" s="6">
        <v>129.72964999999999</v>
      </c>
      <c r="D16006" s="6">
        <v>0.23541534259901201</v>
      </c>
      <c r="E16006" s="4">
        <f t="shared" si="62"/>
        <v>0.2705955005981539</v>
      </c>
      <c r="F16006" s="4"/>
    </row>
    <row r="16007" spans="1:6" ht="13.2" x14ac:dyDescent="0.25">
      <c r="A16007" s="5">
        <v>44911.875</v>
      </c>
      <c r="B16007" s="6">
        <v>165.4</v>
      </c>
      <c r="C16007" s="6">
        <v>130.3218</v>
      </c>
      <c r="D16007" s="6">
        <v>0.26916601827169301</v>
      </c>
      <c r="E16007" s="4">
        <f t="shared" si="62"/>
        <v>0.26669946608085093</v>
      </c>
      <c r="F16007" s="4"/>
    </row>
    <row r="16008" spans="1:6" ht="13.2" x14ac:dyDescent="0.25">
      <c r="A16008" s="5">
        <v>44911.916666666664</v>
      </c>
      <c r="B16008" s="6">
        <v>167.88</v>
      </c>
      <c r="C16008" s="6">
        <v>139.85485</v>
      </c>
      <c r="D16008" s="6">
        <v>0.20038740165249799</v>
      </c>
      <c r="E16008" s="4">
        <f t="shared" si="62"/>
        <v>0.26231816923200074</v>
      </c>
      <c r="F16008" s="4"/>
    </row>
    <row r="16009" spans="1:6" ht="13.2" x14ac:dyDescent="0.25">
      <c r="A16009" s="5">
        <v>44911.958333333336</v>
      </c>
      <c r="B16009" s="6">
        <v>168.93</v>
      </c>
      <c r="C16009" s="6">
        <v>166.31405000000001</v>
      </c>
      <c r="D16009" s="6">
        <v>1.5728977798327898E-2</v>
      </c>
      <c r="E16009" s="4">
        <f t="shared" si="62"/>
        <v>0.25282651980186593</v>
      </c>
      <c r="F16009" s="4"/>
    </row>
    <row r="16010" spans="1:6" ht="13.2" x14ac:dyDescent="0.25">
      <c r="A16010" s="5">
        <v>44912</v>
      </c>
      <c r="B16010" s="6">
        <v>221.21</v>
      </c>
      <c r="C16010" s="6">
        <v>211.39422999999999</v>
      </c>
      <c r="D16010" s="6">
        <v>4.6433481178743602E-2</v>
      </c>
      <c r="E16010" s="4">
        <f t="shared" si="62"/>
        <v>0.2431755929307893</v>
      </c>
      <c r="F16010" s="4"/>
    </row>
    <row r="16011" spans="1:6" ht="13.2" x14ac:dyDescent="0.25">
      <c r="A16011" s="5">
        <v>44912.041666666664</v>
      </c>
      <c r="B16011" s="6">
        <v>289.20999999999998</v>
      </c>
      <c r="C16011" s="6">
        <v>243.86899</v>
      </c>
      <c r="D16011" s="6">
        <v>0.18592363875374199</v>
      </c>
      <c r="E16011" s="4">
        <f t="shared" si="62"/>
        <v>0.24219011730220175</v>
      </c>
      <c r="F16011" s="4"/>
    </row>
    <row r="16012" spans="1:6" ht="13.2" x14ac:dyDescent="0.25">
      <c r="A16012" s="5">
        <v>44912.083333333336</v>
      </c>
      <c r="B16012" s="6">
        <v>295.25</v>
      </c>
      <c r="C16012" s="6">
        <v>257.64481999999998</v>
      </c>
      <c r="D16012" s="6">
        <v>0.145957446379088</v>
      </c>
      <c r="E16012" s="4">
        <f t="shared" si="62"/>
        <v>0.24249077597702284</v>
      </c>
      <c r="F16012" s="4"/>
    </row>
    <row r="16013" spans="1:6" ht="13.2" x14ac:dyDescent="0.25">
      <c r="A16013" s="5">
        <v>44912.125</v>
      </c>
      <c r="B16013" s="6">
        <v>300.42</v>
      </c>
      <c r="C16013" s="6">
        <v>256.02483999999998</v>
      </c>
      <c r="D16013" s="6">
        <v>0.17340176835966301</v>
      </c>
      <c r="E16013" s="4">
        <f t="shared" si="62"/>
        <v>0.24317545892160095</v>
      </c>
      <c r="F16013" s="4"/>
    </row>
    <row r="16014" spans="1:6" ht="13.2" x14ac:dyDescent="0.25">
      <c r="A16014" s="5">
        <v>44912.166666666664</v>
      </c>
      <c r="B16014" s="6">
        <v>302.41000000000003</v>
      </c>
      <c r="C16014" s="6">
        <v>252.7944</v>
      </c>
      <c r="D16014" s="6">
        <v>0.19626858822821999</v>
      </c>
      <c r="E16014" s="4">
        <f t="shared" si="62"/>
        <v>0.24302375695348555</v>
      </c>
      <c r="F16014" s="4"/>
    </row>
    <row r="16015" spans="1:6" ht="13.2" x14ac:dyDescent="0.25">
      <c r="A16015" s="5">
        <v>44912.208333333336</v>
      </c>
      <c r="B16015" s="6">
        <v>297.39999999999998</v>
      </c>
      <c r="C16015" s="6">
        <v>253.39420000000001</v>
      </c>
      <c r="D16015" s="6">
        <v>0.17366537987057301</v>
      </c>
      <c r="E16015" s="4">
        <f t="shared" si="62"/>
        <v>0.24159079869333711</v>
      </c>
      <c r="F16015" s="4"/>
    </row>
    <row r="16016" spans="1:6" ht="13.2" x14ac:dyDescent="0.25">
      <c r="A16016" s="5">
        <v>44912.25</v>
      </c>
      <c r="B16016" s="6">
        <v>292.07</v>
      </c>
      <c r="C16016" s="6">
        <v>252.42527000000001</v>
      </c>
      <c r="D16016" s="6">
        <v>0.15705531383605101</v>
      </c>
      <c r="E16016" s="4">
        <f t="shared" si="62"/>
        <v>0.24015368300710771</v>
      </c>
      <c r="F16016" s="4"/>
    </row>
    <row r="16017" spans="1:6" ht="13.2" x14ac:dyDescent="0.25">
      <c r="A16017" s="5">
        <v>44912.291666666664</v>
      </c>
      <c r="B16017" s="6">
        <v>287.58999999999997</v>
      </c>
      <c r="C16017" s="6">
        <v>248.02878999999999</v>
      </c>
      <c r="D16017" s="6">
        <v>0.159502491626072</v>
      </c>
      <c r="E16017" s="4">
        <f t="shared" si="62"/>
        <v>0.23899395813951921</v>
      </c>
      <c r="F16017" s="4"/>
    </row>
    <row r="16018" spans="1:6" ht="13.2" x14ac:dyDescent="0.25">
      <c r="A16018" s="5">
        <v>44912.333333333336</v>
      </c>
      <c r="B16018" s="6">
        <v>281.82</v>
      </c>
      <c r="C16018" s="6">
        <v>244.80267000000001</v>
      </c>
      <c r="D16018" s="6">
        <v>0.151212934074616</v>
      </c>
      <c r="E16018" s="4">
        <f t="shared" si="62"/>
        <v>0.23798087266975052</v>
      </c>
      <c r="F16018" s="4"/>
    </row>
    <row r="16019" spans="1:6" ht="13.2" x14ac:dyDescent="0.25">
      <c r="A16019" s="5">
        <v>44912.375</v>
      </c>
      <c r="B16019" s="6">
        <v>292.91000000000003</v>
      </c>
      <c r="C16019" s="6">
        <v>242.39668</v>
      </c>
      <c r="D16019" s="6">
        <v>0.20839113803043799</v>
      </c>
      <c r="E16019" s="4">
        <f t="shared" si="62"/>
        <v>0.23905882277434395</v>
      </c>
      <c r="F16019" s="4"/>
    </row>
    <row r="16020" spans="1:6" ht="13.2" x14ac:dyDescent="0.25">
      <c r="A16020" s="5">
        <v>44912.416666666664</v>
      </c>
      <c r="B16020" s="6">
        <v>292.38</v>
      </c>
      <c r="C16020" s="6">
        <v>243.17138</v>
      </c>
      <c r="D16020" s="6">
        <v>0.20236188979147099</v>
      </c>
      <c r="E16020" s="4">
        <f t="shared" si="62"/>
        <v>0.23997508262234477</v>
      </c>
      <c r="F16020" s="4"/>
    </row>
    <row r="16021" spans="1:6" ht="13.2" x14ac:dyDescent="0.25">
      <c r="A16021" s="5">
        <v>44912.458333333336</v>
      </c>
      <c r="B16021" s="6">
        <v>290.63</v>
      </c>
      <c r="C16021" s="6">
        <v>246.02337</v>
      </c>
      <c r="D16021" s="6">
        <v>0.18131053972636799</v>
      </c>
      <c r="E16021" s="4">
        <f t="shared" si="62"/>
        <v>0.24011725659681118</v>
      </c>
      <c r="F16021" s="4"/>
    </row>
    <row r="16022" spans="1:6" ht="13.2" x14ac:dyDescent="0.25">
      <c r="A16022" s="5">
        <v>44912.5</v>
      </c>
      <c r="B16022" s="6">
        <v>295.05</v>
      </c>
      <c r="C16022" s="6">
        <v>249.7116</v>
      </c>
      <c r="D16022" s="6">
        <v>0.18156305113578999</v>
      </c>
      <c r="E16022" s="4">
        <f t="shared" si="62"/>
        <v>0.24073115750051002</v>
      </c>
      <c r="F16022" s="4"/>
    </row>
    <row r="16023" spans="1:6" ht="13.2" x14ac:dyDescent="0.25">
      <c r="A16023" s="5">
        <v>44912.541666666664</v>
      </c>
      <c r="B16023" s="6">
        <v>287.45999999999998</v>
      </c>
      <c r="C16023" s="6">
        <v>251.52706000000001</v>
      </c>
      <c r="D16023" s="6">
        <v>0.14285914207401701</v>
      </c>
      <c r="E16023" s="4">
        <f t="shared" si="62"/>
        <v>0.24172799659818089</v>
      </c>
      <c r="F16023" s="4"/>
    </row>
    <row r="16024" spans="1:6" ht="13.2" x14ac:dyDescent="0.25">
      <c r="A16024" s="5">
        <v>44912.583333333336</v>
      </c>
      <c r="B16024" s="6">
        <v>284.68</v>
      </c>
      <c r="C16024" s="6">
        <v>246.35064</v>
      </c>
      <c r="D16024" s="6">
        <v>0.15558863577541299</v>
      </c>
      <c r="E16024" s="4">
        <f t="shared" si="62"/>
        <v>0.24176316646188914</v>
      </c>
      <c r="F16024" s="4"/>
    </row>
    <row r="16025" spans="1:6" ht="13.2" x14ac:dyDescent="0.25">
      <c r="A16025" s="5">
        <v>44912.625</v>
      </c>
      <c r="B16025" s="6">
        <v>290.17</v>
      </c>
      <c r="C16025" s="6">
        <v>220.84819999999999</v>
      </c>
      <c r="D16025" s="6">
        <v>0.31388890649776602</v>
      </c>
      <c r="E16025" s="4">
        <f t="shared" si="62"/>
        <v>0.2391435273522334</v>
      </c>
      <c r="F16025" s="4"/>
    </row>
    <row r="16026" spans="1:6" ht="13.2" x14ac:dyDescent="0.25">
      <c r="A16026" s="5">
        <v>44912.666666666664</v>
      </c>
      <c r="B16026" s="6">
        <v>246.39</v>
      </c>
      <c r="C16026" s="6">
        <v>179.96547000000001</v>
      </c>
      <c r="D16026" s="6">
        <v>0.36909597157721402</v>
      </c>
      <c r="E16026" s="4">
        <f t="shared" si="62"/>
        <v>0.22726394898417901</v>
      </c>
      <c r="F16026" s="4"/>
    </row>
    <row r="16027" spans="1:6" ht="13.2" x14ac:dyDescent="0.25">
      <c r="A16027" s="5">
        <v>44912.708333333336</v>
      </c>
      <c r="B16027" s="6">
        <v>205.62</v>
      </c>
      <c r="C16027" s="6">
        <v>144.73388</v>
      </c>
      <c r="D16027" s="6">
        <v>0.42067634751448602</v>
      </c>
      <c r="E16027" s="4">
        <f t="shared" si="62"/>
        <v>0.21525763829683223</v>
      </c>
      <c r="F16027" s="4"/>
    </row>
    <row r="16028" spans="1:6" ht="13.2" x14ac:dyDescent="0.25">
      <c r="A16028" s="5">
        <v>44912.75</v>
      </c>
      <c r="B16028" s="6">
        <v>184.92</v>
      </c>
      <c r="C16028" s="6">
        <v>131.70049</v>
      </c>
      <c r="D16028" s="6">
        <v>0.404095003746758</v>
      </c>
      <c r="E16028" s="4">
        <f t="shared" si="62"/>
        <v>0.20825442713458375</v>
      </c>
      <c r="F16028" s="4"/>
    </row>
    <row r="16029" spans="1:6" ht="13.2" x14ac:dyDescent="0.25">
      <c r="A16029" s="5">
        <v>44912.791666666664</v>
      </c>
      <c r="B16029" s="6">
        <v>186.3</v>
      </c>
      <c r="C16029" s="6">
        <v>132.3484</v>
      </c>
      <c r="D16029" s="6">
        <v>0.40764829797715701</v>
      </c>
      <c r="E16029" s="4">
        <f t="shared" si="62"/>
        <v>0.21239990443646573</v>
      </c>
      <c r="F16029" s="4"/>
    </row>
    <row r="16030" spans="1:6" ht="13.2" x14ac:dyDescent="0.25">
      <c r="A16030" s="5">
        <v>44912.833333333336</v>
      </c>
      <c r="B16030" s="6">
        <v>174.54</v>
      </c>
      <c r="C16030" s="6">
        <v>132.7174</v>
      </c>
      <c r="D16030" s="6">
        <v>0.31512522095821599</v>
      </c>
      <c r="E16030" s="4">
        <f t="shared" si="62"/>
        <v>0.21572114936809925</v>
      </c>
      <c r="F16030" s="4"/>
    </row>
    <row r="16031" spans="1:6" ht="13.2" x14ac:dyDescent="0.25">
      <c r="A16031" s="5">
        <v>44912.875</v>
      </c>
      <c r="B16031" s="6">
        <v>175.62</v>
      </c>
      <c r="C16031" s="6">
        <v>133.83179000000001</v>
      </c>
      <c r="D16031" s="6">
        <v>0.31224427320295101</v>
      </c>
      <c r="E16031" s="4">
        <f t="shared" si="62"/>
        <v>0.21751607665690165</v>
      </c>
      <c r="F16031" s="4"/>
    </row>
    <row r="16032" spans="1:6" ht="13.2" x14ac:dyDescent="0.25">
      <c r="A16032" s="5">
        <v>44912.916666666664</v>
      </c>
      <c r="B16032" s="6">
        <v>182.87</v>
      </c>
      <c r="C16032" s="6">
        <v>143.77062000000001</v>
      </c>
      <c r="D16032" s="6">
        <v>0.27195667654490102</v>
      </c>
      <c r="E16032" s="4">
        <f t="shared" si="62"/>
        <v>0.22049812977741845</v>
      </c>
      <c r="F16032" s="4"/>
    </row>
    <row r="16033" spans="1:6" ht="13.2" x14ac:dyDescent="0.25">
      <c r="A16033" s="5">
        <v>44912.958333333336</v>
      </c>
      <c r="B16033" s="6">
        <v>199.13</v>
      </c>
      <c r="C16033" s="6">
        <v>169.65586999999999</v>
      </c>
      <c r="D16033" s="6">
        <v>0.17372891371221</v>
      </c>
      <c r="E16033" s="4">
        <f t="shared" si="62"/>
        <v>0.22708146044049685</v>
      </c>
      <c r="F16033" s="4"/>
    </row>
    <row r="16034" spans="1:6" ht="13.2" x14ac:dyDescent="0.25">
      <c r="A16034" s="5">
        <v>44910</v>
      </c>
      <c r="B16034" s="6">
        <v>229.99</v>
      </c>
      <c r="C16034" s="6">
        <v>215.51204999999999</v>
      </c>
      <c r="D16034" s="6">
        <v>6.7179306215128201E-2</v>
      </c>
      <c r="E16034" s="4">
        <f t="shared" si="62"/>
        <v>0.2279458698170129</v>
      </c>
      <c r="F16034" s="4"/>
    </row>
    <row r="16035" spans="1:6" ht="13.2" x14ac:dyDescent="0.25">
      <c r="A16035" s="5">
        <v>44910.041666666664</v>
      </c>
      <c r="B16035" s="6">
        <v>297.27</v>
      </c>
      <c r="C16035" s="6">
        <v>260.04649999999998</v>
      </c>
      <c r="D16035" s="6">
        <v>0.14314170734849299</v>
      </c>
      <c r="E16035" s="4">
        <f t="shared" si="62"/>
        <v>0.22616328934179417</v>
      </c>
      <c r="F16035" s="4"/>
    </row>
    <row r="16036" spans="1:6" ht="13.2" x14ac:dyDescent="0.25">
      <c r="A16036" s="5">
        <v>44910.083333333336</v>
      </c>
      <c r="B16036" s="6">
        <v>315.22000000000003</v>
      </c>
      <c r="C16036" s="6">
        <v>283.18553000000003</v>
      </c>
      <c r="D16036" s="6">
        <v>0.113121846303375</v>
      </c>
      <c r="E16036" s="4">
        <f t="shared" si="62"/>
        <v>0.22479513933863948</v>
      </c>
      <c r="F16036" s="4"/>
    </row>
    <row r="16037" spans="1:6" ht="13.2" x14ac:dyDescent="0.25">
      <c r="A16037" s="5">
        <v>44910.125</v>
      </c>
      <c r="B16037" s="6">
        <v>312.02999999999997</v>
      </c>
      <c r="C16037" s="6">
        <v>284.16822999999999</v>
      </c>
      <c r="D16037" s="6">
        <v>9.8046745056616494E-2</v>
      </c>
      <c r="E16037" s="4">
        <f t="shared" si="62"/>
        <v>0.2216553467010125</v>
      </c>
      <c r="F16037" s="4"/>
    </row>
    <row r="16038" spans="1:6" ht="13.2" x14ac:dyDescent="0.25">
      <c r="A16038" s="5">
        <v>44910.166666666664</v>
      </c>
      <c r="B16038" s="6">
        <v>318.14999999999998</v>
      </c>
      <c r="C16038" s="6">
        <v>280.69950999999998</v>
      </c>
      <c r="D16038" s="6">
        <v>0.133418437388793</v>
      </c>
      <c r="E16038" s="4">
        <f t="shared" si="62"/>
        <v>0.21903659041603638</v>
      </c>
      <c r="F16038" s="4"/>
    </row>
    <row r="16039" spans="1:6" ht="13.2" x14ac:dyDescent="0.25">
      <c r="A16039" s="5">
        <v>44910.208333333336</v>
      </c>
      <c r="B16039" s="6">
        <v>311.57</v>
      </c>
      <c r="C16039" s="6">
        <v>282.59827000000001</v>
      </c>
      <c r="D16039" s="6">
        <v>0.10251913431741801</v>
      </c>
      <c r="E16039" s="4">
        <f t="shared" si="62"/>
        <v>0.21607216351798827</v>
      </c>
      <c r="F16039" s="4"/>
    </row>
    <row r="16040" spans="1:6" ht="13.2" x14ac:dyDescent="0.25">
      <c r="A16040" s="5">
        <v>44910.25</v>
      </c>
      <c r="B16040" s="6">
        <v>304.82</v>
      </c>
      <c r="C16040" s="6">
        <v>284.86439000000001</v>
      </c>
      <c r="D16040" s="6">
        <v>7.0053017156689795E-2</v>
      </c>
      <c r="E16040" s="4">
        <f t="shared" si="62"/>
        <v>0.21244706782301484</v>
      </c>
      <c r="F16040" s="4"/>
    </row>
    <row r="16041" spans="1:6" ht="13.2" x14ac:dyDescent="0.25">
      <c r="A16041" s="5">
        <v>44910.291666666664</v>
      </c>
      <c r="B16041" s="6">
        <v>295.29000000000002</v>
      </c>
      <c r="C16041" s="6">
        <v>283.83418</v>
      </c>
      <c r="D16041" s="6">
        <v>4.0360960050688802E-2</v>
      </c>
      <c r="E16041" s="4">
        <f t="shared" si="62"/>
        <v>0.20748283734070724</v>
      </c>
      <c r="F16041" s="4"/>
    </row>
    <row r="16042" spans="1:6" ht="13.2" x14ac:dyDescent="0.25">
      <c r="A16042" s="5">
        <v>44910.333333333336</v>
      </c>
      <c r="B16042" s="6">
        <v>285.70999999999998</v>
      </c>
      <c r="C16042" s="6">
        <v>281.04883999999998</v>
      </c>
      <c r="D16042" s="6">
        <v>1.65848754259223E-2</v>
      </c>
      <c r="E16042" s="4">
        <f t="shared" si="62"/>
        <v>0.20187333489701165</v>
      </c>
      <c r="F16042" s="4"/>
    </row>
    <row r="16043" spans="1:6" ht="13.2" x14ac:dyDescent="0.25">
      <c r="A16043" s="5">
        <v>44910.375</v>
      </c>
      <c r="B16043" s="6">
        <v>297.10000000000002</v>
      </c>
      <c r="C16043" s="6">
        <v>278.27969000000002</v>
      </c>
      <c r="D16043" s="6">
        <v>6.76309147821747E-2</v>
      </c>
      <c r="E16043" s="4">
        <f t="shared" si="62"/>
        <v>0.1960083255950007</v>
      </c>
      <c r="F16043" s="4"/>
    </row>
    <row r="16044" spans="1:6" ht="13.2" x14ac:dyDescent="0.25">
      <c r="A16044" s="5">
        <v>44910.416666666664</v>
      </c>
      <c r="B16044" s="6">
        <v>297.26</v>
      </c>
      <c r="C16044" s="6">
        <v>280.82287000000002</v>
      </c>
      <c r="D16044" s="6">
        <v>5.8532020558012099E-2</v>
      </c>
      <c r="E16044" s="4">
        <f t="shared" si="62"/>
        <v>0.19001541437693992</v>
      </c>
      <c r="F16044" s="4"/>
    </row>
    <row r="16045" spans="1:6" ht="13.2" x14ac:dyDescent="0.25">
      <c r="A16045" s="5">
        <v>44910.458333333336</v>
      </c>
      <c r="B16045" s="6">
        <v>295.06</v>
      </c>
      <c r="C16045" s="6">
        <v>282.46908999999999</v>
      </c>
      <c r="D16045" s="6">
        <v>4.4574470077416203E-2</v>
      </c>
      <c r="E16045" s="4">
        <f t="shared" si="62"/>
        <v>0.18431807814156689</v>
      </c>
      <c r="F16045" s="4"/>
    </row>
    <row r="16046" spans="1:6" ht="13.2" x14ac:dyDescent="0.25">
      <c r="A16046" s="5">
        <v>44910.5</v>
      </c>
      <c r="B16046" s="6">
        <v>296.22000000000003</v>
      </c>
      <c r="C16046" s="6">
        <v>280.78838000000002</v>
      </c>
      <c r="D16046" s="6">
        <v>5.4958185947723302E-2</v>
      </c>
      <c r="E16046" s="4">
        <f t="shared" si="62"/>
        <v>0.17904287542539743</v>
      </c>
      <c r="F16046" s="4"/>
    </row>
    <row r="16047" spans="1:6" ht="13.2" x14ac:dyDescent="0.25">
      <c r="A16047" s="5">
        <v>44910.541666666664</v>
      </c>
      <c r="B16047" s="6">
        <v>296.60000000000002</v>
      </c>
      <c r="C16047" s="6">
        <v>282.73378000000002</v>
      </c>
      <c r="D16047" s="6">
        <v>4.9043379252383598E-2</v>
      </c>
      <c r="E16047" s="4">
        <f t="shared" si="62"/>
        <v>0.17513388530782945</v>
      </c>
      <c r="F16047" s="4"/>
    </row>
    <row r="16048" spans="1:6" ht="13.2" x14ac:dyDescent="0.25">
      <c r="A16048" s="5">
        <v>44910.583333333336</v>
      </c>
      <c r="B16048" s="6">
        <v>297.35000000000002</v>
      </c>
      <c r="C16048" s="6">
        <v>287.08129000000002</v>
      </c>
      <c r="D16048" s="6">
        <v>3.57693460273917E-2</v>
      </c>
      <c r="E16048" s="4">
        <f t="shared" si="62"/>
        <v>0.1701414149016619</v>
      </c>
      <c r="F16048" s="4"/>
    </row>
    <row r="16049" spans="1:6" ht="13.2" x14ac:dyDescent="0.25">
      <c r="A16049" s="5">
        <v>44910.625</v>
      </c>
      <c r="B16049" s="6">
        <v>302.44</v>
      </c>
      <c r="C16049" s="6">
        <v>266.67644999999999</v>
      </c>
      <c r="D16049" s="6">
        <v>0.13410839239835301</v>
      </c>
      <c r="E16049" s="4">
        <f t="shared" si="62"/>
        <v>0.16265056014751969</v>
      </c>
      <c r="F16049" s="4"/>
    </row>
    <row r="16050" spans="1:6" ht="13.2" x14ac:dyDescent="0.25">
      <c r="A16050" s="5">
        <v>44910.666666666664</v>
      </c>
      <c r="B16050" s="6">
        <v>279.02</v>
      </c>
      <c r="C16050" s="6">
        <v>217.63157000000001</v>
      </c>
      <c r="D16050" s="6">
        <v>0.282075022479505</v>
      </c>
      <c r="E16050" s="4">
        <f t="shared" si="62"/>
        <v>0.15902468726844846</v>
      </c>
      <c r="F16050" s="4"/>
    </row>
    <row r="16051" spans="1:6" ht="13.2" x14ac:dyDescent="0.25">
      <c r="A16051" s="5">
        <v>44910.708333333336</v>
      </c>
      <c r="B16051" s="6">
        <v>230.61</v>
      </c>
      <c r="C16051" s="6">
        <v>167.74158</v>
      </c>
      <c r="D16051" s="6">
        <v>0.37479329811964301</v>
      </c>
      <c r="E16051" s="4">
        <f t="shared" si="62"/>
        <v>0.15711289354366334</v>
      </c>
      <c r="F16051" s="4"/>
    </row>
    <row r="16052" spans="1:6" ht="13.2" x14ac:dyDescent="0.25">
      <c r="A16052" s="5">
        <v>44910.75</v>
      </c>
      <c r="B16052" s="6">
        <v>199.63</v>
      </c>
      <c r="C16052" s="6">
        <v>144.65324000000001</v>
      </c>
      <c r="D16052" s="6">
        <v>0.38005896031087799</v>
      </c>
      <c r="E16052" s="4">
        <f t="shared" si="62"/>
        <v>0.15611139173383504</v>
      </c>
      <c r="F16052" s="4"/>
    </row>
    <row r="16053" spans="1:6" ht="13.2" x14ac:dyDescent="0.25">
      <c r="A16053" s="5">
        <v>44910.791666666664</v>
      </c>
      <c r="B16053" s="6">
        <v>187.79</v>
      </c>
      <c r="C16053" s="6">
        <v>141.12270000000001</v>
      </c>
      <c r="D16053" s="6">
        <v>0.33068599169375201</v>
      </c>
      <c r="E16053" s="4">
        <f t="shared" si="62"/>
        <v>0.15290462897202647</v>
      </c>
      <c r="F16053" s="4"/>
    </row>
    <row r="16054" spans="1:6" ht="13.2" x14ac:dyDescent="0.25">
      <c r="A16054" s="5">
        <v>44910.833333333336</v>
      </c>
      <c r="B16054" s="6">
        <v>186.71</v>
      </c>
      <c r="C16054" s="6">
        <v>140.49863999999999</v>
      </c>
      <c r="D16054" s="6">
        <v>0.32890966062020199</v>
      </c>
      <c r="E16054" s="4">
        <f t="shared" si="62"/>
        <v>0.15347898062460924</v>
      </c>
      <c r="F16054" s="4"/>
    </row>
    <row r="16055" spans="1:6" ht="13.2" x14ac:dyDescent="0.25">
      <c r="A16055" s="5">
        <v>44910.875</v>
      </c>
      <c r="B16055" s="6">
        <v>184.34</v>
      </c>
      <c r="C16055" s="6">
        <v>140.90631999999999</v>
      </c>
      <c r="D16055" s="6">
        <v>0.30824508084520202</v>
      </c>
      <c r="E16055" s="4">
        <f t="shared" si="62"/>
        <v>0.153312347609703</v>
      </c>
      <c r="F16055" s="4"/>
    </row>
    <row r="16056" spans="1:6" ht="13.2" x14ac:dyDescent="0.25">
      <c r="A16056" s="5">
        <v>44910.916666666664</v>
      </c>
      <c r="B16056" s="6">
        <v>193.17</v>
      </c>
      <c r="C16056" s="6">
        <v>145.90421000000001</v>
      </c>
      <c r="D16056" s="6">
        <v>0.323950830479805</v>
      </c>
      <c r="E16056" s="4">
        <f t="shared" si="62"/>
        <v>0.15547877069032401</v>
      </c>
      <c r="F16056" s="4"/>
    </row>
    <row r="16057" spans="1:6" ht="13.2" x14ac:dyDescent="0.25">
      <c r="A16057" s="5">
        <v>44910.958333333336</v>
      </c>
      <c r="B16057" s="6">
        <v>216.57</v>
      </c>
      <c r="C16057" s="6">
        <v>166.01544999999999</v>
      </c>
      <c r="D16057" s="6">
        <v>0.30451713982042</v>
      </c>
      <c r="E16057" s="4">
        <f t="shared" si="62"/>
        <v>0.16092828011149943</v>
      </c>
      <c r="F16057" s="4"/>
    </row>
    <row r="16058" spans="1:6" ht="13.2" x14ac:dyDescent="0.25">
      <c r="A16058" s="5">
        <v>44911</v>
      </c>
      <c r="B16058" s="6">
        <v>268.60000000000002</v>
      </c>
      <c r="C16058" s="6">
        <v>207.0609</v>
      </c>
      <c r="D16058" s="6">
        <v>0.29720290020955198</v>
      </c>
      <c r="E16058" s="4">
        <f t="shared" si="62"/>
        <v>0.17051259652793374</v>
      </c>
      <c r="F16058" s="4"/>
    </row>
    <row r="16059" spans="1:6" ht="13.2" x14ac:dyDescent="0.25">
      <c r="A16059" s="5">
        <v>44911.041666666664</v>
      </c>
      <c r="B16059" s="6">
        <v>295.93</v>
      </c>
      <c r="C16059" s="6">
        <v>244.57614000000001</v>
      </c>
      <c r="D16059" s="6">
        <v>0.20997084997743401</v>
      </c>
      <c r="E16059" s="4">
        <f t="shared" si="62"/>
        <v>0.17329714413747296</v>
      </c>
      <c r="F16059" s="4"/>
    </row>
    <row r="16060" spans="1:6" ht="13.2" x14ac:dyDescent="0.25">
      <c r="A16060" s="5">
        <v>44911.083333333336</v>
      </c>
      <c r="B16060" s="6">
        <v>296.08</v>
      </c>
      <c r="C16060" s="6">
        <v>262.62655999999998</v>
      </c>
      <c r="D16060" s="6">
        <v>0.127380261920195</v>
      </c>
      <c r="E16060" s="4">
        <f t="shared" si="62"/>
        <v>0.17389124478817378</v>
      </c>
      <c r="F16060" s="4"/>
    </row>
    <row r="16061" spans="1:6" ht="13.2" x14ac:dyDescent="0.25">
      <c r="A16061" s="5">
        <v>44911.125</v>
      </c>
      <c r="B16061" s="6">
        <v>299.47000000000003</v>
      </c>
      <c r="C16061" s="6">
        <v>262.94421</v>
      </c>
      <c r="D16061" s="6">
        <v>0.13891079784567201</v>
      </c>
      <c r="E16061" s="4">
        <f t="shared" si="62"/>
        <v>0.1755939136543844</v>
      </c>
      <c r="F16061" s="4"/>
    </row>
    <row r="16062" spans="1:6" ht="13.2" x14ac:dyDescent="0.25">
      <c r="A16062" s="5">
        <v>44911.166666666664</v>
      </c>
      <c r="B16062" s="6">
        <v>305.58</v>
      </c>
      <c r="C16062" s="6">
        <v>260.20979</v>
      </c>
      <c r="D16062" s="6">
        <v>0.17436011919459199</v>
      </c>
      <c r="E16062" s="4">
        <f t="shared" si="62"/>
        <v>0.17729981706295939</v>
      </c>
      <c r="F16062" s="4"/>
    </row>
    <row r="16063" spans="1:6" ht="13.2" x14ac:dyDescent="0.25">
      <c r="A16063" s="5">
        <v>44911.208333333336</v>
      </c>
      <c r="B16063" s="6">
        <v>307.19</v>
      </c>
      <c r="C16063" s="6">
        <v>261.30662000000001</v>
      </c>
      <c r="D16063" s="6">
        <v>0.175592107080945</v>
      </c>
      <c r="E16063" s="4">
        <f t="shared" si="62"/>
        <v>0.18034452426143965</v>
      </c>
      <c r="F16063" s="4"/>
    </row>
    <row r="16064" spans="1:6" ht="13.2" x14ac:dyDescent="0.25">
      <c r="A16064" s="5">
        <v>44911.25</v>
      </c>
      <c r="B16064" s="6">
        <v>301.64</v>
      </c>
      <c r="C16064" s="6">
        <v>260.79665999999997</v>
      </c>
      <c r="D16064" s="6">
        <v>0.15660990443665901</v>
      </c>
      <c r="E16064" s="4">
        <f t="shared" si="62"/>
        <v>0.18395106123143837</v>
      </c>
      <c r="F16064" s="4"/>
    </row>
    <row r="16065" spans="1:6" ht="13.2" x14ac:dyDescent="0.25">
      <c r="A16065" s="5">
        <v>44911.291666666664</v>
      </c>
      <c r="B16065" s="6">
        <v>295.14</v>
      </c>
      <c r="C16065" s="6">
        <v>256.09706</v>
      </c>
      <c r="D16065" s="6">
        <v>0.15245368299034701</v>
      </c>
      <c r="E16065" s="4">
        <f t="shared" si="62"/>
        <v>0.18862159135392412</v>
      </c>
      <c r="F16065" s="4"/>
    </row>
    <row r="16066" spans="1:6" ht="13.2" x14ac:dyDescent="0.25">
      <c r="A16066" s="5">
        <v>44911.333333333336</v>
      </c>
      <c r="B16066" s="6">
        <v>288.48</v>
      </c>
      <c r="C16066" s="6">
        <v>252.56044</v>
      </c>
      <c r="D16066" s="6">
        <v>0.142221640095337</v>
      </c>
      <c r="E16066" s="4">
        <f t="shared" si="62"/>
        <v>0.19385645654848307</v>
      </c>
      <c r="F16066" s="4"/>
    </row>
    <row r="16067" spans="1:6" ht="13.2" x14ac:dyDescent="0.25">
      <c r="A16067" s="5">
        <v>44911.375</v>
      </c>
      <c r="B16067" s="6">
        <v>287.48</v>
      </c>
      <c r="C16067" s="6">
        <v>249.58226999999999</v>
      </c>
      <c r="D16067" s="6">
        <v>0.15184464024628</v>
      </c>
      <c r="E16067" s="4">
        <f t="shared" si="62"/>
        <v>0.19736536177615416</v>
      </c>
      <c r="F16067" s="4"/>
    </row>
    <row r="16068" spans="1:6" ht="13.2" x14ac:dyDescent="0.25">
      <c r="A16068" s="5">
        <v>44911.416666666664</v>
      </c>
      <c r="B16068" s="6">
        <v>286.38</v>
      </c>
      <c r="C16068" s="6">
        <v>248.53899999999999</v>
      </c>
      <c r="D16068" s="6">
        <v>0.15225377103794499</v>
      </c>
      <c r="E16068" s="4">
        <f t="shared" si="62"/>
        <v>0.20127043471281802</v>
      </c>
      <c r="F16068" s="4"/>
    </row>
    <row r="16069" spans="1:6" ht="13.2" x14ac:dyDescent="0.25">
      <c r="A16069" s="5">
        <v>44911.458333333336</v>
      </c>
      <c r="B16069" s="6">
        <v>286.63</v>
      </c>
      <c r="C16069" s="6">
        <v>248.65495999999999</v>
      </c>
      <c r="D16069" s="6">
        <v>0.15272182786943</v>
      </c>
      <c r="E16069" s="4">
        <f t="shared" si="62"/>
        <v>0.20577657462081858</v>
      </c>
      <c r="F16069" s="4"/>
    </row>
    <row r="16070" spans="1:6" ht="13.2" x14ac:dyDescent="0.25">
      <c r="A16070" s="5">
        <v>44911.5</v>
      </c>
      <c r="B16070" s="6">
        <v>287.64</v>
      </c>
      <c r="C16070" s="6">
        <v>250.60352</v>
      </c>
      <c r="D16070" s="6">
        <v>0.14778914518040201</v>
      </c>
      <c r="E16070" s="4">
        <f t="shared" si="62"/>
        <v>0.20964453125551352</v>
      </c>
      <c r="F16070" s="4"/>
    </row>
    <row r="16071" spans="1:6" ht="13.2" x14ac:dyDescent="0.25">
      <c r="A16071" s="5">
        <v>44911.541666666664</v>
      </c>
      <c r="B16071" s="6">
        <v>279.62</v>
      </c>
      <c r="C16071" s="6">
        <v>253.33097000000001</v>
      </c>
      <c r="D16071" s="6">
        <v>0.10377345493920399</v>
      </c>
      <c r="E16071" s="4">
        <f t="shared" si="62"/>
        <v>0.2119249510757977</v>
      </c>
      <c r="F16071" s="4"/>
    </row>
    <row r="16072" spans="1:6" ht="13.2" x14ac:dyDescent="0.25">
      <c r="A16072" s="5">
        <v>44911.583333333336</v>
      </c>
      <c r="B16072" s="6">
        <v>283.82</v>
      </c>
      <c r="C16072" s="6">
        <v>250.23318</v>
      </c>
      <c r="D16072" s="6">
        <v>0.13422208837373201</v>
      </c>
      <c r="E16072" s="4">
        <f t="shared" si="62"/>
        <v>0.21602714867356188</v>
      </c>
      <c r="F16072" s="4"/>
    </row>
    <row r="16073" spans="1:6" ht="13.2" x14ac:dyDescent="0.25">
      <c r="A16073" s="5">
        <v>44911.625</v>
      </c>
      <c r="B16073" s="6">
        <v>302.06</v>
      </c>
      <c r="C16073" s="6">
        <v>223.13312999999999</v>
      </c>
      <c r="D16073" s="6">
        <v>0.35372098262593199</v>
      </c>
      <c r="E16073" s="4">
        <f t="shared" si="62"/>
        <v>0.22517767326637764</v>
      </c>
      <c r="F16073" s="4"/>
    </row>
    <row r="16074" spans="1:6" ht="13.2" x14ac:dyDescent="0.25">
      <c r="A16074" s="5">
        <v>44911.666666666664</v>
      </c>
      <c r="B16074" s="6">
        <v>292.87</v>
      </c>
      <c r="C16074" s="6">
        <v>176.49104</v>
      </c>
      <c r="D16074" s="6">
        <v>0.65940435276487697</v>
      </c>
      <c r="E16074" s="4">
        <f t="shared" si="62"/>
        <v>0.24089972869493481</v>
      </c>
      <c r="F16074" s="4"/>
    </row>
    <row r="16075" spans="1:6" ht="13.2" x14ac:dyDescent="0.25">
      <c r="A16075" s="5">
        <v>44911.708333333336</v>
      </c>
      <c r="B16075" s="6">
        <v>241.41</v>
      </c>
      <c r="C16075" s="6">
        <v>136.0703</v>
      </c>
      <c r="D16075" s="6">
        <v>0.77415644707184395</v>
      </c>
      <c r="E16075" s="4">
        <f t="shared" si="62"/>
        <v>0.25753985990127659</v>
      </c>
      <c r="F16075" s="4"/>
    </row>
    <row r="16076" spans="1:6" ht="13.2" x14ac:dyDescent="0.25">
      <c r="A16076" s="5">
        <v>44911.75</v>
      </c>
      <c r="B16076" s="6">
        <v>201.94</v>
      </c>
      <c r="C16076" s="6">
        <v>121.31237</v>
      </c>
      <c r="D16076" s="6">
        <v>0.66462826503183403</v>
      </c>
      <c r="E16076" s="4">
        <f t="shared" si="62"/>
        <v>0.26939691426464973</v>
      </c>
      <c r="F16076" s="4"/>
    </row>
    <row r="16077" spans="1:6" ht="13.2" x14ac:dyDescent="0.25">
      <c r="A16077" s="5">
        <v>44911.791666666664</v>
      </c>
      <c r="B16077" s="6">
        <v>169.18</v>
      </c>
      <c r="C16077" s="6">
        <v>121.77885999999999</v>
      </c>
      <c r="D16077" s="6">
        <v>0.389239478838938</v>
      </c>
      <c r="E16077" s="4">
        <f t="shared" si="62"/>
        <v>0.27183664289569914</v>
      </c>
      <c r="F16077" s="4"/>
    </row>
    <row r="16078" spans="1:6" ht="13.2" x14ac:dyDescent="0.25">
      <c r="A16078" s="5">
        <v>44911.833333333336</v>
      </c>
      <c r="B16078" s="6">
        <v>160.27000000000001</v>
      </c>
      <c r="C16078" s="6">
        <v>121.69364</v>
      </c>
      <c r="D16078" s="6">
        <v>0.31699569509137798</v>
      </c>
      <c r="E16078" s="4">
        <f t="shared" si="62"/>
        <v>0.2713402276653315</v>
      </c>
      <c r="F16078" s="4"/>
    </row>
    <row r="16079" spans="1:6" ht="13.2" x14ac:dyDescent="0.25">
      <c r="A16079" s="5">
        <v>44911.875</v>
      </c>
      <c r="B16079" s="6">
        <v>165.4</v>
      </c>
      <c r="C16079" s="6">
        <v>123.04737</v>
      </c>
      <c r="D16079" s="6">
        <v>0.34419776708758498</v>
      </c>
      <c r="E16079" s="4">
        <f t="shared" si="62"/>
        <v>0.27283825625876412</v>
      </c>
      <c r="F16079" s="4"/>
    </row>
    <row r="16080" spans="1:6" ht="13.2" x14ac:dyDescent="0.25">
      <c r="A16080" s="5">
        <v>44911.916666666664</v>
      </c>
      <c r="B16080" s="6">
        <v>167.88</v>
      </c>
      <c r="C16080" s="6">
        <v>134.4119</v>
      </c>
      <c r="D16080" s="6">
        <v>0.24899655462053499</v>
      </c>
      <c r="E16080" s="4">
        <f t="shared" si="62"/>
        <v>0.26971516143129454</v>
      </c>
      <c r="F16080" s="4"/>
    </row>
    <row r="16081" spans="1:6" ht="13.2" x14ac:dyDescent="0.25">
      <c r="A16081" s="5">
        <v>44911.958333333336</v>
      </c>
      <c r="B16081" s="6">
        <v>168.93</v>
      </c>
      <c r="C16081" s="6">
        <v>162.07469</v>
      </c>
      <c r="D16081" s="6">
        <v>4.2297227284531599E-2</v>
      </c>
      <c r="E16081" s="4">
        <f t="shared" si="62"/>
        <v>0.25878933174229918</v>
      </c>
      <c r="F16081" s="4"/>
    </row>
    <row r="16082" spans="1:6" ht="13.2" x14ac:dyDescent="0.25">
      <c r="A16082" s="5">
        <v>44912</v>
      </c>
      <c r="B16082" s="6">
        <v>221.21</v>
      </c>
      <c r="C16082" s="6">
        <v>203.35436000000001</v>
      </c>
      <c r="D16082" s="6">
        <v>8.78055429940129E-2</v>
      </c>
      <c r="E16082" s="4">
        <f t="shared" si="62"/>
        <v>0.25006444185831839</v>
      </c>
      <c r="F16082" s="4"/>
    </row>
    <row r="16083" spans="1:6" ht="13.2" x14ac:dyDescent="0.25">
      <c r="A16083" s="5">
        <v>44912.041666666664</v>
      </c>
      <c r="B16083" s="6">
        <v>289.20999999999998</v>
      </c>
      <c r="C16083" s="6">
        <v>236.93687</v>
      </c>
      <c r="D16083" s="6">
        <v>0.220620496928147</v>
      </c>
      <c r="E16083" s="4">
        <f t="shared" si="62"/>
        <v>0.25050817714793144</v>
      </c>
      <c r="F16083" s="4"/>
    </row>
    <row r="16084" spans="1:6" ht="13.2" x14ac:dyDescent="0.25">
      <c r="A16084" s="5">
        <v>44912.083333333336</v>
      </c>
      <c r="B16084" s="6">
        <v>295.25</v>
      </c>
      <c r="C16084" s="6">
        <v>253.16666000000001</v>
      </c>
      <c r="D16084" s="6">
        <v>0.16622781214556401</v>
      </c>
      <c r="E16084" s="4">
        <f t="shared" si="62"/>
        <v>0.25212682507398848</v>
      </c>
      <c r="F16084" s="4"/>
    </row>
    <row r="16085" spans="1:6" ht="13.2" x14ac:dyDescent="0.25">
      <c r="A16085" s="5">
        <v>44912.125</v>
      </c>
      <c r="B16085" s="6">
        <v>300.42</v>
      </c>
      <c r="C16085" s="6">
        <v>254.18800999999999</v>
      </c>
      <c r="D16085" s="6">
        <v>0.181881080858219</v>
      </c>
      <c r="E16085" s="4">
        <f t="shared" si="62"/>
        <v>0.25391725353284461</v>
      </c>
      <c r="F16085" s="4"/>
    </row>
    <row r="16086" spans="1:6" ht="13.2" x14ac:dyDescent="0.25">
      <c r="A16086" s="5">
        <v>44912.166666666664</v>
      </c>
      <c r="B16086" s="6">
        <v>302.41000000000003</v>
      </c>
      <c r="C16086" s="6">
        <v>252.36117999999999</v>
      </c>
      <c r="D16086" s="6">
        <v>0.19832218251634401</v>
      </c>
      <c r="E16086" s="4">
        <f t="shared" si="62"/>
        <v>0.25491567283791766</v>
      </c>
      <c r="F16086" s="4"/>
    </row>
    <row r="16087" spans="1:6" ht="13.2" x14ac:dyDescent="0.25">
      <c r="A16087" s="5">
        <v>44912.208333333336</v>
      </c>
      <c r="B16087" s="6">
        <v>297.39999999999998</v>
      </c>
      <c r="C16087" s="6">
        <v>253.02692999999999</v>
      </c>
      <c r="D16087" s="6">
        <v>0.17536896171486499</v>
      </c>
      <c r="E16087" s="4">
        <f t="shared" si="62"/>
        <v>0.25490637511433095</v>
      </c>
      <c r="F16087" s="4"/>
    </row>
    <row r="16088" spans="1:6" ht="13.2" x14ac:dyDescent="0.25">
      <c r="A16088" s="5">
        <v>44912.25</v>
      </c>
      <c r="B16088" s="6">
        <v>292.07</v>
      </c>
      <c r="C16088" s="6">
        <v>252.11152999999999</v>
      </c>
      <c r="D16088" s="6">
        <v>0.15849521043325501</v>
      </c>
      <c r="E16088" s="4">
        <f t="shared" si="62"/>
        <v>0.25498492953085578</v>
      </c>
      <c r="F16088" s="4"/>
    </row>
    <row r="16089" spans="1:6" ht="13.2" x14ac:dyDescent="0.25">
      <c r="A16089" s="5">
        <v>44912.291666666664</v>
      </c>
      <c r="B16089" s="6">
        <v>287.58999999999997</v>
      </c>
      <c r="C16089" s="6">
        <v>248.22668999999999</v>
      </c>
      <c r="D16089" s="6">
        <v>0.158578072325743</v>
      </c>
      <c r="E16089" s="4">
        <f t="shared" si="62"/>
        <v>0.25524011241983063</v>
      </c>
      <c r="F16089" s="4"/>
    </row>
    <row r="16090" spans="1:6" ht="13.2" x14ac:dyDescent="0.25">
      <c r="A16090" s="5">
        <v>44912.333333333336</v>
      </c>
      <c r="B16090" s="6">
        <v>281.82</v>
      </c>
      <c r="C16090" s="6">
        <v>245.80642</v>
      </c>
      <c r="D16090" s="6">
        <v>0.146511958475291</v>
      </c>
      <c r="E16090" s="4">
        <f t="shared" ref="E16090:E16344" si="63">AVERAGE(D16067:D16090)</f>
        <v>0.25541887568566207</v>
      </c>
      <c r="F16090" s="4"/>
    </row>
    <row r="16091" spans="1:6" ht="13.2" x14ac:dyDescent="0.25">
      <c r="A16091" s="5">
        <v>44912.375</v>
      </c>
      <c r="B16091" s="6">
        <v>292.91000000000003</v>
      </c>
      <c r="C16091" s="6">
        <v>243.55661000000001</v>
      </c>
      <c r="D16091" s="6">
        <v>0.202636216689007</v>
      </c>
      <c r="E16091" s="4">
        <f t="shared" si="63"/>
        <v>0.25753519137077574</v>
      </c>
      <c r="F16091" s="4"/>
    </row>
    <row r="16092" spans="1:6" ht="13.2" x14ac:dyDescent="0.25">
      <c r="A16092" s="5">
        <v>44912.416666666664</v>
      </c>
      <c r="B16092" s="6">
        <v>292.38</v>
      </c>
      <c r="C16092" s="6">
        <v>243.03654</v>
      </c>
      <c r="D16092" s="6">
        <v>0.20302897663042699</v>
      </c>
      <c r="E16092" s="4">
        <f t="shared" si="63"/>
        <v>0.25965082493712915</v>
      </c>
      <c r="F16092" s="4"/>
    </row>
    <row r="16093" spans="1:6" ht="13.2" x14ac:dyDescent="0.25">
      <c r="A16093" s="5">
        <v>44912.458333333336</v>
      </c>
      <c r="B16093" s="6">
        <v>290.63</v>
      </c>
      <c r="C16093" s="6">
        <v>244.50662</v>
      </c>
      <c r="D16093" s="6">
        <v>0.18863857346684501</v>
      </c>
      <c r="E16093" s="4">
        <f t="shared" si="63"/>
        <v>0.26114735600368805</v>
      </c>
      <c r="F16093" s="4"/>
    </row>
    <row r="16094" spans="1:6" ht="13.2" x14ac:dyDescent="0.25">
      <c r="A16094" s="5">
        <v>44912.5</v>
      </c>
      <c r="B16094" s="6">
        <v>295.05</v>
      </c>
      <c r="C16094" s="6">
        <v>248.18272999999999</v>
      </c>
      <c r="D16094" s="6">
        <v>0.18884178605014099</v>
      </c>
      <c r="E16094" s="4">
        <f t="shared" si="63"/>
        <v>0.26285788270659383</v>
      </c>
      <c r="F16094" s="4"/>
    </row>
    <row r="16095" spans="1:6" ht="13.2" x14ac:dyDescent="0.25">
      <c r="A16095" s="5">
        <v>44912.541666666664</v>
      </c>
      <c r="B16095" s="6">
        <v>287.45999999999998</v>
      </c>
      <c r="C16095" s="6">
        <v>250.54</v>
      </c>
      <c r="D16095" s="6">
        <v>0.14736169873074101</v>
      </c>
      <c r="E16095" s="4">
        <f t="shared" si="63"/>
        <v>0.26467405953124123</v>
      </c>
      <c r="F16095" s="4"/>
    </row>
    <row r="16096" spans="1:6" ht="13.2" x14ac:dyDescent="0.25">
      <c r="A16096" s="5">
        <v>44912.583333333336</v>
      </c>
      <c r="B16096" s="6">
        <v>284.68</v>
      </c>
      <c r="C16096" s="6">
        <v>244.38837000000001</v>
      </c>
      <c r="D16096" s="6">
        <v>0.16486721524432599</v>
      </c>
      <c r="E16096" s="4">
        <f t="shared" si="63"/>
        <v>0.265950939817516</v>
      </c>
      <c r="F16096" s="4"/>
    </row>
    <row r="16097" spans="1:6" ht="13.2" x14ac:dyDescent="0.25">
      <c r="A16097" s="5">
        <v>44912.625</v>
      </c>
      <c r="B16097" s="6">
        <v>290.17</v>
      </c>
      <c r="C16097" s="6">
        <v>216.00743</v>
      </c>
      <c r="D16097" s="6">
        <v>0.343333421447586</v>
      </c>
      <c r="E16097" s="4">
        <f t="shared" si="63"/>
        <v>0.26551812476841813</v>
      </c>
      <c r="F16097" s="4"/>
    </row>
    <row r="16098" spans="1:6" ht="13.2" x14ac:dyDescent="0.25">
      <c r="A16098" s="5">
        <v>44912.666666666664</v>
      </c>
      <c r="B16098" s="6">
        <v>246.39</v>
      </c>
      <c r="C16098" s="6">
        <v>172.16587000000001</v>
      </c>
      <c r="D16098" s="6">
        <v>0.43111988456248501</v>
      </c>
      <c r="E16098" s="4">
        <f t="shared" si="63"/>
        <v>0.25600627192665176</v>
      </c>
      <c r="F16098" s="4"/>
    </row>
    <row r="16099" spans="1:6" ht="13.2" x14ac:dyDescent="0.25">
      <c r="A16099" s="5">
        <v>44912.708333333336</v>
      </c>
      <c r="B16099" s="6">
        <v>205.62</v>
      </c>
      <c r="C16099" s="6">
        <v>135.82310000000001</v>
      </c>
      <c r="D16099" s="6">
        <v>0.51388092305358901</v>
      </c>
      <c r="E16099" s="4">
        <f t="shared" si="63"/>
        <v>0.24516145842589113</v>
      </c>
      <c r="F16099" s="4"/>
    </row>
    <row r="16100" spans="1:6" ht="13.2" x14ac:dyDescent="0.25">
      <c r="A16100" s="5">
        <v>44912.75</v>
      </c>
      <c r="B16100" s="6">
        <v>184.92</v>
      </c>
      <c r="C16100" s="6">
        <v>123.37206</v>
      </c>
      <c r="D16100" s="6">
        <v>0.49888070281066799</v>
      </c>
      <c r="E16100" s="4">
        <f t="shared" si="63"/>
        <v>0.23825531000000932</v>
      </c>
      <c r="F16100" s="4"/>
    </row>
    <row r="16101" spans="1:6" ht="13.2" x14ac:dyDescent="0.25">
      <c r="A16101" s="5">
        <v>44912.791666666664</v>
      </c>
      <c r="B16101" s="6">
        <v>186.3</v>
      </c>
      <c r="C16101" s="6">
        <v>124.89573</v>
      </c>
      <c r="D16101" s="6">
        <v>0.49164426998424998</v>
      </c>
      <c r="E16101" s="4">
        <f t="shared" si="63"/>
        <v>0.24252217629773065</v>
      </c>
      <c r="F16101" s="4"/>
    </row>
    <row r="16102" spans="1:6" ht="13.2" x14ac:dyDescent="0.25">
      <c r="A16102" s="5">
        <v>44912.833333333336</v>
      </c>
      <c r="B16102" s="6">
        <v>174.54</v>
      </c>
      <c r="C16102" s="6">
        <v>125.53621</v>
      </c>
      <c r="D16102" s="6">
        <v>0.39035581845269901</v>
      </c>
      <c r="E16102" s="4">
        <f t="shared" si="63"/>
        <v>0.24557884810445238</v>
      </c>
      <c r="F16102" s="4"/>
    </row>
    <row r="16103" spans="1:6" ht="13.2" x14ac:dyDescent="0.25">
      <c r="A16103" s="5">
        <v>44912.875</v>
      </c>
      <c r="B16103" s="6">
        <v>175.62</v>
      </c>
      <c r="C16103" s="6">
        <v>126.40187</v>
      </c>
      <c r="D16103" s="6">
        <v>0.38937817929434099</v>
      </c>
      <c r="E16103" s="4">
        <f t="shared" si="63"/>
        <v>0.24746136527973386</v>
      </c>
      <c r="F16103" s="4"/>
    </row>
    <row r="16104" spans="1:6" ht="13.2" x14ac:dyDescent="0.25">
      <c r="A16104" s="5">
        <v>44912.916666666664</v>
      </c>
      <c r="B16104" s="6">
        <v>182.87</v>
      </c>
      <c r="C16104" s="6">
        <v>136.27332000000001</v>
      </c>
      <c r="D16104" s="6">
        <v>0.341935457358784</v>
      </c>
      <c r="E16104" s="4">
        <f t="shared" si="63"/>
        <v>0.25133381956049422</v>
      </c>
      <c r="F16104" s="4"/>
    </row>
    <row r="16105" spans="1:6" ht="13.2" x14ac:dyDescent="0.25">
      <c r="A16105" s="5">
        <v>44912.958333333336</v>
      </c>
      <c r="B16105" s="6">
        <v>199.13</v>
      </c>
      <c r="C16105" s="6">
        <v>162.15601000000001</v>
      </c>
      <c r="D16105" s="6">
        <v>0.22801492217278799</v>
      </c>
      <c r="E16105" s="4">
        <f t="shared" si="63"/>
        <v>0.25907205684750489</v>
      </c>
      <c r="F16105" s="4"/>
    </row>
    <row r="16106" spans="1:6" ht="13.2" x14ac:dyDescent="0.25">
      <c r="A16106" s="5">
        <v>44913</v>
      </c>
      <c r="B16106" s="6">
        <v>250.64</v>
      </c>
      <c r="C16106" s="6">
        <v>198.18331000000001</v>
      </c>
      <c r="D16106" s="6">
        <v>0.264687727740544</v>
      </c>
      <c r="E16106" s="4">
        <f t="shared" si="63"/>
        <v>0.26644214787861037</v>
      </c>
      <c r="F16106" s="4"/>
    </row>
    <row r="16107" spans="1:6" ht="13.2" x14ac:dyDescent="0.25">
      <c r="A16107" s="5">
        <v>44913.041666666664</v>
      </c>
      <c r="B16107" s="6">
        <v>284.58</v>
      </c>
      <c r="C16107" s="6">
        <v>231.70499000000001</v>
      </c>
      <c r="D16107" s="6">
        <v>0.2281997034246</v>
      </c>
      <c r="E16107" s="4">
        <f t="shared" si="63"/>
        <v>0.26675794814929593</v>
      </c>
      <c r="F16107" s="4"/>
    </row>
    <row r="16108" spans="1:6" ht="13.2" x14ac:dyDescent="0.25">
      <c r="A16108" s="5">
        <v>44913.083333333336</v>
      </c>
      <c r="B16108" s="6">
        <v>289.01</v>
      </c>
      <c r="C16108" s="6">
        <v>248.26007000000001</v>
      </c>
      <c r="D16108" s="6">
        <v>0.164142103077631</v>
      </c>
      <c r="E16108" s="4">
        <f t="shared" si="63"/>
        <v>0.26667104360479871</v>
      </c>
      <c r="F16108" s="4"/>
    </row>
    <row r="16109" spans="1:6" ht="13.2" x14ac:dyDescent="0.25">
      <c r="A16109" s="5">
        <v>44913.125</v>
      </c>
      <c r="B16109" s="6">
        <v>284.76</v>
      </c>
      <c r="C16109" s="6">
        <v>249.97502</v>
      </c>
      <c r="D16109" s="6">
        <v>0.13915382425011899</v>
      </c>
      <c r="E16109" s="4">
        <f t="shared" si="63"/>
        <v>0.26489074124612783</v>
      </c>
      <c r="F16109" s="4"/>
    </row>
    <row r="16110" spans="1:6" ht="13.2" x14ac:dyDescent="0.25">
      <c r="A16110" s="5">
        <v>44913.166666666664</v>
      </c>
      <c r="B16110" s="6">
        <v>287.39</v>
      </c>
      <c r="C16110" s="6">
        <v>249.2715</v>
      </c>
      <c r="D16110" s="6">
        <v>0.15291960773694499</v>
      </c>
      <c r="E16110" s="4">
        <f t="shared" si="63"/>
        <v>0.26299896729698624</v>
      </c>
      <c r="F16110" s="4"/>
    </row>
    <row r="16111" spans="1:6" ht="13.2" x14ac:dyDescent="0.25">
      <c r="A16111" s="5">
        <v>44913.208333333336</v>
      </c>
      <c r="B16111" s="6">
        <v>300.35000000000002</v>
      </c>
      <c r="C16111" s="6">
        <v>250.79062999999999</v>
      </c>
      <c r="D16111" s="6">
        <v>0.197612526432905</v>
      </c>
      <c r="E16111" s="4">
        <f t="shared" si="63"/>
        <v>0.26392578249357124</v>
      </c>
      <c r="F16111" s="4"/>
    </row>
    <row r="16112" spans="1:6" ht="13.2" x14ac:dyDescent="0.25">
      <c r="A16112" s="5">
        <v>44913.25</v>
      </c>
      <c r="B16112" s="6">
        <v>288.08999999999997</v>
      </c>
      <c r="C16112" s="6">
        <v>249.96566000000001</v>
      </c>
      <c r="D16112" s="6">
        <v>0.152518309915049</v>
      </c>
      <c r="E16112" s="4">
        <f t="shared" si="63"/>
        <v>0.26367674497197929</v>
      </c>
      <c r="F16112" s="4"/>
    </row>
    <row r="16113" spans="1:6" ht="13.2" x14ac:dyDescent="0.25">
      <c r="A16113" s="5">
        <v>44913.291666666664</v>
      </c>
      <c r="B16113" s="6">
        <v>283.36</v>
      </c>
      <c r="C16113" s="6">
        <v>245.82723999999999</v>
      </c>
      <c r="D16113" s="6">
        <v>0.152679418277649</v>
      </c>
      <c r="E16113" s="4">
        <f t="shared" si="63"/>
        <v>0.26343096771997537</v>
      </c>
      <c r="F16113" s="4"/>
    </row>
    <row r="16114" spans="1:6" ht="13.2" x14ac:dyDescent="0.25">
      <c r="A16114" s="5">
        <v>44913.333333333336</v>
      </c>
      <c r="B16114" s="6">
        <v>280.91000000000003</v>
      </c>
      <c r="C16114" s="6">
        <v>243.12545</v>
      </c>
      <c r="D16114" s="6">
        <v>0.15541174319677301</v>
      </c>
      <c r="E16114" s="4">
        <f t="shared" si="63"/>
        <v>0.26380179208337051</v>
      </c>
      <c r="F16114" s="4"/>
    </row>
    <row r="16115" spans="1:6" ht="13.2" x14ac:dyDescent="0.25">
      <c r="A16115" s="5">
        <v>44913.375</v>
      </c>
      <c r="B16115" s="6">
        <v>276.06</v>
      </c>
      <c r="C16115" s="6">
        <v>240.98017999999999</v>
      </c>
      <c r="D16115" s="6">
        <v>0.14557139097497501</v>
      </c>
      <c r="E16115" s="4">
        <f t="shared" si="63"/>
        <v>0.26142409101195252</v>
      </c>
      <c r="F16115" s="4"/>
    </row>
    <row r="16116" spans="1:6" ht="13.2" x14ac:dyDescent="0.25">
      <c r="A16116" s="5">
        <v>44913.416666666664</v>
      </c>
      <c r="B16116" s="6">
        <v>274.08</v>
      </c>
      <c r="C16116" s="6">
        <v>241.43241</v>
      </c>
      <c r="D16116" s="6">
        <v>0.135224554151615</v>
      </c>
      <c r="E16116" s="4">
        <f t="shared" si="63"/>
        <v>0.25859890674200203</v>
      </c>
      <c r="F16116" s="4"/>
    </row>
    <row r="16117" spans="1:6" ht="13.2" x14ac:dyDescent="0.25">
      <c r="A16117" s="5">
        <v>44913.458333333336</v>
      </c>
      <c r="B16117" s="6">
        <v>276.26</v>
      </c>
      <c r="C16117" s="6">
        <v>244.19390000000001</v>
      </c>
      <c r="D16117" s="6">
        <v>0.13131409097442601</v>
      </c>
      <c r="E16117" s="4">
        <f t="shared" si="63"/>
        <v>0.25621038663815127</v>
      </c>
      <c r="F16117" s="4"/>
    </row>
    <row r="16118" spans="1:6" ht="13.2" x14ac:dyDescent="0.25">
      <c r="A16118" s="5">
        <v>44913.5</v>
      </c>
      <c r="B16118" s="6">
        <v>274.54000000000002</v>
      </c>
      <c r="C16118" s="6">
        <v>248.06058999999999</v>
      </c>
      <c r="D16118" s="6">
        <v>0.106745734983537</v>
      </c>
      <c r="E16118" s="4">
        <f t="shared" si="63"/>
        <v>0.25278971784370941</v>
      </c>
      <c r="F16118" s="4"/>
    </row>
    <row r="16119" spans="1:6" ht="13.2" x14ac:dyDescent="0.25">
      <c r="A16119" s="5">
        <v>44913.541666666664</v>
      </c>
      <c r="B16119" s="6">
        <v>274.2</v>
      </c>
      <c r="C16119" s="6">
        <v>249.10676000000001</v>
      </c>
      <c r="D16119" s="6">
        <v>0.10073287453138501</v>
      </c>
      <c r="E16119" s="4">
        <f t="shared" si="63"/>
        <v>0.25084685016873626</v>
      </c>
      <c r="F16119" s="4"/>
    </row>
    <row r="16120" spans="1:6" ht="13.2" x14ac:dyDescent="0.25">
      <c r="A16120" s="5">
        <v>44913.583333333336</v>
      </c>
      <c r="B16120" s="6">
        <v>277.7</v>
      </c>
      <c r="C16120" s="6">
        <v>241.73105000000001</v>
      </c>
      <c r="D16120" s="6">
        <v>0.14879739280493701</v>
      </c>
      <c r="E16120" s="4">
        <f t="shared" si="63"/>
        <v>0.25017727423376174</v>
      </c>
      <c r="F16120" s="4"/>
    </row>
    <row r="16121" spans="1:6" ht="13.2" x14ac:dyDescent="0.25">
      <c r="A16121" s="5">
        <v>44913.625</v>
      </c>
      <c r="B16121" s="6">
        <v>293.51</v>
      </c>
      <c r="C16121" s="6">
        <v>213.52223000000001</v>
      </c>
      <c r="D16121" s="6">
        <v>0.37461097141969701</v>
      </c>
      <c r="E16121" s="4">
        <f t="shared" si="63"/>
        <v>0.25148050548259965</v>
      </c>
      <c r="F16121" s="4"/>
    </row>
    <row r="16122" spans="1:6" ht="13.2" x14ac:dyDescent="0.25">
      <c r="A16122" s="5">
        <v>44913.666666666664</v>
      </c>
      <c r="B16122" s="6">
        <v>269.22000000000003</v>
      </c>
      <c r="C16122" s="6">
        <v>170.25855999999999</v>
      </c>
      <c r="D16122" s="6">
        <v>0.58124208263008903</v>
      </c>
      <c r="E16122" s="4">
        <f t="shared" si="63"/>
        <v>0.25773559706874988</v>
      </c>
      <c r="F16122" s="4"/>
    </row>
    <row r="16123" spans="1:6" ht="13.2" x14ac:dyDescent="0.25">
      <c r="A16123" s="5">
        <v>44913.708333333336</v>
      </c>
      <c r="B16123" s="6">
        <v>192.23</v>
      </c>
      <c r="C16123" s="6">
        <v>133.64246</v>
      </c>
      <c r="D16123" s="6">
        <v>0.43839016432352401</v>
      </c>
      <c r="E16123" s="4">
        <f t="shared" si="63"/>
        <v>0.25459014878833042</v>
      </c>
      <c r="F16123" s="4"/>
    </row>
    <row r="16124" spans="1:6" ht="13.2" x14ac:dyDescent="0.25">
      <c r="A16124" s="5">
        <v>44913.75</v>
      </c>
      <c r="B16124" s="6">
        <v>166.66</v>
      </c>
      <c r="C16124" s="6">
        <v>120.36985</v>
      </c>
      <c r="D16124" s="6">
        <v>0.38456598558526001</v>
      </c>
      <c r="E16124" s="4">
        <f t="shared" si="63"/>
        <v>0.24982703557060507</v>
      </c>
      <c r="F16124" s="4"/>
    </row>
    <row r="16125" spans="1:6" ht="13.2" x14ac:dyDescent="0.25">
      <c r="A16125" s="5">
        <v>44913.791666666664</v>
      </c>
      <c r="B16125" s="6">
        <v>157.74</v>
      </c>
      <c r="C16125" s="6">
        <v>121.64617</v>
      </c>
      <c r="D16125" s="6">
        <v>0.29671160218196702</v>
      </c>
      <c r="E16125" s="4">
        <f t="shared" si="63"/>
        <v>0.24170484107884324</v>
      </c>
      <c r="F16125" s="4"/>
    </row>
    <row r="16126" spans="1:6" ht="13.2" x14ac:dyDescent="0.25">
      <c r="A16126" s="5">
        <v>44913.833333333336</v>
      </c>
      <c r="B16126" s="6">
        <v>143.68</v>
      </c>
      <c r="C16126" s="6">
        <v>122.55472</v>
      </c>
      <c r="D16126" s="6">
        <v>0.172374266776506</v>
      </c>
      <c r="E16126" s="4">
        <f t="shared" si="63"/>
        <v>0.23262227642566854</v>
      </c>
      <c r="F16126" s="4"/>
    </row>
    <row r="16127" spans="1:6" ht="13.2" x14ac:dyDescent="0.25">
      <c r="A16127" s="5">
        <v>44913.875</v>
      </c>
      <c r="B16127" s="6">
        <v>147.56</v>
      </c>
      <c r="C16127" s="6">
        <v>123.54331000000001</v>
      </c>
      <c r="D16127" s="6">
        <v>0.194398952075996</v>
      </c>
      <c r="E16127" s="4">
        <f t="shared" si="63"/>
        <v>0.2244981419582375</v>
      </c>
      <c r="F16127" s="4"/>
    </row>
    <row r="16128" spans="1:6" ht="13.2" x14ac:dyDescent="0.25">
      <c r="A16128" s="5">
        <v>44913.916666666664</v>
      </c>
      <c r="B16128" s="6">
        <v>151.07</v>
      </c>
      <c r="C16128" s="6">
        <v>132.93513999999999</v>
      </c>
      <c r="D16128" s="6">
        <v>0.136418858098769</v>
      </c>
      <c r="E16128" s="4">
        <f t="shared" si="63"/>
        <v>0.21593495032240359</v>
      </c>
      <c r="F16128" s="4"/>
    </row>
    <row r="16129" spans="1:6" ht="13.2" x14ac:dyDescent="0.25">
      <c r="A16129" s="5">
        <v>44913.958333333336</v>
      </c>
      <c r="B16129" s="6">
        <v>156.12</v>
      </c>
      <c r="C16129" s="6">
        <v>158.10136</v>
      </c>
      <c r="D16129" s="6">
        <v>1.2532213511635699E-2</v>
      </c>
      <c r="E16129" s="4">
        <f t="shared" si="63"/>
        <v>0.20695650412818897</v>
      </c>
      <c r="F16129" s="4"/>
    </row>
    <row r="16130" spans="1:6" ht="13.2" x14ac:dyDescent="0.25">
      <c r="A16130" s="5">
        <v>44911</v>
      </c>
      <c r="B16130" s="6">
        <v>268.60000000000002</v>
      </c>
      <c r="C16130" s="6">
        <v>228.42644999999999</v>
      </c>
      <c r="D16130" s="6">
        <v>0.17587083282168001</v>
      </c>
      <c r="E16130" s="4">
        <f t="shared" si="63"/>
        <v>0.20325580017323627</v>
      </c>
      <c r="F16130" s="4"/>
    </row>
    <row r="16131" spans="1:6" ht="13.2" x14ac:dyDescent="0.25">
      <c r="A16131" s="5">
        <v>44911.041666666664</v>
      </c>
      <c r="B16131" s="6">
        <v>295.93</v>
      </c>
      <c r="C16131" s="6">
        <v>264.74324999999999</v>
      </c>
      <c r="D16131" s="6">
        <v>0.117799981680363</v>
      </c>
      <c r="E16131" s="4">
        <f t="shared" si="63"/>
        <v>0.19865581176722644</v>
      </c>
      <c r="F16131" s="4"/>
    </row>
    <row r="16132" spans="1:6" ht="13.2" x14ac:dyDescent="0.25">
      <c r="A16132" s="5">
        <v>44911.083333333336</v>
      </c>
      <c r="B16132" s="6">
        <v>296.08</v>
      </c>
      <c r="C16132" s="6">
        <v>282.17847</v>
      </c>
      <c r="D16132" s="6">
        <v>4.9265027200693097E-2</v>
      </c>
      <c r="E16132" s="4">
        <f t="shared" si="63"/>
        <v>0.19386926693902065</v>
      </c>
      <c r="F16132" s="4"/>
    </row>
    <row r="16133" spans="1:6" ht="13.2" x14ac:dyDescent="0.25">
      <c r="A16133" s="5">
        <v>44911.125</v>
      </c>
      <c r="B16133" s="6">
        <v>299.47000000000003</v>
      </c>
      <c r="C16133" s="6">
        <v>282.06277999999998</v>
      </c>
      <c r="D16133" s="6">
        <v>6.17139914738132E-2</v>
      </c>
      <c r="E16133" s="4">
        <f t="shared" si="63"/>
        <v>0.19064260724000792</v>
      </c>
      <c r="F16133" s="4"/>
    </row>
    <row r="16134" spans="1:6" ht="13.2" x14ac:dyDescent="0.25">
      <c r="A16134" s="5">
        <v>44911.166666666664</v>
      </c>
      <c r="B16134" s="6">
        <v>305.58</v>
      </c>
      <c r="C16134" s="6">
        <v>278.01864</v>
      </c>
      <c r="D16134" s="6">
        <v>9.9134935700713994E-2</v>
      </c>
      <c r="E16134" s="4">
        <f t="shared" si="63"/>
        <v>0.18840157923849829</v>
      </c>
      <c r="F16134" s="4"/>
    </row>
    <row r="16135" spans="1:6" ht="13.2" x14ac:dyDescent="0.25">
      <c r="A16135" s="5">
        <v>44911.208333333336</v>
      </c>
      <c r="B16135" s="6">
        <v>307.19</v>
      </c>
      <c r="C16135" s="6">
        <v>278.88864000000001</v>
      </c>
      <c r="D16135" s="6">
        <v>0.101479070642676</v>
      </c>
      <c r="E16135" s="4">
        <f t="shared" si="63"/>
        <v>0.18439601858057206</v>
      </c>
      <c r="F16135" s="4"/>
    </row>
    <row r="16136" spans="1:6" ht="13.2" x14ac:dyDescent="0.25">
      <c r="A16136" s="5">
        <v>44911.25</v>
      </c>
      <c r="B16136" s="6">
        <v>301.64</v>
      </c>
      <c r="C16136" s="6">
        <v>278.56520999999998</v>
      </c>
      <c r="D16136" s="6">
        <v>8.2834428606501101E-2</v>
      </c>
      <c r="E16136" s="4">
        <f t="shared" si="63"/>
        <v>0.18149252352604919</v>
      </c>
      <c r="F16136" s="4"/>
    </row>
    <row r="16137" spans="1:6" ht="13.2" x14ac:dyDescent="0.25">
      <c r="A16137" s="5">
        <v>44911.291666666664</v>
      </c>
      <c r="B16137" s="6">
        <v>295.14</v>
      </c>
      <c r="C16137" s="6">
        <v>272.44339000000002</v>
      </c>
      <c r="D16137" s="6">
        <v>8.3307618511133497E-2</v>
      </c>
      <c r="E16137" s="4">
        <f t="shared" si="63"/>
        <v>0.17860203186911106</v>
      </c>
      <c r="F16137" s="4"/>
    </row>
    <row r="16138" spans="1:6" ht="13.2" x14ac:dyDescent="0.25">
      <c r="A16138" s="5">
        <v>44911.333333333336</v>
      </c>
      <c r="B16138" s="6">
        <v>288.48</v>
      </c>
      <c r="C16138" s="6">
        <v>268.11133000000001</v>
      </c>
      <c r="D16138" s="6">
        <v>7.5970940877433293E-2</v>
      </c>
      <c r="E16138" s="4">
        <f t="shared" si="63"/>
        <v>0.17529199843913859</v>
      </c>
      <c r="F16138" s="4"/>
    </row>
    <row r="16139" spans="1:6" ht="13.2" x14ac:dyDescent="0.25">
      <c r="A16139" s="5">
        <v>44911.375</v>
      </c>
      <c r="B16139" s="6">
        <v>287.48</v>
      </c>
      <c r="C16139" s="6">
        <v>267.87743999999998</v>
      </c>
      <c r="D16139" s="6">
        <v>7.3177345580128103E-2</v>
      </c>
      <c r="E16139" s="4">
        <f t="shared" si="63"/>
        <v>0.17227557988101994</v>
      </c>
      <c r="F16139" s="4"/>
    </row>
    <row r="16140" spans="1:6" ht="13.2" x14ac:dyDescent="0.25">
      <c r="A16140" s="5">
        <v>44911.416666666664</v>
      </c>
      <c r="B16140" s="6">
        <v>286.38</v>
      </c>
      <c r="C16140" s="6">
        <v>270.68167</v>
      </c>
      <c r="D16140" s="6">
        <v>5.7995541404779999E-2</v>
      </c>
      <c r="E16140" s="4">
        <f t="shared" si="63"/>
        <v>0.16905770434990178</v>
      </c>
      <c r="F16140" s="4"/>
    </row>
    <row r="16141" spans="1:6" ht="13.2" x14ac:dyDescent="0.25">
      <c r="A16141" s="5">
        <v>44911.458333333336</v>
      </c>
      <c r="B16141" s="6">
        <v>286.63</v>
      </c>
      <c r="C16141" s="6">
        <v>270.98048999999997</v>
      </c>
      <c r="D16141" s="6">
        <v>5.7751427049231502E-2</v>
      </c>
      <c r="E16141" s="4">
        <f t="shared" si="63"/>
        <v>0.16599259335301872</v>
      </c>
      <c r="F16141" s="4"/>
    </row>
    <row r="16142" spans="1:6" ht="13.2" x14ac:dyDescent="0.25">
      <c r="A16142" s="5">
        <v>44911.5</v>
      </c>
      <c r="B16142" s="6">
        <v>287.64</v>
      </c>
      <c r="C16142" s="6">
        <v>270.72446000000002</v>
      </c>
      <c r="D16142" s="6">
        <v>6.2482496040438901E-2</v>
      </c>
      <c r="E16142" s="4">
        <f t="shared" si="63"/>
        <v>0.16414829173038961</v>
      </c>
      <c r="F16142" s="4"/>
    </row>
    <row r="16143" spans="1:6" ht="13.2" x14ac:dyDescent="0.25">
      <c r="A16143" s="5">
        <v>44911.541666666664</v>
      </c>
      <c r="B16143" s="6">
        <v>279.62</v>
      </c>
      <c r="C16143" s="6">
        <v>274.79383999999999</v>
      </c>
      <c r="D16143" s="6">
        <v>1.7562839108766101E-2</v>
      </c>
      <c r="E16143" s="4">
        <f t="shared" si="63"/>
        <v>0.16068287358778049</v>
      </c>
      <c r="F16143" s="4"/>
    </row>
    <row r="16144" spans="1:6" ht="13.2" x14ac:dyDescent="0.25">
      <c r="A16144" s="5">
        <v>44911.583333333336</v>
      </c>
      <c r="B16144" s="6">
        <v>283.82</v>
      </c>
      <c r="C16144" s="6">
        <v>277.64249000000001</v>
      </c>
      <c r="D16144" s="6">
        <v>2.2249872488897399E-2</v>
      </c>
      <c r="E16144" s="4">
        <f t="shared" si="63"/>
        <v>0.15541006024127885</v>
      </c>
      <c r="F16144" s="4"/>
    </row>
    <row r="16145" spans="1:6" ht="13.2" x14ac:dyDescent="0.25">
      <c r="A16145" s="5">
        <v>44911.625</v>
      </c>
      <c r="B16145" s="6">
        <v>302.06</v>
      </c>
      <c r="C16145" s="6">
        <v>259.14861000000002</v>
      </c>
      <c r="D16145" s="6">
        <v>0.165586031891122</v>
      </c>
      <c r="E16145" s="4">
        <f t="shared" si="63"/>
        <v>0.14670068776092157</v>
      </c>
      <c r="F16145" s="4"/>
    </row>
    <row r="16146" spans="1:6" ht="13.2" x14ac:dyDescent="0.25">
      <c r="A16146" s="5">
        <v>44911.666666666664</v>
      </c>
      <c r="B16146" s="6">
        <v>292.87</v>
      </c>
      <c r="C16146" s="6">
        <v>219.28379000000001</v>
      </c>
      <c r="D16146" s="6">
        <v>0.33557523791430199</v>
      </c>
      <c r="E16146" s="4">
        <f t="shared" si="63"/>
        <v>0.13646456923109715</v>
      </c>
      <c r="F16146" s="4"/>
    </row>
    <row r="16147" spans="1:6" ht="13.2" x14ac:dyDescent="0.25">
      <c r="A16147" s="5">
        <v>44911.708333333336</v>
      </c>
      <c r="B16147" s="6">
        <v>241.41</v>
      </c>
      <c r="C16147" s="6">
        <v>177.83356000000001</v>
      </c>
      <c r="D16147" s="6">
        <v>0.35750529877487602</v>
      </c>
      <c r="E16147" s="4">
        <f t="shared" si="63"/>
        <v>0.13309436649990347</v>
      </c>
      <c r="F16147" s="4"/>
    </row>
    <row r="16148" spans="1:6" ht="13.2" x14ac:dyDescent="0.25">
      <c r="A16148" s="5">
        <v>44911.75</v>
      </c>
      <c r="B16148" s="6">
        <v>201.94</v>
      </c>
      <c r="C16148" s="6">
        <v>156.79738</v>
      </c>
      <c r="D16148" s="6">
        <v>0.28790417288860298</v>
      </c>
      <c r="E16148" s="4">
        <f t="shared" si="63"/>
        <v>0.12906679097087609</v>
      </c>
      <c r="F16148" s="4"/>
    </row>
    <row r="16149" spans="1:6" ht="13.2" x14ac:dyDescent="0.25">
      <c r="A16149" s="5">
        <v>44911.791666666664</v>
      </c>
      <c r="B16149" s="6">
        <v>169.18</v>
      </c>
      <c r="C16149" s="6">
        <v>153.49152000000001</v>
      </c>
      <c r="D16149" s="6">
        <v>0.102210727993311</v>
      </c>
      <c r="E16149" s="4">
        <f t="shared" si="63"/>
        <v>0.12096258787968207</v>
      </c>
      <c r="F16149" s="4"/>
    </row>
    <row r="16150" spans="1:6" ht="13.2" x14ac:dyDescent="0.25">
      <c r="A16150" s="5">
        <v>44911.833333333336</v>
      </c>
      <c r="B16150" s="6">
        <v>160.27000000000001</v>
      </c>
      <c r="C16150" s="6">
        <v>154.75888</v>
      </c>
      <c r="D16150" s="6">
        <v>3.5611009849644798E-2</v>
      </c>
      <c r="E16150" s="4">
        <f t="shared" si="63"/>
        <v>0.11526411884106286</v>
      </c>
      <c r="F16150" s="4"/>
    </row>
    <row r="16151" spans="1:6" ht="13.2" x14ac:dyDescent="0.25">
      <c r="A16151" s="5">
        <v>44911.875</v>
      </c>
      <c r="B16151" s="6">
        <v>165.4</v>
      </c>
      <c r="C16151" s="6">
        <v>156.91202999999999</v>
      </c>
      <c r="D16151" s="6">
        <v>5.4093812947292902E-2</v>
      </c>
      <c r="E16151" s="4">
        <f t="shared" si="63"/>
        <v>0.10941807137736691</v>
      </c>
      <c r="F16151" s="4"/>
    </row>
    <row r="16152" spans="1:6" ht="13.2" x14ac:dyDescent="0.25">
      <c r="A16152" s="5">
        <v>44911.916666666664</v>
      </c>
      <c r="B16152" s="6">
        <v>167.88</v>
      </c>
      <c r="C16152" s="6">
        <v>163.69320999999999</v>
      </c>
      <c r="D16152" s="6">
        <v>2.5577053562575999E-2</v>
      </c>
      <c r="E16152" s="4">
        <f t="shared" si="63"/>
        <v>0.10479966285502552</v>
      </c>
      <c r="F16152" s="4"/>
    </row>
    <row r="16153" spans="1:6" ht="13.2" x14ac:dyDescent="0.25">
      <c r="A16153" s="5">
        <v>44911.958333333336</v>
      </c>
      <c r="B16153" s="6">
        <v>168.93</v>
      </c>
      <c r="C16153" s="6">
        <v>184.12311</v>
      </c>
      <c r="D16153" s="6">
        <v>8.2516040490517403E-2</v>
      </c>
      <c r="E16153" s="4">
        <f t="shared" si="63"/>
        <v>0.10771565564581226</v>
      </c>
      <c r="F16153" s="4"/>
    </row>
    <row r="16154" spans="1:6" ht="13.2" x14ac:dyDescent="0.25">
      <c r="A16154" s="5">
        <v>44912</v>
      </c>
      <c r="B16154" s="6">
        <v>221.21</v>
      </c>
      <c r="C16154" s="6">
        <v>230.45932999999999</v>
      </c>
      <c r="D16154" s="6">
        <v>4.0134326520865897E-2</v>
      </c>
      <c r="E16154" s="4">
        <f t="shared" si="63"/>
        <v>0.10205996788327835</v>
      </c>
      <c r="F16154" s="4"/>
    </row>
    <row r="16155" spans="1:6" ht="13.2" x14ac:dyDescent="0.25">
      <c r="A16155" s="5">
        <v>44912.041666666664</v>
      </c>
      <c r="B16155" s="6">
        <v>289.20999999999998</v>
      </c>
      <c r="C16155" s="6">
        <v>259.99160999999998</v>
      </c>
      <c r="D16155" s="6">
        <v>0.11238204955921401</v>
      </c>
      <c r="E16155" s="4">
        <f t="shared" si="63"/>
        <v>0.1018342207115638</v>
      </c>
      <c r="F16155" s="4"/>
    </row>
    <row r="16156" spans="1:6" ht="13.2" x14ac:dyDescent="0.25">
      <c r="A16156" s="5">
        <v>44912.083333333336</v>
      </c>
      <c r="B16156" s="6">
        <v>295.25</v>
      </c>
      <c r="C16156" s="6">
        <v>271.23527999999999</v>
      </c>
      <c r="D16156" s="6">
        <v>8.8538334688614301E-2</v>
      </c>
      <c r="E16156" s="4">
        <f t="shared" si="63"/>
        <v>0.10347060852356051</v>
      </c>
      <c r="F16156" s="4"/>
    </row>
    <row r="16157" spans="1:6" ht="13.2" x14ac:dyDescent="0.25">
      <c r="A16157" s="5">
        <v>44912.125</v>
      </c>
      <c r="B16157" s="6">
        <v>300.42</v>
      </c>
      <c r="C16157" s="6">
        <v>268.27596</v>
      </c>
      <c r="D16157" s="6">
        <v>0.11981707194338199</v>
      </c>
      <c r="E16157" s="4">
        <f t="shared" si="63"/>
        <v>0.10589157020979256</v>
      </c>
      <c r="F16157" s="4"/>
    </row>
    <row r="16158" spans="1:6" ht="13.2" x14ac:dyDescent="0.25">
      <c r="A16158" s="5">
        <v>44912.166666666664</v>
      </c>
      <c r="B16158" s="6">
        <v>302.41000000000003</v>
      </c>
      <c r="C16158" s="6">
        <v>264.93941000000001</v>
      </c>
      <c r="D16158" s="6">
        <v>0.14143078977944401</v>
      </c>
      <c r="E16158" s="4">
        <f t="shared" si="63"/>
        <v>0.10765389746307297</v>
      </c>
      <c r="F16158" s="4"/>
    </row>
    <row r="16159" spans="1:6" ht="13.2" x14ac:dyDescent="0.25">
      <c r="A16159" s="5">
        <v>44912.208333333336</v>
      </c>
      <c r="B16159" s="6">
        <v>297.39999999999998</v>
      </c>
      <c r="C16159" s="6">
        <v>266.69734999999997</v>
      </c>
      <c r="D16159" s="6">
        <v>0.115121691310393</v>
      </c>
      <c r="E16159" s="4">
        <f t="shared" si="63"/>
        <v>0.10822233999089452</v>
      </c>
      <c r="F16159" s="4"/>
    </row>
    <row r="16160" spans="1:6" ht="13.2" x14ac:dyDescent="0.25">
      <c r="A16160" s="5">
        <v>44912.25</v>
      </c>
      <c r="B16160" s="6">
        <v>292.07</v>
      </c>
      <c r="C16160" s="6">
        <v>266.72955000000002</v>
      </c>
      <c r="D16160" s="6">
        <v>9.5004284302207795E-2</v>
      </c>
      <c r="E16160" s="4">
        <f t="shared" si="63"/>
        <v>0.10872941731154899</v>
      </c>
      <c r="F16160" s="4"/>
    </row>
    <row r="16161" spans="1:6" ht="13.2" x14ac:dyDescent="0.25">
      <c r="A16161" s="5">
        <v>44912.291666666664</v>
      </c>
      <c r="B16161" s="6">
        <v>287.58999999999997</v>
      </c>
      <c r="C16161" s="6">
        <v>262.18734000000001</v>
      </c>
      <c r="D16161" s="6">
        <v>9.6887439340129694E-2</v>
      </c>
      <c r="E16161" s="4">
        <f t="shared" si="63"/>
        <v>0.10929524317942384</v>
      </c>
      <c r="F16161" s="4"/>
    </row>
    <row r="16162" spans="1:6" ht="13.2" x14ac:dyDescent="0.25">
      <c r="A16162" s="5">
        <v>44912.333333333336</v>
      </c>
      <c r="B16162" s="6">
        <v>281.82</v>
      </c>
      <c r="C16162" s="6">
        <v>259.4067</v>
      </c>
      <c r="D16162" s="6">
        <v>8.64021630898507E-2</v>
      </c>
      <c r="E16162" s="4">
        <f t="shared" si="63"/>
        <v>0.10972987743827455</v>
      </c>
      <c r="F16162" s="4"/>
    </row>
    <row r="16163" spans="1:6" ht="13.2" x14ac:dyDescent="0.25">
      <c r="A16163" s="5">
        <v>44912.375</v>
      </c>
      <c r="B16163" s="6">
        <v>292.91000000000003</v>
      </c>
      <c r="C16163" s="6">
        <v>258.68869999999998</v>
      </c>
      <c r="D16163" s="6">
        <v>0.13228757189626</v>
      </c>
      <c r="E16163" s="4">
        <f t="shared" si="63"/>
        <v>0.11219280353478002</v>
      </c>
      <c r="F16163" s="4"/>
    </row>
    <row r="16164" spans="1:6" ht="13.2" x14ac:dyDescent="0.25">
      <c r="A16164" s="5">
        <v>44912.416666666664</v>
      </c>
      <c r="B16164" s="6">
        <v>292.38</v>
      </c>
      <c r="C16164" s="6">
        <v>260.78089999999997</v>
      </c>
      <c r="D16164" s="6">
        <v>0.121171067359611</v>
      </c>
      <c r="E16164" s="4">
        <f t="shared" si="63"/>
        <v>0.11482511711623132</v>
      </c>
      <c r="F16164" s="4"/>
    </row>
    <row r="16165" spans="1:6" ht="13.2" x14ac:dyDescent="0.25">
      <c r="A16165" s="5">
        <v>44912.458333333336</v>
      </c>
      <c r="B16165" s="6">
        <v>290.63</v>
      </c>
      <c r="C16165" s="6">
        <v>262.18662</v>
      </c>
      <c r="D16165" s="6">
        <v>0.108485246119729</v>
      </c>
      <c r="E16165" s="4">
        <f t="shared" si="63"/>
        <v>0.1169390262441687</v>
      </c>
      <c r="F16165" s="4"/>
    </row>
    <row r="16166" spans="1:6" ht="13.2" x14ac:dyDescent="0.25">
      <c r="A16166" s="5">
        <v>44912.5</v>
      </c>
      <c r="B16166" s="6">
        <v>295.05</v>
      </c>
      <c r="C16166" s="6">
        <v>262.85923000000003</v>
      </c>
      <c r="D16166" s="6">
        <v>0.122463913479469</v>
      </c>
      <c r="E16166" s="4">
        <f t="shared" si="63"/>
        <v>0.11943825197079498</v>
      </c>
      <c r="F16166" s="4"/>
    </row>
    <row r="16167" spans="1:6" ht="13.2" x14ac:dyDescent="0.25">
      <c r="A16167" s="5">
        <v>44912.541666666664</v>
      </c>
      <c r="B16167" s="6">
        <v>287.45999999999998</v>
      </c>
      <c r="C16167" s="6">
        <v>264.02877999999998</v>
      </c>
      <c r="D16167" s="6">
        <v>8.8744946668313895E-2</v>
      </c>
      <c r="E16167" s="4">
        <f t="shared" si="63"/>
        <v>0.12240417311910945</v>
      </c>
      <c r="F16167" s="4"/>
    </row>
    <row r="16168" spans="1:6" ht="13.2" x14ac:dyDescent="0.25">
      <c r="A16168" s="5">
        <v>44912.583333333336</v>
      </c>
      <c r="B16168" s="6">
        <v>284.68</v>
      </c>
      <c r="C16168" s="6">
        <v>260.89485999999999</v>
      </c>
      <c r="D16168" s="6">
        <v>9.1167530092390495E-2</v>
      </c>
      <c r="E16168" s="4">
        <f t="shared" si="63"/>
        <v>0.12527574218592169</v>
      </c>
      <c r="F16168" s="4"/>
    </row>
    <row r="16169" spans="1:6" ht="13.2" x14ac:dyDescent="0.25">
      <c r="A16169" s="5">
        <v>44912.625</v>
      </c>
      <c r="B16169" s="6">
        <v>290.17</v>
      </c>
      <c r="C16169" s="6">
        <v>236.3229</v>
      </c>
      <c r="D16169" s="6">
        <v>0.22785392359352399</v>
      </c>
      <c r="E16169" s="4">
        <f t="shared" si="63"/>
        <v>0.12787023767352174</v>
      </c>
      <c r="F16169" s="4"/>
    </row>
    <row r="16170" spans="1:6" ht="13.2" x14ac:dyDescent="0.25">
      <c r="A16170" s="5">
        <v>44912.666666666664</v>
      </c>
      <c r="B16170" s="6">
        <v>246.39</v>
      </c>
      <c r="C16170" s="6">
        <v>194.40556000000001</v>
      </c>
      <c r="D16170" s="6">
        <v>0.26740202286395498</v>
      </c>
      <c r="E16170" s="4">
        <f t="shared" si="63"/>
        <v>0.12502968704642395</v>
      </c>
      <c r="F16170" s="4"/>
    </row>
    <row r="16171" spans="1:6" ht="13.2" x14ac:dyDescent="0.25">
      <c r="A16171" s="5">
        <v>44912.708333333336</v>
      </c>
      <c r="B16171" s="6">
        <v>205.62</v>
      </c>
      <c r="C16171" s="6">
        <v>158.74144999999999</v>
      </c>
      <c r="D16171" s="6">
        <v>0.29531385784872199</v>
      </c>
      <c r="E16171" s="4">
        <f t="shared" si="63"/>
        <v>0.12243837700783418</v>
      </c>
      <c r="F16171" s="4"/>
    </row>
    <row r="16172" spans="1:6" ht="13.2" x14ac:dyDescent="0.25">
      <c r="A16172" s="5">
        <v>44912.75</v>
      </c>
      <c r="B16172" s="6">
        <v>184.92</v>
      </c>
      <c r="C16172" s="6">
        <v>146.83297999999999</v>
      </c>
      <c r="D16172" s="6">
        <v>0.25939009070033098</v>
      </c>
      <c r="E16172" s="4">
        <f t="shared" si="63"/>
        <v>0.12125029024998953</v>
      </c>
      <c r="F16172" s="4"/>
    </row>
    <row r="16173" spans="1:6" ht="13.2" x14ac:dyDescent="0.25">
      <c r="A16173" s="5">
        <v>44912.791666666664</v>
      </c>
      <c r="B16173" s="6">
        <v>186.3</v>
      </c>
      <c r="C16173" s="6">
        <v>148.76411999999999</v>
      </c>
      <c r="D16173" s="6">
        <v>0.25231809928361698</v>
      </c>
      <c r="E16173" s="4">
        <f t="shared" si="63"/>
        <v>0.12750476405375227</v>
      </c>
      <c r="F16173" s="4"/>
    </row>
    <row r="16174" spans="1:6" ht="13.2" x14ac:dyDescent="0.25">
      <c r="A16174" s="5">
        <v>44912.833333333336</v>
      </c>
      <c r="B16174" s="6">
        <v>174.54</v>
      </c>
      <c r="C16174" s="6">
        <v>150.20809</v>
      </c>
      <c r="D16174" s="6">
        <v>0.16198801276282701</v>
      </c>
      <c r="E16174" s="4">
        <f t="shared" si="63"/>
        <v>0.13277047250846818</v>
      </c>
      <c r="F16174" s="4"/>
    </row>
    <row r="16175" spans="1:6" ht="13.2" x14ac:dyDescent="0.25">
      <c r="A16175" s="5">
        <v>44912.875</v>
      </c>
      <c r="B16175" s="6">
        <v>175.62</v>
      </c>
      <c r="C16175" s="6">
        <v>153.33045000000001</v>
      </c>
      <c r="D16175" s="6">
        <v>0.145369364010866</v>
      </c>
      <c r="E16175" s="4">
        <f t="shared" si="63"/>
        <v>0.1365736204694504</v>
      </c>
      <c r="F16175" s="4"/>
    </row>
    <row r="16176" spans="1:6" ht="13.2" x14ac:dyDescent="0.25">
      <c r="A16176" s="5">
        <v>44912.916666666664</v>
      </c>
      <c r="B16176" s="6">
        <v>182.87</v>
      </c>
      <c r="C16176" s="6">
        <v>165.22655</v>
      </c>
      <c r="D16176" s="6">
        <v>0.106783383179035</v>
      </c>
      <c r="E16176" s="4">
        <f t="shared" si="63"/>
        <v>0.13995721753680287</v>
      </c>
      <c r="F16176" s="4"/>
    </row>
    <row r="16177" spans="1:6" ht="13.2" x14ac:dyDescent="0.25">
      <c r="A16177" s="5">
        <v>44912.958333333336</v>
      </c>
      <c r="B16177" s="6">
        <v>199.13</v>
      </c>
      <c r="C16177" s="6">
        <v>189.97864999999999</v>
      </c>
      <c r="D16177" s="6">
        <v>4.81704128332315E-2</v>
      </c>
      <c r="E16177" s="4">
        <f t="shared" si="63"/>
        <v>0.13852614971774926</v>
      </c>
      <c r="F16177" s="4"/>
    </row>
    <row r="16178" spans="1:6" ht="13.2" x14ac:dyDescent="0.25">
      <c r="A16178" s="5">
        <v>44913</v>
      </c>
      <c r="B16178" s="6">
        <v>250.64</v>
      </c>
      <c r="C16178" s="6">
        <v>223.75479999999999</v>
      </c>
      <c r="D16178" s="6">
        <v>0.12015474081449801</v>
      </c>
      <c r="E16178" s="4">
        <f t="shared" si="63"/>
        <v>0.1418603336466506</v>
      </c>
      <c r="F16178" s="4"/>
    </row>
    <row r="16179" spans="1:6" ht="13.2" x14ac:dyDescent="0.25">
      <c r="A16179" s="5">
        <v>44913.041666666664</v>
      </c>
      <c r="B16179" s="6">
        <v>284.58</v>
      </c>
      <c r="C16179" s="6">
        <v>254.04033000000001</v>
      </c>
      <c r="D16179" s="6">
        <v>0.120215833446602</v>
      </c>
      <c r="E16179" s="4">
        <f t="shared" si="63"/>
        <v>0.14218674130862513</v>
      </c>
      <c r="F16179" s="4"/>
    </row>
    <row r="16180" spans="1:6" ht="13.2" x14ac:dyDescent="0.25">
      <c r="A16180" s="5">
        <v>44913.083333333336</v>
      </c>
      <c r="B16180" s="6">
        <v>289.01</v>
      </c>
      <c r="C16180" s="6">
        <v>264.77976000000001</v>
      </c>
      <c r="D16180" s="6">
        <v>9.1510922133927294E-2</v>
      </c>
      <c r="E16180" s="4">
        <f t="shared" si="63"/>
        <v>0.1423105991188465</v>
      </c>
      <c r="F16180" s="4"/>
    </row>
    <row r="16181" spans="1:6" ht="13.2" x14ac:dyDescent="0.25">
      <c r="A16181" s="5">
        <v>44913.125</v>
      </c>
      <c r="B16181" s="6">
        <v>284.76</v>
      </c>
      <c r="C16181" s="6">
        <v>261.65620000000001</v>
      </c>
      <c r="D16181" s="6">
        <v>8.8298309002423706E-2</v>
      </c>
      <c r="E16181" s="4">
        <f t="shared" si="63"/>
        <v>0.14099731732963991</v>
      </c>
      <c r="F16181" s="4"/>
    </row>
    <row r="16182" spans="1:6" ht="13.2" x14ac:dyDescent="0.25">
      <c r="A16182" s="5">
        <v>44913.166666666664</v>
      </c>
      <c r="B16182" s="6">
        <v>287.39</v>
      </c>
      <c r="C16182" s="6">
        <v>259.85305</v>
      </c>
      <c r="D16182" s="6">
        <v>0.105971240283691</v>
      </c>
      <c r="E16182" s="4">
        <f t="shared" si="63"/>
        <v>0.13951983610065019</v>
      </c>
      <c r="F16182" s="4"/>
    </row>
    <row r="16183" spans="1:6" ht="13.2" x14ac:dyDescent="0.25">
      <c r="A16183" s="5">
        <v>44913.208333333336</v>
      </c>
      <c r="B16183" s="6">
        <v>300.35000000000002</v>
      </c>
      <c r="C16183" s="6">
        <v>263.05462999999997</v>
      </c>
      <c r="D16183" s="6">
        <v>0.14177804055378099</v>
      </c>
      <c r="E16183" s="4">
        <f t="shared" si="63"/>
        <v>0.14063051731912471</v>
      </c>
      <c r="F16183" s="4"/>
    </row>
    <row r="16184" spans="1:6" ht="13.2" x14ac:dyDescent="0.25">
      <c r="A16184" s="5">
        <v>44913.25</v>
      </c>
      <c r="B16184" s="6">
        <v>288.08999999999997</v>
      </c>
      <c r="C16184" s="6">
        <v>263.19940000000003</v>
      </c>
      <c r="D16184" s="6">
        <v>9.4569364519827698E-2</v>
      </c>
      <c r="E16184" s="4">
        <f t="shared" si="63"/>
        <v>0.14061239566152553</v>
      </c>
      <c r="F16184" s="4"/>
    </row>
    <row r="16185" spans="1:6" ht="13.2" x14ac:dyDescent="0.25">
      <c r="A16185" s="5">
        <v>44913.291666666664</v>
      </c>
      <c r="B16185" s="6">
        <v>283.36</v>
      </c>
      <c r="C16185" s="6">
        <v>258.35079000000002</v>
      </c>
      <c r="D16185" s="6">
        <v>9.6803303756106102E-2</v>
      </c>
      <c r="E16185" s="4">
        <f t="shared" si="63"/>
        <v>0.14060889001219121</v>
      </c>
      <c r="F16185" s="4"/>
    </row>
    <row r="16186" spans="1:6" ht="13.2" x14ac:dyDescent="0.25">
      <c r="A16186" s="5">
        <v>44913.333333333336</v>
      </c>
      <c r="B16186" s="6">
        <v>280.91000000000003</v>
      </c>
      <c r="C16186" s="6">
        <v>255.48698999999999</v>
      </c>
      <c r="D16186" s="6">
        <v>9.9508041485791607E-2</v>
      </c>
      <c r="E16186" s="4">
        <f t="shared" si="63"/>
        <v>0.14115496827868873</v>
      </c>
      <c r="F16186" s="4"/>
    </row>
    <row r="16187" spans="1:6" ht="13.2" x14ac:dyDescent="0.25">
      <c r="A16187" s="5">
        <v>44913.375</v>
      </c>
      <c r="B16187" s="6">
        <v>276.06</v>
      </c>
      <c r="C16187" s="6">
        <v>254.47597999999999</v>
      </c>
      <c r="D16187" s="6">
        <v>8.4817514014485798E-2</v>
      </c>
      <c r="E16187" s="4">
        <f t="shared" si="63"/>
        <v>0.13917704920028148</v>
      </c>
      <c r="F16187" s="4"/>
    </row>
    <row r="16188" spans="1:6" ht="13.2" x14ac:dyDescent="0.25">
      <c r="A16188" s="5">
        <v>44913.416666666664</v>
      </c>
      <c r="B16188" s="6">
        <v>274.08</v>
      </c>
      <c r="C16188" s="6">
        <v>256.55493999999999</v>
      </c>
      <c r="D16188" s="6">
        <v>6.8309189446907503E-2</v>
      </c>
      <c r="E16188" s="4">
        <f t="shared" si="63"/>
        <v>0.13697447095391885</v>
      </c>
      <c r="F16188" s="4"/>
    </row>
    <row r="16189" spans="1:6" ht="13.2" x14ac:dyDescent="0.25">
      <c r="A16189" s="5">
        <v>44913.458333333336</v>
      </c>
      <c r="B16189" s="6">
        <v>276.26</v>
      </c>
      <c r="C16189" s="6">
        <v>258.71300000000002</v>
      </c>
      <c r="D16189" s="6">
        <v>6.7824191285323701E-2</v>
      </c>
      <c r="E16189" s="4">
        <f t="shared" si="63"/>
        <v>0.13528026033581864</v>
      </c>
      <c r="F16189" s="4"/>
    </row>
    <row r="16190" spans="1:6" ht="13.2" x14ac:dyDescent="0.25">
      <c r="A16190" s="5">
        <v>44913.5</v>
      </c>
      <c r="B16190" s="6">
        <v>274.54000000000002</v>
      </c>
      <c r="C16190" s="6">
        <v>259.77087</v>
      </c>
      <c r="D16190" s="6">
        <v>5.6854450231467499E-2</v>
      </c>
      <c r="E16190" s="4">
        <f t="shared" si="63"/>
        <v>0.13254653270048525</v>
      </c>
      <c r="F16190" s="4"/>
    </row>
    <row r="16191" spans="1:6" ht="13.2" x14ac:dyDescent="0.25">
      <c r="A16191" s="5">
        <v>44913.541666666664</v>
      </c>
      <c r="B16191" s="6">
        <v>274.2</v>
      </c>
      <c r="C16191" s="6">
        <v>259.06810000000002</v>
      </c>
      <c r="D16191" s="6">
        <v>5.84089665999016E-2</v>
      </c>
      <c r="E16191" s="4">
        <f t="shared" si="63"/>
        <v>0.13128253353096805</v>
      </c>
      <c r="F16191" s="4"/>
    </row>
    <row r="16192" spans="1:6" ht="13.2" x14ac:dyDescent="0.25">
      <c r="A16192" s="5">
        <v>44913.583333333336</v>
      </c>
      <c r="B16192" s="6">
        <v>277.7</v>
      </c>
      <c r="C16192" s="6">
        <v>252.90448000000001</v>
      </c>
      <c r="D16192" s="6">
        <v>9.8043023990717598E-2</v>
      </c>
      <c r="E16192" s="4">
        <f t="shared" si="63"/>
        <v>0.13156901244339836</v>
      </c>
      <c r="F16192" s="4"/>
    </row>
    <row r="16193" spans="1:6" ht="13.2" x14ac:dyDescent="0.25">
      <c r="A16193" s="5">
        <v>44913.625</v>
      </c>
      <c r="B16193" s="6">
        <v>293.51</v>
      </c>
      <c r="C16193" s="6">
        <v>225.85980000000001</v>
      </c>
      <c r="D16193" s="6">
        <v>0.29952297841404202</v>
      </c>
      <c r="E16193" s="4">
        <f t="shared" si="63"/>
        <v>0.13455522306091991</v>
      </c>
      <c r="F16193" s="4"/>
    </row>
    <row r="16194" spans="1:6" ht="13.2" x14ac:dyDescent="0.25">
      <c r="A16194" s="5">
        <v>44913.666666666664</v>
      </c>
      <c r="B16194" s="6">
        <v>269.22000000000003</v>
      </c>
      <c r="C16194" s="6">
        <v>182.63508999999999</v>
      </c>
      <c r="D16194" s="6">
        <v>0.47408693477250202</v>
      </c>
      <c r="E16194" s="4">
        <f t="shared" si="63"/>
        <v>0.1431670943904427</v>
      </c>
      <c r="F16194" s="4"/>
    </row>
    <row r="16195" spans="1:6" ht="13.2" x14ac:dyDescent="0.25">
      <c r="A16195" s="5">
        <v>44913.708333333336</v>
      </c>
      <c r="B16195" s="6">
        <v>192.23</v>
      </c>
      <c r="C16195" s="6">
        <v>147.70011</v>
      </c>
      <c r="D16195" s="6">
        <v>0.30148853646757601</v>
      </c>
      <c r="E16195" s="4">
        <f t="shared" si="63"/>
        <v>0.14342437266622832</v>
      </c>
      <c r="F16195" s="4"/>
    </row>
    <row r="16196" spans="1:6" ht="13.2" x14ac:dyDescent="0.25">
      <c r="A16196" s="5">
        <v>44913.75</v>
      </c>
      <c r="B16196" s="6">
        <v>166.66</v>
      </c>
      <c r="C16196" s="6">
        <v>137.81267</v>
      </c>
      <c r="D16196" s="6">
        <v>0.20932277126624099</v>
      </c>
      <c r="E16196" s="4">
        <f t="shared" si="63"/>
        <v>0.14133823435647455</v>
      </c>
      <c r="F16196" s="4"/>
    </row>
    <row r="16197" spans="1:6" ht="13.2" x14ac:dyDescent="0.25">
      <c r="A16197" s="5">
        <v>44913.791666666664</v>
      </c>
      <c r="B16197" s="6">
        <v>157.74</v>
      </c>
      <c r="C16197" s="6">
        <v>141.15020999999999</v>
      </c>
      <c r="D16197" s="6">
        <v>0.117532875083926</v>
      </c>
      <c r="E16197" s="4">
        <f t="shared" si="63"/>
        <v>0.13572218334815409</v>
      </c>
      <c r="F16197" s="4"/>
    </row>
    <row r="16198" spans="1:6" ht="13.2" x14ac:dyDescent="0.25">
      <c r="A16198" s="5">
        <v>44913.833333333336</v>
      </c>
      <c r="B16198" s="6">
        <v>143.68</v>
      </c>
      <c r="C16198" s="6">
        <v>141.53677999999999</v>
      </c>
      <c r="D16198" s="6">
        <v>1.5142495116816999E-2</v>
      </c>
      <c r="E16198" s="4">
        <f t="shared" si="63"/>
        <v>0.12960362011290369</v>
      </c>
      <c r="F16198" s="4"/>
    </row>
    <row r="16199" spans="1:6" ht="13.2" x14ac:dyDescent="0.25">
      <c r="A16199" s="5">
        <v>44913.875</v>
      </c>
      <c r="B16199" s="6">
        <v>147.56</v>
      </c>
      <c r="C16199" s="6">
        <v>142.61771999999999</v>
      </c>
      <c r="D16199" s="6">
        <v>3.46540387828385E-2</v>
      </c>
      <c r="E16199" s="4">
        <f t="shared" si="63"/>
        <v>0.12499048156173587</v>
      </c>
      <c r="F16199" s="4"/>
    </row>
    <row r="16200" spans="1:6" ht="13.2" x14ac:dyDescent="0.25">
      <c r="A16200" s="5">
        <v>44913.916666666664</v>
      </c>
      <c r="B16200" s="6">
        <v>151.07</v>
      </c>
      <c r="C16200" s="6">
        <v>154.54335</v>
      </c>
      <c r="D16200" s="6">
        <v>2.2474923702637501E-2</v>
      </c>
      <c r="E16200" s="4">
        <f t="shared" si="63"/>
        <v>0.12147762908355263</v>
      </c>
      <c r="F16200" s="4"/>
    </row>
    <row r="16201" spans="1:6" ht="13.2" x14ac:dyDescent="0.25">
      <c r="A16201" s="5">
        <v>44913.958333333336</v>
      </c>
      <c r="B16201" s="6">
        <v>156.12</v>
      </c>
      <c r="C16201" s="6">
        <v>181.88434000000001</v>
      </c>
      <c r="D16201" s="6">
        <v>0.14165232696778601</v>
      </c>
      <c r="E16201" s="4">
        <f t="shared" si="63"/>
        <v>0.12537270883915905</v>
      </c>
      <c r="F16201" s="4"/>
    </row>
    <row r="16202" spans="1:6" ht="13.2" x14ac:dyDescent="0.25">
      <c r="A16202" s="5">
        <v>44914</v>
      </c>
      <c r="B16202" s="6">
        <v>189.4</v>
      </c>
      <c r="C16202" s="6">
        <v>217.35871</v>
      </c>
      <c r="D16202" s="6">
        <v>0.12862935191324901</v>
      </c>
      <c r="E16202" s="4">
        <f t="shared" si="63"/>
        <v>0.12572581763494034</v>
      </c>
      <c r="F16202" s="4"/>
    </row>
    <row r="16203" spans="1:6" ht="13.2" x14ac:dyDescent="0.25">
      <c r="A16203" s="5">
        <v>44914.041666666664</v>
      </c>
      <c r="B16203" s="6">
        <v>259.43</v>
      </c>
      <c r="C16203" s="6">
        <v>248.31456</v>
      </c>
      <c r="D16203" s="6">
        <v>4.4763545077662802E-2</v>
      </c>
      <c r="E16203" s="4">
        <f t="shared" si="63"/>
        <v>0.12258197228623453</v>
      </c>
      <c r="F16203" s="4"/>
    </row>
    <row r="16204" spans="1:6" ht="13.2" x14ac:dyDescent="0.25">
      <c r="A16204" s="5">
        <v>44914.083333333336</v>
      </c>
      <c r="B16204" s="6">
        <v>276.70999999999998</v>
      </c>
      <c r="C16204" s="6">
        <v>261.33573000000001</v>
      </c>
      <c r="D16204" s="6">
        <v>5.8829575274685797E-2</v>
      </c>
      <c r="E16204" s="4">
        <f t="shared" si="63"/>
        <v>0.12122024950043282</v>
      </c>
      <c r="F16204" s="4"/>
    </row>
    <row r="16205" spans="1:6" ht="13.2" x14ac:dyDescent="0.25">
      <c r="A16205" s="5">
        <v>44914.125</v>
      </c>
      <c r="B16205" s="6">
        <v>277.51</v>
      </c>
      <c r="C16205" s="6">
        <v>259.41372000000001</v>
      </c>
      <c r="D16205" s="6">
        <v>6.9758376696498398E-2</v>
      </c>
      <c r="E16205" s="4">
        <f t="shared" si="63"/>
        <v>0.12044775232101927</v>
      </c>
      <c r="F16205" s="4"/>
    </row>
    <row r="16206" spans="1:6" ht="13.2" x14ac:dyDescent="0.25">
      <c r="A16206" s="5">
        <v>44914.166666666664</v>
      </c>
      <c r="B16206" s="6">
        <v>285.87</v>
      </c>
      <c r="C16206" s="6">
        <v>257.27487000000002</v>
      </c>
      <c r="D16206" s="6">
        <v>0.111146222715028</v>
      </c>
      <c r="E16206" s="4">
        <f t="shared" si="63"/>
        <v>0.12066337658899162</v>
      </c>
      <c r="F16206" s="4"/>
    </row>
    <row r="16207" spans="1:6" ht="13.2" x14ac:dyDescent="0.25">
      <c r="A16207" s="5">
        <v>44914.208333333336</v>
      </c>
      <c r="B16207" s="6">
        <v>274.62</v>
      </c>
      <c r="C16207" s="6">
        <v>259.76316000000003</v>
      </c>
      <c r="D16207" s="6">
        <v>5.7193791452182702E-2</v>
      </c>
      <c r="E16207" s="4">
        <f t="shared" si="63"/>
        <v>0.11713903287642503</v>
      </c>
      <c r="F16207" s="4"/>
    </row>
    <row r="16208" spans="1:6" ht="13.2" x14ac:dyDescent="0.25">
      <c r="A16208" s="5">
        <v>44914.25</v>
      </c>
      <c r="B16208" s="6">
        <v>261.79000000000002</v>
      </c>
      <c r="C16208" s="6">
        <v>259.56743</v>
      </c>
      <c r="D16208" s="6">
        <v>8.5625920016236898E-3</v>
      </c>
      <c r="E16208" s="4">
        <f t="shared" si="63"/>
        <v>0.11355541735483321</v>
      </c>
      <c r="F16208" s="4"/>
    </row>
    <row r="16209" spans="1:6" ht="13.2" x14ac:dyDescent="0.25">
      <c r="A16209" s="5">
        <v>44914.291666666664</v>
      </c>
      <c r="B16209" s="6">
        <v>270.39999999999998</v>
      </c>
      <c r="C16209" s="6">
        <v>255.09780000000001</v>
      </c>
      <c r="D16209" s="6">
        <v>5.9985621200966698E-2</v>
      </c>
      <c r="E16209" s="4">
        <f t="shared" si="63"/>
        <v>0.11202134724836908</v>
      </c>
      <c r="F16209" s="4"/>
    </row>
    <row r="16210" spans="1:6" ht="13.2" x14ac:dyDescent="0.25">
      <c r="A16210" s="5">
        <v>44914.333333333336</v>
      </c>
      <c r="B16210" s="6">
        <v>271.64999999999998</v>
      </c>
      <c r="C16210" s="6">
        <v>252.14454000000001</v>
      </c>
      <c r="D16210" s="6">
        <v>7.73582485664768E-2</v>
      </c>
      <c r="E16210" s="4">
        <f t="shared" si="63"/>
        <v>0.11109843921006431</v>
      </c>
      <c r="F16210" s="4"/>
    </row>
    <row r="16211" spans="1:6" ht="13.2" x14ac:dyDescent="0.25">
      <c r="A16211" s="5">
        <v>44914.375</v>
      </c>
      <c r="B16211" s="6">
        <v>269.10000000000002</v>
      </c>
      <c r="C16211" s="6">
        <v>250.52162999999999</v>
      </c>
      <c r="D16211" s="6">
        <v>7.4158746292685498E-2</v>
      </c>
      <c r="E16211" s="4">
        <f t="shared" si="63"/>
        <v>0.11065432388832265</v>
      </c>
      <c r="F16211" s="4"/>
    </row>
    <row r="16212" spans="1:6" ht="13.2" x14ac:dyDescent="0.25">
      <c r="A16212" s="5">
        <v>44914.416666666664</v>
      </c>
      <c r="B16212" s="6">
        <v>279.95999999999998</v>
      </c>
      <c r="C16212" s="6">
        <v>253.24688</v>
      </c>
      <c r="D16212" s="6">
        <v>0.1054825236149</v>
      </c>
      <c r="E16212" s="4">
        <f t="shared" si="63"/>
        <v>0.11220321281198901</v>
      </c>
      <c r="F16212" s="4"/>
    </row>
    <row r="16213" spans="1:6" ht="13.2" x14ac:dyDescent="0.25">
      <c r="A16213" s="5">
        <v>44914.458333333336</v>
      </c>
      <c r="B16213" s="6">
        <v>287.33</v>
      </c>
      <c r="C16213" s="6">
        <v>257.35570000000001</v>
      </c>
      <c r="D16213" s="6">
        <v>0.116470317152485</v>
      </c>
      <c r="E16213" s="4">
        <f t="shared" si="63"/>
        <v>0.11423013472312073</v>
      </c>
      <c r="F16213" s="4"/>
    </row>
    <row r="16214" spans="1:6" ht="13.2" x14ac:dyDescent="0.25">
      <c r="A16214" s="5">
        <v>44914.5</v>
      </c>
      <c r="B16214" s="6">
        <v>288.58999999999997</v>
      </c>
      <c r="C16214" s="6">
        <v>259.29455999999999</v>
      </c>
      <c r="D16214" s="6">
        <v>0.112981313607196</v>
      </c>
      <c r="E16214" s="4">
        <f t="shared" si="63"/>
        <v>0.11656875403044276</v>
      </c>
      <c r="F16214" s="4"/>
    </row>
    <row r="16215" spans="1:6" ht="13.2" x14ac:dyDescent="0.25">
      <c r="A16215" s="5">
        <v>44914.541666666664</v>
      </c>
      <c r="B16215" s="6">
        <v>287.89</v>
      </c>
      <c r="C16215" s="6">
        <v>258.24698999999998</v>
      </c>
      <c r="D16215" s="6">
        <v>0.114785500500896</v>
      </c>
      <c r="E16215" s="4">
        <f t="shared" si="63"/>
        <v>0.11891777627631754</v>
      </c>
      <c r="F16215" s="4"/>
    </row>
    <row r="16216" spans="1:6" ht="13.2" x14ac:dyDescent="0.25">
      <c r="A16216" s="5">
        <v>44914.583333333336</v>
      </c>
      <c r="B16216" s="6">
        <v>288.91000000000003</v>
      </c>
      <c r="C16216" s="6">
        <v>252.48111</v>
      </c>
      <c r="D16216" s="6">
        <v>0.14428362581264001</v>
      </c>
      <c r="E16216" s="4">
        <f t="shared" si="63"/>
        <v>0.12084446801889766</v>
      </c>
      <c r="F16216" s="4"/>
    </row>
    <row r="16217" spans="1:6" ht="13.2" x14ac:dyDescent="0.25">
      <c r="A16217" s="5">
        <v>44914.625</v>
      </c>
      <c r="B16217" s="6">
        <v>304.8</v>
      </c>
      <c r="C16217" s="6">
        <v>227.39490000000001</v>
      </c>
      <c r="D16217" s="6">
        <v>0.34039945486904</v>
      </c>
      <c r="E16217" s="4">
        <f t="shared" si="63"/>
        <v>0.12254765453785588</v>
      </c>
      <c r="F16217" s="4"/>
    </row>
    <row r="16218" spans="1:6" ht="13.2" x14ac:dyDescent="0.25">
      <c r="A16218" s="5">
        <v>44914.666666666664</v>
      </c>
      <c r="B16218" s="6">
        <v>266.2</v>
      </c>
      <c r="C16218" s="6">
        <v>185.94931</v>
      </c>
      <c r="D16218" s="6">
        <v>0.43157293780762002</v>
      </c>
      <c r="E16218" s="4">
        <f t="shared" si="63"/>
        <v>0.12077623799765241</v>
      </c>
      <c r="F16218" s="4"/>
    </row>
    <row r="16219" spans="1:6" ht="13.2" x14ac:dyDescent="0.25">
      <c r="A16219" s="5">
        <v>44914.708333333336</v>
      </c>
      <c r="B16219" s="6">
        <v>198.97</v>
      </c>
      <c r="C16219" s="6">
        <v>150.85773</v>
      </c>
      <c r="D16219" s="6">
        <v>0.31892479092718601</v>
      </c>
      <c r="E16219" s="4">
        <f t="shared" si="63"/>
        <v>0.1215027486001362</v>
      </c>
      <c r="F16219" s="4"/>
    </row>
    <row r="16220" spans="1:6" ht="13.2" x14ac:dyDescent="0.25">
      <c r="A16220" s="5">
        <v>44914.75</v>
      </c>
      <c r="B16220" s="6">
        <v>177.97</v>
      </c>
      <c r="C16220" s="6">
        <v>139.57858999999999</v>
      </c>
      <c r="D16220" s="6">
        <v>0.275052284164784</v>
      </c>
      <c r="E16220" s="4">
        <f t="shared" si="63"/>
        <v>0.12424147830424215</v>
      </c>
      <c r="F16220" s="4"/>
    </row>
    <row r="16221" spans="1:6" ht="13.2" x14ac:dyDescent="0.25">
      <c r="A16221" s="5">
        <v>44914.791666666664</v>
      </c>
      <c r="B16221" s="6">
        <v>180.08</v>
      </c>
      <c r="C16221" s="6">
        <v>141.92294000000001</v>
      </c>
      <c r="D16221" s="6">
        <v>0.26885759271897802</v>
      </c>
      <c r="E16221" s="4">
        <f t="shared" si="63"/>
        <v>0.13054667487236932</v>
      </c>
      <c r="F16221" s="4"/>
    </row>
    <row r="16222" spans="1:6" ht="13.2" x14ac:dyDescent="0.25">
      <c r="A16222" s="5">
        <v>44914.833333333336</v>
      </c>
      <c r="B16222" s="6">
        <v>177.93</v>
      </c>
      <c r="C16222" s="6">
        <v>142.35222999999999</v>
      </c>
      <c r="D16222" s="6">
        <v>0.249927732076975</v>
      </c>
      <c r="E16222" s="4">
        <f t="shared" si="63"/>
        <v>0.14032939307904257</v>
      </c>
      <c r="F16222" s="4"/>
    </row>
    <row r="16223" spans="1:6" ht="13.2" x14ac:dyDescent="0.25">
      <c r="A16223" s="5">
        <v>44914.875</v>
      </c>
      <c r="B16223" s="6">
        <v>177.01</v>
      </c>
      <c r="C16223" s="6">
        <v>143.37983</v>
      </c>
      <c r="D16223" s="6">
        <v>0.23455300511933899</v>
      </c>
      <c r="E16223" s="4">
        <f t="shared" si="63"/>
        <v>0.14865851667639676</v>
      </c>
      <c r="F16223" s="4"/>
    </row>
    <row r="16224" spans="1:6" ht="13.2" x14ac:dyDescent="0.25">
      <c r="A16224" s="5">
        <v>44914.916666666664</v>
      </c>
      <c r="B16224" s="6">
        <v>179.09</v>
      </c>
      <c r="C16224" s="6">
        <v>153.56899000000001</v>
      </c>
      <c r="D16224" s="6">
        <v>0.166185959808682</v>
      </c>
      <c r="E16224" s="4">
        <f t="shared" si="63"/>
        <v>0.15464647651414862</v>
      </c>
      <c r="F16224" s="4"/>
    </row>
    <row r="16225" spans="1:6" ht="13.2" x14ac:dyDescent="0.25">
      <c r="A16225" s="5">
        <v>44914.958333333336</v>
      </c>
      <c r="B16225" s="6">
        <v>186.86</v>
      </c>
      <c r="C16225" s="6">
        <v>178.01078999999999</v>
      </c>
      <c r="D16225" s="6">
        <v>4.9711649501696098E-2</v>
      </c>
      <c r="E16225" s="4">
        <f t="shared" si="63"/>
        <v>0.15081561495306153</v>
      </c>
      <c r="F16225" s="4"/>
    </row>
    <row r="16226" spans="1:6" ht="13.2" x14ac:dyDescent="0.25">
      <c r="A16226" s="5">
        <v>44912</v>
      </c>
      <c r="B16226" s="6">
        <v>221.21</v>
      </c>
      <c r="C16226" s="6">
        <v>196.93337</v>
      </c>
      <c r="D16226" s="6">
        <v>0.12327331828018701</v>
      </c>
      <c r="E16226" s="4">
        <f t="shared" si="63"/>
        <v>0.15059244688501727</v>
      </c>
      <c r="F16226" s="4"/>
    </row>
    <row r="16227" spans="1:6" ht="13.2" x14ac:dyDescent="0.25">
      <c r="A16227" s="5">
        <v>44912.041666666664</v>
      </c>
      <c r="B16227" s="6">
        <v>289.20999999999998</v>
      </c>
      <c r="C16227" s="6">
        <v>244.58726999999999</v>
      </c>
      <c r="D16227" s="6">
        <v>0.182440934068236</v>
      </c>
      <c r="E16227" s="4">
        <f t="shared" si="63"/>
        <v>0.1563290047596245</v>
      </c>
      <c r="F16227" s="4"/>
    </row>
    <row r="16228" spans="1:6" ht="13.2" x14ac:dyDescent="0.25">
      <c r="A16228" s="5">
        <v>44912.083333333336</v>
      </c>
      <c r="B16228" s="6">
        <v>295.25</v>
      </c>
      <c r="C16228" s="6">
        <v>273.38648000000001</v>
      </c>
      <c r="D16228" s="6">
        <v>7.9972937944846403E-2</v>
      </c>
      <c r="E16228" s="4">
        <f t="shared" si="63"/>
        <v>0.15720997820421451</v>
      </c>
      <c r="F16228" s="4"/>
    </row>
    <row r="16229" spans="1:6" ht="13.2" x14ac:dyDescent="0.25">
      <c r="A16229" s="5">
        <v>44912.125</v>
      </c>
      <c r="B16229" s="6">
        <v>300.42</v>
      </c>
      <c r="C16229" s="6">
        <v>280.69940000000003</v>
      </c>
      <c r="D16229" s="6">
        <v>7.0255226765714399E-2</v>
      </c>
      <c r="E16229" s="4">
        <f t="shared" si="63"/>
        <v>0.15723068029043186</v>
      </c>
      <c r="F16229" s="4"/>
    </row>
    <row r="16230" spans="1:6" ht="13.2" x14ac:dyDescent="0.25">
      <c r="A16230" s="5">
        <v>44912.166666666664</v>
      </c>
      <c r="B16230" s="6">
        <v>302.41000000000003</v>
      </c>
      <c r="C16230" s="6">
        <v>280.28026</v>
      </c>
      <c r="D16230" s="6">
        <v>7.8955756641584399E-2</v>
      </c>
      <c r="E16230" s="4">
        <f t="shared" si="63"/>
        <v>0.15588941087070504</v>
      </c>
      <c r="F16230" s="4"/>
    </row>
    <row r="16231" spans="1:6" ht="13.2" x14ac:dyDescent="0.25">
      <c r="A16231" s="5">
        <v>44912.208333333336</v>
      </c>
      <c r="B16231" s="6">
        <v>297.39999999999998</v>
      </c>
      <c r="C16231" s="6">
        <v>283.96165000000002</v>
      </c>
      <c r="D16231" s="6">
        <v>4.7324524279951E-2</v>
      </c>
      <c r="E16231" s="4">
        <f t="shared" si="63"/>
        <v>0.15547819140519539</v>
      </c>
      <c r="F16231" s="4"/>
    </row>
    <row r="16232" spans="1:6" ht="13.2" x14ac:dyDescent="0.25">
      <c r="A16232" s="5">
        <v>44912.25</v>
      </c>
      <c r="B16232" s="6">
        <v>292.07</v>
      </c>
      <c r="C16232" s="6">
        <v>288.90697</v>
      </c>
      <c r="D16232" s="6">
        <v>1.0948264764951801E-2</v>
      </c>
      <c r="E16232" s="4">
        <f t="shared" si="63"/>
        <v>0.15557759443700073</v>
      </c>
      <c r="F16232" s="4"/>
    </row>
    <row r="16233" spans="1:6" ht="13.2" x14ac:dyDescent="0.25">
      <c r="A16233" s="5">
        <v>44912.291666666664</v>
      </c>
      <c r="B16233" s="6">
        <v>287.58999999999997</v>
      </c>
      <c r="C16233" s="6">
        <v>290.71588000000003</v>
      </c>
      <c r="D16233" s="6">
        <v>1.07523538101876E-2</v>
      </c>
      <c r="E16233" s="4">
        <f t="shared" si="63"/>
        <v>0.15352620829571825</v>
      </c>
      <c r="F16233" s="4"/>
    </row>
    <row r="16234" spans="1:6" ht="13.2" x14ac:dyDescent="0.25">
      <c r="A16234" s="5">
        <v>44912.333333333336</v>
      </c>
      <c r="B16234" s="6">
        <v>281.82</v>
      </c>
      <c r="C16234" s="6">
        <v>288.94707</v>
      </c>
      <c r="D16234" s="6">
        <v>2.4665659354150899E-2</v>
      </c>
      <c r="E16234" s="4">
        <f t="shared" si="63"/>
        <v>0.1513306837452047</v>
      </c>
      <c r="F16234" s="4"/>
    </row>
    <row r="16235" spans="1:6" ht="13.2" x14ac:dyDescent="0.25">
      <c r="A16235" s="5">
        <v>44912.375</v>
      </c>
      <c r="B16235" s="6">
        <v>292.91000000000003</v>
      </c>
      <c r="C16235" s="6">
        <v>284.93678999999997</v>
      </c>
      <c r="D16235" s="6">
        <v>2.79823816362922E-2</v>
      </c>
      <c r="E16235" s="4">
        <f t="shared" si="63"/>
        <v>0.14940666855118831</v>
      </c>
      <c r="F16235" s="4"/>
    </row>
    <row r="16236" spans="1:6" ht="13.2" x14ac:dyDescent="0.25">
      <c r="A16236" s="5">
        <v>44912.416666666664</v>
      </c>
      <c r="B16236" s="6">
        <v>292.38</v>
      </c>
      <c r="C16236" s="6">
        <v>286.31299999999999</v>
      </c>
      <c r="D16236" s="6">
        <v>2.11900961535103E-2</v>
      </c>
      <c r="E16236" s="4">
        <f t="shared" si="63"/>
        <v>0.1458944840736304</v>
      </c>
      <c r="F16236" s="4"/>
    </row>
    <row r="16237" spans="1:6" ht="13.2" x14ac:dyDescent="0.25">
      <c r="A16237" s="5">
        <v>44912.458333333336</v>
      </c>
      <c r="B16237" s="6">
        <v>290.63</v>
      </c>
      <c r="C16237" s="6">
        <v>288.35226999999998</v>
      </c>
      <c r="D16237" s="6">
        <v>7.8991228333316708E-3</v>
      </c>
      <c r="E16237" s="4">
        <f t="shared" si="63"/>
        <v>0.14137068431033231</v>
      </c>
      <c r="F16237" s="4"/>
    </row>
    <row r="16238" spans="1:6" ht="13.2" x14ac:dyDescent="0.25">
      <c r="A16238" s="5">
        <v>44912.5</v>
      </c>
      <c r="B16238" s="6">
        <v>295.05</v>
      </c>
      <c r="C16238" s="6">
        <v>287.79615999999999</v>
      </c>
      <c r="D16238" s="6">
        <v>2.52047838303333E-2</v>
      </c>
      <c r="E16238" s="4">
        <f t="shared" si="63"/>
        <v>0.13771332890296303</v>
      </c>
      <c r="F16238" s="4"/>
    </row>
    <row r="16239" spans="1:6" ht="13.2" x14ac:dyDescent="0.25">
      <c r="A16239" s="5">
        <v>44912.541666666664</v>
      </c>
      <c r="B16239" s="6">
        <v>287.45999999999998</v>
      </c>
      <c r="C16239" s="6">
        <v>287.14623999999998</v>
      </c>
      <c r="D16239" s="6">
        <v>1.09268364440363E-3</v>
      </c>
      <c r="E16239" s="4">
        <f t="shared" si="63"/>
        <v>0.13297612820060919</v>
      </c>
      <c r="F16239" s="4"/>
    </row>
    <row r="16240" spans="1:6" ht="13.2" x14ac:dyDescent="0.25">
      <c r="A16240" s="5">
        <v>44912.583333333336</v>
      </c>
      <c r="B16240" s="6">
        <v>284.68</v>
      </c>
      <c r="C16240" s="6">
        <v>289.74957999999998</v>
      </c>
      <c r="D16240" s="6">
        <v>1.7496418804127199E-2</v>
      </c>
      <c r="E16240" s="4">
        <f t="shared" si="63"/>
        <v>0.12769332790858781</v>
      </c>
      <c r="F16240" s="4"/>
    </row>
    <row r="16241" spans="1:6" ht="13.2" x14ac:dyDescent="0.25">
      <c r="A16241" s="5">
        <v>44912.625</v>
      </c>
      <c r="B16241" s="6">
        <v>290.17</v>
      </c>
      <c r="C16241" s="6">
        <v>281.17707000000001</v>
      </c>
      <c r="D16241" s="6">
        <v>3.1983155667707902E-2</v>
      </c>
      <c r="E16241" s="4">
        <f t="shared" si="63"/>
        <v>0.11484264877519899</v>
      </c>
      <c r="F16241" s="4"/>
    </row>
    <row r="16242" spans="1:6" ht="13.2" x14ac:dyDescent="0.25">
      <c r="A16242" s="5">
        <v>44912.666666666664</v>
      </c>
      <c r="B16242" s="6">
        <v>246.39</v>
      </c>
      <c r="C16242" s="6">
        <v>250.96996999999999</v>
      </c>
      <c r="D16242" s="6">
        <v>1.8249075775878601E-2</v>
      </c>
      <c r="E16242" s="4">
        <f t="shared" si="63"/>
        <v>9.7620821190543092E-2</v>
      </c>
      <c r="F16242" s="4"/>
    </row>
    <row r="16243" spans="1:6" ht="13.2" x14ac:dyDescent="0.25">
      <c r="A16243" s="5">
        <v>44912.708333333336</v>
      </c>
      <c r="B16243" s="6">
        <v>205.62</v>
      </c>
      <c r="C16243" s="6">
        <v>205.99162999999999</v>
      </c>
      <c r="D16243" s="6">
        <v>1.80410242882189E-3</v>
      </c>
      <c r="E16243" s="4">
        <f t="shared" si="63"/>
        <v>8.4407459169777918E-2</v>
      </c>
      <c r="F16243" s="4"/>
    </row>
    <row r="16244" spans="1:6" ht="13.2" x14ac:dyDescent="0.25">
      <c r="A16244" s="5">
        <v>44912.75</v>
      </c>
      <c r="B16244" s="6">
        <v>184.92</v>
      </c>
      <c r="C16244" s="6">
        <v>170.67850999999999</v>
      </c>
      <c r="D16244" s="6">
        <v>8.3440440158517898E-2</v>
      </c>
      <c r="E16244" s="4">
        <f t="shared" si="63"/>
        <v>7.6423632336183503E-2</v>
      </c>
      <c r="F16244" s="4"/>
    </row>
    <row r="16245" spans="1:6" ht="13.2" x14ac:dyDescent="0.25">
      <c r="A16245" s="5">
        <v>44912.791666666664</v>
      </c>
      <c r="B16245" s="6">
        <v>186.3</v>
      </c>
      <c r="C16245" s="6">
        <v>154.28910999999999</v>
      </c>
      <c r="D16245" s="6">
        <v>0.20747342440435301</v>
      </c>
      <c r="E16245" s="4">
        <f t="shared" si="63"/>
        <v>7.3865958656407465E-2</v>
      </c>
      <c r="F16245" s="4"/>
    </row>
    <row r="16246" spans="1:6" ht="13.2" x14ac:dyDescent="0.25">
      <c r="A16246" s="5">
        <v>44912.833333333336</v>
      </c>
      <c r="B16246" s="6">
        <v>174.54</v>
      </c>
      <c r="C16246" s="6">
        <v>148.23486</v>
      </c>
      <c r="D16246" s="6">
        <v>0.17745582921587999</v>
      </c>
      <c r="E16246" s="4">
        <f t="shared" si="63"/>
        <v>7.0846296037195167E-2</v>
      </c>
      <c r="F16246" s="4"/>
    </row>
    <row r="16247" spans="1:6" ht="13.2" x14ac:dyDescent="0.25">
      <c r="A16247" s="5">
        <v>44912.875</v>
      </c>
      <c r="B16247" s="6">
        <v>175.62</v>
      </c>
      <c r="C16247" s="6">
        <v>146.46768</v>
      </c>
      <c r="D16247" s="6">
        <v>0.19903585555530001</v>
      </c>
      <c r="E16247" s="4">
        <f t="shared" si="63"/>
        <v>6.9366414805360224E-2</v>
      </c>
      <c r="F16247" s="4"/>
    </row>
    <row r="16248" spans="1:6" ht="13.2" x14ac:dyDescent="0.25">
      <c r="A16248" s="5">
        <v>44912.916666666664</v>
      </c>
      <c r="B16248" s="6">
        <v>182.87</v>
      </c>
      <c r="C16248" s="6">
        <v>144.69229999999999</v>
      </c>
      <c r="D16248" s="6">
        <v>0.26385439999225901</v>
      </c>
      <c r="E16248" s="4">
        <f t="shared" si="63"/>
        <v>7.34359331463426E-2</v>
      </c>
      <c r="F16248" s="4"/>
    </row>
    <row r="16249" spans="1:6" ht="13.2" x14ac:dyDescent="0.25">
      <c r="A16249" s="5">
        <v>44912.958333333336</v>
      </c>
      <c r="B16249" s="6">
        <v>199.13</v>
      </c>
      <c r="C16249" s="6">
        <v>154.08111</v>
      </c>
      <c r="D16249" s="6">
        <v>0.29237127120904</v>
      </c>
      <c r="E16249" s="4">
        <f t="shared" si="63"/>
        <v>8.354675071748191E-2</v>
      </c>
      <c r="F16249" s="4"/>
    </row>
    <row r="16250" spans="1:6" ht="13.2" x14ac:dyDescent="0.25">
      <c r="A16250" s="5">
        <v>44913</v>
      </c>
      <c r="B16250" s="6">
        <v>250.64</v>
      </c>
      <c r="C16250" s="6">
        <v>207.15833000000001</v>
      </c>
      <c r="D16250" s="6">
        <v>0.20989583184996699</v>
      </c>
      <c r="E16250" s="4">
        <f t="shared" si="63"/>
        <v>8.7156022116222753E-2</v>
      </c>
      <c r="F16250" s="4"/>
    </row>
    <row r="16251" spans="1:6" ht="13.2" x14ac:dyDescent="0.25">
      <c r="A16251" s="5">
        <v>44913.041666666664</v>
      </c>
      <c r="B16251" s="6">
        <v>284.58</v>
      </c>
      <c r="C16251" s="6">
        <v>243.31100000000001</v>
      </c>
      <c r="D16251" s="6">
        <v>0.169614197467438</v>
      </c>
      <c r="E16251" s="4">
        <f t="shared" si="63"/>
        <v>8.662157475785616E-2</v>
      </c>
      <c r="F16251" s="4"/>
    </row>
    <row r="16252" spans="1:6" ht="13.2" x14ac:dyDescent="0.25">
      <c r="A16252" s="5">
        <v>44913.083333333336</v>
      </c>
      <c r="B16252" s="6">
        <v>289.01</v>
      </c>
      <c r="C16252" s="6">
        <v>260.41640000000001</v>
      </c>
      <c r="D16252" s="6">
        <v>0.109799536434725</v>
      </c>
      <c r="E16252" s="4">
        <f t="shared" si="63"/>
        <v>8.7864349694934452E-2</v>
      </c>
      <c r="F16252" s="4"/>
    </row>
    <row r="16253" spans="1:6" ht="13.2" x14ac:dyDescent="0.25">
      <c r="A16253" s="5">
        <v>44913.125</v>
      </c>
      <c r="B16253" s="6">
        <v>284.76</v>
      </c>
      <c r="C16253" s="6">
        <v>263.78377999999998</v>
      </c>
      <c r="D16253" s="6">
        <v>7.9520507288204006E-2</v>
      </c>
      <c r="E16253" s="4">
        <f t="shared" si="63"/>
        <v>8.8250403050038173E-2</v>
      </c>
      <c r="F16253" s="4"/>
    </row>
    <row r="16254" spans="1:6" ht="13.2" x14ac:dyDescent="0.25">
      <c r="A16254" s="5">
        <v>44913.166666666664</v>
      </c>
      <c r="B16254" s="6">
        <v>287.39</v>
      </c>
      <c r="C16254" s="6">
        <v>266.32605000000001</v>
      </c>
      <c r="D16254" s="6">
        <v>7.90908362137311E-2</v>
      </c>
      <c r="E16254" s="4">
        <f t="shared" si="63"/>
        <v>8.8256031365544288E-2</v>
      </c>
      <c r="F16254" s="4"/>
    </row>
    <row r="16255" spans="1:6" ht="13.2" x14ac:dyDescent="0.25">
      <c r="A16255" s="5">
        <v>44913.208333333336</v>
      </c>
      <c r="B16255" s="6">
        <v>300.35000000000002</v>
      </c>
      <c r="C16255" s="6">
        <v>270.79892000000001</v>
      </c>
      <c r="D16255" s="6">
        <v>0.10912554599553</v>
      </c>
      <c r="E16255" s="4">
        <f t="shared" si="63"/>
        <v>9.083107393702676E-2</v>
      </c>
      <c r="F16255" s="4"/>
    </row>
    <row r="16256" spans="1:6" ht="13.2" x14ac:dyDescent="0.25">
      <c r="A16256" s="5">
        <v>44913.25</v>
      </c>
      <c r="B16256" s="6">
        <v>288.08999999999997</v>
      </c>
      <c r="C16256" s="6">
        <v>275.03888000000001</v>
      </c>
      <c r="D16256" s="6">
        <v>4.7451909344598697E-2</v>
      </c>
      <c r="E16256" s="4">
        <f t="shared" si="63"/>
        <v>9.2352059127845387E-2</v>
      </c>
      <c r="F16256" s="4"/>
    </row>
    <row r="16257" spans="1:6" ht="13.2" x14ac:dyDescent="0.25">
      <c r="A16257" s="5">
        <v>44913.291666666664</v>
      </c>
      <c r="B16257" s="6">
        <v>283.36</v>
      </c>
      <c r="C16257" s="6">
        <v>278.59638999999999</v>
      </c>
      <c r="D16257" s="6">
        <v>1.7098606338725401E-2</v>
      </c>
      <c r="E16257" s="4">
        <f t="shared" si="63"/>
        <v>9.2616486316534449E-2</v>
      </c>
      <c r="F16257" s="4"/>
    </row>
    <row r="16258" spans="1:6" ht="13.2" x14ac:dyDescent="0.25">
      <c r="A16258" s="5">
        <v>44913.333333333336</v>
      </c>
      <c r="B16258" s="6">
        <v>280.91000000000003</v>
      </c>
      <c r="C16258" s="6">
        <v>279.88538</v>
      </c>
      <c r="D16258" s="6">
        <v>3.6608557403035001E-3</v>
      </c>
      <c r="E16258" s="4">
        <f t="shared" si="63"/>
        <v>9.1741286165957461E-2</v>
      </c>
      <c r="F16258" s="4"/>
    </row>
    <row r="16259" spans="1:6" ht="13.2" x14ac:dyDescent="0.25">
      <c r="A16259" s="5">
        <v>44913.375</v>
      </c>
      <c r="B16259" s="6">
        <v>276.06</v>
      </c>
      <c r="C16259" s="6">
        <v>278.25209999999998</v>
      </c>
      <c r="D16259" s="6">
        <v>7.8781076584866095E-3</v>
      </c>
      <c r="E16259" s="4">
        <f t="shared" si="63"/>
        <v>9.0903608083548901E-2</v>
      </c>
      <c r="F16259" s="4"/>
    </row>
    <row r="16260" spans="1:6" ht="13.2" x14ac:dyDescent="0.25">
      <c r="A16260" s="5">
        <v>44913.416666666664</v>
      </c>
      <c r="B16260" s="6">
        <v>274.08</v>
      </c>
      <c r="C16260" s="6">
        <v>280.839</v>
      </c>
      <c r="D16260" s="6">
        <v>2.40671701579909E-2</v>
      </c>
      <c r="E16260" s="4">
        <f t="shared" si="63"/>
        <v>9.1023486167068915E-2</v>
      </c>
      <c r="F16260" s="4"/>
    </row>
    <row r="16261" spans="1:6" ht="13.2" x14ac:dyDescent="0.25">
      <c r="A16261" s="5">
        <v>44913.458333333336</v>
      </c>
      <c r="B16261" s="6">
        <v>276.26</v>
      </c>
      <c r="C16261" s="6">
        <v>282.81729000000001</v>
      </c>
      <c r="D16261" s="6">
        <v>2.3185605095077499E-2</v>
      </c>
      <c r="E16261" s="4">
        <f t="shared" si="63"/>
        <v>9.1660422927974994E-2</v>
      </c>
      <c r="F16261" s="4"/>
    </row>
    <row r="16262" spans="1:6" ht="13.2" x14ac:dyDescent="0.25">
      <c r="A16262" s="5">
        <v>44913.5</v>
      </c>
      <c r="B16262" s="6">
        <v>274.54000000000002</v>
      </c>
      <c r="C16262" s="6">
        <v>280.85264999999998</v>
      </c>
      <c r="D16262" s="6">
        <v>2.24767329060272E-2</v>
      </c>
      <c r="E16262" s="4">
        <f t="shared" si="63"/>
        <v>9.1546754139462241E-2</v>
      </c>
      <c r="F16262" s="4"/>
    </row>
    <row r="16263" spans="1:6" ht="13.2" x14ac:dyDescent="0.25">
      <c r="A16263" s="5">
        <v>44913.541666666664</v>
      </c>
      <c r="B16263" s="6">
        <v>274.2</v>
      </c>
      <c r="C16263" s="6">
        <v>278.88333</v>
      </c>
      <c r="D16263" s="6">
        <v>1.6793151458712099E-2</v>
      </c>
      <c r="E16263" s="4">
        <f t="shared" si="63"/>
        <v>9.2200940298391765E-2</v>
      </c>
      <c r="F16263" s="4"/>
    </row>
    <row r="16264" spans="1:6" ht="13.2" x14ac:dyDescent="0.25">
      <c r="A16264" s="5">
        <v>44913.583333333336</v>
      </c>
      <c r="B16264" s="6">
        <v>277.7</v>
      </c>
      <c r="C16264" s="6">
        <v>274.75247999999999</v>
      </c>
      <c r="D16264" s="6">
        <v>1.0727910445066701E-2</v>
      </c>
      <c r="E16264" s="4">
        <f t="shared" si="63"/>
        <v>9.1918919116764239E-2</v>
      </c>
      <c r="F16264" s="4"/>
    </row>
    <row r="16265" spans="1:6" ht="13.2" x14ac:dyDescent="0.25">
      <c r="A16265" s="5">
        <v>44913.625</v>
      </c>
      <c r="B16265" s="6">
        <v>293.51</v>
      </c>
      <c r="C16265" s="6">
        <v>247.74905000000001</v>
      </c>
      <c r="D16265" s="6">
        <v>0.18470686365901201</v>
      </c>
      <c r="E16265" s="4">
        <f t="shared" si="63"/>
        <v>9.8282406949735238E-2</v>
      </c>
      <c r="F16265" s="4"/>
    </row>
    <row r="16266" spans="1:6" ht="13.2" x14ac:dyDescent="0.25">
      <c r="A16266" s="5">
        <v>44913.666666666664</v>
      </c>
      <c r="B16266" s="6">
        <v>269.22000000000003</v>
      </c>
      <c r="C16266" s="6">
        <v>199.38077999999999</v>
      </c>
      <c r="D16266" s="6">
        <v>0.35028060377735498</v>
      </c>
      <c r="E16266" s="4">
        <f t="shared" si="63"/>
        <v>0.11211705394979676</v>
      </c>
      <c r="F16266" s="4"/>
    </row>
    <row r="16267" spans="1:6" ht="13.2" x14ac:dyDescent="0.25">
      <c r="A16267" s="5">
        <v>44913.708333333336</v>
      </c>
      <c r="B16267" s="6">
        <v>192.23</v>
      </c>
      <c r="C16267" s="6">
        <v>155.05305999999999</v>
      </c>
      <c r="D16267" s="6">
        <v>0.23976914741315</v>
      </c>
      <c r="E16267" s="4">
        <f t="shared" si="63"/>
        <v>0.12203226415747709</v>
      </c>
      <c r="F16267" s="4"/>
    </row>
    <row r="16268" spans="1:6" ht="13.2" x14ac:dyDescent="0.25">
      <c r="A16268" s="5">
        <v>44913.75</v>
      </c>
      <c r="B16268" s="6">
        <v>166.66</v>
      </c>
      <c r="C16268" s="6">
        <v>135.86772999999999</v>
      </c>
      <c r="D16268" s="6">
        <v>0.22663416839303899</v>
      </c>
      <c r="E16268" s="4">
        <f t="shared" si="63"/>
        <v>0.12799866950058217</v>
      </c>
      <c r="F16268" s="4"/>
    </row>
    <row r="16269" spans="1:6" ht="13.2" x14ac:dyDescent="0.25">
      <c r="A16269" s="5">
        <v>44913.791666666664</v>
      </c>
      <c r="B16269" s="6">
        <v>157.74</v>
      </c>
      <c r="C16269" s="6">
        <v>132.77654999999999</v>
      </c>
      <c r="D16269" s="6">
        <v>0.18801098537354599</v>
      </c>
      <c r="E16269" s="4">
        <f t="shared" si="63"/>
        <v>0.12718773454096519</v>
      </c>
      <c r="F16269" s="4"/>
    </row>
    <row r="16270" spans="1:6" ht="13.2" x14ac:dyDescent="0.25">
      <c r="A16270" s="5">
        <v>44913.833333333336</v>
      </c>
      <c r="B16270" s="6">
        <v>143.68</v>
      </c>
      <c r="C16270" s="6">
        <v>131.90351000000001</v>
      </c>
      <c r="D16270" s="6">
        <v>8.9281096462103193E-2</v>
      </c>
      <c r="E16270" s="4">
        <f t="shared" si="63"/>
        <v>0.12351378734289116</v>
      </c>
      <c r="F16270" s="4"/>
    </row>
    <row r="16271" spans="1:6" ht="13.2" x14ac:dyDescent="0.25">
      <c r="A16271" s="5">
        <v>44913.875</v>
      </c>
      <c r="B16271" s="6">
        <v>147.56</v>
      </c>
      <c r="C16271" s="6">
        <v>133.82764</v>
      </c>
      <c r="D16271" s="6">
        <v>0.102612285474062</v>
      </c>
      <c r="E16271" s="4">
        <f t="shared" si="63"/>
        <v>0.11949613858950624</v>
      </c>
      <c r="F16271" s="4"/>
    </row>
    <row r="16272" spans="1:6" ht="13.2" x14ac:dyDescent="0.25">
      <c r="A16272" s="5">
        <v>44913.916666666664</v>
      </c>
      <c r="B16272" s="6">
        <v>151.07</v>
      </c>
      <c r="C16272" s="6">
        <v>141.57861</v>
      </c>
      <c r="D16272" s="6">
        <v>6.7039717369735394E-2</v>
      </c>
      <c r="E16272" s="4">
        <f t="shared" si="63"/>
        <v>0.11129552681356776</v>
      </c>
      <c r="F16272" s="4"/>
    </row>
    <row r="16273" spans="1:6" ht="13.2" x14ac:dyDescent="0.25">
      <c r="A16273" s="5">
        <v>44913.958333333336</v>
      </c>
      <c r="B16273" s="6">
        <v>156.12</v>
      </c>
      <c r="C16273" s="6">
        <v>163.03661</v>
      </c>
      <c r="D16273" s="6">
        <v>4.2423661777560198E-2</v>
      </c>
      <c r="E16273" s="4">
        <f t="shared" si="63"/>
        <v>0.10088104308725611</v>
      </c>
      <c r="F16273" s="4"/>
    </row>
    <row r="16274" spans="1:6" ht="13.2" x14ac:dyDescent="0.25">
      <c r="A16274" s="5">
        <v>44914</v>
      </c>
      <c r="B16274" s="6">
        <v>189.4</v>
      </c>
      <c r="C16274" s="6">
        <v>214.88930999999999</v>
      </c>
      <c r="D16274" s="6">
        <v>0.11861599816203</v>
      </c>
      <c r="E16274" s="4">
        <f t="shared" si="63"/>
        <v>9.7077716683592066E-2</v>
      </c>
      <c r="F16274" s="4"/>
    </row>
    <row r="16275" spans="1:6" ht="13.2" x14ac:dyDescent="0.25">
      <c r="A16275" s="5">
        <v>44914.041666666664</v>
      </c>
      <c r="B16275" s="6">
        <v>259.43</v>
      </c>
      <c r="C16275" s="6">
        <v>249.91413</v>
      </c>
      <c r="D16275" s="6">
        <v>3.8076558536326001E-2</v>
      </c>
      <c r="E16275" s="4">
        <f t="shared" si="63"/>
        <v>9.1596981728129065E-2</v>
      </c>
      <c r="F16275" s="4"/>
    </row>
    <row r="16276" spans="1:6" ht="13.2" x14ac:dyDescent="0.25">
      <c r="A16276" s="5">
        <v>44914.083333333336</v>
      </c>
      <c r="B16276" s="6">
        <v>276.70999999999998</v>
      </c>
      <c r="C16276" s="6">
        <v>266.56923999999998</v>
      </c>
      <c r="D16276" s="6">
        <v>3.8041748552833703E-2</v>
      </c>
      <c r="E16276" s="4">
        <f t="shared" si="63"/>
        <v>8.8607073899716934E-2</v>
      </c>
      <c r="F16276" s="4"/>
    </row>
    <row r="16277" spans="1:6" ht="13.2" x14ac:dyDescent="0.25">
      <c r="A16277" s="5">
        <v>44914.125</v>
      </c>
      <c r="B16277" s="6">
        <v>277.51</v>
      </c>
      <c r="C16277" s="6">
        <v>265.92246999999998</v>
      </c>
      <c r="D16277" s="6">
        <v>4.3574843449671601E-2</v>
      </c>
      <c r="E16277" s="4">
        <f t="shared" si="63"/>
        <v>8.7109337906444748E-2</v>
      </c>
      <c r="F16277" s="4"/>
    </row>
    <row r="16278" spans="1:6" ht="13.2" x14ac:dyDescent="0.25">
      <c r="A16278" s="5">
        <v>44914.166666666664</v>
      </c>
      <c r="B16278" s="6">
        <v>285.87</v>
      </c>
      <c r="C16278" s="6">
        <v>264.67763000000002</v>
      </c>
      <c r="D16278" s="6">
        <v>8.0068610256182102E-2</v>
      </c>
      <c r="E16278" s="4">
        <f t="shared" si="63"/>
        <v>8.7150078491546892E-2</v>
      </c>
      <c r="F16278" s="4"/>
    </row>
    <row r="16279" spans="1:6" ht="13.2" x14ac:dyDescent="0.25">
      <c r="A16279" s="5">
        <v>44914.208333333336</v>
      </c>
      <c r="B16279" s="6">
        <v>274.62</v>
      </c>
      <c r="C16279" s="6">
        <v>269.04966999999999</v>
      </c>
      <c r="D16279" s="6">
        <v>2.0703723591260999E-2</v>
      </c>
      <c r="E16279" s="4">
        <f t="shared" si="63"/>
        <v>8.3465835891369008E-2</v>
      </c>
      <c r="F16279" s="4"/>
    </row>
    <row r="16280" spans="1:6" ht="13.2" x14ac:dyDescent="0.25">
      <c r="A16280" s="5">
        <v>44914.25</v>
      </c>
      <c r="B16280" s="6">
        <v>261.79000000000002</v>
      </c>
      <c r="C16280" s="6">
        <v>270.91163</v>
      </c>
      <c r="D16280" s="6">
        <v>3.3670130735989297E-2</v>
      </c>
      <c r="E16280" s="4">
        <f t="shared" si="63"/>
        <v>8.2891595116010283E-2</v>
      </c>
      <c r="F16280" s="4"/>
    </row>
    <row r="16281" spans="1:6" ht="13.2" x14ac:dyDescent="0.25">
      <c r="A16281" s="5">
        <v>44914.291666666664</v>
      </c>
      <c r="B16281" s="6">
        <v>270.39999999999998</v>
      </c>
      <c r="C16281" s="6">
        <v>267.70420000000001</v>
      </c>
      <c r="D16281" s="6">
        <v>1.00700698756312E-2</v>
      </c>
      <c r="E16281" s="4">
        <f t="shared" si="63"/>
        <v>8.2598739430048015E-2</v>
      </c>
      <c r="F16281" s="4"/>
    </row>
    <row r="16282" spans="1:6" ht="13.2" x14ac:dyDescent="0.25">
      <c r="A16282" s="5">
        <v>44914.333333333336</v>
      </c>
      <c r="B16282" s="6">
        <v>271.64999999999998</v>
      </c>
      <c r="C16282" s="6">
        <v>264.69727999999998</v>
      </c>
      <c r="D16282" s="6">
        <v>2.6266684719994101E-2</v>
      </c>
      <c r="E16282" s="4">
        <f t="shared" si="63"/>
        <v>8.354064897086845E-2</v>
      </c>
      <c r="F16282" s="4"/>
    </row>
    <row r="16283" spans="1:6" ht="13.2" x14ac:dyDescent="0.25">
      <c r="A16283" s="5">
        <v>44914.375</v>
      </c>
      <c r="B16283" s="6">
        <v>269.10000000000002</v>
      </c>
      <c r="C16283" s="6">
        <v>262.01227</v>
      </c>
      <c r="D16283" s="6">
        <v>2.7051137719618999E-2</v>
      </c>
      <c r="E16283" s="4">
        <f t="shared" si="63"/>
        <v>8.4339525223415659E-2</v>
      </c>
      <c r="F16283" s="4"/>
    </row>
    <row r="16284" spans="1:6" ht="13.2" x14ac:dyDescent="0.25">
      <c r="A16284" s="5">
        <v>44914.416666666664</v>
      </c>
      <c r="B16284" s="6">
        <v>279.95999999999998</v>
      </c>
      <c r="C16284" s="6">
        <v>263.87835000000001</v>
      </c>
      <c r="D16284" s="6">
        <v>6.0943423361560202E-2</v>
      </c>
      <c r="E16284" s="4">
        <f t="shared" si="63"/>
        <v>8.5876035773564383E-2</v>
      </c>
      <c r="F16284" s="4"/>
    </row>
    <row r="16285" spans="1:6" ht="13.2" x14ac:dyDescent="0.25">
      <c r="A16285" s="5">
        <v>44914.458333333336</v>
      </c>
      <c r="B16285" s="6">
        <v>287.33</v>
      </c>
      <c r="C16285" s="6">
        <v>267.29665</v>
      </c>
      <c r="D16285" s="6">
        <v>7.4948002528277005E-2</v>
      </c>
      <c r="E16285" s="4">
        <f t="shared" si="63"/>
        <v>8.8032802333281021E-2</v>
      </c>
      <c r="F16285" s="4"/>
    </row>
    <row r="16286" spans="1:6" ht="13.2" x14ac:dyDescent="0.25">
      <c r="A16286" s="5">
        <v>44914.5</v>
      </c>
      <c r="B16286" s="6">
        <v>288.58999999999997</v>
      </c>
      <c r="C16286" s="6">
        <v>267.64877000000001</v>
      </c>
      <c r="D16286" s="6">
        <v>7.8241458012304504E-2</v>
      </c>
      <c r="E16286" s="4">
        <f t="shared" si="63"/>
        <v>9.035633254604257E-2</v>
      </c>
      <c r="F16286" s="4"/>
    </row>
    <row r="16287" spans="1:6" ht="13.2" x14ac:dyDescent="0.25">
      <c r="A16287" s="5">
        <v>44914.541666666664</v>
      </c>
      <c r="B16287" s="6">
        <v>287.89</v>
      </c>
      <c r="C16287" s="6">
        <v>265.42631999999998</v>
      </c>
      <c r="D16287" s="6">
        <v>8.4632450918959407E-2</v>
      </c>
      <c r="E16287" s="4">
        <f t="shared" si="63"/>
        <v>9.3182970023552872E-2</v>
      </c>
      <c r="F16287" s="4"/>
    </row>
    <row r="16288" spans="1:6" ht="13.2" x14ac:dyDescent="0.25">
      <c r="A16288" s="5">
        <v>44914.583333333336</v>
      </c>
      <c r="B16288" s="6">
        <v>288.91000000000003</v>
      </c>
      <c r="C16288" s="6">
        <v>260.95886000000002</v>
      </c>
      <c r="D16288" s="6">
        <v>0.10710937348515299</v>
      </c>
      <c r="E16288" s="4">
        <f t="shared" si="63"/>
        <v>9.7198864316889802E-2</v>
      </c>
      <c r="F16288" s="4"/>
    </row>
    <row r="16289" spans="1:6" ht="13.2" x14ac:dyDescent="0.25">
      <c r="A16289" s="5">
        <v>44914.625</v>
      </c>
      <c r="B16289" s="6">
        <v>304.8</v>
      </c>
      <c r="C16289" s="6">
        <v>235.26564999999999</v>
      </c>
      <c r="D16289" s="6">
        <v>0.29555674617182698</v>
      </c>
      <c r="E16289" s="4">
        <f t="shared" si="63"/>
        <v>0.10181760942159042</v>
      </c>
      <c r="F16289" s="4"/>
    </row>
    <row r="16290" spans="1:6" ht="13.2" x14ac:dyDescent="0.25">
      <c r="A16290" s="5">
        <v>44914.666666666664</v>
      </c>
      <c r="B16290" s="6">
        <v>266.2</v>
      </c>
      <c r="C16290" s="6">
        <v>188.79222999999999</v>
      </c>
      <c r="D16290" s="6">
        <v>0.410015655834988</v>
      </c>
      <c r="E16290" s="4">
        <f t="shared" si="63"/>
        <v>0.10430656992399179</v>
      </c>
      <c r="F16290" s="4"/>
    </row>
    <row r="16291" spans="1:6" ht="13.2" x14ac:dyDescent="0.25">
      <c r="A16291" s="5">
        <v>44914.708333333336</v>
      </c>
      <c r="B16291" s="6">
        <v>198.97</v>
      </c>
      <c r="C16291" s="6">
        <v>148.26897</v>
      </c>
      <c r="D16291" s="6">
        <v>0.34195307352576798</v>
      </c>
      <c r="E16291" s="4">
        <f t="shared" si="63"/>
        <v>0.10856423351201751</v>
      </c>
      <c r="F16291" s="4"/>
    </row>
    <row r="16292" spans="1:6" ht="13.2" x14ac:dyDescent="0.25">
      <c r="A16292" s="5">
        <v>44914.75</v>
      </c>
      <c r="B16292" s="6">
        <v>177.97</v>
      </c>
      <c r="C16292" s="6">
        <v>134.67828</v>
      </c>
      <c r="D16292" s="6">
        <v>0.32144544762525901</v>
      </c>
      <c r="E16292" s="4">
        <f t="shared" si="63"/>
        <v>0.11251470348002668</v>
      </c>
      <c r="F16292" s="4"/>
    </row>
    <row r="16293" spans="1:6" ht="13.2" x14ac:dyDescent="0.25">
      <c r="A16293" s="5">
        <v>44914.791666666664</v>
      </c>
      <c r="B16293" s="6">
        <v>180.08</v>
      </c>
      <c r="C16293" s="6">
        <v>136.38299000000001</v>
      </c>
      <c r="D16293" s="6">
        <v>0.32039926680005998</v>
      </c>
      <c r="E16293" s="4">
        <f t="shared" si="63"/>
        <v>0.1180308818727981</v>
      </c>
      <c r="F16293" s="4"/>
    </row>
    <row r="16294" spans="1:6" ht="13.2" x14ac:dyDescent="0.25">
      <c r="A16294" s="5">
        <v>44914.833333333336</v>
      </c>
      <c r="B16294" s="6">
        <v>177.93</v>
      </c>
      <c r="C16294" s="6">
        <v>136.04477</v>
      </c>
      <c r="D16294" s="6">
        <v>0.30787828153923102</v>
      </c>
      <c r="E16294" s="4">
        <f t="shared" si="63"/>
        <v>0.12713909791767844</v>
      </c>
      <c r="F16294" s="4"/>
    </row>
    <row r="16295" spans="1:6" ht="13.2" x14ac:dyDescent="0.25">
      <c r="A16295" s="5">
        <v>44914.875</v>
      </c>
      <c r="B16295" s="6">
        <v>177.01</v>
      </c>
      <c r="C16295" s="6">
        <v>137.60803000000001</v>
      </c>
      <c r="D16295" s="6">
        <v>0.28633481636209701</v>
      </c>
      <c r="E16295" s="4">
        <f t="shared" si="63"/>
        <v>0.13479420337134657</v>
      </c>
      <c r="F16295" s="4"/>
    </row>
    <row r="16296" spans="1:6" ht="13.2" x14ac:dyDescent="0.25">
      <c r="A16296" s="5">
        <v>44914.916666666664</v>
      </c>
      <c r="B16296" s="6">
        <v>179.09</v>
      </c>
      <c r="C16296" s="6">
        <v>149.25894</v>
      </c>
      <c r="D16296" s="6">
        <v>0.199861127246381</v>
      </c>
      <c r="E16296" s="4">
        <f t="shared" si="63"/>
        <v>0.14032842878287347</v>
      </c>
      <c r="F16296" s="4"/>
    </row>
    <row r="16297" spans="1:6" ht="13.2" x14ac:dyDescent="0.25">
      <c r="A16297" s="5">
        <v>44914.958333333336</v>
      </c>
      <c r="B16297" s="6">
        <v>186.86</v>
      </c>
      <c r="C16297" s="6">
        <v>174.21159</v>
      </c>
      <c r="D16297" s="6">
        <v>7.2603722863674003E-2</v>
      </c>
      <c r="E16297" s="4">
        <f t="shared" si="63"/>
        <v>0.14158593132812822</v>
      </c>
      <c r="F16297" s="4"/>
    </row>
    <row r="16298" spans="1:6" ht="13.2" x14ac:dyDescent="0.25">
      <c r="A16298" s="5">
        <v>44915</v>
      </c>
      <c r="B16298" s="6">
        <v>232.55</v>
      </c>
      <c r="C16298" s="6">
        <v>232.57098999999999</v>
      </c>
      <c r="D16298" s="7">
        <v>9.0252012944449402E-5</v>
      </c>
      <c r="E16298" s="4">
        <f t="shared" si="63"/>
        <v>0.13664735857191629</v>
      </c>
      <c r="F16298" s="4"/>
    </row>
    <row r="16299" spans="1:6" ht="13.2" x14ac:dyDescent="0.25">
      <c r="A16299" s="5">
        <v>44915.041666666664</v>
      </c>
      <c r="B16299" s="6">
        <v>292.74</v>
      </c>
      <c r="C16299" s="6">
        <v>261.93536999999998</v>
      </c>
      <c r="D16299" s="6">
        <v>0.117603934130774</v>
      </c>
      <c r="E16299" s="4">
        <f t="shared" si="63"/>
        <v>0.13996099922168495</v>
      </c>
      <c r="F16299" s="4"/>
    </row>
    <row r="16300" spans="1:6" ht="13.2" x14ac:dyDescent="0.25">
      <c r="A16300" s="5">
        <v>44915.083333333336</v>
      </c>
      <c r="B16300" s="6">
        <v>303.33</v>
      </c>
      <c r="C16300" s="6">
        <v>273.06204000000002</v>
      </c>
      <c r="D16300" s="6">
        <v>0.11084645818950099</v>
      </c>
      <c r="E16300" s="4">
        <f t="shared" si="63"/>
        <v>0.14299452878987942</v>
      </c>
      <c r="F16300" s="4"/>
    </row>
    <row r="16301" spans="1:6" ht="13.2" x14ac:dyDescent="0.25">
      <c r="A16301" s="5">
        <v>44915.125</v>
      </c>
      <c r="B16301" s="6">
        <v>304.42</v>
      </c>
      <c r="C16301" s="6">
        <v>268.82767999999999</v>
      </c>
      <c r="D16301" s="6">
        <v>0.13239827089234199</v>
      </c>
      <c r="E16301" s="4">
        <f t="shared" si="63"/>
        <v>0.14669550493332409</v>
      </c>
      <c r="F16301" s="4"/>
    </row>
    <row r="16302" spans="1:6" ht="13.2" x14ac:dyDescent="0.25">
      <c r="A16302" s="5">
        <v>44915.166666666664</v>
      </c>
      <c r="B16302" s="6">
        <v>302.66000000000003</v>
      </c>
      <c r="C16302" s="6">
        <v>265.00756999999999</v>
      </c>
      <c r="D16302" s="6">
        <v>0.14208058283014299</v>
      </c>
      <c r="E16302" s="4">
        <f t="shared" si="63"/>
        <v>0.14927933712390576</v>
      </c>
      <c r="F16302" s="4"/>
    </row>
    <row r="16303" spans="1:6" ht="13.2" x14ac:dyDescent="0.25">
      <c r="A16303" s="5">
        <v>44915.208333333336</v>
      </c>
      <c r="B16303" s="6">
        <v>302.94</v>
      </c>
      <c r="C16303" s="6">
        <v>267.70627000000002</v>
      </c>
      <c r="D16303" s="6">
        <v>0.131613391049824</v>
      </c>
      <c r="E16303" s="4">
        <f t="shared" si="63"/>
        <v>0.15390057326801257</v>
      </c>
      <c r="F16303" s="4"/>
    </row>
    <row r="16304" spans="1:6" ht="13.2" x14ac:dyDescent="0.25">
      <c r="A16304" s="5">
        <v>44915.25</v>
      </c>
      <c r="B16304" s="6">
        <v>294.17</v>
      </c>
      <c r="C16304" s="6">
        <v>267.63008000000002</v>
      </c>
      <c r="D16304" s="6">
        <v>9.9166431516218095E-2</v>
      </c>
      <c r="E16304" s="4">
        <f t="shared" si="63"/>
        <v>0.15662958580052208</v>
      </c>
      <c r="F16304" s="4"/>
    </row>
    <row r="16305" spans="1:6" ht="13.2" x14ac:dyDescent="0.25">
      <c r="A16305" s="5">
        <v>44915.291666666664</v>
      </c>
      <c r="B16305" s="6">
        <v>283.66000000000003</v>
      </c>
      <c r="C16305" s="6">
        <v>261.64452</v>
      </c>
      <c r="D16305" s="6">
        <v>8.4142713938744104E-2</v>
      </c>
      <c r="E16305" s="4">
        <f t="shared" si="63"/>
        <v>0.15971594596981845</v>
      </c>
      <c r="F16305" s="4"/>
    </row>
    <row r="16306" spans="1:6" ht="13.2" x14ac:dyDescent="0.25">
      <c r="A16306" s="5">
        <v>44915.333333333336</v>
      </c>
      <c r="B16306" s="6">
        <v>279.61</v>
      </c>
      <c r="C16306" s="6">
        <v>257.38765000000001</v>
      </c>
      <c r="D16306" s="6">
        <v>8.6338058566524004E-2</v>
      </c>
      <c r="E16306" s="4">
        <f t="shared" si="63"/>
        <v>0.16221891988009052</v>
      </c>
      <c r="F16306" s="4"/>
    </row>
    <row r="16307" spans="1:6" ht="13.2" x14ac:dyDescent="0.25">
      <c r="A16307" s="5">
        <v>44915.375</v>
      </c>
      <c r="B16307" s="6">
        <v>292.88</v>
      </c>
      <c r="C16307" s="6">
        <v>255.64825999999999</v>
      </c>
      <c r="D16307" s="6">
        <v>0.145636586769649</v>
      </c>
      <c r="E16307" s="4">
        <f t="shared" si="63"/>
        <v>0.16715998025717513</v>
      </c>
      <c r="F16307" s="4"/>
    </row>
    <row r="16308" spans="1:6" ht="13.2" x14ac:dyDescent="0.25">
      <c r="A16308" s="5">
        <v>44915.416666666664</v>
      </c>
      <c r="B16308" s="6">
        <v>288</v>
      </c>
      <c r="C16308" s="6">
        <v>258.23590000000002</v>
      </c>
      <c r="D16308" s="6">
        <v>0.115259342330016</v>
      </c>
      <c r="E16308" s="4">
        <f t="shared" si="63"/>
        <v>0.16942314354752744</v>
      </c>
      <c r="F16308" s="4"/>
    </row>
    <row r="16309" spans="1:6" ht="13.2" x14ac:dyDescent="0.25">
      <c r="A16309" s="5">
        <v>44915.458333333336</v>
      </c>
      <c r="B16309" s="6">
        <v>294.93</v>
      </c>
      <c r="C16309" s="6">
        <v>261.12304999999998</v>
      </c>
      <c r="D16309" s="6">
        <v>0.129467505836807</v>
      </c>
      <c r="E16309" s="4">
        <f t="shared" si="63"/>
        <v>0.17169478951871617</v>
      </c>
      <c r="F16309" s="4"/>
    </row>
    <row r="16310" spans="1:6" ht="13.2" x14ac:dyDescent="0.25">
      <c r="A16310" s="5">
        <v>44915.5</v>
      </c>
      <c r="B16310" s="6">
        <v>295.56</v>
      </c>
      <c r="C16310" s="6">
        <v>261.13227999999998</v>
      </c>
      <c r="D16310" s="6">
        <v>0.131840153963347</v>
      </c>
      <c r="E16310" s="4">
        <f t="shared" si="63"/>
        <v>0.17392806851667628</v>
      </c>
      <c r="F16310" s="4"/>
    </row>
    <row r="16311" spans="1:6" ht="13.2" x14ac:dyDescent="0.25">
      <c r="A16311" s="5">
        <v>44915.541666666664</v>
      </c>
      <c r="B16311" s="6">
        <v>300.77</v>
      </c>
      <c r="C16311" s="6">
        <v>259.63758000000001</v>
      </c>
      <c r="D16311" s="6">
        <v>0.15842244408532799</v>
      </c>
      <c r="E16311" s="4">
        <f t="shared" si="63"/>
        <v>0.17700265156527498</v>
      </c>
      <c r="F16311" s="4"/>
    </row>
    <row r="16312" spans="1:6" ht="13.2" x14ac:dyDescent="0.25">
      <c r="A16312" s="5">
        <v>44915.583333333336</v>
      </c>
      <c r="B16312" s="6">
        <v>290.35000000000002</v>
      </c>
      <c r="C16312" s="6">
        <v>255.99023</v>
      </c>
      <c r="D16312" s="6">
        <v>0.13422297405646999</v>
      </c>
      <c r="E16312" s="4">
        <f t="shared" si="63"/>
        <v>0.17813238492241315</v>
      </c>
      <c r="F16312" s="4"/>
    </row>
    <row r="16313" spans="1:6" ht="13.2" x14ac:dyDescent="0.25">
      <c r="A16313" s="5">
        <v>44915.625</v>
      </c>
      <c r="B16313" s="6">
        <v>287.16000000000003</v>
      </c>
      <c r="C16313" s="6">
        <v>234.32472000000001</v>
      </c>
      <c r="D16313" s="6">
        <v>0.22547889953736</v>
      </c>
      <c r="E16313" s="4">
        <f t="shared" si="63"/>
        <v>0.17521247464597703</v>
      </c>
      <c r="F16313" s="4"/>
    </row>
    <row r="16314" spans="1:6" ht="13.2" x14ac:dyDescent="0.25">
      <c r="A16314" s="5">
        <v>44915.666666666664</v>
      </c>
      <c r="B16314" s="6">
        <v>266.58</v>
      </c>
      <c r="C16314" s="6">
        <v>195.85084000000001</v>
      </c>
      <c r="D16314" s="6">
        <v>0.36113789453238898</v>
      </c>
      <c r="E16314" s="4">
        <f t="shared" si="63"/>
        <v>0.17317590125836876</v>
      </c>
      <c r="F16314" s="4"/>
    </row>
    <row r="16315" spans="1:6" ht="13.2" x14ac:dyDescent="0.25">
      <c r="A16315" s="5">
        <v>44915.708333333336</v>
      </c>
      <c r="B16315" s="6">
        <v>242.09</v>
      </c>
      <c r="C16315" s="6">
        <v>161.56335000000001</v>
      </c>
      <c r="D16315" s="6">
        <v>0.498421517008653</v>
      </c>
      <c r="E16315" s="4">
        <f t="shared" si="63"/>
        <v>0.17969541973682232</v>
      </c>
      <c r="F16315" s="4"/>
    </row>
    <row r="16316" spans="1:6" ht="13.2" x14ac:dyDescent="0.25">
      <c r="A16316" s="5">
        <v>44915.75</v>
      </c>
      <c r="B16316" s="6">
        <v>220.26</v>
      </c>
      <c r="C16316" s="6">
        <v>149.56222</v>
      </c>
      <c r="D16316" s="6">
        <v>0.47269811854892202</v>
      </c>
      <c r="E16316" s="4">
        <f t="shared" si="63"/>
        <v>0.18599761435864159</v>
      </c>
      <c r="F16316" s="4"/>
    </row>
    <row r="16317" spans="1:6" ht="13.2" x14ac:dyDescent="0.25">
      <c r="A16317" s="5">
        <v>44915.791666666664</v>
      </c>
      <c r="B16317" s="6">
        <v>202.79</v>
      </c>
      <c r="C16317" s="6">
        <v>151.39231000000001</v>
      </c>
      <c r="D16317" s="6">
        <v>0.33950000498704302</v>
      </c>
      <c r="E16317" s="4">
        <f t="shared" si="63"/>
        <v>0.1867934784497659</v>
      </c>
      <c r="F16317" s="4"/>
    </row>
    <row r="16318" spans="1:6" ht="13.2" x14ac:dyDescent="0.25">
      <c r="A16318" s="5">
        <v>44915.833333333336</v>
      </c>
      <c r="B16318" s="6">
        <v>191.89</v>
      </c>
      <c r="C16318" s="6">
        <v>152.59536</v>
      </c>
      <c r="D16318" s="6">
        <v>0.25750874731708701</v>
      </c>
      <c r="E16318" s="4">
        <f t="shared" si="63"/>
        <v>0.18469474785717654</v>
      </c>
      <c r="F16318" s="4"/>
    </row>
    <row r="16319" spans="1:6" ht="13.2" x14ac:dyDescent="0.25">
      <c r="A16319" s="5">
        <v>44915.875</v>
      </c>
      <c r="B16319" s="6">
        <v>177.08</v>
      </c>
      <c r="C16319" s="6">
        <v>155.98061999999999</v>
      </c>
      <c r="D16319" s="6">
        <v>0.135269240499236</v>
      </c>
      <c r="E16319" s="4">
        <f t="shared" si="63"/>
        <v>0.17840034886289069</v>
      </c>
      <c r="F16319" s="4"/>
    </row>
    <row r="16320" spans="1:6" ht="13.2" x14ac:dyDescent="0.25">
      <c r="A16320" s="5">
        <v>44915.916666666664</v>
      </c>
      <c r="B16320" s="6">
        <v>165.49</v>
      </c>
      <c r="C16320" s="6">
        <v>168.78754000000001</v>
      </c>
      <c r="D16320" s="6">
        <v>1.9536631673167298E-2</v>
      </c>
      <c r="E16320" s="4">
        <f t="shared" si="63"/>
        <v>0.17088682821400678</v>
      </c>
      <c r="F16320" s="4"/>
    </row>
    <row r="16321" spans="1:6" ht="13.2" x14ac:dyDescent="0.25">
      <c r="A16321" s="5">
        <v>44915.958333333336</v>
      </c>
      <c r="B16321" s="6">
        <v>171.36</v>
      </c>
      <c r="C16321" s="6">
        <v>193.88508999999999</v>
      </c>
      <c r="D16321" s="6">
        <v>0.11617752556424001</v>
      </c>
      <c r="E16321" s="9">
        <f t="shared" si="63"/>
        <v>0.17270240332653033</v>
      </c>
      <c r="F16321" s="4"/>
    </row>
    <row r="16322" spans="1:6" ht="13.2" x14ac:dyDescent="0.25">
      <c r="A16322" s="5">
        <v>44913</v>
      </c>
      <c r="B16322" s="6">
        <v>250.64</v>
      </c>
      <c r="C16322" s="6">
        <v>224.50372999999999</v>
      </c>
      <c r="D16322" s="6">
        <v>0.116417976663461</v>
      </c>
      <c r="E16322" s="4">
        <f t="shared" si="63"/>
        <v>0.17754939185363519</v>
      </c>
      <c r="F16322" s="4"/>
    </row>
    <row r="16323" spans="1:6" ht="13.2" x14ac:dyDescent="0.25">
      <c r="A16323" s="5">
        <v>44913.041666666664</v>
      </c>
      <c r="B16323" s="6">
        <v>284.58</v>
      </c>
      <c r="C16323" s="6">
        <v>263.72178000000002</v>
      </c>
      <c r="D16323" s="6">
        <v>7.9091761021785695E-2</v>
      </c>
      <c r="E16323" s="4">
        <f t="shared" si="63"/>
        <v>0.17594471797409406</v>
      </c>
      <c r="F16323" s="4"/>
    </row>
    <row r="16324" spans="1:6" ht="13.2" x14ac:dyDescent="0.25">
      <c r="A16324" s="5">
        <v>44913.083333333336</v>
      </c>
      <c r="B16324" s="6">
        <v>289.01</v>
      </c>
      <c r="C16324" s="6">
        <v>281.40762000000001</v>
      </c>
      <c r="D16324" s="6">
        <v>2.70155442130528E-2</v>
      </c>
      <c r="E16324" s="4">
        <f t="shared" si="63"/>
        <v>0.17245176322507538</v>
      </c>
      <c r="F16324" s="4"/>
    </row>
    <row r="16325" spans="1:6" ht="13.2" x14ac:dyDescent="0.25">
      <c r="A16325" s="5">
        <v>44913.125</v>
      </c>
      <c r="B16325" s="6">
        <v>284.76</v>
      </c>
      <c r="C16325" s="6">
        <v>280.95321000000001</v>
      </c>
      <c r="D16325" s="6">
        <v>1.35495515427639E-2</v>
      </c>
      <c r="E16325" s="4">
        <f t="shared" si="63"/>
        <v>0.16749973325217626</v>
      </c>
      <c r="F16325" s="4"/>
    </row>
    <row r="16326" spans="1:6" ht="13.2" x14ac:dyDescent="0.25">
      <c r="A16326" s="5">
        <v>44913.166666666664</v>
      </c>
      <c r="B16326" s="6">
        <v>287.39</v>
      </c>
      <c r="C16326" s="6">
        <v>279.32312000000002</v>
      </c>
      <c r="D16326" s="6">
        <v>2.8880101296305E-2</v>
      </c>
      <c r="E16326" s="4">
        <f t="shared" si="63"/>
        <v>0.16278304652159969</v>
      </c>
      <c r="F16326" s="4"/>
    </row>
    <row r="16327" spans="1:6" ht="13.2" x14ac:dyDescent="0.25">
      <c r="A16327" s="5">
        <v>44913.208333333336</v>
      </c>
      <c r="B16327" s="6">
        <v>300.35000000000002</v>
      </c>
      <c r="C16327" s="6">
        <v>282.83084000000002</v>
      </c>
      <c r="D16327" s="6">
        <v>6.1942184239879898E-2</v>
      </c>
      <c r="E16327" s="4">
        <f t="shared" si="63"/>
        <v>0.15988007957118536</v>
      </c>
      <c r="F16327" s="4"/>
    </row>
    <row r="16328" spans="1:6" ht="13.2" x14ac:dyDescent="0.25">
      <c r="A16328" s="5">
        <v>44913.25</v>
      </c>
      <c r="B16328" s="6">
        <v>288.08999999999997</v>
      </c>
      <c r="C16328" s="6">
        <v>285.17583000000002</v>
      </c>
      <c r="D16328" s="6">
        <v>1.02188534000232E-2</v>
      </c>
      <c r="E16328" s="4">
        <f t="shared" si="63"/>
        <v>0.15617393048301056</v>
      </c>
      <c r="F16328" s="4"/>
    </row>
    <row r="16329" spans="1:6" ht="13.2" x14ac:dyDescent="0.25">
      <c r="A16329" s="5">
        <v>44913.291666666664</v>
      </c>
      <c r="B16329" s="6">
        <v>283.36</v>
      </c>
      <c r="C16329" s="6">
        <v>283.74207000000001</v>
      </c>
      <c r="D16329" s="6">
        <v>1.34653983457581E-3</v>
      </c>
      <c r="E16329" s="4">
        <f t="shared" si="63"/>
        <v>0.1527240898953369</v>
      </c>
      <c r="F16329" s="4"/>
    </row>
    <row r="16330" spans="1:6" ht="13.2" x14ac:dyDescent="0.25">
      <c r="A16330" s="5">
        <v>44913.333333333336</v>
      </c>
      <c r="B16330" s="6">
        <v>280.91000000000003</v>
      </c>
      <c r="C16330" s="6">
        <v>282.45544000000001</v>
      </c>
      <c r="D16330" s="6">
        <v>5.47144710684271E-3</v>
      </c>
      <c r="E16330" s="4">
        <f t="shared" si="63"/>
        <v>0.14935464775118351</v>
      </c>
      <c r="F16330" s="4"/>
    </row>
    <row r="16331" spans="1:6" ht="13.2" x14ac:dyDescent="0.25">
      <c r="A16331" s="5">
        <v>44913.375</v>
      </c>
      <c r="B16331" s="6">
        <v>276.06</v>
      </c>
      <c r="C16331" s="6">
        <v>281.85714000000002</v>
      </c>
      <c r="D16331" s="6">
        <v>2.0567653528308701E-2</v>
      </c>
      <c r="E16331" s="4">
        <f t="shared" si="63"/>
        <v>0.14414344219946099</v>
      </c>
      <c r="F16331" s="4"/>
    </row>
    <row r="16332" spans="1:6" ht="13.2" x14ac:dyDescent="0.25">
      <c r="A16332" s="5">
        <v>44913.416666666664</v>
      </c>
      <c r="B16332" s="6">
        <v>274.08</v>
      </c>
      <c r="C16332" s="6">
        <v>284.84098999999998</v>
      </c>
      <c r="D16332" s="6">
        <v>3.7778937645175197E-2</v>
      </c>
      <c r="E16332" s="4">
        <f t="shared" si="63"/>
        <v>0.14091509200425931</v>
      </c>
      <c r="F16332" s="4"/>
    </row>
    <row r="16333" spans="1:6" ht="13.2" x14ac:dyDescent="0.25">
      <c r="A16333" s="5">
        <v>44913.458333333336</v>
      </c>
      <c r="B16333" s="6">
        <v>276.26</v>
      </c>
      <c r="C16333" s="6">
        <v>285.98513000000003</v>
      </c>
      <c r="D16333" s="6">
        <v>3.4005719108542498E-2</v>
      </c>
      <c r="E16333" s="4">
        <f t="shared" si="63"/>
        <v>0.13693751755724828</v>
      </c>
      <c r="F16333" s="4"/>
    </row>
    <row r="16334" spans="1:6" ht="13.2" x14ac:dyDescent="0.25">
      <c r="A16334" s="5">
        <v>44913.5</v>
      </c>
      <c r="B16334" s="6">
        <v>274.54000000000002</v>
      </c>
      <c r="C16334" s="6">
        <v>285.21713999999997</v>
      </c>
      <c r="D16334" s="6">
        <v>3.7435127496194397E-2</v>
      </c>
      <c r="E16334" s="4">
        <f t="shared" si="63"/>
        <v>0.13300397478778359</v>
      </c>
      <c r="F16334" s="4"/>
    </row>
    <row r="16335" spans="1:6" ht="13.2" x14ac:dyDescent="0.25">
      <c r="A16335" s="5">
        <v>44913.541666666664</v>
      </c>
      <c r="B16335" s="6">
        <v>274.2</v>
      </c>
      <c r="C16335" s="6">
        <v>287.44677000000001</v>
      </c>
      <c r="D16335" s="6">
        <v>4.6084254138601101E-2</v>
      </c>
      <c r="E16335" s="4">
        <f t="shared" si="63"/>
        <v>0.12832321687333664</v>
      </c>
      <c r="F16335" s="4"/>
    </row>
    <row r="16336" spans="1:6" ht="13.2" x14ac:dyDescent="0.25">
      <c r="A16336" s="5">
        <v>44913.583333333336</v>
      </c>
      <c r="B16336" s="6">
        <v>277.7</v>
      </c>
      <c r="C16336" s="6">
        <v>288.99779999999998</v>
      </c>
      <c r="D16336" s="6">
        <v>3.9093031158022602E-2</v>
      </c>
      <c r="E16336" s="4">
        <f t="shared" si="63"/>
        <v>0.12435946925256801</v>
      </c>
      <c r="F16336" s="4"/>
    </row>
    <row r="16337" spans="1:6" ht="13.2" x14ac:dyDescent="0.25">
      <c r="A16337" s="5">
        <v>44913.625</v>
      </c>
      <c r="B16337" s="6">
        <v>293.51</v>
      </c>
      <c r="C16337" s="6">
        <v>265.17446000000001</v>
      </c>
      <c r="D16337" s="6">
        <v>0.106856218355266</v>
      </c>
      <c r="E16337" s="4">
        <f t="shared" si="63"/>
        <v>0.11941685753664742</v>
      </c>
      <c r="F16337" s="4"/>
    </row>
    <row r="16338" spans="1:6" ht="13.2" x14ac:dyDescent="0.25">
      <c r="A16338" s="5">
        <v>44913.666666666664</v>
      </c>
      <c r="B16338" s="6">
        <v>269.22000000000003</v>
      </c>
      <c r="C16338" s="6">
        <v>215.19937999999999</v>
      </c>
      <c r="D16338" s="6">
        <v>0.251025909089515</v>
      </c>
      <c r="E16338" s="4">
        <f t="shared" si="63"/>
        <v>0.11482885814319434</v>
      </c>
      <c r="F16338" s="4"/>
    </row>
    <row r="16339" spans="1:6" ht="13.2" x14ac:dyDescent="0.25">
      <c r="A16339" s="5">
        <v>44913.708333333336</v>
      </c>
      <c r="B16339" s="6">
        <v>192.23</v>
      </c>
      <c r="C16339" s="6">
        <v>167.66318000000001</v>
      </c>
      <c r="D16339" s="6">
        <v>0.14652483628188301</v>
      </c>
      <c r="E16339" s="4">
        <f t="shared" si="63"/>
        <v>0.10016649644624559</v>
      </c>
      <c r="F16339" s="4"/>
    </row>
    <row r="16340" spans="1:6" ht="13.2" x14ac:dyDescent="0.25">
      <c r="A16340" s="5">
        <v>44913.75</v>
      </c>
      <c r="B16340" s="6">
        <v>166.66</v>
      </c>
      <c r="C16340" s="6">
        <v>148.04590999999999</v>
      </c>
      <c r="D16340" s="6">
        <v>0.12573187601062399</v>
      </c>
      <c r="E16340" s="4">
        <f t="shared" si="63"/>
        <v>8.5709569673816488E-2</v>
      </c>
      <c r="F16340" s="4"/>
    </row>
    <row r="16341" spans="1:6" ht="13.2" x14ac:dyDescent="0.25">
      <c r="A16341" s="5">
        <v>44913.791666666664</v>
      </c>
      <c r="B16341" s="6">
        <v>157.74</v>
      </c>
      <c r="C16341" s="6">
        <v>147.62782000000001</v>
      </c>
      <c r="D16341" s="6">
        <v>6.8497793979481594E-2</v>
      </c>
      <c r="E16341" s="4">
        <f t="shared" si="63"/>
        <v>7.4417810881834759E-2</v>
      </c>
      <c r="F16341" s="4"/>
    </row>
    <row r="16342" spans="1:6" ht="13.2" x14ac:dyDescent="0.25">
      <c r="A16342" s="5">
        <v>44913.833333333336</v>
      </c>
      <c r="B16342" s="6">
        <v>143.68</v>
      </c>
      <c r="C16342" s="6">
        <v>148.19619</v>
      </c>
      <c r="D16342" s="6">
        <v>3.0474400185321798E-2</v>
      </c>
      <c r="E16342" s="4">
        <f t="shared" si="63"/>
        <v>6.4958046418011214E-2</v>
      </c>
      <c r="F16342" s="4"/>
    </row>
    <row r="16343" spans="1:6" ht="13.2" x14ac:dyDescent="0.25">
      <c r="A16343" s="5">
        <v>44913.875</v>
      </c>
      <c r="B16343" s="6">
        <v>147.56</v>
      </c>
      <c r="C16343" s="6">
        <v>148.24359000000001</v>
      </c>
      <c r="D16343" s="6">
        <v>4.6112617752984003E-3</v>
      </c>
      <c r="E16343" s="4">
        <f t="shared" si="63"/>
        <v>5.9513963971180493E-2</v>
      </c>
      <c r="F16343" s="4"/>
    </row>
    <row r="16344" spans="1:6" ht="13.2" x14ac:dyDescent="0.25">
      <c r="A16344" s="5">
        <v>44913.916666666664</v>
      </c>
      <c r="B16344" s="6">
        <v>151.07</v>
      </c>
      <c r="C16344" s="6">
        <v>154.22022000000001</v>
      </c>
      <c r="D16344" s="6">
        <v>2.0426763753806199E-2</v>
      </c>
      <c r="E16344" s="4">
        <f t="shared" si="63"/>
        <v>5.9551052807873782E-2</v>
      </c>
      <c r="F16344" s="4"/>
    </row>
    <row r="16345" spans="1:6" ht="13.2" x14ac:dyDescent="0.25">
      <c r="A16345" s="5">
        <v>44913.958333333336</v>
      </c>
      <c r="B16345" s="6">
        <v>156.12</v>
      </c>
      <c r="C16345" s="6">
        <v>175.94753</v>
      </c>
      <c r="D16345" s="6">
        <v>0.112690016165614</v>
      </c>
      <c r="E16345" s="4">
        <f t="shared" ref="E16345:E16599" si="64">AVERAGE(D16322:D16345)</f>
        <v>5.9405739916264362E-2</v>
      </c>
      <c r="F16345" s="4"/>
    </row>
    <row r="16346" spans="1:6" ht="13.2" x14ac:dyDescent="0.25">
      <c r="A16346" s="5">
        <v>44914</v>
      </c>
      <c r="B16346" s="6">
        <v>189.4</v>
      </c>
      <c r="C16346" s="6">
        <v>224.72852</v>
      </c>
      <c r="D16346" s="6">
        <v>0.15720532489601199</v>
      </c>
      <c r="E16346" s="4">
        <f t="shared" si="64"/>
        <v>6.1105212759287313E-2</v>
      </c>
      <c r="F16346" s="4"/>
    </row>
    <row r="16347" spans="1:6" ht="13.2" x14ac:dyDescent="0.25">
      <c r="A16347" s="5">
        <v>44914.041666666664</v>
      </c>
      <c r="B16347" s="6">
        <v>259.43</v>
      </c>
      <c r="C16347" s="6">
        <v>258.14409000000001</v>
      </c>
      <c r="D16347" s="6">
        <v>4.9813652522511798E-3</v>
      </c>
      <c r="E16347" s="4">
        <f t="shared" si="64"/>
        <v>5.801727960222338E-2</v>
      </c>
      <c r="F16347" s="4"/>
    </row>
    <row r="16348" spans="1:6" ht="13.2" x14ac:dyDescent="0.25">
      <c r="A16348" s="5">
        <v>44914.083333333336</v>
      </c>
      <c r="B16348" s="6">
        <v>276.70999999999998</v>
      </c>
      <c r="C16348" s="6">
        <v>272.13556</v>
      </c>
      <c r="D16348" s="6">
        <v>1.68094166010497E-2</v>
      </c>
      <c r="E16348" s="4">
        <f t="shared" si="64"/>
        <v>5.7592024285056581E-2</v>
      </c>
      <c r="F16348" s="4"/>
    </row>
    <row r="16349" spans="1:6" ht="13.2" x14ac:dyDescent="0.25">
      <c r="A16349" s="5">
        <v>44914.125</v>
      </c>
      <c r="B16349" s="6">
        <v>277.51</v>
      </c>
      <c r="C16349" s="6">
        <v>271.70884999999998</v>
      </c>
      <c r="D16349" s="6">
        <v>2.1350611141300699E-2</v>
      </c>
      <c r="E16349" s="4">
        <f t="shared" si="64"/>
        <v>5.7917068434995611E-2</v>
      </c>
      <c r="F16349" s="4"/>
    </row>
    <row r="16350" spans="1:6" ht="13.2" x14ac:dyDescent="0.25">
      <c r="A16350" s="5">
        <v>44914.166666666664</v>
      </c>
      <c r="B16350" s="6">
        <v>285.87</v>
      </c>
      <c r="C16350" s="6">
        <v>272.75531999999998</v>
      </c>
      <c r="D16350" s="6">
        <v>4.8082215224986298E-2</v>
      </c>
      <c r="E16350" s="4">
        <f t="shared" si="64"/>
        <v>5.8717156515357333E-2</v>
      </c>
      <c r="F16350" s="4"/>
    </row>
    <row r="16351" spans="1:6" ht="13.2" x14ac:dyDescent="0.25">
      <c r="A16351" s="5">
        <v>44914.208333333336</v>
      </c>
      <c r="B16351" s="6">
        <v>274.62</v>
      </c>
      <c r="C16351" s="6">
        <v>278.42459000000002</v>
      </c>
      <c r="D16351" s="6">
        <v>1.3664705405510401E-2</v>
      </c>
      <c r="E16351" s="4">
        <f t="shared" si="64"/>
        <v>5.6705594897258592E-2</v>
      </c>
      <c r="F16351" s="4"/>
    </row>
    <row r="16352" spans="1:6" ht="13.2" x14ac:dyDescent="0.25">
      <c r="A16352" s="5">
        <v>44914.25</v>
      </c>
      <c r="B16352" s="6">
        <v>261.79000000000002</v>
      </c>
      <c r="C16352" s="6">
        <v>280.76751000000002</v>
      </c>
      <c r="D16352" s="6">
        <v>6.7591545759692701E-2</v>
      </c>
      <c r="E16352" s="4">
        <f t="shared" si="64"/>
        <v>5.9096123745578155E-2</v>
      </c>
      <c r="F16352" s="4"/>
    </row>
    <row r="16353" spans="1:6" ht="13.2" x14ac:dyDescent="0.25">
      <c r="A16353" s="5">
        <v>44914.291666666664</v>
      </c>
      <c r="B16353" s="6">
        <v>270.39999999999998</v>
      </c>
      <c r="C16353" s="6">
        <v>278.41744999999997</v>
      </c>
      <c r="D16353" s="6">
        <v>2.8796506828145999E-2</v>
      </c>
      <c r="E16353" s="4">
        <f t="shared" si="64"/>
        <v>6.0239872370310248E-2</v>
      </c>
      <c r="F16353" s="4"/>
    </row>
    <row r="16354" spans="1:6" ht="13.2" x14ac:dyDescent="0.25">
      <c r="A16354" s="5">
        <v>44914.333333333336</v>
      </c>
      <c r="B16354" s="6">
        <v>271.64999999999998</v>
      </c>
      <c r="C16354" s="6">
        <v>276.75808000000001</v>
      </c>
      <c r="D16354" s="6">
        <v>1.8456841440726901E-2</v>
      </c>
      <c r="E16354" s="4">
        <f t="shared" si="64"/>
        <v>6.0780930467555422E-2</v>
      </c>
      <c r="F16354" s="4"/>
    </row>
    <row r="16355" spans="1:6" ht="13.2" x14ac:dyDescent="0.25">
      <c r="A16355" s="5">
        <v>44914.375</v>
      </c>
      <c r="B16355" s="6">
        <v>269.10000000000002</v>
      </c>
      <c r="C16355" s="6">
        <v>275.40073999999998</v>
      </c>
      <c r="D16355" s="6">
        <v>2.2878442519798401E-2</v>
      </c>
      <c r="E16355" s="4">
        <f t="shared" si="64"/>
        <v>6.0877213342200816E-2</v>
      </c>
      <c r="F16355" s="4"/>
    </row>
    <row r="16356" spans="1:6" ht="13.2" x14ac:dyDescent="0.25">
      <c r="A16356" s="5">
        <v>44914.416666666664</v>
      </c>
      <c r="B16356" s="6">
        <v>279.95999999999998</v>
      </c>
      <c r="C16356" s="6">
        <v>277.44265999999999</v>
      </c>
      <c r="D16356" s="6">
        <v>9.0733703317290495E-3</v>
      </c>
      <c r="E16356" s="4">
        <f t="shared" si="64"/>
        <v>5.9681148037473895E-2</v>
      </c>
      <c r="F16356" s="4"/>
    </row>
    <row r="16357" spans="1:6" ht="13.2" x14ac:dyDescent="0.25">
      <c r="A16357" s="5">
        <v>44914.458333333336</v>
      </c>
      <c r="B16357" s="6">
        <v>287.33</v>
      </c>
      <c r="C16357" s="6">
        <v>279.81749000000002</v>
      </c>
      <c r="D16357" s="6">
        <v>2.6847892889039701E-2</v>
      </c>
      <c r="E16357" s="4">
        <f t="shared" si="64"/>
        <v>5.9382905278327951E-2</v>
      </c>
      <c r="F16357" s="4"/>
    </row>
    <row r="16358" spans="1:6" ht="13.2" x14ac:dyDescent="0.25">
      <c r="A16358" s="5">
        <v>44914.5</v>
      </c>
      <c r="B16358" s="6">
        <v>288.58999999999997</v>
      </c>
      <c r="C16358" s="6">
        <v>280.36480999999998</v>
      </c>
      <c r="D16358" s="6">
        <v>2.9337455010848099E-2</v>
      </c>
      <c r="E16358" s="4">
        <f t="shared" si="64"/>
        <v>5.9045502258105183E-2</v>
      </c>
      <c r="F16358" s="4"/>
    </row>
    <row r="16359" spans="1:6" ht="13.2" x14ac:dyDescent="0.25">
      <c r="A16359" s="5">
        <v>44914.541666666664</v>
      </c>
      <c r="B16359" s="6">
        <v>287.89</v>
      </c>
      <c r="C16359" s="6">
        <v>280.75950999999998</v>
      </c>
      <c r="D16359" s="6">
        <v>2.5397145051293198E-2</v>
      </c>
      <c r="E16359" s="4">
        <f t="shared" si="64"/>
        <v>5.8183539379467353E-2</v>
      </c>
      <c r="F16359" s="4"/>
    </row>
    <row r="16360" spans="1:6" ht="13.2" x14ac:dyDescent="0.25">
      <c r="A16360" s="5">
        <v>44914.583333333336</v>
      </c>
      <c r="B16360" s="6">
        <v>288.91000000000003</v>
      </c>
      <c r="C16360" s="6">
        <v>278.09733</v>
      </c>
      <c r="D16360" s="6">
        <v>3.8880883897734697E-2</v>
      </c>
      <c r="E16360" s="4">
        <f t="shared" si="64"/>
        <v>5.8174699910288695E-2</v>
      </c>
      <c r="F16360" s="4"/>
    </row>
    <row r="16361" spans="1:6" ht="13.2" x14ac:dyDescent="0.25">
      <c r="A16361" s="5">
        <v>44914.625</v>
      </c>
      <c r="B16361" s="6">
        <v>304.8</v>
      </c>
      <c r="C16361" s="6">
        <v>250.16782000000001</v>
      </c>
      <c r="D16361" s="6">
        <v>0.21838212444749999</v>
      </c>
      <c r="E16361" s="4">
        <f t="shared" si="64"/>
        <v>6.2821612664131776E-2</v>
      </c>
      <c r="F16361" s="4"/>
    </row>
    <row r="16362" spans="1:6" ht="13.2" x14ac:dyDescent="0.25">
      <c r="A16362" s="5">
        <v>44914.666666666664</v>
      </c>
      <c r="B16362" s="6">
        <v>266.2</v>
      </c>
      <c r="C16362" s="6">
        <v>199.19811999999999</v>
      </c>
      <c r="D16362" s="6">
        <v>0.336357993740101</v>
      </c>
      <c r="E16362" s="4">
        <f t="shared" si="64"/>
        <v>6.6377116191239538E-2</v>
      </c>
      <c r="F16362" s="4"/>
    </row>
    <row r="16363" spans="1:6" ht="13.2" x14ac:dyDescent="0.25">
      <c r="A16363" s="5">
        <v>44914.708333333336</v>
      </c>
      <c r="B16363" s="6">
        <v>198.97</v>
      </c>
      <c r="C16363" s="6">
        <v>155.97363999999999</v>
      </c>
      <c r="D16363" s="6">
        <v>0.27566427250143</v>
      </c>
      <c r="E16363" s="4">
        <f t="shared" si="64"/>
        <v>7.1757926033720679E-2</v>
      </c>
      <c r="F16363" s="4"/>
    </row>
    <row r="16364" spans="1:6" ht="13.2" x14ac:dyDescent="0.25">
      <c r="A16364" s="5">
        <v>44914.75</v>
      </c>
      <c r="B16364" s="6">
        <v>177.97</v>
      </c>
      <c r="C16364" s="6">
        <v>142.37871000000001</v>
      </c>
      <c r="D16364" s="6">
        <v>0.24997620781927199</v>
      </c>
      <c r="E16364" s="4">
        <f t="shared" si="64"/>
        <v>7.6934773192414332E-2</v>
      </c>
      <c r="F16364" s="4"/>
    </row>
    <row r="16365" spans="1:6" ht="13.2" x14ac:dyDescent="0.25">
      <c r="A16365" s="5">
        <v>44914.791666666664</v>
      </c>
      <c r="B16365" s="6">
        <v>180.08</v>
      </c>
      <c r="C16365" s="6">
        <v>144.07024000000001</v>
      </c>
      <c r="D16365" s="6">
        <v>0.24994585974174799</v>
      </c>
      <c r="E16365" s="4">
        <f t="shared" si="64"/>
        <v>8.4495109265842097E-2</v>
      </c>
      <c r="F16365" s="4"/>
    </row>
    <row r="16366" spans="1:6" ht="13.2" x14ac:dyDescent="0.25">
      <c r="A16366" s="5">
        <v>44914.833333333336</v>
      </c>
      <c r="B16366" s="6">
        <v>177.93</v>
      </c>
      <c r="C16366" s="6">
        <v>142.98479</v>
      </c>
      <c r="D16366" s="6">
        <v>0.244398092971986</v>
      </c>
      <c r="E16366" s="4">
        <f t="shared" si="64"/>
        <v>9.3408596465286431E-2</v>
      </c>
      <c r="F16366" s="4"/>
    </row>
    <row r="16367" spans="1:6" ht="13.2" x14ac:dyDescent="0.25">
      <c r="A16367" s="5">
        <v>44914.875</v>
      </c>
      <c r="B16367" s="6">
        <v>177.01</v>
      </c>
      <c r="C16367" s="6">
        <v>144.31227000000001</v>
      </c>
      <c r="D16367" s="6">
        <v>0.226576229450205</v>
      </c>
      <c r="E16367" s="4">
        <f t="shared" si="64"/>
        <v>0.10265713678507421</v>
      </c>
      <c r="F16367" s="4"/>
    </row>
    <row r="16368" spans="1:6" ht="13.2" x14ac:dyDescent="0.25">
      <c r="A16368" s="5">
        <v>44914.916666666664</v>
      </c>
      <c r="B16368" s="6">
        <v>179.09</v>
      </c>
      <c r="C16368" s="6">
        <v>156.34953999999999</v>
      </c>
      <c r="D16368" s="6">
        <v>0.14544628657046199</v>
      </c>
      <c r="E16368" s="4">
        <f t="shared" si="64"/>
        <v>0.10786628356910155</v>
      </c>
      <c r="F16368" s="4"/>
    </row>
    <row r="16369" spans="1:6" ht="13.2" x14ac:dyDescent="0.25">
      <c r="A16369" s="5">
        <v>44914.958333333336</v>
      </c>
      <c r="B16369" s="6">
        <v>186.86</v>
      </c>
      <c r="C16369" s="6">
        <v>181.73464999999999</v>
      </c>
      <c r="D16369" s="6">
        <v>2.8202381879295E-2</v>
      </c>
      <c r="E16369" s="4">
        <f t="shared" si="64"/>
        <v>0.10434596547383825</v>
      </c>
      <c r="F16369" s="4"/>
    </row>
    <row r="16370" spans="1:6" ht="13.2" x14ac:dyDescent="0.25">
      <c r="A16370" s="5">
        <v>44915</v>
      </c>
      <c r="B16370" s="6">
        <v>232.55</v>
      </c>
      <c r="C16370" s="6">
        <v>230.96664999999999</v>
      </c>
      <c r="D16370" s="6">
        <v>6.8553187224217101E-3</v>
      </c>
      <c r="E16370" s="4">
        <f t="shared" si="64"/>
        <v>9.8081381883271992E-2</v>
      </c>
      <c r="F16370" s="4"/>
    </row>
    <row r="16371" spans="1:6" ht="13.2" x14ac:dyDescent="0.25">
      <c r="A16371" s="5">
        <v>44915.041666666664</v>
      </c>
      <c r="B16371" s="6">
        <v>292.74</v>
      </c>
      <c r="C16371" s="6">
        <v>263.43110999999999</v>
      </c>
      <c r="D16371" s="6">
        <v>0.111258271659714</v>
      </c>
      <c r="E16371" s="4">
        <f t="shared" si="64"/>
        <v>0.10250958631691627</v>
      </c>
      <c r="F16371" s="4"/>
    </row>
    <row r="16372" spans="1:6" ht="13.2" x14ac:dyDescent="0.25">
      <c r="A16372" s="5">
        <v>44915.083333333336</v>
      </c>
      <c r="B16372" s="6">
        <v>303.33</v>
      </c>
      <c r="C16372" s="6">
        <v>276.82351</v>
      </c>
      <c r="D16372" s="6">
        <v>9.5752308031929703E-2</v>
      </c>
      <c r="E16372" s="4">
        <f t="shared" si="64"/>
        <v>0.10579887345986964</v>
      </c>
      <c r="F16372" s="4"/>
    </row>
    <row r="16373" spans="1:6" ht="13.2" x14ac:dyDescent="0.25">
      <c r="A16373" s="5">
        <v>44915.125</v>
      </c>
      <c r="B16373" s="6">
        <v>304.42</v>
      </c>
      <c r="C16373" s="6">
        <v>273.84177</v>
      </c>
      <c r="D16373" s="6">
        <v>0.111663863405498</v>
      </c>
      <c r="E16373" s="4">
        <f t="shared" si="64"/>
        <v>0.10956192563754451</v>
      </c>
      <c r="F16373" s="4"/>
    </row>
    <row r="16374" spans="1:6" ht="13.2" x14ac:dyDescent="0.25">
      <c r="A16374" s="5">
        <v>44915.166666666664</v>
      </c>
      <c r="B16374" s="6">
        <v>302.66000000000003</v>
      </c>
      <c r="C16374" s="6">
        <v>270.43898999999999</v>
      </c>
      <c r="D16374" s="6">
        <v>0.11914336020852601</v>
      </c>
      <c r="E16374" s="4">
        <f t="shared" si="64"/>
        <v>0.11252280667852532</v>
      </c>
      <c r="F16374" s="4"/>
    </row>
    <row r="16375" spans="1:6" ht="13.2" x14ac:dyDescent="0.25">
      <c r="A16375" s="5">
        <v>44915.208333333336</v>
      </c>
      <c r="B16375" s="6">
        <v>302.94</v>
      </c>
      <c r="C16375" s="6">
        <v>273.11828000000003</v>
      </c>
      <c r="D16375" s="6">
        <v>0.109189762032771</v>
      </c>
      <c r="E16375" s="4">
        <f t="shared" si="64"/>
        <v>0.11650301737132784</v>
      </c>
      <c r="F16375" s="4"/>
    </row>
    <row r="16376" spans="1:6" ht="13.2" x14ac:dyDescent="0.25">
      <c r="A16376" s="5">
        <v>44915.25</v>
      </c>
      <c r="B16376" s="6">
        <v>294.17</v>
      </c>
      <c r="C16376" s="6">
        <v>273.63432</v>
      </c>
      <c r="D16376" s="6">
        <v>7.5047896038771794E-2</v>
      </c>
      <c r="E16376" s="4">
        <f t="shared" si="64"/>
        <v>0.11681369863295614</v>
      </c>
      <c r="F16376" s="4"/>
    </row>
    <row r="16377" spans="1:6" ht="13.2" x14ac:dyDescent="0.25">
      <c r="A16377" s="5">
        <v>44915.291666666664</v>
      </c>
      <c r="B16377" s="6">
        <v>283.66000000000003</v>
      </c>
      <c r="C16377" s="6">
        <v>268.70389</v>
      </c>
      <c r="D16377" s="6">
        <v>5.5660191596035399E-2</v>
      </c>
      <c r="E16377" s="4">
        <f t="shared" si="64"/>
        <v>0.11793301883161818</v>
      </c>
      <c r="F16377" s="4"/>
    </row>
    <row r="16378" spans="1:6" ht="13.2" x14ac:dyDescent="0.25">
      <c r="A16378" s="5">
        <v>44915.333333333336</v>
      </c>
      <c r="B16378" s="6">
        <v>279.61</v>
      </c>
      <c r="C16378" s="6">
        <v>264.88706999999999</v>
      </c>
      <c r="D16378" s="6">
        <v>5.5581912699627103E-2</v>
      </c>
      <c r="E16378" s="4">
        <f t="shared" si="64"/>
        <v>0.11947989680073902</v>
      </c>
      <c r="F16378" s="4"/>
    </row>
    <row r="16379" spans="1:6" ht="13.2" x14ac:dyDescent="0.25">
      <c r="A16379" s="5">
        <v>44915.375</v>
      </c>
      <c r="B16379" s="6">
        <v>292.88</v>
      </c>
      <c r="C16379" s="6">
        <v>262.58006999999998</v>
      </c>
      <c r="D16379" s="6">
        <v>0.11539310656745499</v>
      </c>
      <c r="E16379" s="4">
        <f t="shared" si="64"/>
        <v>0.12333467446939138</v>
      </c>
      <c r="F16379" s="4"/>
    </row>
    <row r="16380" spans="1:6" ht="13.2" x14ac:dyDescent="0.25">
      <c r="A16380" s="5">
        <v>44915.416666666664</v>
      </c>
      <c r="B16380" s="6">
        <v>288</v>
      </c>
      <c r="C16380" s="6">
        <v>263.85606999999999</v>
      </c>
      <c r="D16380" s="6">
        <v>9.15041674046006E-2</v>
      </c>
      <c r="E16380" s="4">
        <f t="shared" si="64"/>
        <v>0.12676929101409437</v>
      </c>
      <c r="F16380" s="4"/>
    </row>
    <row r="16381" spans="1:6" ht="13.2" x14ac:dyDescent="0.25">
      <c r="A16381" s="5">
        <v>44915.458333333336</v>
      </c>
      <c r="B16381" s="6">
        <v>294.93</v>
      </c>
      <c r="C16381" s="6">
        <v>265.59106000000003</v>
      </c>
      <c r="D16381" s="6">
        <v>0.110466594771676</v>
      </c>
      <c r="E16381" s="4">
        <f t="shared" si="64"/>
        <v>0.13025340359253754</v>
      </c>
      <c r="F16381" s="4"/>
    </row>
    <row r="16382" spans="1:6" ht="13.2" x14ac:dyDescent="0.25">
      <c r="A16382" s="5">
        <v>44915.5</v>
      </c>
      <c r="B16382" s="6">
        <v>295.56</v>
      </c>
      <c r="C16382" s="6">
        <v>265.52945</v>
      </c>
      <c r="D16382" s="6">
        <v>0.113096871175683</v>
      </c>
      <c r="E16382" s="4">
        <f t="shared" si="64"/>
        <v>0.13374337926607233</v>
      </c>
      <c r="F16382" s="4"/>
    </row>
    <row r="16383" spans="1:6" ht="13.2" x14ac:dyDescent="0.25">
      <c r="A16383" s="5">
        <v>44915.541666666664</v>
      </c>
      <c r="B16383" s="6">
        <v>300.77</v>
      </c>
      <c r="C16383" s="6">
        <v>265.00736999999998</v>
      </c>
      <c r="D16383" s="6">
        <v>0.13494956762900501</v>
      </c>
      <c r="E16383" s="4">
        <f t="shared" si="64"/>
        <v>0.13830806354014363</v>
      </c>
      <c r="F16383" s="4"/>
    </row>
    <row r="16384" spans="1:6" ht="13.2" x14ac:dyDescent="0.25">
      <c r="A16384" s="5">
        <v>44915.583333333336</v>
      </c>
      <c r="B16384" s="6">
        <v>290.35000000000002</v>
      </c>
      <c r="C16384" s="6">
        <v>261.68214</v>
      </c>
      <c r="D16384" s="6">
        <v>0.109552222402339</v>
      </c>
      <c r="E16384" s="4">
        <f t="shared" si="64"/>
        <v>0.14125270264450215</v>
      </c>
      <c r="F16384" s="4"/>
    </row>
    <row r="16385" spans="1:6" ht="13.2" x14ac:dyDescent="0.25">
      <c r="A16385" s="5">
        <v>44915.625</v>
      </c>
      <c r="B16385" s="6">
        <v>287.16000000000003</v>
      </c>
      <c r="C16385" s="6">
        <v>236.80734000000001</v>
      </c>
      <c r="D16385" s="6">
        <v>0.21263133144437099</v>
      </c>
      <c r="E16385" s="4">
        <f t="shared" si="64"/>
        <v>0.14101308626937178</v>
      </c>
      <c r="F16385" s="4"/>
    </row>
    <row r="16386" spans="1:6" ht="13.2" x14ac:dyDescent="0.25">
      <c r="A16386" s="5">
        <v>44915.666666666664</v>
      </c>
      <c r="B16386" s="6">
        <v>266.58</v>
      </c>
      <c r="C16386" s="6">
        <v>192.85486</v>
      </c>
      <c r="D16386" s="6">
        <v>0.38228302880207399</v>
      </c>
      <c r="E16386" s="4">
        <f t="shared" si="64"/>
        <v>0.142926629396954</v>
      </c>
      <c r="F16386" s="4"/>
    </row>
    <row r="16387" spans="1:6" ht="13.2" x14ac:dyDescent="0.25">
      <c r="A16387" s="5">
        <v>44915.708333333336</v>
      </c>
      <c r="B16387" s="6">
        <v>242.09</v>
      </c>
      <c r="C16387" s="6">
        <v>155.17571000000001</v>
      </c>
      <c r="D16387" s="6">
        <v>0.56010241551335505</v>
      </c>
      <c r="E16387" s="4">
        <f t="shared" si="64"/>
        <v>0.15477821868911754</v>
      </c>
      <c r="F16387" s="4"/>
    </row>
    <row r="16388" spans="1:6" ht="13.2" x14ac:dyDescent="0.25">
      <c r="A16388" s="5">
        <v>44915.75</v>
      </c>
      <c r="B16388" s="6">
        <v>220.26</v>
      </c>
      <c r="C16388" s="6">
        <v>142.92587</v>
      </c>
      <c r="D16388" s="6">
        <v>0.54107860249512496</v>
      </c>
      <c r="E16388" s="4">
        <f t="shared" si="64"/>
        <v>0.16690748513394474</v>
      </c>
      <c r="F16388" s="4"/>
    </row>
    <row r="16389" spans="1:6" ht="13.2" x14ac:dyDescent="0.25">
      <c r="A16389" s="5">
        <v>44915.791666666664</v>
      </c>
      <c r="B16389" s="6">
        <v>202.79</v>
      </c>
      <c r="C16389" s="6">
        <v>145.01069000000001</v>
      </c>
      <c r="D16389" s="6">
        <v>0.39844862471863202</v>
      </c>
      <c r="E16389" s="4">
        <f t="shared" si="64"/>
        <v>0.17309510034131492</v>
      </c>
      <c r="F16389" s="4"/>
    </row>
    <row r="16390" spans="1:6" ht="13.2" x14ac:dyDescent="0.25">
      <c r="A16390" s="5">
        <v>44915.833333333336</v>
      </c>
      <c r="B16390" s="6">
        <v>191.89</v>
      </c>
      <c r="C16390" s="6">
        <v>145.70367999999999</v>
      </c>
      <c r="D16390" s="6">
        <v>0.31698801293145101</v>
      </c>
      <c r="E16390" s="4">
        <f t="shared" si="64"/>
        <v>0.17611968033962597</v>
      </c>
      <c r="F16390" s="4"/>
    </row>
    <row r="16391" spans="1:6" ht="13.2" x14ac:dyDescent="0.25">
      <c r="A16391" s="5">
        <v>44915.875</v>
      </c>
      <c r="B16391" s="6">
        <v>177.08</v>
      </c>
      <c r="C16391" s="6">
        <v>149.03219999999999</v>
      </c>
      <c r="D16391" s="6">
        <v>0.188199597134042</v>
      </c>
      <c r="E16391" s="4">
        <f t="shared" si="64"/>
        <v>0.1745206539931192</v>
      </c>
      <c r="F16391" s="4"/>
    </row>
    <row r="16392" spans="1:6" ht="13.2" x14ac:dyDescent="0.25">
      <c r="A16392" s="5">
        <v>44915.916666666664</v>
      </c>
      <c r="B16392" s="6">
        <v>165.49</v>
      </c>
      <c r="C16392" s="6">
        <v>162.90231</v>
      </c>
      <c r="D16392" s="6">
        <v>1.5884919004524899E-2</v>
      </c>
      <c r="E16392" s="4">
        <f t="shared" si="64"/>
        <v>0.16912226367787178</v>
      </c>
      <c r="F16392" s="4"/>
    </row>
    <row r="16393" spans="1:6" ht="13.2" x14ac:dyDescent="0.25">
      <c r="A16393" s="5">
        <v>44915.958333333336</v>
      </c>
      <c r="B16393" s="6">
        <v>171.36</v>
      </c>
      <c r="C16393" s="6">
        <v>189.72173000000001</v>
      </c>
      <c r="D16393" s="6">
        <v>9.6782429719568699E-2</v>
      </c>
      <c r="E16393" s="4">
        <f t="shared" si="64"/>
        <v>0.17197976567121653</v>
      </c>
      <c r="F16393" s="4"/>
    </row>
    <row r="16394" spans="1:6" ht="13.2" x14ac:dyDescent="0.25">
      <c r="A16394" s="5">
        <v>44916</v>
      </c>
      <c r="B16394" s="6">
        <v>211.78</v>
      </c>
      <c r="C16394" s="6">
        <v>226.63415000000001</v>
      </c>
      <c r="D16394" s="6">
        <v>6.5542417151166293E-2</v>
      </c>
      <c r="E16394" s="4">
        <f t="shared" si="64"/>
        <v>0.1744250614390809</v>
      </c>
      <c r="F16394" s="4"/>
    </row>
    <row r="16395" spans="1:6" ht="13.2" x14ac:dyDescent="0.25">
      <c r="A16395" s="5">
        <v>44916.041666666664</v>
      </c>
      <c r="B16395" s="6">
        <v>283.33999999999997</v>
      </c>
      <c r="C16395" s="6">
        <v>254.71252999999999</v>
      </c>
      <c r="D16395" s="6">
        <v>0.112391290683658</v>
      </c>
      <c r="E16395" s="4">
        <f t="shared" si="64"/>
        <v>0.17447227056507861</v>
      </c>
      <c r="F16395" s="4"/>
    </row>
    <row r="16396" spans="1:6" ht="13.2" x14ac:dyDescent="0.25">
      <c r="A16396" s="5">
        <v>44916.083333333336</v>
      </c>
      <c r="B16396" s="6">
        <v>300.77999999999997</v>
      </c>
      <c r="C16396" s="6">
        <v>265.38499000000002</v>
      </c>
      <c r="D16396" s="6">
        <v>0.13337231318169099</v>
      </c>
      <c r="E16396" s="4">
        <f t="shared" si="64"/>
        <v>0.17603977077965194</v>
      </c>
      <c r="F16396" s="4"/>
    </row>
    <row r="16397" spans="1:6" ht="13.2" x14ac:dyDescent="0.25">
      <c r="A16397" s="5">
        <v>44916.125</v>
      </c>
      <c r="B16397" s="6">
        <v>296.41000000000003</v>
      </c>
      <c r="C16397" s="6">
        <v>262.09939000000003</v>
      </c>
      <c r="D16397" s="6">
        <v>0.13090686704764901</v>
      </c>
      <c r="E16397" s="4">
        <f t="shared" si="64"/>
        <v>0.17684156259807493</v>
      </c>
      <c r="F16397" s="4"/>
    </row>
    <row r="16398" spans="1:6" ht="13.2" x14ac:dyDescent="0.25">
      <c r="A16398" s="5">
        <v>44916.166666666664</v>
      </c>
      <c r="B16398" s="6">
        <v>288.45</v>
      </c>
      <c r="C16398" s="6">
        <v>256.47447</v>
      </c>
      <c r="D16398" s="6">
        <v>0.124673344680271</v>
      </c>
      <c r="E16398" s="4">
        <f t="shared" si="64"/>
        <v>0.17707197861773091</v>
      </c>
      <c r="F16398" s="4"/>
    </row>
    <row r="16399" spans="1:6" ht="13.2" x14ac:dyDescent="0.25">
      <c r="A16399" s="5">
        <v>44916.208333333336</v>
      </c>
      <c r="B16399" s="6">
        <v>288.16000000000003</v>
      </c>
      <c r="C16399" s="6">
        <v>255.2278</v>
      </c>
      <c r="D16399" s="6">
        <v>0.12903061500353799</v>
      </c>
      <c r="E16399" s="4">
        <f t="shared" si="64"/>
        <v>0.17789868082484619</v>
      </c>
      <c r="F16399" s="4"/>
    </row>
    <row r="16400" spans="1:6" ht="13.2" x14ac:dyDescent="0.25">
      <c r="A16400" s="5">
        <v>44916.25</v>
      </c>
      <c r="B16400" s="6">
        <v>280.88</v>
      </c>
      <c r="C16400" s="6">
        <v>253.35142999999999</v>
      </c>
      <c r="D16400" s="6">
        <v>0.108657646021575</v>
      </c>
      <c r="E16400" s="4">
        <f t="shared" si="64"/>
        <v>0.1792990870741297</v>
      </c>
      <c r="F16400" s="4"/>
    </row>
    <row r="16401" spans="1:6" ht="13.2" x14ac:dyDescent="0.25">
      <c r="A16401" s="5">
        <v>44916.291666666664</v>
      </c>
      <c r="B16401" s="6">
        <v>283.02999999999997</v>
      </c>
      <c r="C16401" s="6">
        <v>247.52548999999999</v>
      </c>
      <c r="D16401" s="6">
        <v>0.143437793012751</v>
      </c>
      <c r="E16401" s="4">
        <f t="shared" si="64"/>
        <v>0.18295648713315951</v>
      </c>
      <c r="F16401" s="4"/>
    </row>
    <row r="16402" spans="1:6" ht="13.2" x14ac:dyDescent="0.25">
      <c r="A16402" s="5">
        <v>44916.333333333336</v>
      </c>
      <c r="B16402" s="6">
        <v>285.14999999999998</v>
      </c>
      <c r="C16402" s="6">
        <v>243.99617000000001</v>
      </c>
      <c r="D16402" s="6">
        <v>0.16866588520631201</v>
      </c>
      <c r="E16402" s="4">
        <f t="shared" si="64"/>
        <v>0.18766831932093805</v>
      </c>
      <c r="F16402" s="4"/>
    </row>
    <row r="16403" spans="1:6" ht="13.2" x14ac:dyDescent="0.25">
      <c r="A16403" s="5">
        <v>44916.375</v>
      </c>
      <c r="B16403" s="6">
        <v>292.29000000000002</v>
      </c>
      <c r="C16403" s="6">
        <v>242.70205000000001</v>
      </c>
      <c r="D16403" s="6">
        <v>0.20431615637362699</v>
      </c>
      <c r="E16403" s="4">
        <f t="shared" si="64"/>
        <v>0.19137344639619522</v>
      </c>
      <c r="F16403" s="4"/>
    </row>
    <row r="16404" spans="1:6" ht="13.2" x14ac:dyDescent="0.25">
      <c r="A16404" s="5">
        <v>44916.416666666664</v>
      </c>
      <c r="B16404" s="6">
        <v>299.23</v>
      </c>
      <c r="C16404" s="6">
        <v>243.74797000000001</v>
      </c>
      <c r="D16404" s="6">
        <v>0.227620480285435</v>
      </c>
      <c r="E16404" s="4">
        <f t="shared" si="64"/>
        <v>0.19704495943289668</v>
      </c>
      <c r="F16404" s="4"/>
    </row>
    <row r="16405" spans="1:6" ht="13.2" x14ac:dyDescent="0.25">
      <c r="A16405" s="5">
        <v>44916.458333333336</v>
      </c>
      <c r="B16405" s="6">
        <v>300.20999999999998</v>
      </c>
      <c r="C16405" s="6">
        <v>245.26938999999999</v>
      </c>
      <c r="D16405" s="6">
        <v>0.224001087131174</v>
      </c>
      <c r="E16405" s="4">
        <f t="shared" si="64"/>
        <v>0.20177556328120907</v>
      </c>
      <c r="F16405" s="4"/>
    </row>
    <row r="16406" spans="1:6" ht="13.2" x14ac:dyDescent="0.25">
      <c r="A16406" s="5">
        <v>44916.5</v>
      </c>
      <c r="B16406" s="6">
        <v>297.69</v>
      </c>
      <c r="C16406" s="6">
        <v>247.91263000000001</v>
      </c>
      <c r="D16406" s="6">
        <v>0.20078593817507301</v>
      </c>
      <c r="E16406" s="4">
        <f t="shared" si="64"/>
        <v>0.20542927440618367</v>
      </c>
      <c r="F16406" s="4"/>
    </row>
    <row r="16407" spans="1:6" ht="13.2" x14ac:dyDescent="0.25">
      <c r="A16407" s="5">
        <v>44916.541666666664</v>
      </c>
      <c r="B16407" s="6">
        <v>292.55</v>
      </c>
      <c r="C16407" s="6">
        <v>250.57252</v>
      </c>
      <c r="D16407" s="6">
        <v>0.16752627143630899</v>
      </c>
      <c r="E16407" s="4">
        <f t="shared" si="64"/>
        <v>0.20678663706482134</v>
      </c>
      <c r="F16407" s="4"/>
    </row>
    <row r="16408" spans="1:6" ht="13.2" x14ac:dyDescent="0.25">
      <c r="A16408" s="5">
        <v>44916.583333333336</v>
      </c>
      <c r="B16408" s="6">
        <v>301.47000000000003</v>
      </c>
      <c r="C16408" s="6">
        <v>246.51795000000001</v>
      </c>
      <c r="D16408" s="6">
        <v>0.22291297651955899</v>
      </c>
      <c r="E16408" s="4">
        <f t="shared" si="64"/>
        <v>0.2115100018197055</v>
      </c>
      <c r="F16408" s="4"/>
    </row>
    <row r="16409" spans="1:6" ht="13.2" x14ac:dyDescent="0.25">
      <c r="A16409" s="5">
        <v>44916.625</v>
      </c>
      <c r="B16409" s="6">
        <v>309.29000000000002</v>
      </c>
      <c r="C16409" s="6">
        <v>223.39044999999999</v>
      </c>
      <c r="D16409" s="6">
        <v>0.384526509526257</v>
      </c>
      <c r="E16409" s="4">
        <f t="shared" si="64"/>
        <v>0.21867230090645076</v>
      </c>
      <c r="F16409" s="4"/>
    </row>
    <row r="16410" spans="1:6" ht="13.2" x14ac:dyDescent="0.25">
      <c r="A16410" s="5">
        <v>44916.666666666664</v>
      </c>
      <c r="B16410" s="6">
        <v>269.14999999999998</v>
      </c>
      <c r="C16410" s="6">
        <v>187.75468000000001</v>
      </c>
      <c r="D16410" s="6">
        <v>0.43351952665041399</v>
      </c>
      <c r="E16410" s="4">
        <f t="shared" si="64"/>
        <v>0.22080715498346493</v>
      </c>
      <c r="F16410" s="4"/>
    </row>
    <row r="16411" spans="1:6" ht="13.2" x14ac:dyDescent="0.25">
      <c r="A16411" s="5">
        <v>44916.708333333336</v>
      </c>
      <c r="B16411" s="6">
        <v>224.27</v>
      </c>
      <c r="C16411" s="6">
        <v>158.11682999999999</v>
      </c>
      <c r="D16411" s="6">
        <v>0.41838158531258102</v>
      </c>
      <c r="E16411" s="4">
        <f t="shared" si="64"/>
        <v>0.21490212039176601</v>
      </c>
      <c r="F16411" s="4"/>
    </row>
    <row r="16412" spans="1:6" ht="13.2" x14ac:dyDescent="0.25">
      <c r="A16412" s="5">
        <v>44916.75</v>
      </c>
      <c r="B16412" s="6">
        <v>205.42</v>
      </c>
      <c r="C16412" s="6">
        <v>147.61411000000001</v>
      </c>
      <c r="D16412" s="6">
        <v>0.39160138553150398</v>
      </c>
      <c r="E16412" s="4">
        <f t="shared" si="64"/>
        <v>0.20867390301828179</v>
      </c>
      <c r="F16412" s="4"/>
    </row>
    <row r="16413" spans="1:6" ht="13.2" x14ac:dyDescent="0.25">
      <c r="A16413" s="5">
        <v>44916.791666666664</v>
      </c>
      <c r="B16413" s="6">
        <v>199.34</v>
      </c>
      <c r="C16413" s="6">
        <v>148.37016</v>
      </c>
      <c r="D16413" s="6">
        <v>0.34353161039928698</v>
      </c>
      <c r="E16413" s="4">
        <f t="shared" si="64"/>
        <v>0.20638569408830909</v>
      </c>
      <c r="F16413" s="4"/>
    </row>
    <row r="16414" spans="1:6" ht="13.2" x14ac:dyDescent="0.25">
      <c r="A16414" s="5">
        <v>44916.833333333336</v>
      </c>
      <c r="B16414" s="6">
        <v>197.04</v>
      </c>
      <c r="C16414" s="6">
        <v>149.21742</v>
      </c>
      <c r="D16414" s="6">
        <v>0.32048925654926802</v>
      </c>
      <c r="E16414" s="4">
        <f t="shared" si="64"/>
        <v>0.20653157923905149</v>
      </c>
      <c r="F16414" s="4"/>
    </row>
    <row r="16415" spans="1:6" ht="13.2" x14ac:dyDescent="0.25">
      <c r="A16415" s="5">
        <v>44916.875</v>
      </c>
      <c r="B16415" s="6">
        <v>190.29</v>
      </c>
      <c r="C16415" s="6">
        <v>151.50439</v>
      </c>
      <c r="D16415" s="6">
        <v>0.25600320888391398</v>
      </c>
      <c r="E16415" s="4">
        <f t="shared" si="64"/>
        <v>0.20935672972862948</v>
      </c>
      <c r="F16415" s="4"/>
    </row>
    <row r="16416" spans="1:6" ht="13.2" x14ac:dyDescent="0.25">
      <c r="A16416" s="5">
        <v>44916.916666666664</v>
      </c>
      <c r="B16416" s="6">
        <v>188.83</v>
      </c>
      <c r="C16416" s="6">
        <v>162.41446999999999</v>
      </c>
      <c r="D16416" s="6">
        <v>0.162642712807547</v>
      </c>
      <c r="E16416" s="4">
        <f t="shared" si="64"/>
        <v>0.21547163780375542</v>
      </c>
      <c r="F16416" s="4"/>
    </row>
    <row r="16417" spans="1:6" ht="13.2" x14ac:dyDescent="0.25">
      <c r="A16417" s="5">
        <v>44916.958333333336</v>
      </c>
      <c r="B16417" s="6">
        <v>196.53</v>
      </c>
      <c r="C16417" s="6">
        <v>187.34389999999999</v>
      </c>
      <c r="D16417" s="6">
        <v>4.9033355236012502E-2</v>
      </c>
      <c r="E16417" s="4">
        <f t="shared" si="64"/>
        <v>0.21348209303360724</v>
      </c>
      <c r="F16417" s="4"/>
    </row>
    <row r="16418" spans="1:6" ht="13.2" x14ac:dyDescent="0.25">
      <c r="A16418" s="5">
        <v>44914</v>
      </c>
      <c r="B16418" s="6">
        <v>189.4</v>
      </c>
      <c r="C16418" s="6">
        <v>196.20693</v>
      </c>
      <c r="D16418" s="6">
        <v>3.4692607442560697E-2</v>
      </c>
      <c r="E16418" s="4">
        <f t="shared" si="64"/>
        <v>0.21219668429574867</v>
      </c>
      <c r="F16418" s="4"/>
    </row>
    <row r="16419" spans="1:6" ht="13.2" x14ac:dyDescent="0.25">
      <c r="A16419" s="5">
        <v>44914.041666666664</v>
      </c>
      <c r="B16419" s="6">
        <v>259.43</v>
      </c>
      <c r="C16419" s="6">
        <v>245.04150999999999</v>
      </c>
      <c r="D16419" s="6">
        <v>5.8718582006779201E-2</v>
      </c>
      <c r="E16419" s="4">
        <f t="shared" si="64"/>
        <v>0.20996032143421206</v>
      </c>
      <c r="F16419" s="4"/>
    </row>
    <row r="16420" spans="1:6" ht="13.2" x14ac:dyDescent="0.25">
      <c r="A16420" s="5">
        <v>44914.083333333336</v>
      </c>
      <c r="B16420" s="6">
        <v>276.70999999999998</v>
      </c>
      <c r="C16420" s="6">
        <v>275.45740999999998</v>
      </c>
      <c r="D16420" s="6">
        <v>4.5473091466299497E-3</v>
      </c>
      <c r="E16420" s="4">
        <f t="shared" si="64"/>
        <v>0.20459261293275119</v>
      </c>
      <c r="F16420" s="4"/>
    </row>
    <row r="16421" spans="1:6" ht="13.2" x14ac:dyDescent="0.25">
      <c r="A16421" s="5">
        <v>44914.125</v>
      </c>
      <c r="B16421" s="6">
        <v>277.51</v>
      </c>
      <c r="C16421" s="6">
        <v>281.21821999999997</v>
      </c>
      <c r="D16421" s="6">
        <v>1.3186272212376501E-2</v>
      </c>
      <c r="E16421" s="4">
        <f t="shared" si="64"/>
        <v>0.19968758814794818</v>
      </c>
      <c r="F16421" s="4"/>
    </row>
    <row r="16422" spans="1:6" ht="13.2" x14ac:dyDescent="0.25">
      <c r="A16422" s="5">
        <v>44914.166666666664</v>
      </c>
      <c r="B16422" s="6">
        <v>285.87</v>
      </c>
      <c r="C16422" s="6">
        <v>279.01164999999997</v>
      </c>
      <c r="D16422" s="6">
        <v>2.45808732359384E-2</v>
      </c>
      <c r="E16422" s="4">
        <f t="shared" si="64"/>
        <v>0.19551706850443429</v>
      </c>
      <c r="F16422" s="4"/>
    </row>
    <row r="16423" spans="1:6" ht="13.2" x14ac:dyDescent="0.25">
      <c r="A16423" s="5">
        <v>44914.208333333336</v>
      </c>
      <c r="B16423" s="6">
        <v>274.62</v>
      </c>
      <c r="C16423" s="6">
        <v>281.94916999999998</v>
      </c>
      <c r="D16423" s="6">
        <v>2.5994650028584799E-2</v>
      </c>
      <c r="E16423" s="4">
        <f t="shared" si="64"/>
        <v>0.19122390329714456</v>
      </c>
      <c r="F16423" s="4"/>
    </row>
    <row r="16424" spans="1:6" ht="13.2" x14ac:dyDescent="0.25">
      <c r="A16424" s="5">
        <v>44914.25</v>
      </c>
      <c r="B16424" s="6">
        <v>261.79000000000002</v>
      </c>
      <c r="C16424" s="6">
        <v>284.96884999999997</v>
      </c>
      <c r="D16424" s="6">
        <v>8.1338188366903805E-2</v>
      </c>
      <c r="E16424" s="4">
        <f t="shared" si="64"/>
        <v>0.19008559256153326</v>
      </c>
      <c r="F16424" s="4"/>
    </row>
    <row r="16425" spans="1:6" ht="13.2" x14ac:dyDescent="0.25">
      <c r="A16425" s="5">
        <v>44914.291666666664</v>
      </c>
      <c r="B16425" s="6">
        <v>270.39999999999998</v>
      </c>
      <c r="C16425" s="6">
        <v>283.70256000000001</v>
      </c>
      <c r="D16425" s="6">
        <v>4.6889108085595099E-2</v>
      </c>
      <c r="E16425" s="4">
        <f t="shared" si="64"/>
        <v>0.18606273068956838</v>
      </c>
      <c r="F16425" s="4"/>
    </row>
    <row r="16426" spans="1:6" ht="13.2" x14ac:dyDescent="0.25">
      <c r="A16426" s="5">
        <v>44914.333333333336</v>
      </c>
      <c r="B16426" s="6">
        <v>271.64999999999998</v>
      </c>
      <c r="C16426" s="6">
        <v>280.19538999999997</v>
      </c>
      <c r="D16426" s="6">
        <v>3.0497967864496201E-2</v>
      </c>
      <c r="E16426" s="4">
        <f t="shared" si="64"/>
        <v>0.18030573413365944</v>
      </c>
      <c r="F16426" s="4"/>
    </row>
    <row r="16427" spans="1:6" ht="13.2" x14ac:dyDescent="0.25">
      <c r="A16427" s="5">
        <v>44914.375</v>
      </c>
      <c r="B16427" s="6">
        <v>269.10000000000002</v>
      </c>
      <c r="C16427" s="6">
        <v>276.12785000000002</v>
      </c>
      <c r="D16427" s="6">
        <v>2.5451434905968299E-2</v>
      </c>
      <c r="E16427" s="4">
        <f t="shared" si="64"/>
        <v>0.17285303740584035</v>
      </c>
      <c r="F16427" s="4"/>
    </row>
    <row r="16428" spans="1:6" ht="13.2" x14ac:dyDescent="0.25">
      <c r="A16428" s="5">
        <v>44914.416666666664</v>
      </c>
      <c r="B16428" s="6">
        <v>279.95999999999998</v>
      </c>
      <c r="C16428" s="6">
        <v>277.23595999999998</v>
      </c>
      <c r="D16428" s="6">
        <v>9.8257094786693699E-3</v>
      </c>
      <c r="E16428" s="4">
        <f t="shared" si="64"/>
        <v>0.16377825528889178</v>
      </c>
      <c r="F16428" s="4"/>
    </row>
    <row r="16429" spans="1:6" ht="13.2" x14ac:dyDescent="0.25">
      <c r="A16429" s="5">
        <v>44914.458333333336</v>
      </c>
      <c r="B16429" s="6">
        <v>287.33</v>
      </c>
      <c r="C16429" s="6">
        <v>278.89195999999998</v>
      </c>
      <c r="D16429" s="6">
        <v>3.0255587145645899E-2</v>
      </c>
      <c r="E16429" s="4">
        <f t="shared" si="64"/>
        <v>0.15570552612282809</v>
      </c>
      <c r="F16429" s="4"/>
    </row>
    <row r="16430" spans="1:6" ht="13.2" x14ac:dyDescent="0.25">
      <c r="A16430" s="5">
        <v>44914.5</v>
      </c>
      <c r="B16430" s="6">
        <v>288.58999999999997</v>
      </c>
      <c r="C16430" s="6">
        <v>278.11390999999998</v>
      </c>
      <c r="D16430" s="6">
        <v>3.7668342442850097E-2</v>
      </c>
      <c r="E16430" s="4">
        <f t="shared" si="64"/>
        <v>0.14890895963398545</v>
      </c>
      <c r="F16430" s="4"/>
    </row>
    <row r="16431" spans="1:6" ht="13.2" x14ac:dyDescent="0.25">
      <c r="A16431" s="5">
        <v>44914.541666666664</v>
      </c>
      <c r="B16431" s="6">
        <v>287.89</v>
      </c>
      <c r="C16431" s="6">
        <v>279.02336000000003</v>
      </c>
      <c r="D16431" s="6">
        <v>3.1777411038272703E-2</v>
      </c>
      <c r="E16431" s="4">
        <f t="shared" si="64"/>
        <v>0.14325275711740063</v>
      </c>
      <c r="F16431" s="4"/>
    </row>
    <row r="16432" spans="1:6" ht="13.2" x14ac:dyDescent="0.25">
      <c r="A16432" s="5">
        <v>44914.583333333336</v>
      </c>
      <c r="B16432" s="6">
        <v>288.91000000000003</v>
      </c>
      <c r="C16432" s="6">
        <v>283.53444999999999</v>
      </c>
      <c r="D16432" s="6">
        <v>1.8959071816493599E-2</v>
      </c>
      <c r="E16432" s="4">
        <f t="shared" si="64"/>
        <v>0.13475467775477287</v>
      </c>
      <c r="F16432" s="4"/>
    </row>
    <row r="16433" spans="1:6" ht="13.2" x14ac:dyDescent="0.25">
      <c r="A16433" s="5">
        <v>44914.625</v>
      </c>
      <c r="B16433" s="6">
        <v>304.8</v>
      </c>
      <c r="C16433" s="6">
        <v>270.26062999999999</v>
      </c>
      <c r="D16433" s="6">
        <v>0.12780022750631501</v>
      </c>
      <c r="E16433" s="4">
        <f t="shared" si="64"/>
        <v>0.12405774933727533</v>
      </c>
      <c r="F16433" s="4"/>
    </row>
    <row r="16434" spans="1:6" ht="13.2" x14ac:dyDescent="0.25">
      <c r="A16434" s="5">
        <v>44914.666666666664</v>
      </c>
      <c r="B16434" s="6">
        <v>266.2</v>
      </c>
      <c r="C16434" s="6">
        <v>230.26115999999999</v>
      </c>
      <c r="D16434" s="6">
        <v>0.15607860222714001</v>
      </c>
      <c r="E16434" s="4">
        <f t="shared" si="64"/>
        <v>0.11249771081963887</v>
      </c>
      <c r="F16434" s="4"/>
    </row>
    <row r="16435" spans="1:6" ht="13.2" x14ac:dyDescent="0.25">
      <c r="A16435" s="5">
        <v>44914.708333333336</v>
      </c>
      <c r="B16435" s="6">
        <v>198.97</v>
      </c>
      <c r="C16435" s="6">
        <v>180.50407999999999</v>
      </c>
      <c r="D16435" s="6">
        <v>0.102301953507089</v>
      </c>
      <c r="E16435" s="4">
        <f t="shared" si="64"/>
        <v>9.9327726161076699E-2</v>
      </c>
      <c r="F16435" s="4"/>
    </row>
    <row r="16436" spans="1:6" ht="13.2" x14ac:dyDescent="0.25">
      <c r="A16436" s="5">
        <v>44914.75</v>
      </c>
      <c r="B16436" s="6">
        <v>177.97</v>
      </c>
      <c r="C16436" s="6">
        <v>148.98634000000001</v>
      </c>
      <c r="D16436" s="6">
        <v>0.19453904297534899</v>
      </c>
      <c r="E16436" s="4">
        <f t="shared" si="64"/>
        <v>9.1116795221236904E-2</v>
      </c>
      <c r="F16436" s="4"/>
    </row>
    <row r="16437" spans="1:6" ht="13.2" x14ac:dyDescent="0.25">
      <c r="A16437" s="5">
        <v>44914.791666666664</v>
      </c>
      <c r="B16437" s="6">
        <v>180.08</v>
      </c>
      <c r="C16437" s="6">
        <v>138.46297000000001</v>
      </c>
      <c r="D16437" s="6">
        <v>0.30056433138766198</v>
      </c>
      <c r="E16437" s="4">
        <f t="shared" si="64"/>
        <v>8.9326491929085872E-2</v>
      </c>
      <c r="F16437" s="4"/>
    </row>
    <row r="16438" spans="1:6" ht="13.2" x14ac:dyDescent="0.25">
      <c r="A16438" s="5">
        <v>44914.833333333336</v>
      </c>
      <c r="B16438" s="6">
        <v>177.93</v>
      </c>
      <c r="C16438" s="6">
        <v>135.81108</v>
      </c>
      <c r="D16438" s="6">
        <v>0.31012874649108102</v>
      </c>
      <c r="E16438" s="4">
        <f t="shared" si="64"/>
        <v>8.8894804009994763E-2</v>
      </c>
      <c r="F16438" s="4"/>
    </row>
    <row r="16439" spans="1:6" ht="13.2" x14ac:dyDescent="0.25">
      <c r="A16439" s="5">
        <v>44914.875</v>
      </c>
      <c r="B16439" s="6">
        <v>177.01</v>
      </c>
      <c r="C16439" s="6">
        <v>135.98087000000001</v>
      </c>
      <c r="D16439" s="6">
        <v>0.301727220895115</v>
      </c>
      <c r="E16439" s="4">
        <f t="shared" si="64"/>
        <v>9.0799971177128139E-2</v>
      </c>
      <c r="F16439" s="4"/>
    </row>
    <row r="16440" spans="1:6" ht="13.2" x14ac:dyDescent="0.25">
      <c r="A16440" s="5">
        <v>44914.916666666664</v>
      </c>
      <c r="B16440" s="6">
        <v>179.09</v>
      </c>
      <c r="C16440" s="6">
        <v>137.87975</v>
      </c>
      <c r="D16440" s="6">
        <v>0.29888544184334498</v>
      </c>
      <c r="E16440" s="4">
        <f t="shared" si="64"/>
        <v>9.6476751553619719E-2</v>
      </c>
      <c r="F16440" s="4"/>
    </row>
    <row r="16441" spans="1:6" ht="13.2" x14ac:dyDescent="0.25">
      <c r="A16441" s="5">
        <v>44914.958333333336</v>
      </c>
      <c r="B16441" s="6">
        <v>186.86</v>
      </c>
      <c r="C16441" s="6">
        <v>151.70948999999999</v>
      </c>
      <c r="D16441" s="6">
        <v>0.231696184595967</v>
      </c>
      <c r="E16441" s="4">
        <f t="shared" si="64"/>
        <v>0.10408770277695116</v>
      </c>
      <c r="F16441" s="4"/>
    </row>
    <row r="16442" spans="1:6" ht="13.2" x14ac:dyDescent="0.25">
      <c r="A16442" s="5">
        <v>44915</v>
      </c>
      <c r="B16442" s="6">
        <v>232.55</v>
      </c>
      <c r="C16442" s="6">
        <v>201.99411000000001</v>
      </c>
      <c r="D16442" s="6">
        <v>0.15127119300656799</v>
      </c>
      <c r="E16442" s="4">
        <f t="shared" si="64"/>
        <v>0.10894514384211812</v>
      </c>
      <c r="F16442" s="4"/>
    </row>
    <row r="16443" spans="1:6" ht="13.2" x14ac:dyDescent="0.25">
      <c r="A16443" s="5">
        <v>44915.041666666664</v>
      </c>
      <c r="B16443" s="6">
        <v>292.74</v>
      </c>
      <c r="C16443" s="6">
        <v>242.39887999999999</v>
      </c>
      <c r="D16443" s="6">
        <v>0.207678847361011</v>
      </c>
      <c r="E16443" s="4">
        <f t="shared" si="64"/>
        <v>0.11515182156521113</v>
      </c>
      <c r="F16443" s="4"/>
    </row>
    <row r="16444" spans="1:6" ht="13.2" x14ac:dyDescent="0.25">
      <c r="A16444" s="5">
        <v>44915.083333333336</v>
      </c>
      <c r="B16444" s="6">
        <v>303.33</v>
      </c>
      <c r="C16444" s="6">
        <v>264.89807999999999</v>
      </c>
      <c r="D16444" s="6">
        <v>0.14508191225847999</v>
      </c>
      <c r="E16444" s="4">
        <f t="shared" si="64"/>
        <v>0.12100743002820487</v>
      </c>
      <c r="F16444" s="4"/>
    </row>
    <row r="16445" spans="1:6" ht="13.2" x14ac:dyDescent="0.25">
      <c r="A16445" s="5">
        <v>44915.125</v>
      </c>
      <c r="B16445" s="6">
        <v>304.42</v>
      </c>
      <c r="C16445" s="6">
        <v>268.04651000000001</v>
      </c>
      <c r="D16445" s="6">
        <v>0.13569842785865699</v>
      </c>
      <c r="E16445" s="4">
        <f t="shared" si="64"/>
        <v>0.12611210318013324</v>
      </c>
      <c r="F16445" s="4"/>
    </row>
    <row r="16446" spans="1:6" ht="13.2" x14ac:dyDescent="0.25">
      <c r="A16446" s="5">
        <v>44915.166666666664</v>
      </c>
      <c r="B16446" s="6">
        <v>302.66000000000003</v>
      </c>
      <c r="C16446" s="6">
        <v>266.66224</v>
      </c>
      <c r="D16446" s="6">
        <v>0.13499384089775901</v>
      </c>
      <c r="E16446" s="4">
        <f t="shared" si="64"/>
        <v>0.13071264349937575</v>
      </c>
      <c r="F16446" s="4"/>
    </row>
    <row r="16447" spans="1:6" ht="13.2" x14ac:dyDescent="0.25">
      <c r="A16447" s="5">
        <v>44915.208333333336</v>
      </c>
      <c r="B16447" s="6">
        <v>302.94</v>
      </c>
      <c r="C16447" s="6">
        <v>268.83519000000001</v>
      </c>
      <c r="D16447" s="6">
        <v>0.12686140530932699</v>
      </c>
      <c r="E16447" s="4">
        <f t="shared" si="64"/>
        <v>0.13491542496940667</v>
      </c>
      <c r="F16447" s="4"/>
    </row>
    <row r="16448" spans="1:6" ht="13.2" x14ac:dyDescent="0.25">
      <c r="A16448" s="5">
        <v>44915.25</v>
      </c>
      <c r="B16448" s="6">
        <v>294.17</v>
      </c>
      <c r="C16448" s="6">
        <v>271.36696999999998</v>
      </c>
      <c r="D16448" s="6">
        <v>8.4030234040642596E-2</v>
      </c>
      <c r="E16448" s="4">
        <f t="shared" si="64"/>
        <v>0.13502759353914581</v>
      </c>
      <c r="F16448" s="4"/>
    </row>
    <row r="16449" spans="1:6" ht="13.2" x14ac:dyDescent="0.25">
      <c r="A16449" s="5">
        <v>44915.291666666664</v>
      </c>
      <c r="B16449" s="6">
        <v>283.66000000000003</v>
      </c>
      <c r="C16449" s="6">
        <v>272.26209999999998</v>
      </c>
      <c r="D16449" s="6">
        <v>4.1863704129219699E-2</v>
      </c>
      <c r="E16449" s="4">
        <f t="shared" si="64"/>
        <v>0.13481820170763015</v>
      </c>
      <c r="F16449" s="4"/>
    </row>
    <row r="16450" spans="1:6" ht="13.2" x14ac:dyDescent="0.25">
      <c r="A16450" s="5">
        <v>44915.333333333336</v>
      </c>
      <c r="B16450" s="6">
        <v>279.61</v>
      </c>
      <c r="C16450" s="6">
        <v>271.42352</v>
      </c>
      <c r="D16450" s="6">
        <v>3.0161277106715002E-2</v>
      </c>
      <c r="E16450" s="4">
        <f t="shared" si="64"/>
        <v>0.13480417292605593</v>
      </c>
      <c r="F16450" s="4"/>
    </row>
    <row r="16451" spans="1:6" ht="13.2" x14ac:dyDescent="0.25">
      <c r="A16451" s="5">
        <v>44915.375</v>
      </c>
      <c r="B16451" s="6">
        <v>292.88</v>
      </c>
      <c r="C16451" s="6">
        <v>268.14675999999997</v>
      </c>
      <c r="D16451" s="6">
        <v>9.2237698490185094E-2</v>
      </c>
      <c r="E16451" s="4">
        <f t="shared" si="64"/>
        <v>0.13758693390873164</v>
      </c>
      <c r="F16451" s="4"/>
    </row>
    <row r="16452" spans="1:6" ht="13.2" x14ac:dyDescent="0.25">
      <c r="A16452" s="5">
        <v>44915.416666666664</v>
      </c>
      <c r="B16452" s="6">
        <v>288</v>
      </c>
      <c r="C16452" s="6">
        <v>268.77861999999999</v>
      </c>
      <c r="D16452" s="6">
        <v>7.151379823291E-2</v>
      </c>
      <c r="E16452" s="4">
        <f t="shared" si="64"/>
        <v>0.14015727094015831</v>
      </c>
      <c r="F16452" s="4"/>
    </row>
    <row r="16453" spans="1:6" ht="13.2" x14ac:dyDescent="0.25">
      <c r="A16453" s="5">
        <v>44915.458333333336</v>
      </c>
      <c r="B16453" s="6">
        <v>294.93</v>
      </c>
      <c r="C16453" s="6">
        <v>270.75261999999998</v>
      </c>
      <c r="D16453" s="6">
        <v>8.9296938290015504E-2</v>
      </c>
      <c r="E16453" s="4">
        <f t="shared" si="64"/>
        <v>0.1426173272378404</v>
      </c>
      <c r="F16453" s="4"/>
    </row>
    <row r="16454" spans="1:6" ht="13.2" x14ac:dyDescent="0.25">
      <c r="A16454" s="5">
        <v>44915.5</v>
      </c>
      <c r="B16454" s="6">
        <v>295.56</v>
      </c>
      <c r="C16454" s="6">
        <v>270.25549000000001</v>
      </c>
      <c r="D16454" s="6">
        <v>9.3631807442653495E-2</v>
      </c>
      <c r="E16454" s="4">
        <f t="shared" si="64"/>
        <v>0.14494913827949887</v>
      </c>
      <c r="F16454" s="4"/>
    </row>
    <row r="16455" spans="1:6" ht="13.2" x14ac:dyDescent="0.25">
      <c r="A16455" s="5">
        <v>44915.541666666664</v>
      </c>
      <c r="B16455" s="6">
        <v>300.77</v>
      </c>
      <c r="C16455" s="6">
        <v>269.81945999999999</v>
      </c>
      <c r="D16455" s="6">
        <v>0.114708331267136</v>
      </c>
      <c r="E16455" s="4">
        <f t="shared" si="64"/>
        <v>0.14840459328903485</v>
      </c>
      <c r="F16455" s="4"/>
    </row>
    <row r="16456" spans="1:6" ht="13.2" x14ac:dyDescent="0.25">
      <c r="A16456" s="5">
        <v>44915.583333333336</v>
      </c>
      <c r="B16456" s="6">
        <v>290.35000000000002</v>
      </c>
      <c r="C16456" s="6">
        <v>268.29548999999997</v>
      </c>
      <c r="D16456" s="6">
        <v>8.2202313575975697E-2</v>
      </c>
      <c r="E16456" s="4">
        <f t="shared" si="64"/>
        <v>0.15103972836234661</v>
      </c>
      <c r="F16456" s="4"/>
    </row>
    <row r="16457" spans="1:6" ht="13.2" x14ac:dyDescent="0.25">
      <c r="A16457" s="5">
        <v>44915.625</v>
      </c>
      <c r="B16457" s="6">
        <v>287.16000000000003</v>
      </c>
      <c r="C16457" s="6">
        <v>244.92511999999999</v>
      </c>
      <c r="D16457" s="6">
        <v>0.17243996859121599</v>
      </c>
      <c r="E16457" s="4">
        <f t="shared" si="64"/>
        <v>0.15289971757421747</v>
      </c>
      <c r="F16457" s="4"/>
    </row>
    <row r="16458" spans="1:6" ht="13.2" x14ac:dyDescent="0.25">
      <c r="A16458" s="5">
        <v>44915.666666666664</v>
      </c>
      <c r="B16458" s="6">
        <v>266.58</v>
      </c>
      <c r="C16458" s="6">
        <v>198.69892999999999</v>
      </c>
      <c r="D16458" s="6">
        <v>0.34162775813639201</v>
      </c>
      <c r="E16458" s="4">
        <f t="shared" si="64"/>
        <v>0.16063093240376961</v>
      </c>
      <c r="F16458" s="4"/>
    </row>
    <row r="16459" spans="1:6" ht="13.2" x14ac:dyDescent="0.25">
      <c r="A16459" s="5">
        <v>44915.708333333336</v>
      </c>
      <c r="B16459" s="6">
        <v>242.09</v>
      </c>
      <c r="C16459" s="6">
        <v>153.6053</v>
      </c>
      <c r="D16459" s="6">
        <v>0.57605238881731302</v>
      </c>
      <c r="E16459" s="4">
        <f t="shared" si="64"/>
        <v>0.18037053387502897</v>
      </c>
      <c r="F16459" s="4"/>
    </row>
    <row r="16460" spans="1:6" ht="13.2" x14ac:dyDescent="0.25">
      <c r="A16460" s="5">
        <v>44915.75</v>
      </c>
      <c r="B16460" s="6">
        <v>220.26</v>
      </c>
      <c r="C16460" s="6">
        <v>132.71176</v>
      </c>
      <c r="D16460" s="6">
        <v>0.65968712946011698</v>
      </c>
      <c r="E16460" s="4">
        <f t="shared" si="64"/>
        <v>0.19975170414522767</v>
      </c>
      <c r="F16460" s="4"/>
    </row>
    <row r="16461" spans="1:6" ht="13.2" x14ac:dyDescent="0.25">
      <c r="A16461" s="5">
        <v>44915.791666666664</v>
      </c>
      <c r="B16461" s="6">
        <v>202.79</v>
      </c>
      <c r="C16461" s="6">
        <v>129.24943999999999</v>
      </c>
      <c r="D16461" s="6">
        <v>0.56898165284120295</v>
      </c>
      <c r="E16461" s="4">
        <f t="shared" si="64"/>
        <v>0.21093575920579186</v>
      </c>
      <c r="F16461" s="4"/>
    </row>
    <row r="16462" spans="1:6" ht="13.2" x14ac:dyDescent="0.25">
      <c r="A16462" s="5">
        <v>44915.833333333336</v>
      </c>
      <c r="B16462" s="6">
        <v>191.89</v>
      </c>
      <c r="C16462" s="6">
        <v>128.90477000000001</v>
      </c>
      <c r="D16462" s="6">
        <v>0.48861830326371902</v>
      </c>
      <c r="E16462" s="4">
        <f t="shared" si="64"/>
        <v>0.21837282407131844</v>
      </c>
      <c r="F16462" s="4"/>
    </row>
    <row r="16463" spans="1:6" ht="13.2" x14ac:dyDescent="0.25">
      <c r="A16463" s="5">
        <v>44915.875</v>
      </c>
      <c r="B16463" s="6">
        <v>177.08</v>
      </c>
      <c r="C16463" s="6">
        <v>131.04560000000001</v>
      </c>
      <c r="D16463" s="6">
        <v>0.35128535410574602</v>
      </c>
      <c r="E16463" s="4">
        <f t="shared" si="64"/>
        <v>0.22043774628842808</v>
      </c>
      <c r="F16463" s="4"/>
    </row>
    <row r="16464" spans="1:6" ht="13.2" x14ac:dyDescent="0.25">
      <c r="A16464" s="5">
        <v>44915.916666666664</v>
      </c>
      <c r="B16464" s="6">
        <v>165.49</v>
      </c>
      <c r="C16464" s="6">
        <v>138.52493000000001</v>
      </c>
      <c r="D16464" s="6">
        <v>0.194658607660007</v>
      </c>
      <c r="E16464" s="4">
        <f t="shared" si="64"/>
        <v>0.216094961530789</v>
      </c>
      <c r="F16464" s="4"/>
    </row>
    <row r="16465" spans="1:6" ht="13.2" x14ac:dyDescent="0.25">
      <c r="A16465" s="5">
        <v>44915.958333333336</v>
      </c>
      <c r="B16465" s="6">
        <v>171.36</v>
      </c>
      <c r="C16465" s="6">
        <v>159.01441</v>
      </c>
      <c r="D16465" s="6">
        <v>7.7638183860192306E-2</v>
      </c>
      <c r="E16465" s="4">
        <f t="shared" si="64"/>
        <v>0.20967587816679836</v>
      </c>
      <c r="F16465" s="4"/>
    </row>
    <row r="16466" spans="1:6" ht="13.2" x14ac:dyDescent="0.25">
      <c r="A16466" s="5">
        <v>44916</v>
      </c>
      <c r="B16466" s="6">
        <v>211.78</v>
      </c>
      <c r="C16466" s="6">
        <v>200.46026000000001</v>
      </c>
      <c r="D16466" s="6">
        <v>5.64687484691479E-2</v>
      </c>
      <c r="E16466" s="4">
        <f t="shared" si="64"/>
        <v>0.2057257763110725</v>
      </c>
      <c r="F16466" s="4"/>
    </row>
    <row r="16467" spans="1:6" ht="13.2" x14ac:dyDescent="0.25">
      <c r="A16467" s="5">
        <v>44916.041666666664</v>
      </c>
      <c r="B16467" s="6">
        <v>283.33999999999997</v>
      </c>
      <c r="C16467" s="6">
        <v>238.77524</v>
      </c>
      <c r="D16467" s="6">
        <v>0.18663894966663999</v>
      </c>
      <c r="E16467" s="4">
        <f t="shared" si="64"/>
        <v>0.20484911390714042</v>
      </c>
      <c r="F16467" s="4"/>
    </row>
    <row r="16468" spans="1:6" ht="13.2" x14ac:dyDescent="0.25">
      <c r="A16468" s="5">
        <v>44916.083333333336</v>
      </c>
      <c r="B16468" s="6">
        <v>300.77999999999997</v>
      </c>
      <c r="C16468" s="6">
        <v>259.60633000000001</v>
      </c>
      <c r="D16468" s="6">
        <v>0.158600408549359</v>
      </c>
      <c r="E16468" s="4">
        <f t="shared" si="64"/>
        <v>0.20541238458592703</v>
      </c>
      <c r="F16468" s="4"/>
    </row>
    <row r="16469" spans="1:6" ht="13.2" x14ac:dyDescent="0.25">
      <c r="A16469" s="5">
        <v>44916.125</v>
      </c>
      <c r="B16469" s="6">
        <v>296.41000000000003</v>
      </c>
      <c r="C16469" s="6">
        <v>260.28604000000001</v>
      </c>
      <c r="D16469" s="6">
        <v>0.138785622156301</v>
      </c>
      <c r="E16469" s="4">
        <f t="shared" si="64"/>
        <v>0.20554101768166219</v>
      </c>
      <c r="F16469" s="4"/>
    </row>
    <row r="16470" spans="1:6" ht="13.2" x14ac:dyDescent="0.25">
      <c r="A16470" s="5">
        <v>44916.166666666664</v>
      </c>
      <c r="B16470" s="6">
        <v>288.45</v>
      </c>
      <c r="C16470" s="6">
        <v>254.84685999999999</v>
      </c>
      <c r="D16470" s="6">
        <v>0.13185620572291901</v>
      </c>
      <c r="E16470" s="4">
        <f t="shared" si="64"/>
        <v>0.20541028288271046</v>
      </c>
      <c r="F16470" s="4"/>
    </row>
    <row r="16471" spans="1:6" ht="13.2" x14ac:dyDescent="0.25">
      <c r="A16471" s="5">
        <v>44916.208333333336</v>
      </c>
      <c r="B16471" s="6">
        <v>288.16000000000003</v>
      </c>
      <c r="C16471" s="6">
        <v>253.66498999999999</v>
      </c>
      <c r="D16471" s="6">
        <v>0.13598648359002899</v>
      </c>
      <c r="E16471" s="4">
        <f t="shared" si="64"/>
        <v>0.2057904944777397</v>
      </c>
      <c r="F16471" s="4"/>
    </row>
    <row r="16472" spans="1:6" ht="13.2" x14ac:dyDescent="0.25">
      <c r="A16472" s="5">
        <v>44916.25</v>
      </c>
      <c r="B16472" s="6">
        <v>280.88</v>
      </c>
      <c r="C16472" s="6">
        <v>252.48097999999999</v>
      </c>
      <c r="D16472" s="6">
        <v>0.112479839075402</v>
      </c>
      <c r="E16472" s="4">
        <f t="shared" si="64"/>
        <v>0.20697589468752139</v>
      </c>
      <c r="F16472" s="4"/>
    </row>
    <row r="16473" spans="1:6" ht="13.2" x14ac:dyDescent="0.25">
      <c r="A16473" s="5">
        <v>44916.291666666664</v>
      </c>
      <c r="B16473" s="6">
        <v>283.02999999999997</v>
      </c>
      <c r="C16473" s="6">
        <v>247.68142</v>
      </c>
      <c r="D16473" s="6">
        <v>0.142717931768963</v>
      </c>
      <c r="E16473" s="4">
        <f t="shared" si="64"/>
        <v>0.21117815417251065</v>
      </c>
      <c r="F16473" s="4"/>
    </row>
    <row r="16474" spans="1:6" ht="13.2" x14ac:dyDescent="0.25">
      <c r="A16474" s="5">
        <v>44916.333333333336</v>
      </c>
      <c r="B16474" s="6">
        <v>285.14999999999998</v>
      </c>
      <c r="C16474" s="6">
        <v>243.49131</v>
      </c>
      <c r="D16474" s="6">
        <v>0.17108902161641801</v>
      </c>
      <c r="E16474" s="4">
        <f t="shared" si="64"/>
        <v>0.21705014352708163</v>
      </c>
      <c r="F16474" s="4"/>
    </row>
    <row r="16475" spans="1:6" ht="13.2" x14ac:dyDescent="0.25">
      <c r="A16475" s="5">
        <v>44916.375</v>
      </c>
      <c r="B16475" s="6">
        <v>292.29000000000002</v>
      </c>
      <c r="C16475" s="6">
        <v>239.54342</v>
      </c>
      <c r="D16475" s="6">
        <v>0.22019632181923399</v>
      </c>
      <c r="E16475" s="4">
        <f t="shared" si="64"/>
        <v>0.22238175283245867</v>
      </c>
      <c r="F16475" s="4"/>
    </row>
    <row r="16476" spans="1:6" ht="13.2" x14ac:dyDescent="0.25">
      <c r="A16476" s="5">
        <v>44916.416666666664</v>
      </c>
      <c r="B16476" s="6">
        <v>299.23</v>
      </c>
      <c r="C16476" s="6">
        <v>237.84963999999999</v>
      </c>
      <c r="D16476" s="6">
        <v>0.258063707811372</v>
      </c>
      <c r="E16476" s="4">
        <f t="shared" si="64"/>
        <v>0.23015466573156126</v>
      </c>
      <c r="F16476" s="4"/>
    </row>
    <row r="16477" spans="1:6" ht="13.2" x14ac:dyDescent="0.25">
      <c r="A16477" s="5">
        <v>44916.458333333336</v>
      </c>
      <c r="B16477" s="6">
        <v>300.20999999999998</v>
      </c>
      <c r="C16477" s="6">
        <v>239.11636999999999</v>
      </c>
      <c r="D16477" s="6">
        <v>0.25549748015997398</v>
      </c>
      <c r="E16477" s="4">
        <f t="shared" si="64"/>
        <v>0.23707968830947621</v>
      </c>
      <c r="F16477" s="4"/>
    </row>
    <row r="16478" spans="1:6" ht="13.2" x14ac:dyDescent="0.25">
      <c r="A16478" s="5">
        <v>44916.5</v>
      </c>
      <c r="B16478" s="6">
        <v>297.69</v>
      </c>
      <c r="C16478" s="6">
        <v>242.86804000000001</v>
      </c>
      <c r="D16478" s="6">
        <v>0.225727353833793</v>
      </c>
      <c r="E16478" s="4">
        <f t="shared" si="64"/>
        <v>0.24258366940910703</v>
      </c>
      <c r="F16478" s="4"/>
    </row>
    <row r="16479" spans="1:6" ht="13.2" x14ac:dyDescent="0.25">
      <c r="A16479" s="5">
        <v>44916.541666666664</v>
      </c>
      <c r="B16479" s="6">
        <v>292.55</v>
      </c>
      <c r="C16479" s="6">
        <v>246.40727999999999</v>
      </c>
      <c r="D16479" s="6">
        <v>0.18726199972663099</v>
      </c>
      <c r="E16479" s="4">
        <f t="shared" si="64"/>
        <v>0.24560673892825266</v>
      </c>
      <c r="F16479" s="4"/>
    </row>
    <row r="16480" spans="1:6" ht="13.2" x14ac:dyDescent="0.25">
      <c r="A16480" s="5">
        <v>44916.583333333336</v>
      </c>
      <c r="B16480" s="6">
        <v>301.47000000000003</v>
      </c>
      <c r="C16480" s="6">
        <v>243.75041999999999</v>
      </c>
      <c r="D16480" s="6">
        <v>0.236797868902133</v>
      </c>
      <c r="E16480" s="4">
        <f t="shared" si="64"/>
        <v>0.25204822040017588</v>
      </c>
      <c r="F16480" s="4"/>
    </row>
    <row r="16481" spans="1:6" ht="13.2" x14ac:dyDescent="0.25">
      <c r="A16481" s="5">
        <v>44916.625</v>
      </c>
      <c r="B16481" s="6">
        <v>309.29000000000002</v>
      </c>
      <c r="C16481" s="6">
        <v>219.99037000000001</v>
      </c>
      <c r="D16481" s="6">
        <v>0.40592517754299801</v>
      </c>
      <c r="E16481" s="4">
        <f t="shared" si="64"/>
        <v>0.2617767707731668</v>
      </c>
      <c r="F16481" s="4"/>
    </row>
    <row r="16482" spans="1:6" ht="13.2" x14ac:dyDescent="0.25">
      <c r="A16482" s="5">
        <v>44916.666666666664</v>
      </c>
      <c r="B16482" s="6">
        <v>269.14999999999998</v>
      </c>
      <c r="C16482" s="6">
        <v>178.59132</v>
      </c>
      <c r="D16482" s="6">
        <v>0.50707212422193804</v>
      </c>
      <c r="E16482" s="4">
        <f t="shared" si="64"/>
        <v>0.26867028602673121</v>
      </c>
      <c r="F16482" s="4"/>
    </row>
    <row r="16483" spans="1:6" ht="13.2" x14ac:dyDescent="0.25">
      <c r="A16483" s="5">
        <v>44916.708333333336</v>
      </c>
      <c r="B16483" s="6">
        <v>224.27</v>
      </c>
      <c r="C16483" s="6">
        <v>140.47049000000001</v>
      </c>
      <c r="D16483" s="6">
        <v>0.59656309307385402</v>
      </c>
      <c r="E16483" s="4">
        <f t="shared" si="64"/>
        <v>0.26952489870408708</v>
      </c>
      <c r="F16483" s="4"/>
    </row>
    <row r="16484" spans="1:6" ht="13.2" x14ac:dyDescent="0.25">
      <c r="A16484" s="5">
        <v>44916.75</v>
      </c>
      <c r="B16484" s="6">
        <v>205.42</v>
      </c>
      <c r="C16484" s="6">
        <v>124.32347</v>
      </c>
      <c r="D16484" s="6">
        <v>0.65230265854066005</v>
      </c>
      <c r="E16484" s="4">
        <f t="shared" si="64"/>
        <v>0.2692172124157764</v>
      </c>
      <c r="F16484" s="4"/>
    </row>
    <row r="16485" spans="1:6" ht="13.2" x14ac:dyDescent="0.25">
      <c r="A16485" s="5">
        <v>44916.791666666664</v>
      </c>
      <c r="B16485" s="6">
        <v>199.34</v>
      </c>
      <c r="C16485" s="6">
        <v>123.45674</v>
      </c>
      <c r="D16485" s="6">
        <v>0.61465465554979004</v>
      </c>
      <c r="E16485" s="4">
        <f t="shared" si="64"/>
        <v>0.27112025419530089</v>
      </c>
      <c r="F16485" s="4"/>
    </row>
    <row r="16486" spans="1:6" ht="13.2" x14ac:dyDescent="0.25">
      <c r="A16486" s="5">
        <v>44916.833333333336</v>
      </c>
      <c r="B16486" s="6">
        <v>197.04</v>
      </c>
      <c r="C16486" s="6">
        <v>124.64949</v>
      </c>
      <c r="D16486" s="6">
        <v>0.58075255662899194</v>
      </c>
      <c r="E16486" s="4">
        <f t="shared" si="64"/>
        <v>0.27495918141885395</v>
      </c>
      <c r="F16486" s="4"/>
    </row>
    <row r="16487" spans="1:6" ht="13.2" x14ac:dyDescent="0.25">
      <c r="A16487" s="5">
        <v>44916.875</v>
      </c>
      <c r="B16487" s="6">
        <v>190.29</v>
      </c>
      <c r="C16487" s="6">
        <v>127.20055000000001</v>
      </c>
      <c r="D16487" s="6">
        <v>0.49598409755303702</v>
      </c>
      <c r="E16487" s="4">
        <f t="shared" si="64"/>
        <v>0.28098829572915768</v>
      </c>
      <c r="F16487" s="4"/>
    </row>
    <row r="16488" spans="1:6" ht="13.2" x14ac:dyDescent="0.25">
      <c r="A16488" s="5">
        <v>44916.916666666664</v>
      </c>
      <c r="B16488" s="6">
        <v>188.83</v>
      </c>
      <c r="C16488" s="6">
        <v>136.07034999999999</v>
      </c>
      <c r="D16488" s="6">
        <v>0.38773803403901003</v>
      </c>
      <c r="E16488" s="4">
        <f t="shared" si="64"/>
        <v>0.28903327182828281</v>
      </c>
      <c r="F16488" s="4"/>
    </row>
    <row r="16489" spans="1:6" ht="13.2" x14ac:dyDescent="0.25">
      <c r="A16489" s="5">
        <v>44916.958333333336</v>
      </c>
      <c r="B16489" s="6">
        <v>196.53</v>
      </c>
      <c r="C16489" s="6">
        <v>158.77190999999999</v>
      </c>
      <c r="D16489" s="6">
        <v>0.23781341422421601</v>
      </c>
      <c r="E16489" s="4">
        <f t="shared" si="64"/>
        <v>0.29570723976011715</v>
      </c>
      <c r="F16489" s="4"/>
    </row>
    <row r="16490" spans="1:6" ht="13.2" x14ac:dyDescent="0.25">
      <c r="A16490" s="5">
        <v>44917</v>
      </c>
      <c r="B16490" s="6">
        <v>234.68</v>
      </c>
      <c r="C16490" s="6">
        <v>188.48140000000001</v>
      </c>
      <c r="D16490" s="6">
        <v>0.24510959702124399</v>
      </c>
      <c r="E16490" s="4">
        <f t="shared" si="64"/>
        <v>0.30356727511645448</v>
      </c>
      <c r="F16490" s="4"/>
    </row>
    <row r="16491" spans="1:6" ht="13.2" x14ac:dyDescent="0.25">
      <c r="A16491" s="5">
        <v>44917.041666666664</v>
      </c>
      <c r="B16491" s="6">
        <v>283.27999999999997</v>
      </c>
      <c r="C16491" s="6">
        <v>219.19027</v>
      </c>
      <c r="D16491" s="6">
        <v>0.29239313405654299</v>
      </c>
      <c r="E16491" s="4">
        <f t="shared" si="64"/>
        <v>0.30797369946603381</v>
      </c>
      <c r="F16491" s="4"/>
    </row>
    <row r="16492" spans="1:6" ht="13.2" x14ac:dyDescent="0.25">
      <c r="A16492" s="5">
        <v>44917.083333333336</v>
      </c>
      <c r="B16492" s="6">
        <v>285.61</v>
      </c>
      <c r="C16492" s="6">
        <v>234.35231999999999</v>
      </c>
      <c r="D16492" s="6">
        <v>0.21872059982167</v>
      </c>
      <c r="E16492" s="4">
        <f t="shared" si="64"/>
        <v>0.31047870743571343</v>
      </c>
      <c r="F16492" s="4"/>
    </row>
    <row r="16493" spans="1:6" ht="13.2" x14ac:dyDescent="0.25">
      <c r="A16493" s="5">
        <v>44917.125</v>
      </c>
      <c r="B16493" s="6">
        <v>281.36</v>
      </c>
      <c r="C16493" s="6">
        <v>236.80561</v>
      </c>
      <c r="D16493" s="6">
        <v>0.188147527417108</v>
      </c>
      <c r="E16493" s="4">
        <f t="shared" si="64"/>
        <v>0.31253545348824702</v>
      </c>
      <c r="F16493" s="4"/>
    </row>
    <row r="16494" spans="1:6" ht="13.2" x14ac:dyDescent="0.25">
      <c r="A16494" s="5">
        <v>44917.166666666664</v>
      </c>
      <c r="B16494" s="6">
        <v>286.02999999999997</v>
      </c>
      <c r="C16494" s="6">
        <v>236.26361</v>
      </c>
      <c r="D16494" s="6">
        <v>0.210639251639302</v>
      </c>
      <c r="E16494" s="4">
        <f t="shared" si="64"/>
        <v>0.31581808040142967</v>
      </c>
      <c r="F16494" s="4"/>
    </row>
    <row r="16495" spans="1:6" ht="13.2" x14ac:dyDescent="0.25">
      <c r="A16495" s="5">
        <v>44917.208333333336</v>
      </c>
      <c r="B16495" s="6">
        <v>289.83</v>
      </c>
      <c r="C16495" s="6">
        <v>236.34395000000001</v>
      </c>
      <c r="D16495" s="6">
        <v>0.22630598329256901</v>
      </c>
      <c r="E16495" s="4">
        <f t="shared" si="64"/>
        <v>0.31958139288903548</v>
      </c>
      <c r="F16495" s="4"/>
    </row>
    <row r="16496" spans="1:6" ht="13.2" x14ac:dyDescent="0.25">
      <c r="A16496" s="5">
        <v>44917.25</v>
      </c>
      <c r="B16496" s="6">
        <v>289.99</v>
      </c>
      <c r="C16496" s="6">
        <v>232.95867999999999</v>
      </c>
      <c r="D16496" s="6">
        <v>0.24481302864525101</v>
      </c>
      <c r="E16496" s="4">
        <f t="shared" si="64"/>
        <v>0.32509527578777925</v>
      </c>
      <c r="F16496" s="4"/>
    </row>
    <row r="16497" spans="1:6" ht="13.2" x14ac:dyDescent="0.25">
      <c r="A16497" s="5">
        <v>44917.291666666664</v>
      </c>
      <c r="B16497" s="6">
        <v>279.89999999999998</v>
      </c>
      <c r="C16497" s="6">
        <v>225.87882999999999</v>
      </c>
      <c r="D16497" s="6">
        <v>0.23915995137747001</v>
      </c>
      <c r="E16497" s="4">
        <f t="shared" si="64"/>
        <v>0.329113693271467</v>
      </c>
      <c r="F16497" s="4"/>
    </row>
    <row r="16498" spans="1:6" ht="13.2" x14ac:dyDescent="0.25">
      <c r="A16498" s="5">
        <v>44917.333333333336</v>
      </c>
      <c r="B16498" s="6">
        <v>279.86</v>
      </c>
      <c r="C16498" s="6">
        <v>220.51261</v>
      </c>
      <c r="D16498" s="6">
        <v>0.26913376971956399</v>
      </c>
      <c r="E16498" s="4">
        <f t="shared" si="64"/>
        <v>0.33319889110909806</v>
      </c>
      <c r="F16498" s="4"/>
    </row>
    <row r="16499" spans="1:6" ht="13.2" x14ac:dyDescent="0.25">
      <c r="A16499" s="5">
        <v>44917.375</v>
      </c>
      <c r="B16499" s="6">
        <v>284.27</v>
      </c>
      <c r="C16499" s="6">
        <v>217.53282999999999</v>
      </c>
      <c r="D16499" s="6">
        <v>0.306791255370511</v>
      </c>
      <c r="E16499" s="4">
        <f t="shared" si="64"/>
        <v>0.33680701334040125</v>
      </c>
      <c r="F16499" s="4"/>
    </row>
    <row r="16500" spans="1:6" ht="13.2" x14ac:dyDescent="0.25">
      <c r="A16500" s="5">
        <v>44917.416666666664</v>
      </c>
      <c r="B16500" s="6">
        <v>285.58999999999997</v>
      </c>
      <c r="C16500" s="6">
        <v>218.40387999999999</v>
      </c>
      <c r="D16500" s="6">
        <v>0.30762328947635897</v>
      </c>
      <c r="E16500" s="4">
        <f t="shared" si="64"/>
        <v>0.33887199590977574</v>
      </c>
      <c r="F16500" s="4"/>
    </row>
    <row r="16501" spans="1:6" ht="13.2" x14ac:dyDescent="0.25">
      <c r="A16501" s="5">
        <v>44917.458333333336</v>
      </c>
      <c r="B16501" s="6">
        <v>291.77</v>
      </c>
      <c r="C16501" s="6">
        <v>220.71126000000001</v>
      </c>
      <c r="D16501" s="6">
        <v>0.32195339739349899</v>
      </c>
      <c r="E16501" s="4">
        <f t="shared" si="64"/>
        <v>0.34164099246117258</v>
      </c>
      <c r="F16501" s="4"/>
    </row>
    <row r="16502" spans="1:6" ht="13.2" x14ac:dyDescent="0.25">
      <c r="A16502" s="5">
        <v>44917.5</v>
      </c>
      <c r="B16502" s="6">
        <v>293.37</v>
      </c>
      <c r="C16502" s="6">
        <v>223.67042000000001</v>
      </c>
      <c r="D16502" s="6">
        <v>0.311617334111502</v>
      </c>
      <c r="E16502" s="4">
        <f t="shared" si="64"/>
        <v>0.34521974163941049</v>
      </c>
      <c r="F16502" s="4"/>
    </row>
    <row r="16503" spans="1:6" ht="13.2" x14ac:dyDescent="0.25">
      <c r="A16503" s="5">
        <v>44917.541666666664</v>
      </c>
      <c r="B16503" s="6">
        <v>290.62</v>
      </c>
      <c r="C16503" s="6">
        <v>227.62737000000001</v>
      </c>
      <c r="D16503" s="6">
        <v>0.276735745793662</v>
      </c>
      <c r="E16503" s="4">
        <f t="shared" si="64"/>
        <v>0.3489478143922034</v>
      </c>
      <c r="F16503" s="4"/>
    </row>
    <row r="16504" spans="1:6" ht="13.2" x14ac:dyDescent="0.25">
      <c r="A16504" s="5">
        <v>44917.583333333336</v>
      </c>
      <c r="B16504" s="6">
        <v>293.41000000000003</v>
      </c>
      <c r="C16504" s="6">
        <v>227.61633</v>
      </c>
      <c r="D16504" s="6">
        <v>0.289055139409373</v>
      </c>
      <c r="E16504" s="4">
        <f t="shared" si="64"/>
        <v>0.35112520066333847</v>
      </c>
      <c r="F16504" s="4"/>
    </row>
    <row r="16505" spans="1:6" ht="13.2" x14ac:dyDescent="0.25">
      <c r="A16505" s="5">
        <v>44917.625</v>
      </c>
      <c r="B16505" s="6">
        <v>302.23</v>
      </c>
      <c r="C16505" s="6">
        <v>208.74143000000001</v>
      </c>
      <c r="D16505" s="6">
        <v>0.44786782384311502</v>
      </c>
      <c r="E16505" s="4">
        <f t="shared" si="64"/>
        <v>0.35287281092584327</v>
      </c>
      <c r="F16505" s="4"/>
    </row>
    <row r="16506" spans="1:6" ht="13.2" x14ac:dyDescent="0.25">
      <c r="A16506" s="5">
        <v>44917.666666666664</v>
      </c>
      <c r="B16506" s="6">
        <v>268.54000000000002</v>
      </c>
      <c r="C16506" s="6">
        <v>172.19658000000001</v>
      </c>
      <c r="D16506" s="6">
        <v>0.55949671009726198</v>
      </c>
      <c r="E16506" s="4">
        <f t="shared" si="64"/>
        <v>0.35505716867064846</v>
      </c>
      <c r="F16506" s="4"/>
    </row>
    <row r="16507" spans="1:6" ht="13.2" x14ac:dyDescent="0.25">
      <c r="A16507" s="5">
        <v>44917.708333333336</v>
      </c>
      <c r="B16507" s="6">
        <v>230.57</v>
      </c>
      <c r="C16507" s="6">
        <v>136.76839000000001</v>
      </c>
      <c r="D16507" s="6">
        <v>0.68584275942708595</v>
      </c>
      <c r="E16507" s="4">
        <f t="shared" si="64"/>
        <v>0.35877715476869981</v>
      </c>
      <c r="F16507" s="4"/>
    </row>
    <row r="16508" spans="1:6" ht="13.2" x14ac:dyDescent="0.25">
      <c r="A16508" s="5">
        <v>44917.75</v>
      </c>
      <c r="B16508" s="6">
        <v>202.47</v>
      </c>
      <c r="C16508" s="6">
        <v>120.90848</v>
      </c>
      <c r="D16508" s="6">
        <v>0.67457237077167698</v>
      </c>
      <c r="E16508" s="4">
        <f t="shared" si="64"/>
        <v>0.35970505944499215</v>
      </c>
      <c r="F16508" s="4"/>
    </row>
    <row r="16509" spans="1:6" ht="13.2" x14ac:dyDescent="0.25">
      <c r="A16509" s="5">
        <v>44917.791666666664</v>
      </c>
      <c r="B16509" s="6">
        <v>201.65</v>
      </c>
      <c r="C16509" s="6">
        <v>120.35429000000001</v>
      </c>
      <c r="D16509" s="6">
        <v>0.67546998116976098</v>
      </c>
      <c r="E16509" s="4">
        <f t="shared" si="64"/>
        <v>0.3622390313458243</v>
      </c>
      <c r="F16509" s="4"/>
    </row>
    <row r="16510" spans="1:6" ht="13.2" x14ac:dyDescent="0.25">
      <c r="A16510" s="5">
        <v>44917.833333333336</v>
      </c>
      <c r="B16510" s="6">
        <v>208.1</v>
      </c>
      <c r="C16510" s="6">
        <v>123.15415</v>
      </c>
      <c r="D16510" s="6">
        <v>0.68975223327837498</v>
      </c>
      <c r="E16510" s="4">
        <f t="shared" si="64"/>
        <v>0.36678068453954854</v>
      </c>
      <c r="F16510" s="4"/>
    </row>
    <row r="16511" spans="1:6" ht="13.2" x14ac:dyDescent="0.25">
      <c r="A16511" s="5">
        <v>44917.875</v>
      </c>
      <c r="B16511" s="6">
        <v>205.41</v>
      </c>
      <c r="C16511" s="6">
        <v>125.38249999999999</v>
      </c>
      <c r="D16511" s="6">
        <v>0.63826690327597502</v>
      </c>
      <c r="E16511" s="4">
        <f t="shared" si="64"/>
        <v>0.37270913477800433</v>
      </c>
      <c r="F16511" s="4"/>
    </row>
    <row r="16512" spans="1:6" ht="13.2" x14ac:dyDescent="0.25">
      <c r="A16512" s="5">
        <v>44917.916666666664</v>
      </c>
      <c r="B16512" s="6">
        <v>206.67</v>
      </c>
      <c r="C16512" s="6">
        <v>131.10836</v>
      </c>
      <c r="D16512" s="6">
        <v>0.57632968637545201</v>
      </c>
      <c r="E16512" s="4">
        <f t="shared" si="64"/>
        <v>0.38056712029202272</v>
      </c>
      <c r="F16512" s="4"/>
    </row>
    <row r="16513" spans="1:6" ht="13.2" x14ac:dyDescent="0.25">
      <c r="A16513" s="5">
        <v>44917.958333333336</v>
      </c>
      <c r="B16513" s="6">
        <v>218.12</v>
      </c>
      <c r="C16513" s="6">
        <v>151.36421999999999</v>
      </c>
      <c r="D16513" s="6">
        <v>0.44102747663879799</v>
      </c>
      <c r="E16513" s="4">
        <f t="shared" si="64"/>
        <v>0.38903437289263026</v>
      </c>
      <c r="F16513" s="4"/>
    </row>
    <row r="16514" spans="1:6" ht="13.2" x14ac:dyDescent="0.25">
      <c r="A16514" s="5">
        <v>44915</v>
      </c>
      <c r="B16514" s="6">
        <v>232.55</v>
      </c>
      <c r="C16514" s="6">
        <v>222.90411</v>
      </c>
      <c r="D16514" s="6">
        <v>4.3273719807140398E-2</v>
      </c>
      <c r="E16514" s="4">
        <f t="shared" si="64"/>
        <v>0.38062454467537604</v>
      </c>
      <c r="F16514" s="4"/>
    </row>
    <row r="16515" spans="1:6" ht="13.2" x14ac:dyDescent="0.25">
      <c r="A16515" s="5">
        <v>44915.041666666664</v>
      </c>
      <c r="B16515" s="6">
        <v>292.74</v>
      </c>
      <c r="C16515" s="6">
        <v>264.39134999999999</v>
      </c>
      <c r="D16515" s="6">
        <v>0.107222305117016</v>
      </c>
      <c r="E16515" s="4">
        <f t="shared" si="64"/>
        <v>0.37290909346956241</v>
      </c>
      <c r="F16515" s="4"/>
    </row>
    <row r="16516" spans="1:6" ht="13.2" x14ac:dyDescent="0.25">
      <c r="A16516" s="5">
        <v>44915.083333333336</v>
      </c>
      <c r="B16516" s="6">
        <v>303.33</v>
      </c>
      <c r="C16516" s="6">
        <v>282.86966000000001</v>
      </c>
      <c r="D16516" s="6">
        <v>7.2331334509328299E-2</v>
      </c>
      <c r="E16516" s="4">
        <f t="shared" si="64"/>
        <v>0.36680954074821487</v>
      </c>
      <c r="F16516" s="4"/>
    </row>
    <row r="16517" spans="1:6" ht="13.2" x14ac:dyDescent="0.25">
      <c r="A16517" s="5">
        <v>44915.125</v>
      </c>
      <c r="B16517" s="6">
        <v>304.42</v>
      </c>
      <c r="C16517" s="6">
        <v>281.15485000000001</v>
      </c>
      <c r="D16517" s="6">
        <v>8.2748528079810799E-2</v>
      </c>
      <c r="E16517" s="4">
        <f t="shared" si="64"/>
        <v>0.36241791577582755</v>
      </c>
      <c r="F16517" s="4"/>
    </row>
    <row r="16518" spans="1:6" ht="13.2" x14ac:dyDescent="0.25">
      <c r="A16518" s="5">
        <v>44915.166666666664</v>
      </c>
      <c r="B16518" s="6">
        <v>302.66000000000003</v>
      </c>
      <c r="C16518" s="6">
        <v>278.26060000000001</v>
      </c>
      <c r="D16518" s="6">
        <v>8.7685428695259096E-2</v>
      </c>
      <c r="E16518" s="4">
        <f t="shared" si="64"/>
        <v>0.35729483981982568</v>
      </c>
      <c r="F16518" s="4"/>
    </row>
    <row r="16519" spans="1:6" ht="13.2" x14ac:dyDescent="0.25">
      <c r="A16519" s="5">
        <v>44915.208333333336</v>
      </c>
      <c r="B16519" s="6">
        <v>302.94</v>
      </c>
      <c r="C16519" s="6">
        <v>282.17948999999999</v>
      </c>
      <c r="D16519" s="6">
        <v>7.3572001990647895E-2</v>
      </c>
      <c r="E16519" s="4">
        <f t="shared" si="64"/>
        <v>0.35093092393224556</v>
      </c>
      <c r="F16519" s="4"/>
    </row>
    <row r="16520" spans="1:6" ht="13.2" x14ac:dyDescent="0.25">
      <c r="A16520" s="5">
        <v>44915.25</v>
      </c>
      <c r="B16520" s="6">
        <v>294.17</v>
      </c>
      <c r="C16520" s="6">
        <v>284.97696000000002</v>
      </c>
      <c r="D16520" s="6">
        <v>3.2258888578220402E-2</v>
      </c>
      <c r="E16520" s="4">
        <f t="shared" si="64"/>
        <v>0.34207450142945262</v>
      </c>
      <c r="F16520" s="4"/>
    </row>
    <row r="16521" spans="1:6" ht="13.2" x14ac:dyDescent="0.25">
      <c r="A16521" s="5">
        <v>44915.291666666664</v>
      </c>
      <c r="B16521" s="6">
        <v>283.66000000000003</v>
      </c>
      <c r="C16521" s="6">
        <v>282.37831999999997</v>
      </c>
      <c r="D16521" s="6">
        <v>4.5388753640861999E-3</v>
      </c>
      <c r="E16521" s="4">
        <f t="shared" si="64"/>
        <v>0.33229862326222831</v>
      </c>
      <c r="F16521" s="4"/>
    </row>
    <row r="16522" spans="1:6" ht="13.2" x14ac:dyDescent="0.25">
      <c r="A16522" s="5">
        <v>44915.333333333336</v>
      </c>
      <c r="B16522" s="6">
        <v>279.61</v>
      </c>
      <c r="C16522" s="6">
        <v>278.33893999999998</v>
      </c>
      <c r="D16522" s="6">
        <v>4.5665906466412203E-3</v>
      </c>
      <c r="E16522" s="4">
        <f t="shared" si="64"/>
        <v>0.32127499080085653</v>
      </c>
      <c r="F16522" s="4"/>
    </row>
    <row r="16523" spans="1:6" ht="13.2" x14ac:dyDescent="0.25">
      <c r="A16523" s="5">
        <v>44915.375</v>
      </c>
      <c r="B16523" s="6">
        <v>292.88</v>
      </c>
      <c r="C16523" s="6">
        <v>276.00763000000001</v>
      </c>
      <c r="D16523" s="6">
        <v>6.1130085425536898E-2</v>
      </c>
      <c r="E16523" s="4">
        <f t="shared" si="64"/>
        <v>0.31103910871981594</v>
      </c>
      <c r="F16523" s="4"/>
    </row>
    <row r="16524" spans="1:6" ht="13.2" x14ac:dyDescent="0.25">
      <c r="A16524" s="5">
        <v>44915.416666666664</v>
      </c>
      <c r="B16524" s="6">
        <v>288</v>
      </c>
      <c r="C16524" s="6">
        <v>280.55585000000002</v>
      </c>
      <c r="D16524" s="6">
        <v>2.6533576113276398E-2</v>
      </c>
      <c r="E16524" s="4">
        <f t="shared" si="64"/>
        <v>0.29932703732968752</v>
      </c>
      <c r="F16524" s="4"/>
    </row>
    <row r="16525" spans="1:6" ht="13.2" x14ac:dyDescent="0.25">
      <c r="A16525" s="5">
        <v>44915.458333333336</v>
      </c>
      <c r="B16525" s="6">
        <v>294.93</v>
      </c>
      <c r="C16525" s="6">
        <v>284.34035</v>
      </c>
      <c r="D16525" s="6">
        <v>3.7242867570501298E-2</v>
      </c>
      <c r="E16525" s="4">
        <f t="shared" si="64"/>
        <v>0.28746409858706262</v>
      </c>
      <c r="F16525" s="4"/>
    </row>
    <row r="16526" spans="1:6" ht="13.2" x14ac:dyDescent="0.25">
      <c r="A16526" s="5">
        <v>44915.5</v>
      </c>
      <c r="B16526" s="6">
        <v>295.56</v>
      </c>
      <c r="C16526" s="6">
        <v>283.79764</v>
      </c>
      <c r="D16526" s="6">
        <v>4.1446292506167402E-2</v>
      </c>
      <c r="E16526" s="4">
        <f t="shared" si="64"/>
        <v>0.27620697185350701</v>
      </c>
      <c r="F16526" s="4"/>
    </row>
    <row r="16527" spans="1:6" ht="13.2" x14ac:dyDescent="0.25">
      <c r="A16527" s="5">
        <v>44915.541666666664</v>
      </c>
      <c r="B16527" s="6">
        <v>300.77</v>
      </c>
      <c r="C16527" s="6">
        <v>285.40906999999999</v>
      </c>
      <c r="D16527" s="6">
        <v>5.3820749284526903E-2</v>
      </c>
      <c r="E16527" s="4">
        <f t="shared" si="64"/>
        <v>0.26691884699895974</v>
      </c>
      <c r="F16527" s="4"/>
    </row>
    <row r="16528" spans="1:6" ht="13.2" x14ac:dyDescent="0.25">
      <c r="A16528" s="5">
        <v>44915.583333333336</v>
      </c>
      <c r="B16528" s="6">
        <v>290.35000000000002</v>
      </c>
      <c r="C16528" s="6">
        <v>289.81592000000001</v>
      </c>
      <c r="D16528" s="6">
        <v>1.8428249214191401E-3</v>
      </c>
      <c r="E16528" s="4">
        <f t="shared" si="64"/>
        <v>0.25495166722862833</v>
      </c>
      <c r="F16528" s="4"/>
    </row>
    <row r="16529" spans="1:6" ht="13.2" x14ac:dyDescent="0.25">
      <c r="A16529" s="5">
        <v>44915.625</v>
      </c>
      <c r="B16529" s="6">
        <v>287.16000000000003</v>
      </c>
      <c r="C16529" s="6">
        <v>271.5924</v>
      </c>
      <c r="D16529" s="6">
        <v>5.7319718813928597E-2</v>
      </c>
      <c r="E16529" s="4">
        <f t="shared" si="64"/>
        <v>0.23867882951907893</v>
      </c>
      <c r="F16529" s="4"/>
    </row>
    <row r="16530" spans="1:6" ht="13.2" x14ac:dyDescent="0.25">
      <c r="A16530" s="5">
        <v>44915.666666666664</v>
      </c>
      <c r="B16530" s="6">
        <v>266.58</v>
      </c>
      <c r="C16530" s="6">
        <v>224.78605999999999</v>
      </c>
      <c r="D16530" s="6">
        <v>0.18592763270106599</v>
      </c>
      <c r="E16530" s="4">
        <f t="shared" si="64"/>
        <v>0.22311345129423746</v>
      </c>
      <c r="F16530" s="4"/>
    </row>
    <row r="16531" spans="1:6" ht="13.2" x14ac:dyDescent="0.25">
      <c r="A16531" s="5">
        <v>44915.708333333336</v>
      </c>
      <c r="B16531" s="6">
        <v>242.09</v>
      </c>
      <c r="C16531" s="6">
        <v>174.59007</v>
      </c>
      <c r="D16531" s="6">
        <v>0.38661952538308703</v>
      </c>
      <c r="E16531" s="4">
        <f t="shared" si="64"/>
        <v>0.21064581654240414</v>
      </c>
      <c r="F16531" s="4"/>
    </row>
    <row r="16532" spans="1:6" ht="13.2" x14ac:dyDescent="0.25">
      <c r="A16532" s="5">
        <v>44915.75</v>
      </c>
      <c r="B16532" s="6">
        <v>220.26</v>
      </c>
      <c r="C16532" s="6">
        <v>149.90272999999999</v>
      </c>
      <c r="D16532" s="6">
        <v>0.46935282632944703</v>
      </c>
      <c r="E16532" s="4">
        <f t="shared" si="64"/>
        <v>0.20209500219064447</v>
      </c>
      <c r="F16532" s="4"/>
    </row>
    <row r="16533" spans="1:6" ht="13.2" x14ac:dyDescent="0.25">
      <c r="A16533" s="5">
        <v>44915.791666666664</v>
      </c>
      <c r="B16533" s="6">
        <v>202.79</v>
      </c>
      <c r="C16533" s="6">
        <v>146.18306000000001</v>
      </c>
      <c r="D16533" s="6">
        <v>0.38723324029473699</v>
      </c>
      <c r="E16533" s="4">
        <f t="shared" si="64"/>
        <v>0.19008513798751847</v>
      </c>
      <c r="F16533" s="4"/>
    </row>
    <row r="16534" spans="1:6" ht="13.2" x14ac:dyDescent="0.25">
      <c r="A16534" s="5">
        <v>44915.833333333336</v>
      </c>
      <c r="B16534" s="6">
        <v>191.89</v>
      </c>
      <c r="C16534" s="6">
        <v>146.36929000000001</v>
      </c>
      <c r="D16534" s="6">
        <v>0.31099904904915399</v>
      </c>
      <c r="E16534" s="4">
        <f t="shared" si="64"/>
        <v>0.17430375531130096</v>
      </c>
      <c r="F16534" s="4"/>
    </row>
    <row r="16535" spans="1:6" ht="13.2" x14ac:dyDescent="0.25">
      <c r="A16535" s="5">
        <v>44915.875</v>
      </c>
      <c r="B16535" s="6">
        <v>177.08</v>
      </c>
      <c r="C16535" s="6">
        <v>148.10901000000001</v>
      </c>
      <c r="D16535" s="6">
        <v>0.195605858144619</v>
      </c>
      <c r="E16535" s="4">
        <f t="shared" si="64"/>
        <v>0.15585954509749445</v>
      </c>
      <c r="F16535" s="4"/>
    </row>
    <row r="16536" spans="1:6" ht="13.2" x14ac:dyDescent="0.25">
      <c r="A16536" s="5">
        <v>44915.916666666664</v>
      </c>
      <c r="B16536" s="6">
        <v>165.49</v>
      </c>
      <c r="C16536" s="6">
        <v>154.50861</v>
      </c>
      <c r="D16536" s="6">
        <v>7.10729971617763E-2</v>
      </c>
      <c r="E16536" s="4">
        <f t="shared" si="64"/>
        <v>0.1348071830469246</v>
      </c>
      <c r="F16536" s="4"/>
    </row>
    <row r="16537" spans="1:6" ht="13.2" x14ac:dyDescent="0.25">
      <c r="A16537" s="5">
        <v>44915.958333333336</v>
      </c>
      <c r="B16537" s="6">
        <v>171.36</v>
      </c>
      <c r="C16537" s="6">
        <v>175.28941</v>
      </c>
      <c r="D16537" s="6">
        <v>2.2416699331693699E-2</v>
      </c>
      <c r="E16537" s="4">
        <f t="shared" si="64"/>
        <v>0.11736506732579528</v>
      </c>
      <c r="F16537" s="4"/>
    </row>
    <row r="16538" spans="1:6" ht="13.2" x14ac:dyDescent="0.25">
      <c r="A16538" s="5">
        <v>44916</v>
      </c>
      <c r="B16538" s="6">
        <v>211.78</v>
      </c>
      <c r="C16538" s="6">
        <v>212.93033</v>
      </c>
      <c r="D16538" s="6">
        <v>5.4023773879465402E-3</v>
      </c>
      <c r="E16538" s="4">
        <f t="shared" si="64"/>
        <v>0.11578709472499554</v>
      </c>
      <c r="F16538" s="4"/>
    </row>
    <row r="16539" spans="1:6" ht="13.2" x14ac:dyDescent="0.25">
      <c r="A16539" s="5">
        <v>44916.041666666664</v>
      </c>
      <c r="B16539" s="6">
        <v>283.33999999999997</v>
      </c>
      <c r="C16539" s="6">
        <v>249.50358</v>
      </c>
      <c r="D16539" s="6">
        <v>0.13561496792951799</v>
      </c>
      <c r="E16539" s="4">
        <f t="shared" si="64"/>
        <v>0.11697012234218311</v>
      </c>
      <c r="F16539" s="4"/>
    </row>
    <row r="16540" spans="1:6" ht="13.2" x14ac:dyDescent="0.25">
      <c r="A16540" s="5">
        <v>44916.083333333336</v>
      </c>
      <c r="B16540" s="6">
        <v>300.77999999999997</v>
      </c>
      <c r="C16540" s="6">
        <v>268.04933</v>
      </c>
      <c r="D16540" s="6">
        <v>0.12210688980270799</v>
      </c>
      <c r="E16540" s="4">
        <f t="shared" si="64"/>
        <v>0.11904410381274061</v>
      </c>
      <c r="F16540" s="4"/>
    </row>
    <row r="16541" spans="1:6" ht="13.2" x14ac:dyDescent="0.25">
      <c r="A16541" s="5">
        <v>44916.125</v>
      </c>
      <c r="B16541" s="6">
        <v>296.41000000000003</v>
      </c>
      <c r="C16541" s="6">
        <v>267.20672999999999</v>
      </c>
      <c r="D16541" s="6">
        <v>0.109290922425494</v>
      </c>
      <c r="E16541" s="4">
        <f t="shared" si="64"/>
        <v>0.12015003691047742</v>
      </c>
      <c r="F16541" s="4"/>
    </row>
    <row r="16542" spans="1:6" ht="13.2" x14ac:dyDescent="0.25">
      <c r="A16542" s="5">
        <v>44916.166666666664</v>
      </c>
      <c r="B16542" s="6">
        <v>288.45</v>
      </c>
      <c r="C16542" s="6">
        <v>261.22806000000003</v>
      </c>
      <c r="D16542" s="6">
        <v>0.10420756483817201</v>
      </c>
      <c r="E16542" s="4">
        <f t="shared" si="64"/>
        <v>0.12083845924976544</v>
      </c>
      <c r="F16542" s="4"/>
    </row>
    <row r="16543" spans="1:6" ht="13.2" x14ac:dyDescent="0.25">
      <c r="A16543" s="5">
        <v>44916.208333333336</v>
      </c>
      <c r="B16543" s="6">
        <v>288.16000000000003</v>
      </c>
      <c r="C16543" s="6">
        <v>260.25738000000001</v>
      </c>
      <c r="D16543" s="6">
        <v>0.107211637956241</v>
      </c>
      <c r="E16543" s="4">
        <f t="shared" si="64"/>
        <v>0.12224011074833181</v>
      </c>
      <c r="F16543" s="4"/>
    </row>
    <row r="16544" spans="1:6" ht="13.2" x14ac:dyDescent="0.25">
      <c r="A16544" s="5">
        <v>44916.25</v>
      </c>
      <c r="B16544" s="6">
        <v>280.88</v>
      </c>
      <c r="C16544" s="6">
        <v>259.91485</v>
      </c>
      <c r="D16544" s="6">
        <v>8.0661608984634703E-2</v>
      </c>
      <c r="E16544" s="4">
        <f t="shared" si="64"/>
        <v>0.12425689076526575</v>
      </c>
      <c r="F16544" s="4"/>
    </row>
    <row r="16545" spans="1:6" ht="13.2" x14ac:dyDescent="0.25">
      <c r="A16545" s="5">
        <v>44916.291666666664</v>
      </c>
      <c r="B16545" s="6">
        <v>283.02999999999997</v>
      </c>
      <c r="C16545" s="6">
        <v>256.12797999999998</v>
      </c>
      <c r="D16545" s="6">
        <v>0.10503350707720401</v>
      </c>
      <c r="E16545" s="4">
        <f t="shared" si="64"/>
        <v>0.12844416708664566</v>
      </c>
      <c r="F16545" s="4"/>
    </row>
    <row r="16546" spans="1:6" ht="13.2" x14ac:dyDescent="0.25">
      <c r="A16546" s="5">
        <v>44916.333333333336</v>
      </c>
      <c r="B16546" s="6">
        <v>285.14999999999998</v>
      </c>
      <c r="C16546" s="6">
        <v>252.58816999999999</v>
      </c>
      <c r="D16546" s="6">
        <v>0.12891272778135199</v>
      </c>
      <c r="E16546" s="4">
        <f t="shared" si="64"/>
        <v>0.13362525613392526</v>
      </c>
      <c r="F16546" s="4"/>
    </row>
    <row r="16547" spans="1:6" ht="13.2" x14ac:dyDescent="0.25">
      <c r="A16547" s="5">
        <v>44916.375</v>
      </c>
      <c r="B16547" s="6">
        <v>292.29000000000002</v>
      </c>
      <c r="C16547" s="6">
        <v>249.20157</v>
      </c>
      <c r="D16547" s="6">
        <v>0.17290593313677699</v>
      </c>
      <c r="E16547" s="4">
        <f t="shared" si="64"/>
        <v>0.13828258312189359</v>
      </c>
      <c r="F16547" s="4"/>
    </row>
    <row r="16548" spans="1:6" ht="13.2" x14ac:dyDescent="0.25">
      <c r="A16548" s="5">
        <v>44916.416666666664</v>
      </c>
      <c r="B16548" s="6">
        <v>299.23</v>
      </c>
      <c r="C16548" s="6">
        <v>248.94264999999999</v>
      </c>
      <c r="D16548" s="6">
        <v>0.202003754680043</v>
      </c>
      <c r="E16548" s="4">
        <f t="shared" si="64"/>
        <v>0.14559384056217553</v>
      </c>
      <c r="F16548" s="4"/>
    </row>
    <row r="16549" spans="1:6" ht="13.2" x14ac:dyDescent="0.25">
      <c r="A16549" s="5">
        <v>44916.458333333336</v>
      </c>
      <c r="B16549" s="6">
        <v>300.20999999999998</v>
      </c>
      <c r="C16549" s="6">
        <v>251.14053000000001</v>
      </c>
      <c r="D16549" s="6">
        <v>0.19538650332544799</v>
      </c>
      <c r="E16549" s="4">
        <f t="shared" si="64"/>
        <v>0.15218315871863167</v>
      </c>
      <c r="F16549" s="4"/>
    </row>
    <row r="16550" spans="1:6" ht="13.2" x14ac:dyDescent="0.25">
      <c r="A16550" s="5">
        <v>44916.5</v>
      </c>
      <c r="B16550" s="6">
        <v>297.69</v>
      </c>
      <c r="C16550" s="6">
        <v>254.69824</v>
      </c>
      <c r="D16550" s="6">
        <v>0.16879488448761901</v>
      </c>
      <c r="E16550" s="4">
        <f t="shared" si="64"/>
        <v>0.15748935005119213</v>
      </c>
      <c r="F16550" s="4"/>
    </row>
    <row r="16551" spans="1:6" ht="13.2" x14ac:dyDescent="0.25">
      <c r="A16551" s="5">
        <v>44916.541666666664</v>
      </c>
      <c r="B16551" s="6">
        <v>292.55</v>
      </c>
      <c r="C16551" s="6">
        <v>259.23205999999999</v>
      </c>
      <c r="D16551" s="6">
        <v>0.12852553808352199</v>
      </c>
      <c r="E16551" s="4">
        <f t="shared" si="64"/>
        <v>0.1606020495844836</v>
      </c>
      <c r="F16551" s="4"/>
    </row>
    <row r="16552" spans="1:6" ht="13.2" x14ac:dyDescent="0.25">
      <c r="A16552" s="5">
        <v>44916.583333333336</v>
      </c>
      <c r="B16552" s="6">
        <v>301.47000000000003</v>
      </c>
      <c r="C16552" s="6">
        <v>259.55257</v>
      </c>
      <c r="D16552" s="6">
        <v>0.161498805425043</v>
      </c>
      <c r="E16552" s="4">
        <f t="shared" si="64"/>
        <v>0.16725438210546786</v>
      </c>
      <c r="F16552" s="4"/>
    </row>
    <row r="16553" spans="1:6" ht="13.2" x14ac:dyDescent="0.25">
      <c r="A16553" s="5">
        <v>44916.625</v>
      </c>
      <c r="B16553" s="6">
        <v>309.29000000000002</v>
      </c>
      <c r="C16553" s="6">
        <v>236.95364000000001</v>
      </c>
      <c r="D16553" s="6">
        <v>0.30527642453603998</v>
      </c>
      <c r="E16553" s="4">
        <f t="shared" si="64"/>
        <v>0.17758591151055589</v>
      </c>
      <c r="F16553" s="4"/>
    </row>
    <row r="16554" spans="1:6" ht="13.2" x14ac:dyDescent="0.25">
      <c r="A16554" s="5">
        <v>44916.666666666664</v>
      </c>
      <c r="B16554" s="6">
        <v>269.14999999999998</v>
      </c>
      <c r="C16554" s="6">
        <v>193.2398</v>
      </c>
      <c r="D16554" s="6">
        <v>0.39282901348479898</v>
      </c>
      <c r="E16554" s="4">
        <f t="shared" si="64"/>
        <v>0.18620680237654477</v>
      </c>
      <c r="F16554" s="4"/>
    </row>
    <row r="16555" spans="1:6" ht="13.2" x14ac:dyDescent="0.25">
      <c r="A16555" s="5">
        <v>44916.708333333336</v>
      </c>
      <c r="B16555" s="6">
        <v>224.27</v>
      </c>
      <c r="C16555" s="6">
        <v>152.29299</v>
      </c>
      <c r="D16555" s="6">
        <v>0.47262195062293999</v>
      </c>
      <c r="E16555" s="4">
        <f t="shared" si="64"/>
        <v>0.18979023676153861</v>
      </c>
      <c r="F16555" s="4"/>
    </row>
    <row r="16556" spans="1:6" ht="13.2" x14ac:dyDescent="0.25">
      <c r="A16556" s="5">
        <v>44916.75</v>
      </c>
      <c r="B16556" s="6">
        <v>205.42</v>
      </c>
      <c r="C16556" s="6">
        <v>134.72373999999999</v>
      </c>
      <c r="D16556" s="6">
        <v>0.52474983250910301</v>
      </c>
      <c r="E16556" s="4">
        <f t="shared" si="64"/>
        <v>0.19209844535235765</v>
      </c>
      <c r="F16556" s="4"/>
    </row>
    <row r="16557" spans="1:6" ht="13.2" x14ac:dyDescent="0.25">
      <c r="A16557" s="5">
        <v>44916.791666666664</v>
      </c>
      <c r="B16557" s="6">
        <v>199.34</v>
      </c>
      <c r="C16557" s="6">
        <v>133.02411000000001</v>
      </c>
      <c r="D16557" s="6">
        <v>0.49852534251121799</v>
      </c>
      <c r="E16557" s="4">
        <f t="shared" si="64"/>
        <v>0.1967356162780444</v>
      </c>
      <c r="F16557" s="4"/>
    </row>
    <row r="16558" spans="1:6" ht="13.2" x14ac:dyDescent="0.25">
      <c r="A16558" s="5">
        <v>44916.833333333336</v>
      </c>
      <c r="B16558" s="6">
        <v>197.04</v>
      </c>
      <c r="C16558" s="6">
        <v>133.8817</v>
      </c>
      <c r="D16558" s="6">
        <v>0.471747072228691</v>
      </c>
      <c r="E16558" s="4">
        <f t="shared" si="64"/>
        <v>0.20343345057719178</v>
      </c>
      <c r="F16558" s="4"/>
    </row>
    <row r="16559" spans="1:6" ht="13.2" x14ac:dyDescent="0.25">
      <c r="A16559" s="5">
        <v>44916.875</v>
      </c>
      <c r="B16559" s="6">
        <v>190.29</v>
      </c>
      <c r="C16559" s="6">
        <v>137.76795000000001</v>
      </c>
      <c r="D16559" s="6">
        <v>0.38123562120217303</v>
      </c>
      <c r="E16559" s="4">
        <f t="shared" si="64"/>
        <v>0.21116802403792323</v>
      </c>
      <c r="F16559" s="4"/>
    </row>
    <row r="16560" spans="1:6" ht="13.2" x14ac:dyDescent="0.25">
      <c r="A16560" s="5">
        <v>44916.916666666664</v>
      </c>
      <c r="B16560" s="6">
        <v>188.83</v>
      </c>
      <c r="C16560" s="6">
        <v>148.77786</v>
      </c>
      <c r="D16560" s="6">
        <v>0.26920766302190302</v>
      </c>
      <c r="E16560" s="4">
        <f t="shared" si="64"/>
        <v>0.21942363511542851</v>
      </c>
      <c r="F16560" s="4"/>
    </row>
    <row r="16561" spans="1:6" ht="13.2" x14ac:dyDescent="0.25">
      <c r="A16561" s="5">
        <v>44916.958333333336</v>
      </c>
      <c r="B16561" s="6">
        <v>196.53</v>
      </c>
      <c r="C16561" s="6">
        <v>171.9247</v>
      </c>
      <c r="D16561" s="6">
        <v>0.14311672493830099</v>
      </c>
      <c r="E16561" s="4">
        <f t="shared" si="64"/>
        <v>0.22445280284903713</v>
      </c>
      <c r="F16561" s="4"/>
    </row>
    <row r="16562" spans="1:6" ht="13.2" x14ac:dyDescent="0.25">
      <c r="A16562" s="5">
        <v>44917</v>
      </c>
      <c r="B16562" s="6">
        <v>234.68</v>
      </c>
      <c r="C16562" s="6">
        <v>225.14598000000001</v>
      </c>
      <c r="D16562" s="6">
        <v>4.2345948171048801E-2</v>
      </c>
      <c r="E16562" s="4">
        <f t="shared" si="64"/>
        <v>0.22599211829833302</v>
      </c>
      <c r="F16562" s="4"/>
    </row>
    <row r="16563" spans="1:6" ht="13.2" x14ac:dyDescent="0.25">
      <c r="A16563" s="5">
        <v>44917.041666666664</v>
      </c>
      <c r="B16563" s="6">
        <v>283.27999999999997</v>
      </c>
      <c r="C16563" s="6">
        <v>253.17255</v>
      </c>
      <c r="D16563" s="6">
        <v>0.118920672877055</v>
      </c>
      <c r="E16563" s="4">
        <f t="shared" si="64"/>
        <v>0.22529652267114705</v>
      </c>
      <c r="F16563" s="4"/>
    </row>
    <row r="16564" spans="1:6" ht="13.2" x14ac:dyDescent="0.25">
      <c r="A16564" s="5">
        <v>44917.083333333336</v>
      </c>
      <c r="B16564" s="6">
        <v>285.61</v>
      </c>
      <c r="C16564" s="6">
        <v>263.64760999999999</v>
      </c>
      <c r="D16564" s="6">
        <v>8.3302063690241707E-2</v>
      </c>
      <c r="E16564" s="4">
        <f t="shared" si="64"/>
        <v>0.22367965491646091</v>
      </c>
      <c r="F16564" s="4"/>
    </row>
    <row r="16565" spans="1:6" ht="13.2" x14ac:dyDescent="0.25">
      <c r="A16565" s="5">
        <v>44917.125</v>
      </c>
      <c r="B16565" s="6">
        <v>281.36</v>
      </c>
      <c r="C16565" s="6">
        <v>260.40419000000003</v>
      </c>
      <c r="D16565" s="6">
        <v>8.0474165949480203E-2</v>
      </c>
      <c r="E16565" s="4">
        <f t="shared" si="64"/>
        <v>0.22247895672996035</v>
      </c>
      <c r="F16565" s="4"/>
    </row>
    <row r="16566" spans="1:6" ht="13.2" x14ac:dyDescent="0.25">
      <c r="A16566" s="5">
        <v>44917.166666666664</v>
      </c>
      <c r="B16566" s="6">
        <v>286.02999999999997</v>
      </c>
      <c r="C16566" s="6">
        <v>255.21925999999999</v>
      </c>
      <c r="D16566" s="6">
        <v>0.120722628848622</v>
      </c>
      <c r="E16566" s="4">
        <f t="shared" si="64"/>
        <v>0.22316708439706245</v>
      </c>
      <c r="F16566" s="4"/>
    </row>
    <row r="16567" spans="1:6" ht="13.2" x14ac:dyDescent="0.25">
      <c r="A16567" s="5">
        <v>44917.208333333336</v>
      </c>
      <c r="B16567" s="6">
        <v>289.83</v>
      </c>
      <c r="C16567" s="6">
        <v>254.37235000000001</v>
      </c>
      <c r="D16567" s="6">
        <v>0.13939270522130201</v>
      </c>
      <c r="E16567" s="4">
        <f t="shared" si="64"/>
        <v>0.22450796219977329</v>
      </c>
      <c r="F16567" s="4"/>
    </row>
    <row r="16568" spans="1:6" ht="13.2" x14ac:dyDescent="0.25">
      <c r="A16568" s="5">
        <v>44917.25</v>
      </c>
      <c r="B16568" s="6">
        <v>289.99</v>
      </c>
      <c r="C16568" s="6">
        <v>252.98734999999999</v>
      </c>
      <c r="D16568" s="6">
        <v>0.146262846739174</v>
      </c>
      <c r="E16568" s="4">
        <f t="shared" si="64"/>
        <v>0.22724134710621244</v>
      </c>
      <c r="F16568" s="4"/>
    </row>
    <row r="16569" spans="1:6" ht="13.2" x14ac:dyDescent="0.25">
      <c r="A16569" s="5">
        <v>44917.291666666664</v>
      </c>
      <c r="B16569" s="6">
        <v>279.89999999999998</v>
      </c>
      <c r="C16569" s="6">
        <v>247.94730999999999</v>
      </c>
      <c r="D16569" s="6">
        <v>0.12886887137432501</v>
      </c>
      <c r="E16569" s="4">
        <f t="shared" si="64"/>
        <v>0.22823448728525916</v>
      </c>
      <c r="F16569" s="4"/>
    </row>
    <row r="16570" spans="1:6" ht="13.2" x14ac:dyDescent="0.25">
      <c r="A16570" s="5">
        <v>44917.333333333336</v>
      </c>
      <c r="B16570" s="6">
        <v>279.86</v>
      </c>
      <c r="C16570" s="6">
        <v>244.69198</v>
      </c>
      <c r="D16570" s="6">
        <v>0.14372363164497601</v>
      </c>
      <c r="E16570" s="4">
        <f t="shared" si="64"/>
        <v>0.22885160827957685</v>
      </c>
      <c r="F16570" s="4"/>
    </row>
    <row r="16571" spans="1:6" ht="13.2" x14ac:dyDescent="0.25">
      <c r="A16571" s="5">
        <v>44917.375</v>
      </c>
      <c r="B16571" s="6">
        <v>284.27</v>
      </c>
      <c r="C16571" s="6">
        <v>243.19779</v>
      </c>
      <c r="D16571" s="6">
        <v>0.16888397711179801</v>
      </c>
      <c r="E16571" s="4">
        <f t="shared" si="64"/>
        <v>0.22868402677853605</v>
      </c>
      <c r="F16571" s="4"/>
    </row>
    <row r="16572" spans="1:6" ht="13.2" x14ac:dyDescent="0.25">
      <c r="A16572" s="5">
        <v>44917.416666666664</v>
      </c>
      <c r="B16572" s="6">
        <v>285.58999999999997</v>
      </c>
      <c r="C16572" s="6">
        <v>244.64920000000001</v>
      </c>
      <c r="D16572" s="6">
        <v>0.167344916721575</v>
      </c>
      <c r="E16572" s="4">
        <f t="shared" si="64"/>
        <v>0.22723990853026654</v>
      </c>
      <c r="F16572" s="4"/>
    </row>
    <row r="16573" spans="1:6" ht="13.2" x14ac:dyDescent="0.25">
      <c r="A16573" s="5">
        <v>44917.458333333336</v>
      </c>
      <c r="B16573" s="6">
        <v>291.77</v>
      </c>
      <c r="C16573" s="6">
        <v>247.21531999999999</v>
      </c>
      <c r="D16573" s="6">
        <v>0.18022620928185101</v>
      </c>
      <c r="E16573" s="4">
        <f t="shared" si="64"/>
        <v>0.22660822961178331</v>
      </c>
      <c r="F16573" s="4"/>
    </row>
    <row r="16574" spans="1:6" ht="13.2" x14ac:dyDescent="0.25">
      <c r="A16574" s="5">
        <v>44917.5</v>
      </c>
      <c r="B16574" s="6">
        <v>293.37</v>
      </c>
      <c r="C16574" s="6">
        <v>250.63852</v>
      </c>
      <c r="D16574" s="6">
        <v>0.17049047369095499</v>
      </c>
      <c r="E16574" s="4">
        <f t="shared" si="64"/>
        <v>0.22667887916192234</v>
      </c>
      <c r="F16574" s="4"/>
    </row>
    <row r="16575" spans="1:6" ht="13.2" x14ac:dyDescent="0.25">
      <c r="A16575" s="5">
        <v>44917.541666666664</v>
      </c>
      <c r="B16575" s="6">
        <v>290.62</v>
      </c>
      <c r="C16575" s="6">
        <v>253.94989000000001</v>
      </c>
      <c r="D16575" s="6">
        <v>0.14439899934589401</v>
      </c>
      <c r="E16575" s="4">
        <f t="shared" si="64"/>
        <v>0.22734027338118781</v>
      </c>
      <c r="F16575" s="4"/>
    </row>
    <row r="16576" spans="1:6" ht="13.2" x14ac:dyDescent="0.25">
      <c r="A16576" s="5">
        <v>44917.583333333336</v>
      </c>
      <c r="B16576" s="6">
        <v>293.41000000000003</v>
      </c>
      <c r="C16576" s="6">
        <v>251.20057</v>
      </c>
      <c r="D16576" s="6">
        <v>0.16803078910211</v>
      </c>
      <c r="E16576" s="4">
        <f t="shared" si="64"/>
        <v>0.22761243936773226</v>
      </c>
      <c r="F16576" s="4"/>
    </row>
    <row r="16577" spans="1:6" ht="13.2" x14ac:dyDescent="0.25">
      <c r="A16577" s="5">
        <v>44917.625</v>
      </c>
      <c r="B16577" s="6">
        <v>302.23</v>
      </c>
      <c r="C16577" s="6">
        <v>229.00805</v>
      </c>
      <c r="D16577" s="6">
        <v>0.319735266948039</v>
      </c>
      <c r="E16577" s="4">
        <f t="shared" si="64"/>
        <v>0.22821489113489893</v>
      </c>
      <c r="F16577" s="4"/>
    </row>
    <row r="16578" spans="1:6" ht="13.2" x14ac:dyDescent="0.25">
      <c r="A16578" s="5">
        <v>44917.666666666664</v>
      </c>
      <c r="B16578" s="6">
        <v>268.54000000000002</v>
      </c>
      <c r="C16578" s="6">
        <v>192.36395999999999</v>
      </c>
      <c r="D16578" s="6">
        <v>0.395999541702094</v>
      </c>
      <c r="E16578" s="4">
        <f t="shared" si="64"/>
        <v>0.22834699647728618</v>
      </c>
      <c r="F16578" s="4"/>
    </row>
    <row r="16579" spans="1:6" ht="13.2" x14ac:dyDescent="0.25">
      <c r="A16579" s="5">
        <v>44917.708333333336</v>
      </c>
      <c r="B16579" s="6">
        <v>230.57</v>
      </c>
      <c r="C16579" s="6">
        <v>160.27654999999999</v>
      </c>
      <c r="D16579" s="6">
        <v>0.43857601127551099</v>
      </c>
      <c r="E16579" s="4">
        <f t="shared" si="64"/>
        <v>0.22692841567114333</v>
      </c>
      <c r="F16579" s="4"/>
    </row>
    <row r="16580" spans="1:6" ht="13.2" x14ac:dyDescent="0.25">
      <c r="A16580" s="5">
        <v>44917.75</v>
      </c>
      <c r="B16580" s="6">
        <v>202.47</v>
      </c>
      <c r="C16580" s="6">
        <v>147.46093999999999</v>
      </c>
      <c r="D16580" s="6">
        <v>0.37304156612591699</v>
      </c>
      <c r="E16580" s="4">
        <f t="shared" si="64"/>
        <v>0.22060723790517725</v>
      </c>
      <c r="F16580" s="4"/>
    </row>
    <row r="16581" spans="1:6" ht="13.2" x14ac:dyDescent="0.25">
      <c r="A16581" s="5">
        <v>44917.791666666664</v>
      </c>
      <c r="B16581" s="6">
        <v>201.65</v>
      </c>
      <c r="C16581" s="6">
        <v>146.80274</v>
      </c>
      <c r="D16581" s="6">
        <v>0.37361196391838403</v>
      </c>
      <c r="E16581" s="4">
        <f t="shared" si="64"/>
        <v>0.21540251379714248</v>
      </c>
      <c r="F16581" s="4"/>
    </row>
    <row r="16582" spans="1:6" ht="13.2" x14ac:dyDescent="0.25">
      <c r="A16582" s="5">
        <v>44917.833333333336</v>
      </c>
      <c r="B16582" s="6">
        <v>208.1</v>
      </c>
      <c r="C16582" s="6">
        <v>147.35762</v>
      </c>
      <c r="D16582" s="6">
        <v>0.412210647810408</v>
      </c>
      <c r="E16582" s="4">
        <f t="shared" si="64"/>
        <v>0.21292182944638072</v>
      </c>
      <c r="F16582" s="4"/>
    </row>
    <row r="16583" spans="1:6" ht="13.2" x14ac:dyDescent="0.25">
      <c r="A16583" s="5">
        <v>44917.875</v>
      </c>
      <c r="B16583" s="6">
        <v>205.41</v>
      </c>
      <c r="C16583" s="6">
        <v>150.273</v>
      </c>
      <c r="D16583" s="6">
        <v>0.36691221976003602</v>
      </c>
      <c r="E16583" s="4">
        <f t="shared" si="64"/>
        <v>0.21232502105295833</v>
      </c>
      <c r="F16583" s="4"/>
    </row>
    <row r="16584" spans="1:6" ht="13.2" x14ac:dyDescent="0.25">
      <c r="A16584" s="5">
        <v>44917.916666666664</v>
      </c>
      <c r="B16584" s="6">
        <v>206.67</v>
      </c>
      <c r="C16584" s="6">
        <v>161.61699999999999</v>
      </c>
      <c r="D16584" s="6">
        <v>0.27876399141179398</v>
      </c>
      <c r="E16584" s="4">
        <f t="shared" si="64"/>
        <v>0.21272320140253717</v>
      </c>
      <c r="F16584" s="4"/>
    </row>
    <row r="16585" spans="1:6" ht="13.2" x14ac:dyDescent="0.25">
      <c r="A16585" s="5">
        <v>44917.958333333336</v>
      </c>
      <c r="B16585" s="6">
        <v>218.12</v>
      </c>
      <c r="C16585" s="6">
        <v>186.25659999999999</v>
      </c>
      <c r="D16585" s="6">
        <v>0.17107259554829199</v>
      </c>
      <c r="E16585" s="4">
        <f t="shared" si="64"/>
        <v>0.21388802934462015</v>
      </c>
      <c r="F16585" s="4"/>
    </row>
    <row r="16586" spans="1:6" ht="13.2" x14ac:dyDescent="0.25">
      <c r="A16586" s="5">
        <v>44918</v>
      </c>
      <c r="B16586" s="6">
        <v>252.2</v>
      </c>
      <c r="C16586" s="6">
        <v>222.56918999999999</v>
      </c>
      <c r="D16586" s="6">
        <v>0.133130780590071</v>
      </c>
      <c r="E16586" s="4">
        <f t="shared" si="64"/>
        <v>0.21767073069541276</v>
      </c>
      <c r="F16586" s="4"/>
    </row>
    <row r="16587" spans="1:6" ht="13.2" x14ac:dyDescent="0.25">
      <c r="A16587" s="5">
        <v>44918.041666666664</v>
      </c>
      <c r="B16587" s="6">
        <v>283.36</v>
      </c>
      <c r="C16587" s="6">
        <v>249.35230000000001</v>
      </c>
      <c r="D16587" s="6">
        <v>0.13638414404037899</v>
      </c>
      <c r="E16587" s="4">
        <f t="shared" si="64"/>
        <v>0.21839837532721793</v>
      </c>
      <c r="F16587" s="4"/>
    </row>
    <row r="16588" spans="1:6" ht="13.2" x14ac:dyDescent="0.25">
      <c r="A16588" s="5">
        <v>44918.083333333336</v>
      </c>
      <c r="B16588" s="6">
        <v>292.94</v>
      </c>
      <c r="C16588" s="6">
        <v>258.74297999999999</v>
      </c>
      <c r="D16588" s="6">
        <v>0.13216598185581599</v>
      </c>
      <c r="E16588" s="4">
        <f t="shared" si="64"/>
        <v>0.22043437191745019</v>
      </c>
      <c r="F16588" s="4"/>
    </row>
    <row r="16589" spans="1:6" ht="13.2" x14ac:dyDescent="0.25">
      <c r="A16589" s="5">
        <v>44918.125</v>
      </c>
      <c r="B16589" s="6">
        <v>289.54000000000002</v>
      </c>
      <c r="C16589" s="6">
        <v>255.30436</v>
      </c>
      <c r="D16589" s="6">
        <v>0.13409735736592901</v>
      </c>
      <c r="E16589" s="4">
        <f t="shared" si="64"/>
        <v>0.22266867155980222</v>
      </c>
      <c r="F16589" s="4"/>
    </row>
    <row r="16590" spans="1:6" ht="13.2" x14ac:dyDescent="0.25">
      <c r="A16590" s="5">
        <v>44918.166666666664</v>
      </c>
      <c r="B16590" s="6">
        <v>286.81</v>
      </c>
      <c r="C16590" s="6">
        <v>249.50919999999999</v>
      </c>
      <c r="D16590" s="6">
        <v>0.14949669190554901</v>
      </c>
      <c r="E16590" s="4">
        <f t="shared" si="64"/>
        <v>0.22386759085384081</v>
      </c>
      <c r="F16590" s="4"/>
    </row>
    <row r="16591" spans="1:6" ht="13.2" x14ac:dyDescent="0.25">
      <c r="A16591" s="5">
        <v>44918.208333333336</v>
      </c>
      <c r="B16591" s="6">
        <v>288.77</v>
      </c>
      <c r="C16591" s="6">
        <v>247.41454999999999</v>
      </c>
      <c r="D16591" s="6">
        <v>0.16715043638298499</v>
      </c>
      <c r="E16591" s="4">
        <f t="shared" si="64"/>
        <v>0.22502416298557762</v>
      </c>
      <c r="F16591" s="4"/>
    </row>
    <row r="16592" spans="1:6" ht="13.2" x14ac:dyDescent="0.25">
      <c r="A16592" s="5">
        <v>44918.25</v>
      </c>
      <c r="B16592" s="6">
        <v>279.72000000000003</v>
      </c>
      <c r="C16592" s="6">
        <v>244.84845000000001</v>
      </c>
      <c r="D16592" s="6">
        <v>0.14242095467624899</v>
      </c>
      <c r="E16592" s="4">
        <f t="shared" si="64"/>
        <v>0.22486408414962242</v>
      </c>
      <c r="F16592" s="4"/>
    </row>
    <row r="16593" spans="1:6" ht="13.2" x14ac:dyDescent="0.25">
      <c r="A16593" s="5">
        <v>44918.291666666664</v>
      </c>
      <c r="B16593" s="6">
        <v>284.04000000000002</v>
      </c>
      <c r="C16593" s="6">
        <v>238.57204999999999</v>
      </c>
      <c r="D16593" s="6">
        <v>0.19058372512622501</v>
      </c>
      <c r="E16593" s="4">
        <f t="shared" si="64"/>
        <v>0.2274355363892849</v>
      </c>
      <c r="F16593" s="4"/>
    </row>
    <row r="16594" spans="1:6" ht="13.2" x14ac:dyDescent="0.25">
      <c r="A16594" s="5">
        <v>44918.333333333336</v>
      </c>
      <c r="B16594" s="6">
        <v>279.48</v>
      </c>
      <c r="C16594" s="6">
        <v>234.71025</v>
      </c>
      <c r="D16594" s="6">
        <v>0.19074475869715901</v>
      </c>
      <c r="E16594" s="4">
        <f t="shared" si="64"/>
        <v>0.22939475001645918</v>
      </c>
      <c r="F16594" s="4"/>
    </row>
    <row r="16595" spans="1:6" ht="13.2" x14ac:dyDescent="0.25">
      <c r="A16595" s="5">
        <v>44918.375</v>
      </c>
      <c r="B16595" s="6">
        <v>287.95999999999998</v>
      </c>
      <c r="C16595" s="6">
        <v>233.53524999999999</v>
      </c>
      <c r="D16595" s="6">
        <v>0.23304725946082999</v>
      </c>
      <c r="E16595" s="4">
        <f t="shared" si="64"/>
        <v>0.23206822011433551</v>
      </c>
      <c r="F16595" s="4"/>
    </row>
    <row r="16596" spans="1:6" ht="13.2" x14ac:dyDescent="0.25">
      <c r="A16596" s="5">
        <v>44918.416666666664</v>
      </c>
      <c r="B16596" s="6">
        <v>285.8</v>
      </c>
      <c r="C16596" s="6">
        <v>235.02267000000001</v>
      </c>
      <c r="D16596" s="6">
        <v>0.21605290247106801</v>
      </c>
      <c r="E16596" s="4">
        <f t="shared" si="64"/>
        <v>0.23409771952056438</v>
      </c>
      <c r="F16596" s="4"/>
    </row>
    <row r="16597" spans="1:6" ht="13.2" x14ac:dyDescent="0.25">
      <c r="A16597" s="5">
        <v>44918.458333333336</v>
      </c>
      <c r="B16597" s="6">
        <v>281.23</v>
      </c>
      <c r="C16597" s="6">
        <v>237.75603000000001</v>
      </c>
      <c r="D16597" s="6">
        <v>0.182851177318194</v>
      </c>
      <c r="E16597" s="4">
        <f t="shared" si="64"/>
        <v>0.23420709318874536</v>
      </c>
      <c r="F16597" s="4"/>
    </row>
    <row r="16598" spans="1:6" ht="13.2" x14ac:dyDescent="0.25">
      <c r="A16598" s="5">
        <v>44918.5</v>
      </c>
      <c r="B16598" s="6">
        <v>287.42</v>
      </c>
      <c r="C16598" s="6">
        <v>242.21109000000001</v>
      </c>
      <c r="D16598" s="6">
        <v>0.186650867224948</v>
      </c>
      <c r="E16598" s="4">
        <f t="shared" si="64"/>
        <v>0.23488044291932839</v>
      </c>
      <c r="F16598" s="4"/>
    </row>
    <row r="16599" spans="1:6" ht="13.2" x14ac:dyDescent="0.25">
      <c r="A16599" s="5">
        <v>44918.541666666664</v>
      </c>
      <c r="B16599" s="6">
        <v>285.64</v>
      </c>
      <c r="C16599" s="6">
        <v>245.59614999999999</v>
      </c>
      <c r="D16599" s="6">
        <v>0.16304754777304101</v>
      </c>
      <c r="E16599" s="4">
        <f t="shared" si="64"/>
        <v>0.23565746577045946</v>
      </c>
      <c r="F16599" s="4"/>
    </row>
    <row r="16600" spans="1:6" ht="13.2" x14ac:dyDescent="0.25">
      <c r="A16600" s="5">
        <v>44918.583333333336</v>
      </c>
      <c r="B16600" s="6">
        <v>287.35000000000002</v>
      </c>
      <c r="C16600" s="6">
        <v>240.52659</v>
      </c>
      <c r="D16600" s="6">
        <v>0.19467041045233299</v>
      </c>
      <c r="E16600" s="4">
        <f t="shared" ref="E16600:E16854" si="65">AVERAGE(D16577:D16600)</f>
        <v>0.23676744999338542</v>
      </c>
      <c r="F16600" s="4"/>
    </row>
    <row r="16601" spans="1:6" ht="13.2" x14ac:dyDescent="0.25">
      <c r="A16601" s="5">
        <v>44918.625</v>
      </c>
      <c r="B16601" s="6">
        <v>284.04000000000002</v>
      </c>
      <c r="C16601" s="6">
        <v>217.71803</v>
      </c>
      <c r="D16601" s="6">
        <v>0.30462323216868997</v>
      </c>
      <c r="E16601" s="4">
        <f t="shared" si="65"/>
        <v>0.23613778187757928</v>
      </c>
      <c r="F16601" s="4"/>
    </row>
    <row r="16602" spans="1:6" ht="13.2" x14ac:dyDescent="0.25">
      <c r="A16602" s="5">
        <v>44918.666666666664</v>
      </c>
      <c r="B16602" s="6">
        <v>246.25</v>
      </c>
      <c r="C16602" s="6">
        <v>184.59831</v>
      </c>
      <c r="D16602" s="6">
        <v>0.33397754291466702</v>
      </c>
      <c r="E16602" s="4">
        <f t="shared" si="65"/>
        <v>0.23355353192810313</v>
      </c>
      <c r="F16602" s="4"/>
    </row>
    <row r="16603" spans="1:6" ht="13.2" x14ac:dyDescent="0.25">
      <c r="A16603" s="5">
        <v>44918.708333333336</v>
      </c>
      <c r="B16603" s="6">
        <v>206.06</v>
      </c>
      <c r="C16603" s="6">
        <v>156.72844000000001</v>
      </c>
      <c r="D16603" s="6">
        <v>0.31475818938796302</v>
      </c>
      <c r="E16603" s="4">
        <f t="shared" si="65"/>
        <v>0.22839445601612196</v>
      </c>
      <c r="F16603" s="4"/>
    </row>
    <row r="16604" spans="1:6" ht="13.2" x14ac:dyDescent="0.25">
      <c r="A16604" s="5">
        <v>44918.75</v>
      </c>
      <c r="B16604" s="6">
        <v>179.27</v>
      </c>
      <c r="C16604" s="6">
        <v>145.62854999999999</v>
      </c>
      <c r="D16604" s="6">
        <v>0.23100861747232901</v>
      </c>
      <c r="E16604" s="4">
        <f t="shared" si="65"/>
        <v>0.22247641648888916</v>
      </c>
      <c r="F16604" s="4"/>
    </row>
    <row r="16605" spans="1:6" ht="13.2" x14ac:dyDescent="0.25">
      <c r="A16605" s="5">
        <v>44918.791666666664</v>
      </c>
      <c r="B16605" s="6">
        <v>182.66</v>
      </c>
      <c r="C16605" s="6">
        <v>145.0547</v>
      </c>
      <c r="D16605" s="6">
        <v>0.25924909706476201</v>
      </c>
      <c r="E16605" s="4">
        <f t="shared" si="65"/>
        <v>0.21771129703665493</v>
      </c>
      <c r="F16605" s="4"/>
    </row>
    <row r="16606" spans="1:6" ht="13.2" x14ac:dyDescent="0.25">
      <c r="A16606" s="5">
        <v>44918.833333333336</v>
      </c>
      <c r="B16606" s="6">
        <v>183.86</v>
      </c>
      <c r="C16606" s="6">
        <v>145.56559999999999</v>
      </c>
      <c r="D16606" s="6">
        <v>0.26307314365481899</v>
      </c>
      <c r="E16606" s="4">
        <f t="shared" si="65"/>
        <v>0.21149723436350534</v>
      </c>
      <c r="F16606" s="4"/>
    </row>
    <row r="16607" spans="1:6" ht="13.2" x14ac:dyDescent="0.25">
      <c r="A16607" s="5">
        <v>44918.875</v>
      </c>
      <c r="B16607" s="6">
        <v>179.38</v>
      </c>
      <c r="C16607" s="6">
        <v>147.62602000000001</v>
      </c>
      <c r="D16607" s="6">
        <v>0.215097446913491</v>
      </c>
      <c r="E16607" s="4">
        <f t="shared" si="65"/>
        <v>0.20517161882823262</v>
      </c>
      <c r="F16607" s="4"/>
    </row>
    <row r="16608" spans="1:6" ht="13.2" x14ac:dyDescent="0.25">
      <c r="A16608" s="5">
        <v>44918.916666666664</v>
      </c>
      <c r="B16608" s="6">
        <v>181.11</v>
      </c>
      <c r="C16608" s="6">
        <v>158.01356999999999</v>
      </c>
      <c r="D16608" s="6">
        <v>0.14616738296590601</v>
      </c>
      <c r="E16608" s="4">
        <f t="shared" si="65"/>
        <v>0.1996467601429873</v>
      </c>
      <c r="F16608" s="4"/>
    </row>
    <row r="16609" spans="1:6" ht="13.2" x14ac:dyDescent="0.25">
      <c r="A16609" s="5">
        <v>44918.958333333336</v>
      </c>
      <c r="B16609" s="6">
        <v>184.8</v>
      </c>
      <c r="C16609" s="6">
        <v>183.30197000000001</v>
      </c>
      <c r="D16609" s="6">
        <v>8.17247081414345E-3</v>
      </c>
      <c r="E16609" s="4">
        <f t="shared" si="65"/>
        <v>0.19285925494573108</v>
      </c>
      <c r="F16609" s="4"/>
    </row>
    <row r="16610" spans="1:6" ht="13.2" x14ac:dyDescent="0.25">
      <c r="A16610" s="5">
        <v>44916</v>
      </c>
      <c r="B16610" s="6">
        <v>211.78</v>
      </c>
      <c r="C16610" s="6">
        <v>198.13288</v>
      </c>
      <c r="D16610" s="6">
        <v>6.8878623275450301E-2</v>
      </c>
      <c r="E16610" s="4">
        <f t="shared" si="65"/>
        <v>0.19018208172428855</v>
      </c>
      <c r="F16610" s="4"/>
    </row>
    <row r="16611" spans="1:6" ht="13.2" x14ac:dyDescent="0.25">
      <c r="A16611" s="5">
        <v>44916.041666666664</v>
      </c>
      <c r="B16611" s="6">
        <v>283.33999999999997</v>
      </c>
      <c r="C16611" s="6">
        <v>236.81755000000001</v>
      </c>
      <c r="D16611" s="6">
        <v>0.196448489565067</v>
      </c>
      <c r="E16611" s="4">
        <f t="shared" si="65"/>
        <v>0.19268476278781724</v>
      </c>
      <c r="F16611" s="4"/>
    </row>
    <row r="16612" spans="1:6" ht="13.2" x14ac:dyDescent="0.25">
      <c r="A16612" s="5">
        <v>44916.083333333336</v>
      </c>
      <c r="B16612" s="6">
        <v>300.77999999999997</v>
      </c>
      <c r="C16612" s="6">
        <v>259.56331999999998</v>
      </c>
      <c r="D16612" s="6">
        <v>0.15879239023448999</v>
      </c>
      <c r="E16612" s="4">
        <f t="shared" si="65"/>
        <v>0.193794196470262</v>
      </c>
      <c r="F16612" s="4"/>
    </row>
    <row r="16613" spans="1:6" ht="13.2" x14ac:dyDescent="0.25">
      <c r="A16613" s="5">
        <v>44916.125</v>
      </c>
      <c r="B16613" s="6">
        <v>296.41000000000003</v>
      </c>
      <c r="C16613" s="6">
        <v>262.44963000000001</v>
      </c>
      <c r="D16613" s="6">
        <v>0.129397667659123</v>
      </c>
      <c r="E16613" s="4">
        <f t="shared" si="65"/>
        <v>0.19359837606581176</v>
      </c>
      <c r="F16613" s="4"/>
    </row>
    <row r="16614" spans="1:6" ht="13.2" x14ac:dyDescent="0.25">
      <c r="A16614" s="5">
        <v>44916.166666666664</v>
      </c>
      <c r="B16614" s="6">
        <v>288.45</v>
      </c>
      <c r="C16614" s="6">
        <v>256.38643000000002</v>
      </c>
      <c r="D16614" s="6">
        <v>0.12505954390799801</v>
      </c>
      <c r="E16614" s="4">
        <f t="shared" si="65"/>
        <v>0.19258016156591376</v>
      </c>
      <c r="F16614" s="4"/>
    </row>
    <row r="16615" spans="1:6" ht="13.2" x14ac:dyDescent="0.25">
      <c r="A16615" s="5">
        <v>44916.208333333336</v>
      </c>
      <c r="B16615" s="6">
        <v>288.16000000000003</v>
      </c>
      <c r="C16615" s="6">
        <v>253.91914</v>
      </c>
      <c r="D16615" s="6">
        <v>0.13484946428221201</v>
      </c>
      <c r="E16615" s="4">
        <f t="shared" si="65"/>
        <v>0.19123428772838155</v>
      </c>
      <c r="F16615" s="4"/>
    </row>
    <row r="16616" spans="1:6" ht="13.2" x14ac:dyDescent="0.25">
      <c r="A16616" s="5">
        <v>44916.25</v>
      </c>
      <c r="B16616" s="6">
        <v>280.88</v>
      </c>
      <c r="C16616" s="6">
        <v>254.4743</v>
      </c>
      <c r="D16616" s="6">
        <v>0.103765684786243</v>
      </c>
      <c r="E16616" s="4">
        <f t="shared" si="65"/>
        <v>0.18962365148296459</v>
      </c>
      <c r="F16616" s="4"/>
    </row>
    <row r="16617" spans="1:6" ht="13.2" x14ac:dyDescent="0.25">
      <c r="A16617" s="5">
        <v>44916.291666666664</v>
      </c>
      <c r="B16617" s="6">
        <v>283.02999999999997</v>
      </c>
      <c r="C16617" s="6">
        <v>253.30438000000001</v>
      </c>
      <c r="D16617" s="6">
        <v>0.117351385712319</v>
      </c>
      <c r="E16617" s="4">
        <f t="shared" si="65"/>
        <v>0.18657230400738523</v>
      </c>
      <c r="F16617" s="4"/>
    </row>
    <row r="16618" spans="1:6" ht="13.2" x14ac:dyDescent="0.25">
      <c r="A16618" s="5">
        <v>44916.333333333336</v>
      </c>
      <c r="B16618" s="6">
        <v>285.14999999999998</v>
      </c>
      <c r="C16618" s="6">
        <v>251.07196999999999</v>
      </c>
      <c r="D16618" s="6">
        <v>0.13573012550943001</v>
      </c>
      <c r="E16618" s="4">
        <f t="shared" si="65"/>
        <v>0.18428002762456319</v>
      </c>
      <c r="F16618" s="4"/>
    </row>
    <row r="16619" spans="1:6" ht="13.2" x14ac:dyDescent="0.25">
      <c r="A16619" s="5">
        <v>44916.375</v>
      </c>
      <c r="B16619" s="6">
        <v>292.29000000000002</v>
      </c>
      <c r="C16619" s="6">
        <v>247.08616000000001</v>
      </c>
      <c r="D16619" s="6">
        <v>0.18294768108420101</v>
      </c>
      <c r="E16619" s="4">
        <f t="shared" si="65"/>
        <v>0.18219254519220365</v>
      </c>
      <c r="F16619" s="4"/>
    </row>
    <row r="16620" spans="1:6" ht="13.2" x14ac:dyDescent="0.25">
      <c r="A16620" s="5">
        <v>44916.416666666664</v>
      </c>
      <c r="B16620" s="6">
        <v>299.23</v>
      </c>
      <c r="C16620" s="6">
        <v>244.93108000000001</v>
      </c>
      <c r="D16620" s="6">
        <v>0.221690607823229</v>
      </c>
      <c r="E16620" s="4">
        <f t="shared" si="65"/>
        <v>0.18242744958187704</v>
      </c>
      <c r="F16620" s="4"/>
    </row>
    <row r="16621" spans="1:6" ht="13.2" x14ac:dyDescent="0.25">
      <c r="A16621" s="5">
        <v>44916.458333333336</v>
      </c>
      <c r="B16621" s="6">
        <v>300.20999999999998</v>
      </c>
      <c r="C16621" s="6">
        <v>246.4444</v>
      </c>
      <c r="D16621" s="6">
        <v>0.218165233212846</v>
      </c>
      <c r="E16621" s="4">
        <f t="shared" si="65"/>
        <v>0.18389886857748752</v>
      </c>
      <c r="F16621" s="4"/>
    </row>
    <row r="16622" spans="1:6" ht="13.2" x14ac:dyDescent="0.25">
      <c r="A16622" s="5">
        <v>44916.5</v>
      </c>
      <c r="B16622" s="6">
        <v>297.69</v>
      </c>
      <c r="C16622" s="6">
        <v>251.91238000000001</v>
      </c>
      <c r="D16622" s="6">
        <v>0.18172040611898399</v>
      </c>
      <c r="E16622" s="4">
        <f t="shared" si="65"/>
        <v>0.18369343269807237</v>
      </c>
      <c r="F16622" s="4"/>
    </row>
    <row r="16623" spans="1:6" ht="13.2" x14ac:dyDescent="0.25">
      <c r="A16623" s="5">
        <v>44916.541666666664</v>
      </c>
      <c r="B16623" s="6">
        <v>292.55</v>
      </c>
      <c r="C16623" s="6">
        <v>255.45877999999999</v>
      </c>
      <c r="D16623" s="6">
        <v>0.14519453980011901</v>
      </c>
      <c r="E16623" s="4">
        <f t="shared" si="65"/>
        <v>0.18294955736586729</v>
      </c>
      <c r="F16623" s="4"/>
    </row>
    <row r="16624" spans="1:6" ht="13.2" x14ac:dyDescent="0.25">
      <c r="A16624" s="5">
        <v>44916.583333333336</v>
      </c>
      <c r="B16624" s="6">
        <v>301.47000000000003</v>
      </c>
      <c r="C16624" s="6">
        <v>251.40808000000001</v>
      </c>
      <c r="D16624" s="6">
        <v>0.199126137871145</v>
      </c>
      <c r="E16624" s="4">
        <f t="shared" si="65"/>
        <v>0.18313521267498445</v>
      </c>
      <c r="F16624" s="4"/>
    </row>
    <row r="16625" spans="1:6" ht="13.2" x14ac:dyDescent="0.25">
      <c r="A16625" s="5">
        <v>44916.625</v>
      </c>
      <c r="B16625" s="6">
        <v>309.29000000000002</v>
      </c>
      <c r="C16625" s="6">
        <v>233.17572000000001</v>
      </c>
      <c r="D16625" s="6">
        <v>0.32642455226470402</v>
      </c>
      <c r="E16625" s="4">
        <f t="shared" si="65"/>
        <v>0.1840436010123184</v>
      </c>
      <c r="F16625" s="4"/>
    </row>
    <row r="16626" spans="1:6" ht="13.2" x14ac:dyDescent="0.25">
      <c r="A16626" s="5">
        <v>44916.666666666664</v>
      </c>
      <c r="B16626" s="6">
        <v>269.14999999999998</v>
      </c>
      <c r="C16626" s="6">
        <v>202.87002000000001</v>
      </c>
      <c r="D16626" s="6">
        <v>0.32671155649316702</v>
      </c>
      <c r="E16626" s="4">
        <f t="shared" si="65"/>
        <v>0.18374085157808917</v>
      </c>
      <c r="F16626" s="4"/>
    </row>
    <row r="16627" spans="1:6" ht="13.2" x14ac:dyDescent="0.25">
      <c r="A16627" s="5">
        <v>44916.708333333336</v>
      </c>
      <c r="B16627" s="6">
        <v>224.27</v>
      </c>
      <c r="C16627" s="6">
        <v>168.78962000000001</v>
      </c>
      <c r="D16627" s="6">
        <v>0.32869544940026502</v>
      </c>
      <c r="E16627" s="4">
        <f t="shared" si="65"/>
        <v>0.18432157074526845</v>
      </c>
      <c r="F16627" s="4"/>
    </row>
    <row r="16628" spans="1:6" ht="13.2" x14ac:dyDescent="0.25">
      <c r="A16628" s="5">
        <v>44916.75</v>
      </c>
      <c r="B16628" s="6">
        <v>205.42</v>
      </c>
      <c r="C16628" s="6">
        <v>146.38443000000001</v>
      </c>
      <c r="D16628" s="6">
        <v>0.40329131998532802</v>
      </c>
      <c r="E16628" s="4">
        <f t="shared" si="65"/>
        <v>0.19150001668331007</v>
      </c>
      <c r="F16628" s="4"/>
    </row>
    <row r="16629" spans="1:6" ht="13.2" x14ac:dyDescent="0.25">
      <c r="A16629" s="5">
        <v>44916.791666666664</v>
      </c>
      <c r="B16629" s="6">
        <v>199.34</v>
      </c>
      <c r="C16629" s="6">
        <v>137.3407</v>
      </c>
      <c r="D16629" s="6">
        <v>0.45142699869739999</v>
      </c>
      <c r="E16629" s="4">
        <f t="shared" si="65"/>
        <v>0.19950742925133666</v>
      </c>
      <c r="F16629" s="4"/>
    </row>
    <row r="16630" spans="1:6" ht="13.2" x14ac:dyDescent="0.25">
      <c r="A16630" s="5">
        <v>44916.833333333336</v>
      </c>
      <c r="B16630" s="6">
        <v>197.04</v>
      </c>
      <c r="C16630" s="6">
        <v>135.18973</v>
      </c>
      <c r="D16630" s="6">
        <v>0.45750716419065202</v>
      </c>
      <c r="E16630" s="4">
        <f t="shared" si="65"/>
        <v>0.20760884677366301</v>
      </c>
      <c r="F16630" s="4"/>
    </row>
    <row r="16631" spans="1:6" ht="13.2" x14ac:dyDescent="0.25">
      <c r="A16631" s="5">
        <v>44916.875</v>
      </c>
      <c r="B16631" s="6">
        <v>190.29</v>
      </c>
      <c r="C16631" s="6">
        <v>137.26353</v>
      </c>
      <c r="D16631" s="6">
        <v>0.38631142591189299</v>
      </c>
      <c r="E16631" s="4">
        <f t="shared" si="65"/>
        <v>0.21474276256526315</v>
      </c>
      <c r="F16631" s="4"/>
    </row>
    <row r="16632" spans="1:6" ht="13.2" x14ac:dyDescent="0.25">
      <c r="A16632" s="5">
        <v>44916.916666666664</v>
      </c>
      <c r="B16632" s="6">
        <v>188.83</v>
      </c>
      <c r="C16632" s="6">
        <v>142.25049999999999</v>
      </c>
      <c r="D16632" s="6">
        <v>0.32744700370121699</v>
      </c>
      <c r="E16632" s="4">
        <f t="shared" si="65"/>
        <v>0.2222960800959011</v>
      </c>
      <c r="F16632" s="4"/>
    </row>
    <row r="16633" spans="1:6" ht="13.2" x14ac:dyDescent="0.25">
      <c r="A16633" s="5">
        <v>44916.958333333336</v>
      </c>
      <c r="B16633" s="6">
        <v>196.53</v>
      </c>
      <c r="C16633" s="6">
        <v>158.04080999999999</v>
      </c>
      <c r="D16633" s="6">
        <v>0.24353956424293199</v>
      </c>
      <c r="E16633" s="4">
        <f t="shared" si="65"/>
        <v>0.23210304232210063</v>
      </c>
      <c r="F16633" s="4"/>
    </row>
    <row r="16634" spans="1:6" ht="13.2" x14ac:dyDescent="0.25">
      <c r="A16634" s="5">
        <v>44917</v>
      </c>
      <c r="B16634" s="6">
        <v>234.68</v>
      </c>
      <c r="C16634" s="6">
        <v>211.20719</v>
      </c>
      <c r="D16634" s="6">
        <v>0.111136415384343</v>
      </c>
      <c r="E16634" s="4">
        <f t="shared" si="65"/>
        <v>0.23386378365997115</v>
      </c>
      <c r="F16634" s="4"/>
    </row>
    <row r="16635" spans="1:6" ht="13.2" x14ac:dyDescent="0.25">
      <c r="A16635" s="5">
        <v>44917.041666666664</v>
      </c>
      <c r="B16635" s="6">
        <v>283.27999999999997</v>
      </c>
      <c r="C16635" s="6">
        <v>241.55143000000001</v>
      </c>
      <c r="D16635" s="6">
        <v>0.172752320282268</v>
      </c>
      <c r="E16635" s="4">
        <f t="shared" si="65"/>
        <v>0.23287644327318788</v>
      </c>
      <c r="F16635" s="4"/>
    </row>
    <row r="16636" spans="1:6" ht="13.2" x14ac:dyDescent="0.25">
      <c r="A16636" s="5">
        <v>44917.083333333336</v>
      </c>
      <c r="B16636" s="6">
        <v>285.61</v>
      </c>
      <c r="C16636" s="6">
        <v>255.51251999999999</v>
      </c>
      <c r="D16636" s="6">
        <v>0.11779258409724901</v>
      </c>
      <c r="E16636" s="4">
        <f t="shared" si="65"/>
        <v>0.2311681180174695</v>
      </c>
      <c r="F16636" s="4"/>
    </row>
    <row r="16637" spans="1:6" ht="13.2" x14ac:dyDescent="0.25">
      <c r="A16637" s="5">
        <v>44917.125</v>
      </c>
      <c r="B16637" s="6">
        <v>281.36</v>
      </c>
      <c r="C16637" s="6">
        <v>254.07893000000001</v>
      </c>
      <c r="D16637" s="6">
        <v>0.10737242163291499</v>
      </c>
      <c r="E16637" s="4">
        <f t="shared" si="65"/>
        <v>0.23025039943304418</v>
      </c>
      <c r="F16637" s="4"/>
    </row>
    <row r="16638" spans="1:6" ht="13.2" x14ac:dyDescent="0.25">
      <c r="A16638" s="5">
        <v>44917.166666666664</v>
      </c>
      <c r="B16638" s="6">
        <v>286.02999999999997</v>
      </c>
      <c r="C16638" s="6">
        <v>248.96555000000001</v>
      </c>
      <c r="D16638" s="6">
        <v>0.14887381005122899</v>
      </c>
      <c r="E16638" s="4">
        <f t="shared" si="65"/>
        <v>0.23124266052234546</v>
      </c>
      <c r="F16638" s="4"/>
    </row>
    <row r="16639" spans="1:6" ht="13.2" x14ac:dyDescent="0.25">
      <c r="A16639" s="5">
        <v>44917.208333333336</v>
      </c>
      <c r="B16639" s="6">
        <v>289.83</v>
      </c>
      <c r="C16639" s="6">
        <v>247.77169000000001</v>
      </c>
      <c r="D16639" s="6">
        <v>0.16974622887707599</v>
      </c>
      <c r="E16639" s="4">
        <f t="shared" si="65"/>
        <v>0.23269669238046478</v>
      </c>
      <c r="F16639" s="4"/>
    </row>
    <row r="16640" spans="1:6" ht="13.2" x14ac:dyDescent="0.25">
      <c r="A16640" s="5">
        <v>44917.25</v>
      </c>
      <c r="B16640" s="6">
        <v>289.99</v>
      </c>
      <c r="C16640" s="6">
        <v>246.58690000000001</v>
      </c>
      <c r="D16640" s="6">
        <v>0.17601543309883799</v>
      </c>
      <c r="E16640" s="4">
        <f t="shared" si="65"/>
        <v>0.23570709856015626</v>
      </c>
      <c r="F16640" s="4"/>
    </row>
    <row r="16641" spans="1:6" ht="13.2" x14ac:dyDescent="0.25">
      <c r="A16641" s="5">
        <v>44917.291666666664</v>
      </c>
      <c r="B16641" s="6">
        <v>279.89999999999998</v>
      </c>
      <c r="C16641" s="6">
        <v>242.20571000000001</v>
      </c>
      <c r="D16641" s="6">
        <v>0.15562923764266301</v>
      </c>
      <c r="E16641" s="4">
        <f t="shared" si="65"/>
        <v>0.23730200905725393</v>
      </c>
      <c r="F16641" s="4"/>
    </row>
    <row r="16642" spans="1:6" ht="13.2" x14ac:dyDescent="0.25">
      <c r="A16642" s="5">
        <v>44917.333333333336</v>
      </c>
      <c r="B16642" s="6">
        <v>279.86</v>
      </c>
      <c r="C16642" s="6">
        <v>238.35525999999999</v>
      </c>
      <c r="D16642" s="6">
        <v>0.17412974230146999</v>
      </c>
      <c r="E16642" s="4">
        <f t="shared" si="65"/>
        <v>0.23890199309025559</v>
      </c>
      <c r="F16642" s="4"/>
    </row>
    <row r="16643" spans="1:6" ht="13.2" x14ac:dyDescent="0.25">
      <c r="A16643" s="5">
        <v>44917.375</v>
      </c>
      <c r="B16643" s="6">
        <v>284.27</v>
      </c>
      <c r="C16643" s="6">
        <v>235.69667000000001</v>
      </c>
      <c r="D16643" s="6">
        <v>0.20608407407707499</v>
      </c>
      <c r="E16643" s="4">
        <f t="shared" si="65"/>
        <v>0.23986600946495865</v>
      </c>
      <c r="F16643" s="4"/>
    </row>
    <row r="16644" spans="1:6" ht="13.2" x14ac:dyDescent="0.25">
      <c r="A16644" s="5">
        <v>44917.416666666664</v>
      </c>
      <c r="B16644" s="6">
        <v>285.58999999999997</v>
      </c>
      <c r="C16644" s="6">
        <v>237.47468000000001</v>
      </c>
      <c r="D16644" s="6">
        <v>0.20261242166954299</v>
      </c>
      <c r="E16644" s="4">
        <f t="shared" si="65"/>
        <v>0.23907108504188837</v>
      </c>
      <c r="F16644" s="4"/>
    </row>
    <row r="16645" spans="1:6" ht="13.2" x14ac:dyDescent="0.25">
      <c r="A16645" s="5">
        <v>44917.458333333336</v>
      </c>
      <c r="B16645" s="6">
        <v>291.77</v>
      </c>
      <c r="C16645" s="6">
        <v>241.89742000000001</v>
      </c>
      <c r="D16645" s="6">
        <v>0.20617243457991299</v>
      </c>
      <c r="E16645" s="4">
        <f t="shared" si="65"/>
        <v>0.23857138509884954</v>
      </c>
      <c r="F16645" s="4"/>
    </row>
    <row r="16646" spans="1:6" ht="13.2" x14ac:dyDescent="0.25">
      <c r="A16646" s="5">
        <v>44917.5</v>
      </c>
      <c r="B16646" s="6">
        <v>293.37</v>
      </c>
      <c r="C16646" s="6">
        <v>246.26353</v>
      </c>
      <c r="D16646" s="6">
        <v>0.191284799661565</v>
      </c>
      <c r="E16646" s="4">
        <f t="shared" si="65"/>
        <v>0.23896990149645703</v>
      </c>
      <c r="F16646" s="4"/>
    </row>
    <row r="16647" spans="1:6" ht="13.2" x14ac:dyDescent="0.25">
      <c r="A16647" s="5">
        <v>44917.541666666664</v>
      </c>
      <c r="B16647" s="6">
        <v>290.62</v>
      </c>
      <c r="C16647" s="6">
        <v>248.75613000000001</v>
      </c>
      <c r="D16647" s="6">
        <v>0.168292817547852</v>
      </c>
      <c r="E16647" s="4">
        <f t="shared" si="65"/>
        <v>0.23993232973594592</v>
      </c>
      <c r="F16647" s="4"/>
    </row>
    <row r="16648" spans="1:6" ht="13.2" x14ac:dyDescent="0.25">
      <c r="A16648" s="5">
        <v>44917.583333333336</v>
      </c>
      <c r="B16648" s="6">
        <v>293.41000000000003</v>
      </c>
      <c r="C16648" s="6">
        <v>245.71789000000001</v>
      </c>
      <c r="D16648" s="6">
        <v>0.194092949438887</v>
      </c>
      <c r="E16648" s="4">
        <f t="shared" si="65"/>
        <v>0.23972261355126848</v>
      </c>
      <c r="F16648" s="4"/>
    </row>
    <row r="16649" spans="1:6" ht="13.2" x14ac:dyDescent="0.25">
      <c r="A16649" s="5">
        <v>44917.625</v>
      </c>
      <c r="B16649" s="6">
        <v>302.23</v>
      </c>
      <c r="C16649" s="6">
        <v>225.50232</v>
      </c>
      <c r="D16649" s="6">
        <v>0.34025228653966799</v>
      </c>
      <c r="E16649" s="4">
        <f t="shared" si="65"/>
        <v>0.24029876914605863</v>
      </c>
      <c r="F16649" s="4"/>
    </row>
    <row r="16650" spans="1:6" ht="13.2" x14ac:dyDescent="0.25">
      <c r="A16650" s="5">
        <v>44917.666666666664</v>
      </c>
      <c r="B16650" s="6">
        <v>268.54000000000002</v>
      </c>
      <c r="C16650" s="6">
        <v>190.66693000000001</v>
      </c>
      <c r="D16650" s="6">
        <v>0.40842462822472603</v>
      </c>
      <c r="E16650" s="4">
        <f t="shared" si="65"/>
        <v>0.24370348046820692</v>
      </c>
      <c r="F16650" s="4"/>
    </row>
    <row r="16651" spans="1:6" ht="13.2" x14ac:dyDescent="0.25">
      <c r="A16651" s="5">
        <v>44917.708333333336</v>
      </c>
      <c r="B16651" s="6">
        <v>230.57</v>
      </c>
      <c r="C16651" s="6">
        <v>156.96872999999999</v>
      </c>
      <c r="D16651" s="6">
        <v>0.46889128809285702</v>
      </c>
      <c r="E16651" s="4">
        <f t="shared" si="65"/>
        <v>0.24954497374706494</v>
      </c>
      <c r="F16651" s="4"/>
    </row>
    <row r="16652" spans="1:6" ht="13.2" x14ac:dyDescent="0.25">
      <c r="A16652" s="5">
        <v>44917.75</v>
      </c>
      <c r="B16652" s="6">
        <v>202.47</v>
      </c>
      <c r="C16652" s="6">
        <v>140.14976999999999</v>
      </c>
      <c r="D16652" s="6">
        <v>0.44466879967052397</v>
      </c>
      <c r="E16652" s="4">
        <f t="shared" si="65"/>
        <v>0.25126903540061474</v>
      </c>
      <c r="F16652" s="4"/>
    </row>
    <row r="16653" spans="1:6" ht="13.2" x14ac:dyDescent="0.25">
      <c r="A16653" s="5">
        <v>44917.791666666664</v>
      </c>
      <c r="B16653" s="6">
        <v>201.65</v>
      </c>
      <c r="C16653" s="6">
        <v>136.73783</v>
      </c>
      <c r="D16653" s="6">
        <v>0.47471990743161502</v>
      </c>
      <c r="E16653" s="4">
        <f t="shared" si="65"/>
        <v>0.25223957326454038</v>
      </c>
      <c r="F16653" s="4"/>
    </row>
    <row r="16654" spans="1:6" ht="13.2" x14ac:dyDescent="0.25">
      <c r="A16654" s="5">
        <v>44917.833333333336</v>
      </c>
      <c r="B16654" s="6">
        <v>208.1</v>
      </c>
      <c r="C16654" s="6">
        <v>137.36061000000001</v>
      </c>
      <c r="D16654" s="6">
        <v>0.51499036004572096</v>
      </c>
      <c r="E16654" s="4">
        <f t="shared" si="65"/>
        <v>0.25463470642516828</v>
      </c>
      <c r="F16654" s="4"/>
    </row>
    <row r="16655" spans="1:6" ht="13.2" x14ac:dyDescent="0.25">
      <c r="A16655" s="5">
        <v>44917.875</v>
      </c>
      <c r="B16655" s="6">
        <v>205.41</v>
      </c>
      <c r="C16655" s="6">
        <v>140.65949000000001</v>
      </c>
      <c r="D16655" s="6">
        <v>0.46033516828477</v>
      </c>
      <c r="E16655" s="4">
        <f t="shared" si="65"/>
        <v>0.25771902902403815</v>
      </c>
      <c r="F16655" s="4"/>
    </row>
    <row r="16656" spans="1:6" ht="13.2" x14ac:dyDescent="0.25">
      <c r="A16656" s="5">
        <v>44917.916666666664</v>
      </c>
      <c r="B16656" s="6">
        <v>206.67</v>
      </c>
      <c r="C16656" s="6">
        <v>150.41152</v>
      </c>
      <c r="D16656" s="6">
        <v>0.37403039341667399</v>
      </c>
      <c r="E16656" s="4">
        <f t="shared" si="65"/>
        <v>0.2596600035955155</v>
      </c>
      <c r="F16656" s="4"/>
    </row>
    <row r="16657" spans="1:6" ht="13.2" x14ac:dyDescent="0.25">
      <c r="A16657" s="5">
        <v>44917.958333333336</v>
      </c>
      <c r="B16657" s="6">
        <v>218.12</v>
      </c>
      <c r="C16657" s="6">
        <v>173.14419000000001</v>
      </c>
      <c r="D16657" s="6">
        <v>0.25975927924581199</v>
      </c>
      <c r="E16657" s="4">
        <f t="shared" si="65"/>
        <v>0.26033582505396885</v>
      </c>
      <c r="F16657" s="4"/>
    </row>
    <row r="16658" spans="1:6" ht="13.2" x14ac:dyDescent="0.25">
      <c r="A16658" s="5">
        <v>44918</v>
      </c>
      <c r="B16658" s="6">
        <v>252.2</v>
      </c>
      <c r="C16658" s="6">
        <v>213.60103000000001</v>
      </c>
      <c r="D16658" s="6">
        <v>0.180705917007984</v>
      </c>
      <c r="E16658" s="4">
        <f t="shared" si="65"/>
        <v>0.26323455428828724</v>
      </c>
      <c r="F16658" s="4"/>
    </row>
    <row r="16659" spans="1:6" ht="13.2" x14ac:dyDescent="0.25">
      <c r="A16659" s="5">
        <v>44918.041666666664</v>
      </c>
      <c r="B16659" s="6">
        <v>283.36</v>
      </c>
      <c r="C16659" s="6">
        <v>243.45194000000001</v>
      </c>
      <c r="D16659" s="6">
        <v>0.16392582453851001</v>
      </c>
      <c r="E16659" s="4">
        <f t="shared" si="65"/>
        <v>0.26286678363229737</v>
      </c>
      <c r="F16659" s="4"/>
    </row>
    <row r="16660" spans="1:6" ht="13.2" x14ac:dyDescent="0.25">
      <c r="A16660" s="5">
        <v>44918.083333333336</v>
      </c>
      <c r="B16660" s="6">
        <v>292.94</v>
      </c>
      <c r="C16660" s="6">
        <v>256.13265999999999</v>
      </c>
      <c r="D16660" s="6">
        <v>0.143704203907459</v>
      </c>
      <c r="E16660" s="4">
        <f t="shared" si="65"/>
        <v>0.26394643445772276</v>
      </c>
      <c r="F16660" s="4"/>
    </row>
    <row r="16661" spans="1:6" ht="13.2" x14ac:dyDescent="0.25">
      <c r="A16661" s="5">
        <v>44918.125</v>
      </c>
      <c r="B16661" s="6">
        <v>289.54000000000002</v>
      </c>
      <c r="C16661" s="6">
        <v>254.20516000000001</v>
      </c>
      <c r="D16661" s="6">
        <v>0.13900126968311699</v>
      </c>
      <c r="E16661" s="4">
        <f t="shared" si="65"/>
        <v>0.26526430312648119</v>
      </c>
      <c r="F16661" s="4"/>
    </row>
    <row r="16662" spans="1:6" ht="13.2" x14ac:dyDescent="0.25">
      <c r="A16662" s="5">
        <v>44918.166666666664</v>
      </c>
      <c r="B16662" s="6">
        <v>286.81</v>
      </c>
      <c r="C16662" s="6">
        <v>248.39506</v>
      </c>
      <c r="D16662" s="6">
        <v>0.15465259252740299</v>
      </c>
      <c r="E16662" s="4">
        <f t="shared" si="65"/>
        <v>0.26550508572965509</v>
      </c>
      <c r="F16662" s="4"/>
    </row>
    <row r="16663" spans="1:6" ht="13.2" x14ac:dyDescent="0.25">
      <c r="A16663" s="5">
        <v>44918.208333333336</v>
      </c>
      <c r="B16663" s="6">
        <v>288.77</v>
      </c>
      <c r="C16663" s="6">
        <v>246.02314000000001</v>
      </c>
      <c r="D16663" s="6">
        <v>0.173751379646646</v>
      </c>
      <c r="E16663" s="4">
        <f t="shared" si="65"/>
        <v>0.26567196701172052</v>
      </c>
      <c r="F16663" s="4"/>
    </row>
    <row r="16664" spans="1:6" ht="13.2" x14ac:dyDescent="0.25">
      <c r="A16664" s="5">
        <v>44918.25</v>
      </c>
      <c r="B16664" s="6">
        <v>279.72000000000003</v>
      </c>
      <c r="C16664" s="6">
        <v>243.29682</v>
      </c>
      <c r="D16664" s="6">
        <v>0.14970676558781101</v>
      </c>
      <c r="E16664" s="4">
        <f t="shared" si="65"/>
        <v>0.26457577253209436</v>
      </c>
      <c r="F16664" s="4"/>
    </row>
    <row r="16665" spans="1:6" ht="13.2" x14ac:dyDescent="0.25">
      <c r="A16665" s="5">
        <v>44918.291666666664</v>
      </c>
      <c r="B16665" s="6">
        <v>284.04000000000002</v>
      </c>
      <c r="C16665" s="6">
        <v>236.67583999999999</v>
      </c>
      <c r="D16665" s="6">
        <v>0.20012249666041099</v>
      </c>
      <c r="E16665" s="4">
        <f t="shared" si="65"/>
        <v>0.26642965832450055</v>
      </c>
      <c r="F16665" s="4"/>
    </row>
    <row r="16666" spans="1:6" ht="13.2" x14ac:dyDescent="0.25">
      <c r="A16666" s="5">
        <v>44918.333333333336</v>
      </c>
      <c r="B16666" s="6">
        <v>279.48</v>
      </c>
      <c r="C16666" s="6">
        <v>231.74359000000001</v>
      </c>
      <c r="D16666" s="6">
        <v>0.205988049119287</v>
      </c>
      <c r="E16666" s="4">
        <f t="shared" si="65"/>
        <v>0.26775708777524293</v>
      </c>
      <c r="F16666" s="4"/>
    </row>
    <row r="16667" spans="1:6" ht="13.2" x14ac:dyDescent="0.25">
      <c r="A16667" s="5">
        <v>44918.375</v>
      </c>
      <c r="B16667" s="6">
        <v>287.95999999999998</v>
      </c>
      <c r="C16667" s="6">
        <v>229.63629</v>
      </c>
      <c r="D16667" s="6">
        <v>0.253982983264535</v>
      </c>
      <c r="E16667" s="4">
        <f t="shared" si="65"/>
        <v>0.26975287565805378</v>
      </c>
      <c r="F16667" s="4"/>
    </row>
    <row r="16668" spans="1:6" ht="13.2" x14ac:dyDescent="0.25">
      <c r="A16668" s="5">
        <v>44918.416666666664</v>
      </c>
      <c r="B16668" s="6">
        <v>285.8</v>
      </c>
      <c r="C16668" s="6">
        <v>231.18295000000001</v>
      </c>
      <c r="D16668" s="6">
        <v>0.23625033766547199</v>
      </c>
      <c r="E16668" s="4">
        <f t="shared" si="65"/>
        <v>0.27115445549121747</v>
      </c>
      <c r="F16668" s="4"/>
    </row>
    <row r="16669" spans="1:6" ht="13.2" x14ac:dyDescent="0.25">
      <c r="A16669" s="5">
        <v>44918.458333333336</v>
      </c>
      <c r="B16669" s="6">
        <v>281.23</v>
      </c>
      <c r="C16669" s="6">
        <v>234.26625999999999</v>
      </c>
      <c r="D16669" s="6">
        <v>0.20047163428485101</v>
      </c>
      <c r="E16669" s="4">
        <f t="shared" si="65"/>
        <v>0.27091692214558988</v>
      </c>
      <c r="F16669" s="4"/>
    </row>
    <row r="16670" spans="1:6" ht="13.2" x14ac:dyDescent="0.25">
      <c r="A16670" s="5">
        <v>44918.5</v>
      </c>
      <c r="B16670" s="6">
        <v>287.42</v>
      </c>
      <c r="C16670" s="6">
        <v>238.53415000000001</v>
      </c>
      <c r="D16670" s="6">
        <v>0.20494277234517499</v>
      </c>
      <c r="E16670" s="4">
        <f t="shared" si="65"/>
        <v>0.27148600434074027</v>
      </c>
      <c r="F16670" s="4"/>
    </row>
    <row r="16671" spans="1:6" ht="13.2" x14ac:dyDescent="0.25">
      <c r="A16671" s="5">
        <v>44918.541666666664</v>
      </c>
      <c r="B16671" s="6">
        <v>285.64</v>
      </c>
      <c r="C16671" s="6">
        <v>241.69309999999999</v>
      </c>
      <c r="D16671" s="6">
        <v>0.18182935301007699</v>
      </c>
      <c r="E16671" s="4">
        <f t="shared" si="65"/>
        <v>0.27205002665166633</v>
      </c>
      <c r="F16671" s="4"/>
    </row>
    <row r="16672" spans="1:6" ht="13.2" x14ac:dyDescent="0.25">
      <c r="A16672" s="5">
        <v>44918.583333333336</v>
      </c>
      <c r="B16672" s="6">
        <v>287.35000000000002</v>
      </c>
      <c r="C16672" s="6">
        <v>237.23759999999999</v>
      </c>
      <c r="D16672" s="6">
        <v>0.211232958013401</v>
      </c>
      <c r="E16672" s="4">
        <f t="shared" si="65"/>
        <v>0.27276419367560439</v>
      </c>
      <c r="F16672" s="4"/>
    </row>
    <row r="16673" spans="1:6" ht="13.2" x14ac:dyDescent="0.25">
      <c r="A16673" s="5">
        <v>44918.625</v>
      </c>
      <c r="B16673" s="6">
        <v>284.04000000000002</v>
      </c>
      <c r="C16673" s="6">
        <v>215.23908</v>
      </c>
      <c r="D16673" s="6">
        <v>0.31964882957128399</v>
      </c>
      <c r="E16673" s="4">
        <f t="shared" si="65"/>
        <v>0.27190571630192167</v>
      </c>
      <c r="F16673" s="4"/>
    </row>
    <row r="16674" spans="1:6" ht="13.2" x14ac:dyDescent="0.25">
      <c r="A16674" s="5">
        <v>44918.666666666664</v>
      </c>
      <c r="B16674" s="6">
        <v>246.25</v>
      </c>
      <c r="C16674" s="6">
        <v>181.87326999999999</v>
      </c>
      <c r="D16674" s="6">
        <v>0.35396476898446899</v>
      </c>
      <c r="E16674" s="4">
        <f t="shared" si="65"/>
        <v>0.26963655550024435</v>
      </c>
      <c r="F16674" s="4"/>
    </row>
    <row r="16675" spans="1:6" ht="13.2" x14ac:dyDescent="0.25">
      <c r="A16675" s="5">
        <v>44918.708333333336</v>
      </c>
      <c r="B16675" s="6">
        <v>206.06</v>
      </c>
      <c r="C16675" s="6">
        <v>152.37559999999999</v>
      </c>
      <c r="D16675" s="6">
        <v>0.35231625010828499</v>
      </c>
      <c r="E16675" s="4">
        <f t="shared" si="65"/>
        <v>0.26477926225088722</v>
      </c>
      <c r="F16675" s="4"/>
    </row>
    <row r="16676" spans="1:6" ht="13.2" x14ac:dyDescent="0.25">
      <c r="A16676" s="5">
        <v>44918.75</v>
      </c>
      <c r="B16676" s="6">
        <v>179.27</v>
      </c>
      <c r="C16676" s="6">
        <v>139.28996000000001</v>
      </c>
      <c r="D16676" s="6">
        <v>0.28702743543037801</v>
      </c>
      <c r="E16676" s="4">
        <f t="shared" si="65"/>
        <v>0.25821087207421445</v>
      </c>
      <c r="F16676" s="4"/>
    </row>
    <row r="16677" spans="1:6" ht="13.2" x14ac:dyDescent="0.25">
      <c r="A16677" s="5">
        <v>44918.791666666664</v>
      </c>
      <c r="B16677" s="6">
        <v>182.66</v>
      </c>
      <c r="C16677" s="6">
        <v>137.34298000000001</v>
      </c>
      <c r="D16677" s="6">
        <v>0.32995512402599603</v>
      </c>
      <c r="E16677" s="4">
        <f t="shared" si="65"/>
        <v>0.25217900609898031</v>
      </c>
      <c r="F16677" s="4"/>
    </row>
    <row r="16678" spans="1:6" ht="13.2" x14ac:dyDescent="0.25">
      <c r="A16678" s="5">
        <v>44918.833333333336</v>
      </c>
      <c r="B16678" s="6">
        <v>183.86</v>
      </c>
      <c r="C16678" s="6">
        <v>137.46851000000001</v>
      </c>
      <c r="D16678" s="6">
        <v>0.33746994129782798</v>
      </c>
      <c r="E16678" s="4">
        <f t="shared" si="65"/>
        <v>0.2447823219844848</v>
      </c>
      <c r="F16678" s="4"/>
    </row>
    <row r="16679" spans="1:6" ht="13.2" x14ac:dyDescent="0.25">
      <c r="A16679" s="5">
        <v>44918.875</v>
      </c>
      <c r="B16679" s="6">
        <v>179.38</v>
      </c>
      <c r="C16679" s="6">
        <v>139.24062000000001</v>
      </c>
      <c r="D16679" s="6">
        <v>0.28827349375491101</v>
      </c>
      <c r="E16679" s="4">
        <f t="shared" si="65"/>
        <v>0.23761308554574068</v>
      </c>
      <c r="F16679" s="4"/>
    </row>
    <row r="16680" spans="1:6" ht="13.2" x14ac:dyDescent="0.25">
      <c r="A16680" s="5">
        <v>44918.916666666664</v>
      </c>
      <c r="B16680" s="6">
        <v>181.11</v>
      </c>
      <c r="C16680" s="6">
        <v>148.61362</v>
      </c>
      <c r="D16680" s="6">
        <v>0.218663538375554</v>
      </c>
      <c r="E16680" s="4">
        <f t="shared" si="65"/>
        <v>0.23113946658569398</v>
      </c>
      <c r="F16680" s="4"/>
    </row>
    <row r="16681" spans="1:6" ht="13.2" x14ac:dyDescent="0.25">
      <c r="A16681" s="5">
        <v>44918.958333333336</v>
      </c>
      <c r="B16681" s="6">
        <v>184.8</v>
      </c>
      <c r="C16681" s="6">
        <v>173.33756</v>
      </c>
      <c r="D16681" s="6">
        <v>6.6127849036296593E-2</v>
      </c>
      <c r="E16681" s="4">
        <f t="shared" si="65"/>
        <v>0.22307149032696413</v>
      </c>
      <c r="F16681" s="4"/>
    </row>
    <row r="16682" spans="1:6" ht="13.2" x14ac:dyDescent="0.25">
      <c r="A16682" s="5">
        <v>44919</v>
      </c>
      <c r="B16682" s="6">
        <v>221.19</v>
      </c>
      <c r="C16682" s="6">
        <v>204.05842999999999</v>
      </c>
      <c r="D16682" s="6">
        <v>8.3954238009182003E-2</v>
      </c>
      <c r="E16682" s="4">
        <f t="shared" si="65"/>
        <v>0.21904017036868076</v>
      </c>
      <c r="F16682" s="4"/>
    </row>
    <row r="16683" spans="1:6" ht="13.2" x14ac:dyDescent="0.25">
      <c r="A16683" s="5">
        <v>44919.041666666664</v>
      </c>
      <c r="B16683" s="6">
        <v>284.41000000000003</v>
      </c>
      <c r="C16683" s="6">
        <v>230.77216000000001</v>
      </c>
      <c r="D16683" s="6">
        <v>0.23242768971785799</v>
      </c>
      <c r="E16683" s="4">
        <f t="shared" si="65"/>
        <v>0.22189441475115357</v>
      </c>
      <c r="F16683" s="4"/>
    </row>
    <row r="16684" spans="1:6" ht="13.2" x14ac:dyDescent="0.25">
      <c r="A16684" s="5">
        <v>44919.083333333336</v>
      </c>
      <c r="B16684" s="6">
        <v>290.10000000000002</v>
      </c>
      <c r="C16684" s="6">
        <v>241.19381000000001</v>
      </c>
      <c r="D16684" s="6">
        <v>0.20276718544310901</v>
      </c>
      <c r="E16684" s="4">
        <f t="shared" si="65"/>
        <v>0.22435537231513902</v>
      </c>
      <c r="F16684" s="4"/>
    </row>
    <row r="16685" spans="1:6" ht="13.2" x14ac:dyDescent="0.25">
      <c r="A16685" s="5">
        <v>44919.125</v>
      </c>
      <c r="B16685" s="6">
        <v>283</v>
      </c>
      <c r="C16685" s="6">
        <v>240.13004000000001</v>
      </c>
      <c r="D16685" s="6">
        <v>0.17852810085735199</v>
      </c>
      <c r="E16685" s="4">
        <f t="shared" si="65"/>
        <v>0.22600232361406547</v>
      </c>
      <c r="F16685" s="4"/>
    </row>
    <row r="16686" spans="1:6" ht="13.2" x14ac:dyDescent="0.25">
      <c r="A16686" s="5">
        <v>44919.166666666664</v>
      </c>
      <c r="B16686" s="6">
        <v>282.58999999999997</v>
      </c>
      <c r="C16686" s="6">
        <v>237.07365999999999</v>
      </c>
      <c r="D16686" s="6">
        <v>0.19199239594984899</v>
      </c>
      <c r="E16686" s="4">
        <f t="shared" si="65"/>
        <v>0.22755814875666744</v>
      </c>
      <c r="F16686" s="4"/>
    </row>
    <row r="16687" spans="1:6" ht="13.2" x14ac:dyDescent="0.25">
      <c r="A16687" s="5">
        <v>44919.208333333336</v>
      </c>
      <c r="B16687" s="6">
        <v>289.85000000000002</v>
      </c>
      <c r="C16687" s="6">
        <v>236.16372999999999</v>
      </c>
      <c r="D16687" s="6">
        <v>0.22732648235188299</v>
      </c>
      <c r="E16687" s="4">
        <f t="shared" si="65"/>
        <v>0.22979044470271889</v>
      </c>
      <c r="F16687" s="4"/>
    </row>
    <row r="16688" spans="1:6" ht="13.2" x14ac:dyDescent="0.25">
      <c r="A16688" s="5">
        <v>44919.25</v>
      </c>
      <c r="B16688" s="6">
        <v>279.83</v>
      </c>
      <c r="C16688" s="6">
        <v>231.44082</v>
      </c>
      <c r="D16688" s="6">
        <v>0.209077983736835</v>
      </c>
      <c r="E16688" s="4">
        <f t="shared" si="65"/>
        <v>0.23226424545892818</v>
      </c>
      <c r="F16688" s="4"/>
    </row>
    <row r="16689" spans="1:6" ht="13.2" x14ac:dyDescent="0.25">
      <c r="A16689" s="5">
        <v>44919.291666666664</v>
      </c>
      <c r="B16689" s="6">
        <v>283.38</v>
      </c>
      <c r="C16689" s="6">
        <v>220.58484000000001</v>
      </c>
      <c r="D16689" s="6">
        <v>0.28467577372950897</v>
      </c>
      <c r="E16689" s="4">
        <f t="shared" si="65"/>
        <v>0.23578729867014067</v>
      </c>
      <c r="F16689" s="4"/>
    </row>
    <row r="16690" spans="1:6" ht="13.2" x14ac:dyDescent="0.25">
      <c r="A16690" s="5">
        <v>44919.333333333336</v>
      </c>
      <c r="B16690" s="6">
        <v>288.14999999999998</v>
      </c>
      <c r="C16690" s="6">
        <v>212.30171000000001</v>
      </c>
      <c r="D16690" s="6">
        <v>0.35726650529569398</v>
      </c>
      <c r="E16690" s="4">
        <f t="shared" si="65"/>
        <v>0.24209056767749101</v>
      </c>
      <c r="F16690" s="4"/>
    </row>
    <row r="16691" spans="1:6" ht="13.2" x14ac:dyDescent="0.25">
      <c r="A16691" s="5">
        <v>44919.375</v>
      </c>
      <c r="B16691" s="6">
        <v>286.98</v>
      </c>
      <c r="C16691" s="6">
        <v>209.97575000000001</v>
      </c>
      <c r="D16691" s="6">
        <v>0.36672925325900702</v>
      </c>
      <c r="E16691" s="4">
        <f t="shared" si="65"/>
        <v>0.24678832892726066</v>
      </c>
      <c r="F16691" s="4"/>
    </row>
    <row r="16692" spans="1:6" ht="13.2" x14ac:dyDescent="0.25">
      <c r="A16692" s="5">
        <v>44919.416666666664</v>
      </c>
      <c r="B16692" s="6">
        <v>285.32</v>
      </c>
      <c r="C16692" s="6">
        <v>213.50522000000001</v>
      </c>
      <c r="D16692" s="6">
        <v>0.33636076907159401</v>
      </c>
      <c r="E16692" s="4">
        <f t="shared" si="65"/>
        <v>0.25095959690251574</v>
      </c>
      <c r="F16692" s="4"/>
    </row>
    <row r="16693" spans="1:6" ht="13.2" x14ac:dyDescent="0.25">
      <c r="A16693" s="5">
        <v>44919.458333333336</v>
      </c>
      <c r="B16693" s="6">
        <v>279.42</v>
      </c>
      <c r="C16693" s="6">
        <v>217.55479</v>
      </c>
      <c r="D16693" s="6">
        <v>0.28436611301456499</v>
      </c>
      <c r="E16693" s="4">
        <f t="shared" si="65"/>
        <v>0.2544552001829205</v>
      </c>
      <c r="F16693" s="4"/>
    </row>
    <row r="16694" spans="1:6" ht="13.2" x14ac:dyDescent="0.25">
      <c r="A16694" s="5">
        <v>44919.5</v>
      </c>
      <c r="B16694" s="6">
        <v>277.85000000000002</v>
      </c>
      <c r="C16694" s="6">
        <v>221.03729000000001</v>
      </c>
      <c r="D16694" s="6">
        <v>0.25702771690695198</v>
      </c>
      <c r="E16694" s="4">
        <f t="shared" si="65"/>
        <v>0.25662540620632784</v>
      </c>
      <c r="F16694" s="4"/>
    </row>
    <row r="16695" spans="1:6" ht="13.2" x14ac:dyDescent="0.25">
      <c r="A16695" s="5">
        <v>44919.541666666664</v>
      </c>
      <c r="B16695" s="6">
        <v>274.35000000000002</v>
      </c>
      <c r="C16695" s="6">
        <v>224.39391000000001</v>
      </c>
      <c r="D16695" s="6">
        <v>0.22262676380120999</v>
      </c>
      <c r="E16695" s="4">
        <f t="shared" si="65"/>
        <v>0.25832529832262507</v>
      </c>
      <c r="F16695" s="4"/>
    </row>
    <row r="16696" spans="1:6" ht="13.2" x14ac:dyDescent="0.25">
      <c r="A16696" s="5">
        <v>44919.583333333336</v>
      </c>
      <c r="B16696" s="6">
        <v>267.39999999999998</v>
      </c>
      <c r="C16696" s="6">
        <v>222.54459</v>
      </c>
      <c r="D16696" s="6">
        <v>0.20155695539487101</v>
      </c>
      <c r="E16696" s="4">
        <f t="shared" si="65"/>
        <v>0.25792213154685301</v>
      </c>
      <c r="F16696" s="4"/>
    </row>
    <row r="16697" spans="1:6" ht="13.2" x14ac:dyDescent="0.25">
      <c r="A16697" s="5">
        <v>44919.625</v>
      </c>
      <c r="B16697" s="6">
        <v>261.51</v>
      </c>
      <c r="C16697" s="6">
        <v>204.35245</v>
      </c>
      <c r="D16697" s="6">
        <v>0.27970083059929002</v>
      </c>
      <c r="E16697" s="4">
        <f t="shared" si="65"/>
        <v>0.25625763158968656</v>
      </c>
      <c r="F16697" s="4"/>
    </row>
    <row r="16698" spans="1:6" ht="13.2" x14ac:dyDescent="0.25">
      <c r="A16698" s="5">
        <v>44919.666666666664</v>
      </c>
      <c r="B16698" s="6">
        <v>229.03</v>
      </c>
      <c r="C16698" s="6">
        <v>173.13890000000001</v>
      </c>
      <c r="D16698" s="6">
        <v>0.32281076060896702</v>
      </c>
      <c r="E16698" s="4">
        <f t="shared" si="65"/>
        <v>0.25495954790737396</v>
      </c>
      <c r="F16698" s="4"/>
    </row>
    <row r="16699" spans="1:6" ht="13.2" x14ac:dyDescent="0.25">
      <c r="A16699" s="5">
        <v>44919.708333333336</v>
      </c>
      <c r="B16699" s="6">
        <v>164.69</v>
      </c>
      <c r="C16699" s="6">
        <v>143.8475</v>
      </c>
      <c r="D16699" s="6">
        <v>0.14489302907593099</v>
      </c>
      <c r="E16699" s="4">
        <f t="shared" si="65"/>
        <v>0.24631691369769257</v>
      </c>
      <c r="F16699" s="4"/>
    </row>
    <row r="16700" spans="1:6" ht="13.2" x14ac:dyDescent="0.25">
      <c r="A16700" s="5">
        <v>44919.75</v>
      </c>
      <c r="B16700" s="6">
        <v>141.77000000000001</v>
      </c>
      <c r="C16700" s="6">
        <v>131.22767999999999</v>
      </c>
      <c r="D16700" s="6">
        <v>8.0336099822842399E-2</v>
      </c>
      <c r="E16700" s="4">
        <f t="shared" si="65"/>
        <v>0.23770477471404525</v>
      </c>
      <c r="F16700" s="4"/>
    </row>
    <row r="16701" spans="1:6" ht="13.2" x14ac:dyDescent="0.25">
      <c r="A16701" s="5">
        <v>44919.791666666664</v>
      </c>
      <c r="B16701" s="6">
        <v>143.79</v>
      </c>
      <c r="C16701" s="6">
        <v>131.34088</v>
      </c>
      <c r="D16701" s="6">
        <v>9.4784807289246001E-2</v>
      </c>
      <c r="E16701" s="4">
        <f t="shared" si="65"/>
        <v>0.22790601151668063</v>
      </c>
      <c r="F16701" s="4"/>
    </row>
    <row r="16702" spans="1:6" ht="13.2" x14ac:dyDescent="0.25">
      <c r="A16702" s="5">
        <v>44919.833333333336</v>
      </c>
      <c r="B16702" s="6">
        <v>143.93</v>
      </c>
      <c r="C16702" s="6">
        <v>134.11582999999999</v>
      </c>
      <c r="D16702" s="6">
        <v>7.3176820364904097E-2</v>
      </c>
      <c r="E16702" s="4">
        <f t="shared" si="65"/>
        <v>0.21689379814447551</v>
      </c>
      <c r="F16702" s="4"/>
    </row>
    <row r="16703" spans="1:6" ht="13.2" x14ac:dyDescent="0.25">
      <c r="A16703" s="5">
        <v>44919.875</v>
      </c>
      <c r="B16703" s="6">
        <v>138.97999999999999</v>
      </c>
      <c r="C16703" s="6">
        <v>136.54097999999999</v>
      </c>
      <c r="D16703" s="6">
        <v>1.78629155876865E-2</v>
      </c>
      <c r="E16703" s="4">
        <f t="shared" si="65"/>
        <v>0.20562669072084114</v>
      </c>
      <c r="F16703" s="4"/>
    </row>
    <row r="16704" spans="1:6" ht="13.2" x14ac:dyDescent="0.25">
      <c r="A16704" s="5">
        <v>44919.916666666664</v>
      </c>
      <c r="B16704" s="6">
        <v>139.09</v>
      </c>
      <c r="C16704" s="6">
        <v>143.91282000000001</v>
      </c>
      <c r="D16704" s="6">
        <v>3.3512094336001497E-2</v>
      </c>
      <c r="E16704" s="4">
        <f t="shared" si="65"/>
        <v>0.19791204721919309</v>
      </c>
      <c r="F16704" s="4"/>
    </row>
    <row r="16705" spans="1:6" ht="13.2" x14ac:dyDescent="0.25">
      <c r="A16705" s="5">
        <v>44919.958333333336</v>
      </c>
      <c r="B16705" s="6">
        <v>151.5</v>
      </c>
      <c r="C16705" s="6">
        <v>166.64841999999999</v>
      </c>
      <c r="D16705" s="6">
        <v>9.0900471783650794E-2</v>
      </c>
      <c r="E16705" s="4">
        <f t="shared" si="65"/>
        <v>0.19894423983366619</v>
      </c>
      <c r="F16705" s="4"/>
    </row>
    <row r="16706" spans="1:6" ht="13.2" x14ac:dyDescent="0.25">
      <c r="A16706" s="5">
        <v>44917</v>
      </c>
      <c r="B16706" s="6">
        <v>234.68</v>
      </c>
      <c r="C16706" s="6">
        <v>223.49051</v>
      </c>
      <c r="D16706" s="6">
        <v>5.00669581003685E-2</v>
      </c>
      <c r="E16706" s="4">
        <f t="shared" si="65"/>
        <v>0.19753226983746561</v>
      </c>
      <c r="F16706" s="4"/>
    </row>
    <row r="16707" spans="1:6" ht="13.2" x14ac:dyDescent="0.25">
      <c r="A16707" s="5">
        <v>44917.041666666664</v>
      </c>
      <c r="B16707" s="6">
        <v>283.27999999999997</v>
      </c>
      <c r="C16707" s="6">
        <v>261.80273</v>
      </c>
      <c r="D16707" s="6">
        <v>8.2036081136357797E-2</v>
      </c>
      <c r="E16707" s="4">
        <f t="shared" si="65"/>
        <v>0.19126595281323644</v>
      </c>
      <c r="F16707" s="4"/>
    </row>
    <row r="16708" spans="1:6" ht="13.2" x14ac:dyDescent="0.25">
      <c r="A16708" s="5">
        <v>44917.083333333336</v>
      </c>
      <c r="B16708" s="6">
        <v>285.61</v>
      </c>
      <c r="C16708" s="6">
        <v>282.48145</v>
      </c>
      <c r="D16708" s="6">
        <v>1.10752405157932E-2</v>
      </c>
      <c r="E16708" s="4">
        <f t="shared" si="65"/>
        <v>0.18327878844126497</v>
      </c>
      <c r="F16708" s="4"/>
    </row>
    <row r="16709" spans="1:6" ht="13.2" x14ac:dyDescent="0.25">
      <c r="A16709" s="5">
        <v>44917.125</v>
      </c>
      <c r="B16709" s="6">
        <v>281.36</v>
      </c>
      <c r="C16709" s="6">
        <v>284.18732</v>
      </c>
      <c r="D16709" s="6">
        <v>9.9487901149142906E-3</v>
      </c>
      <c r="E16709" s="4">
        <f t="shared" si="65"/>
        <v>0.1762546504936634</v>
      </c>
      <c r="F16709" s="4"/>
    </row>
    <row r="16710" spans="1:6" ht="13.2" x14ac:dyDescent="0.25">
      <c r="A16710" s="5">
        <v>44917.166666666664</v>
      </c>
      <c r="B16710" s="6">
        <v>286.02999999999997</v>
      </c>
      <c r="C16710" s="6">
        <v>280.26368000000002</v>
      </c>
      <c r="D16710" s="6">
        <v>2.0574624582107601E-2</v>
      </c>
      <c r="E16710" s="4">
        <f t="shared" si="65"/>
        <v>0.16911224335334085</v>
      </c>
      <c r="F16710" s="4"/>
    </row>
    <row r="16711" spans="1:6" ht="13.2" x14ac:dyDescent="0.25">
      <c r="A16711" s="5">
        <v>44917.208333333336</v>
      </c>
      <c r="B16711" s="6">
        <v>289.83</v>
      </c>
      <c r="C16711" s="6">
        <v>281.00862000000001</v>
      </c>
      <c r="D16711" s="6">
        <v>3.1391848406643101E-2</v>
      </c>
      <c r="E16711" s="4">
        <f t="shared" si="65"/>
        <v>0.16094830027228918</v>
      </c>
      <c r="F16711" s="4"/>
    </row>
    <row r="16712" spans="1:6" ht="13.2" x14ac:dyDescent="0.25">
      <c r="A16712" s="5">
        <v>44917.25</v>
      </c>
      <c r="B16712" s="6">
        <v>289.99</v>
      </c>
      <c r="C16712" s="6">
        <v>281.85712000000001</v>
      </c>
      <c r="D16712" s="6">
        <v>2.8854619673968102E-2</v>
      </c>
      <c r="E16712" s="4">
        <f t="shared" si="65"/>
        <v>0.15343899343633638</v>
      </c>
      <c r="F16712" s="4"/>
    </row>
    <row r="16713" spans="1:6" ht="13.2" x14ac:dyDescent="0.25">
      <c r="A16713" s="5">
        <v>44917.291666666664</v>
      </c>
      <c r="B16713" s="6">
        <v>279.89999999999998</v>
      </c>
      <c r="C16713" s="6">
        <v>278.45643000000001</v>
      </c>
      <c r="D16713" s="6">
        <v>5.1841862656932204E-3</v>
      </c>
      <c r="E16713" s="4">
        <f t="shared" si="65"/>
        <v>0.14179351062534409</v>
      </c>
      <c r="F16713" s="4"/>
    </row>
    <row r="16714" spans="1:6" ht="13.2" x14ac:dyDescent="0.25">
      <c r="A16714" s="5">
        <v>44917.333333333336</v>
      </c>
      <c r="B16714" s="6">
        <v>279.86</v>
      </c>
      <c r="C16714" s="6">
        <v>274.74295999999998</v>
      </c>
      <c r="D16714" s="6">
        <v>1.8624826637960099E-2</v>
      </c>
      <c r="E16714" s="4">
        <f t="shared" si="65"/>
        <v>0.12768344068127188</v>
      </c>
      <c r="F16714" s="4"/>
    </row>
    <row r="16715" spans="1:6" ht="13.2" x14ac:dyDescent="0.25">
      <c r="A16715" s="5">
        <v>44917.375</v>
      </c>
      <c r="B16715" s="6">
        <v>284.27</v>
      </c>
      <c r="C16715" s="6">
        <v>272.6968</v>
      </c>
      <c r="D16715" s="6">
        <v>4.2439808607948402E-2</v>
      </c>
      <c r="E16715" s="4">
        <f t="shared" si="65"/>
        <v>0.11417138048747776</v>
      </c>
      <c r="F16715" s="4"/>
    </row>
    <row r="16716" spans="1:6" ht="13.2" x14ac:dyDescent="0.25">
      <c r="A16716" s="5">
        <v>44917.416666666664</v>
      </c>
      <c r="B16716" s="6">
        <v>285.58999999999997</v>
      </c>
      <c r="C16716" s="6">
        <v>276.19409999999999</v>
      </c>
      <c r="D16716" s="6">
        <v>3.4019191575779401E-2</v>
      </c>
      <c r="E16716" s="4">
        <f t="shared" si="65"/>
        <v>0.10157381475848548</v>
      </c>
      <c r="F16716" s="4"/>
    </row>
    <row r="16717" spans="1:6" ht="13.2" x14ac:dyDescent="0.25">
      <c r="A16717" s="5">
        <v>44917.458333333336</v>
      </c>
      <c r="B16717" s="6">
        <v>291.77</v>
      </c>
      <c r="C16717" s="6">
        <v>281.06097</v>
      </c>
      <c r="D16717" s="6">
        <v>3.8102159826745002E-2</v>
      </c>
      <c r="E16717" s="4">
        <f t="shared" si="65"/>
        <v>9.1312816708992994E-2</v>
      </c>
      <c r="F16717" s="4"/>
    </row>
    <row r="16718" spans="1:6" ht="13.2" x14ac:dyDescent="0.25">
      <c r="A16718" s="5">
        <v>44917.5</v>
      </c>
      <c r="B16718" s="6">
        <v>293.37</v>
      </c>
      <c r="C16718" s="6">
        <v>283.72762</v>
      </c>
      <c r="D16718" s="6">
        <v>3.3984636391761899E-2</v>
      </c>
      <c r="E16718" s="4">
        <f t="shared" si="65"/>
        <v>8.2019355020860052E-2</v>
      </c>
      <c r="F16718" s="4"/>
    </row>
    <row r="16719" spans="1:6" ht="13.2" x14ac:dyDescent="0.25">
      <c r="A16719" s="5">
        <v>44917.541666666664</v>
      </c>
      <c r="B16719" s="6">
        <v>290.62</v>
      </c>
      <c r="C16719" s="6">
        <v>286.90366999999998</v>
      </c>
      <c r="D16719" s="6">
        <v>1.2953232700020899E-2</v>
      </c>
      <c r="E16719" s="4">
        <f t="shared" si="65"/>
        <v>7.3282957891643838E-2</v>
      </c>
      <c r="F16719" s="4"/>
    </row>
    <row r="16720" spans="1:6" ht="13.2" x14ac:dyDescent="0.25">
      <c r="A16720" s="5">
        <v>44917.583333333336</v>
      </c>
      <c r="B16720" s="6">
        <v>293.41000000000003</v>
      </c>
      <c r="C16720" s="6">
        <v>291.18462</v>
      </c>
      <c r="D16720" s="6">
        <v>7.6425052944074697E-3</v>
      </c>
      <c r="E16720" s="4">
        <f t="shared" si="65"/>
        <v>6.5203189137457859E-2</v>
      </c>
      <c r="F16720" s="4"/>
    </row>
    <row r="16721" spans="1:6" ht="13.2" x14ac:dyDescent="0.25">
      <c r="A16721" s="5">
        <v>44917.625</v>
      </c>
      <c r="B16721" s="6">
        <v>302.23</v>
      </c>
      <c r="C16721" s="6">
        <v>277.86819000000003</v>
      </c>
      <c r="D16721" s="6">
        <v>8.7673979522449E-2</v>
      </c>
      <c r="E16721" s="4">
        <f t="shared" si="65"/>
        <v>5.7202070342589485E-2</v>
      </c>
      <c r="F16721" s="4"/>
    </row>
    <row r="16722" spans="1:6" ht="13.2" x14ac:dyDescent="0.25">
      <c r="A16722" s="5">
        <v>44917.666666666664</v>
      </c>
      <c r="B16722" s="6">
        <v>268.54000000000002</v>
      </c>
      <c r="C16722" s="6">
        <v>240.77070000000001</v>
      </c>
      <c r="D16722" s="6">
        <v>0.115335046996997</v>
      </c>
      <c r="E16722" s="4">
        <f t="shared" si="65"/>
        <v>4.8557248942090708E-2</v>
      </c>
      <c r="F16722" s="4"/>
    </row>
    <row r="16723" spans="1:6" ht="13.2" x14ac:dyDescent="0.25">
      <c r="A16723" s="5">
        <v>44917.708333333336</v>
      </c>
      <c r="B16723" s="6">
        <v>230.57</v>
      </c>
      <c r="C16723" s="6">
        <v>196.06301999999999</v>
      </c>
      <c r="D16723" s="6">
        <v>0.17599943120329301</v>
      </c>
      <c r="E16723" s="4">
        <f t="shared" si="65"/>
        <v>4.9853349030730798E-2</v>
      </c>
      <c r="F16723" s="4"/>
    </row>
    <row r="16724" spans="1:6" ht="13.2" x14ac:dyDescent="0.25">
      <c r="A16724" s="5">
        <v>44917.75</v>
      </c>
      <c r="B16724" s="6">
        <v>202.47</v>
      </c>
      <c r="C16724" s="6">
        <v>168.96938</v>
      </c>
      <c r="D16724" s="6">
        <v>0.198264442942265</v>
      </c>
      <c r="E16724" s="4">
        <f t="shared" si="65"/>
        <v>5.4767029994040074E-2</v>
      </c>
      <c r="F16724" s="4"/>
    </row>
    <row r="16725" spans="1:6" ht="13.2" x14ac:dyDescent="0.25">
      <c r="A16725" s="5">
        <v>44917.791666666664</v>
      </c>
      <c r="B16725" s="6">
        <v>201.65</v>
      </c>
      <c r="C16725" s="6">
        <v>160.95093</v>
      </c>
      <c r="D16725" s="6">
        <v>0.25286632391623898</v>
      </c>
      <c r="E16725" s="4">
        <f t="shared" si="65"/>
        <v>6.135375985349812E-2</v>
      </c>
      <c r="F16725" s="4"/>
    </row>
    <row r="16726" spans="1:6" ht="13.2" x14ac:dyDescent="0.25">
      <c r="A16726" s="5">
        <v>44917.833333333336</v>
      </c>
      <c r="B16726" s="6">
        <v>208.1</v>
      </c>
      <c r="C16726" s="6">
        <v>159.86015</v>
      </c>
      <c r="D16726" s="6">
        <v>0.301762822066662</v>
      </c>
      <c r="E16726" s="4">
        <f t="shared" si="65"/>
        <v>7.087817659107136E-2</v>
      </c>
      <c r="F16726" s="4"/>
    </row>
    <row r="16727" spans="1:6" ht="13.2" x14ac:dyDescent="0.25">
      <c r="A16727" s="5">
        <v>44917.875</v>
      </c>
      <c r="B16727" s="6">
        <v>205.41</v>
      </c>
      <c r="C16727" s="6">
        <v>162.00362000000001</v>
      </c>
      <c r="D16727" s="6">
        <v>0.26793463010270901</v>
      </c>
      <c r="E16727" s="4">
        <f t="shared" si="65"/>
        <v>8.1297831362530631E-2</v>
      </c>
      <c r="F16727" s="4"/>
    </row>
    <row r="16728" spans="1:6" ht="13.2" x14ac:dyDescent="0.25">
      <c r="A16728" s="5">
        <v>44917.916666666664</v>
      </c>
      <c r="B16728" s="6">
        <v>206.67</v>
      </c>
      <c r="C16728" s="6">
        <v>167.387</v>
      </c>
      <c r="D16728" s="6">
        <v>0.23468369706130099</v>
      </c>
      <c r="E16728" s="4">
        <f t="shared" si="65"/>
        <v>8.9679981476084789E-2</v>
      </c>
      <c r="F16728" s="4"/>
    </row>
    <row r="16729" spans="1:6" ht="13.2" x14ac:dyDescent="0.25">
      <c r="A16729" s="5">
        <v>44917.958333333336</v>
      </c>
      <c r="B16729" s="6">
        <v>218.12</v>
      </c>
      <c r="C16729" s="6">
        <v>183.27892</v>
      </c>
      <c r="D16729" s="6">
        <v>0.190098675832441</v>
      </c>
      <c r="E16729" s="4">
        <f t="shared" si="65"/>
        <v>9.3813239978117705E-2</v>
      </c>
      <c r="F16729" s="4"/>
    </row>
    <row r="16730" spans="1:6" ht="13.2" x14ac:dyDescent="0.25">
      <c r="A16730" s="5">
        <v>44918</v>
      </c>
      <c r="B16730" s="6">
        <v>252.2</v>
      </c>
      <c r="C16730" s="6">
        <v>219.35667000000001</v>
      </c>
      <c r="D16730" s="6">
        <v>0.14972569559886101</v>
      </c>
      <c r="E16730" s="4">
        <f t="shared" si="65"/>
        <v>9.7965687373888222E-2</v>
      </c>
      <c r="F16730" s="4"/>
    </row>
    <row r="16731" spans="1:6" ht="13.2" x14ac:dyDescent="0.25">
      <c r="A16731" s="5">
        <v>44918.041666666664</v>
      </c>
      <c r="B16731" s="6">
        <v>283.36</v>
      </c>
      <c r="C16731" s="6">
        <v>253.79926</v>
      </c>
      <c r="D16731" s="6">
        <v>0.116472916430095</v>
      </c>
      <c r="E16731" s="4">
        <f t="shared" si="65"/>
        <v>9.9400555511127253E-2</v>
      </c>
      <c r="F16731" s="4"/>
    </row>
    <row r="16732" spans="1:6" ht="13.2" x14ac:dyDescent="0.25">
      <c r="A16732" s="5">
        <v>44918.083333333336</v>
      </c>
      <c r="B16732" s="6">
        <v>292.94</v>
      </c>
      <c r="C16732" s="6">
        <v>271.37061</v>
      </c>
      <c r="D16732" s="6">
        <v>7.9483146682685996E-2</v>
      </c>
      <c r="E16732" s="4">
        <f t="shared" si="65"/>
        <v>0.10225088493474781</v>
      </c>
      <c r="F16732" s="4"/>
    </row>
    <row r="16733" spans="1:6" ht="13.2" x14ac:dyDescent="0.25">
      <c r="A16733" s="5">
        <v>44918.125</v>
      </c>
      <c r="B16733" s="6">
        <v>289.54000000000002</v>
      </c>
      <c r="C16733" s="6">
        <v>270.55970000000002</v>
      </c>
      <c r="D16733" s="6">
        <v>7.0151984940846596E-2</v>
      </c>
      <c r="E16733" s="4">
        <f t="shared" si="65"/>
        <v>0.10475935138582831</v>
      </c>
      <c r="F16733" s="4"/>
    </row>
    <row r="16734" spans="1:6" ht="13.2" x14ac:dyDescent="0.25">
      <c r="A16734" s="5">
        <v>44918.166666666664</v>
      </c>
      <c r="B16734" s="6">
        <v>286.81</v>
      </c>
      <c r="C16734" s="6">
        <v>263.58118000000002</v>
      </c>
      <c r="D16734" s="6">
        <v>8.8127763901808098E-2</v>
      </c>
      <c r="E16734" s="4">
        <f t="shared" si="65"/>
        <v>0.10757406552414918</v>
      </c>
      <c r="F16734" s="4"/>
    </row>
    <row r="16735" spans="1:6" ht="13.2" x14ac:dyDescent="0.25">
      <c r="A16735" s="5">
        <v>44918.208333333336</v>
      </c>
      <c r="B16735" s="6">
        <v>288.77</v>
      </c>
      <c r="C16735" s="6">
        <v>261.09178000000003</v>
      </c>
      <c r="D16735" s="6">
        <v>0.10600954193195899</v>
      </c>
      <c r="E16735" s="4">
        <f t="shared" si="65"/>
        <v>0.11068313608770401</v>
      </c>
      <c r="F16735" s="4"/>
    </row>
    <row r="16736" spans="1:6" ht="13.2" x14ac:dyDescent="0.25">
      <c r="A16736" s="5">
        <v>44918.25</v>
      </c>
      <c r="B16736" s="6">
        <v>279.72000000000003</v>
      </c>
      <c r="C16736" s="6">
        <v>260.67162000000002</v>
      </c>
      <c r="D16736" s="6">
        <v>7.3074238001052796E-2</v>
      </c>
      <c r="E16736" s="4">
        <f t="shared" si="65"/>
        <v>0.11252562018466587</v>
      </c>
      <c r="F16736" s="4"/>
    </row>
    <row r="16737" spans="1:6" ht="13.2" x14ac:dyDescent="0.25">
      <c r="A16737" s="5">
        <v>44918.291666666664</v>
      </c>
      <c r="B16737" s="6">
        <v>284.04000000000002</v>
      </c>
      <c r="C16737" s="6">
        <v>257.95209</v>
      </c>
      <c r="D16737" s="6">
        <v>0.10113471071313999</v>
      </c>
      <c r="E16737" s="4">
        <f t="shared" si="65"/>
        <v>0.11652355870330948</v>
      </c>
      <c r="F16737" s="4"/>
    </row>
    <row r="16738" spans="1:6" ht="13.2" x14ac:dyDescent="0.25">
      <c r="A16738" s="5">
        <v>44918.333333333336</v>
      </c>
      <c r="B16738" s="6">
        <v>279.48</v>
      </c>
      <c r="C16738" s="6">
        <v>255.42238</v>
      </c>
      <c r="D16738" s="6">
        <v>9.4187596247439206E-2</v>
      </c>
      <c r="E16738" s="4">
        <f t="shared" si="65"/>
        <v>0.11967200743703778</v>
      </c>
      <c r="F16738" s="4"/>
    </row>
    <row r="16739" spans="1:6" ht="13.2" x14ac:dyDescent="0.25">
      <c r="A16739" s="5">
        <v>44918.375</v>
      </c>
      <c r="B16739" s="6">
        <v>287.95999999999998</v>
      </c>
      <c r="C16739" s="6">
        <v>252.99105</v>
      </c>
      <c r="D16739" s="6">
        <v>0.138222083350379</v>
      </c>
      <c r="E16739" s="4">
        <f t="shared" si="65"/>
        <v>0.12366293555130571</v>
      </c>
      <c r="F16739" s="4"/>
    </row>
    <row r="16740" spans="1:6" ht="13.2" x14ac:dyDescent="0.25">
      <c r="A16740" s="5">
        <v>44918.416666666664</v>
      </c>
      <c r="B16740" s="6">
        <v>285.8</v>
      </c>
      <c r="C16740" s="6">
        <v>252.99963</v>
      </c>
      <c r="D16740" s="6">
        <v>0.12964592082605</v>
      </c>
      <c r="E16740" s="4">
        <f t="shared" si="65"/>
        <v>0.12764738260340033</v>
      </c>
      <c r="F16740" s="4"/>
    </row>
    <row r="16741" spans="1:6" ht="13.2" x14ac:dyDescent="0.25">
      <c r="A16741" s="5">
        <v>44918.458333333336</v>
      </c>
      <c r="B16741" s="6">
        <v>281.23</v>
      </c>
      <c r="C16741" s="6">
        <v>255.09797</v>
      </c>
      <c r="D16741" s="6">
        <v>0.102439192283654</v>
      </c>
      <c r="E16741" s="4">
        <f t="shared" si="65"/>
        <v>0.13032809228910486</v>
      </c>
      <c r="F16741" s="4"/>
    </row>
    <row r="16742" spans="1:6" ht="13.2" x14ac:dyDescent="0.25">
      <c r="A16742" s="5">
        <v>44918.5</v>
      </c>
      <c r="B16742" s="6">
        <v>287.42</v>
      </c>
      <c r="C16742" s="6">
        <v>259.40100000000001</v>
      </c>
      <c r="D16742" s="6">
        <v>0.108014232790158</v>
      </c>
      <c r="E16742" s="4">
        <f t="shared" si="65"/>
        <v>0.13341265880570471</v>
      </c>
      <c r="F16742" s="4"/>
    </row>
    <row r="16743" spans="1:6" ht="13.2" x14ac:dyDescent="0.25">
      <c r="A16743" s="5">
        <v>44918.541666666664</v>
      </c>
      <c r="B16743" s="6">
        <v>285.64</v>
      </c>
      <c r="C16743" s="6">
        <v>264.80624</v>
      </c>
      <c r="D16743" s="6">
        <v>7.8675487405432606E-2</v>
      </c>
      <c r="E16743" s="4">
        <f t="shared" si="65"/>
        <v>0.13615108608509688</v>
      </c>
      <c r="F16743" s="4"/>
    </row>
    <row r="16744" spans="1:6" ht="13.2" x14ac:dyDescent="0.25">
      <c r="A16744" s="5">
        <v>44918.583333333336</v>
      </c>
      <c r="B16744" s="6">
        <v>287.35000000000002</v>
      </c>
      <c r="C16744" s="6">
        <v>264.71742</v>
      </c>
      <c r="D16744" s="6">
        <v>8.5497131242817395E-2</v>
      </c>
      <c r="E16744" s="4">
        <f t="shared" si="65"/>
        <v>0.13939502883294727</v>
      </c>
      <c r="F16744" s="4"/>
    </row>
    <row r="16745" spans="1:6" ht="13.2" x14ac:dyDescent="0.25">
      <c r="A16745" s="5">
        <v>44918.625</v>
      </c>
      <c r="B16745" s="6">
        <v>284.04000000000002</v>
      </c>
      <c r="C16745" s="6">
        <v>242.78725</v>
      </c>
      <c r="D16745" s="6">
        <v>0.16991316471519799</v>
      </c>
      <c r="E16745" s="4">
        <f t="shared" si="65"/>
        <v>0.14282166154931183</v>
      </c>
      <c r="F16745" s="4"/>
    </row>
    <row r="16746" spans="1:6" ht="13.2" x14ac:dyDescent="0.25">
      <c r="A16746" s="5">
        <v>44918.666666666664</v>
      </c>
      <c r="B16746" s="6">
        <v>246.25</v>
      </c>
      <c r="C16746" s="6">
        <v>202.21653000000001</v>
      </c>
      <c r="D16746" s="6">
        <v>0.21775405798922501</v>
      </c>
      <c r="E16746" s="4">
        <f t="shared" si="65"/>
        <v>0.14708912034065466</v>
      </c>
      <c r="F16746" s="4"/>
    </row>
    <row r="16747" spans="1:6" ht="13.2" x14ac:dyDescent="0.25">
      <c r="A16747" s="5">
        <v>44918.708333333336</v>
      </c>
      <c r="B16747" s="6">
        <v>206.06</v>
      </c>
      <c r="C16747" s="6">
        <v>163.64881</v>
      </c>
      <c r="D16747" s="6">
        <v>0.25915978246343502</v>
      </c>
      <c r="E16747" s="4">
        <f t="shared" si="65"/>
        <v>0.15055413497649389</v>
      </c>
      <c r="F16747" s="4"/>
    </row>
    <row r="16748" spans="1:6" ht="13.2" x14ac:dyDescent="0.25">
      <c r="A16748" s="5">
        <v>44918.75</v>
      </c>
      <c r="B16748" s="6">
        <v>179.27</v>
      </c>
      <c r="C16748" s="6">
        <v>146.09935999999999</v>
      </c>
      <c r="D16748" s="6">
        <v>0.22704165165405199</v>
      </c>
      <c r="E16748" s="4">
        <f t="shared" si="65"/>
        <v>0.15175318533948501</v>
      </c>
      <c r="F16748" s="4"/>
    </row>
    <row r="16749" spans="1:6" ht="13.2" x14ac:dyDescent="0.25">
      <c r="A16749" s="5">
        <v>44918.791666666664</v>
      </c>
      <c r="B16749" s="6">
        <v>182.66</v>
      </c>
      <c r="C16749" s="6">
        <v>143.96029999999999</v>
      </c>
      <c r="D16749" s="6">
        <v>0.26882202940671801</v>
      </c>
      <c r="E16749" s="4">
        <f t="shared" si="65"/>
        <v>0.15241800640158829</v>
      </c>
      <c r="F16749" s="4"/>
    </row>
    <row r="16750" spans="1:6" ht="13.2" x14ac:dyDescent="0.25">
      <c r="A16750" s="5">
        <v>44918.833333333336</v>
      </c>
      <c r="B16750" s="6">
        <v>183.86</v>
      </c>
      <c r="C16750" s="6">
        <v>145.48150000000001</v>
      </c>
      <c r="D16750" s="6">
        <v>0.26380330145069902</v>
      </c>
      <c r="E16750" s="4">
        <f t="shared" si="65"/>
        <v>0.15083635970925649</v>
      </c>
      <c r="F16750" s="4"/>
    </row>
    <row r="16751" spans="1:6" ht="13.2" x14ac:dyDescent="0.25">
      <c r="A16751" s="5">
        <v>44918.875</v>
      </c>
      <c r="B16751" s="6">
        <v>179.38</v>
      </c>
      <c r="C16751" s="6">
        <v>149.42334</v>
      </c>
      <c r="D16751" s="6">
        <v>0.20048179889433601</v>
      </c>
      <c r="E16751" s="4">
        <f t="shared" si="65"/>
        <v>0.14802582507557432</v>
      </c>
      <c r="F16751" s="4"/>
    </row>
    <row r="16752" spans="1:6" ht="13.2" x14ac:dyDescent="0.25">
      <c r="A16752" s="5">
        <v>44918.916666666664</v>
      </c>
      <c r="B16752" s="6">
        <v>181.11</v>
      </c>
      <c r="C16752" s="6">
        <v>158.60454999999999</v>
      </c>
      <c r="D16752" s="6">
        <v>0.14189662276397499</v>
      </c>
      <c r="E16752" s="4">
        <f t="shared" si="65"/>
        <v>0.1441596969798524</v>
      </c>
      <c r="F16752" s="4"/>
    </row>
    <row r="16753" spans="1:6" ht="13.2" x14ac:dyDescent="0.25">
      <c r="A16753" s="5">
        <v>44918.958333333336</v>
      </c>
      <c r="B16753" s="6">
        <v>184.8</v>
      </c>
      <c r="C16753" s="6">
        <v>179.31974</v>
      </c>
      <c r="D16753" s="6">
        <v>3.0561387162394999E-2</v>
      </c>
      <c r="E16753" s="4">
        <f t="shared" si="65"/>
        <v>0.13751230995193381</v>
      </c>
      <c r="F16753" s="4"/>
    </row>
    <row r="16754" spans="1:6" ht="13.2" x14ac:dyDescent="0.25">
      <c r="A16754" s="5">
        <v>44919</v>
      </c>
      <c r="B16754" s="6">
        <v>221.19</v>
      </c>
      <c r="C16754" s="6">
        <v>218.97891999999999</v>
      </c>
      <c r="D16754" s="6">
        <v>1.00972276235539E-2</v>
      </c>
      <c r="E16754" s="4">
        <f t="shared" si="65"/>
        <v>0.13169445711962935</v>
      </c>
      <c r="F16754" s="4"/>
    </row>
    <row r="16755" spans="1:6" ht="13.2" x14ac:dyDescent="0.25">
      <c r="A16755" s="5">
        <v>44919.041666666664</v>
      </c>
      <c r="B16755" s="6">
        <v>284.41000000000003</v>
      </c>
      <c r="C16755" s="6">
        <v>248.91949</v>
      </c>
      <c r="D16755" s="6">
        <v>0.142578268981669</v>
      </c>
      <c r="E16755" s="4">
        <f t="shared" si="65"/>
        <v>0.13278218014261159</v>
      </c>
      <c r="F16755" s="4"/>
    </row>
    <row r="16756" spans="1:6" ht="13.2" x14ac:dyDescent="0.25">
      <c r="A16756" s="5">
        <v>44919.083333333336</v>
      </c>
      <c r="B16756" s="6">
        <v>290.10000000000002</v>
      </c>
      <c r="C16756" s="6">
        <v>260.30515000000003</v>
      </c>
      <c r="D16756" s="6">
        <v>0.11446123904963</v>
      </c>
      <c r="E16756" s="4">
        <f t="shared" si="65"/>
        <v>0.13423960065790091</v>
      </c>
      <c r="F16756" s="4"/>
    </row>
    <row r="16757" spans="1:6" ht="13.2" x14ac:dyDescent="0.25">
      <c r="A16757" s="5">
        <v>44919.125</v>
      </c>
      <c r="B16757" s="6">
        <v>283</v>
      </c>
      <c r="C16757" s="6">
        <v>257.03671000000003</v>
      </c>
      <c r="D16757" s="6">
        <v>0.101010046385981</v>
      </c>
      <c r="E16757" s="4">
        <f t="shared" si="65"/>
        <v>0.13552535321811485</v>
      </c>
      <c r="F16757" s="4"/>
    </row>
    <row r="16758" spans="1:6" ht="13.2" x14ac:dyDescent="0.25">
      <c r="A16758" s="5">
        <v>44919.166666666664</v>
      </c>
      <c r="B16758" s="6">
        <v>282.58999999999997</v>
      </c>
      <c r="C16758" s="6">
        <v>250.98839000000001</v>
      </c>
      <c r="D16758" s="6">
        <v>0.12590865258747599</v>
      </c>
      <c r="E16758" s="4">
        <f t="shared" si="65"/>
        <v>0.13709955691335102</v>
      </c>
      <c r="F16758" s="4"/>
    </row>
    <row r="16759" spans="1:6" ht="13.2" x14ac:dyDescent="0.25">
      <c r="A16759" s="5">
        <v>44919.208333333336</v>
      </c>
      <c r="B16759" s="6">
        <v>289.85000000000002</v>
      </c>
      <c r="C16759" s="6">
        <v>249.17802</v>
      </c>
      <c r="D16759" s="6">
        <v>0.163224589391953</v>
      </c>
      <c r="E16759" s="4">
        <f t="shared" si="65"/>
        <v>0.13948351722418409</v>
      </c>
      <c r="F16759" s="4"/>
    </row>
    <row r="16760" spans="1:6" ht="13.2" x14ac:dyDescent="0.25">
      <c r="A16760" s="5">
        <v>44919.25</v>
      </c>
      <c r="B16760" s="6">
        <v>279.83</v>
      </c>
      <c r="C16760" s="6">
        <v>247.14592999999999</v>
      </c>
      <c r="D16760" s="6">
        <v>0.13224603779637301</v>
      </c>
      <c r="E16760" s="4">
        <f t="shared" si="65"/>
        <v>0.14194900888232245</v>
      </c>
      <c r="F16760" s="4"/>
    </row>
    <row r="16761" spans="1:6" ht="13.2" x14ac:dyDescent="0.25">
      <c r="A16761" s="5">
        <v>44919.291666666664</v>
      </c>
      <c r="B16761" s="6">
        <v>283.38</v>
      </c>
      <c r="C16761" s="6">
        <v>241.04874000000001</v>
      </c>
      <c r="D16761" s="6">
        <v>0.17561286568019299</v>
      </c>
      <c r="E16761" s="4">
        <f t="shared" si="65"/>
        <v>0.14505226533928298</v>
      </c>
      <c r="F16761" s="4"/>
    </row>
    <row r="16762" spans="1:6" ht="13.2" x14ac:dyDescent="0.25">
      <c r="A16762" s="5">
        <v>44919.333333333336</v>
      </c>
      <c r="B16762" s="6">
        <v>288.14999999999998</v>
      </c>
      <c r="C16762" s="6">
        <v>236.49503999999999</v>
      </c>
      <c r="D16762" s="6">
        <v>0.218418787979654</v>
      </c>
      <c r="E16762" s="4">
        <f t="shared" si="65"/>
        <v>0.15022856499479195</v>
      </c>
      <c r="F16762" s="4"/>
    </row>
    <row r="16763" spans="1:6" ht="13.2" x14ac:dyDescent="0.25">
      <c r="A16763" s="5">
        <v>44919.375</v>
      </c>
      <c r="B16763" s="6">
        <v>286.98</v>
      </c>
      <c r="C16763" s="6">
        <v>234.54781</v>
      </c>
      <c r="D16763" s="6">
        <v>0.22354585190968099</v>
      </c>
      <c r="E16763" s="4">
        <f t="shared" si="65"/>
        <v>0.15378372201809623</v>
      </c>
      <c r="F16763" s="4"/>
    </row>
    <row r="16764" spans="1:6" ht="13.2" x14ac:dyDescent="0.25">
      <c r="A16764" s="5">
        <v>44919.416666666664</v>
      </c>
      <c r="B16764" s="6">
        <v>285.32</v>
      </c>
      <c r="C16764" s="6">
        <v>236.10017999999999</v>
      </c>
      <c r="D16764" s="6">
        <v>0.208470065545905</v>
      </c>
      <c r="E16764" s="4">
        <f t="shared" si="65"/>
        <v>0.15706806138142348</v>
      </c>
      <c r="F16764" s="4"/>
    </row>
    <row r="16765" spans="1:6" ht="13.2" x14ac:dyDescent="0.25">
      <c r="A16765" s="5">
        <v>44919.458333333336</v>
      </c>
      <c r="B16765" s="6">
        <v>279.42</v>
      </c>
      <c r="C16765" s="6">
        <v>239.13912999999999</v>
      </c>
      <c r="D16765" s="6">
        <v>0.16844114971899399</v>
      </c>
      <c r="E16765" s="4">
        <f t="shared" si="65"/>
        <v>0.15981814294122931</v>
      </c>
      <c r="F16765" s="4"/>
    </row>
    <row r="16766" spans="1:6" ht="13.2" x14ac:dyDescent="0.25">
      <c r="A16766" s="5">
        <v>44919.5</v>
      </c>
      <c r="B16766" s="6">
        <v>277.85000000000002</v>
      </c>
      <c r="C16766" s="6">
        <v>243.68693999999999</v>
      </c>
      <c r="D16766" s="6">
        <v>0.140192412445246</v>
      </c>
      <c r="E16766" s="4">
        <f t="shared" si="65"/>
        <v>0.16115890042685799</v>
      </c>
      <c r="F16766" s="4"/>
    </row>
    <row r="16767" spans="1:6" ht="13.2" x14ac:dyDescent="0.25">
      <c r="A16767" s="5">
        <v>44919.541666666664</v>
      </c>
      <c r="B16767" s="6">
        <v>274.35000000000002</v>
      </c>
      <c r="C16767" s="6">
        <v>247.81664000000001</v>
      </c>
      <c r="D16767" s="6">
        <v>0.107068516464431</v>
      </c>
      <c r="E16767" s="4">
        <f t="shared" si="65"/>
        <v>0.16234194330431626</v>
      </c>
      <c r="F16767" s="4"/>
    </row>
    <row r="16768" spans="1:6" ht="13.2" x14ac:dyDescent="0.25">
      <c r="A16768" s="5">
        <v>44919.583333333336</v>
      </c>
      <c r="B16768" s="6">
        <v>267.39999999999998</v>
      </c>
      <c r="C16768" s="6">
        <v>244.70384000000001</v>
      </c>
      <c r="D16768" s="6">
        <v>9.2749504870867402E-2</v>
      </c>
      <c r="E16768" s="4">
        <f t="shared" si="65"/>
        <v>0.16264412553881835</v>
      </c>
      <c r="F16768" s="4"/>
    </row>
    <row r="16769" spans="1:6" ht="13.2" x14ac:dyDescent="0.25">
      <c r="A16769" s="5">
        <v>44919.625</v>
      </c>
      <c r="B16769" s="6">
        <v>261.51</v>
      </c>
      <c r="C16769" s="6">
        <v>222.79526000000001</v>
      </c>
      <c r="D16769" s="6">
        <v>0.173768239054995</v>
      </c>
      <c r="E16769" s="4">
        <f t="shared" si="65"/>
        <v>0.16280475363630989</v>
      </c>
      <c r="F16769" s="4"/>
    </row>
    <row r="16770" spans="1:6" ht="13.2" x14ac:dyDescent="0.25">
      <c r="A16770" s="5">
        <v>44919.666666666664</v>
      </c>
      <c r="B16770" s="6">
        <v>229.03</v>
      </c>
      <c r="C16770" s="6">
        <v>187.53650999999999</v>
      </c>
      <c r="D16770" s="6">
        <v>0.221255530456442</v>
      </c>
      <c r="E16770" s="4">
        <f t="shared" si="65"/>
        <v>0.16295064832244394</v>
      </c>
      <c r="F16770" s="4"/>
    </row>
    <row r="16771" spans="1:6" ht="13.2" x14ac:dyDescent="0.25">
      <c r="A16771" s="5">
        <v>44919.708333333336</v>
      </c>
      <c r="B16771" s="6">
        <v>164.69</v>
      </c>
      <c r="C16771" s="6">
        <v>155.68575999999999</v>
      </c>
      <c r="D16771" s="6">
        <v>5.7835989624227702E-2</v>
      </c>
      <c r="E16771" s="4">
        <f t="shared" si="65"/>
        <v>0.15456215695414363</v>
      </c>
      <c r="F16771" s="4"/>
    </row>
    <row r="16772" spans="1:6" ht="13.2" x14ac:dyDescent="0.25">
      <c r="A16772" s="5">
        <v>44919.75</v>
      </c>
      <c r="B16772" s="6">
        <v>141.77000000000001</v>
      </c>
      <c r="C16772" s="6">
        <v>141.42429999999999</v>
      </c>
      <c r="D16772" s="6">
        <v>2.4444172606830801E-3</v>
      </c>
      <c r="E16772" s="4">
        <f t="shared" si="65"/>
        <v>0.14520393885441993</v>
      </c>
      <c r="F16772" s="4"/>
    </row>
    <row r="16773" spans="1:6" ht="13.2" x14ac:dyDescent="0.25">
      <c r="A16773" s="5">
        <v>44919.791666666664</v>
      </c>
      <c r="B16773" s="6">
        <v>143.79</v>
      </c>
      <c r="C16773" s="6">
        <v>139.41103000000001</v>
      </c>
      <c r="D16773" s="6">
        <v>3.1410498867987503E-2</v>
      </c>
      <c r="E16773" s="4">
        <f t="shared" si="65"/>
        <v>0.13531179174863947</v>
      </c>
      <c r="F16773" s="4"/>
    </row>
    <row r="16774" spans="1:6" ht="13.2" x14ac:dyDescent="0.25">
      <c r="A16774" s="5">
        <v>44919.833333333336</v>
      </c>
      <c r="B16774" s="6">
        <v>143.93</v>
      </c>
      <c r="C16774" s="6">
        <v>139.90123</v>
      </c>
      <c r="D16774" s="6">
        <v>2.8797245027795699E-2</v>
      </c>
      <c r="E16774" s="4">
        <f t="shared" si="65"/>
        <v>0.1255198727310185</v>
      </c>
      <c r="F16774" s="4"/>
    </row>
    <row r="16775" spans="1:6" ht="13.2" x14ac:dyDescent="0.25">
      <c r="A16775" s="5">
        <v>44919.875</v>
      </c>
      <c r="B16775" s="6">
        <v>138.97999999999999</v>
      </c>
      <c r="C16775" s="6">
        <v>142.48276999999999</v>
      </c>
      <c r="D16775" s="6">
        <v>2.4583814590353598E-2</v>
      </c>
      <c r="E16775" s="4">
        <f t="shared" si="65"/>
        <v>0.11819079005168591</v>
      </c>
      <c r="F16775" s="4"/>
    </row>
    <row r="16776" spans="1:6" ht="13.2" x14ac:dyDescent="0.25">
      <c r="A16776" s="5">
        <v>44919.916666666664</v>
      </c>
      <c r="B16776" s="6">
        <v>139.09</v>
      </c>
      <c r="C16776" s="6">
        <v>152.66460000000001</v>
      </c>
      <c r="D16776" s="6">
        <v>8.89177975771724E-2</v>
      </c>
      <c r="E16776" s="4">
        <f t="shared" si="65"/>
        <v>0.11598333900223579</v>
      </c>
      <c r="F16776" s="4"/>
    </row>
    <row r="16777" spans="1:6" ht="13.2" x14ac:dyDescent="0.25">
      <c r="A16777" s="5">
        <v>44919.958333333336</v>
      </c>
      <c r="B16777" s="6">
        <v>151.5</v>
      </c>
      <c r="C16777" s="6">
        <v>177.72685000000001</v>
      </c>
      <c r="D16777" s="6">
        <v>0.14756830495786</v>
      </c>
      <c r="E16777" s="4">
        <f t="shared" si="65"/>
        <v>0.1208586272437135</v>
      </c>
      <c r="F16777" s="4"/>
    </row>
    <row r="16778" spans="1:6" ht="13.2" x14ac:dyDescent="0.25">
      <c r="A16778" s="5">
        <v>44920</v>
      </c>
      <c r="B16778" s="6">
        <v>201.74</v>
      </c>
      <c r="C16778" s="6">
        <v>202.35888</v>
      </c>
      <c r="D16778" s="6">
        <v>3.0583288462556701E-3</v>
      </c>
      <c r="E16778" s="4">
        <f t="shared" si="65"/>
        <v>0.1205653397946594</v>
      </c>
      <c r="F16778" s="4"/>
    </row>
    <row r="16779" spans="1:6" ht="13.2" x14ac:dyDescent="0.25">
      <c r="A16779" s="5">
        <v>44920.041666666664</v>
      </c>
      <c r="B16779" s="6">
        <v>259.79000000000002</v>
      </c>
      <c r="C16779" s="6">
        <v>232.04973000000001</v>
      </c>
      <c r="D16779" s="6">
        <v>0.119544504533575</v>
      </c>
      <c r="E16779" s="4">
        <f t="shared" si="65"/>
        <v>0.11960559960932216</v>
      </c>
      <c r="F16779" s="4"/>
    </row>
    <row r="16780" spans="1:6" ht="13.2" x14ac:dyDescent="0.25">
      <c r="A16780" s="5">
        <v>44920.083333333336</v>
      </c>
      <c r="B16780" s="6">
        <v>274.01</v>
      </c>
      <c r="C16780" s="6">
        <v>245.41163</v>
      </c>
      <c r="D16780" s="6">
        <v>0.116532252363101</v>
      </c>
      <c r="E16780" s="4">
        <f t="shared" si="65"/>
        <v>0.11969189183071678</v>
      </c>
      <c r="F16780" s="4"/>
    </row>
    <row r="16781" spans="1:6" ht="13.2" x14ac:dyDescent="0.25">
      <c r="A16781" s="5">
        <v>44920.125</v>
      </c>
      <c r="B16781" s="6">
        <v>262.27999999999997</v>
      </c>
      <c r="C16781" s="6">
        <v>245.65115</v>
      </c>
      <c r="D16781" s="6">
        <v>6.7692945870597196E-2</v>
      </c>
      <c r="E16781" s="4">
        <f t="shared" si="65"/>
        <v>0.11830367930924245</v>
      </c>
      <c r="F16781" s="4"/>
    </row>
    <row r="16782" spans="1:6" ht="13.2" x14ac:dyDescent="0.25">
      <c r="A16782" s="5">
        <v>44920.166666666664</v>
      </c>
      <c r="B16782" s="6">
        <v>260.61</v>
      </c>
      <c r="C16782" s="6">
        <v>242.73197999999999</v>
      </c>
      <c r="D16782" s="6">
        <v>7.3653335666771305E-2</v>
      </c>
      <c r="E16782" s="4">
        <f t="shared" si="65"/>
        <v>0.11612637443754642</v>
      </c>
      <c r="F16782" s="4"/>
    </row>
    <row r="16783" spans="1:6" ht="13.2" x14ac:dyDescent="0.25">
      <c r="A16783" s="5">
        <v>44920.208333333336</v>
      </c>
      <c r="B16783" s="6">
        <v>265.79000000000002</v>
      </c>
      <c r="C16783" s="6">
        <v>241.40147999999999</v>
      </c>
      <c r="D16783" s="6">
        <v>0.101028875216506</v>
      </c>
      <c r="E16783" s="4">
        <f t="shared" si="65"/>
        <v>0.11353488634690279</v>
      </c>
      <c r="F16783" s="4"/>
    </row>
    <row r="16784" spans="1:6" ht="13.2" x14ac:dyDescent="0.25">
      <c r="A16784" s="5">
        <v>44920.25</v>
      </c>
      <c r="B16784" s="6">
        <v>271.49</v>
      </c>
      <c r="C16784" s="6">
        <v>239.36591000000001</v>
      </c>
      <c r="D16784" s="6">
        <v>0.134204950069957</v>
      </c>
      <c r="E16784" s="4">
        <f t="shared" si="65"/>
        <v>0.11361650769163546</v>
      </c>
      <c r="F16784" s="4"/>
    </row>
    <row r="16785" spans="1:6" ht="13.2" x14ac:dyDescent="0.25">
      <c r="A16785" s="5">
        <v>44920.291666666664</v>
      </c>
      <c r="B16785" s="6">
        <v>277.8</v>
      </c>
      <c r="C16785" s="6">
        <v>235.45812000000001</v>
      </c>
      <c r="D16785" s="6">
        <v>0.179827648330836</v>
      </c>
      <c r="E16785" s="4">
        <f t="shared" si="65"/>
        <v>0.11379212363541226</v>
      </c>
      <c r="F16785" s="4"/>
    </row>
    <row r="16786" spans="1:6" ht="13.2" x14ac:dyDescent="0.25">
      <c r="A16786" s="5">
        <v>44920.333333333336</v>
      </c>
      <c r="B16786" s="6">
        <v>270.92</v>
      </c>
      <c r="C16786" s="6">
        <v>232.65180000000001</v>
      </c>
      <c r="D16786" s="6">
        <v>0.16448701449978001</v>
      </c>
      <c r="E16786" s="4">
        <f t="shared" si="65"/>
        <v>0.11154496640708418</v>
      </c>
      <c r="F16786" s="4"/>
    </row>
    <row r="16787" spans="1:6" ht="13.2" x14ac:dyDescent="0.25">
      <c r="A16787" s="5">
        <v>44920.375</v>
      </c>
      <c r="B16787" s="6">
        <v>263.88</v>
      </c>
      <c r="C16787" s="6">
        <v>230.63607999999999</v>
      </c>
      <c r="D16787" s="6">
        <v>0.14414015361343199</v>
      </c>
      <c r="E16787" s="4">
        <f t="shared" si="65"/>
        <v>0.10823639564474048</v>
      </c>
      <c r="F16787" s="4"/>
    </row>
    <row r="16788" spans="1:6" ht="13.2" x14ac:dyDescent="0.25">
      <c r="A16788" s="5">
        <v>44920.416666666664</v>
      </c>
      <c r="B16788" s="6">
        <v>260.45999999999998</v>
      </c>
      <c r="C16788" s="6">
        <v>232.36837</v>
      </c>
      <c r="D16788" s="6">
        <v>0.12089265849736699</v>
      </c>
      <c r="E16788" s="4">
        <f t="shared" si="65"/>
        <v>0.10458733701771804</v>
      </c>
      <c r="F16788" s="4"/>
    </row>
    <row r="16789" spans="1:6" ht="13.2" x14ac:dyDescent="0.25">
      <c r="A16789" s="5">
        <v>44920.458333333336</v>
      </c>
      <c r="B16789" s="6">
        <v>264.33999999999997</v>
      </c>
      <c r="C16789" s="6">
        <v>236.62047000000001</v>
      </c>
      <c r="D16789" s="6">
        <v>0.117147641537521</v>
      </c>
      <c r="E16789" s="4">
        <f t="shared" si="65"/>
        <v>0.10245010751015667</v>
      </c>
      <c r="F16789" s="4"/>
    </row>
    <row r="16790" spans="1:6" ht="13.2" x14ac:dyDescent="0.25">
      <c r="A16790" s="5">
        <v>44920.5</v>
      </c>
      <c r="B16790" s="6">
        <v>267.99</v>
      </c>
      <c r="C16790" s="6">
        <v>241.36814000000001</v>
      </c>
      <c r="D16790" s="6">
        <v>0.11029566702548201</v>
      </c>
      <c r="E16790" s="4">
        <f t="shared" si="65"/>
        <v>0.1012044097843332</v>
      </c>
      <c r="F16790" s="4"/>
    </row>
    <row r="16791" spans="1:6" ht="13.2" x14ac:dyDescent="0.25">
      <c r="A16791" s="5">
        <v>44920.541666666664</v>
      </c>
      <c r="B16791" s="6">
        <v>260.26</v>
      </c>
      <c r="C16791" s="6">
        <v>243.7662</v>
      </c>
      <c r="D16791" s="6">
        <v>6.7662374849343301E-2</v>
      </c>
      <c r="E16791" s="4">
        <f t="shared" si="65"/>
        <v>9.9562487217037907E-2</v>
      </c>
      <c r="F16791" s="4"/>
    </row>
    <row r="16792" spans="1:6" ht="13.2" x14ac:dyDescent="0.25">
      <c r="A16792" s="5">
        <v>44920.583333333336</v>
      </c>
      <c r="B16792" s="6">
        <v>248.19</v>
      </c>
      <c r="C16792" s="6">
        <v>238.96863999999999</v>
      </c>
      <c r="D16792" s="6">
        <v>3.8588159517499797E-2</v>
      </c>
      <c r="E16792" s="4">
        <f t="shared" si="65"/>
        <v>9.7305764493980915E-2</v>
      </c>
      <c r="F16792" s="4"/>
    </row>
    <row r="16793" spans="1:6" ht="13.2" x14ac:dyDescent="0.25">
      <c r="A16793" s="5">
        <v>44920.625</v>
      </c>
      <c r="B16793" s="6">
        <v>243.05</v>
      </c>
      <c r="C16793" s="6">
        <v>216.50778</v>
      </c>
      <c r="D16793" s="6">
        <v>0.122592453721524</v>
      </c>
      <c r="E16793" s="4">
        <f t="shared" si="65"/>
        <v>9.5173440105086285E-2</v>
      </c>
      <c r="F16793" s="4"/>
    </row>
    <row r="16794" spans="1:6" ht="13.2" x14ac:dyDescent="0.25">
      <c r="A16794" s="5">
        <v>44920.666666666664</v>
      </c>
      <c r="B16794" s="6">
        <v>217.65</v>
      </c>
      <c r="C16794" s="6">
        <v>180.82745</v>
      </c>
      <c r="D16794" s="6">
        <v>0.20363362973929</v>
      </c>
      <c r="E16794" s="4">
        <f t="shared" si="65"/>
        <v>9.4439194241871596E-2</v>
      </c>
      <c r="F16794" s="4"/>
    </row>
    <row r="16795" spans="1:6" ht="13.2" x14ac:dyDescent="0.25">
      <c r="A16795" s="5">
        <v>44920.708333333336</v>
      </c>
      <c r="B16795" s="6">
        <v>157.75</v>
      </c>
      <c r="C16795" s="6">
        <v>148.50283999999999</v>
      </c>
      <c r="D16795" s="6">
        <v>6.2269246837299598E-2</v>
      </c>
      <c r="E16795" s="4">
        <f t="shared" si="65"/>
        <v>9.4623913292416262E-2</v>
      </c>
      <c r="F16795" s="4"/>
    </row>
    <row r="16796" spans="1:6" ht="13.2" x14ac:dyDescent="0.25">
      <c r="A16796" s="5">
        <v>44920.75</v>
      </c>
      <c r="B16796" s="6">
        <v>119.68</v>
      </c>
      <c r="C16796" s="6">
        <v>133.74776</v>
      </c>
      <c r="D16796" s="6">
        <v>0.105181275559306</v>
      </c>
      <c r="E16796" s="4">
        <f t="shared" si="65"/>
        <v>9.8904615721525549E-2</v>
      </c>
      <c r="F16796" s="4"/>
    </row>
    <row r="16797" spans="1:6" ht="13.2" x14ac:dyDescent="0.25">
      <c r="A16797" s="5">
        <v>44920.791666666664</v>
      </c>
      <c r="B16797" s="6">
        <v>122.96</v>
      </c>
      <c r="C16797" s="6">
        <v>131.47517999999999</v>
      </c>
      <c r="D16797" s="6">
        <v>6.4766444890967195E-2</v>
      </c>
      <c r="E16797" s="4">
        <f t="shared" si="65"/>
        <v>0.10029444680581638</v>
      </c>
      <c r="F16797" s="4"/>
    </row>
    <row r="16798" spans="1:6" ht="13.2" x14ac:dyDescent="0.25">
      <c r="A16798" s="5">
        <v>44920.833333333336</v>
      </c>
      <c r="B16798" s="6">
        <v>116.99</v>
      </c>
      <c r="C16798" s="6">
        <v>131.6994</v>
      </c>
      <c r="D16798" s="6">
        <v>0.111689195243106</v>
      </c>
      <c r="E16798" s="4">
        <f t="shared" si="65"/>
        <v>0.10374827806478761</v>
      </c>
      <c r="F16798" s="4"/>
    </row>
    <row r="16799" spans="1:6" ht="13.2" x14ac:dyDescent="0.25">
      <c r="A16799" s="5">
        <v>44920.875</v>
      </c>
      <c r="B16799" s="6">
        <v>112.6</v>
      </c>
      <c r="C16799" s="6">
        <v>132.94564</v>
      </c>
      <c r="D16799" s="6">
        <v>0.15303728651800799</v>
      </c>
      <c r="E16799" s="4">
        <f t="shared" si="65"/>
        <v>0.10910050606177323</v>
      </c>
      <c r="F16799" s="4"/>
    </row>
    <row r="16800" spans="1:6" ht="13.2" x14ac:dyDescent="0.25">
      <c r="A16800" s="5">
        <v>44920.916666666664</v>
      </c>
      <c r="B16800" s="6">
        <v>108.19</v>
      </c>
      <c r="C16800" s="6">
        <v>140.65412000000001</v>
      </c>
      <c r="D16800" s="6">
        <v>0.23080816971447399</v>
      </c>
      <c r="E16800" s="4">
        <f t="shared" si="65"/>
        <v>0.11501260490082744</v>
      </c>
      <c r="F16800" s="4"/>
    </row>
    <row r="16801" spans="1:6" ht="13.2" x14ac:dyDescent="0.25">
      <c r="A16801" s="5">
        <v>44920.958333333336</v>
      </c>
      <c r="B16801" s="6">
        <v>124.46</v>
      </c>
      <c r="C16801" s="6">
        <v>163.51894999999999</v>
      </c>
      <c r="D16801" s="6">
        <v>0.23886497558845601</v>
      </c>
      <c r="E16801" s="4">
        <f t="shared" si="65"/>
        <v>0.11881663284376896</v>
      </c>
      <c r="F16801" s="4"/>
    </row>
    <row r="16802" spans="1:6" ht="13.2" x14ac:dyDescent="0.25">
      <c r="A16802" s="5">
        <v>44918</v>
      </c>
      <c r="B16802" s="6">
        <v>252.2</v>
      </c>
      <c r="C16802" s="6">
        <v>223.70829000000001</v>
      </c>
      <c r="D16802" s="6">
        <v>0.12736099319341199</v>
      </c>
      <c r="E16802" s="4">
        <f t="shared" si="65"/>
        <v>0.12399591052490046</v>
      </c>
      <c r="F16802" s="4"/>
    </row>
    <row r="16803" spans="1:6" ht="13.2" x14ac:dyDescent="0.25">
      <c r="A16803" s="5">
        <v>44918.041666666664</v>
      </c>
      <c r="B16803" s="6">
        <v>283.36</v>
      </c>
      <c r="C16803" s="6">
        <v>258.03850999999997</v>
      </c>
      <c r="D16803" s="6">
        <v>9.8130662744874905E-2</v>
      </c>
      <c r="E16803" s="4">
        <f t="shared" si="65"/>
        <v>0.12310366711703796</v>
      </c>
      <c r="F16803" s="4"/>
    </row>
    <row r="16804" spans="1:6" ht="13.2" x14ac:dyDescent="0.25">
      <c r="A16804" s="5">
        <v>44918.083333333336</v>
      </c>
      <c r="B16804" s="6">
        <v>292.94</v>
      </c>
      <c r="C16804" s="6">
        <v>281.05945000000003</v>
      </c>
      <c r="D16804" s="6">
        <v>4.2270594352902799E-2</v>
      </c>
      <c r="E16804" s="4">
        <f t="shared" si="65"/>
        <v>0.12000943136661303</v>
      </c>
      <c r="F16804" s="4"/>
    </row>
    <row r="16805" spans="1:6" ht="13.2" x14ac:dyDescent="0.25">
      <c r="A16805" s="5">
        <v>44918.125</v>
      </c>
      <c r="B16805" s="6">
        <v>289.54000000000002</v>
      </c>
      <c r="C16805" s="6">
        <v>285.48871000000003</v>
      </c>
      <c r="D16805" s="6">
        <v>1.4190718785341699E-2</v>
      </c>
      <c r="E16805" s="4">
        <f t="shared" si="65"/>
        <v>0.11778017190472739</v>
      </c>
      <c r="F16805" s="4"/>
    </row>
    <row r="16806" spans="1:6" ht="13.2" x14ac:dyDescent="0.25">
      <c r="A16806" s="5">
        <v>44918.166666666664</v>
      </c>
      <c r="B16806" s="6">
        <v>286.81</v>
      </c>
      <c r="C16806" s="6">
        <v>279.85762</v>
      </c>
      <c r="D16806" s="6">
        <v>2.4842561013703999E-2</v>
      </c>
      <c r="E16806" s="4">
        <f t="shared" si="65"/>
        <v>0.11574638962751627</v>
      </c>
      <c r="F16806" s="4"/>
    </row>
    <row r="16807" spans="1:6" ht="13.2" x14ac:dyDescent="0.25">
      <c r="A16807" s="5">
        <v>44918.208333333336</v>
      </c>
      <c r="B16807" s="6">
        <v>288.77</v>
      </c>
      <c r="C16807" s="6">
        <v>277.75155000000001</v>
      </c>
      <c r="D16807" s="6">
        <v>3.96701656570412E-2</v>
      </c>
      <c r="E16807" s="4">
        <f t="shared" si="65"/>
        <v>0.11318977672920522</v>
      </c>
      <c r="F16807" s="4"/>
    </row>
    <row r="16808" spans="1:6" ht="13.2" x14ac:dyDescent="0.25">
      <c r="A16808" s="5">
        <v>44918.25</v>
      </c>
      <c r="B16808" s="6">
        <v>279.72000000000003</v>
      </c>
      <c r="C16808" s="6">
        <v>277.38652000000002</v>
      </c>
      <c r="D16808" s="6">
        <v>8.4123770686477702E-3</v>
      </c>
      <c r="E16808" s="4">
        <f t="shared" si="65"/>
        <v>0.10794841952081734</v>
      </c>
      <c r="F16808" s="4"/>
    </row>
    <row r="16809" spans="1:6" ht="13.2" x14ac:dyDescent="0.25">
      <c r="A16809" s="5">
        <v>44918.291666666664</v>
      </c>
      <c r="B16809" s="6">
        <v>284.04000000000002</v>
      </c>
      <c r="C16809" s="6">
        <v>273.29419000000001</v>
      </c>
      <c r="D16809" s="6">
        <v>3.9319569874500401E-2</v>
      </c>
      <c r="E16809" s="4">
        <f t="shared" si="65"/>
        <v>0.10209391625180335</v>
      </c>
      <c r="F16809" s="4"/>
    </row>
    <row r="16810" spans="1:6" ht="13.2" x14ac:dyDescent="0.25">
      <c r="A16810" s="5">
        <v>44918.333333333336</v>
      </c>
      <c r="B16810" s="6">
        <v>279.48</v>
      </c>
      <c r="C16810" s="6">
        <v>269.77764000000002</v>
      </c>
      <c r="D16810" s="6">
        <v>3.5964285253588801E-2</v>
      </c>
      <c r="E16810" s="4">
        <f t="shared" si="65"/>
        <v>9.6738802533212043E-2</v>
      </c>
      <c r="F16810" s="4"/>
    </row>
    <row r="16811" spans="1:6" ht="13.2" x14ac:dyDescent="0.25">
      <c r="A16811" s="5">
        <v>44918.375</v>
      </c>
      <c r="B16811" s="6">
        <v>287.95999999999998</v>
      </c>
      <c r="C16811" s="6">
        <v>267.48334999999997</v>
      </c>
      <c r="D16811" s="6">
        <v>7.6552989186055895E-2</v>
      </c>
      <c r="E16811" s="4">
        <f t="shared" si="65"/>
        <v>9.3922670682071344E-2</v>
      </c>
      <c r="F16811" s="4"/>
    </row>
    <row r="16812" spans="1:6" ht="13.2" x14ac:dyDescent="0.25">
      <c r="A16812" s="5">
        <v>44918.416666666664</v>
      </c>
      <c r="B16812" s="6">
        <v>285.8</v>
      </c>
      <c r="C16812" s="6">
        <v>267.06596000000002</v>
      </c>
      <c r="D16812" s="6">
        <v>7.0147614469474096E-2</v>
      </c>
      <c r="E16812" s="4">
        <f t="shared" si="65"/>
        <v>9.1808293847575828E-2</v>
      </c>
      <c r="F16812" s="4"/>
    </row>
    <row r="16813" spans="1:6" ht="13.2" x14ac:dyDescent="0.25">
      <c r="A16813" s="5">
        <v>44918.458333333336</v>
      </c>
      <c r="B16813" s="6">
        <v>281.23</v>
      </c>
      <c r="C16813" s="6">
        <v>268.13220000000001</v>
      </c>
      <c r="D16813" s="6">
        <v>4.8848291999245098E-2</v>
      </c>
      <c r="E16813" s="4">
        <f t="shared" si="65"/>
        <v>8.8962487616814342E-2</v>
      </c>
      <c r="F16813" s="4"/>
    </row>
    <row r="16814" spans="1:6" ht="13.2" x14ac:dyDescent="0.25">
      <c r="A16814" s="5">
        <v>44918.5</v>
      </c>
      <c r="B16814" s="6">
        <v>287.42</v>
      </c>
      <c r="C16814" s="6">
        <v>270.72609</v>
      </c>
      <c r="D16814" s="6">
        <v>6.1663469523753699E-2</v>
      </c>
      <c r="E16814" s="4">
        <f t="shared" si="65"/>
        <v>8.6936146054242339E-2</v>
      </c>
      <c r="F16814" s="4"/>
    </row>
    <row r="16815" spans="1:6" ht="13.2" x14ac:dyDescent="0.25">
      <c r="A16815" s="5">
        <v>44918.541666666664</v>
      </c>
      <c r="B16815" s="6">
        <v>285.64</v>
      </c>
      <c r="C16815" s="6">
        <v>275.28093999999999</v>
      </c>
      <c r="D16815" s="6">
        <v>3.7630865398817603E-2</v>
      </c>
      <c r="E16815" s="4">
        <f t="shared" si="65"/>
        <v>8.5684833160470431E-2</v>
      </c>
      <c r="F16815" s="4"/>
    </row>
    <row r="16816" spans="1:6" ht="13.2" x14ac:dyDescent="0.25">
      <c r="A16816" s="5">
        <v>44918.583333333336</v>
      </c>
      <c r="B16816" s="6">
        <v>287.35000000000002</v>
      </c>
      <c r="C16816" s="6">
        <v>278.51643000000001</v>
      </c>
      <c r="D16816" s="6">
        <v>3.1716513097629399E-2</v>
      </c>
      <c r="E16816" s="4">
        <f t="shared" si="65"/>
        <v>8.5398514559642494E-2</v>
      </c>
      <c r="F16816" s="4"/>
    </row>
    <row r="16817" spans="1:6" ht="13.2" x14ac:dyDescent="0.25">
      <c r="A16817" s="5">
        <v>44918.625</v>
      </c>
      <c r="B16817" s="6">
        <v>284.04000000000002</v>
      </c>
      <c r="C16817" s="6">
        <v>265.36451</v>
      </c>
      <c r="D16817" s="6">
        <v>7.0376743295476898E-2</v>
      </c>
      <c r="E16817" s="4">
        <f t="shared" si="65"/>
        <v>8.3222859958557202E-2</v>
      </c>
      <c r="F16817" s="4"/>
    </row>
    <row r="16818" spans="1:6" ht="13.2" x14ac:dyDescent="0.25">
      <c r="A16818" s="5">
        <v>44918.666666666664</v>
      </c>
      <c r="B16818" s="6">
        <v>246.25</v>
      </c>
      <c r="C16818" s="6">
        <v>233.80690999999999</v>
      </c>
      <c r="D16818" s="6">
        <v>5.3219513486577497E-2</v>
      </c>
      <c r="E16818" s="4">
        <f t="shared" si="65"/>
        <v>7.6955605114694181E-2</v>
      </c>
      <c r="F16818" s="4"/>
    </row>
    <row r="16819" spans="1:6" ht="13.2" x14ac:dyDescent="0.25">
      <c r="A16819" s="5">
        <v>44918.708333333336</v>
      </c>
      <c r="B16819" s="6">
        <v>206.06</v>
      </c>
      <c r="C16819" s="6">
        <v>196.04442</v>
      </c>
      <c r="D16819" s="6">
        <v>5.1088319677754603E-2</v>
      </c>
      <c r="E16819" s="4">
        <f t="shared" si="65"/>
        <v>7.6489733149713135E-2</v>
      </c>
      <c r="F16819" s="4"/>
    </row>
    <row r="16820" spans="1:6" ht="13.2" x14ac:dyDescent="0.25">
      <c r="A16820" s="5">
        <v>44918.75</v>
      </c>
      <c r="B16820" s="6">
        <v>179.27</v>
      </c>
      <c r="C16820" s="6">
        <v>172.08913999999999</v>
      </c>
      <c r="D16820" s="6">
        <v>4.17275604956827E-2</v>
      </c>
      <c r="E16820" s="4">
        <f t="shared" si="65"/>
        <v>7.3845828355395493E-2</v>
      </c>
      <c r="F16820" s="4"/>
    </row>
    <row r="16821" spans="1:6" ht="13.2" x14ac:dyDescent="0.25">
      <c r="A16821" s="5">
        <v>44918.791666666664</v>
      </c>
      <c r="B16821" s="6">
        <v>182.66</v>
      </c>
      <c r="C16821" s="6">
        <v>165.0822</v>
      </c>
      <c r="D16821" s="6">
        <v>0.10647907527280299</v>
      </c>
      <c r="E16821" s="4">
        <f t="shared" si="65"/>
        <v>7.5583854621305319E-2</v>
      </c>
      <c r="F16821" s="4"/>
    </row>
    <row r="16822" spans="1:6" ht="13.2" x14ac:dyDescent="0.25">
      <c r="A16822" s="5">
        <v>44918.833333333336</v>
      </c>
      <c r="B16822" s="6">
        <v>183.86</v>
      </c>
      <c r="C16822" s="6">
        <v>166.01947000000001</v>
      </c>
      <c r="D16822" s="6">
        <v>0.10746046834145399</v>
      </c>
      <c r="E16822" s="4">
        <f t="shared" si="65"/>
        <v>7.5407657667069819E-2</v>
      </c>
      <c r="F16822" s="4"/>
    </row>
    <row r="16823" spans="1:6" ht="13.2" x14ac:dyDescent="0.25">
      <c r="A16823" s="5">
        <v>44918.875</v>
      </c>
      <c r="B16823" s="6">
        <v>179.38</v>
      </c>
      <c r="C16823" s="6">
        <v>170.16496000000001</v>
      </c>
      <c r="D16823" s="6">
        <v>5.4153569571549702E-2</v>
      </c>
      <c r="E16823" s="4">
        <f t="shared" si="65"/>
        <v>7.1287502794300725E-2</v>
      </c>
      <c r="F16823" s="4"/>
    </row>
    <row r="16824" spans="1:6" ht="13.2" x14ac:dyDescent="0.25">
      <c r="A16824" s="5">
        <v>44918.916666666664</v>
      </c>
      <c r="B16824" s="6">
        <v>181.11</v>
      </c>
      <c r="C16824" s="6">
        <v>176.94490999999999</v>
      </c>
      <c r="D16824" s="6">
        <v>2.3538908239858498E-2</v>
      </c>
      <c r="E16824" s="4">
        <f t="shared" si="65"/>
        <v>6.2651283566191748E-2</v>
      </c>
      <c r="F16824" s="4"/>
    </row>
    <row r="16825" spans="1:6" ht="13.2" x14ac:dyDescent="0.25">
      <c r="A16825" s="5">
        <v>44918.958333333336</v>
      </c>
      <c r="B16825" s="6">
        <v>184.8</v>
      </c>
      <c r="C16825" s="6">
        <v>190.93292</v>
      </c>
      <c r="D16825" s="6">
        <v>3.2120809758736102E-2</v>
      </c>
      <c r="E16825" s="4">
        <f t="shared" si="65"/>
        <v>5.4036943323286769E-2</v>
      </c>
      <c r="F16825" s="4"/>
    </row>
    <row r="16826" spans="1:6" ht="13.2" x14ac:dyDescent="0.25">
      <c r="A16826" s="5">
        <v>44919</v>
      </c>
      <c r="B16826" s="6">
        <v>221.19</v>
      </c>
      <c r="C16826" s="6">
        <v>220.59927999999999</v>
      </c>
      <c r="D16826" s="6">
        <v>2.67779659117656E-3</v>
      </c>
      <c r="E16826" s="4">
        <f t="shared" si="65"/>
        <v>4.8841810131526948E-2</v>
      </c>
      <c r="F16826" s="4"/>
    </row>
    <row r="16827" spans="1:6" ht="13.2" x14ac:dyDescent="0.25">
      <c r="A16827" s="5">
        <v>44919.041666666664</v>
      </c>
      <c r="B16827" s="6">
        <v>284.41000000000003</v>
      </c>
      <c r="C16827" s="6">
        <v>250.67083</v>
      </c>
      <c r="D16827" s="6">
        <v>0.13459551715690199</v>
      </c>
      <c r="E16827" s="4">
        <f t="shared" si="65"/>
        <v>5.0361179065361417E-2</v>
      </c>
      <c r="F16827" s="4"/>
    </row>
    <row r="16828" spans="1:6" ht="13.2" x14ac:dyDescent="0.25">
      <c r="A16828" s="5">
        <v>44919.083333333336</v>
      </c>
      <c r="B16828" s="6">
        <v>290.10000000000002</v>
      </c>
      <c r="C16828" s="6">
        <v>264.31679000000003</v>
      </c>
      <c r="D16828" s="6">
        <v>9.7546621990982796E-2</v>
      </c>
      <c r="E16828" s="4">
        <f t="shared" si="65"/>
        <v>5.2664346883614759E-2</v>
      </c>
      <c r="F16828" s="4"/>
    </row>
    <row r="16829" spans="1:6" ht="13.2" x14ac:dyDescent="0.25">
      <c r="A16829" s="5">
        <v>44919.125</v>
      </c>
      <c r="B16829" s="6">
        <v>283</v>
      </c>
      <c r="C16829" s="6">
        <v>262.08613000000003</v>
      </c>
      <c r="D16829" s="6">
        <v>7.9797698565734695E-2</v>
      </c>
      <c r="E16829" s="4">
        <f t="shared" si="65"/>
        <v>5.5397971041131137E-2</v>
      </c>
      <c r="F16829" s="4"/>
    </row>
    <row r="16830" spans="1:6" ht="13.2" x14ac:dyDescent="0.25">
      <c r="A16830" s="5">
        <v>44919.166666666664</v>
      </c>
      <c r="B16830" s="6">
        <v>282.58999999999997</v>
      </c>
      <c r="C16830" s="6">
        <v>254.82071999999999</v>
      </c>
      <c r="D16830" s="6">
        <v>0.108975753620035</v>
      </c>
      <c r="E16830" s="4">
        <f t="shared" si="65"/>
        <v>5.8903520733061591E-2</v>
      </c>
      <c r="F16830" s="4"/>
    </row>
    <row r="16831" spans="1:6" ht="13.2" x14ac:dyDescent="0.25">
      <c r="A16831" s="5">
        <v>44919.208333333336</v>
      </c>
      <c r="B16831" s="6">
        <v>289.85000000000002</v>
      </c>
      <c r="C16831" s="6">
        <v>251.91659999999999</v>
      </c>
      <c r="D16831" s="6">
        <v>0.15057919962400201</v>
      </c>
      <c r="E16831" s="4">
        <f t="shared" si="65"/>
        <v>6.3524730481684957E-2</v>
      </c>
      <c r="F16831" s="4"/>
    </row>
    <row r="16832" spans="1:6" ht="13.2" x14ac:dyDescent="0.25">
      <c r="A16832" s="5">
        <v>44919.25</v>
      </c>
      <c r="B16832" s="6">
        <v>279.83</v>
      </c>
      <c r="C16832" s="6">
        <v>250.19114999999999</v>
      </c>
      <c r="D16832" s="6">
        <v>0.118464821797253</v>
      </c>
      <c r="E16832" s="4">
        <f t="shared" si="65"/>
        <v>6.8110249012043503E-2</v>
      </c>
      <c r="F16832" s="4"/>
    </row>
    <row r="16833" spans="1:6" ht="13.2" x14ac:dyDescent="0.25">
      <c r="A16833" s="5">
        <v>44919.291666666664</v>
      </c>
      <c r="B16833" s="6">
        <v>283.38</v>
      </c>
      <c r="C16833" s="6">
        <v>245.05605</v>
      </c>
      <c r="D16833" s="6">
        <v>0.156388507853611</v>
      </c>
      <c r="E16833" s="4">
        <f t="shared" si="65"/>
        <v>7.2988121427839781E-2</v>
      </c>
      <c r="F16833" s="4"/>
    </row>
    <row r="16834" spans="1:6" ht="13.2" x14ac:dyDescent="0.25">
      <c r="A16834" s="5">
        <v>44919.333333333336</v>
      </c>
      <c r="B16834" s="6">
        <v>288.14999999999998</v>
      </c>
      <c r="C16834" s="6">
        <v>241.34219999999999</v>
      </c>
      <c r="D16834" s="6">
        <v>0.193947846667511</v>
      </c>
      <c r="E16834" s="4">
        <f t="shared" si="65"/>
        <v>7.957076982008654E-2</v>
      </c>
      <c r="F16834" s="4"/>
    </row>
    <row r="16835" spans="1:6" ht="13.2" x14ac:dyDescent="0.25">
      <c r="A16835" s="5">
        <v>44919.375</v>
      </c>
      <c r="B16835" s="6">
        <v>286.98</v>
      </c>
      <c r="C16835" s="6">
        <v>239.27995999999999</v>
      </c>
      <c r="D16835" s="6">
        <v>0.19934824462525</v>
      </c>
      <c r="E16835" s="4">
        <f t="shared" si="65"/>
        <v>8.4687238796719633E-2</v>
      </c>
      <c r="F16835" s="4"/>
    </row>
    <row r="16836" spans="1:6" ht="13.2" x14ac:dyDescent="0.25">
      <c r="A16836" s="5">
        <v>44919.416666666664</v>
      </c>
      <c r="B16836" s="6">
        <v>285.32</v>
      </c>
      <c r="C16836" s="6">
        <v>239.09727000000001</v>
      </c>
      <c r="D16836" s="6">
        <v>0.19332186436089299</v>
      </c>
      <c r="E16836" s="4">
        <f t="shared" si="65"/>
        <v>8.9819499208862077E-2</v>
      </c>
      <c r="F16836" s="4"/>
    </row>
    <row r="16837" spans="1:6" ht="13.2" x14ac:dyDescent="0.25">
      <c r="A16837" s="5">
        <v>44919.458333333336</v>
      </c>
      <c r="B16837" s="6">
        <v>279.42</v>
      </c>
      <c r="C16837" s="6">
        <v>240.86896999999999</v>
      </c>
      <c r="D16837" s="6">
        <v>0.160049798029194</v>
      </c>
      <c r="E16837" s="4">
        <f t="shared" si="65"/>
        <v>9.4452895293443292E-2</v>
      </c>
      <c r="F16837" s="4"/>
    </row>
    <row r="16838" spans="1:6" ht="13.2" x14ac:dyDescent="0.25">
      <c r="A16838" s="5">
        <v>44919.5</v>
      </c>
      <c r="B16838" s="6">
        <v>277.85000000000002</v>
      </c>
      <c r="C16838" s="6">
        <v>245.96415999999999</v>
      </c>
      <c r="D16838" s="6">
        <v>0.12963612259607199</v>
      </c>
      <c r="E16838" s="4">
        <f t="shared" si="65"/>
        <v>9.7285089171456549E-2</v>
      </c>
      <c r="F16838" s="4"/>
    </row>
    <row r="16839" spans="1:6" ht="13.2" x14ac:dyDescent="0.25">
      <c r="A16839" s="5">
        <v>44919.541666666664</v>
      </c>
      <c r="B16839" s="6">
        <v>274.35000000000002</v>
      </c>
      <c r="C16839" s="6">
        <v>252.00342000000001</v>
      </c>
      <c r="D16839" s="6">
        <v>8.8675701305958504E-2</v>
      </c>
      <c r="E16839" s="4">
        <f t="shared" si="65"/>
        <v>9.9411957334254078E-2</v>
      </c>
      <c r="F16839" s="4"/>
    </row>
    <row r="16840" spans="1:6" ht="13.2" x14ac:dyDescent="0.25">
      <c r="A16840" s="5">
        <v>44919.583333333336</v>
      </c>
      <c r="B16840" s="6">
        <v>267.39999999999998</v>
      </c>
      <c r="C16840" s="6">
        <v>250.7723</v>
      </c>
      <c r="D16840" s="6">
        <v>6.6305967604874894E-2</v>
      </c>
      <c r="E16840" s="4">
        <f t="shared" si="65"/>
        <v>0.10085318460538929</v>
      </c>
      <c r="F16840" s="4"/>
    </row>
    <row r="16841" spans="1:6" ht="13.2" x14ac:dyDescent="0.25">
      <c r="A16841" s="5">
        <v>44919.625</v>
      </c>
      <c r="B16841" s="6">
        <v>261.51</v>
      </c>
      <c r="C16841" s="6">
        <v>230.16141999999999</v>
      </c>
      <c r="D16841" s="6">
        <v>0.13620258338691099</v>
      </c>
      <c r="E16841" s="4">
        <f t="shared" si="65"/>
        <v>0.1035959279425324</v>
      </c>
      <c r="F16841" s="4"/>
    </row>
    <row r="16842" spans="1:6" ht="13.2" x14ac:dyDescent="0.25">
      <c r="A16842" s="5">
        <v>44919.666666666664</v>
      </c>
      <c r="B16842" s="6">
        <v>229.03</v>
      </c>
      <c r="C16842" s="6">
        <v>195.30840000000001</v>
      </c>
      <c r="D16842" s="6">
        <v>0.17265821644127899</v>
      </c>
      <c r="E16842" s="4">
        <f t="shared" si="65"/>
        <v>0.10857254056564496</v>
      </c>
      <c r="F16842" s="4"/>
    </row>
    <row r="16843" spans="1:6" ht="13.2" x14ac:dyDescent="0.25">
      <c r="A16843" s="5">
        <v>44919.708333333336</v>
      </c>
      <c r="B16843" s="6">
        <v>164.69</v>
      </c>
      <c r="C16843" s="6">
        <v>162.47254000000001</v>
      </c>
      <c r="D16843" s="6">
        <v>1.3648214030506201E-2</v>
      </c>
      <c r="E16843" s="4">
        <f t="shared" si="65"/>
        <v>0.10701253616367624</v>
      </c>
      <c r="F16843" s="4"/>
    </row>
    <row r="16844" spans="1:6" ht="13.2" x14ac:dyDescent="0.25">
      <c r="A16844" s="5">
        <v>44919.75</v>
      </c>
      <c r="B16844" s="6">
        <v>141.77000000000001</v>
      </c>
      <c r="C16844" s="6">
        <v>146.93534</v>
      </c>
      <c r="D16844" s="6">
        <v>3.5153830249414299E-2</v>
      </c>
      <c r="E16844" s="4">
        <f t="shared" si="65"/>
        <v>0.1067386307367484</v>
      </c>
      <c r="F16844" s="4"/>
    </row>
    <row r="16845" spans="1:6" ht="13.2" x14ac:dyDescent="0.25">
      <c r="A16845" s="5">
        <v>44919.791666666664</v>
      </c>
      <c r="B16845" s="6">
        <v>143.79</v>
      </c>
      <c r="C16845" s="6">
        <v>144.92382000000001</v>
      </c>
      <c r="D16845" s="6">
        <v>7.8235586116900194E-3</v>
      </c>
      <c r="E16845" s="4">
        <f t="shared" si="65"/>
        <v>0.10262798420920204</v>
      </c>
      <c r="F16845" s="4"/>
    </row>
    <row r="16846" spans="1:6" ht="13.2" x14ac:dyDescent="0.25">
      <c r="A16846" s="5">
        <v>44919.833333333336</v>
      </c>
      <c r="B16846" s="6">
        <v>143.93</v>
      </c>
      <c r="C16846" s="6">
        <v>146.91343000000001</v>
      </c>
      <c r="D16846" s="6">
        <v>2.03074014404265E-2</v>
      </c>
      <c r="E16846" s="4">
        <f t="shared" si="65"/>
        <v>9.8996606421659236E-2</v>
      </c>
      <c r="F16846" s="4"/>
    </row>
    <row r="16847" spans="1:6" ht="13.2" x14ac:dyDescent="0.25">
      <c r="A16847" s="5">
        <v>44919.875</v>
      </c>
      <c r="B16847" s="6">
        <v>138.97999999999999</v>
      </c>
      <c r="C16847" s="6">
        <v>150.95887999999999</v>
      </c>
      <c r="D16847" s="6">
        <v>7.9351940077986793E-2</v>
      </c>
      <c r="E16847" s="4">
        <f t="shared" si="65"/>
        <v>0.10004653852609412</v>
      </c>
      <c r="F16847" s="4"/>
    </row>
    <row r="16848" spans="1:6" ht="13.2" x14ac:dyDescent="0.25">
      <c r="A16848" s="5">
        <v>44919.916666666664</v>
      </c>
      <c r="B16848" s="6">
        <v>139.09</v>
      </c>
      <c r="C16848" s="6">
        <v>160.58413999999999</v>
      </c>
      <c r="D16848" s="6">
        <v>0.13384970645295299</v>
      </c>
      <c r="E16848" s="4">
        <f t="shared" si="65"/>
        <v>0.10464282178497307</v>
      </c>
      <c r="F16848" s="4"/>
    </row>
    <row r="16849" spans="1:6" ht="13.2" x14ac:dyDescent="0.25">
      <c r="A16849" s="5">
        <v>44919.958333333336</v>
      </c>
      <c r="B16849" s="6">
        <v>151.5</v>
      </c>
      <c r="C16849" s="6">
        <v>182.43306999999999</v>
      </c>
      <c r="D16849" s="6">
        <v>0.16955845779496001</v>
      </c>
      <c r="E16849" s="4">
        <f t="shared" si="65"/>
        <v>0.11036939045314904</v>
      </c>
      <c r="F16849" s="4"/>
    </row>
    <row r="16850" spans="1:6" ht="13.2" x14ac:dyDescent="0.25">
      <c r="A16850" s="5">
        <v>44920</v>
      </c>
      <c r="B16850" s="6">
        <v>201.74</v>
      </c>
      <c r="C16850" s="6">
        <v>207.53733</v>
      </c>
      <c r="D16850" s="6">
        <v>2.7933914346879099E-2</v>
      </c>
      <c r="E16850" s="4">
        <f t="shared" si="65"/>
        <v>0.11142172869297</v>
      </c>
      <c r="F16850" s="4"/>
    </row>
    <row r="16851" spans="1:6" ht="13.2" x14ac:dyDescent="0.25">
      <c r="A16851" s="5">
        <v>44920.041666666664</v>
      </c>
      <c r="B16851" s="6">
        <v>259.79000000000002</v>
      </c>
      <c r="C16851" s="6">
        <v>238.13733999999999</v>
      </c>
      <c r="D16851" s="6">
        <v>9.0925093897496395E-2</v>
      </c>
      <c r="E16851" s="4">
        <f t="shared" si="65"/>
        <v>0.1096021277238281</v>
      </c>
      <c r="F16851" s="4"/>
    </row>
    <row r="16852" spans="1:6" ht="13.2" x14ac:dyDescent="0.25">
      <c r="A16852" s="5">
        <v>44920.083333333336</v>
      </c>
      <c r="B16852" s="6">
        <v>274.01</v>
      </c>
      <c r="C16852" s="6">
        <v>251.9948</v>
      </c>
      <c r="D16852" s="6">
        <v>8.7363707505075397E-2</v>
      </c>
      <c r="E16852" s="4">
        <f t="shared" si="65"/>
        <v>0.10917783962024862</v>
      </c>
      <c r="F16852" s="4"/>
    </row>
    <row r="16853" spans="1:6" ht="13.2" x14ac:dyDescent="0.25">
      <c r="A16853" s="5">
        <v>44920.125</v>
      </c>
      <c r="B16853" s="6">
        <v>262.27999999999997</v>
      </c>
      <c r="C16853" s="6">
        <v>250.99969999999999</v>
      </c>
      <c r="D16853" s="6">
        <v>4.4941487977873999E-2</v>
      </c>
      <c r="E16853" s="4">
        <f t="shared" si="65"/>
        <v>0.10772549751242107</v>
      </c>
      <c r="F16853" s="4"/>
    </row>
    <row r="16854" spans="1:6" ht="13.2" x14ac:dyDescent="0.25">
      <c r="A16854" s="5">
        <v>44920.166666666664</v>
      </c>
      <c r="B16854" s="6">
        <v>260.61</v>
      </c>
      <c r="C16854" s="6">
        <v>245.82279</v>
      </c>
      <c r="D16854" s="6">
        <v>6.0153942602311203E-2</v>
      </c>
      <c r="E16854" s="4">
        <f t="shared" si="65"/>
        <v>0.10569125538668256</v>
      </c>
      <c r="F16854" s="4"/>
    </row>
    <row r="16855" spans="1:6" ht="13.2" x14ac:dyDescent="0.25">
      <c r="A16855" s="5">
        <v>44920.208333333336</v>
      </c>
      <c r="B16855" s="6">
        <v>265.79000000000002</v>
      </c>
      <c r="C16855" s="6">
        <v>243.44271000000001</v>
      </c>
      <c r="D16855" s="6">
        <v>9.1796915997197095E-2</v>
      </c>
      <c r="E16855" s="4">
        <f t="shared" ref="E16855:E17109" si="66">AVERAGE(D16832:D16855)</f>
        <v>0.10324199356889903</v>
      </c>
      <c r="F16855" s="4"/>
    </row>
    <row r="16856" spans="1:6" ht="13.2" x14ac:dyDescent="0.25">
      <c r="A16856" s="5">
        <v>44920.25</v>
      </c>
      <c r="B16856" s="6">
        <v>271.49</v>
      </c>
      <c r="C16856" s="6">
        <v>241.45411999999999</v>
      </c>
      <c r="D16856" s="6">
        <v>0.124395806540803</v>
      </c>
      <c r="E16856" s="4">
        <f t="shared" si="66"/>
        <v>0.1034891179332136</v>
      </c>
      <c r="F16856" s="4"/>
    </row>
    <row r="16857" spans="1:6" ht="13.2" x14ac:dyDescent="0.25">
      <c r="A16857" s="5">
        <v>44920.291666666664</v>
      </c>
      <c r="B16857" s="6">
        <v>277.8</v>
      </c>
      <c r="C16857" s="6">
        <v>237.24609000000001</v>
      </c>
      <c r="D16857" s="6">
        <v>0.170936052096791</v>
      </c>
      <c r="E16857" s="4">
        <f t="shared" si="66"/>
        <v>0.10409526561001277</v>
      </c>
      <c r="F16857" s="4"/>
    </row>
    <row r="16858" spans="1:6" ht="13.2" x14ac:dyDescent="0.25">
      <c r="A16858" s="5">
        <v>44920.333333333336</v>
      </c>
      <c r="B16858" s="6">
        <v>270.92</v>
      </c>
      <c r="C16858" s="6">
        <v>234.1199</v>
      </c>
      <c r="D16858" s="6">
        <v>0.15718484417599701</v>
      </c>
      <c r="E16858" s="4">
        <f t="shared" si="66"/>
        <v>0.10256347383953306</v>
      </c>
      <c r="F16858" s="4"/>
    </row>
    <row r="16859" spans="1:6" ht="13.2" x14ac:dyDescent="0.25">
      <c r="A16859" s="5">
        <v>44920.375</v>
      </c>
      <c r="B16859" s="6">
        <v>263.88</v>
      </c>
      <c r="C16859" s="6">
        <v>232.06532999999999</v>
      </c>
      <c r="D16859" s="6">
        <v>0.137093593429057</v>
      </c>
      <c r="E16859" s="4">
        <f t="shared" si="66"/>
        <v>9.9969530039691681E-2</v>
      </c>
      <c r="F16859" s="4"/>
    </row>
    <row r="16860" spans="1:6" ht="13.2" x14ac:dyDescent="0.25">
      <c r="A16860" s="5">
        <v>44920.416666666664</v>
      </c>
      <c r="B16860" s="6">
        <v>260.45999999999998</v>
      </c>
      <c r="C16860" s="6">
        <v>233.76982000000001</v>
      </c>
      <c r="D16860" s="6">
        <v>0.11417290734963099</v>
      </c>
      <c r="E16860" s="4">
        <f t="shared" si="66"/>
        <v>9.6671656830889116E-2</v>
      </c>
      <c r="F16860" s="4"/>
    </row>
    <row r="16861" spans="1:6" ht="13.2" x14ac:dyDescent="0.25">
      <c r="A16861" s="5">
        <v>44920.458333333336</v>
      </c>
      <c r="B16861" s="6">
        <v>264.33999999999997</v>
      </c>
      <c r="C16861" s="6">
        <v>238.43120999999999</v>
      </c>
      <c r="D16861" s="6">
        <v>0.108663584771473</v>
      </c>
      <c r="E16861" s="4">
        <f t="shared" si="66"/>
        <v>9.45305646118174E-2</v>
      </c>
      <c r="F16861" s="4"/>
    </row>
    <row r="16862" spans="1:6" ht="13.2" x14ac:dyDescent="0.25">
      <c r="A16862" s="5">
        <v>44920.5</v>
      </c>
      <c r="B16862" s="6">
        <v>267.99</v>
      </c>
      <c r="C16862" s="6">
        <v>243.9418</v>
      </c>
      <c r="D16862" s="6">
        <v>9.8581710883497597E-2</v>
      </c>
      <c r="E16862" s="4">
        <f t="shared" si="66"/>
        <v>9.3236630790460143E-2</v>
      </c>
      <c r="F16862" s="4"/>
    </row>
    <row r="16863" spans="1:6" ht="13.2" x14ac:dyDescent="0.25">
      <c r="A16863" s="5">
        <v>44920.541666666664</v>
      </c>
      <c r="B16863" s="6">
        <v>260.26</v>
      </c>
      <c r="C16863" s="6">
        <v>247.06159</v>
      </c>
      <c r="D16863" s="6">
        <v>5.3421537520259597E-2</v>
      </c>
      <c r="E16863" s="4">
        <f t="shared" si="66"/>
        <v>9.1767707299389364E-2</v>
      </c>
      <c r="F16863" s="4"/>
    </row>
    <row r="16864" spans="1:6" ht="13.2" x14ac:dyDescent="0.25">
      <c r="A16864" s="5">
        <v>44920.583333333336</v>
      </c>
      <c r="B16864" s="6">
        <v>248.19</v>
      </c>
      <c r="C16864" s="6">
        <v>242.70406</v>
      </c>
      <c r="D16864" s="6">
        <v>2.2603412567552401E-2</v>
      </c>
      <c r="E16864" s="4">
        <f t="shared" si="66"/>
        <v>8.9946767506167549E-2</v>
      </c>
      <c r="F16864" s="4"/>
    </row>
    <row r="16865" spans="1:6" ht="13.2" x14ac:dyDescent="0.25">
      <c r="A16865" s="5">
        <v>44920.625</v>
      </c>
      <c r="B16865" s="6">
        <v>243.05</v>
      </c>
      <c r="C16865" s="6">
        <v>220.91723999999999</v>
      </c>
      <c r="D16865" s="6">
        <v>0.100185752818566</v>
      </c>
      <c r="E16865" s="4">
        <f t="shared" si="66"/>
        <v>8.844606623248652E-2</v>
      </c>
      <c r="F16865" s="4"/>
    </row>
    <row r="16866" spans="1:6" ht="13.2" x14ac:dyDescent="0.25">
      <c r="A16866" s="5">
        <v>44920.666666666664</v>
      </c>
      <c r="B16866" s="6">
        <v>217.65</v>
      </c>
      <c r="C16866" s="6">
        <v>185.92661000000001</v>
      </c>
      <c r="D16866" s="6">
        <v>0.170623182986017</v>
      </c>
      <c r="E16866" s="4">
        <f t="shared" si="66"/>
        <v>8.8361273171850607E-2</v>
      </c>
      <c r="F16866" s="4"/>
    </row>
    <row r="16867" spans="1:6" ht="13.2" x14ac:dyDescent="0.25">
      <c r="A16867" s="5">
        <v>44920.708333333336</v>
      </c>
      <c r="B16867" s="6">
        <v>157.75</v>
      </c>
      <c r="C16867" s="6">
        <v>153.16334000000001</v>
      </c>
      <c r="D16867" s="6">
        <v>2.99461999196413E-2</v>
      </c>
      <c r="E16867" s="4">
        <f t="shared" si="66"/>
        <v>8.9040355917231237E-2</v>
      </c>
      <c r="F16867" s="4"/>
    </row>
    <row r="16868" spans="1:6" ht="13.2" x14ac:dyDescent="0.25">
      <c r="A16868" s="5">
        <v>44920.75</v>
      </c>
      <c r="B16868" s="6">
        <v>119.68</v>
      </c>
      <c r="C16868" s="6">
        <v>137.03399999999999</v>
      </c>
      <c r="D16868" s="6">
        <v>0.12664010391581601</v>
      </c>
      <c r="E16868" s="4">
        <f t="shared" si="66"/>
        <v>9.2852283986664633E-2</v>
      </c>
      <c r="F16868" s="4"/>
    </row>
    <row r="16869" spans="1:6" ht="13.2" x14ac:dyDescent="0.25">
      <c r="A16869" s="5">
        <v>44920.791666666664</v>
      </c>
      <c r="B16869" s="6">
        <v>122.96</v>
      </c>
      <c r="C16869" s="6">
        <v>133.67957000000001</v>
      </c>
      <c r="D16869" s="6">
        <v>8.0188543395224895E-2</v>
      </c>
      <c r="E16869" s="4">
        <f t="shared" si="66"/>
        <v>9.5867491685978592E-2</v>
      </c>
      <c r="F16869" s="4"/>
    </row>
    <row r="16870" spans="1:6" ht="13.2" x14ac:dyDescent="0.25">
      <c r="A16870" s="5">
        <v>44920.833333333336</v>
      </c>
      <c r="B16870" s="6">
        <v>116.99</v>
      </c>
      <c r="C16870" s="6">
        <v>134.24973</v>
      </c>
      <c r="D16870" s="6">
        <v>0.12856435539944799</v>
      </c>
      <c r="E16870" s="4">
        <f t="shared" si="66"/>
        <v>0.10037819810093783</v>
      </c>
      <c r="F16870" s="4"/>
    </row>
    <row r="16871" spans="1:6" ht="13.2" x14ac:dyDescent="0.25">
      <c r="A16871" s="5">
        <v>44920.875</v>
      </c>
      <c r="B16871" s="6">
        <v>112.6</v>
      </c>
      <c r="C16871" s="6">
        <v>136.96995999999999</v>
      </c>
      <c r="D16871" s="6">
        <v>0.17792193266319101</v>
      </c>
      <c r="E16871" s="4">
        <f t="shared" si="66"/>
        <v>0.10448528112532134</v>
      </c>
      <c r="F16871" s="4"/>
    </row>
    <row r="16872" spans="1:6" ht="13.2" x14ac:dyDescent="0.25">
      <c r="A16872" s="5">
        <v>44920.916666666664</v>
      </c>
      <c r="B16872" s="6">
        <v>108.19</v>
      </c>
      <c r="C16872" s="6">
        <v>145.64357000000001</v>
      </c>
      <c r="D16872" s="6">
        <v>0.257159104243325</v>
      </c>
      <c r="E16872" s="4">
        <f t="shared" si="66"/>
        <v>0.10962317269992017</v>
      </c>
      <c r="F16872" s="4"/>
    </row>
    <row r="16873" spans="1:6" ht="13.2" x14ac:dyDescent="0.25">
      <c r="A16873" s="5">
        <v>44920.958333333336</v>
      </c>
      <c r="B16873" s="6">
        <v>124.46</v>
      </c>
      <c r="C16873" s="6">
        <v>168.13011</v>
      </c>
      <c r="D16873" s="6">
        <v>0.25973997162078799</v>
      </c>
      <c r="E16873" s="4">
        <f t="shared" si="66"/>
        <v>0.11338073577599635</v>
      </c>
      <c r="F16873" s="4"/>
    </row>
    <row r="16874" spans="1:6" ht="13.2" x14ac:dyDescent="0.25">
      <c r="A16874" s="5">
        <v>44921</v>
      </c>
      <c r="B16874" s="6">
        <v>170.27</v>
      </c>
      <c r="C16874" s="6">
        <v>209.66081</v>
      </c>
      <c r="D16874" s="6">
        <v>0.187878745674978</v>
      </c>
      <c r="E16874" s="4">
        <f t="shared" si="66"/>
        <v>0.12004510374800048</v>
      </c>
      <c r="F16874" s="4"/>
    </row>
    <row r="16875" spans="1:6" ht="13.2" x14ac:dyDescent="0.25">
      <c r="A16875" s="5">
        <v>44921.041666666664</v>
      </c>
      <c r="B16875" s="6">
        <v>237.64</v>
      </c>
      <c r="C16875" s="6">
        <v>239.04765</v>
      </c>
      <c r="D16875" s="6">
        <v>5.8885749347463399E-3</v>
      </c>
      <c r="E16875" s="4">
        <f t="shared" si="66"/>
        <v>0.11650191545788589</v>
      </c>
      <c r="F16875" s="4"/>
    </row>
    <row r="16876" spans="1:6" ht="13.2" x14ac:dyDescent="0.25">
      <c r="A16876" s="5">
        <v>44921.083333333336</v>
      </c>
      <c r="B16876" s="6">
        <v>254.09</v>
      </c>
      <c r="C16876" s="6">
        <v>252.69300000000001</v>
      </c>
      <c r="D16876" s="6">
        <v>5.5284475628529098E-3</v>
      </c>
      <c r="E16876" s="4">
        <f t="shared" si="66"/>
        <v>0.11309211296029327</v>
      </c>
      <c r="F16876" s="4"/>
    </row>
    <row r="16877" spans="1:6" ht="13.2" x14ac:dyDescent="0.25">
      <c r="A16877" s="5">
        <v>44921.125</v>
      </c>
      <c r="B16877" s="6">
        <v>256</v>
      </c>
      <c r="C16877" s="6">
        <v>251.39901</v>
      </c>
      <c r="D16877" s="6">
        <v>1.8301543828672901E-2</v>
      </c>
      <c r="E16877" s="4">
        <f t="shared" si="66"/>
        <v>0.11198211528740991</v>
      </c>
      <c r="F16877" s="4"/>
    </row>
    <row r="16878" spans="1:6" ht="13.2" x14ac:dyDescent="0.25">
      <c r="A16878" s="5">
        <v>44921.166666666664</v>
      </c>
      <c r="B16878" s="6">
        <v>256.61</v>
      </c>
      <c r="C16878" s="6">
        <v>246.25565</v>
      </c>
      <c r="D16878" s="6">
        <v>4.2047157090608897E-2</v>
      </c>
      <c r="E16878" s="4">
        <f t="shared" si="66"/>
        <v>0.11122766589108896</v>
      </c>
      <c r="F16878" s="4"/>
    </row>
    <row r="16879" spans="1:6" ht="13.2" x14ac:dyDescent="0.25">
      <c r="A16879" s="5">
        <v>44921.208333333336</v>
      </c>
      <c r="B16879" s="6">
        <v>256.89</v>
      </c>
      <c r="C16879" s="6">
        <v>244.53692000000001</v>
      </c>
      <c r="D16879" s="6">
        <v>5.0516216528775998E-2</v>
      </c>
      <c r="E16879" s="4">
        <f t="shared" si="66"/>
        <v>0.10950763674657142</v>
      </c>
      <c r="F16879" s="4"/>
    </row>
    <row r="16880" spans="1:6" ht="13.2" x14ac:dyDescent="0.25">
      <c r="A16880" s="5">
        <v>44921.25</v>
      </c>
      <c r="B16880" s="6">
        <v>248.45</v>
      </c>
      <c r="C16880" s="6">
        <v>242.71381</v>
      </c>
      <c r="D16880" s="6">
        <v>2.3633554267060399E-2</v>
      </c>
      <c r="E16880" s="4">
        <f t="shared" si="66"/>
        <v>0.10530920956849878</v>
      </c>
      <c r="F16880" s="4"/>
    </row>
    <row r="16881" spans="1:6" ht="13.2" x14ac:dyDescent="0.25">
      <c r="A16881" s="5">
        <v>44921.291666666664</v>
      </c>
      <c r="B16881" s="6">
        <v>257.42</v>
      </c>
      <c r="C16881" s="6">
        <v>237.99699000000001</v>
      </c>
      <c r="D16881" s="6">
        <v>8.1610317844776098E-2</v>
      </c>
      <c r="E16881" s="4">
        <f t="shared" si="66"/>
        <v>0.10158730397466482</v>
      </c>
      <c r="F16881" s="4"/>
    </row>
    <row r="16882" spans="1:6" ht="13.2" x14ac:dyDescent="0.25">
      <c r="A16882" s="5">
        <v>44921.333333333336</v>
      </c>
      <c r="B16882" s="6">
        <v>254.78</v>
      </c>
      <c r="C16882" s="6">
        <v>233.88164</v>
      </c>
      <c r="D16882" s="6">
        <v>8.9354427307761206E-2</v>
      </c>
      <c r="E16882" s="4">
        <f t="shared" si="66"/>
        <v>9.876103660515502E-2</v>
      </c>
      <c r="F16882" s="4"/>
    </row>
    <row r="16883" spans="1:6" ht="13.2" x14ac:dyDescent="0.25">
      <c r="A16883" s="5">
        <v>44921.375</v>
      </c>
      <c r="B16883" s="6">
        <v>251.39</v>
      </c>
      <c r="C16883" s="6">
        <v>231.48629</v>
      </c>
      <c r="D16883" s="6">
        <v>8.5982241108101806E-2</v>
      </c>
      <c r="E16883" s="4">
        <f t="shared" si="66"/>
        <v>9.6631396925115243E-2</v>
      </c>
      <c r="F16883" s="4"/>
    </row>
    <row r="16884" spans="1:6" ht="13.2" x14ac:dyDescent="0.25">
      <c r="A16884" s="5">
        <v>44921.416666666664</v>
      </c>
      <c r="B16884" s="6">
        <v>251.11</v>
      </c>
      <c r="C16884" s="6">
        <v>234.94791000000001</v>
      </c>
      <c r="D16884" s="6">
        <v>6.8790099047912306E-2</v>
      </c>
      <c r="E16884" s="4">
        <f t="shared" si="66"/>
        <v>9.4740446579210311E-2</v>
      </c>
      <c r="F16884" s="4"/>
    </row>
    <row r="16885" spans="1:6" ht="13.2" x14ac:dyDescent="0.25">
      <c r="A16885" s="5">
        <v>44921.458333333336</v>
      </c>
      <c r="B16885" s="6">
        <v>254.01</v>
      </c>
      <c r="C16885" s="6">
        <v>241.85171</v>
      </c>
      <c r="D16885" s="6">
        <v>5.0271672670827897E-2</v>
      </c>
      <c r="E16885" s="4">
        <f t="shared" si="66"/>
        <v>9.2307450241683409E-2</v>
      </c>
      <c r="F16885" s="4"/>
    </row>
    <row r="16886" spans="1:6" ht="13.2" x14ac:dyDescent="0.25">
      <c r="A16886" s="5">
        <v>44921.5</v>
      </c>
      <c r="B16886" s="6">
        <v>261.25</v>
      </c>
      <c r="C16886" s="6">
        <v>247.02418</v>
      </c>
      <c r="D16886" s="6">
        <v>5.7588775317460802E-2</v>
      </c>
      <c r="E16886" s="4">
        <f t="shared" si="66"/>
        <v>9.0599411259765186E-2</v>
      </c>
      <c r="F16886" s="4"/>
    </row>
    <row r="16887" spans="1:6" ht="13.2" x14ac:dyDescent="0.25">
      <c r="A16887" s="5">
        <v>44921.541666666664</v>
      </c>
      <c r="B16887" s="6">
        <v>264.5</v>
      </c>
      <c r="C16887" s="6">
        <v>248.32855000000001</v>
      </c>
      <c r="D16887" s="6">
        <v>6.5121187233606395E-2</v>
      </c>
      <c r="E16887" s="4">
        <f t="shared" si="66"/>
        <v>9.1086896664487979E-2</v>
      </c>
      <c r="F16887" s="4"/>
    </row>
    <row r="16888" spans="1:6" ht="13.2" x14ac:dyDescent="0.25">
      <c r="A16888" s="5">
        <v>44921.583333333336</v>
      </c>
      <c r="B16888" s="6">
        <v>262.04000000000002</v>
      </c>
      <c r="C16888" s="6">
        <v>244.47814</v>
      </c>
      <c r="D16888" s="6">
        <v>7.1834070727141597E-2</v>
      </c>
      <c r="E16888" s="4">
        <f t="shared" si="66"/>
        <v>9.3138174087804185E-2</v>
      </c>
      <c r="F16888" s="4"/>
    </row>
    <row r="16889" spans="1:6" ht="13.2" x14ac:dyDescent="0.25">
      <c r="A16889" s="5">
        <v>44921.625</v>
      </c>
      <c r="B16889" s="6">
        <v>262.88</v>
      </c>
      <c r="C16889" s="6">
        <v>225.92286999999999</v>
      </c>
      <c r="D16889" s="6">
        <v>0.16358295200481399</v>
      </c>
      <c r="E16889" s="4">
        <f t="shared" si="66"/>
        <v>9.5779724053897855E-2</v>
      </c>
      <c r="F16889" s="4"/>
    </row>
    <row r="16890" spans="1:6" ht="13.2" x14ac:dyDescent="0.25">
      <c r="A16890" s="5">
        <v>44921.666666666664</v>
      </c>
      <c r="B16890" s="6">
        <v>229.8</v>
      </c>
      <c r="C16890" s="6">
        <v>193.81345999999999</v>
      </c>
      <c r="D16890" s="6">
        <v>0.18567616511257701</v>
      </c>
      <c r="E16890" s="4">
        <f t="shared" si="66"/>
        <v>9.6406931642504523E-2</v>
      </c>
      <c r="F16890" s="4"/>
    </row>
    <row r="16891" spans="1:6" ht="13.2" x14ac:dyDescent="0.25">
      <c r="A16891" s="5">
        <v>44921.708333333336</v>
      </c>
      <c r="B16891" s="6">
        <v>172.06</v>
      </c>
      <c r="C16891" s="6">
        <v>161.12646000000001</v>
      </c>
      <c r="D16891" s="6">
        <v>6.7856887068703603E-2</v>
      </c>
      <c r="E16891" s="4">
        <f t="shared" si="66"/>
        <v>9.7986543607048796E-2</v>
      </c>
      <c r="F16891" s="4"/>
    </row>
    <row r="16892" spans="1:6" ht="13.2" x14ac:dyDescent="0.25">
      <c r="A16892" s="5">
        <v>44921.75</v>
      </c>
      <c r="B16892" s="6">
        <v>150.71</v>
      </c>
      <c r="C16892" s="6">
        <v>143.11014</v>
      </c>
      <c r="D16892" s="6">
        <v>5.3104972156410399E-2</v>
      </c>
      <c r="E16892" s="4">
        <f t="shared" si="66"/>
        <v>9.4922579783740232E-2</v>
      </c>
      <c r="F16892" s="4"/>
    </row>
    <row r="16893" spans="1:6" ht="13.2" x14ac:dyDescent="0.25">
      <c r="A16893" s="5">
        <v>44921.791666666664</v>
      </c>
      <c r="B16893" s="6">
        <v>149.65</v>
      </c>
      <c r="C16893" s="6">
        <v>138.30948000000001</v>
      </c>
      <c r="D16893" s="6">
        <v>8.1993801147976206E-2</v>
      </c>
      <c r="E16893" s="4">
        <f t="shared" si="66"/>
        <v>9.4997798856771523E-2</v>
      </c>
      <c r="F16893" s="4"/>
    </row>
    <row r="16894" spans="1:6" ht="13.2" x14ac:dyDescent="0.25">
      <c r="A16894" s="5">
        <v>44921.833333333336</v>
      </c>
      <c r="B16894" s="6">
        <v>153.85</v>
      </c>
      <c r="C16894" s="6">
        <v>138.95567</v>
      </c>
      <c r="D16894" s="6">
        <v>0.107187637611333</v>
      </c>
      <c r="E16894" s="4">
        <f t="shared" si="66"/>
        <v>9.410710228226675E-2</v>
      </c>
      <c r="F16894" s="4"/>
    </row>
    <row r="16895" spans="1:6" ht="13.2" x14ac:dyDescent="0.25">
      <c r="A16895" s="5">
        <v>44921.875</v>
      </c>
      <c r="B16895" s="6">
        <v>157.19999999999999</v>
      </c>
      <c r="C16895" s="6">
        <v>142.69936000000001</v>
      </c>
      <c r="D16895" s="6">
        <v>0.10161671362786701</v>
      </c>
      <c r="E16895" s="4">
        <f t="shared" si="66"/>
        <v>9.0927718155794882E-2</v>
      </c>
      <c r="F16895" s="4"/>
    </row>
    <row r="16896" spans="1:6" ht="13.2" x14ac:dyDescent="0.25">
      <c r="A16896" s="5">
        <v>44921.916666666664</v>
      </c>
      <c r="B16896" s="6">
        <v>170.23</v>
      </c>
      <c r="C16896" s="6">
        <v>151.70499000000001</v>
      </c>
      <c r="D16896" s="6">
        <v>0.122112067638645</v>
      </c>
      <c r="E16896" s="4">
        <f t="shared" si="66"/>
        <v>8.5300758297266563E-2</v>
      </c>
      <c r="F16896" s="4"/>
    </row>
    <row r="16897" spans="1:6" ht="13.2" x14ac:dyDescent="0.25">
      <c r="A16897" s="5">
        <v>44921.958333333336</v>
      </c>
      <c r="B16897" s="6">
        <v>209.83</v>
      </c>
      <c r="C16897" s="6">
        <v>172.87388000000001</v>
      </c>
      <c r="D16897" s="6">
        <v>0.21377503646010601</v>
      </c>
      <c r="E16897" s="4">
        <f t="shared" si="66"/>
        <v>8.3385552665571475E-2</v>
      </c>
      <c r="F16897" s="4"/>
    </row>
    <row r="16898" spans="1:6" ht="13.2" x14ac:dyDescent="0.25">
      <c r="A16898" s="5">
        <v>44919</v>
      </c>
      <c r="B16898" s="6">
        <v>221.19</v>
      </c>
      <c r="C16898" s="6">
        <v>216.62099000000001</v>
      </c>
      <c r="D16898" s="6">
        <v>2.1092185018635499E-2</v>
      </c>
      <c r="E16898" s="4">
        <f t="shared" si="66"/>
        <v>7.6436112638223863E-2</v>
      </c>
      <c r="F16898" s="4"/>
    </row>
    <row r="16899" spans="1:6" ht="13.2" x14ac:dyDescent="0.25">
      <c r="A16899" s="5">
        <v>44919.041666666664</v>
      </c>
      <c r="B16899" s="6">
        <v>284.41000000000003</v>
      </c>
      <c r="C16899" s="6">
        <v>254.60872000000001</v>
      </c>
      <c r="D16899" s="6">
        <v>0.117047365856126</v>
      </c>
      <c r="E16899" s="4">
        <f t="shared" si="66"/>
        <v>8.1067728926614693E-2</v>
      </c>
      <c r="F16899" s="4"/>
    </row>
    <row r="16900" spans="1:6" ht="13.2" x14ac:dyDescent="0.25">
      <c r="A16900" s="5">
        <v>44919.083333333336</v>
      </c>
      <c r="B16900" s="6">
        <v>290.10000000000002</v>
      </c>
      <c r="C16900" s="6">
        <v>275.21397000000002</v>
      </c>
      <c r="D16900" s="6">
        <v>5.4088933058158303E-2</v>
      </c>
      <c r="E16900" s="4">
        <f t="shared" si="66"/>
        <v>8.3091082488919069E-2</v>
      </c>
      <c r="F16900" s="4"/>
    </row>
    <row r="16901" spans="1:6" ht="13.2" x14ac:dyDescent="0.25">
      <c r="A16901" s="5">
        <v>44919.125</v>
      </c>
      <c r="B16901" s="6">
        <v>283</v>
      </c>
      <c r="C16901" s="6">
        <v>276.29847999999998</v>
      </c>
      <c r="D16901" s="6">
        <v>2.42546394030108E-2</v>
      </c>
      <c r="E16901" s="4">
        <f t="shared" si="66"/>
        <v>8.3339128137849827E-2</v>
      </c>
      <c r="F16901" s="4"/>
    </row>
    <row r="16902" spans="1:6" ht="13.2" x14ac:dyDescent="0.25">
      <c r="A16902" s="5">
        <v>44919.166666666664</v>
      </c>
      <c r="B16902" s="6">
        <v>282.58999999999997</v>
      </c>
      <c r="C16902" s="6">
        <v>270.91788000000003</v>
      </c>
      <c r="D16902" s="6">
        <v>4.3083608951907999E-2</v>
      </c>
      <c r="E16902" s="4">
        <f t="shared" si="66"/>
        <v>8.3382313632070618E-2</v>
      </c>
      <c r="F16902" s="4"/>
    </row>
    <row r="16903" spans="1:6" ht="13.2" x14ac:dyDescent="0.25">
      <c r="A16903" s="5">
        <v>44919.208333333336</v>
      </c>
      <c r="B16903" s="6">
        <v>289.85000000000002</v>
      </c>
      <c r="C16903" s="6">
        <v>269.61777000000001</v>
      </c>
      <c r="D16903" s="6">
        <v>7.5040417402754994E-2</v>
      </c>
      <c r="E16903" s="4">
        <f t="shared" si="66"/>
        <v>8.4404155335153067E-2</v>
      </c>
      <c r="F16903" s="4"/>
    </row>
    <row r="16904" spans="1:6" ht="13.2" x14ac:dyDescent="0.25">
      <c r="A16904" s="5">
        <v>44919.25</v>
      </c>
      <c r="B16904" s="6">
        <v>279.83</v>
      </c>
      <c r="C16904" s="6">
        <v>270.54532</v>
      </c>
      <c r="D16904" s="6">
        <v>3.4318390722855502E-2</v>
      </c>
      <c r="E16904" s="4">
        <f t="shared" si="66"/>
        <v>8.4849356854144534E-2</v>
      </c>
      <c r="F16904" s="4"/>
    </row>
    <row r="16905" spans="1:6" ht="13.2" x14ac:dyDescent="0.25">
      <c r="A16905" s="5">
        <v>44919.291666666664</v>
      </c>
      <c r="B16905" s="6">
        <v>283.38</v>
      </c>
      <c r="C16905" s="6">
        <v>269.79772000000003</v>
      </c>
      <c r="D16905" s="6">
        <v>5.0342456563383702E-2</v>
      </c>
      <c r="E16905" s="4">
        <f t="shared" si="66"/>
        <v>8.3546529300753195E-2</v>
      </c>
      <c r="F16905" s="4"/>
    </row>
    <row r="16906" spans="1:6" ht="13.2" x14ac:dyDescent="0.25">
      <c r="A16906" s="5">
        <v>44919.333333333336</v>
      </c>
      <c r="B16906" s="6">
        <v>288.14999999999998</v>
      </c>
      <c r="C16906" s="6">
        <v>267.47019999999998</v>
      </c>
      <c r="D16906" s="6">
        <v>7.73162767291459E-2</v>
      </c>
      <c r="E16906" s="4">
        <f t="shared" si="66"/>
        <v>8.3044939693310893E-2</v>
      </c>
      <c r="F16906" s="4"/>
    </row>
    <row r="16907" spans="1:6" ht="13.2" x14ac:dyDescent="0.25">
      <c r="A16907" s="5">
        <v>44919.375</v>
      </c>
      <c r="B16907" s="6">
        <v>286.98</v>
      </c>
      <c r="C16907" s="6">
        <v>264.41922</v>
      </c>
      <c r="D16907" s="6">
        <v>8.5322012522387802E-2</v>
      </c>
      <c r="E16907" s="4">
        <f t="shared" si="66"/>
        <v>8.3017430168906156E-2</v>
      </c>
      <c r="F16907" s="4"/>
    </row>
    <row r="16908" spans="1:6" ht="13.2" x14ac:dyDescent="0.25">
      <c r="A16908" s="5">
        <v>44919.416666666664</v>
      </c>
      <c r="B16908" s="6">
        <v>285.32</v>
      </c>
      <c r="C16908" s="6">
        <v>265.91789</v>
      </c>
      <c r="D16908" s="6">
        <v>7.2962785617770906E-2</v>
      </c>
      <c r="E16908" s="4">
        <f t="shared" si="66"/>
        <v>8.3191292109316917E-2</v>
      </c>
      <c r="F16908" s="4"/>
    </row>
    <row r="16909" spans="1:6" ht="13.2" x14ac:dyDescent="0.25">
      <c r="A16909" s="5">
        <v>44919.458333333336</v>
      </c>
      <c r="B16909" s="6">
        <v>279.42</v>
      </c>
      <c r="C16909" s="6">
        <v>268.88540999999998</v>
      </c>
      <c r="D16909" s="6">
        <v>3.9178734167837598E-2</v>
      </c>
      <c r="E16909" s="4">
        <f t="shared" si="66"/>
        <v>8.2729086338358987E-2</v>
      </c>
      <c r="F16909" s="4"/>
    </row>
    <row r="16910" spans="1:6" ht="13.2" x14ac:dyDescent="0.25">
      <c r="A16910" s="5">
        <v>44919.5</v>
      </c>
      <c r="B16910" s="6">
        <v>277.85000000000002</v>
      </c>
      <c r="C16910" s="6">
        <v>270.94976000000003</v>
      </c>
      <c r="D16910" s="6">
        <v>2.5466861458006002E-2</v>
      </c>
      <c r="E16910" s="4">
        <f t="shared" si="66"/>
        <v>8.1390673260881702E-2</v>
      </c>
      <c r="F16910" s="4"/>
    </row>
    <row r="16911" spans="1:6" ht="13.2" x14ac:dyDescent="0.25">
      <c r="A16911" s="5">
        <v>44919.541666666664</v>
      </c>
      <c r="B16911" s="6">
        <v>274.35000000000002</v>
      </c>
      <c r="C16911" s="6">
        <v>274.17518999999999</v>
      </c>
      <c r="D16911" s="6">
        <v>6.3758504188521305E-4</v>
      </c>
      <c r="E16911" s="4">
        <f t="shared" si="66"/>
        <v>7.8703856502893313E-2</v>
      </c>
      <c r="F16911" s="4"/>
    </row>
    <row r="16912" spans="1:6" ht="13.2" x14ac:dyDescent="0.25">
      <c r="A16912" s="5">
        <v>44919.583333333336</v>
      </c>
      <c r="B16912" s="6">
        <v>267.39999999999998</v>
      </c>
      <c r="C16912" s="6">
        <v>275.82506000000001</v>
      </c>
      <c r="D16912" s="6">
        <v>3.0544940332832799E-2</v>
      </c>
      <c r="E16912" s="4">
        <f t="shared" si="66"/>
        <v>7.6983476069797122E-2</v>
      </c>
      <c r="F16912" s="4"/>
    </row>
    <row r="16913" spans="1:6" ht="13.2" x14ac:dyDescent="0.25">
      <c r="A16913" s="5">
        <v>44919.625</v>
      </c>
      <c r="B16913" s="6">
        <v>261.51</v>
      </c>
      <c r="C16913" s="6">
        <v>256.42095</v>
      </c>
      <c r="D16913" s="6">
        <v>1.9846467303081001E-2</v>
      </c>
      <c r="E16913" s="4">
        <f t="shared" si="66"/>
        <v>7.0994455873891582E-2</v>
      </c>
      <c r="F16913" s="4"/>
    </row>
    <row r="16914" spans="1:6" ht="13.2" x14ac:dyDescent="0.25">
      <c r="A16914" s="5">
        <v>44919.666666666664</v>
      </c>
      <c r="B16914" s="6">
        <v>229.03</v>
      </c>
      <c r="C16914" s="6">
        <v>214.77700999999999</v>
      </c>
      <c r="D16914" s="6">
        <v>6.6361804738784697E-2</v>
      </c>
      <c r="E16914" s="4">
        <f t="shared" si="66"/>
        <v>6.6023024191650237E-2</v>
      </c>
      <c r="F16914" s="4"/>
    </row>
    <row r="16915" spans="1:6" ht="13.2" x14ac:dyDescent="0.25">
      <c r="A16915" s="5">
        <v>44919.708333333336</v>
      </c>
      <c r="B16915" s="6">
        <v>164.69</v>
      </c>
      <c r="C16915" s="6">
        <v>171.59809999999999</v>
      </c>
      <c r="D16915" s="6">
        <v>4.0257438747864797E-2</v>
      </c>
      <c r="E16915" s="4">
        <f t="shared" si="66"/>
        <v>6.4873047178281948E-2</v>
      </c>
      <c r="F16915" s="4"/>
    </row>
    <row r="16916" spans="1:6" ht="13.2" x14ac:dyDescent="0.25">
      <c r="A16916" s="5">
        <v>44919.75</v>
      </c>
      <c r="B16916" s="6">
        <v>141.77000000000001</v>
      </c>
      <c r="C16916" s="6">
        <v>149.56900999999999</v>
      </c>
      <c r="D16916" s="6">
        <v>5.2143221379883302E-2</v>
      </c>
      <c r="E16916" s="4">
        <f t="shared" si="66"/>
        <v>6.4832974229259988E-2</v>
      </c>
      <c r="F16916" s="4"/>
    </row>
    <row r="16917" spans="1:6" ht="13.2" x14ac:dyDescent="0.25">
      <c r="A16917" s="5">
        <v>44919.791666666664</v>
      </c>
      <c r="B16917" s="6">
        <v>143.79</v>
      </c>
      <c r="C16917" s="6">
        <v>145.16838000000001</v>
      </c>
      <c r="D16917" s="6">
        <v>9.4950429287701706E-3</v>
      </c>
      <c r="E16917" s="4">
        <f t="shared" si="66"/>
        <v>6.1812192636793072E-2</v>
      </c>
      <c r="F16917" s="4"/>
    </row>
    <row r="16918" spans="1:6" ht="13.2" x14ac:dyDescent="0.25">
      <c r="A16918" s="5">
        <v>44919.833333333336</v>
      </c>
      <c r="B16918" s="6">
        <v>143.93</v>
      </c>
      <c r="C16918" s="6">
        <v>146.06292999999999</v>
      </c>
      <c r="D16918" s="6">
        <v>1.4602815375537001E-2</v>
      </c>
      <c r="E16918" s="4">
        <f t="shared" si="66"/>
        <v>5.7954491710301564E-2</v>
      </c>
      <c r="F16918" s="4"/>
    </row>
    <row r="16919" spans="1:6" ht="13.2" x14ac:dyDescent="0.25">
      <c r="A16919" s="5">
        <v>44919.875</v>
      </c>
      <c r="B16919" s="6">
        <v>138.97999999999999</v>
      </c>
      <c r="C16919" s="6">
        <v>149.28181000000001</v>
      </c>
      <c r="D16919" s="6">
        <v>6.9009144516669604E-2</v>
      </c>
      <c r="E16919" s="4">
        <f t="shared" si="66"/>
        <v>5.659584299733502E-2</v>
      </c>
      <c r="F16919" s="4"/>
    </row>
    <row r="16920" spans="1:6" ht="13.2" x14ac:dyDescent="0.25">
      <c r="A16920" s="5">
        <v>44919.916666666664</v>
      </c>
      <c r="B16920" s="6">
        <v>139.09</v>
      </c>
      <c r="C16920" s="6">
        <v>156.03716</v>
      </c>
      <c r="D16920" s="6">
        <v>0.10860976962154301</v>
      </c>
      <c r="E16920" s="4">
        <f t="shared" si="66"/>
        <v>5.6033247246622432E-2</v>
      </c>
      <c r="F16920" s="4"/>
    </row>
    <row r="16921" spans="1:6" ht="13.2" x14ac:dyDescent="0.25">
      <c r="A16921" s="5">
        <v>44919.958333333336</v>
      </c>
      <c r="B16921" s="6">
        <v>151.5</v>
      </c>
      <c r="C16921" s="6">
        <v>174.70516000000001</v>
      </c>
      <c r="D16921" s="6">
        <v>0.132824697335785</v>
      </c>
      <c r="E16921" s="4">
        <f t="shared" si="66"/>
        <v>5.2660316449775722E-2</v>
      </c>
      <c r="F16921" s="4"/>
    </row>
    <row r="16922" spans="1:6" ht="13.2" x14ac:dyDescent="0.25">
      <c r="A16922" s="5">
        <v>44920</v>
      </c>
      <c r="B16922" s="6">
        <v>201.74</v>
      </c>
      <c r="C16922" s="6">
        <v>200.43630999999999</v>
      </c>
      <c r="D16922" s="6">
        <v>6.5042606302222203E-3</v>
      </c>
      <c r="E16922" s="4">
        <f t="shared" si="66"/>
        <v>5.2052486266925165E-2</v>
      </c>
      <c r="F16922" s="4"/>
    </row>
    <row r="16923" spans="1:6" ht="13.2" x14ac:dyDescent="0.25">
      <c r="A16923" s="5">
        <v>44920.041666666664</v>
      </c>
      <c r="B16923" s="6">
        <v>259.79000000000002</v>
      </c>
      <c r="C16923" s="6">
        <v>238.24906999999999</v>
      </c>
      <c r="D16923" s="6">
        <v>9.0413490386342402E-2</v>
      </c>
      <c r="E16923" s="4">
        <f t="shared" si="66"/>
        <v>5.0942741455684198E-2</v>
      </c>
      <c r="F16923" s="4"/>
    </row>
    <row r="16924" spans="1:6" ht="13.2" x14ac:dyDescent="0.25">
      <c r="A16924" s="5">
        <v>44920.083333333336</v>
      </c>
      <c r="B16924" s="6">
        <v>274.01</v>
      </c>
      <c r="C16924" s="6">
        <v>260.46406999999999</v>
      </c>
      <c r="D16924" s="6">
        <v>5.2006904445592E-2</v>
      </c>
      <c r="E16924" s="4">
        <f t="shared" si="66"/>
        <v>5.0855990263493932E-2</v>
      </c>
      <c r="F16924" s="4"/>
    </row>
    <row r="16925" spans="1:6" ht="13.2" x14ac:dyDescent="0.25">
      <c r="A16925" s="5">
        <v>44920.125</v>
      </c>
      <c r="B16925" s="6">
        <v>262.27999999999997</v>
      </c>
      <c r="C16925" s="6">
        <v>263.01004</v>
      </c>
      <c r="D16925" s="6">
        <v>2.7757115279706799E-3</v>
      </c>
      <c r="E16925" s="4">
        <f t="shared" si="66"/>
        <v>4.9961034935367264E-2</v>
      </c>
      <c r="F16925" s="4"/>
    </row>
    <row r="16926" spans="1:6" ht="13.2" x14ac:dyDescent="0.25">
      <c r="A16926" s="5">
        <v>44920.166666666664</v>
      </c>
      <c r="B16926" s="6">
        <v>260.61</v>
      </c>
      <c r="C16926" s="6">
        <v>257.46348</v>
      </c>
      <c r="D16926" s="6">
        <v>1.2221228424318701E-2</v>
      </c>
      <c r="E16926" s="4">
        <f t="shared" si="66"/>
        <v>4.8675102413384373E-2</v>
      </c>
      <c r="F16926" s="4"/>
    </row>
    <row r="16927" spans="1:6" ht="13.2" x14ac:dyDescent="0.25">
      <c r="A16927" s="5">
        <v>44920.208333333336</v>
      </c>
      <c r="B16927" s="6">
        <v>265.79000000000002</v>
      </c>
      <c r="C16927" s="6">
        <v>254.40583000000001</v>
      </c>
      <c r="D16927" s="6">
        <v>4.4748070435335498E-2</v>
      </c>
      <c r="E16927" s="4">
        <f t="shared" si="66"/>
        <v>4.7412921289741894E-2</v>
      </c>
      <c r="F16927" s="4"/>
    </row>
    <row r="16928" spans="1:6" ht="13.2" x14ac:dyDescent="0.25">
      <c r="A16928" s="5">
        <v>44920.25</v>
      </c>
      <c r="B16928" s="6">
        <v>271.49</v>
      </c>
      <c r="C16928" s="6">
        <v>253.67688999999999</v>
      </c>
      <c r="D16928" s="6">
        <v>7.0219679845491698E-2</v>
      </c>
      <c r="E16928" s="4">
        <f t="shared" si="66"/>
        <v>4.8908808336518401E-2</v>
      </c>
      <c r="F16928" s="4"/>
    </row>
    <row r="16929" spans="1:6" ht="13.2" x14ac:dyDescent="0.25">
      <c r="A16929" s="5">
        <v>44920.291666666664</v>
      </c>
      <c r="B16929" s="6">
        <v>277.8</v>
      </c>
      <c r="C16929" s="6">
        <v>253.00699</v>
      </c>
      <c r="D16929" s="6">
        <v>9.7993379550501705E-2</v>
      </c>
      <c r="E16929" s="4">
        <f t="shared" si="66"/>
        <v>5.0894263460981644E-2</v>
      </c>
      <c r="F16929" s="4"/>
    </row>
    <row r="16930" spans="1:6" ht="13.2" x14ac:dyDescent="0.25">
      <c r="A16930" s="5">
        <v>44920.333333333336</v>
      </c>
      <c r="B16930" s="6">
        <v>270.92</v>
      </c>
      <c r="C16930" s="6">
        <v>252.20155</v>
      </c>
      <c r="D16930" s="6">
        <v>7.4220202056648796E-2</v>
      </c>
      <c r="E16930" s="4">
        <f t="shared" si="66"/>
        <v>5.076526034962759E-2</v>
      </c>
      <c r="F16930" s="4"/>
    </row>
    <row r="16931" spans="1:6" ht="13.2" x14ac:dyDescent="0.25">
      <c r="A16931" s="5">
        <v>44920.375</v>
      </c>
      <c r="B16931" s="6">
        <v>263.88</v>
      </c>
      <c r="C16931" s="6">
        <v>248.8356</v>
      </c>
      <c r="D16931" s="6">
        <v>6.0459194745446303E-2</v>
      </c>
      <c r="E16931" s="4">
        <f t="shared" si="66"/>
        <v>4.9729309608921711E-2</v>
      </c>
      <c r="F16931" s="4"/>
    </row>
    <row r="16932" spans="1:6" ht="13.2" x14ac:dyDescent="0.25">
      <c r="A16932" s="5">
        <v>44920.416666666664</v>
      </c>
      <c r="B16932" s="6">
        <v>260.45999999999998</v>
      </c>
      <c r="C16932" s="6">
        <v>247.34434999999999</v>
      </c>
      <c r="D16932" s="6">
        <v>5.3025872634648703E-2</v>
      </c>
      <c r="E16932" s="4">
        <f t="shared" si="66"/>
        <v>4.8898604901291609E-2</v>
      </c>
      <c r="F16932" s="4"/>
    </row>
    <row r="16933" spans="1:6" ht="13.2" x14ac:dyDescent="0.25">
      <c r="A16933" s="5">
        <v>44920.458333333336</v>
      </c>
      <c r="B16933" s="6">
        <v>264.33999999999997</v>
      </c>
      <c r="C16933" s="6">
        <v>249.95490000000001</v>
      </c>
      <c r="D16933" s="6">
        <v>5.7550782161101703E-2</v>
      </c>
      <c r="E16933" s="4">
        <f t="shared" si="66"/>
        <v>4.9664106901010946E-2</v>
      </c>
      <c r="F16933" s="4"/>
    </row>
    <row r="16934" spans="1:6" ht="13.2" x14ac:dyDescent="0.25">
      <c r="A16934" s="5">
        <v>44920.5</v>
      </c>
      <c r="B16934" s="6">
        <v>267.99</v>
      </c>
      <c r="C16934" s="6">
        <v>255.15900999999999</v>
      </c>
      <c r="D16934" s="6">
        <v>5.0286250914674702E-2</v>
      </c>
      <c r="E16934" s="4">
        <f t="shared" si="66"/>
        <v>5.0698248128372148E-2</v>
      </c>
      <c r="F16934" s="4"/>
    </row>
    <row r="16935" spans="1:6" ht="13.2" x14ac:dyDescent="0.25">
      <c r="A16935" s="5">
        <v>44920.541666666664</v>
      </c>
      <c r="B16935" s="6">
        <v>260.26</v>
      </c>
      <c r="C16935" s="6">
        <v>260.00772999999998</v>
      </c>
      <c r="D16935" s="6">
        <v>9.7024038477629105E-4</v>
      </c>
      <c r="E16935" s="4">
        <f t="shared" si="66"/>
        <v>5.0712108767659268E-2</v>
      </c>
      <c r="F16935" s="4"/>
    </row>
    <row r="16936" spans="1:6" ht="13.2" x14ac:dyDescent="0.25">
      <c r="A16936" s="5">
        <v>44920.583333333336</v>
      </c>
      <c r="B16936" s="6">
        <v>248.19</v>
      </c>
      <c r="C16936" s="6">
        <v>258.93185999999997</v>
      </c>
      <c r="D16936" s="6">
        <v>4.1485277246299301E-2</v>
      </c>
      <c r="E16936" s="4">
        <f t="shared" si="66"/>
        <v>5.1167956139053707E-2</v>
      </c>
      <c r="F16936" s="4"/>
    </row>
    <row r="16937" spans="1:6" ht="13.2" x14ac:dyDescent="0.25">
      <c r="A16937" s="5">
        <v>44920.625</v>
      </c>
      <c r="B16937" s="6">
        <v>243.05</v>
      </c>
      <c r="C16937" s="6">
        <v>235.68475000000001</v>
      </c>
      <c r="D16937" s="6">
        <v>3.1250430925208302E-2</v>
      </c>
      <c r="E16937" s="4">
        <f t="shared" si="66"/>
        <v>5.1643121289975689E-2</v>
      </c>
      <c r="F16937" s="4"/>
    </row>
    <row r="16938" spans="1:6" ht="13.2" x14ac:dyDescent="0.25">
      <c r="A16938" s="5">
        <v>44920.666666666664</v>
      </c>
      <c r="B16938" s="6">
        <v>217.65</v>
      </c>
      <c r="C16938" s="6">
        <v>192.70811</v>
      </c>
      <c r="D16938" s="6">
        <v>0.12942833594289299</v>
      </c>
      <c r="E16938" s="4">
        <f t="shared" si="66"/>
        <v>5.4270893423480203E-2</v>
      </c>
      <c r="F16938" s="4"/>
    </row>
    <row r="16939" spans="1:6" ht="13.2" x14ac:dyDescent="0.25">
      <c r="A16939" s="5">
        <v>44920.708333333336</v>
      </c>
      <c r="B16939" s="6">
        <v>157.75</v>
      </c>
      <c r="C16939" s="6">
        <v>152.36224999999999</v>
      </c>
      <c r="D16939" s="6">
        <v>3.5361449440396202E-2</v>
      </c>
      <c r="E16939" s="4">
        <f t="shared" si="66"/>
        <v>5.406689386900234E-2</v>
      </c>
      <c r="F16939" s="4"/>
    </row>
    <row r="16940" spans="1:6" ht="13.2" x14ac:dyDescent="0.25">
      <c r="A16940" s="5">
        <v>44920.75</v>
      </c>
      <c r="B16940" s="6">
        <v>119.68</v>
      </c>
      <c r="C16940" s="6">
        <v>134.11168000000001</v>
      </c>
      <c r="D16940" s="6">
        <v>0.107609419254161</v>
      </c>
      <c r="E16940" s="4">
        <f t="shared" si="66"/>
        <v>5.6377985447097247E-2</v>
      </c>
      <c r="F16940" s="4"/>
    </row>
    <row r="16941" spans="1:6" ht="13.2" x14ac:dyDescent="0.25">
      <c r="A16941" s="5">
        <v>44920.791666666664</v>
      </c>
      <c r="B16941" s="6">
        <v>122.96</v>
      </c>
      <c r="C16941" s="6">
        <v>131.12831</v>
      </c>
      <c r="D16941" s="6">
        <v>6.2292498088322802E-2</v>
      </c>
      <c r="E16941" s="4">
        <f t="shared" si="66"/>
        <v>5.8577879412078621E-2</v>
      </c>
      <c r="F16941" s="4"/>
    </row>
    <row r="16942" spans="1:6" ht="13.2" x14ac:dyDescent="0.25">
      <c r="A16942" s="5">
        <v>44920.833333333336</v>
      </c>
      <c r="B16942" s="6">
        <v>116.99</v>
      </c>
      <c r="C16942" s="6">
        <v>131.40488999999999</v>
      </c>
      <c r="D16942" s="6">
        <v>0.10969827682972801</v>
      </c>
      <c r="E16942" s="4">
        <f t="shared" si="66"/>
        <v>6.2540190306003246E-2</v>
      </c>
      <c r="F16942" s="4"/>
    </row>
    <row r="16943" spans="1:6" ht="13.2" x14ac:dyDescent="0.25">
      <c r="A16943" s="5">
        <v>44920.875</v>
      </c>
      <c r="B16943" s="6">
        <v>112.6</v>
      </c>
      <c r="C16943" s="6">
        <v>134.17080000000001</v>
      </c>
      <c r="D16943" s="6">
        <v>0.16077119611718799</v>
      </c>
      <c r="E16943" s="4">
        <f t="shared" si="66"/>
        <v>6.6363609122691514E-2</v>
      </c>
      <c r="F16943" s="4"/>
    </row>
    <row r="16944" spans="1:6" ht="13.2" x14ac:dyDescent="0.25">
      <c r="A16944" s="5">
        <v>44920.916666666664</v>
      </c>
      <c r="B16944" s="6">
        <v>108.19</v>
      </c>
      <c r="C16944" s="6">
        <v>141.77873</v>
      </c>
      <c r="D16944" s="6">
        <v>0.23690951386008299</v>
      </c>
      <c r="E16944" s="4">
        <f t="shared" si="66"/>
        <v>7.1709431799297355E-2</v>
      </c>
      <c r="F16944" s="4"/>
    </row>
    <row r="16945" spans="1:6" ht="13.2" x14ac:dyDescent="0.25">
      <c r="A16945" s="5">
        <v>44920.958333333336</v>
      </c>
      <c r="B16945" s="6">
        <v>124.46</v>
      </c>
      <c r="C16945" s="6">
        <v>160.73047</v>
      </c>
      <c r="D16945" s="6">
        <v>0.225660199960841</v>
      </c>
      <c r="E16945" s="4">
        <f t="shared" si="66"/>
        <v>7.5577577742008004E-2</v>
      </c>
      <c r="F16945" s="4"/>
    </row>
    <row r="16946" spans="1:6" ht="13.2" x14ac:dyDescent="0.25">
      <c r="A16946" s="5">
        <v>44921</v>
      </c>
      <c r="B16946" s="6">
        <v>170.27</v>
      </c>
      <c r="C16946" s="6">
        <v>208.61793</v>
      </c>
      <c r="D16946" s="6">
        <v>0.183818955542316</v>
      </c>
      <c r="E16946" s="4">
        <f t="shared" si="66"/>
        <v>8.2965690030011918E-2</v>
      </c>
      <c r="F16946" s="4"/>
    </row>
    <row r="16947" spans="1:6" ht="13.2" x14ac:dyDescent="0.25">
      <c r="A16947" s="5">
        <v>44921.041666666664</v>
      </c>
      <c r="B16947" s="6">
        <v>237.64</v>
      </c>
      <c r="C16947" s="6">
        <v>243.08998</v>
      </c>
      <c r="D16947" s="6">
        <v>2.2419599524423E-2</v>
      </c>
      <c r="E16947" s="4">
        <f t="shared" si="66"/>
        <v>8.0132611244098609E-2</v>
      </c>
      <c r="F16947" s="4"/>
    </row>
    <row r="16948" spans="1:6" ht="13.2" x14ac:dyDescent="0.25">
      <c r="A16948" s="5">
        <v>44921.083333333336</v>
      </c>
      <c r="B16948" s="6">
        <v>254.09</v>
      </c>
      <c r="C16948" s="6">
        <v>259.57330999999999</v>
      </c>
      <c r="D16948" s="6">
        <v>2.1124321294820201E-2</v>
      </c>
      <c r="E16948" s="4">
        <f t="shared" si="66"/>
        <v>7.8845836946149786E-2</v>
      </c>
      <c r="F16948" s="4"/>
    </row>
    <row r="16949" spans="1:6" ht="13.2" x14ac:dyDescent="0.25">
      <c r="A16949" s="5">
        <v>44921.125</v>
      </c>
      <c r="B16949" s="6">
        <v>256</v>
      </c>
      <c r="C16949" s="6">
        <v>258.15010000000001</v>
      </c>
      <c r="D16949" s="6">
        <v>8.3288753326069102E-3</v>
      </c>
      <c r="E16949" s="4">
        <f t="shared" si="66"/>
        <v>7.9077218771342953E-2</v>
      </c>
      <c r="F16949" s="4"/>
    </row>
    <row r="16950" spans="1:6" ht="13.2" x14ac:dyDescent="0.25">
      <c r="A16950" s="5">
        <v>44921.166666666664</v>
      </c>
      <c r="B16950" s="6">
        <v>256.61</v>
      </c>
      <c r="C16950" s="6">
        <v>252.25205</v>
      </c>
      <c r="D16950" s="6">
        <v>1.7276172780360002E-2</v>
      </c>
      <c r="E16950" s="4">
        <f t="shared" si="66"/>
        <v>7.928784145284469E-2</v>
      </c>
      <c r="F16950" s="4"/>
    </row>
    <row r="16951" spans="1:6" ht="13.2" x14ac:dyDescent="0.25">
      <c r="A16951" s="5">
        <v>44921.208333333336</v>
      </c>
      <c r="B16951" s="6">
        <v>256.89</v>
      </c>
      <c r="C16951" s="6">
        <v>250.70780999999999</v>
      </c>
      <c r="D16951" s="6">
        <v>2.4658944609663301E-2</v>
      </c>
      <c r="E16951" s="4">
        <f t="shared" si="66"/>
        <v>7.8450794543441657E-2</v>
      </c>
      <c r="F16951" s="4"/>
    </row>
    <row r="16952" spans="1:6" ht="13.2" x14ac:dyDescent="0.25">
      <c r="A16952" s="5">
        <v>44921.25</v>
      </c>
      <c r="B16952" s="6">
        <v>248.45</v>
      </c>
      <c r="C16952" s="6">
        <v>249.37492</v>
      </c>
      <c r="D16952" s="6">
        <v>3.7089535707921801E-3</v>
      </c>
      <c r="E16952" s="4">
        <f t="shared" si="66"/>
        <v>7.5679514281995847E-2</v>
      </c>
      <c r="F16952" s="4"/>
    </row>
    <row r="16953" spans="1:6" ht="13.2" x14ac:dyDescent="0.25">
      <c r="A16953" s="5">
        <v>44921.291666666664</v>
      </c>
      <c r="B16953" s="6">
        <v>257.42</v>
      </c>
      <c r="C16953" s="6">
        <v>244.77925999999999</v>
      </c>
      <c r="D16953" s="6">
        <v>5.1641384976815502E-2</v>
      </c>
      <c r="E16953" s="4">
        <f t="shared" si="66"/>
        <v>7.3748181174758926E-2</v>
      </c>
      <c r="F16953" s="4"/>
    </row>
    <row r="16954" spans="1:6" ht="13.2" x14ac:dyDescent="0.25">
      <c r="A16954" s="5">
        <v>44921.333333333336</v>
      </c>
      <c r="B16954" s="6">
        <v>254.78</v>
      </c>
      <c r="C16954" s="6">
        <v>240.62067999999999</v>
      </c>
      <c r="D16954" s="6">
        <v>5.8844983731240398E-2</v>
      </c>
      <c r="E16954" s="4">
        <f t="shared" si="66"/>
        <v>7.3107547077866902E-2</v>
      </c>
      <c r="F16954" s="4"/>
    </row>
    <row r="16955" spans="1:6" ht="13.2" x14ac:dyDescent="0.25">
      <c r="A16955" s="5">
        <v>44921.375</v>
      </c>
      <c r="B16955" s="6">
        <v>251.39</v>
      </c>
      <c r="C16955" s="6">
        <v>237.60321999999999</v>
      </c>
      <c r="D16955" s="6">
        <v>5.8024381992802902E-2</v>
      </c>
      <c r="E16955" s="4">
        <f t="shared" si="66"/>
        <v>7.3006096546506763E-2</v>
      </c>
      <c r="F16955" s="4"/>
    </row>
    <row r="16956" spans="1:6" ht="13.2" x14ac:dyDescent="0.25">
      <c r="A16956" s="5">
        <v>44921.416666666664</v>
      </c>
      <c r="B16956" s="6">
        <v>251.11</v>
      </c>
      <c r="C16956" s="6">
        <v>239.26946000000001</v>
      </c>
      <c r="D16956" s="6">
        <v>4.9486215248699103E-2</v>
      </c>
      <c r="E16956" s="4">
        <f t="shared" si="66"/>
        <v>7.285861082209219E-2</v>
      </c>
      <c r="F16956" s="4"/>
    </row>
    <row r="16957" spans="1:6" ht="13.2" x14ac:dyDescent="0.25">
      <c r="A16957" s="5">
        <v>44921.458333333336</v>
      </c>
      <c r="B16957" s="6">
        <v>254.01</v>
      </c>
      <c r="C16957" s="6">
        <v>244.01176000000001</v>
      </c>
      <c r="D16957" s="6">
        <v>4.0974418609988197E-2</v>
      </c>
      <c r="E16957" s="4">
        <f t="shared" si="66"/>
        <v>7.2167929007462467E-2</v>
      </c>
      <c r="F16957" s="4"/>
    </row>
    <row r="16958" spans="1:6" ht="13.2" x14ac:dyDescent="0.25">
      <c r="A16958" s="5">
        <v>44921.5</v>
      </c>
      <c r="B16958" s="6">
        <v>261.25</v>
      </c>
      <c r="C16958" s="6">
        <v>248.52751000000001</v>
      </c>
      <c r="D16958" s="6">
        <v>5.1191475744475898E-2</v>
      </c>
      <c r="E16958" s="4">
        <f t="shared" si="66"/>
        <v>7.2205646708704177E-2</v>
      </c>
      <c r="F16958" s="4"/>
    </row>
    <row r="16959" spans="1:6" ht="13.2" x14ac:dyDescent="0.25">
      <c r="A16959" s="5">
        <v>44921.541666666664</v>
      </c>
      <c r="B16959" s="6">
        <v>264.5</v>
      </c>
      <c r="C16959" s="6">
        <v>251.4366</v>
      </c>
      <c r="D16959" s="6">
        <v>5.1955045526387099E-2</v>
      </c>
      <c r="E16959" s="4">
        <f t="shared" si="66"/>
        <v>7.4330013589604629E-2</v>
      </c>
      <c r="F16959" s="4"/>
    </row>
    <row r="16960" spans="1:6" ht="13.2" x14ac:dyDescent="0.25">
      <c r="A16960" s="5">
        <v>44921.583333333336</v>
      </c>
      <c r="B16960" s="6">
        <v>262.04000000000002</v>
      </c>
      <c r="C16960" s="6">
        <v>249.67865</v>
      </c>
      <c r="D16960" s="6">
        <v>4.9509038918626E-2</v>
      </c>
      <c r="E16960" s="4">
        <f t="shared" si="66"/>
        <v>7.4664336992618235E-2</v>
      </c>
      <c r="F16960" s="4"/>
    </row>
    <row r="16961" spans="1:6" ht="13.2" x14ac:dyDescent="0.25">
      <c r="A16961" s="5">
        <v>44921.625</v>
      </c>
      <c r="B16961" s="6">
        <v>262.88</v>
      </c>
      <c r="C16961" s="6">
        <v>229.44127</v>
      </c>
      <c r="D16961" s="6">
        <v>0.14573982265701299</v>
      </c>
      <c r="E16961" s="4">
        <f t="shared" si="66"/>
        <v>7.943472831477677E-2</v>
      </c>
      <c r="F16961" s="4"/>
    </row>
    <row r="16962" spans="1:6" ht="13.2" x14ac:dyDescent="0.25">
      <c r="A16962" s="5">
        <v>44921.666666666664</v>
      </c>
      <c r="B16962" s="6">
        <v>229.8</v>
      </c>
      <c r="C16962" s="6">
        <v>191.86034000000001</v>
      </c>
      <c r="D16962" s="6">
        <v>0.19774623562118099</v>
      </c>
      <c r="E16962" s="4">
        <f t="shared" si="66"/>
        <v>8.2281307468038759E-2</v>
      </c>
      <c r="F16962" s="4"/>
    </row>
    <row r="16963" spans="1:6" ht="13.2" x14ac:dyDescent="0.25">
      <c r="A16963" s="5">
        <v>44921.708333333336</v>
      </c>
      <c r="B16963" s="6">
        <v>172.06</v>
      </c>
      <c r="C16963" s="6">
        <v>154.96141</v>
      </c>
      <c r="D16963" s="6">
        <v>0.11034095520942901</v>
      </c>
      <c r="E16963" s="4">
        <f t="shared" si="66"/>
        <v>8.5405453541748486E-2</v>
      </c>
      <c r="F16963" s="4"/>
    </row>
    <row r="16964" spans="1:6" ht="13.2" x14ac:dyDescent="0.25">
      <c r="A16964" s="5">
        <v>44921.75</v>
      </c>
      <c r="B16964" s="6">
        <v>150.71</v>
      </c>
      <c r="C16964" s="6">
        <v>136.87414999999999</v>
      </c>
      <c r="D16964" s="6">
        <v>0.101084463355571</v>
      </c>
      <c r="E16964" s="4">
        <f t="shared" si="66"/>
        <v>8.5133580379307225E-2</v>
      </c>
      <c r="F16964" s="4"/>
    </row>
    <row r="16965" spans="1:6" ht="13.2" x14ac:dyDescent="0.25">
      <c r="A16965" s="5">
        <v>44921.791666666664</v>
      </c>
      <c r="B16965" s="6">
        <v>149.65</v>
      </c>
      <c r="C16965" s="6">
        <v>133.42950999999999</v>
      </c>
      <c r="D16965" s="6">
        <v>0.121565986414849</v>
      </c>
      <c r="E16965" s="4">
        <f t="shared" si="66"/>
        <v>8.7603309059579137E-2</v>
      </c>
      <c r="F16965" s="4"/>
    </row>
    <row r="16966" spans="1:6" ht="13.2" x14ac:dyDescent="0.25">
      <c r="A16966" s="5">
        <v>44921.833333333336</v>
      </c>
      <c r="B16966" s="6">
        <v>153.85</v>
      </c>
      <c r="C16966" s="6">
        <v>134.01793000000001</v>
      </c>
      <c r="D16966" s="6">
        <v>0.14798072168403101</v>
      </c>
      <c r="E16966" s="4">
        <f t="shared" si="66"/>
        <v>8.9198410928508443E-2</v>
      </c>
      <c r="F16966" s="4"/>
    </row>
    <row r="16967" spans="1:6" ht="13.2" x14ac:dyDescent="0.25">
      <c r="A16967" s="5">
        <v>44921.875</v>
      </c>
      <c r="B16967" s="6">
        <v>157.19999999999999</v>
      </c>
      <c r="C16967" s="6">
        <v>137.21168</v>
      </c>
      <c r="D16967" s="6">
        <v>0.145675062064687</v>
      </c>
      <c r="E16967" s="4">
        <f t="shared" si="66"/>
        <v>8.8569405342987573E-2</v>
      </c>
      <c r="F16967" s="4"/>
    </row>
    <row r="16968" spans="1:6" ht="13.2" x14ac:dyDescent="0.25">
      <c r="A16968" s="5">
        <v>44921.916666666664</v>
      </c>
      <c r="B16968" s="6">
        <v>170.23</v>
      </c>
      <c r="C16968" s="6">
        <v>146.10597999999999</v>
      </c>
      <c r="D16968" s="6">
        <v>0.16511315963932399</v>
      </c>
      <c r="E16968" s="4">
        <f t="shared" si="66"/>
        <v>8.5577890583789271E-2</v>
      </c>
      <c r="F16968" s="4"/>
    </row>
    <row r="16969" spans="1:6" ht="13.2" x14ac:dyDescent="0.25">
      <c r="A16969" s="5">
        <v>44921.958333333336</v>
      </c>
      <c r="B16969" s="6">
        <v>209.83</v>
      </c>
      <c r="C16969" s="6">
        <v>168.03404</v>
      </c>
      <c r="D16969" s="6">
        <v>0.24873507772591699</v>
      </c>
      <c r="E16969" s="4">
        <f t="shared" si="66"/>
        <v>8.6539343824000789E-2</v>
      </c>
      <c r="F16969" s="4"/>
    </row>
    <row r="16970" spans="1:6" ht="13.2" x14ac:dyDescent="0.25">
      <c r="A16970" s="5">
        <v>44922</v>
      </c>
      <c r="B16970" s="6">
        <v>234.94</v>
      </c>
      <c r="C16970" s="6">
        <v>238.35223999999999</v>
      </c>
      <c r="D16970" s="6">
        <v>1.4315955243382601E-2</v>
      </c>
      <c r="E16970" s="4">
        <f t="shared" si="66"/>
        <v>7.9476718811545222E-2</v>
      </c>
      <c r="F16970" s="4"/>
    </row>
    <row r="16971" spans="1:6" ht="13.2" x14ac:dyDescent="0.25">
      <c r="A16971" s="5">
        <v>44922.041666666664</v>
      </c>
      <c r="B16971" s="6">
        <v>263.39</v>
      </c>
      <c r="C16971" s="6">
        <v>257.39488</v>
      </c>
      <c r="D16971" s="6">
        <v>2.3291527787965199E-2</v>
      </c>
      <c r="E16971" s="4">
        <f t="shared" si="66"/>
        <v>7.951304915585948E-2</v>
      </c>
      <c r="F16971" s="4"/>
    </row>
    <row r="16972" spans="1:6" ht="13.2" x14ac:dyDescent="0.25">
      <c r="A16972" s="5">
        <v>44922.083333333336</v>
      </c>
      <c r="B16972" s="6">
        <v>267.54000000000002</v>
      </c>
      <c r="C16972" s="6">
        <v>266.27942999999999</v>
      </c>
      <c r="D16972" s="6">
        <v>4.7340119362582001E-3</v>
      </c>
      <c r="E16972" s="4">
        <f t="shared" si="66"/>
        <v>7.8830119599252735E-2</v>
      </c>
      <c r="F16972" s="4"/>
    </row>
    <row r="16973" spans="1:6" ht="13.2" x14ac:dyDescent="0.25">
      <c r="A16973" s="5">
        <v>44922.125</v>
      </c>
      <c r="B16973" s="6">
        <v>258.64</v>
      </c>
      <c r="C16973" s="6">
        <v>263.58487000000002</v>
      </c>
      <c r="D16973" s="6">
        <v>1.8760067677632698E-2</v>
      </c>
      <c r="E16973" s="4">
        <f t="shared" si="66"/>
        <v>7.9264752613628808E-2</v>
      </c>
      <c r="F16973" s="4"/>
    </row>
    <row r="16974" spans="1:6" ht="13.2" x14ac:dyDescent="0.25">
      <c r="A16974" s="5">
        <v>44922.166666666664</v>
      </c>
      <c r="B16974" s="6">
        <v>243.85</v>
      </c>
      <c r="C16974" s="6">
        <v>256.34273999999999</v>
      </c>
      <c r="D16974" s="6">
        <v>4.87345184809993E-2</v>
      </c>
      <c r="E16974" s="4">
        <f t="shared" si="66"/>
        <v>8.0575517017822104E-2</v>
      </c>
      <c r="F16974" s="4"/>
    </row>
    <row r="16975" spans="1:6" ht="13.2" x14ac:dyDescent="0.25">
      <c r="A16975" s="5">
        <v>44922.208333333336</v>
      </c>
      <c r="B16975" s="6">
        <v>241.89</v>
      </c>
      <c r="C16975" s="6">
        <v>253.45075</v>
      </c>
      <c r="D16975" s="6">
        <v>4.5613398263765301E-2</v>
      </c>
      <c r="E16975" s="4">
        <f t="shared" si="66"/>
        <v>8.1448619253409696E-2</v>
      </c>
      <c r="F16975" s="4"/>
    </row>
    <row r="16976" spans="1:6" ht="13.2" x14ac:dyDescent="0.25">
      <c r="A16976" s="5">
        <v>44922.25</v>
      </c>
      <c r="B16976" s="6">
        <v>229.9</v>
      </c>
      <c r="C16976" s="6">
        <v>253.85603</v>
      </c>
      <c r="D16976" s="6">
        <v>9.4368567884717897E-2</v>
      </c>
      <c r="E16976" s="4">
        <f t="shared" si="66"/>
        <v>8.5226103183156598E-2</v>
      </c>
      <c r="F16976" s="4"/>
    </row>
    <row r="16977" spans="1:6" ht="13.2" x14ac:dyDescent="0.25">
      <c r="A16977" s="5">
        <v>44922.291666666664</v>
      </c>
      <c r="B16977" s="6">
        <v>227.12</v>
      </c>
      <c r="C16977" s="6">
        <v>253.47405000000001</v>
      </c>
      <c r="D16977" s="6">
        <v>0.103971392732313</v>
      </c>
      <c r="E16977" s="4">
        <f t="shared" si="66"/>
        <v>8.7406520172969002E-2</v>
      </c>
      <c r="F16977" s="4"/>
    </row>
    <row r="16978" spans="1:6" ht="13.2" x14ac:dyDescent="0.25">
      <c r="A16978" s="5">
        <v>44922.333333333336</v>
      </c>
      <c r="B16978" s="6">
        <v>219.08</v>
      </c>
      <c r="C16978" s="6">
        <v>252.65298000000001</v>
      </c>
      <c r="D16978" s="6">
        <v>0.13288178908477499</v>
      </c>
      <c r="E16978" s="4">
        <f t="shared" si="66"/>
        <v>9.0491387062699602E-2</v>
      </c>
      <c r="F16978" s="4"/>
    </row>
    <row r="16979" spans="1:6" ht="13.2" x14ac:dyDescent="0.25">
      <c r="A16979" s="5">
        <v>44922.375</v>
      </c>
      <c r="B16979" s="6">
        <v>209.47</v>
      </c>
      <c r="C16979" s="6">
        <v>249.78703999999999</v>
      </c>
      <c r="D16979" s="6">
        <v>0.16140565179042099</v>
      </c>
      <c r="E16979" s="4">
        <f t="shared" si="66"/>
        <v>9.4798939970933693E-2</v>
      </c>
      <c r="F16979" s="4"/>
    </row>
    <row r="16980" spans="1:6" ht="13.2" x14ac:dyDescent="0.25">
      <c r="A16980" s="5">
        <v>44922.416666666664</v>
      </c>
      <c r="B16980" s="6">
        <v>219.6</v>
      </c>
      <c r="C16980" s="6">
        <v>249.64972</v>
      </c>
      <c r="D16980" s="6">
        <v>0.120367529352726</v>
      </c>
      <c r="E16980" s="4">
        <f t="shared" si="66"/>
        <v>9.775232805860147E-2</v>
      </c>
      <c r="F16980" s="4"/>
    </row>
    <row r="16981" spans="1:6" ht="13.2" x14ac:dyDescent="0.25">
      <c r="A16981" s="5">
        <v>44922.458333333336</v>
      </c>
      <c r="B16981" s="6">
        <v>213.23</v>
      </c>
      <c r="C16981" s="6">
        <v>253.03376</v>
      </c>
      <c r="D16981" s="6">
        <v>0.15730612389429699</v>
      </c>
      <c r="E16981" s="4">
        <f t="shared" si="66"/>
        <v>0.10259948244544766</v>
      </c>
      <c r="F16981" s="4"/>
    </row>
    <row r="16982" spans="1:6" ht="13.2" x14ac:dyDescent="0.25">
      <c r="A16982" s="5">
        <v>44922.5</v>
      </c>
      <c r="B16982" s="6">
        <v>212.25</v>
      </c>
      <c r="C16982" s="6">
        <v>254.86779999999999</v>
      </c>
      <c r="D16982" s="6">
        <v>0.167215317117344</v>
      </c>
      <c r="E16982" s="4">
        <f t="shared" si="66"/>
        <v>0.10743380916931716</v>
      </c>
      <c r="F16982" s="4"/>
    </row>
    <row r="16983" spans="1:6" ht="13.2" x14ac:dyDescent="0.25">
      <c r="A16983" s="5">
        <v>44922.541666666664</v>
      </c>
      <c r="B16983" s="6">
        <v>203.31</v>
      </c>
      <c r="C16983" s="6">
        <v>250.97958</v>
      </c>
      <c r="D16983" s="6">
        <v>0.189934097427368</v>
      </c>
      <c r="E16983" s="4">
        <f t="shared" si="66"/>
        <v>0.11318293633185805</v>
      </c>
      <c r="F16983" s="4"/>
    </row>
    <row r="16984" spans="1:6" ht="13.2" x14ac:dyDescent="0.25">
      <c r="A16984" s="5">
        <v>44922.583333333336</v>
      </c>
      <c r="B16984" s="6">
        <v>198.42</v>
      </c>
      <c r="C16984" s="6">
        <v>244.60234</v>
      </c>
      <c r="D16984" s="6">
        <v>0.18880579801485101</v>
      </c>
      <c r="E16984" s="4">
        <f t="shared" si="66"/>
        <v>0.11898696796086743</v>
      </c>
      <c r="F16984" s="4"/>
    </row>
    <row r="16985" spans="1:6" ht="13.2" x14ac:dyDescent="0.25">
      <c r="A16985" s="5">
        <v>44922.625</v>
      </c>
      <c r="B16985" s="6">
        <v>197</v>
      </c>
      <c r="C16985" s="6">
        <v>227.56788</v>
      </c>
      <c r="D16985" s="6">
        <v>0.13432422888502499</v>
      </c>
      <c r="E16985" s="4">
        <f t="shared" si="66"/>
        <v>0.11851131822036794</v>
      </c>
      <c r="F16985" s="4"/>
    </row>
    <row r="16986" spans="1:6" ht="13.2" x14ac:dyDescent="0.25">
      <c r="A16986" s="5">
        <v>44922.666666666664</v>
      </c>
      <c r="B16986" s="6">
        <v>202.21</v>
      </c>
      <c r="C16986" s="6">
        <v>199.35587000000001</v>
      </c>
      <c r="D16986" s="6">
        <v>1.43167592707453E-2</v>
      </c>
      <c r="E16986" s="4">
        <f t="shared" si="66"/>
        <v>0.11086842337243309</v>
      </c>
      <c r="F16986" s="4"/>
    </row>
    <row r="16987" spans="1:6" ht="13.2" x14ac:dyDescent="0.25">
      <c r="A16987" s="5">
        <v>44922.708333333336</v>
      </c>
      <c r="B16987" s="6">
        <v>205.01</v>
      </c>
      <c r="C16987" s="6">
        <v>171.44144</v>
      </c>
      <c r="D16987" s="6">
        <v>0.195801901803904</v>
      </c>
      <c r="E16987" s="4">
        <f t="shared" si="66"/>
        <v>0.11442929614720287</v>
      </c>
      <c r="F16987" s="4"/>
    </row>
    <row r="16988" spans="1:6" ht="13.2" x14ac:dyDescent="0.25">
      <c r="A16988" s="5">
        <v>44922.75</v>
      </c>
      <c r="B16988" s="6">
        <v>190.2</v>
      </c>
      <c r="C16988" s="6">
        <v>156.14909</v>
      </c>
      <c r="D16988" s="6">
        <v>0.218066656680483</v>
      </c>
      <c r="E16988" s="4">
        <f t="shared" si="66"/>
        <v>0.11930355420240757</v>
      </c>
      <c r="F16988" s="4"/>
    </row>
    <row r="16989" spans="1:6" ht="13.2" x14ac:dyDescent="0.25">
      <c r="A16989" s="5">
        <v>44922.791666666664</v>
      </c>
      <c r="B16989" s="6">
        <v>176.63</v>
      </c>
      <c r="C16989" s="6">
        <v>153.30094</v>
      </c>
      <c r="D16989" s="6">
        <v>0.15217819277559499</v>
      </c>
      <c r="E16989" s="4">
        <f t="shared" si="66"/>
        <v>0.12057906280077201</v>
      </c>
      <c r="F16989" s="4"/>
    </row>
    <row r="16990" spans="1:6" ht="13.2" x14ac:dyDescent="0.25">
      <c r="A16990" s="5">
        <v>44922.833333333336</v>
      </c>
      <c r="B16990" s="6">
        <v>172.88</v>
      </c>
      <c r="C16990" s="6">
        <v>158.04455999999999</v>
      </c>
      <c r="D16990" s="6">
        <v>9.3868716518936204E-2</v>
      </c>
      <c r="E16990" s="4">
        <f t="shared" si="66"/>
        <v>0.11832439591889306</v>
      </c>
      <c r="F16990" s="4"/>
    </row>
    <row r="16991" spans="1:6" ht="13.2" x14ac:dyDescent="0.25">
      <c r="A16991" s="5">
        <v>44922.875</v>
      </c>
      <c r="B16991" s="6">
        <v>177.68</v>
      </c>
      <c r="C16991" s="6">
        <v>173.29921999999999</v>
      </c>
      <c r="D16991" s="6">
        <v>2.5278705812986399E-2</v>
      </c>
      <c r="E16991" s="4">
        <f t="shared" si="66"/>
        <v>0.11330788107507218</v>
      </c>
      <c r="F16991" s="4"/>
    </row>
    <row r="16992" spans="1:6" ht="13.2" x14ac:dyDescent="0.25">
      <c r="A16992" s="5">
        <v>44922.916666666664</v>
      </c>
      <c r="B16992" s="6">
        <v>200.73</v>
      </c>
      <c r="C16992" s="6">
        <v>195.83487</v>
      </c>
      <c r="D16992" s="6">
        <v>2.4996212370146299E-2</v>
      </c>
      <c r="E16992" s="4">
        <f t="shared" si="66"/>
        <v>0.10746967493885645</v>
      </c>
      <c r="F16992" s="4"/>
    </row>
    <row r="16993" spans="1:6" ht="13.2" x14ac:dyDescent="0.25">
      <c r="A16993" s="5">
        <v>44922.958333333336</v>
      </c>
      <c r="B16993" s="6">
        <v>202.97</v>
      </c>
      <c r="C16993" s="6">
        <v>217.44197</v>
      </c>
      <c r="D16993" s="6">
        <v>6.6555550430305602E-2</v>
      </c>
      <c r="E16993" s="4">
        <f t="shared" si="66"/>
        <v>9.9878861301539293E-2</v>
      </c>
      <c r="F16993" s="4"/>
    </row>
    <row r="16994" spans="1:6" ht="13.2" x14ac:dyDescent="0.25">
      <c r="A16994" s="5">
        <v>44920</v>
      </c>
      <c r="B16994" s="6">
        <v>201.74</v>
      </c>
      <c r="C16994" s="6">
        <v>194.55565000000001</v>
      </c>
      <c r="D16994" s="6">
        <v>3.6926966654527799E-2</v>
      </c>
      <c r="E16994" s="4">
        <f t="shared" si="66"/>
        <v>0.10082098677700368</v>
      </c>
      <c r="F16994" s="4"/>
    </row>
    <row r="16995" spans="1:6" ht="13.2" x14ac:dyDescent="0.25">
      <c r="A16995" s="5">
        <v>44920.041666666664</v>
      </c>
      <c r="B16995" s="6">
        <v>259.79000000000002</v>
      </c>
      <c r="C16995" s="6">
        <v>236.92813000000001</v>
      </c>
      <c r="D16995" s="6">
        <v>9.6492847852215805E-2</v>
      </c>
      <c r="E16995" s="4">
        <f t="shared" si="66"/>
        <v>0.10387104177968078</v>
      </c>
      <c r="F16995" s="4"/>
    </row>
    <row r="16996" spans="1:6" ht="13.2" x14ac:dyDescent="0.25">
      <c r="A16996" s="5">
        <v>44920.083333333336</v>
      </c>
      <c r="B16996" s="6">
        <v>274.01</v>
      </c>
      <c r="C16996" s="6">
        <v>263.61025000000001</v>
      </c>
      <c r="D16996" s="6">
        <v>3.9451235299082503E-2</v>
      </c>
      <c r="E16996" s="4">
        <f t="shared" si="66"/>
        <v>0.10531759275313179</v>
      </c>
      <c r="F16996" s="4"/>
    </row>
    <row r="16997" spans="1:6" ht="13.2" x14ac:dyDescent="0.25">
      <c r="A16997" s="5">
        <v>44920.125</v>
      </c>
      <c r="B16997" s="6">
        <v>262.27999999999997</v>
      </c>
      <c r="C16997" s="6">
        <v>267.00965000000002</v>
      </c>
      <c r="D16997" s="6">
        <v>1.7713404740240801E-2</v>
      </c>
      <c r="E16997" s="4">
        <f t="shared" si="66"/>
        <v>0.10527398179740714</v>
      </c>
      <c r="F16997" s="4"/>
    </row>
    <row r="16998" spans="1:6" ht="13.2" x14ac:dyDescent="0.25">
      <c r="A16998" s="5">
        <v>44920.166666666664</v>
      </c>
      <c r="B16998" s="6">
        <v>260.61</v>
      </c>
      <c r="C16998" s="6">
        <v>262.18943999999999</v>
      </c>
      <c r="D16998" s="6">
        <v>6.02404124285088E-3</v>
      </c>
      <c r="E16998" s="4">
        <f t="shared" si="66"/>
        <v>0.10349437857915096</v>
      </c>
      <c r="F16998" s="4"/>
    </row>
    <row r="16999" spans="1:6" ht="13.2" x14ac:dyDescent="0.25">
      <c r="A16999" s="5">
        <v>44920.208333333336</v>
      </c>
      <c r="B16999" s="6">
        <v>265.79000000000002</v>
      </c>
      <c r="C16999" s="6">
        <v>261.18049000000002</v>
      </c>
      <c r="D16999" s="6">
        <v>1.7648753166823399E-2</v>
      </c>
      <c r="E16999" s="4">
        <f t="shared" si="66"/>
        <v>0.10232918503344506</v>
      </c>
      <c r="F16999" s="4"/>
    </row>
    <row r="17000" spans="1:6" ht="13.2" x14ac:dyDescent="0.25">
      <c r="A17000" s="5">
        <v>44920.25</v>
      </c>
      <c r="B17000" s="6">
        <v>271.49</v>
      </c>
      <c r="C17000" s="6">
        <v>261.20988</v>
      </c>
      <c r="D17000" s="6">
        <v>3.9355785470289298E-2</v>
      </c>
      <c r="E17000" s="4">
        <f t="shared" si="66"/>
        <v>0.1000369857661772</v>
      </c>
      <c r="F17000" s="4"/>
    </row>
    <row r="17001" spans="1:6" ht="13.2" x14ac:dyDescent="0.25">
      <c r="A17001" s="5">
        <v>44920.291666666664</v>
      </c>
      <c r="B17001" s="6">
        <v>277.8</v>
      </c>
      <c r="C17001" s="6">
        <v>260.08778999999998</v>
      </c>
      <c r="D17001" s="6">
        <v>6.8100890087920002E-2</v>
      </c>
      <c r="E17001" s="4">
        <f t="shared" si="66"/>
        <v>9.8542381489327494E-2</v>
      </c>
      <c r="F17001" s="4"/>
    </row>
    <row r="17002" spans="1:6" ht="13.2" x14ac:dyDescent="0.25">
      <c r="A17002" s="5">
        <v>44920.333333333336</v>
      </c>
      <c r="B17002" s="6">
        <v>270.92</v>
      </c>
      <c r="C17002" s="6">
        <v>257.62232</v>
      </c>
      <c r="D17002" s="6">
        <v>5.1616956170567801E-2</v>
      </c>
      <c r="E17002" s="4">
        <f t="shared" si="66"/>
        <v>9.5156346784568871E-2</v>
      </c>
      <c r="F17002" s="4"/>
    </row>
    <row r="17003" spans="1:6" ht="13.2" x14ac:dyDescent="0.25">
      <c r="A17003" s="5">
        <v>44920.375</v>
      </c>
      <c r="B17003" s="6">
        <v>263.88</v>
      </c>
      <c r="C17003" s="6">
        <v>252.41821999999999</v>
      </c>
      <c r="D17003" s="6">
        <v>4.5407894881756103E-2</v>
      </c>
      <c r="E17003" s="4">
        <f t="shared" si="66"/>
        <v>9.0323106913374487E-2</v>
      </c>
      <c r="F17003" s="4"/>
    </row>
    <row r="17004" spans="1:6" ht="13.2" x14ac:dyDescent="0.25">
      <c r="A17004" s="5">
        <v>44920.416666666664</v>
      </c>
      <c r="B17004" s="6">
        <v>260.45999999999998</v>
      </c>
      <c r="C17004" s="6">
        <v>250.71102999999999</v>
      </c>
      <c r="D17004" s="6">
        <v>3.8885285581571602E-2</v>
      </c>
      <c r="E17004" s="4">
        <f t="shared" si="66"/>
        <v>8.6928013422909733E-2</v>
      </c>
      <c r="F17004" s="4"/>
    </row>
    <row r="17005" spans="1:6" ht="13.2" x14ac:dyDescent="0.25">
      <c r="A17005" s="5">
        <v>44920.458333333336</v>
      </c>
      <c r="B17005" s="6">
        <v>264.33999999999997</v>
      </c>
      <c r="C17005" s="6">
        <v>253.00139999999999</v>
      </c>
      <c r="D17005" s="6">
        <v>4.4816352794885599E-2</v>
      </c>
      <c r="E17005" s="4">
        <f t="shared" si="66"/>
        <v>8.2240939627100898E-2</v>
      </c>
      <c r="F17005" s="4"/>
    </row>
    <row r="17006" spans="1:6" ht="13.2" x14ac:dyDescent="0.25">
      <c r="A17006" s="5">
        <v>44920.5</v>
      </c>
      <c r="B17006" s="6">
        <v>267.99</v>
      </c>
      <c r="C17006" s="6">
        <v>254.94426000000001</v>
      </c>
      <c r="D17006" s="6">
        <v>5.1170950073557202E-2</v>
      </c>
      <c r="E17006" s="4">
        <f t="shared" si="66"/>
        <v>7.7405757666943104E-2</v>
      </c>
      <c r="F17006" s="4"/>
    </row>
    <row r="17007" spans="1:6" ht="13.2" x14ac:dyDescent="0.25">
      <c r="A17007" s="5">
        <v>44920.541666666664</v>
      </c>
      <c r="B17007" s="6">
        <v>260.26</v>
      </c>
      <c r="C17007" s="6">
        <v>256.89064000000002</v>
      </c>
      <c r="D17007" s="6">
        <v>1.3115931355069801E-2</v>
      </c>
      <c r="E17007" s="4">
        <f t="shared" si="66"/>
        <v>7.0038334080597342E-2</v>
      </c>
      <c r="F17007" s="4"/>
    </row>
    <row r="17008" spans="1:6" ht="13.2" x14ac:dyDescent="0.25">
      <c r="A17008" s="5">
        <v>44920.583333333336</v>
      </c>
      <c r="B17008" s="6">
        <v>248.19</v>
      </c>
      <c r="C17008" s="6">
        <v>258.02294999999998</v>
      </c>
      <c r="D17008" s="6">
        <v>3.8108819389903001E-2</v>
      </c>
      <c r="E17008" s="4">
        <f t="shared" si="66"/>
        <v>6.3759293304557832E-2</v>
      </c>
      <c r="F17008" s="4"/>
    </row>
    <row r="17009" spans="1:6" ht="13.2" x14ac:dyDescent="0.25">
      <c r="A17009" s="5">
        <v>44920.625</v>
      </c>
      <c r="B17009" s="6">
        <v>243.05</v>
      </c>
      <c r="C17009" s="6">
        <v>239.30805000000001</v>
      </c>
      <c r="D17009" s="6">
        <v>1.5636540433972002E-2</v>
      </c>
      <c r="E17009" s="4">
        <f t="shared" si="66"/>
        <v>5.881397295243062E-2</v>
      </c>
      <c r="F17009" s="4"/>
    </row>
    <row r="17010" spans="1:6" ht="13.2" x14ac:dyDescent="0.25">
      <c r="A17010" s="5">
        <v>44920.666666666664</v>
      </c>
      <c r="B17010" s="6">
        <v>217.65</v>
      </c>
      <c r="C17010" s="6">
        <v>197.57793000000001</v>
      </c>
      <c r="D17010" s="6">
        <v>0.101590648307733</v>
      </c>
      <c r="E17010" s="4">
        <f t="shared" si="66"/>
        <v>6.245038499563843E-2</v>
      </c>
      <c r="F17010" s="4"/>
    </row>
    <row r="17011" spans="1:6" ht="13.2" x14ac:dyDescent="0.25">
      <c r="A17011" s="5">
        <v>44920.708333333336</v>
      </c>
      <c r="B17011" s="6">
        <v>157.75</v>
      </c>
      <c r="C17011" s="6">
        <v>153.24827999999999</v>
      </c>
      <c r="D17011" s="6">
        <v>2.9375337850447599E-2</v>
      </c>
      <c r="E17011" s="4">
        <f t="shared" si="66"/>
        <v>5.5515944830911094E-2</v>
      </c>
      <c r="F17011" s="4"/>
    </row>
    <row r="17012" spans="1:6" ht="13.2" x14ac:dyDescent="0.25">
      <c r="A17012" s="5">
        <v>44920.75</v>
      </c>
      <c r="B17012" s="6">
        <v>119.68</v>
      </c>
      <c r="C17012" s="6">
        <v>130.59209999999999</v>
      </c>
      <c r="D17012" s="6">
        <v>8.3558653241658398E-2</v>
      </c>
      <c r="E17012" s="4">
        <f t="shared" si="66"/>
        <v>4.991144468762674E-2</v>
      </c>
      <c r="F17012" s="4"/>
    </row>
    <row r="17013" spans="1:6" ht="13.2" x14ac:dyDescent="0.25">
      <c r="A17013" s="5">
        <v>44920.791666666664</v>
      </c>
      <c r="B17013" s="6">
        <v>122.96</v>
      </c>
      <c r="C17013" s="6">
        <v>126.10457</v>
      </c>
      <c r="D17013" s="6">
        <v>2.4936209686928799E-2</v>
      </c>
      <c r="E17013" s="4">
        <f t="shared" si="66"/>
        <v>4.4609695392265662E-2</v>
      </c>
      <c r="F17013" s="4"/>
    </row>
    <row r="17014" spans="1:6" ht="13.2" x14ac:dyDescent="0.25">
      <c r="A17014" s="5">
        <v>44920.833333333336</v>
      </c>
      <c r="B17014" s="6">
        <v>116.99</v>
      </c>
      <c r="C17014" s="6">
        <v>126.75479</v>
      </c>
      <c r="D17014" s="6">
        <v>7.7036852019556804E-2</v>
      </c>
      <c r="E17014" s="4">
        <f t="shared" si="66"/>
        <v>4.3908367704791514E-2</v>
      </c>
      <c r="F17014" s="4"/>
    </row>
    <row r="17015" spans="1:6" ht="13.2" x14ac:dyDescent="0.25">
      <c r="A17015" s="5">
        <v>44920.875</v>
      </c>
      <c r="B17015" s="6">
        <v>112.6</v>
      </c>
      <c r="C17015" s="6">
        <v>129.76889</v>
      </c>
      <c r="D17015" s="6">
        <v>0.13230358986656901</v>
      </c>
      <c r="E17015" s="4">
        <f t="shared" si="66"/>
        <v>4.8367737873690787E-2</v>
      </c>
      <c r="F17015" s="4"/>
    </row>
    <row r="17016" spans="1:6" ht="13.2" x14ac:dyDescent="0.25">
      <c r="A17016" s="5">
        <v>44920.916666666664</v>
      </c>
      <c r="B17016" s="6">
        <v>108.19</v>
      </c>
      <c r="C17016" s="6">
        <v>135.93319</v>
      </c>
      <c r="D17016" s="6">
        <v>0.20409430544519699</v>
      </c>
      <c r="E17016" s="4">
        <f t="shared" si="66"/>
        <v>5.5830158418484571E-2</v>
      </c>
      <c r="F17016" s="4"/>
    </row>
    <row r="17017" spans="1:6" ht="13.2" x14ac:dyDescent="0.25">
      <c r="A17017" s="5">
        <v>44920.958333333336</v>
      </c>
      <c r="B17017" s="6">
        <v>124.46</v>
      </c>
      <c r="C17017" s="6">
        <v>153.66728000000001</v>
      </c>
      <c r="D17017" s="6">
        <v>0.19006830862106699</v>
      </c>
      <c r="E17017" s="4">
        <f t="shared" si="66"/>
        <v>6.097652334309963E-2</v>
      </c>
      <c r="F17017" s="4"/>
    </row>
    <row r="17018" spans="1:6" ht="13.2" x14ac:dyDescent="0.25">
      <c r="A17018" s="5">
        <v>44921</v>
      </c>
      <c r="B17018" s="6">
        <v>170.27</v>
      </c>
      <c r="C17018" s="6">
        <v>200.97951</v>
      </c>
      <c r="D17018" s="6">
        <v>0.15279920823769499</v>
      </c>
      <c r="E17018" s="4">
        <f t="shared" si="66"/>
        <v>6.5804533409064933E-2</v>
      </c>
      <c r="F17018" s="4"/>
    </row>
    <row r="17019" spans="1:6" ht="13.2" x14ac:dyDescent="0.25">
      <c r="A17019" s="5">
        <v>44921.041666666664</v>
      </c>
      <c r="B17019" s="6">
        <v>237.64</v>
      </c>
      <c r="C17019" s="6">
        <v>238.80403999999999</v>
      </c>
      <c r="D17019" s="6">
        <v>4.87445689779787E-3</v>
      </c>
      <c r="E17019" s="4">
        <f t="shared" si="66"/>
        <v>6.1987100452630846E-2</v>
      </c>
      <c r="F17019" s="4"/>
    </row>
    <row r="17020" spans="1:6" ht="13.2" x14ac:dyDescent="0.25">
      <c r="A17020" s="5">
        <v>44921.083333333336</v>
      </c>
      <c r="B17020" s="6">
        <v>254.09</v>
      </c>
      <c r="C17020" s="6">
        <v>259.41365999999999</v>
      </c>
      <c r="D17020" s="6">
        <v>2.0521895415992999E-2</v>
      </c>
      <c r="E17020" s="4">
        <f t="shared" si="66"/>
        <v>6.1198377957502111E-2</v>
      </c>
      <c r="F17020" s="4"/>
    </row>
    <row r="17021" spans="1:6" ht="13.2" x14ac:dyDescent="0.25">
      <c r="A17021" s="5">
        <v>44921.125</v>
      </c>
      <c r="B17021" s="6">
        <v>256</v>
      </c>
      <c r="C17021" s="6">
        <v>259.73307999999997</v>
      </c>
      <c r="D17021" s="6">
        <v>1.43727552917016E-2</v>
      </c>
      <c r="E17021" s="4">
        <f t="shared" si="66"/>
        <v>6.1059184230479652E-2</v>
      </c>
      <c r="F17021" s="4"/>
    </row>
    <row r="17022" spans="1:6" ht="13.2" x14ac:dyDescent="0.25">
      <c r="A17022" s="5">
        <v>44921.166666666664</v>
      </c>
      <c r="B17022" s="6">
        <v>256.61</v>
      </c>
      <c r="C17022" s="6">
        <v>252.98643000000001</v>
      </c>
      <c r="D17022" s="6">
        <v>1.43231793104476E-2</v>
      </c>
      <c r="E17022" s="4">
        <f t="shared" si="66"/>
        <v>6.1404981649962852E-2</v>
      </c>
      <c r="F17022" s="4"/>
    </row>
    <row r="17023" spans="1:6" ht="13.2" x14ac:dyDescent="0.25">
      <c r="A17023" s="5">
        <v>44921.208333333336</v>
      </c>
      <c r="B17023" s="6">
        <v>256.89</v>
      </c>
      <c r="C17023" s="6">
        <v>250.39561</v>
      </c>
      <c r="D17023" s="6">
        <v>2.5936517018009898E-2</v>
      </c>
      <c r="E17023" s="4">
        <f t="shared" si="66"/>
        <v>6.1750305143762285E-2</v>
      </c>
      <c r="F17023" s="4"/>
    </row>
    <row r="17024" spans="1:6" ht="13.2" x14ac:dyDescent="0.25">
      <c r="A17024" s="5">
        <v>44921.25</v>
      </c>
      <c r="B17024" s="6">
        <v>248.45</v>
      </c>
      <c r="C17024" s="6">
        <v>249.38369</v>
      </c>
      <c r="D17024" s="6">
        <v>3.7439898334971802E-3</v>
      </c>
      <c r="E17024" s="4">
        <f t="shared" si="66"/>
        <v>6.0266480325562623E-2</v>
      </c>
      <c r="F17024" s="4"/>
    </row>
    <row r="17025" spans="1:6" ht="13.2" x14ac:dyDescent="0.25">
      <c r="A17025" s="5">
        <v>44921.291666666664</v>
      </c>
      <c r="B17025" s="6">
        <v>257.42</v>
      </c>
      <c r="C17025" s="6">
        <v>246.07229000000001</v>
      </c>
      <c r="D17025" s="6">
        <v>4.61153508995263E-2</v>
      </c>
      <c r="E17025" s="4">
        <f t="shared" si="66"/>
        <v>5.9350416192712883E-2</v>
      </c>
      <c r="F17025" s="4"/>
    </row>
    <row r="17026" spans="1:6" ht="13.2" x14ac:dyDescent="0.25">
      <c r="A17026" s="5">
        <v>44921.333333333336</v>
      </c>
      <c r="B17026" s="6">
        <v>254.78</v>
      </c>
      <c r="C17026" s="6">
        <v>242.65294</v>
      </c>
      <c r="D17026" s="6">
        <v>4.9976975345940498E-2</v>
      </c>
      <c r="E17026" s="4">
        <f t="shared" si="66"/>
        <v>5.9282083658353413E-2</v>
      </c>
      <c r="F17026" s="4"/>
    </row>
    <row r="17027" spans="1:6" ht="13.2" x14ac:dyDescent="0.25">
      <c r="A17027" s="5">
        <v>44921.375</v>
      </c>
      <c r="B17027" s="6">
        <v>251.39</v>
      </c>
      <c r="C17027" s="6">
        <v>238.85739000000001</v>
      </c>
      <c r="D17027" s="6">
        <v>5.2469006715680701E-2</v>
      </c>
      <c r="E17027" s="4">
        <f t="shared" si="66"/>
        <v>5.9576296651433609E-2</v>
      </c>
      <c r="F17027" s="4"/>
    </row>
    <row r="17028" spans="1:6" ht="13.2" x14ac:dyDescent="0.25">
      <c r="A17028" s="5">
        <v>44921.416666666664</v>
      </c>
      <c r="B17028" s="6">
        <v>251.11</v>
      </c>
      <c r="C17028" s="6">
        <v>238.55135999999999</v>
      </c>
      <c r="D17028" s="6">
        <v>5.2645434509365298E-2</v>
      </c>
      <c r="E17028" s="4">
        <f t="shared" si="66"/>
        <v>6.0149636190091671E-2</v>
      </c>
      <c r="F17028" s="4"/>
    </row>
    <row r="17029" spans="1:6" ht="13.2" x14ac:dyDescent="0.25">
      <c r="A17029" s="5">
        <v>44921.458333333336</v>
      </c>
      <c r="B17029" s="6">
        <v>254.01</v>
      </c>
      <c r="C17029" s="6">
        <v>242.01321999999999</v>
      </c>
      <c r="D17029" s="6">
        <v>4.9570763117816399E-2</v>
      </c>
      <c r="E17029" s="4">
        <f t="shared" si="66"/>
        <v>6.0347736620213789E-2</v>
      </c>
      <c r="F17029" s="4"/>
    </row>
    <row r="17030" spans="1:6" ht="13.2" x14ac:dyDescent="0.25">
      <c r="A17030" s="5">
        <v>44921.5</v>
      </c>
      <c r="B17030" s="6">
        <v>261.25</v>
      </c>
      <c r="C17030" s="6">
        <v>246.92876000000001</v>
      </c>
      <c r="D17030" s="6">
        <v>5.7997456432373397E-2</v>
      </c>
      <c r="E17030" s="4">
        <f t="shared" si="66"/>
        <v>6.063217438516446E-2</v>
      </c>
      <c r="F17030" s="4"/>
    </row>
    <row r="17031" spans="1:6" ht="13.2" x14ac:dyDescent="0.25">
      <c r="A17031" s="5">
        <v>44921.541666666664</v>
      </c>
      <c r="B17031" s="6">
        <v>264.5</v>
      </c>
      <c r="C17031" s="6">
        <v>251.58843999999999</v>
      </c>
      <c r="D17031" s="6">
        <v>5.1320163994816301E-2</v>
      </c>
      <c r="E17031" s="4">
        <f t="shared" si="66"/>
        <v>6.2224017411820563E-2</v>
      </c>
      <c r="F17031" s="4"/>
    </row>
    <row r="17032" spans="1:6" ht="13.2" x14ac:dyDescent="0.25">
      <c r="A17032" s="5">
        <v>44921.583333333336</v>
      </c>
      <c r="B17032" s="6">
        <v>262.04000000000002</v>
      </c>
      <c r="C17032" s="6">
        <v>251.90170000000001</v>
      </c>
      <c r="D17032" s="6">
        <v>4.0247048749571801E-2</v>
      </c>
      <c r="E17032" s="4">
        <f t="shared" si="66"/>
        <v>6.2313110301806758E-2</v>
      </c>
      <c r="F17032" s="4"/>
    </row>
    <row r="17033" spans="1:6" ht="13.2" x14ac:dyDescent="0.25">
      <c r="A17033" s="5">
        <v>44921.625</v>
      </c>
      <c r="B17033" s="6">
        <v>262.88</v>
      </c>
      <c r="C17033" s="6">
        <v>232.46513999999999</v>
      </c>
      <c r="D17033" s="6">
        <v>0.13083621914236199</v>
      </c>
      <c r="E17033" s="4">
        <f t="shared" si="66"/>
        <v>6.7113096914656348E-2</v>
      </c>
      <c r="F17033" s="4"/>
    </row>
    <row r="17034" spans="1:6" ht="13.2" x14ac:dyDescent="0.25">
      <c r="A17034" s="5">
        <v>44921.666666666664</v>
      </c>
      <c r="B17034" s="6">
        <v>229.8</v>
      </c>
      <c r="C17034" s="6">
        <v>193.56550999999999</v>
      </c>
      <c r="D17034" s="6">
        <v>0.187194970839588</v>
      </c>
      <c r="E17034" s="4">
        <f t="shared" si="66"/>
        <v>7.0679943686816973E-2</v>
      </c>
      <c r="F17034" s="4"/>
    </row>
    <row r="17035" spans="1:6" ht="13.2" x14ac:dyDescent="0.25">
      <c r="A17035" s="5">
        <v>44921.708333333336</v>
      </c>
      <c r="B17035" s="6">
        <v>172.06</v>
      </c>
      <c r="C17035" s="6">
        <v>154.07310000000001</v>
      </c>
      <c r="D17035" s="6">
        <v>0.116742637098883</v>
      </c>
      <c r="E17035" s="4">
        <f t="shared" si="66"/>
        <v>7.432024782216845E-2</v>
      </c>
      <c r="F17035" s="4"/>
    </row>
    <row r="17036" spans="1:6" ht="13.2" x14ac:dyDescent="0.25">
      <c r="A17036" s="5">
        <v>44921.75</v>
      </c>
      <c r="B17036" s="6">
        <v>150.71</v>
      </c>
      <c r="C17036" s="6">
        <v>133.62398999999999</v>
      </c>
      <c r="D17036" s="6">
        <v>0.12786633597754399</v>
      </c>
      <c r="E17036" s="4">
        <f t="shared" si="66"/>
        <v>7.6166401269497017E-2</v>
      </c>
      <c r="F17036" s="4"/>
    </row>
    <row r="17037" spans="1:6" ht="13.2" x14ac:dyDescent="0.25">
      <c r="A17037" s="5">
        <v>44921.791666666664</v>
      </c>
      <c r="B17037" s="6">
        <v>149.65</v>
      </c>
      <c r="C17037" s="6">
        <v>128.92581000000001</v>
      </c>
      <c r="D17037" s="6">
        <v>0.160745082772797</v>
      </c>
      <c r="E17037" s="4">
        <f t="shared" si="66"/>
        <v>8.1825104314741506E-2</v>
      </c>
      <c r="F17037" s="4"/>
    </row>
    <row r="17038" spans="1:6" ht="13.2" x14ac:dyDescent="0.25">
      <c r="A17038" s="5">
        <v>44921.833333333336</v>
      </c>
      <c r="B17038" s="6">
        <v>153.85</v>
      </c>
      <c r="C17038" s="6">
        <v>129.34614999999999</v>
      </c>
      <c r="D17038" s="6">
        <v>0.18944398422372799</v>
      </c>
      <c r="E17038" s="4">
        <f t="shared" si="66"/>
        <v>8.6508734823248654E-2</v>
      </c>
      <c r="F17038" s="4"/>
    </row>
    <row r="17039" spans="1:6" ht="13.2" x14ac:dyDescent="0.25">
      <c r="A17039" s="5">
        <v>44921.875</v>
      </c>
      <c r="B17039" s="6">
        <v>157.19999999999999</v>
      </c>
      <c r="C17039" s="6">
        <v>132.43102999999999</v>
      </c>
      <c r="D17039" s="6">
        <v>0.187032978600257</v>
      </c>
      <c r="E17039" s="4">
        <f t="shared" si="66"/>
        <v>8.8789126020485665E-2</v>
      </c>
      <c r="F17039" s="4"/>
    </row>
    <row r="17040" spans="1:6" ht="13.2" x14ac:dyDescent="0.25">
      <c r="A17040" s="5">
        <v>44921.916666666664</v>
      </c>
      <c r="B17040" s="6">
        <v>170.23</v>
      </c>
      <c r="C17040" s="6">
        <v>140.19817</v>
      </c>
      <c r="D17040" s="6">
        <v>0.214209857375456</v>
      </c>
      <c r="E17040" s="4">
        <f t="shared" si="66"/>
        <v>8.9210607350913115E-2</v>
      </c>
      <c r="F17040" s="4"/>
    </row>
    <row r="17041" spans="1:6" ht="13.2" x14ac:dyDescent="0.25">
      <c r="A17041" s="5">
        <v>44921.958333333336</v>
      </c>
      <c r="B17041" s="6">
        <v>209.83</v>
      </c>
      <c r="C17041" s="6">
        <v>160.41446999999999</v>
      </c>
      <c r="D17041" s="6">
        <v>0.308049080609748</v>
      </c>
      <c r="E17041" s="4">
        <f t="shared" si="66"/>
        <v>9.4126472850441512E-2</v>
      </c>
      <c r="F17041" s="4"/>
    </row>
    <row r="17042" spans="1:6" ht="13.2" x14ac:dyDescent="0.25">
      <c r="A17042" s="5">
        <v>44922</v>
      </c>
      <c r="B17042" s="6">
        <v>234.94</v>
      </c>
      <c r="C17042" s="6">
        <v>252.93944999999999</v>
      </c>
      <c r="D17042" s="6">
        <v>7.1161101994963602E-2</v>
      </c>
      <c r="E17042" s="4">
        <f t="shared" si="66"/>
        <v>9.0724885090327681E-2</v>
      </c>
      <c r="F17042" s="4"/>
    </row>
    <row r="17043" spans="1:6" ht="13.2" x14ac:dyDescent="0.25">
      <c r="A17043" s="5">
        <v>44922.041666666664</v>
      </c>
      <c r="B17043" s="6">
        <v>263.39</v>
      </c>
      <c r="C17043" s="6">
        <v>265.70272999999997</v>
      </c>
      <c r="D17043" s="6">
        <v>8.7042011198002599E-3</v>
      </c>
      <c r="E17043" s="4">
        <f t="shared" si="66"/>
        <v>9.0884457766244445E-2</v>
      </c>
      <c r="F17043" s="4"/>
    </row>
    <row r="17044" spans="1:6" ht="13.2" x14ac:dyDescent="0.25">
      <c r="A17044" s="5">
        <v>44922.083333333336</v>
      </c>
      <c r="B17044" s="6">
        <v>267.54000000000002</v>
      </c>
      <c r="C17044" s="6">
        <v>269.56155999999999</v>
      </c>
      <c r="D17044" s="6">
        <v>7.4994372342998897E-3</v>
      </c>
      <c r="E17044" s="4">
        <f t="shared" si="66"/>
        <v>9.0341855342007227E-2</v>
      </c>
      <c r="F17044" s="4"/>
    </row>
    <row r="17045" spans="1:6" ht="13.2" x14ac:dyDescent="0.25">
      <c r="A17045" s="5">
        <v>44922.125</v>
      </c>
      <c r="B17045" s="6">
        <v>258.64</v>
      </c>
      <c r="C17045" s="6">
        <v>265.93889000000001</v>
      </c>
      <c r="D17045" s="6">
        <v>2.7445741388181399E-2</v>
      </c>
      <c r="E17045" s="4">
        <f t="shared" si="66"/>
        <v>9.0886563096027231E-2</v>
      </c>
      <c r="F17045" s="4"/>
    </row>
    <row r="17046" spans="1:6" ht="13.2" x14ac:dyDescent="0.25">
      <c r="A17046" s="5">
        <v>44922.166666666664</v>
      </c>
      <c r="B17046" s="6">
        <v>243.85</v>
      </c>
      <c r="C17046" s="6">
        <v>261.02467000000001</v>
      </c>
      <c r="D17046" s="6">
        <v>6.5797114119519801E-2</v>
      </c>
      <c r="E17046" s="4">
        <f t="shared" si="66"/>
        <v>9.3031310379738594E-2</v>
      </c>
      <c r="F17046" s="4"/>
    </row>
    <row r="17047" spans="1:6" ht="13.2" x14ac:dyDescent="0.25">
      <c r="A17047" s="5">
        <v>44922.208333333336</v>
      </c>
      <c r="B17047" s="6">
        <v>241.89</v>
      </c>
      <c r="C17047" s="6">
        <v>260.16327999999999</v>
      </c>
      <c r="D17047" s="6">
        <v>7.0237736855101096E-2</v>
      </c>
      <c r="E17047" s="4">
        <f t="shared" si="66"/>
        <v>9.4877194539617363E-2</v>
      </c>
      <c r="F17047" s="4"/>
    </row>
    <row r="17048" spans="1:6" ht="13.2" x14ac:dyDescent="0.25">
      <c r="A17048" s="5">
        <v>44922.25</v>
      </c>
      <c r="B17048" s="6">
        <v>229.9</v>
      </c>
      <c r="C17048" s="6">
        <v>259.83229</v>
      </c>
      <c r="D17048" s="6">
        <v>0.115198499770755</v>
      </c>
      <c r="E17048" s="4">
        <f t="shared" si="66"/>
        <v>9.9521132453669781E-2</v>
      </c>
      <c r="F17048" s="4"/>
    </row>
    <row r="17049" spans="1:6" ht="13.2" x14ac:dyDescent="0.25">
      <c r="A17049" s="5">
        <v>44922.291666666664</v>
      </c>
      <c r="B17049" s="6">
        <v>227.12</v>
      </c>
      <c r="C17049" s="6">
        <v>257.99493000000001</v>
      </c>
      <c r="D17049" s="6">
        <v>0.119672623024026</v>
      </c>
      <c r="E17049" s="4">
        <f t="shared" si="66"/>
        <v>0.10258601879219059</v>
      </c>
      <c r="F17049" s="4"/>
    </row>
    <row r="17050" spans="1:6" ht="13.2" x14ac:dyDescent="0.25">
      <c r="A17050" s="5">
        <v>44922.333333333336</v>
      </c>
      <c r="B17050" s="6">
        <v>219.08</v>
      </c>
      <c r="C17050" s="6">
        <v>256.94270999999998</v>
      </c>
      <c r="D17050" s="6">
        <v>0.14735856876421899</v>
      </c>
      <c r="E17050" s="4">
        <f t="shared" si="66"/>
        <v>0.10664358518461887</v>
      </c>
      <c r="F17050" s="4"/>
    </row>
    <row r="17051" spans="1:6" ht="13.2" x14ac:dyDescent="0.25">
      <c r="A17051" s="5">
        <v>44922.375</v>
      </c>
      <c r="B17051" s="6">
        <v>209.47</v>
      </c>
      <c r="C17051" s="6">
        <v>253.64689999999999</v>
      </c>
      <c r="D17051" s="6">
        <v>0.17416692259988101</v>
      </c>
      <c r="E17051" s="4">
        <f t="shared" si="66"/>
        <v>0.11171433167979387</v>
      </c>
      <c r="F17051" s="4"/>
    </row>
    <row r="17052" spans="1:6" ht="13.2" x14ac:dyDescent="0.25">
      <c r="A17052" s="5">
        <v>44922.416666666664</v>
      </c>
      <c r="B17052" s="6">
        <v>219.6</v>
      </c>
      <c r="C17052" s="6">
        <v>251.64537999999999</v>
      </c>
      <c r="D17052" s="6">
        <v>0.12734340682113801</v>
      </c>
      <c r="E17052" s="4">
        <f t="shared" si="66"/>
        <v>0.11482674719278439</v>
      </c>
      <c r="F17052" s="4"/>
    </row>
    <row r="17053" spans="1:6" ht="13.2" x14ac:dyDescent="0.25">
      <c r="A17053" s="5">
        <v>44922.458333333336</v>
      </c>
      <c r="B17053" s="6">
        <v>213.23</v>
      </c>
      <c r="C17053" s="6">
        <v>253.51948999999999</v>
      </c>
      <c r="D17053" s="6">
        <v>0.15892068100957399</v>
      </c>
      <c r="E17053" s="4">
        <f t="shared" si="66"/>
        <v>0.11938299377160762</v>
      </c>
      <c r="F17053" s="4"/>
    </row>
    <row r="17054" spans="1:6" ht="13.2" x14ac:dyDescent="0.25">
      <c r="A17054" s="5">
        <v>44922.5</v>
      </c>
      <c r="B17054" s="6">
        <v>212.25</v>
      </c>
      <c r="C17054" s="6">
        <v>254.23872</v>
      </c>
      <c r="D17054" s="6">
        <v>0.165154701848719</v>
      </c>
      <c r="E17054" s="4">
        <f t="shared" si="66"/>
        <v>0.12384787899728868</v>
      </c>
      <c r="F17054" s="4"/>
    </row>
    <row r="17055" spans="1:6" ht="13.2" x14ac:dyDescent="0.25">
      <c r="A17055" s="5">
        <v>44922.541666666664</v>
      </c>
      <c r="B17055" s="6">
        <v>203.31</v>
      </c>
      <c r="C17055" s="6">
        <v>249.25631000000001</v>
      </c>
      <c r="D17055" s="6">
        <v>0.18433358818478801</v>
      </c>
      <c r="E17055" s="4">
        <f t="shared" si="66"/>
        <v>0.12939010500520418</v>
      </c>
      <c r="F17055" s="4"/>
    </row>
    <row r="17056" spans="1:6" ht="13.2" x14ac:dyDescent="0.25">
      <c r="A17056" s="5">
        <v>44922.583333333336</v>
      </c>
      <c r="B17056" s="6">
        <v>198.42</v>
      </c>
      <c r="C17056" s="6">
        <v>240.86106000000001</v>
      </c>
      <c r="D17056" s="6">
        <v>0.17620556847171501</v>
      </c>
      <c r="E17056" s="4">
        <f t="shared" si="66"/>
        <v>0.13505504332696014</v>
      </c>
      <c r="F17056" s="4"/>
    </row>
    <row r="17057" spans="1:6" ht="13.2" x14ac:dyDescent="0.25">
      <c r="A17057" s="5">
        <v>44922.625</v>
      </c>
      <c r="B17057" s="6">
        <v>197</v>
      </c>
      <c r="C17057" s="6">
        <v>223.27248</v>
      </c>
      <c r="D17057" s="6">
        <v>0.117670032598733</v>
      </c>
      <c r="E17057" s="4">
        <f t="shared" si="66"/>
        <v>0.1345064522209756</v>
      </c>
      <c r="F17057" s="4"/>
    </row>
    <row r="17058" spans="1:6" ht="13.2" x14ac:dyDescent="0.25">
      <c r="A17058" s="5">
        <v>44922.666666666664</v>
      </c>
      <c r="B17058" s="6">
        <v>202.21</v>
      </c>
      <c r="C17058" s="6">
        <v>198.62028000000001</v>
      </c>
      <c r="D17058" s="6">
        <v>1.8073280331696199E-2</v>
      </c>
      <c r="E17058" s="4">
        <f t="shared" si="66"/>
        <v>0.1274597151164801</v>
      </c>
      <c r="F17058" s="4"/>
    </row>
    <row r="17059" spans="1:6" ht="13.2" x14ac:dyDescent="0.25">
      <c r="A17059" s="5">
        <v>44922.708333333336</v>
      </c>
      <c r="B17059" s="6">
        <v>205.01</v>
      </c>
      <c r="C17059" s="6">
        <v>177.85475</v>
      </c>
      <c r="D17059" s="6">
        <v>0.15268217463969799</v>
      </c>
      <c r="E17059" s="4">
        <f t="shared" si="66"/>
        <v>0.12895719584734741</v>
      </c>
      <c r="F17059" s="4"/>
    </row>
    <row r="17060" spans="1:6" ht="13.2" x14ac:dyDescent="0.25">
      <c r="A17060" s="5">
        <v>44922.75</v>
      </c>
      <c r="B17060" s="6">
        <v>190.2</v>
      </c>
      <c r="C17060" s="6">
        <v>169.64215999999999</v>
      </c>
      <c r="D17060" s="6">
        <v>0.12118355484273401</v>
      </c>
      <c r="E17060" s="4">
        <f t="shared" si="66"/>
        <v>0.12867874663339698</v>
      </c>
      <c r="F17060" s="4"/>
    </row>
    <row r="17061" spans="1:6" ht="13.2" x14ac:dyDescent="0.25">
      <c r="A17061" s="5">
        <v>44922.791666666664</v>
      </c>
      <c r="B17061" s="6">
        <v>176.63</v>
      </c>
      <c r="C17061" s="6">
        <v>170.00894</v>
      </c>
      <c r="D17061" s="6">
        <v>3.8945363696756101E-2</v>
      </c>
      <c r="E17061" s="4">
        <f t="shared" si="66"/>
        <v>0.12360375833856196</v>
      </c>
      <c r="F17061" s="4"/>
    </row>
    <row r="17062" spans="1:6" ht="13.2" x14ac:dyDescent="0.25">
      <c r="A17062" s="5">
        <v>44922.833333333336</v>
      </c>
      <c r="B17062" s="6">
        <v>172.88</v>
      </c>
      <c r="C17062" s="6">
        <v>174.02955</v>
      </c>
      <c r="D17062" s="6">
        <v>6.6054874014212202E-3</v>
      </c>
      <c r="E17062" s="4">
        <f t="shared" si="66"/>
        <v>0.11598548763763251</v>
      </c>
      <c r="F17062" s="4"/>
    </row>
    <row r="17063" spans="1:6" ht="13.2" x14ac:dyDescent="0.25">
      <c r="A17063" s="5">
        <v>44922.875</v>
      </c>
      <c r="B17063" s="6">
        <v>177.68</v>
      </c>
      <c r="C17063" s="6">
        <v>188.63417000000001</v>
      </c>
      <c r="D17063" s="6">
        <v>5.80709740976409E-2</v>
      </c>
      <c r="E17063" s="4">
        <f t="shared" si="66"/>
        <v>0.11061207078335689</v>
      </c>
      <c r="F17063" s="4"/>
    </row>
    <row r="17064" spans="1:6" ht="13.2" x14ac:dyDescent="0.25">
      <c r="A17064" s="5">
        <v>44922.916666666664</v>
      </c>
      <c r="B17064" s="6">
        <v>200.73</v>
      </c>
      <c r="C17064" s="6">
        <v>212.67420000000001</v>
      </c>
      <c r="D17064" s="6">
        <v>5.61619604070452E-2</v>
      </c>
      <c r="E17064" s="4">
        <f t="shared" si="66"/>
        <v>0.10402674174300643</v>
      </c>
      <c r="F17064" s="4"/>
    </row>
    <row r="17065" spans="1:6" ht="13.2" x14ac:dyDescent="0.25">
      <c r="A17065" s="5">
        <v>44922.958333333336</v>
      </c>
      <c r="B17065" s="6">
        <v>202.97</v>
      </c>
      <c r="C17065" s="6">
        <v>235.05296999999999</v>
      </c>
      <c r="D17065" s="6">
        <v>0.13649251060303499</v>
      </c>
      <c r="E17065" s="4">
        <f t="shared" si="66"/>
        <v>9.6878551326060047E-2</v>
      </c>
      <c r="F17065" s="4"/>
    </row>
    <row r="17066" spans="1:6" ht="13.2" x14ac:dyDescent="0.25">
      <c r="A17066" s="5">
        <v>44923</v>
      </c>
      <c r="B17066" s="6">
        <v>201.65</v>
      </c>
      <c r="C17066" s="6">
        <v>241.22836000000001</v>
      </c>
      <c r="D17066" s="6">
        <v>0.16407009524087399</v>
      </c>
      <c r="E17066" s="4">
        <f t="shared" si="66"/>
        <v>0.10074975937797298</v>
      </c>
      <c r="F17066" s="4"/>
    </row>
    <row r="17067" spans="1:6" ht="13.2" x14ac:dyDescent="0.25">
      <c r="A17067" s="5">
        <v>44923.041666666664</v>
      </c>
      <c r="B17067" s="6">
        <v>197.83</v>
      </c>
      <c r="C17067" s="6">
        <v>257.48363000000001</v>
      </c>
      <c r="D17067" s="6">
        <v>0.23167931103037401</v>
      </c>
      <c r="E17067" s="4">
        <f t="shared" si="66"/>
        <v>0.11004038895758021</v>
      </c>
      <c r="F17067" s="4"/>
    </row>
    <row r="17068" spans="1:6" ht="13.2" x14ac:dyDescent="0.25">
      <c r="A17068" s="5">
        <v>44923.083333333336</v>
      </c>
      <c r="B17068" s="6">
        <v>207.35</v>
      </c>
      <c r="C17068" s="6">
        <v>267.05480999999997</v>
      </c>
      <c r="D17068" s="6">
        <v>0.223567626435936</v>
      </c>
      <c r="E17068" s="4">
        <f t="shared" si="66"/>
        <v>0.11904323017431505</v>
      </c>
      <c r="F17068" s="4"/>
    </row>
    <row r="17069" spans="1:6" ht="13.2" x14ac:dyDescent="0.25">
      <c r="A17069" s="5">
        <v>44923.125</v>
      </c>
      <c r="B17069" s="6">
        <v>204.27</v>
      </c>
      <c r="C17069" s="6">
        <v>269.10545000000002</v>
      </c>
      <c r="D17069" s="6">
        <v>0.24092953152751001</v>
      </c>
      <c r="E17069" s="4">
        <f t="shared" si="66"/>
        <v>0.12793838809678706</v>
      </c>
      <c r="F17069" s="4"/>
    </row>
    <row r="17070" spans="1:6" ht="13.2" x14ac:dyDescent="0.25">
      <c r="A17070" s="5">
        <v>44923.166666666664</v>
      </c>
      <c r="B17070" s="6">
        <v>183.82</v>
      </c>
      <c r="C17070" s="6">
        <v>265.47971000000001</v>
      </c>
      <c r="D17070" s="6">
        <v>0.30759303601770499</v>
      </c>
      <c r="E17070" s="4">
        <f t="shared" si="66"/>
        <v>0.13801321817587811</v>
      </c>
      <c r="F17070" s="4"/>
    </row>
    <row r="17071" spans="1:6" ht="13.2" x14ac:dyDescent="0.25">
      <c r="A17071" s="5">
        <v>44923.208333333336</v>
      </c>
      <c r="B17071" s="6">
        <v>187.22</v>
      </c>
      <c r="C17071" s="6">
        <v>262.31741</v>
      </c>
      <c r="D17071" s="6">
        <v>0.28628450547754303</v>
      </c>
      <c r="E17071" s="4">
        <f t="shared" si="66"/>
        <v>0.14701516686847987</v>
      </c>
      <c r="F17071" s="4"/>
    </row>
    <row r="17072" spans="1:6" ht="13.2" x14ac:dyDescent="0.25">
      <c r="A17072" s="5">
        <v>44923.25</v>
      </c>
      <c r="B17072" s="6">
        <v>184.79</v>
      </c>
      <c r="C17072" s="6">
        <v>260.52314000000001</v>
      </c>
      <c r="D17072" s="6">
        <v>0.29069640416586401</v>
      </c>
      <c r="E17072" s="4">
        <f t="shared" si="66"/>
        <v>0.15432757955160939</v>
      </c>
      <c r="F17072" s="4"/>
    </row>
    <row r="17073" spans="1:6" ht="13.2" x14ac:dyDescent="0.25">
      <c r="A17073" s="5">
        <v>44923.291666666664</v>
      </c>
      <c r="B17073" s="6">
        <v>184.23</v>
      </c>
      <c r="C17073" s="6">
        <v>258.05932999999999</v>
      </c>
      <c r="D17073" s="6">
        <v>0.28609440317464901</v>
      </c>
      <c r="E17073" s="4">
        <f t="shared" si="66"/>
        <v>0.1612618203912187</v>
      </c>
      <c r="F17073" s="4"/>
    </row>
    <row r="17074" spans="1:6" ht="13.2" x14ac:dyDescent="0.25">
      <c r="A17074" s="5">
        <v>44923.333333333336</v>
      </c>
      <c r="B17074" s="6">
        <v>179.7</v>
      </c>
      <c r="C17074" s="6">
        <v>256.79851000000002</v>
      </c>
      <c r="D17074" s="6">
        <v>0.30022958466542499</v>
      </c>
      <c r="E17074" s="4">
        <f t="shared" si="66"/>
        <v>0.16763144605376898</v>
      </c>
      <c r="F17074" s="4"/>
    </row>
    <row r="17075" spans="1:6" ht="13.2" x14ac:dyDescent="0.25">
      <c r="A17075" s="5">
        <v>44923.375</v>
      </c>
      <c r="B17075" s="6">
        <v>174.56</v>
      </c>
      <c r="C17075" s="6">
        <v>253.26647</v>
      </c>
      <c r="D17075" s="6">
        <v>0.31076545584577298</v>
      </c>
      <c r="E17075" s="4">
        <f t="shared" si="66"/>
        <v>0.17332305160568109</v>
      </c>
      <c r="F17075" s="4"/>
    </row>
    <row r="17076" spans="1:6" ht="13.2" x14ac:dyDescent="0.25">
      <c r="A17076" s="5">
        <v>44923.416666666664</v>
      </c>
      <c r="B17076" s="6">
        <v>169.16</v>
      </c>
      <c r="C17076" s="6">
        <v>248.31648999999999</v>
      </c>
      <c r="D17076" s="6">
        <v>0.31877258735414599</v>
      </c>
      <c r="E17076" s="4">
        <f t="shared" si="66"/>
        <v>0.18129926746122307</v>
      </c>
      <c r="F17076" s="4"/>
    </row>
    <row r="17077" spans="1:6" ht="13.2" x14ac:dyDescent="0.25">
      <c r="A17077" s="5">
        <v>44923.458333333336</v>
      </c>
      <c r="B17077" s="6">
        <v>162.81</v>
      </c>
      <c r="C17077" s="6">
        <v>245.01196999999999</v>
      </c>
      <c r="D17077" s="6">
        <v>0.33550185323598603</v>
      </c>
      <c r="E17077" s="4">
        <f t="shared" si="66"/>
        <v>0.18865681630399025</v>
      </c>
      <c r="F17077" s="4"/>
    </row>
    <row r="17078" spans="1:6" ht="13.2" x14ac:dyDescent="0.25">
      <c r="A17078" s="5">
        <v>44923.5</v>
      </c>
      <c r="B17078" s="6">
        <v>164.29</v>
      </c>
      <c r="C17078" s="6">
        <v>245.55126999999999</v>
      </c>
      <c r="D17078" s="6">
        <v>0.33093402449109699</v>
      </c>
      <c r="E17078" s="4">
        <f t="shared" si="66"/>
        <v>0.19556428808075602</v>
      </c>
      <c r="F17078" s="4"/>
    </row>
    <row r="17079" spans="1:6" ht="13.2" x14ac:dyDescent="0.25">
      <c r="A17079" s="5">
        <v>44923.541666666664</v>
      </c>
      <c r="B17079" s="6">
        <v>164.1</v>
      </c>
      <c r="C17079" s="6">
        <v>247.23223999999999</v>
      </c>
      <c r="D17079" s="6">
        <v>0.33625161508062201</v>
      </c>
      <c r="E17079" s="4">
        <f t="shared" si="66"/>
        <v>0.20189420586808246</v>
      </c>
      <c r="F17079" s="4"/>
    </row>
    <row r="17080" spans="1:6" ht="13.2" x14ac:dyDescent="0.25">
      <c r="A17080" s="5">
        <v>44923.583333333336</v>
      </c>
      <c r="B17080" s="6">
        <v>161.63</v>
      </c>
      <c r="C17080" s="6">
        <v>241.50275999999999</v>
      </c>
      <c r="D17080" s="6">
        <v>0.330732286455028</v>
      </c>
      <c r="E17080" s="4">
        <f t="shared" si="66"/>
        <v>0.20833281911738713</v>
      </c>
      <c r="F17080" s="4"/>
    </row>
    <row r="17081" spans="1:6" ht="13.2" x14ac:dyDescent="0.25">
      <c r="A17081" s="5">
        <v>44923.625</v>
      </c>
      <c r="B17081" s="6">
        <v>158.44</v>
      </c>
      <c r="C17081" s="6">
        <v>222.17139</v>
      </c>
      <c r="D17081" s="6">
        <v>0.286856872075202</v>
      </c>
      <c r="E17081" s="4">
        <f t="shared" si="66"/>
        <v>0.21538227076224001</v>
      </c>
      <c r="F17081" s="4"/>
    </row>
    <row r="17082" spans="1:6" ht="13.2" x14ac:dyDescent="0.25">
      <c r="A17082" s="5">
        <v>44923.666666666664</v>
      </c>
      <c r="B17082" s="6">
        <v>161.49</v>
      </c>
      <c r="C17082" s="6">
        <v>199.0865</v>
      </c>
      <c r="D17082" s="6">
        <v>0.18884504976479999</v>
      </c>
      <c r="E17082" s="4">
        <f t="shared" si="66"/>
        <v>0.22249776115528599</v>
      </c>
      <c r="F17082" s="4"/>
    </row>
    <row r="17083" spans="1:6" ht="13.2" x14ac:dyDescent="0.25">
      <c r="A17083" s="5">
        <v>44923.708333333336</v>
      </c>
      <c r="B17083" s="6">
        <v>114.95</v>
      </c>
      <c r="C17083" s="6">
        <v>183.02627000000001</v>
      </c>
      <c r="D17083" s="6">
        <v>0.371948081551353</v>
      </c>
      <c r="E17083" s="4">
        <f t="shared" si="66"/>
        <v>0.23163384060993827</v>
      </c>
      <c r="F17083" s="4"/>
    </row>
    <row r="17084" spans="1:6" ht="13.2" x14ac:dyDescent="0.25">
      <c r="A17084" s="5">
        <v>44923.75</v>
      </c>
      <c r="B17084" s="6">
        <v>90.67</v>
      </c>
      <c r="C17084" s="6">
        <v>179.78641999999999</v>
      </c>
      <c r="D17084" s="6">
        <v>0.49567937333642798</v>
      </c>
      <c r="E17084" s="4">
        <f t="shared" si="66"/>
        <v>0.24723783304717553</v>
      </c>
      <c r="F17084" s="4"/>
    </row>
    <row r="17085" spans="1:6" ht="13.2" x14ac:dyDescent="0.25">
      <c r="A17085" s="5">
        <v>44923.791666666664</v>
      </c>
      <c r="B17085" s="6">
        <v>88.85</v>
      </c>
      <c r="C17085" s="6">
        <v>185.97071</v>
      </c>
      <c r="D17085" s="6">
        <v>0.52223659306349901</v>
      </c>
      <c r="E17085" s="4">
        <f t="shared" si="66"/>
        <v>0.26737496760412316</v>
      </c>
      <c r="F17085" s="4"/>
    </row>
    <row r="17086" spans="1:6" ht="13.2" x14ac:dyDescent="0.25">
      <c r="A17086" s="5">
        <v>44923.833333333336</v>
      </c>
      <c r="B17086" s="6">
        <v>97.32</v>
      </c>
      <c r="C17086" s="6">
        <v>193.32405</v>
      </c>
      <c r="D17086" s="6">
        <v>0.49659651760864698</v>
      </c>
      <c r="E17086" s="4">
        <f t="shared" si="66"/>
        <v>0.28779126052942422</v>
      </c>
      <c r="F17086" s="4"/>
    </row>
    <row r="17087" spans="1:6" ht="13.2" x14ac:dyDescent="0.25">
      <c r="A17087" s="5">
        <v>44923.875</v>
      </c>
      <c r="B17087" s="6">
        <v>101.89</v>
      </c>
      <c r="C17087" s="6">
        <v>198.00386</v>
      </c>
      <c r="D17087" s="6">
        <v>0.48541407223071298</v>
      </c>
      <c r="E17087" s="4">
        <f t="shared" si="66"/>
        <v>0.30559722295163555</v>
      </c>
      <c r="F17087" s="4"/>
    </row>
    <row r="17088" spans="1:6" ht="13.2" x14ac:dyDescent="0.25">
      <c r="A17088" s="5">
        <v>44923.916666666664</v>
      </c>
      <c r="B17088" s="6">
        <v>97.71</v>
      </c>
      <c r="C17088" s="6">
        <v>205.01824999999999</v>
      </c>
      <c r="D17088" s="6">
        <v>0.52340828194563105</v>
      </c>
      <c r="E17088" s="4">
        <f t="shared" si="66"/>
        <v>0.32506581968240994</v>
      </c>
      <c r="F17088" s="4"/>
    </row>
    <row r="17089" spans="1:6" ht="13.2" x14ac:dyDescent="0.25">
      <c r="A17089" s="5">
        <v>44923.958333333336</v>
      </c>
      <c r="B17089" s="6">
        <v>105.85</v>
      </c>
      <c r="C17089" s="6">
        <v>219.17178000000001</v>
      </c>
      <c r="D17089" s="6">
        <v>0.51704548824670704</v>
      </c>
      <c r="E17089" s="4">
        <f t="shared" si="66"/>
        <v>0.34092219375089622</v>
      </c>
      <c r="F17089" s="4"/>
    </row>
    <row r="17090" spans="1:6" ht="13.2" x14ac:dyDescent="0.25">
      <c r="A17090" s="5">
        <v>44921</v>
      </c>
      <c r="B17090" s="6">
        <v>170.27</v>
      </c>
      <c r="C17090" s="6">
        <v>182.90511000000001</v>
      </c>
      <c r="D17090" s="6">
        <v>6.9080136689456006E-2</v>
      </c>
      <c r="E17090" s="4">
        <f t="shared" si="66"/>
        <v>0.33696427881125385</v>
      </c>
      <c r="F17090" s="4"/>
    </row>
    <row r="17091" spans="1:6" ht="13.2" x14ac:dyDescent="0.25">
      <c r="A17091" s="5">
        <v>44921.041666666664</v>
      </c>
      <c r="B17091" s="6">
        <v>237.64</v>
      </c>
      <c r="C17091" s="6">
        <v>226.8569</v>
      </c>
      <c r="D17091" s="6">
        <v>4.7532607560096203E-2</v>
      </c>
      <c r="E17091" s="4">
        <f t="shared" si="66"/>
        <v>0.32929149949999231</v>
      </c>
      <c r="F17091" s="4"/>
    </row>
    <row r="17092" spans="1:6" ht="13.2" x14ac:dyDescent="0.25">
      <c r="A17092" s="5">
        <v>44921.083333333336</v>
      </c>
      <c r="B17092" s="6">
        <v>254.09</v>
      </c>
      <c r="C17092" s="6">
        <v>256.21906000000001</v>
      </c>
      <c r="D17092" s="6">
        <v>8.3095301340969999E-3</v>
      </c>
      <c r="E17092" s="4">
        <f t="shared" si="66"/>
        <v>0.32032241215408236</v>
      </c>
      <c r="F17092" s="4"/>
    </row>
    <row r="17093" spans="1:6" ht="13.2" x14ac:dyDescent="0.25">
      <c r="A17093" s="5">
        <v>44921.125</v>
      </c>
      <c r="B17093" s="6">
        <v>256</v>
      </c>
      <c r="C17093" s="6">
        <v>260.89328999999998</v>
      </c>
      <c r="D17093" s="6">
        <v>1.8755905910803498E-2</v>
      </c>
      <c r="E17093" s="4">
        <f t="shared" si="66"/>
        <v>0.31106517775338621</v>
      </c>
      <c r="F17093" s="4"/>
    </row>
    <row r="17094" spans="1:6" ht="13.2" x14ac:dyDescent="0.25">
      <c r="A17094" s="5">
        <v>44921.166666666664</v>
      </c>
      <c r="B17094" s="6">
        <v>256.61</v>
      </c>
      <c r="C17094" s="6">
        <v>254.94631000000001</v>
      </c>
      <c r="D17094" s="6">
        <v>6.5256484786934202E-3</v>
      </c>
      <c r="E17094" s="4">
        <f t="shared" si="66"/>
        <v>0.29852070327259411</v>
      </c>
      <c r="F17094" s="4"/>
    </row>
    <row r="17095" spans="1:6" ht="13.2" x14ac:dyDescent="0.25">
      <c r="A17095" s="5">
        <v>44921.208333333336</v>
      </c>
      <c r="B17095" s="6">
        <v>256.89</v>
      </c>
      <c r="C17095" s="6">
        <v>252.89685</v>
      </c>
      <c r="D17095" s="6">
        <v>1.5789639135481402E-2</v>
      </c>
      <c r="E17095" s="4">
        <f t="shared" si="66"/>
        <v>0.28725008384167489</v>
      </c>
      <c r="F17095" s="4"/>
    </row>
    <row r="17096" spans="1:6" ht="13.2" x14ac:dyDescent="0.25">
      <c r="A17096" s="5">
        <v>44921.25</v>
      </c>
      <c r="B17096" s="6">
        <v>248.45</v>
      </c>
      <c r="C17096" s="6">
        <v>252.19172</v>
      </c>
      <c r="D17096" s="6">
        <v>1.4836807489159399E-2</v>
      </c>
      <c r="E17096" s="4">
        <f t="shared" si="66"/>
        <v>0.27575593398014553</v>
      </c>
      <c r="F17096" s="4"/>
    </row>
    <row r="17097" spans="1:6" ht="13.2" x14ac:dyDescent="0.25">
      <c r="A17097" s="5">
        <v>44921.291666666664</v>
      </c>
      <c r="B17097" s="6">
        <v>257.42</v>
      </c>
      <c r="C17097" s="6">
        <v>249.16123999999999</v>
      </c>
      <c r="D17097" s="6">
        <v>3.3146246984482902E-2</v>
      </c>
      <c r="E17097" s="4">
        <f t="shared" si="66"/>
        <v>0.26521642747222191</v>
      </c>
      <c r="F17097" s="4"/>
    </row>
    <row r="17098" spans="1:6" ht="13.2" x14ac:dyDescent="0.25">
      <c r="A17098" s="5">
        <v>44921.333333333336</v>
      </c>
      <c r="B17098" s="6">
        <v>254.78</v>
      </c>
      <c r="C17098" s="6">
        <v>245.28729000000001</v>
      </c>
      <c r="D17098" s="6">
        <v>3.8700374568939003E-2</v>
      </c>
      <c r="E17098" s="4">
        <f t="shared" si="66"/>
        <v>0.25431937705153507</v>
      </c>
      <c r="F17098" s="4"/>
    </row>
    <row r="17099" spans="1:6" ht="13.2" x14ac:dyDescent="0.25">
      <c r="A17099" s="5">
        <v>44921.375</v>
      </c>
      <c r="B17099" s="6">
        <v>251.39</v>
      </c>
      <c r="C17099" s="6">
        <v>239.39818</v>
      </c>
      <c r="D17099" s="6">
        <v>5.0091525340752299E-2</v>
      </c>
      <c r="E17099" s="4">
        <f t="shared" si="66"/>
        <v>0.24345796328049252</v>
      </c>
      <c r="F17099" s="4"/>
    </row>
    <row r="17100" spans="1:6" ht="13.2" x14ac:dyDescent="0.25">
      <c r="A17100" s="5">
        <v>44921.416666666664</v>
      </c>
      <c r="B17100" s="6">
        <v>251.11</v>
      </c>
      <c r="C17100" s="6">
        <v>235.45748</v>
      </c>
      <c r="D17100" s="6">
        <v>6.6477055645036198E-2</v>
      </c>
      <c r="E17100" s="4">
        <f t="shared" si="66"/>
        <v>0.23294564945927965</v>
      </c>
      <c r="F17100" s="4"/>
    </row>
    <row r="17101" spans="1:6" ht="13.2" x14ac:dyDescent="0.25">
      <c r="A17101" s="5">
        <v>44921.458333333336</v>
      </c>
      <c r="B17101" s="6">
        <v>254.01</v>
      </c>
      <c r="C17101" s="6">
        <v>235.94746000000001</v>
      </c>
      <c r="D17101" s="6">
        <v>7.6553229265532097E-2</v>
      </c>
      <c r="E17101" s="4">
        <f t="shared" si="66"/>
        <v>0.2221561234605107</v>
      </c>
      <c r="F17101" s="4"/>
    </row>
    <row r="17102" spans="1:6" ht="13.2" x14ac:dyDescent="0.25">
      <c r="A17102" s="5">
        <v>44921.5</v>
      </c>
      <c r="B17102" s="6">
        <v>261.25</v>
      </c>
      <c r="C17102" s="6">
        <v>239.30768</v>
      </c>
      <c r="D17102" s="6">
        <v>9.1690830816629001E-2</v>
      </c>
      <c r="E17102" s="4">
        <f t="shared" si="66"/>
        <v>0.21218765705740786</v>
      </c>
      <c r="F17102" s="4"/>
    </row>
    <row r="17103" spans="1:6" ht="13.2" x14ac:dyDescent="0.25">
      <c r="A17103" s="5">
        <v>44921.541666666664</v>
      </c>
      <c r="B17103" s="6">
        <v>264.5</v>
      </c>
      <c r="C17103" s="6">
        <v>243.62392</v>
      </c>
      <c r="D17103" s="6">
        <v>8.5689779558591694E-2</v>
      </c>
      <c r="E17103" s="4">
        <f t="shared" si="66"/>
        <v>0.20174758057732325</v>
      </c>
      <c r="F17103" s="4"/>
    </row>
    <row r="17104" spans="1:6" ht="13.2" x14ac:dyDescent="0.25">
      <c r="A17104" s="5">
        <v>44921.583333333336</v>
      </c>
      <c r="B17104" s="6">
        <v>262.04000000000002</v>
      </c>
      <c r="C17104" s="6">
        <v>245.08734000000001</v>
      </c>
      <c r="D17104" s="6">
        <v>6.9169872258599704E-2</v>
      </c>
      <c r="E17104" s="4">
        <f t="shared" si="66"/>
        <v>0.1908491466524721</v>
      </c>
      <c r="F17104" s="4"/>
    </row>
    <row r="17105" spans="1:6" ht="13.2" x14ac:dyDescent="0.25">
      <c r="A17105" s="5">
        <v>44921.625</v>
      </c>
      <c r="B17105" s="6">
        <v>262.88</v>
      </c>
      <c r="C17105" s="6">
        <v>227.54562999999999</v>
      </c>
      <c r="D17105" s="6">
        <v>0.155284766400479</v>
      </c>
      <c r="E17105" s="4">
        <f t="shared" si="66"/>
        <v>0.18536697558269197</v>
      </c>
      <c r="F17105" s="4"/>
    </row>
    <row r="17106" spans="1:6" ht="13.2" x14ac:dyDescent="0.25">
      <c r="A17106" s="5">
        <v>44921.666666666664</v>
      </c>
      <c r="B17106" s="6">
        <v>229.8</v>
      </c>
      <c r="C17106" s="6">
        <v>188.3201</v>
      </c>
      <c r="D17106" s="6">
        <v>0.220262733505345</v>
      </c>
      <c r="E17106" s="4">
        <f t="shared" si="66"/>
        <v>0.18667604573854801</v>
      </c>
      <c r="F17106" s="4"/>
    </row>
    <row r="17107" spans="1:6" ht="13.2" x14ac:dyDescent="0.25">
      <c r="A17107" s="5">
        <v>44921.708333333336</v>
      </c>
      <c r="B17107" s="6">
        <v>172.06</v>
      </c>
      <c r="C17107" s="6">
        <v>144.21029999999999</v>
      </c>
      <c r="D17107" s="6">
        <v>0.19311866073366399</v>
      </c>
      <c r="E17107" s="4">
        <f t="shared" si="66"/>
        <v>0.17922481987114433</v>
      </c>
      <c r="F17107" s="4"/>
    </row>
    <row r="17108" spans="1:6" ht="13.2" x14ac:dyDescent="0.25">
      <c r="A17108" s="5">
        <v>44921.75</v>
      </c>
      <c r="B17108" s="6">
        <v>150.71</v>
      </c>
      <c r="C17108" s="6">
        <v>119.65898</v>
      </c>
      <c r="D17108" s="6">
        <v>0.259495944224161</v>
      </c>
      <c r="E17108" s="4">
        <f t="shared" si="66"/>
        <v>0.16938384365813317</v>
      </c>
      <c r="F17108" s="4"/>
    </row>
    <row r="17109" spans="1:6" ht="13.2" x14ac:dyDescent="0.25">
      <c r="A17109" s="5">
        <v>44921.791666666664</v>
      </c>
      <c r="B17109" s="6">
        <v>149.65</v>
      </c>
      <c r="C17109" s="6">
        <v>115.23027</v>
      </c>
      <c r="D17109" s="6">
        <v>0.29870389091338501</v>
      </c>
      <c r="E17109" s="4">
        <f t="shared" si="66"/>
        <v>0.16006998106854506</v>
      </c>
      <c r="F17109" s="4"/>
    </row>
    <row r="17110" spans="1:6" ht="13.2" x14ac:dyDescent="0.25">
      <c r="A17110" s="5">
        <v>44921.833333333336</v>
      </c>
      <c r="B17110" s="6">
        <v>153.85</v>
      </c>
      <c r="C17110" s="6">
        <v>118.80192</v>
      </c>
      <c r="D17110" s="6">
        <v>0.29501274053483301</v>
      </c>
      <c r="E17110" s="4">
        <f t="shared" ref="E17110:E17364" si="67">AVERAGE(D17087:D17110)</f>
        <v>0.15167065702380284</v>
      </c>
      <c r="F17110" s="4"/>
    </row>
    <row r="17111" spans="1:6" ht="13.2" x14ac:dyDescent="0.25">
      <c r="A17111" s="5">
        <v>44921.875</v>
      </c>
      <c r="B17111" s="6">
        <v>157.19999999999999</v>
      </c>
      <c r="C17111" s="6">
        <v>123.88155999999999</v>
      </c>
      <c r="D17111" s="6">
        <v>0.26895399121548003</v>
      </c>
      <c r="E17111" s="4">
        <f t="shared" si="67"/>
        <v>0.14265148698150146</v>
      </c>
      <c r="F17111" s="4"/>
    </row>
    <row r="17112" spans="1:6" ht="13.2" x14ac:dyDescent="0.25">
      <c r="A17112" s="5">
        <v>44921.916666666664</v>
      </c>
      <c r="B17112" s="6">
        <v>170.23</v>
      </c>
      <c r="C17112" s="6">
        <v>128.82974999999999</v>
      </c>
      <c r="D17112" s="6">
        <v>0.32135628610627498</v>
      </c>
      <c r="E17112" s="4">
        <f t="shared" si="67"/>
        <v>0.1342326538215283</v>
      </c>
      <c r="F17112" s="4"/>
    </row>
    <row r="17113" spans="1:6" ht="13.2" x14ac:dyDescent="0.25">
      <c r="A17113" s="5">
        <v>44921.958333333336</v>
      </c>
      <c r="B17113" s="6">
        <v>209.83</v>
      </c>
      <c r="C17113" s="6">
        <v>143.81169</v>
      </c>
      <c r="D17113" s="6">
        <v>0.459060803749681</v>
      </c>
      <c r="E17113" s="4">
        <f t="shared" si="67"/>
        <v>0.13181662530081886</v>
      </c>
      <c r="F17113" s="4"/>
    </row>
    <row r="17114" spans="1:6" ht="13.2" x14ac:dyDescent="0.25">
      <c r="A17114" s="5">
        <v>44922</v>
      </c>
      <c r="B17114" s="6">
        <v>234.94</v>
      </c>
      <c r="C17114" s="6">
        <v>253.67372</v>
      </c>
      <c r="D17114" s="6">
        <v>7.3849667990834797E-2</v>
      </c>
      <c r="E17114" s="4">
        <f t="shared" si="67"/>
        <v>0.13201535577170964</v>
      </c>
      <c r="F17114" s="4"/>
    </row>
    <row r="17115" spans="1:6" ht="13.2" x14ac:dyDescent="0.25">
      <c r="A17115" s="5">
        <v>44922.041666666664</v>
      </c>
      <c r="B17115" s="6">
        <v>263.39</v>
      </c>
      <c r="C17115" s="6">
        <v>269.11376000000001</v>
      </c>
      <c r="D17115" s="6">
        <v>2.1268923595731501E-2</v>
      </c>
      <c r="E17115" s="4">
        <f t="shared" si="67"/>
        <v>0.13092103560652776</v>
      </c>
      <c r="F17115" s="4"/>
    </row>
    <row r="17116" spans="1:6" ht="13.2" x14ac:dyDescent="0.25">
      <c r="A17116" s="5">
        <v>44922.083333333336</v>
      </c>
      <c r="B17116" s="6">
        <v>267.54000000000002</v>
      </c>
      <c r="C17116" s="6">
        <v>274.04937000000001</v>
      </c>
      <c r="D17116" s="6">
        <v>2.37525450250076E-2</v>
      </c>
      <c r="E17116" s="4">
        <f t="shared" si="67"/>
        <v>0.13156449456031574</v>
      </c>
      <c r="F17116" s="4"/>
    </row>
    <row r="17117" spans="1:6" ht="13.2" x14ac:dyDescent="0.25">
      <c r="A17117" s="5">
        <v>44922.125</v>
      </c>
      <c r="B17117" s="6">
        <v>258.64</v>
      </c>
      <c r="C17117" s="6">
        <v>270.14170999999999</v>
      </c>
      <c r="D17117" s="6">
        <v>4.2576579529314401E-2</v>
      </c>
      <c r="E17117" s="4">
        <f t="shared" si="67"/>
        <v>0.13255702262775368</v>
      </c>
      <c r="F17117" s="4"/>
    </row>
    <row r="17118" spans="1:6" ht="13.2" x14ac:dyDescent="0.25">
      <c r="A17118" s="5">
        <v>44922.166666666664</v>
      </c>
      <c r="B17118" s="6">
        <v>243.85</v>
      </c>
      <c r="C17118" s="6">
        <v>265.85759000000002</v>
      </c>
      <c r="D17118" s="6">
        <v>8.2779618968185198E-2</v>
      </c>
      <c r="E17118" s="4">
        <f t="shared" si="67"/>
        <v>0.13573427139814917</v>
      </c>
      <c r="F17118" s="4"/>
    </row>
    <row r="17119" spans="1:6" ht="13.2" x14ac:dyDescent="0.25">
      <c r="A17119" s="5">
        <v>44922.208333333336</v>
      </c>
      <c r="B17119" s="6">
        <v>241.89</v>
      </c>
      <c r="C17119" s="6">
        <v>266.22460999999998</v>
      </c>
      <c r="D17119" s="6">
        <v>9.1406312887452407E-2</v>
      </c>
      <c r="E17119" s="4">
        <f t="shared" si="67"/>
        <v>0.13888496613781462</v>
      </c>
      <c r="F17119" s="4"/>
    </row>
    <row r="17120" spans="1:6" ht="13.2" x14ac:dyDescent="0.25">
      <c r="A17120" s="5">
        <v>44922.25</v>
      </c>
      <c r="B17120" s="6">
        <v>229.9</v>
      </c>
      <c r="C17120" s="6">
        <v>265.46418</v>
      </c>
      <c r="D17120" s="6">
        <v>0.133969788315696</v>
      </c>
      <c r="E17120" s="4">
        <f t="shared" si="67"/>
        <v>0.14384884033892031</v>
      </c>
      <c r="F17120" s="4"/>
    </row>
    <row r="17121" spans="1:6" ht="13.2" x14ac:dyDescent="0.25">
      <c r="A17121" s="5">
        <v>44922.291666666664</v>
      </c>
      <c r="B17121" s="6">
        <v>227.12</v>
      </c>
      <c r="C17121" s="6">
        <v>261.92347000000001</v>
      </c>
      <c r="D17121" s="6">
        <v>0.132876484875524</v>
      </c>
      <c r="E17121" s="4">
        <f t="shared" si="67"/>
        <v>0.14800426691771371</v>
      </c>
      <c r="F17121" s="4"/>
    </row>
    <row r="17122" spans="1:6" ht="13.2" x14ac:dyDescent="0.25">
      <c r="A17122" s="5">
        <v>44922.333333333336</v>
      </c>
      <c r="B17122" s="6">
        <v>219.08</v>
      </c>
      <c r="C17122" s="6">
        <v>259.13225</v>
      </c>
      <c r="D17122" s="6">
        <v>0.154562969294636</v>
      </c>
      <c r="E17122" s="4">
        <f t="shared" si="67"/>
        <v>0.1528318750312844</v>
      </c>
      <c r="F17122" s="4"/>
    </row>
    <row r="17123" spans="1:6" ht="13.2" x14ac:dyDescent="0.25">
      <c r="A17123" s="5">
        <v>44922.375</v>
      </c>
      <c r="B17123" s="6">
        <v>209.47</v>
      </c>
      <c r="C17123" s="6">
        <v>254.43879999999999</v>
      </c>
      <c r="D17123" s="6">
        <v>0.17673719574215799</v>
      </c>
      <c r="E17123" s="4">
        <f t="shared" si="67"/>
        <v>0.15810877796467632</v>
      </c>
      <c r="F17123" s="4"/>
    </row>
    <row r="17124" spans="1:6" ht="13.2" x14ac:dyDescent="0.25">
      <c r="A17124" s="5">
        <v>44922.416666666664</v>
      </c>
      <c r="B17124" s="6">
        <v>219.6</v>
      </c>
      <c r="C17124" s="6">
        <v>251.44646</v>
      </c>
      <c r="D17124" s="6">
        <v>0.12665304574182501</v>
      </c>
      <c r="E17124" s="4">
        <f t="shared" si="67"/>
        <v>0.16061611088537586</v>
      </c>
      <c r="F17124" s="4"/>
    </row>
    <row r="17125" spans="1:6" ht="13.2" x14ac:dyDescent="0.25">
      <c r="A17125" s="5">
        <v>44922.458333333336</v>
      </c>
      <c r="B17125" s="6">
        <v>213.23</v>
      </c>
      <c r="C17125" s="6">
        <v>252.32257000000001</v>
      </c>
      <c r="D17125" s="6">
        <v>0.154930928295475</v>
      </c>
      <c r="E17125" s="4">
        <f t="shared" si="67"/>
        <v>0.16388184834495681</v>
      </c>
      <c r="F17125" s="4"/>
    </row>
    <row r="17126" spans="1:6" ht="13.2" x14ac:dyDescent="0.25">
      <c r="A17126" s="5">
        <v>44922.5</v>
      </c>
      <c r="B17126" s="6">
        <v>212.25</v>
      </c>
      <c r="C17126" s="6">
        <v>252.31233</v>
      </c>
      <c r="D17126" s="6">
        <v>0.15878070643634401</v>
      </c>
      <c r="E17126" s="4">
        <f t="shared" si="67"/>
        <v>0.16667725982911161</v>
      </c>
      <c r="F17126" s="4"/>
    </row>
    <row r="17127" spans="1:6" ht="13.2" x14ac:dyDescent="0.25">
      <c r="A17127" s="5">
        <v>44922.541666666664</v>
      </c>
      <c r="B17127" s="6">
        <v>203.31</v>
      </c>
      <c r="C17127" s="6">
        <v>248.85078999999999</v>
      </c>
      <c r="D17127" s="6">
        <v>0.183004401955083</v>
      </c>
      <c r="E17127" s="4">
        <f t="shared" si="67"/>
        <v>0.17073203576229876</v>
      </c>
      <c r="F17127" s="4"/>
    </row>
    <row r="17128" spans="1:6" ht="13.2" x14ac:dyDescent="0.25">
      <c r="A17128" s="5">
        <v>44922.583333333336</v>
      </c>
      <c r="B17128" s="6">
        <v>198.42</v>
      </c>
      <c r="C17128" s="6">
        <v>244.30976999999999</v>
      </c>
      <c r="D17128" s="6">
        <v>0.18783436290738501</v>
      </c>
      <c r="E17128" s="4">
        <f t="shared" si="67"/>
        <v>0.17567638953933143</v>
      </c>
      <c r="F17128" s="4"/>
    </row>
    <row r="17129" spans="1:6" ht="13.2" x14ac:dyDescent="0.25">
      <c r="A17129" s="5">
        <v>44922.625</v>
      </c>
      <c r="B17129" s="6">
        <v>197</v>
      </c>
      <c r="C17129" s="6">
        <v>229.84280999999999</v>
      </c>
      <c r="D17129" s="6">
        <v>0.142892483780545</v>
      </c>
      <c r="E17129" s="4">
        <f t="shared" si="67"/>
        <v>0.17516004443016753</v>
      </c>
      <c r="F17129" s="4"/>
    </row>
    <row r="17130" spans="1:6" ht="13.2" x14ac:dyDescent="0.25">
      <c r="A17130" s="5">
        <v>44922.666666666664</v>
      </c>
      <c r="B17130" s="6">
        <v>202.21</v>
      </c>
      <c r="C17130" s="6">
        <v>205.76212000000001</v>
      </c>
      <c r="D17130" s="6">
        <v>1.7263235818137899E-2</v>
      </c>
      <c r="E17130" s="4">
        <f t="shared" si="67"/>
        <v>0.16670173202653393</v>
      </c>
      <c r="F17130" s="4"/>
    </row>
    <row r="17131" spans="1:6" ht="13.2" x14ac:dyDescent="0.25">
      <c r="A17131" s="5">
        <v>44922.708333333336</v>
      </c>
      <c r="B17131" s="6">
        <v>205.01</v>
      </c>
      <c r="C17131" s="6">
        <v>184.08545000000001</v>
      </c>
      <c r="D17131" s="6">
        <v>0.113667592957509</v>
      </c>
      <c r="E17131" s="4">
        <f t="shared" si="67"/>
        <v>0.16339127086919411</v>
      </c>
      <c r="F17131" s="4"/>
    </row>
    <row r="17132" spans="1:6" ht="13.2" x14ac:dyDescent="0.25">
      <c r="A17132" s="5">
        <v>44922.75</v>
      </c>
      <c r="B17132" s="6">
        <v>190.2</v>
      </c>
      <c r="C17132" s="6">
        <v>175.74392</v>
      </c>
      <c r="D17132" s="6">
        <v>8.2256501391342496E-2</v>
      </c>
      <c r="E17132" s="4">
        <f t="shared" si="67"/>
        <v>0.15600629408449337</v>
      </c>
      <c r="F17132" s="4"/>
    </row>
    <row r="17133" spans="1:6" ht="13.2" x14ac:dyDescent="0.25">
      <c r="A17133" s="5">
        <v>44922.791666666664</v>
      </c>
      <c r="B17133" s="6">
        <v>176.63</v>
      </c>
      <c r="C17133" s="6">
        <v>176.14592999999999</v>
      </c>
      <c r="D17133" s="6">
        <v>2.7481191305413701E-3</v>
      </c>
      <c r="E17133" s="4">
        <f t="shared" si="67"/>
        <v>0.14367480359354154</v>
      </c>
      <c r="F17133" s="4"/>
    </row>
    <row r="17134" spans="1:6" ht="13.2" x14ac:dyDescent="0.25">
      <c r="A17134" s="5">
        <v>44922.833333333336</v>
      </c>
      <c r="B17134" s="6">
        <v>172.88</v>
      </c>
      <c r="C17134" s="6">
        <v>178.34243000000001</v>
      </c>
      <c r="D17134" s="6">
        <v>3.0628886238681399E-2</v>
      </c>
      <c r="E17134" s="4">
        <f t="shared" si="67"/>
        <v>0.13265880966453519</v>
      </c>
      <c r="F17134" s="4"/>
    </row>
    <row r="17135" spans="1:6" ht="13.2" x14ac:dyDescent="0.25">
      <c r="A17135" s="5">
        <v>44922.875</v>
      </c>
      <c r="B17135" s="6">
        <v>177.68</v>
      </c>
      <c r="C17135" s="6">
        <v>189.37027</v>
      </c>
      <c r="D17135" s="6">
        <v>6.17323405622223E-2</v>
      </c>
      <c r="E17135" s="4">
        <f t="shared" si="67"/>
        <v>0.12402457422064944</v>
      </c>
      <c r="F17135" s="4"/>
    </row>
    <row r="17136" spans="1:6" ht="13.2" x14ac:dyDescent="0.25">
      <c r="A17136" s="5">
        <v>44922.916666666664</v>
      </c>
      <c r="B17136" s="6">
        <v>200.73</v>
      </c>
      <c r="C17136" s="6">
        <v>210.42868999999999</v>
      </c>
      <c r="D17136" s="6">
        <v>4.6090150539833702E-2</v>
      </c>
      <c r="E17136" s="4">
        <f t="shared" si="67"/>
        <v>0.11255515190538107</v>
      </c>
      <c r="F17136" s="4"/>
    </row>
    <row r="17137" spans="1:6" ht="13.2" x14ac:dyDescent="0.25">
      <c r="A17137" s="5">
        <v>44922.958333333336</v>
      </c>
      <c r="B17137" s="6">
        <v>202.97</v>
      </c>
      <c r="C17137" s="6">
        <v>232.74447000000001</v>
      </c>
      <c r="D17137" s="6">
        <v>0.12792772262215299</v>
      </c>
      <c r="E17137" s="4">
        <f t="shared" si="67"/>
        <v>9.8757940191734062E-2</v>
      </c>
      <c r="F17137" s="4"/>
    </row>
    <row r="17138" spans="1:6" ht="13.2" x14ac:dyDescent="0.25">
      <c r="A17138" s="5">
        <v>44923</v>
      </c>
      <c r="B17138" s="6">
        <v>201.65</v>
      </c>
      <c r="C17138" s="6">
        <v>223.88435000000001</v>
      </c>
      <c r="D17138" s="6">
        <v>9.9311765203775895E-2</v>
      </c>
      <c r="E17138" s="4">
        <f t="shared" si="67"/>
        <v>9.9818860908939974E-2</v>
      </c>
      <c r="F17138" s="4"/>
    </row>
    <row r="17139" spans="1:6" ht="13.2" x14ac:dyDescent="0.25">
      <c r="A17139" s="5">
        <v>44923.041666666664</v>
      </c>
      <c r="B17139" s="6">
        <v>197.83</v>
      </c>
      <c r="C17139" s="6">
        <v>249.48557</v>
      </c>
      <c r="D17139" s="6">
        <v>0.207048327484431</v>
      </c>
      <c r="E17139" s="4">
        <f t="shared" si="67"/>
        <v>0.10755966940430245</v>
      </c>
      <c r="F17139" s="4"/>
    </row>
    <row r="17140" spans="1:6" ht="13.2" x14ac:dyDescent="0.25">
      <c r="A17140" s="5">
        <v>44923.083333333336</v>
      </c>
      <c r="B17140" s="6">
        <v>207.35</v>
      </c>
      <c r="C17140" s="6">
        <v>264.86617999999999</v>
      </c>
      <c r="D17140" s="6">
        <v>0.21715184626440401</v>
      </c>
      <c r="E17140" s="4">
        <f t="shared" si="67"/>
        <v>0.11561797362261066</v>
      </c>
      <c r="F17140" s="4"/>
    </row>
    <row r="17141" spans="1:6" ht="13.2" x14ac:dyDescent="0.25">
      <c r="A17141" s="5">
        <v>44923.125</v>
      </c>
      <c r="B17141" s="6">
        <v>204.27</v>
      </c>
      <c r="C17141" s="6">
        <v>266.09417999999999</v>
      </c>
      <c r="D17141" s="6">
        <v>0.23233946717662099</v>
      </c>
      <c r="E17141" s="4">
        <f t="shared" si="67"/>
        <v>0.1235247606079151</v>
      </c>
      <c r="F17141" s="4"/>
    </row>
    <row r="17142" spans="1:6" ht="13.2" x14ac:dyDescent="0.25">
      <c r="A17142" s="5">
        <v>44923.166666666664</v>
      </c>
      <c r="B17142" s="6">
        <v>183.82</v>
      </c>
      <c r="C17142" s="6">
        <v>258.40210000000002</v>
      </c>
      <c r="D17142" s="6">
        <v>0.28862807229507798</v>
      </c>
      <c r="E17142" s="4">
        <f t="shared" si="67"/>
        <v>0.13210177949653562</v>
      </c>
      <c r="F17142" s="4"/>
    </row>
    <row r="17143" spans="1:6" ht="13.2" x14ac:dyDescent="0.25">
      <c r="A17143" s="5">
        <v>44923.208333333336</v>
      </c>
      <c r="B17143" s="6">
        <v>187.22</v>
      </c>
      <c r="C17143" s="6">
        <v>253.15523999999999</v>
      </c>
      <c r="D17143" s="6">
        <v>0.26045378322013002</v>
      </c>
      <c r="E17143" s="4">
        <f t="shared" si="67"/>
        <v>0.13914542409373054</v>
      </c>
      <c r="F17143" s="4"/>
    </row>
    <row r="17144" spans="1:6" ht="13.2" x14ac:dyDescent="0.25">
      <c r="A17144" s="5">
        <v>44923.25</v>
      </c>
      <c r="B17144" s="6">
        <v>184.79</v>
      </c>
      <c r="C17144" s="6">
        <v>246.60059000000001</v>
      </c>
      <c r="D17144" s="6">
        <v>0.250650616853755</v>
      </c>
      <c r="E17144" s="4">
        <f t="shared" si="67"/>
        <v>0.14400712528281631</v>
      </c>
      <c r="F17144" s="4"/>
    </row>
    <row r="17145" spans="1:6" ht="13.2" x14ac:dyDescent="0.25">
      <c r="A17145" s="5">
        <v>44923.291666666664</v>
      </c>
      <c r="B17145" s="6">
        <v>184.23</v>
      </c>
      <c r="C17145" s="6">
        <v>232.00717</v>
      </c>
      <c r="D17145" s="6">
        <v>0.20592971329291199</v>
      </c>
      <c r="E17145" s="4">
        <f t="shared" si="67"/>
        <v>0.14705100980020749</v>
      </c>
      <c r="F17145" s="4"/>
    </row>
    <row r="17146" spans="1:6" ht="13.2" x14ac:dyDescent="0.25">
      <c r="A17146" s="5">
        <v>44923.333333333336</v>
      </c>
      <c r="B17146" s="6">
        <v>179.7</v>
      </c>
      <c r="C17146" s="6">
        <v>220.53044</v>
      </c>
      <c r="D17146" s="6">
        <v>0.18514650403817201</v>
      </c>
      <c r="E17146" s="4">
        <f t="shared" si="67"/>
        <v>0.14832532374785481</v>
      </c>
      <c r="F17146" s="4"/>
    </row>
    <row r="17147" spans="1:6" ht="13.2" x14ac:dyDescent="0.25">
      <c r="A17147" s="5">
        <v>44923.375</v>
      </c>
      <c r="B17147" s="6">
        <v>174.56</v>
      </c>
      <c r="C17147" s="6">
        <v>219.26315</v>
      </c>
      <c r="D17147" s="6">
        <v>0.20387899197836001</v>
      </c>
      <c r="E17147" s="4">
        <f t="shared" si="67"/>
        <v>0.14945623192436322</v>
      </c>
      <c r="F17147" s="4"/>
    </row>
    <row r="17148" spans="1:6" ht="13.2" x14ac:dyDescent="0.25">
      <c r="A17148" s="5">
        <v>44923.416666666664</v>
      </c>
      <c r="B17148" s="6">
        <v>169.16</v>
      </c>
      <c r="C17148" s="6">
        <v>223.42653999999999</v>
      </c>
      <c r="D17148" s="6">
        <v>0.24288314181475401</v>
      </c>
      <c r="E17148" s="4">
        <f t="shared" si="67"/>
        <v>0.15429915259406859</v>
      </c>
      <c r="F17148" s="4"/>
    </row>
    <row r="17149" spans="1:6" ht="13.2" x14ac:dyDescent="0.25">
      <c r="A17149" s="5">
        <v>44923.458333333336</v>
      </c>
      <c r="B17149" s="6">
        <v>162.81</v>
      </c>
      <c r="C17149" s="6">
        <v>225.8194</v>
      </c>
      <c r="D17149" s="6">
        <v>0.27902562844467699</v>
      </c>
      <c r="E17149" s="4">
        <f t="shared" si="67"/>
        <v>0.15946976510028535</v>
      </c>
      <c r="F17149" s="4"/>
    </row>
    <row r="17150" spans="1:6" ht="13.2" x14ac:dyDescent="0.25">
      <c r="A17150" s="5">
        <v>44923.5</v>
      </c>
      <c r="B17150" s="6">
        <v>164.29</v>
      </c>
      <c r="C17150" s="6">
        <v>226.35347999999999</v>
      </c>
      <c r="D17150" s="6">
        <v>0.27418831820036499</v>
      </c>
      <c r="E17150" s="4">
        <f t="shared" si="67"/>
        <v>0.16427841559045289</v>
      </c>
      <c r="F17150" s="4"/>
    </row>
    <row r="17151" spans="1:6" ht="13.2" x14ac:dyDescent="0.25">
      <c r="A17151" s="5">
        <v>44923.541666666664</v>
      </c>
      <c r="B17151" s="6">
        <v>164.1</v>
      </c>
      <c r="C17151" s="6">
        <v>225.57917</v>
      </c>
      <c r="D17151" s="6">
        <v>0.27253921538943499</v>
      </c>
      <c r="E17151" s="4">
        <f t="shared" si="67"/>
        <v>0.1680090328168842</v>
      </c>
      <c r="F17151" s="4"/>
    </row>
    <row r="17152" spans="1:6" ht="13.2" x14ac:dyDescent="0.25">
      <c r="A17152" s="5">
        <v>44923.583333333336</v>
      </c>
      <c r="B17152" s="6">
        <v>161.63</v>
      </c>
      <c r="C17152" s="6">
        <v>220.21424999999999</v>
      </c>
      <c r="D17152" s="6">
        <v>0.26603296562325102</v>
      </c>
      <c r="E17152" s="4">
        <f t="shared" si="67"/>
        <v>0.1712673079300453</v>
      </c>
      <c r="F17152" s="4"/>
    </row>
    <row r="17153" spans="1:6" ht="13.2" x14ac:dyDescent="0.25">
      <c r="A17153" s="5">
        <v>44923.625</v>
      </c>
      <c r="B17153" s="6">
        <v>158.44</v>
      </c>
      <c r="C17153" s="6">
        <v>203.98371</v>
      </c>
      <c r="D17153" s="6">
        <v>0.223271309262881</v>
      </c>
      <c r="E17153" s="4">
        <f t="shared" si="67"/>
        <v>0.17461642565847599</v>
      </c>
      <c r="F17153" s="4"/>
    </row>
    <row r="17154" spans="1:6" ht="13.2" x14ac:dyDescent="0.25">
      <c r="A17154" s="5">
        <v>44923.666666666664</v>
      </c>
      <c r="B17154" s="6">
        <v>161.49</v>
      </c>
      <c r="C17154" s="6">
        <v>182.494</v>
      </c>
      <c r="D17154" s="6">
        <v>0.115094194877639</v>
      </c>
      <c r="E17154" s="4">
        <f t="shared" si="67"/>
        <v>0.17869271561928854</v>
      </c>
      <c r="F17154" s="4"/>
    </row>
    <row r="17155" spans="1:6" ht="13.2" x14ac:dyDescent="0.25">
      <c r="A17155" s="5">
        <v>44923.708333333336</v>
      </c>
      <c r="B17155" s="6">
        <v>114.95</v>
      </c>
      <c r="C17155" s="6">
        <v>164.29131000000001</v>
      </c>
      <c r="D17155" s="6">
        <v>0.30032817925671101</v>
      </c>
      <c r="E17155" s="4">
        <f t="shared" si="67"/>
        <v>0.18647024004842194</v>
      </c>
      <c r="F17155" s="4"/>
    </row>
    <row r="17156" spans="1:6" ht="13.2" x14ac:dyDescent="0.25">
      <c r="A17156" s="5">
        <v>44923.75</v>
      </c>
      <c r="B17156" s="6">
        <v>90.67</v>
      </c>
      <c r="C17156" s="6">
        <v>157.57042999999999</v>
      </c>
      <c r="D17156" s="6">
        <v>0.42457477586372</v>
      </c>
      <c r="E17156" s="4">
        <f t="shared" si="67"/>
        <v>0.20073350148477098</v>
      </c>
      <c r="F17156" s="4"/>
    </row>
    <row r="17157" spans="1:6" ht="13.2" x14ac:dyDescent="0.25">
      <c r="A17157" s="5">
        <v>44923.791666666664</v>
      </c>
      <c r="B17157" s="6">
        <v>88.85</v>
      </c>
      <c r="C17157" s="6">
        <v>162.54033999999999</v>
      </c>
      <c r="D17157" s="6">
        <v>0.45336646890242699</v>
      </c>
      <c r="E17157" s="4">
        <f t="shared" si="67"/>
        <v>0.21950926605859955</v>
      </c>
      <c r="F17157" s="4"/>
    </row>
    <row r="17158" spans="1:6" ht="13.2" x14ac:dyDescent="0.25">
      <c r="A17158" s="5">
        <v>44923.833333333336</v>
      </c>
      <c r="B17158" s="6">
        <v>97.32</v>
      </c>
      <c r="C17158" s="6">
        <v>171.78892999999999</v>
      </c>
      <c r="D17158" s="6">
        <v>0.433490854154572</v>
      </c>
      <c r="E17158" s="4">
        <f t="shared" si="67"/>
        <v>0.23629518138842834</v>
      </c>
      <c r="F17158" s="4"/>
    </row>
    <row r="17159" spans="1:6" ht="13.2" x14ac:dyDescent="0.25">
      <c r="A17159" s="5">
        <v>44923.875</v>
      </c>
      <c r="B17159" s="6">
        <v>101.89</v>
      </c>
      <c r="C17159" s="6">
        <v>177.16188</v>
      </c>
      <c r="D17159" s="6">
        <v>0.424876276995931</v>
      </c>
      <c r="E17159" s="4">
        <f t="shared" si="67"/>
        <v>0.25142617873983286</v>
      </c>
      <c r="F17159" s="4"/>
    </row>
    <row r="17160" spans="1:6" ht="13.2" x14ac:dyDescent="0.25">
      <c r="A17160" s="5">
        <v>44923.916666666664</v>
      </c>
      <c r="B17160" s="6">
        <v>97.71</v>
      </c>
      <c r="C17160" s="6">
        <v>181.34877</v>
      </c>
      <c r="D17160" s="6">
        <v>0.46120395522947299</v>
      </c>
      <c r="E17160" s="4">
        <f t="shared" si="67"/>
        <v>0.26872258726856785</v>
      </c>
      <c r="F17160" s="4"/>
    </row>
    <row r="17161" spans="1:6" ht="13.2" x14ac:dyDescent="0.25">
      <c r="A17161" s="5">
        <v>44923.958333333336</v>
      </c>
      <c r="B17161" s="6">
        <v>105.85</v>
      </c>
      <c r="C17161" s="6">
        <v>194.93368000000001</v>
      </c>
      <c r="D17161" s="6">
        <v>0.456994809721952</v>
      </c>
      <c r="E17161" s="4">
        <f t="shared" si="67"/>
        <v>0.28243371589772609</v>
      </c>
      <c r="F17161" s="4"/>
    </row>
    <row r="17162" spans="1:6" ht="13.2" x14ac:dyDescent="0.25">
      <c r="A17162" s="5">
        <v>44924</v>
      </c>
      <c r="B17162" s="6">
        <v>143.63999999999999</v>
      </c>
      <c r="C17162" s="6">
        <v>246.52226999999999</v>
      </c>
      <c r="D17162" s="6">
        <v>0.41733458806784401</v>
      </c>
      <c r="E17162" s="4">
        <f t="shared" si="67"/>
        <v>0.29568466685039557</v>
      </c>
      <c r="F17162" s="4"/>
    </row>
    <row r="17163" spans="1:6" ht="13.2" x14ac:dyDescent="0.25">
      <c r="A17163" s="5">
        <v>44924.041666666664</v>
      </c>
      <c r="B17163" s="6">
        <v>239.92</v>
      </c>
      <c r="C17163" s="6">
        <v>257.04426999999998</v>
      </c>
      <c r="D17163" s="6">
        <v>6.6619925042483902E-2</v>
      </c>
      <c r="E17163" s="4">
        <f t="shared" si="67"/>
        <v>0.28983348341531445</v>
      </c>
      <c r="F17163" s="4"/>
    </row>
    <row r="17164" spans="1:6" ht="13.2" x14ac:dyDescent="0.25">
      <c r="A17164" s="5">
        <v>44924.083333333336</v>
      </c>
      <c r="B17164" s="6">
        <v>248.9</v>
      </c>
      <c r="C17164" s="6">
        <v>260.14062999999999</v>
      </c>
      <c r="D17164" s="6">
        <v>4.3209820780398499E-2</v>
      </c>
      <c r="E17164" s="4">
        <f t="shared" si="67"/>
        <v>0.28258589902014758</v>
      </c>
      <c r="F17164" s="4"/>
    </row>
    <row r="17165" spans="1:6" ht="13.2" x14ac:dyDescent="0.25">
      <c r="A17165" s="5">
        <v>44924.125</v>
      </c>
      <c r="B17165" s="6">
        <v>249.84</v>
      </c>
      <c r="C17165" s="6">
        <v>258.78172000000001</v>
      </c>
      <c r="D17165" s="6">
        <v>3.4553136133417699E-2</v>
      </c>
      <c r="E17165" s="4">
        <f t="shared" si="67"/>
        <v>0.27434480189334737</v>
      </c>
      <c r="F17165" s="4"/>
    </row>
    <row r="17166" spans="1:6" ht="13.2" x14ac:dyDescent="0.25">
      <c r="A17166" s="5">
        <v>44924.166666666664</v>
      </c>
      <c r="B17166" s="6">
        <v>243.71</v>
      </c>
      <c r="C17166" s="6">
        <v>257.48835000000003</v>
      </c>
      <c r="D17166" s="6">
        <v>5.35105763037435E-2</v>
      </c>
      <c r="E17166" s="4">
        <f t="shared" si="67"/>
        <v>0.26454823956037515</v>
      </c>
      <c r="F17166" s="4"/>
    </row>
    <row r="17167" spans="1:6" ht="13.2" x14ac:dyDescent="0.25">
      <c r="A17167" s="5">
        <v>44924.208333333336</v>
      </c>
      <c r="B17167" s="6">
        <v>236</v>
      </c>
      <c r="C17167" s="6">
        <v>258.38706000000002</v>
      </c>
      <c r="D17167" s="6">
        <v>8.6641567886565199E-2</v>
      </c>
      <c r="E17167" s="4">
        <f t="shared" si="67"/>
        <v>0.25730606392147665</v>
      </c>
      <c r="F17167" s="4"/>
    </row>
    <row r="17168" spans="1:6" ht="13.2" x14ac:dyDescent="0.25">
      <c r="A17168" s="5">
        <v>44924.25</v>
      </c>
      <c r="B17168" s="6">
        <v>227.52</v>
      </c>
      <c r="C17168" s="6">
        <v>256.75945000000002</v>
      </c>
      <c r="D17168" s="6">
        <v>0.113878768629548</v>
      </c>
      <c r="E17168" s="4">
        <f t="shared" si="67"/>
        <v>0.25160723691213466</v>
      </c>
      <c r="F17168" s="4"/>
    </row>
    <row r="17169" spans="1:6" ht="13.2" x14ac:dyDescent="0.25">
      <c r="A17169" s="5">
        <v>44924.291666666664</v>
      </c>
      <c r="B17169" s="6">
        <v>226.4</v>
      </c>
      <c r="C17169" s="6">
        <v>252.50557000000001</v>
      </c>
      <c r="D17169" s="6">
        <v>0.10338611540331499</v>
      </c>
      <c r="E17169" s="4">
        <f t="shared" si="67"/>
        <v>0.24733458700006813</v>
      </c>
      <c r="F17169" s="4"/>
    </row>
    <row r="17170" spans="1:6" ht="13.2" x14ac:dyDescent="0.25">
      <c r="A17170" s="5">
        <v>44924.333333333336</v>
      </c>
      <c r="B17170" s="6">
        <v>215.1</v>
      </c>
      <c r="C17170" s="6">
        <v>252.23695000000001</v>
      </c>
      <c r="D17170" s="6">
        <v>0.147230411721994</v>
      </c>
      <c r="E17170" s="4">
        <f t="shared" si="67"/>
        <v>0.24575474982022735</v>
      </c>
      <c r="F17170" s="4"/>
    </row>
    <row r="17171" spans="1:6" ht="13.2" x14ac:dyDescent="0.25">
      <c r="A17171" s="5">
        <v>44924.375</v>
      </c>
      <c r="B17171" s="6">
        <v>225.73</v>
      </c>
      <c r="C17171" s="6">
        <v>250.77745999999999</v>
      </c>
      <c r="D17171" s="6">
        <v>9.9879231570492805E-2</v>
      </c>
      <c r="E17171" s="4">
        <f t="shared" si="67"/>
        <v>0.24142142646989953</v>
      </c>
      <c r="F17171" s="4"/>
    </row>
    <row r="17172" spans="1:6" ht="13.2" x14ac:dyDescent="0.25">
      <c r="A17172" s="5">
        <v>44924.416666666664</v>
      </c>
      <c r="B17172" s="6">
        <v>235.27</v>
      </c>
      <c r="C17172" s="6">
        <v>246.70917</v>
      </c>
      <c r="D17172" s="6">
        <v>4.6367023974017603E-2</v>
      </c>
      <c r="E17172" s="4">
        <f t="shared" si="67"/>
        <v>0.23323325489320221</v>
      </c>
      <c r="F17172" s="4"/>
    </row>
    <row r="17173" spans="1:6" ht="13.2" x14ac:dyDescent="0.25">
      <c r="A17173" s="5">
        <v>44924.458333333336</v>
      </c>
      <c r="B17173" s="6">
        <v>237.66</v>
      </c>
      <c r="C17173" s="6">
        <v>246.83867000000001</v>
      </c>
      <c r="D17173" s="6">
        <v>3.7184894895115103E-2</v>
      </c>
      <c r="E17173" s="4">
        <f t="shared" si="67"/>
        <v>0.22315655766197048</v>
      </c>
      <c r="F17173" s="4"/>
    </row>
    <row r="17174" spans="1:6" ht="13.2" x14ac:dyDescent="0.25">
      <c r="A17174" s="5">
        <v>44924.5</v>
      </c>
      <c r="B17174" s="6">
        <v>242.48</v>
      </c>
      <c r="C17174" s="6">
        <v>250.39530999999999</v>
      </c>
      <c r="D17174" s="6">
        <v>3.1611255019113597E-2</v>
      </c>
      <c r="E17174" s="4">
        <f t="shared" si="67"/>
        <v>0.21304918002941833</v>
      </c>
      <c r="F17174" s="4"/>
    </row>
    <row r="17175" spans="1:6" ht="13.2" x14ac:dyDescent="0.25">
      <c r="A17175" s="5">
        <v>44924.541666666664</v>
      </c>
      <c r="B17175" s="6">
        <v>249.94</v>
      </c>
      <c r="C17175" s="6">
        <v>251.60723999999999</v>
      </c>
      <c r="D17175" s="6">
        <v>6.6263594004687303E-3</v>
      </c>
      <c r="E17175" s="4">
        <f t="shared" si="67"/>
        <v>0.20196947769654475</v>
      </c>
      <c r="F17175" s="4"/>
    </row>
    <row r="17176" spans="1:6" ht="13.2" x14ac:dyDescent="0.25">
      <c r="A17176" s="5">
        <v>44924.583333333336</v>
      </c>
      <c r="B17176" s="6">
        <v>260.58</v>
      </c>
      <c r="C17176" s="6">
        <v>244.67671999999999</v>
      </c>
      <c r="D17176" s="6">
        <v>6.49971112903589E-2</v>
      </c>
      <c r="E17176" s="4">
        <f t="shared" si="67"/>
        <v>0.19359298376600756</v>
      </c>
      <c r="F17176" s="4"/>
    </row>
    <row r="17177" spans="1:6" ht="13.2" x14ac:dyDescent="0.25">
      <c r="A17177" s="5">
        <v>44924.625</v>
      </c>
      <c r="B17177" s="6">
        <v>258.3</v>
      </c>
      <c r="C17177" s="6">
        <v>224.59844000000001</v>
      </c>
      <c r="D17177" s="6">
        <v>0.15005251149562701</v>
      </c>
      <c r="E17177" s="4">
        <f t="shared" si="67"/>
        <v>0.19054220052570534</v>
      </c>
      <c r="F17177" s="4"/>
    </row>
    <row r="17178" spans="1:6" ht="13.2" x14ac:dyDescent="0.25">
      <c r="A17178" s="5">
        <v>44924.666666666664</v>
      </c>
      <c r="B17178" s="6">
        <v>237.48</v>
      </c>
      <c r="C17178" s="6">
        <v>199.21867</v>
      </c>
      <c r="D17178" s="6">
        <v>0.192056949280908</v>
      </c>
      <c r="E17178" s="4">
        <f t="shared" si="67"/>
        <v>0.19374898195917487</v>
      </c>
      <c r="F17178" s="4"/>
    </row>
    <row r="17179" spans="1:6" ht="13.2" x14ac:dyDescent="0.25">
      <c r="A17179" s="5">
        <v>44924.708333333336</v>
      </c>
      <c r="B17179" s="6">
        <v>222.65</v>
      </c>
      <c r="C17179" s="6">
        <v>179.54962</v>
      </c>
      <c r="D17179" s="6">
        <v>0.24004718027250599</v>
      </c>
      <c r="E17179" s="4">
        <f t="shared" si="67"/>
        <v>0.19123727366816634</v>
      </c>
      <c r="F17179" s="4"/>
    </row>
    <row r="17180" spans="1:6" ht="13.2" x14ac:dyDescent="0.25">
      <c r="A17180" s="5">
        <v>44924.75</v>
      </c>
      <c r="B17180" s="6">
        <v>221.48</v>
      </c>
      <c r="C17180" s="6">
        <v>173.22923</v>
      </c>
      <c r="D17180" s="6">
        <v>0.27853711524319502</v>
      </c>
      <c r="E17180" s="4">
        <f t="shared" si="67"/>
        <v>0.18515237114231109</v>
      </c>
      <c r="F17180" s="4"/>
    </row>
    <row r="17181" spans="1:6" ht="13.2" x14ac:dyDescent="0.25">
      <c r="A17181" s="5">
        <v>44924.791666666664</v>
      </c>
      <c r="B17181" s="6">
        <v>214.16</v>
      </c>
      <c r="C17181" s="6">
        <v>174.48364000000001</v>
      </c>
      <c r="D17181" s="6">
        <v>0.227393009453493</v>
      </c>
      <c r="E17181" s="4">
        <f t="shared" si="67"/>
        <v>0.17573681033193886</v>
      </c>
      <c r="F17181" s="4"/>
    </row>
    <row r="17182" spans="1:6" ht="13.2" x14ac:dyDescent="0.25">
      <c r="A17182" s="5">
        <v>44924.833333333336</v>
      </c>
      <c r="B17182" s="6">
        <v>206.46</v>
      </c>
      <c r="C17182" s="6">
        <v>177.49858</v>
      </c>
      <c r="D17182" s="6">
        <v>0.16316423489134299</v>
      </c>
      <c r="E17182" s="4">
        <f t="shared" si="67"/>
        <v>0.164473201195971</v>
      </c>
      <c r="F17182" s="4"/>
    </row>
    <row r="17183" spans="1:6" ht="13.2" x14ac:dyDescent="0.25">
      <c r="A17183" s="5">
        <v>44924.875</v>
      </c>
      <c r="B17183" s="6">
        <v>200.41</v>
      </c>
      <c r="C17183" s="6">
        <v>188.21686</v>
      </c>
      <c r="D17183" s="6">
        <v>6.47824004714561E-2</v>
      </c>
      <c r="E17183" s="4">
        <f t="shared" si="67"/>
        <v>0.14946928967411791</v>
      </c>
      <c r="F17183" s="4"/>
    </row>
    <row r="17184" spans="1:6" ht="13.2" x14ac:dyDescent="0.25">
      <c r="A17184" s="5">
        <v>44924.916666666664</v>
      </c>
      <c r="B17184" s="6">
        <v>198.16</v>
      </c>
      <c r="C17184" s="6">
        <v>208.09276</v>
      </c>
      <c r="D17184" s="6">
        <v>4.7732367046311397E-2</v>
      </c>
      <c r="E17184" s="4">
        <f t="shared" si="67"/>
        <v>0.13224130683315286</v>
      </c>
      <c r="F17184" s="4"/>
    </row>
    <row r="17185" spans="1:6" ht="13.2" x14ac:dyDescent="0.25">
      <c r="A17185" s="5">
        <v>44924.958333333336</v>
      </c>
      <c r="B17185" s="6">
        <v>202.48</v>
      </c>
      <c r="C17185" s="6">
        <v>228.22226000000001</v>
      </c>
      <c r="D17185" s="6">
        <v>0.11279469408461699</v>
      </c>
      <c r="E17185" s="4">
        <f t="shared" si="67"/>
        <v>0.11789963534826386</v>
      </c>
      <c r="F17185" s="4"/>
    </row>
    <row r="17186" spans="1:6" ht="13.2" x14ac:dyDescent="0.25">
      <c r="A17186" s="5">
        <v>44922</v>
      </c>
      <c r="B17186" s="6">
        <v>234.94</v>
      </c>
      <c r="C17186" s="6">
        <v>256.09859999999998</v>
      </c>
      <c r="D17186" s="6">
        <v>8.2618960041171502E-2</v>
      </c>
      <c r="E17186" s="4">
        <f t="shared" si="67"/>
        <v>0.10395315084715251</v>
      </c>
      <c r="F17186" s="4"/>
    </row>
    <row r="17187" spans="1:6" ht="13.2" x14ac:dyDescent="0.25">
      <c r="A17187" s="5">
        <v>44922.041666666664</v>
      </c>
      <c r="B17187" s="6">
        <v>263.39</v>
      </c>
      <c r="C17187" s="6">
        <v>274.30288000000002</v>
      </c>
      <c r="D17187" s="6">
        <v>3.97840518480886E-2</v>
      </c>
      <c r="E17187" s="4">
        <f t="shared" si="67"/>
        <v>0.10283498946405273</v>
      </c>
      <c r="F17187" s="4"/>
    </row>
    <row r="17188" spans="1:6" ht="13.2" x14ac:dyDescent="0.25">
      <c r="A17188" s="5">
        <v>44922.083333333336</v>
      </c>
      <c r="B17188" s="6">
        <v>267.54000000000002</v>
      </c>
      <c r="C17188" s="6">
        <v>280.30149</v>
      </c>
      <c r="D17188" s="6">
        <v>4.5527728018855601E-2</v>
      </c>
      <c r="E17188" s="4">
        <f t="shared" si="67"/>
        <v>0.10293156893232176</v>
      </c>
      <c r="F17188" s="4"/>
    </row>
    <row r="17189" spans="1:6" ht="13.2" x14ac:dyDescent="0.25">
      <c r="A17189" s="5">
        <v>44922.125</v>
      </c>
      <c r="B17189" s="6">
        <v>258.64</v>
      </c>
      <c r="C17189" s="6">
        <v>276.58695999999998</v>
      </c>
      <c r="D17189" s="6">
        <v>6.4887223895153903E-2</v>
      </c>
      <c r="E17189" s="4">
        <f t="shared" si="67"/>
        <v>0.10419548925572746</v>
      </c>
      <c r="F17189" s="4"/>
    </row>
    <row r="17190" spans="1:6" ht="13.2" x14ac:dyDescent="0.25">
      <c r="A17190" s="5">
        <v>44922.166666666664</v>
      </c>
      <c r="B17190" s="6">
        <v>243.85</v>
      </c>
      <c r="C17190" s="6">
        <v>271.78120999999999</v>
      </c>
      <c r="D17190" s="6">
        <v>0.102770938432425</v>
      </c>
      <c r="E17190" s="4">
        <f t="shared" si="67"/>
        <v>0.10624800434442251</v>
      </c>
      <c r="F17190" s="4"/>
    </row>
    <row r="17191" spans="1:6" ht="13.2" x14ac:dyDescent="0.25">
      <c r="A17191" s="5">
        <v>44922.208333333336</v>
      </c>
      <c r="B17191" s="6">
        <v>241.89</v>
      </c>
      <c r="C17191" s="6">
        <v>271.6001</v>
      </c>
      <c r="D17191" s="6">
        <v>0.109389134981909</v>
      </c>
      <c r="E17191" s="4">
        <f t="shared" si="67"/>
        <v>0.10719581964006185</v>
      </c>
      <c r="F17191" s="4"/>
    </row>
    <row r="17192" spans="1:6" ht="13.2" x14ac:dyDescent="0.25">
      <c r="A17192" s="5">
        <v>44922.25</v>
      </c>
      <c r="B17192" s="6">
        <v>229.9</v>
      </c>
      <c r="C17192" s="6">
        <v>270.41028999999997</v>
      </c>
      <c r="D17192" s="6">
        <v>0.14981046024542899</v>
      </c>
      <c r="E17192" s="4">
        <f t="shared" si="67"/>
        <v>0.10869297345739022</v>
      </c>
      <c r="F17192" s="4"/>
    </row>
    <row r="17193" spans="1:6" ht="13.2" x14ac:dyDescent="0.25">
      <c r="A17193" s="5">
        <v>44922.291666666664</v>
      </c>
      <c r="B17193" s="6">
        <v>227.12</v>
      </c>
      <c r="C17193" s="6">
        <v>265.87792000000002</v>
      </c>
      <c r="D17193" s="6">
        <v>0.14577336846925801</v>
      </c>
      <c r="E17193" s="4">
        <f t="shared" si="67"/>
        <v>0.1104591090018045</v>
      </c>
      <c r="F17193" s="4"/>
    </row>
    <row r="17194" spans="1:6" ht="13.2" x14ac:dyDescent="0.25">
      <c r="A17194" s="5">
        <v>44922.333333333336</v>
      </c>
      <c r="B17194" s="6">
        <v>219.08</v>
      </c>
      <c r="C17194" s="6">
        <v>262.91577000000001</v>
      </c>
      <c r="D17194" s="6">
        <v>0.166729329320945</v>
      </c>
      <c r="E17194" s="4">
        <f t="shared" si="67"/>
        <v>0.11127156390176075</v>
      </c>
      <c r="F17194" s="4"/>
    </row>
    <row r="17195" spans="1:6" ht="13.2" x14ac:dyDescent="0.25">
      <c r="A17195" s="5">
        <v>44922.375</v>
      </c>
      <c r="B17195" s="6">
        <v>209.47</v>
      </c>
      <c r="C17195" s="6">
        <v>259.00585000000001</v>
      </c>
      <c r="D17195" s="6">
        <v>0.19125378828316</v>
      </c>
      <c r="E17195" s="4">
        <f t="shared" si="67"/>
        <v>0.1150788370981219</v>
      </c>
      <c r="F17195" s="4"/>
    </row>
    <row r="17196" spans="1:6" ht="13.2" x14ac:dyDescent="0.25">
      <c r="A17196" s="5">
        <v>44922.416666666664</v>
      </c>
      <c r="B17196" s="6">
        <v>219.6</v>
      </c>
      <c r="C17196" s="6">
        <v>255.86939000000001</v>
      </c>
      <c r="D17196" s="6">
        <v>0.14174962468156099</v>
      </c>
      <c r="E17196" s="4">
        <f t="shared" si="67"/>
        <v>0.11905311212760289</v>
      </c>
      <c r="F17196" s="4"/>
    </row>
    <row r="17197" spans="1:6" ht="13.2" x14ac:dyDescent="0.25">
      <c r="A17197" s="5">
        <v>44922.458333333336</v>
      </c>
      <c r="B17197" s="6">
        <v>213.23</v>
      </c>
      <c r="C17197" s="6">
        <v>255.08306999999999</v>
      </c>
      <c r="D17197" s="6">
        <v>0.16407623602773699</v>
      </c>
      <c r="E17197" s="4">
        <f t="shared" si="67"/>
        <v>0.12434025134146214</v>
      </c>
      <c r="F17197" s="4"/>
    </row>
    <row r="17198" spans="1:6" ht="13.2" x14ac:dyDescent="0.25">
      <c r="A17198" s="5">
        <v>44922.5</v>
      </c>
      <c r="B17198" s="6">
        <v>212.25</v>
      </c>
      <c r="C17198" s="6">
        <v>254.84413000000001</v>
      </c>
      <c r="D17198" s="6">
        <v>0.16713796782370399</v>
      </c>
      <c r="E17198" s="4">
        <f t="shared" si="67"/>
        <v>0.12998719770832007</v>
      </c>
      <c r="F17198" s="4"/>
    </row>
    <row r="17199" spans="1:6" ht="13.2" x14ac:dyDescent="0.25">
      <c r="A17199" s="5">
        <v>44922.541666666664</v>
      </c>
      <c r="B17199" s="6">
        <v>203.31</v>
      </c>
      <c r="C17199" s="6">
        <v>253.88552999999999</v>
      </c>
      <c r="D17199" s="6">
        <v>0.199206035885542</v>
      </c>
      <c r="E17199" s="4">
        <f t="shared" si="67"/>
        <v>0.13801135089519811</v>
      </c>
      <c r="F17199" s="4"/>
    </row>
    <row r="17200" spans="1:6" ht="13.2" x14ac:dyDescent="0.25">
      <c r="A17200" s="5">
        <v>44922.583333333336</v>
      </c>
      <c r="B17200" s="6">
        <v>198.42</v>
      </c>
      <c r="C17200" s="6">
        <v>252.75505999999999</v>
      </c>
      <c r="D17200" s="6">
        <v>0.21497120571987699</v>
      </c>
      <c r="E17200" s="4">
        <f t="shared" si="67"/>
        <v>0.14426027149642803</v>
      </c>
      <c r="F17200" s="4"/>
    </row>
    <row r="17201" spans="1:6" ht="13.2" x14ac:dyDescent="0.25">
      <c r="A17201" s="5">
        <v>44922.625</v>
      </c>
      <c r="B17201" s="6">
        <v>197</v>
      </c>
      <c r="C17201" s="6">
        <v>241.21306999999999</v>
      </c>
      <c r="D17201" s="6">
        <v>0.183294669729131</v>
      </c>
      <c r="E17201" s="4">
        <f t="shared" si="67"/>
        <v>0.14564536142282403</v>
      </c>
      <c r="F17201" s="4"/>
    </row>
    <row r="17202" spans="1:6" ht="13.2" x14ac:dyDescent="0.25">
      <c r="A17202" s="5">
        <v>44922.666666666664</v>
      </c>
      <c r="B17202" s="6">
        <v>202.21</v>
      </c>
      <c r="C17202" s="6">
        <v>217.91434000000001</v>
      </c>
      <c r="D17202" s="6">
        <v>7.2066574416350906E-2</v>
      </c>
      <c r="E17202" s="4">
        <f t="shared" si="67"/>
        <v>0.14064576247013413</v>
      </c>
      <c r="F17202" s="4"/>
    </row>
    <row r="17203" spans="1:6" ht="13.2" x14ac:dyDescent="0.25">
      <c r="A17203" s="5">
        <v>44922.708333333336</v>
      </c>
      <c r="B17203" s="6">
        <v>205.01</v>
      </c>
      <c r="C17203" s="6">
        <v>193.25443000000001</v>
      </c>
      <c r="D17203" s="6">
        <v>6.0829498190545797E-2</v>
      </c>
      <c r="E17203" s="4">
        <f t="shared" si="67"/>
        <v>0.13317835905005246</v>
      </c>
      <c r="F17203" s="4"/>
    </row>
    <row r="17204" spans="1:6" ht="13.2" x14ac:dyDescent="0.25">
      <c r="A17204" s="5">
        <v>44922.75</v>
      </c>
      <c r="B17204" s="6">
        <v>190.2</v>
      </c>
      <c r="C17204" s="6">
        <v>180.5059</v>
      </c>
      <c r="D17204" s="6">
        <v>5.3705169747913999E-2</v>
      </c>
      <c r="E17204" s="4">
        <f t="shared" si="67"/>
        <v>0.12381036132108243</v>
      </c>
      <c r="F17204" s="4"/>
    </row>
    <row r="17205" spans="1:6" ht="13.2" x14ac:dyDescent="0.25">
      <c r="A17205" s="5">
        <v>44922.791666666664</v>
      </c>
      <c r="B17205" s="6">
        <v>176.63</v>
      </c>
      <c r="C17205" s="6">
        <v>178.53757999999999</v>
      </c>
      <c r="D17205" s="6">
        <v>1.0684473263275899E-2</v>
      </c>
      <c r="E17205" s="4">
        <f t="shared" si="67"/>
        <v>0.1147808389798234</v>
      </c>
      <c r="F17205" s="4"/>
    </row>
    <row r="17206" spans="1:6" ht="13.2" x14ac:dyDescent="0.25">
      <c r="A17206" s="5">
        <v>44922.833333333336</v>
      </c>
      <c r="B17206" s="6">
        <v>172.88</v>
      </c>
      <c r="C17206" s="6">
        <v>180.66876999999999</v>
      </c>
      <c r="D17206" s="6">
        <v>4.3110771164269202E-2</v>
      </c>
      <c r="E17206" s="4">
        <f t="shared" si="67"/>
        <v>0.10977861132452867</v>
      </c>
      <c r="F17206" s="4"/>
    </row>
    <row r="17207" spans="1:6" ht="13.2" x14ac:dyDescent="0.25">
      <c r="A17207" s="5">
        <v>44922.875</v>
      </c>
      <c r="B17207" s="6">
        <v>177.68</v>
      </c>
      <c r="C17207" s="6">
        <v>191.06326999999999</v>
      </c>
      <c r="D17207" s="6">
        <v>7.0046273153390404E-2</v>
      </c>
      <c r="E17207" s="4">
        <f t="shared" si="67"/>
        <v>0.10999793935294259</v>
      </c>
      <c r="F17207" s="4"/>
    </row>
    <row r="17208" spans="1:6" ht="13.2" x14ac:dyDescent="0.25">
      <c r="A17208" s="5">
        <v>44922.916666666664</v>
      </c>
      <c r="B17208" s="6">
        <v>200.73</v>
      </c>
      <c r="C17208" s="6">
        <v>209.95313999999999</v>
      </c>
      <c r="D17208" s="6">
        <v>4.3929516843615603E-2</v>
      </c>
      <c r="E17208" s="4">
        <f t="shared" si="67"/>
        <v>0.1098394872611636</v>
      </c>
      <c r="F17208" s="4"/>
    </row>
    <row r="17209" spans="1:6" ht="13.2" x14ac:dyDescent="0.25">
      <c r="A17209" s="5">
        <v>44922.958333333336</v>
      </c>
      <c r="B17209" s="6">
        <v>202.97</v>
      </c>
      <c r="C17209" s="6">
        <v>231.33655999999999</v>
      </c>
      <c r="D17209" s="6">
        <v>0.122620306967476</v>
      </c>
      <c r="E17209" s="4">
        <f t="shared" si="67"/>
        <v>0.1102488877979494</v>
      </c>
      <c r="F17209" s="4"/>
    </row>
    <row r="17210" spans="1:6" ht="13.2" x14ac:dyDescent="0.25">
      <c r="A17210" s="5">
        <v>44923</v>
      </c>
      <c r="B17210" s="6">
        <v>201.65</v>
      </c>
      <c r="C17210" s="6">
        <v>227.11725000000001</v>
      </c>
      <c r="D17210" s="6">
        <v>0.11213260991844499</v>
      </c>
      <c r="E17210" s="4">
        <f t="shared" si="67"/>
        <v>0.11147862320950246</v>
      </c>
      <c r="F17210" s="4"/>
    </row>
    <row r="17211" spans="1:6" ht="13.2" x14ac:dyDescent="0.25">
      <c r="A17211" s="5">
        <v>44923.041666666664</v>
      </c>
      <c r="B17211" s="6">
        <v>197.83</v>
      </c>
      <c r="C17211" s="6">
        <v>250.1782</v>
      </c>
      <c r="D17211" s="6">
        <v>0.20924365112547699</v>
      </c>
      <c r="E17211" s="4">
        <f t="shared" si="67"/>
        <v>0.1185394398460603</v>
      </c>
      <c r="F17211" s="4"/>
    </row>
    <row r="17212" spans="1:6" ht="13.2" x14ac:dyDescent="0.25">
      <c r="A17212" s="5">
        <v>44923.083333333336</v>
      </c>
      <c r="B17212" s="6">
        <v>207.35</v>
      </c>
      <c r="C17212" s="6">
        <v>258.44247000000001</v>
      </c>
      <c r="D17212" s="6">
        <v>0.197693784616746</v>
      </c>
      <c r="E17212" s="4">
        <f t="shared" si="67"/>
        <v>0.12487969220430573</v>
      </c>
      <c r="F17212" s="4"/>
    </row>
    <row r="17213" spans="1:6" ht="13.2" x14ac:dyDescent="0.25">
      <c r="A17213" s="5">
        <v>44923.125</v>
      </c>
      <c r="B17213" s="6">
        <v>204.27</v>
      </c>
      <c r="C17213" s="6">
        <v>255.97496000000001</v>
      </c>
      <c r="D17213" s="6">
        <v>0.20199225736767301</v>
      </c>
      <c r="E17213" s="4">
        <f t="shared" si="67"/>
        <v>0.13059240193232738</v>
      </c>
      <c r="F17213" s="4"/>
    </row>
    <row r="17214" spans="1:6" ht="13.2" x14ac:dyDescent="0.25">
      <c r="A17214" s="5">
        <v>44923.166666666664</v>
      </c>
      <c r="B17214" s="6">
        <v>183.82</v>
      </c>
      <c r="C17214" s="6">
        <v>249.92411999999999</v>
      </c>
      <c r="D17214" s="6">
        <v>0.26449676005661199</v>
      </c>
      <c r="E17214" s="4">
        <f t="shared" si="67"/>
        <v>0.13733097783333514</v>
      </c>
      <c r="F17214" s="4"/>
    </row>
    <row r="17215" spans="1:6" ht="13.2" x14ac:dyDescent="0.25">
      <c r="A17215" s="5">
        <v>44923.208333333336</v>
      </c>
      <c r="B17215" s="6">
        <v>187.22</v>
      </c>
      <c r="C17215" s="6">
        <v>246.2226</v>
      </c>
      <c r="D17215" s="6">
        <v>0.23963113052985299</v>
      </c>
      <c r="E17215" s="4">
        <f t="shared" si="67"/>
        <v>0.14275772764783282</v>
      </c>
      <c r="F17215" s="4"/>
    </row>
    <row r="17216" spans="1:6" ht="13.2" x14ac:dyDescent="0.25">
      <c r="A17216" s="5">
        <v>44923.25</v>
      </c>
      <c r="B17216" s="6">
        <v>184.79</v>
      </c>
      <c r="C17216" s="6">
        <v>237.68469999999999</v>
      </c>
      <c r="D17216" s="6">
        <v>0.22254145933667499</v>
      </c>
      <c r="E17216" s="4">
        <f t="shared" si="67"/>
        <v>0.1457881859433014</v>
      </c>
      <c r="F17216" s="4"/>
    </row>
    <row r="17217" spans="1:6" ht="13.2" x14ac:dyDescent="0.25">
      <c r="A17217" s="5">
        <v>44923.291666666664</v>
      </c>
      <c r="B17217" s="6">
        <v>184.23</v>
      </c>
      <c r="C17217" s="6">
        <v>219.20551</v>
      </c>
      <c r="D17217" s="6">
        <v>0.15955579766220199</v>
      </c>
      <c r="E17217" s="4">
        <f t="shared" si="67"/>
        <v>0.14636245382634075</v>
      </c>
      <c r="F17217" s="4"/>
    </row>
    <row r="17218" spans="1:6" ht="13.2" x14ac:dyDescent="0.25">
      <c r="A17218" s="5">
        <v>44923.333333333336</v>
      </c>
      <c r="B17218" s="6">
        <v>179.7</v>
      </c>
      <c r="C17218" s="6">
        <v>206.82572999999999</v>
      </c>
      <c r="D17218" s="6">
        <v>0.13115258918704101</v>
      </c>
      <c r="E17218" s="4">
        <f t="shared" si="67"/>
        <v>0.14488008965409477</v>
      </c>
      <c r="F17218" s="4"/>
    </row>
    <row r="17219" spans="1:6" ht="13.2" x14ac:dyDescent="0.25">
      <c r="A17219" s="5">
        <v>44923.375</v>
      </c>
      <c r="B17219" s="6">
        <v>174.56</v>
      </c>
      <c r="C17219" s="6">
        <v>207.37513999999999</v>
      </c>
      <c r="D17219" s="6">
        <v>0.15824047183283299</v>
      </c>
      <c r="E17219" s="4">
        <f t="shared" si="67"/>
        <v>0.14350453480199779</v>
      </c>
      <c r="F17219" s="4"/>
    </row>
    <row r="17220" spans="1:6" ht="13.2" x14ac:dyDescent="0.25">
      <c r="A17220" s="5">
        <v>44923.416666666664</v>
      </c>
      <c r="B17220" s="6">
        <v>169.16</v>
      </c>
      <c r="C17220" s="6">
        <v>213.60757000000001</v>
      </c>
      <c r="D17220" s="6">
        <v>0.20808050014332299</v>
      </c>
      <c r="E17220" s="4">
        <f t="shared" si="67"/>
        <v>0.14626832127957121</v>
      </c>
      <c r="F17220" s="4"/>
    </row>
    <row r="17221" spans="1:6" ht="13.2" x14ac:dyDescent="0.25">
      <c r="A17221" s="5">
        <v>44923.458333333336</v>
      </c>
      <c r="B17221" s="6">
        <v>162.81</v>
      </c>
      <c r="C17221" s="6">
        <v>218.50733</v>
      </c>
      <c r="D17221" s="6">
        <v>0.25489913770856099</v>
      </c>
      <c r="E17221" s="4">
        <f t="shared" si="67"/>
        <v>0.15005260884960553</v>
      </c>
      <c r="F17221" s="4"/>
    </row>
    <row r="17222" spans="1:6" ht="13.2" x14ac:dyDescent="0.25">
      <c r="A17222" s="5">
        <v>44923.5</v>
      </c>
      <c r="B17222" s="6">
        <v>164.29</v>
      </c>
      <c r="C17222" s="6">
        <v>222.40124</v>
      </c>
      <c r="D17222" s="6">
        <v>0.26129008992935399</v>
      </c>
      <c r="E17222" s="4">
        <f t="shared" si="67"/>
        <v>0.15397561393734097</v>
      </c>
      <c r="F17222" s="4"/>
    </row>
    <row r="17223" spans="1:6" ht="13.2" x14ac:dyDescent="0.25">
      <c r="A17223" s="5">
        <v>44923.541666666664</v>
      </c>
      <c r="B17223" s="6">
        <v>164.1</v>
      </c>
      <c r="C17223" s="6">
        <v>225.47517999999999</v>
      </c>
      <c r="D17223" s="6">
        <v>0.27220370774290897</v>
      </c>
      <c r="E17223" s="4">
        <f t="shared" si="67"/>
        <v>0.15701718359806457</v>
      </c>
      <c r="F17223" s="4"/>
    </row>
    <row r="17224" spans="1:6" ht="13.2" x14ac:dyDescent="0.25">
      <c r="A17224" s="5">
        <v>44923.583333333336</v>
      </c>
      <c r="B17224" s="6">
        <v>161.63</v>
      </c>
      <c r="C17224" s="6">
        <v>221.57277999999999</v>
      </c>
      <c r="D17224" s="6">
        <v>0.27053314039748</v>
      </c>
      <c r="E17224" s="4">
        <f t="shared" si="67"/>
        <v>0.15933226420963134</v>
      </c>
      <c r="F17224" s="4"/>
    </row>
    <row r="17225" spans="1:6" ht="13.2" x14ac:dyDescent="0.25">
      <c r="A17225" s="5">
        <v>44923.625</v>
      </c>
      <c r="B17225" s="6">
        <v>158.44</v>
      </c>
      <c r="C17225" s="6">
        <v>204.37689</v>
      </c>
      <c r="D17225" s="6">
        <v>0.224765578926267</v>
      </c>
      <c r="E17225" s="4">
        <f t="shared" si="67"/>
        <v>0.16106021875951201</v>
      </c>
      <c r="F17225" s="4"/>
    </row>
    <row r="17226" spans="1:6" ht="13.2" x14ac:dyDescent="0.25">
      <c r="A17226" s="5">
        <v>44923.666666666664</v>
      </c>
      <c r="B17226" s="6">
        <v>161.49</v>
      </c>
      <c r="C17226" s="6">
        <v>181.03334000000001</v>
      </c>
      <c r="D17226" s="6">
        <v>0.10795436906814999</v>
      </c>
      <c r="E17226" s="4">
        <f t="shared" si="67"/>
        <v>0.16255554353667034</v>
      </c>
      <c r="F17226" s="4"/>
    </row>
    <row r="17227" spans="1:6" ht="13.2" x14ac:dyDescent="0.25">
      <c r="A17227" s="5">
        <v>44923.708333333336</v>
      </c>
      <c r="B17227" s="6">
        <v>114.95</v>
      </c>
      <c r="C17227" s="6">
        <v>160.73510999999999</v>
      </c>
      <c r="D17227" s="6">
        <v>0.28484822015550898</v>
      </c>
      <c r="E17227" s="4">
        <f t="shared" si="67"/>
        <v>0.17188965695187716</v>
      </c>
      <c r="F17227" s="4"/>
    </row>
    <row r="17228" spans="1:6" ht="13.2" x14ac:dyDescent="0.25">
      <c r="A17228" s="5">
        <v>44923.75</v>
      </c>
      <c r="B17228" s="6">
        <v>90.67</v>
      </c>
      <c r="C17228" s="6">
        <v>151.54820000000001</v>
      </c>
      <c r="D17228" s="6">
        <v>0.40170849934212299</v>
      </c>
      <c r="E17228" s="4">
        <f t="shared" si="67"/>
        <v>0.18638979568496919</v>
      </c>
      <c r="F17228" s="4"/>
    </row>
    <row r="17229" spans="1:6" ht="13.2" x14ac:dyDescent="0.25">
      <c r="A17229" s="5">
        <v>44923.791666666664</v>
      </c>
      <c r="B17229" s="6">
        <v>88.85</v>
      </c>
      <c r="C17229" s="6">
        <v>153.86054999999999</v>
      </c>
      <c r="D17229" s="6">
        <v>0.42252903684537702</v>
      </c>
      <c r="E17229" s="4">
        <f t="shared" si="67"/>
        <v>0.20354998583422343</v>
      </c>
      <c r="F17229" s="4"/>
    </row>
    <row r="17230" spans="1:6" ht="13.2" x14ac:dyDescent="0.25">
      <c r="A17230" s="5">
        <v>44923.833333333336</v>
      </c>
      <c r="B17230" s="6">
        <v>97.32</v>
      </c>
      <c r="C17230" s="6">
        <v>161.49413000000001</v>
      </c>
      <c r="D17230" s="6">
        <v>0.39737747743524798</v>
      </c>
      <c r="E17230" s="4">
        <f t="shared" si="67"/>
        <v>0.21831109859551423</v>
      </c>
      <c r="F17230" s="4"/>
    </row>
    <row r="17231" spans="1:6" ht="13.2" x14ac:dyDescent="0.25">
      <c r="A17231" s="5">
        <v>44923.875</v>
      </c>
      <c r="B17231" s="6">
        <v>101.89</v>
      </c>
      <c r="C17231" s="6">
        <v>166.53303</v>
      </c>
      <c r="D17231" s="6">
        <v>0.388169422005952</v>
      </c>
      <c r="E17231" s="4">
        <f t="shared" si="67"/>
        <v>0.23156622979770433</v>
      </c>
      <c r="F17231" s="4"/>
    </row>
    <row r="17232" spans="1:6" ht="13.2" x14ac:dyDescent="0.25">
      <c r="A17232" s="5">
        <v>44923.916666666664</v>
      </c>
      <c r="B17232" s="6">
        <v>97.71</v>
      </c>
      <c r="C17232" s="6">
        <v>172.74142000000001</v>
      </c>
      <c r="D17232" s="6">
        <v>0.43435685546639602</v>
      </c>
      <c r="E17232" s="4">
        <f t="shared" si="67"/>
        <v>0.24783403557365347</v>
      </c>
      <c r="F17232" s="4"/>
    </row>
    <row r="17233" spans="1:6" ht="13.2" x14ac:dyDescent="0.25">
      <c r="A17233" s="5">
        <v>44923.958333333336</v>
      </c>
      <c r="B17233" s="6">
        <v>105.85</v>
      </c>
      <c r="C17233" s="6">
        <v>191.91916000000001</v>
      </c>
      <c r="D17233" s="6">
        <v>0.44846569774482098</v>
      </c>
      <c r="E17233" s="4">
        <f t="shared" si="67"/>
        <v>0.26141092685604284</v>
      </c>
      <c r="F17233" s="4"/>
    </row>
    <row r="17234" spans="1:6" ht="13.2" x14ac:dyDescent="0.25">
      <c r="A17234" s="5">
        <v>44924</v>
      </c>
      <c r="B17234" s="6">
        <v>143.63999999999999</v>
      </c>
      <c r="C17234" s="6">
        <v>247.78104999999999</v>
      </c>
      <c r="D17234" s="6">
        <v>0.42029465126570398</v>
      </c>
      <c r="E17234" s="4">
        <f t="shared" si="67"/>
        <v>0.27425101191217865</v>
      </c>
      <c r="F17234" s="4"/>
    </row>
    <row r="17235" spans="1:6" ht="13.2" x14ac:dyDescent="0.25">
      <c r="A17235" s="5">
        <v>44924.041666666664</v>
      </c>
      <c r="B17235" s="6">
        <v>239.92</v>
      </c>
      <c r="C17235" s="6">
        <v>260.42263000000003</v>
      </c>
      <c r="D17235" s="6">
        <v>7.8728296384995497E-2</v>
      </c>
      <c r="E17235" s="4">
        <f t="shared" si="67"/>
        <v>0.26881287213132515</v>
      </c>
      <c r="F17235" s="4"/>
    </row>
    <row r="17236" spans="1:6" ht="13.2" x14ac:dyDescent="0.25">
      <c r="A17236" s="5">
        <v>44924.083333333336</v>
      </c>
      <c r="B17236" s="6">
        <v>248.9</v>
      </c>
      <c r="C17236" s="6">
        <v>263.92973999999998</v>
      </c>
      <c r="D17236" s="6">
        <v>5.69459887316979E-2</v>
      </c>
      <c r="E17236" s="4">
        <f t="shared" si="67"/>
        <v>0.26294838063611486</v>
      </c>
      <c r="F17236" s="4"/>
    </row>
    <row r="17237" spans="1:6" ht="13.2" x14ac:dyDescent="0.25">
      <c r="A17237" s="5">
        <v>44924.125</v>
      </c>
      <c r="B17237" s="6">
        <v>249.84</v>
      </c>
      <c r="C17237" s="6">
        <v>261.50959999999998</v>
      </c>
      <c r="D17237" s="6">
        <v>4.4623983211323603E-2</v>
      </c>
      <c r="E17237" s="4">
        <f t="shared" si="67"/>
        <v>0.25639136921293365</v>
      </c>
      <c r="F17237" s="4"/>
    </row>
    <row r="17238" spans="1:6" ht="13.2" x14ac:dyDescent="0.25">
      <c r="A17238" s="5">
        <v>44924.166666666664</v>
      </c>
      <c r="B17238" s="6">
        <v>243.71</v>
      </c>
      <c r="C17238" s="6">
        <v>259.02728999999999</v>
      </c>
      <c r="D17238" s="6">
        <v>5.9133885082147002E-2</v>
      </c>
      <c r="E17238" s="4">
        <f t="shared" si="67"/>
        <v>0.24783458275566425</v>
      </c>
      <c r="F17238" s="4"/>
    </row>
    <row r="17239" spans="1:6" ht="13.2" x14ac:dyDescent="0.25">
      <c r="A17239" s="5">
        <v>44924.208333333336</v>
      </c>
      <c r="B17239" s="6">
        <v>236</v>
      </c>
      <c r="C17239" s="6">
        <v>259.22428000000002</v>
      </c>
      <c r="D17239" s="6">
        <v>8.9591453393177603E-2</v>
      </c>
      <c r="E17239" s="4">
        <f t="shared" si="67"/>
        <v>0.24158292954163607</v>
      </c>
      <c r="F17239" s="4"/>
    </row>
    <row r="17240" spans="1:6" ht="13.2" x14ac:dyDescent="0.25">
      <c r="A17240" s="5">
        <v>44924.25</v>
      </c>
      <c r="B17240" s="6">
        <v>227.52</v>
      </c>
      <c r="C17240" s="6">
        <v>255.91866999999999</v>
      </c>
      <c r="D17240" s="6">
        <v>0.110967558560694</v>
      </c>
      <c r="E17240" s="4">
        <f t="shared" si="67"/>
        <v>0.23693401700930358</v>
      </c>
      <c r="F17240" s="4"/>
    </row>
    <row r="17241" spans="1:6" ht="13.2" x14ac:dyDescent="0.25">
      <c r="A17241" s="5">
        <v>44924.291666666664</v>
      </c>
      <c r="B17241" s="6">
        <v>226.4</v>
      </c>
      <c r="C17241" s="6">
        <v>248.49675999999999</v>
      </c>
      <c r="D17241" s="6">
        <v>8.8921722762099503E-2</v>
      </c>
      <c r="E17241" s="4">
        <f t="shared" si="67"/>
        <v>0.23399093055513262</v>
      </c>
      <c r="F17241" s="4"/>
    </row>
    <row r="17242" spans="1:6" ht="13.2" x14ac:dyDescent="0.25">
      <c r="A17242" s="5">
        <v>44924.333333333336</v>
      </c>
      <c r="B17242" s="6">
        <v>215.1</v>
      </c>
      <c r="C17242" s="6">
        <v>247.4419</v>
      </c>
      <c r="D17242" s="6">
        <v>0.13070502610915899</v>
      </c>
      <c r="E17242" s="4">
        <f t="shared" si="67"/>
        <v>0.23397228209355417</v>
      </c>
      <c r="F17242" s="4"/>
    </row>
    <row r="17243" spans="1:6" ht="13.2" x14ac:dyDescent="0.25">
      <c r="A17243" s="5">
        <v>44924.375</v>
      </c>
      <c r="B17243" s="6">
        <v>225.73</v>
      </c>
      <c r="C17243" s="6">
        <v>248.25344000000001</v>
      </c>
      <c r="D17243" s="6">
        <v>9.0727604821911098E-2</v>
      </c>
      <c r="E17243" s="4">
        <f t="shared" si="67"/>
        <v>0.23115924596809911</v>
      </c>
      <c r="F17243" s="4"/>
    </row>
    <row r="17244" spans="1:6" ht="13.2" x14ac:dyDescent="0.25">
      <c r="A17244" s="5">
        <v>44924.416666666664</v>
      </c>
      <c r="B17244" s="6">
        <v>235.27</v>
      </c>
      <c r="C17244" s="6">
        <v>245.30725000000001</v>
      </c>
      <c r="D17244" s="6">
        <v>4.0917054021028701E-2</v>
      </c>
      <c r="E17244" s="4">
        <f t="shared" si="67"/>
        <v>0.22419410237967019</v>
      </c>
      <c r="F17244" s="4"/>
    </row>
    <row r="17245" spans="1:6" ht="13.2" x14ac:dyDescent="0.25">
      <c r="A17245" s="5">
        <v>44924.458333333336</v>
      </c>
      <c r="B17245" s="6">
        <v>237.66</v>
      </c>
      <c r="C17245" s="6">
        <v>244.85356999999999</v>
      </c>
      <c r="D17245" s="6">
        <v>2.9379069294354101E-2</v>
      </c>
      <c r="E17245" s="4">
        <f t="shared" si="67"/>
        <v>0.2147974328624116</v>
      </c>
      <c r="F17245" s="4"/>
    </row>
    <row r="17246" spans="1:6" ht="13.2" x14ac:dyDescent="0.25">
      <c r="A17246" s="5">
        <v>44924.5</v>
      </c>
      <c r="B17246" s="6">
        <v>242.48</v>
      </c>
      <c r="C17246" s="6">
        <v>248.93214</v>
      </c>
      <c r="D17246" s="6">
        <v>2.59192726178307E-2</v>
      </c>
      <c r="E17246" s="4">
        <f t="shared" si="67"/>
        <v>0.20499031547443144</v>
      </c>
      <c r="F17246" s="4"/>
    </row>
    <row r="17247" spans="1:6" ht="13.2" x14ac:dyDescent="0.25">
      <c r="A17247" s="5">
        <v>44924.541666666664</v>
      </c>
      <c r="B17247" s="6">
        <v>249.94</v>
      </c>
      <c r="C17247" s="6">
        <v>251.66292999999999</v>
      </c>
      <c r="D17247" s="6">
        <v>6.8461811201196397E-3</v>
      </c>
      <c r="E17247" s="4">
        <f t="shared" si="67"/>
        <v>0.19393375186514852</v>
      </c>
      <c r="F17247" s="4"/>
    </row>
    <row r="17248" spans="1:6" ht="13.2" x14ac:dyDescent="0.25">
      <c r="A17248" s="5">
        <v>44924.583333333336</v>
      </c>
      <c r="B17248" s="6">
        <v>260.58</v>
      </c>
      <c r="C17248" s="6">
        <v>245.40469999999999</v>
      </c>
      <c r="D17248" s="6">
        <v>6.1837853961232099E-2</v>
      </c>
      <c r="E17248" s="4">
        <f t="shared" si="67"/>
        <v>0.18523811493030487</v>
      </c>
      <c r="F17248" s="4"/>
    </row>
    <row r="17249" spans="1:6" ht="13.2" x14ac:dyDescent="0.25">
      <c r="A17249" s="5">
        <v>44924.625</v>
      </c>
      <c r="B17249" s="6">
        <v>258.3</v>
      </c>
      <c r="C17249" s="6">
        <v>225.30306999999999</v>
      </c>
      <c r="D17249" s="6">
        <v>0.146455749582107</v>
      </c>
      <c r="E17249" s="4">
        <f t="shared" si="67"/>
        <v>0.18197520537429823</v>
      </c>
      <c r="F17249" s="4"/>
    </row>
    <row r="17250" spans="1:6" ht="13.2" x14ac:dyDescent="0.25">
      <c r="A17250" s="5">
        <v>44924.666666666664</v>
      </c>
      <c r="B17250" s="6">
        <v>237.48</v>
      </c>
      <c r="C17250" s="6">
        <v>199.27592000000001</v>
      </c>
      <c r="D17250" s="6">
        <v>0.19171448311466799</v>
      </c>
      <c r="E17250" s="4">
        <f t="shared" si="67"/>
        <v>0.18546521012623648</v>
      </c>
      <c r="F17250" s="4"/>
    </row>
    <row r="17251" spans="1:6" ht="13.2" x14ac:dyDescent="0.25">
      <c r="A17251" s="5">
        <v>44924.708333333336</v>
      </c>
      <c r="B17251" s="6">
        <v>222.65</v>
      </c>
      <c r="C17251" s="6">
        <v>177.40619000000001</v>
      </c>
      <c r="D17251" s="6">
        <v>0.255029489106327</v>
      </c>
      <c r="E17251" s="4">
        <f t="shared" si="67"/>
        <v>0.18422276299918727</v>
      </c>
      <c r="F17251" s="4"/>
    </row>
    <row r="17252" spans="1:6" ht="13.2" x14ac:dyDescent="0.25">
      <c r="A17252" s="5">
        <v>44924.75</v>
      </c>
      <c r="B17252" s="6">
        <v>221.48</v>
      </c>
      <c r="C17252" s="6">
        <v>169.26595</v>
      </c>
      <c r="D17252" s="6">
        <v>0.30847344075993999</v>
      </c>
      <c r="E17252" s="4">
        <f t="shared" si="67"/>
        <v>0.18033796889159628</v>
      </c>
      <c r="F17252" s="4"/>
    </row>
    <row r="17253" spans="1:6" ht="13.2" x14ac:dyDescent="0.25">
      <c r="A17253" s="5">
        <v>44924.791666666664</v>
      </c>
      <c r="B17253" s="6">
        <v>214.16</v>
      </c>
      <c r="C17253" s="6">
        <v>170.77250000000001</v>
      </c>
      <c r="D17253" s="6">
        <v>0.25406608206824799</v>
      </c>
      <c r="E17253" s="4">
        <f t="shared" si="67"/>
        <v>0.17331867910921592</v>
      </c>
      <c r="F17253" s="4"/>
    </row>
    <row r="17254" spans="1:6" ht="13.2" x14ac:dyDescent="0.25">
      <c r="A17254" s="5">
        <v>44924.833333333336</v>
      </c>
      <c r="B17254" s="6">
        <v>206.46</v>
      </c>
      <c r="C17254" s="6">
        <v>174.57908</v>
      </c>
      <c r="D17254" s="6">
        <v>0.18261592396981299</v>
      </c>
      <c r="E17254" s="4">
        <f t="shared" si="67"/>
        <v>0.16437028104815612</v>
      </c>
      <c r="F17254" s="4"/>
    </row>
    <row r="17255" spans="1:6" ht="13.2" x14ac:dyDescent="0.25">
      <c r="A17255" s="5">
        <v>44924.875</v>
      </c>
      <c r="B17255" s="6">
        <v>200.41</v>
      </c>
      <c r="C17255" s="6">
        <v>184.42164</v>
      </c>
      <c r="D17255" s="6">
        <v>8.6694598312866106E-2</v>
      </c>
      <c r="E17255" s="4">
        <f t="shared" si="67"/>
        <v>0.15180883006094417</v>
      </c>
      <c r="F17255" s="4"/>
    </row>
    <row r="17256" spans="1:6" ht="13.2" x14ac:dyDescent="0.25">
      <c r="A17256" s="5">
        <v>44924.916666666664</v>
      </c>
      <c r="B17256" s="6">
        <v>198.16</v>
      </c>
      <c r="C17256" s="6">
        <v>203.34114</v>
      </c>
      <c r="D17256" s="6">
        <v>2.5480038127060699E-2</v>
      </c>
      <c r="E17256" s="4">
        <f t="shared" si="67"/>
        <v>0.13477229600513851</v>
      </c>
      <c r="F17256" s="4"/>
    </row>
    <row r="17257" spans="1:6" ht="13.2" x14ac:dyDescent="0.25">
      <c r="A17257" s="5">
        <v>44924.958333333336</v>
      </c>
      <c r="B17257" s="6">
        <v>202.48</v>
      </c>
      <c r="C17257" s="6">
        <v>225.35240999999999</v>
      </c>
      <c r="D17257" s="6">
        <v>0.10149618546347</v>
      </c>
      <c r="E17257" s="4">
        <f t="shared" si="67"/>
        <v>0.12031523299341557</v>
      </c>
      <c r="F17257" s="4"/>
    </row>
    <row r="17258" spans="1:6" ht="13.2" x14ac:dyDescent="0.25">
      <c r="A17258" s="5">
        <v>44925</v>
      </c>
      <c r="B17258" s="6">
        <v>215.86</v>
      </c>
      <c r="C17258" s="6">
        <v>268.09393</v>
      </c>
      <c r="D17258" s="6">
        <v>0.194834437318293</v>
      </c>
      <c r="E17258" s="4">
        <f t="shared" si="67"/>
        <v>0.11092105741227344</v>
      </c>
      <c r="F17258" s="4"/>
    </row>
    <row r="17259" spans="1:6" ht="13.2" x14ac:dyDescent="0.25">
      <c r="A17259" s="5">
        <v>44925.041666666664</v>
      </c>
      <c r="B17259" s="6">
        <v>241.33</v>
      </c>
      <c r="C17259" s="6">
        <v>277.51436000000001</v>
      </c>
      <c r="D17259" s="6">
        <v>0.13038734283876299</v>
      </c>
      <c r="E17259" s="4">
        <f t="shared" si="67"/>
        <v>0.11307351768118042</v>
      </c>
      <c r="F17259" s="4"/>
    </row>
    <row r="17260" spans="1:6" ht="13.2" x14ac:dyDescent="0.25">
      <c r="A17260" s="5">
        <v>44925.083333333336</v>
      </c>
      <c r="B17260" s="6">
        <v>245.95</v>
      </c>
      <c r="C17260" s="6">
        <v>278.84516000000002</v>
      </c>
      <c r="D17260" s="6">
        <v>0.117969270113922</v>
      </c>
      <c r="E17260" s="4">
        <f t="shared" si="67"/>
        <v>0.11561615440543975</v>
      </c>
      <c r="F17260" s="4"/>
    </row>
    <row r="17261" spans="1:6" ht="13.2" x14ac:dyDescent="0.25">
      <c r="A17261" s="5">
        <v>44925.125</v>
      </c>
      <c r="B17261" s="6">
        <v>243.43</v>
      </c>
      <c r="C17261" s="6">
        <v>277.44040999999999</v>
      </c>
      <c r="D17261" s="6">
        <v>0.122586360076385</v>
      </c>
      <c r="E17261" s="4">
        <f t="shared" si="67"/>
        <v>0.1188645867748173</v>
      </c>
      <c r="F17261" s="4"/>
    </row>
    <row r="17262" spans="1:6" ht="13.2" x14ac:dyDescent="0.25">
      <c r="A17262" s="5">
        <v>44925.166666666664</v>
      </c>
      <c r="B17262" s="6">
        <v>241.88</v>
      </c>
      <c r="C17262" s="6">
        <v>273.58703000000003</v>
      </c>
      <c r="D17262" s="6">
        <v>0.115893761484234</v>
      </c>
      <c r="E17262" s="4">
        <f t="shared" si="67"/>
        <v>0.12122958162490427</v>
      </c>
      <c r="F17262" s="4"/>
    </row>
    <row r="17263" spans="1:6" ht="13.2" x14ac:dyDescent="0.25">
      <c r="A17263" s="5">
        <v>44925.208333333336</v>
      </c>
      <c r="B17263" s="6">
        <v>249.03</v>
      </c>
      <c r="C17263" s="6">
        <v>270.12166000000002</v>
      </c>
      <c r="D17263" s="6">
        <v>7.8082076054174998E-2</v>
      </c>
      <c r="E17263" s="4">
        <f t="shared" si="67"/>
        <v>0.12075002423577919</v>
      </c>
      <c r="F17263" s="4"/>
    </row>
    <row r="17264" spans="1:6" ht="13.2" x14ac:dyDescent="0.25">
      <c r="A17264" s="5">
        <v>44925.25</v>
      </c>
      <c r="B17264" s="6">
        <v>244.45</v>
      </c>
      <c r="C17264" s="6">
        <v>265.05957000000001</v>
      </c>
      <c r="D17264" s="6">
        <v>7.7754483643054303E-2</v>
      </c>
      <c r="E17264" s="4">
        <f t="shared" si="67"/>
        <v>0.11936614611421087</v>
      </c>
      <c r="F17264" s="4"/>
    </row>
    <row r="17265" spans="1:6" ht="13.2" x14ac:dyDescent="0.25">
      <c r="A17265" s="5">
        <v>44925.291666666664</v>
      </c>
      <c r="B17265" s="6">
        <v>247.36</v>
      </c>
      <c r="C17265" s="6">
        <v>258.07679000000002</v>
      </c>
      <c r="D17265" s="6">
        <v>4.1525586241211297E-2</v>
      </c>
      <c r="E17265" s="4">
        <f t="shared" si="67"/>
        <v>0.11739130709250718</v>
      </c>
      <c r="F17265" s="4"/>
    </row>
    <row r="17266" spans="1:6" ht="13.2" x14ac:dyDescent="0.25">
      <c r="A17266" s="5">
        <v>44925.333333333336</v>
      </c>
      <c r="B17266" s="6">
        <v>244.12</v>
      </c>
      <c r="C17266" s="6">
        <v>256.24077</v>
      </c>
      <c r="D17266" s="6">
        <v>4.7302269658337302E-2</v>
      </c>
      <c r="E17266" s="4">
        <f t="shared" si="67"/>
        <v>0.11391619224038962</v>
      </c>
      <c r="F17266" s="4"/>
    </row>
    <row r="17267" spans="1:6" ht="13.2" x14ac:dyDescent="0.25">
      <c r="A17267" s="5">
        <v>44925.375</v>
      </c>
      <c r="B17267" s="6">
        <v>251.03</v>
      </c>
      <c r="C17267" s="6">
        <v>256.39555999999999</v>
      </c>
      <c r="D17267" s="6">
        <v>2.0926883445251499E-2</v>
      </c>
      <c r="E17267" s="4">
        <f t="shared" si="67"/>
        <v>0.11100782884969547</v>
      </c>
      <c r="F17267" s="4"/>
    </row>
    <row r="17268" spans="1:6" ht="13.2" x14ac:dyDescent="0.25">
      <c r="A17268" s="5">
        <v>44925.416666666664</v>
      </c>
      <c r="B17268" s="6">
        <v>246.13</v>
      </c>
      <c r="C17268" s="6">
        <v>256.38254000000001</v>
      </c>
      <c r="D17268" s="6">
        <v>3.9989228595675802E-2</v>
      </c>
      <c r="E17268" s="4">
        <f t="shared" si="67"/>
        <v>0.11096916945697244</v>
      </c>
      <c r="F17268" s="4"/>
    </row>
    <row r="17269" spans="1:6" ht="13.2" x14ac:dyDescent="0.25">
      <c r="A17269" s="5">
        <v>44925.458333333336</v>
      </c>
      <c r="B17269" s="6">
        <v>243.65</v>
      </c>
      <c r="C17269" s="6">
        <v>258.00315000000001</v>
      </c>
      <c r="D17269" s="6">
        <v>5.5631685117022697E-2</v>
      </c>
      <c r="E17269" s="4">
        <f t="shared" si="67"/>
        <v>0.11206302844958362</v>
      </c>
      <c r="F17269" s="4"/>
    </row>
    <row r="17270" spans="1:6" ht="13.2" x14ac:dyDescent="0.25">
      <c r="A17270" s="5">
        <v>44925.5</v>
      </c>
      <c r="B17270" s="6">
        <v>239.71</v>
      </c>
      <c r="C17270" s="6">
        <v>259.29617000000002</v>
      </c>
      <c r="D17270" s="6">
        <v>7.55359016679652E-2</v>
      </c>
      <c r="E17270" s="4">
        <f t="shared" si="67"/>
        <v>0.11413038799333923</v>
      </c>
      <c r="F17270" s="4"/>
    </row>
    <row r="17271" spans="1:6" ht="13.2" x14ac:dyDescent="0.25">
      <c r="A17271" s="5">
        <v>44925.541666666664</v>
      </c>
      <c r="B17271" s="6">
        <v>241.29</v>
      </c>
      <c r="C17271" s="6">
        <v>259.53861000000001</v>
      </c>
      <c r="D17271" s="6">
        <v>7.0311735121028798E-2</v>
      </c>
      <c r="E17271" s="4">
        <f t="shared" si="67"/>
        <v>0.11677478607671044</v>
      </c>
      <c r="F17271" s="4"/>
    </row>
    <row r="17272" spans="1:6" ht="13.2" x14ac:dyDescent="0.25">
      <c r="A17272" s="5">
        <v>44925.583333333336</v>
      </c>
      <c r="B17272" s="6">
        <v>233.87</v>
      </c>
      <c r="C17272" s="6">
        <v>255.61225999999999</v>
      </c>
      <c r="D17272" s="6">
        <v>8.5059535094286903E-2</v>
      </c>
      <c r="E17272" s="4">
        <f t="shared" si="67"/>
        <v>0.11774235612392105</v>
      </c>
      <c r="F17272" s="4"/>
    </row>
    <row r="17273" spans="1:6" ht="13.2" x14ac:dyDescent="0.25">
      <c r="A17273" s="5">
        <v>44925.625</v>
      </c>
      <c r="B17273" s="6">
        <v>228.6</v>
      </c>
      <c r="C17273" s="6">
        <v>241.36797999999999</v>
      </c>
      <c r="D17273" s="6">
        <v>5.2898400193762199E-2</v>
      </c>
      <c r="E17273" s="4">
        <f t="shared" si="67"/>
        <v>0.11384413323274001</v>
      </c>
      <c r="F17273" s="4"/>
    </row>
    <row r="17274" spans="1:6" ht="13.2" x14ac:dyDescent="0.25">
      <c r="A17274" s="5">
        <v>44925.666666666664</v>
      </c>
      <c r="B17274" s="6">
        <v>218.08</v>
      </c>
      <c r="C17274" s="6">
        <v>222.51883000000001</v>
      </c>
      <c r="D17274" s="6">
        <v>1.99481095599864E-2</v>
      </c>
      <c r="E17274" s="4">
        <f t="shared" si="67"/>
        <v>0.10668720100129493</v>
      </c>
      <c r="F17274" s="4"/>
    </row>
    <row r="17275" spans="1:6" ht="13.2" x14ac:dyDescent="0.25">
      <c r="A17275" s="5">
        <v>44925.708333333336</v>
      </c>
      <c r="B17275" s="6">
        <v>184.4</v>
      </c>
      <c r="C17275" s="6">
        <v>206.41502</v>
      </c>
      <c r="D17275" s="6">
        <v>0.10665415724107601</v>
      </c>
      <c r="E17275" s="4">
        <f t="shared" si="67"/>
        <v>0.1005048955069095</v>
      </c>
      <c r="F17275" s="4"/>
    </row>
    <row r="17276" spans="1:6" ht="13.2" x14ac:dyDescent="0.25">
      <c r="A17276" s="5">
        <v>44925.75</v>
      </c>
      <c r="B17276" s="6">
        <v>158.03</v>
      </c>
      <c r="C17276" s="6">
        <v>198.59807000000001</v>
      </c>
      <c r="D17276" s="6">
        <v>0.20427222681469101</v>
      </c>
      <c r="E17276" s="4">
        <f t="shared" si="67"/>
        <v>9.6163178259190796E-2</v>
      </c>
      <c r="F17276" s="4"/>
    </row>
    <row r="17277" spans="1:6" ht="13.2" x14ac:dyDescent="0.25">
      <c r="A17277" s="5">
        <v>44925.791666666664</v>
      </c>
      <c r="B17277" s="6">
        <v>148.37</v>
      </c>
      <c r="C17277" s="6">
        <v>196.68682999999999</v>
      </c>
      <c r="D17277" s="6">
        <v>0.24565361086962401</v>
      </c>
      <c r="E17277" s="4">
        <f t="shared" si="67"/>
        <v>9.5812658625914801E-2</v>
      </c>
      <c r="F17277" s="4"/>
    </row>
    <row r="17278" spans="1:6" ht="13.2" x14ac:dyDescent="0.25">
      <c r="A17278" s="5">
        <v>44925.833333333336</v>
      </c>
      <c r="B17278" s="6">
        <v>140.12</v>
      </c>
      <c r="C17278" s="6">
        <v>199.27633</v>
      </c>
      <c r="D17278" s="6">
        <v>0.29685577810470498</v>
      </c>
      <c r="E17278" s="4">
        <f t="shared" si="67"/>
        <v>0.10057265254820197</v>
      </c>
      <c r="F17278" s="4"/>
    </row>
    <row r="17279" spans="1:6" ht="13.2" x14ac:dyDescent="0.25">
      <c r="A17279" s="5">
        <v>44925.875</v>
      </c>
      <c r="B17279" s="6">
        <v>145.26</v>
      </c>
      <c r="C17279" s="6">
        <v>211.13575</v>
      </c>
      <c r="D17279" s="6">
        <v>0.31200661185990503</v>
      </c>
      <c r="E17279" s="4">
        <f t="shared" si="67"/>
        <v>0.10996065311266194</v>
      </c>
      <c r="F17279" s="4"/>
    </row>
    <row r="17280" spans="1:6" ht="13.2" x14ac:dyDescent="0.25">
      <c r="A17280" s="5">
        <v>44925.916666666664</v>
      </c>
      <c r="B17280" s="6">
        <v>148.41999999999999</v>
      </c>
      <c r="C17280" s="6">
        <v>229.87949</v>
      </c>
      <c r="D17280" s="6">
        <v>0.35435736350380798</v>
      </c>
      <c r="E17280" s="4">
        <f t="shared" si="67"/>
        <v>0.12366387500335974</v>
      </c>
      <c r="F17280" s="4"/>
    </row>
    <row r="17281" spans="1:6" ht="13.2" x14ac:dyDescent="0.25">
      <c r="A17281" s="5">
        <v>44925.958333333336</v>
      </c>
      <c r="B17281" s="6">
        <v>148.79</v>
      </c>
      <c r="C17281" s="6">
        <v>247.5393</v>
      </c>
      <c r="D17281" s="6">
        <v>0.398923726454748</v>
      </c>
      <c r="E17281" s="4">
        <f t="shared" si="67"/>
        <v>0.13605668921132963</v>
      </c>
      <c r="F17281" s="4"/>
    </row>
    <row r="17282" spans="1:6" ht="13.2" x14ac:dyDescent="0.25">
      <c r="A17282" s="5">
        <v>44923</v>
      </c>
      <c r="B17282" s="6">
        <v>201.65</v>
      </c>
      <c r="C17282" s="6">
        <v>217.57025999999999</v>
      </c>
      <c r="D17282" s="6">
        <v>7.3172960311763097E-2</v>
      </c>
      <c r="E17282" s="4">
        <f t="shared" si="67"/>
        <v>0.13098746100272421</v>
      </c>
      <c r="F17282" s="4"/>
    </row>
    <row r="17283" spans="1:6" ht="13.2" x14ac:dyDescent="0.25">
      <c r="A17283" s="5">
        <v>44923.041666666664</v>
      </c>
      <c r="B17283" s="6">
        <v>197.83</v>
      </c>
      <c r="C17283" s="6">
        <v>244.91839999999999</v>
      </c>
      <c r="D17283" s="6">
        <v>0.19226158589962999</v>
      </c>
      <c r="E17283" s="4">
        <f t="shared" si="67"/>
        <v>0.13356555446359369</v>
      </c>
      <c r="F17283" s="4"/>
    </row>
    <row r="17284" spans="1:6" ht="13.2" x14ac:dyDescent="0.25">
      <c r="A17284" s="5">
        <v>44923.083333333336</v>
      </c>
      <c r="B17284" s="6">
        <v>207.35</v>
      </c>
      <c r="C17284" s="6">
        <v>256.50463999999999</v>
      </c>
      <c r="D17284" s="6">
        <v>0.19163255682236299</v>
      </c>
      <c r="E17284" s="4">
        <f t="shared" si="67"/>
        <v>0.13663485807644538</v>
      </c>
      <c r="F17284" s="4"/>
    </row>
    <row r="17285" spans="1:6" ht="13.2" x14ac:dyDescent="0.25">
      <c r="A17285" s="5">
        <v>44923.125</v>
      </c>
      <c r="B17285" s="6">
        <v>204.27</v>
      </c>
      <c r="C17285" s="6">
        <v>254.00371999999999</v>
      </c>
      <c r="D17285" s="6">
        <v>0.19579917963406099</v>
      </c>
      <c r="E17285" s="4">
        <f t="shared" si="67"/>
        <v>0.13968539222468188</v>
      </c>
      <c r="F17285" s="4"/>
    </row>
    <row r="17286" spans="1:6" ht="13.2" x14ac:dyDescent="0.25">
      <c r="A17286" s="5">
        <v>44923.166666666664</v>
      </c>
      <c r="B17286" s="6">
        <v>183.82</v>
      </c>
      <c r="C17286" s="6">
        <v>246.30255</v>
      </c>
      <c r="D17286" s="6">
        <v>0.25368210763550703</v>
      </c>
      <c r="E17286" s="4">
        <f t="shared" si="67"/>
        <v>0.14542657331431827</v>
      </c>
      <c r="F17286" s="4"/>
    </row>
    <row r="17287" spans="1:6" ht="13.2" x14ac:dyDescent="0.25">
      <c r="A17287" s="5">
        <v>44923.208333333336</v>
      </c>
      <c r="B17287" s="6">
        <v>187.22</v>
      </c>
      <c r="C17287" s="6">
        <v>241.58933999999999</v>
      </c>
      <c r="D17287" s="6">
        <v>0.225048588650476</v>
      </c>
      <c r="E17287" s="4">
        <f t="shared" si="67"/>
        <v>0.15155017800583082</v>
      </c>
      <c r="F17287" s="4"/>
    </row>
    <row r="17288" spans="1:6" ht="13.2" x14ac:dyDescent="0.25">
      <c r="A17288" s="5">
        <v>44923.25</v>
      </c>
      <c r="B17288" s="6">
        <v>184.79</v>
      </c>
      <c r="C17288" s="6">
        <v>232.17325</v>
      </c>
      <c r="D17288" s="6">
        <v>0.204085742005162</v>
      </c>
      <c r="E17288" s="4">
        <f t="shared" si="67"/>
        <v>0.15681398043758529</v>
      </c>
      <c r="F17288" s="4"/>
    </row>
    <row r="17289" spans="1:6" ht="13.2" x14ac:dyDescent="0.25">
      <c r="A17289" s="5">
        <v>44923.291666666664</v>
      </c>
      <c r="B17289" s="6">
        <v>184.23</v>
      </c>
      <c r="C17289" s="6">
        <v>212.68268</v>
      </c>
      <c r="D17289" s="6">
        <v>0.13377995801068501</v>
      </c>
      <c r="E17289" s="4">
        <f t="shared" si="67"/>
        <v>0.16065791259464671</v>
      </c>
      <c r="F17289" s="4"/>
    </row>
    <row r="17290" spans="1:6" ht="13.2" x14ac:dyDescent="0.25">
      <c r="A17290" s="5">
        <v>44923.333333333336</v>
      </c>
      <c r="B17290" s="6">
        <v>179.7</v>
      </c>
      <c r="C17290" s="6">
        <v>199.83803</v>
      </c>
      <c r="D17290" s="6">
        <v>0.100771760009844</v>
      </c>
      <c r="E17290" s="4">
        <f t="shared" si="67"/>
        <v>0.16288580802595948</v>
      </c>
      <c r="F17290" s="4"/>
    </row>
    <row r="17291" spans="1:6" ht="13.2" x14ac:dyDescent="0.25">
      <c r="A17291" s="5">
        <v>44923.375</v>
      </c>
      <c r="B17291" s="6">
        <v>174.56</v>
      </c>
      <c r="C17291" s="6">
        <v>199.92248000000001</v>
      </c>
      <c r="D17291" s="6">
        <v>0.12686157154513</v>
      </c>
      <c r="E17291" s="4">
        <f t="shared" si="67"/>
        <v>0.1672997533634544</v>
      </c>
      <c r="F17291" s="4"/>
    </row>
    <row r="17292" spans="1:6" ht="13.2" x14ac:dyDescent="0.25">
      <c r="A17292" s="5">
        <v>44923.416666666664</v>
      </c>
      <c r="B17292" s="6">
        <v>169.16</v>
      </c>
      <c r="C17292" s="6">
        <v>205.46960999999999</v>
      </c>
      <c r="D17292" s="6">
        <v>0.17671523297289499</v>
      </c>
      <c r="E17292" s="4">
        <f t="shared" si="67"/>
        <v>0.1729966702125052</v>
      </c>
      <c r="F17292" s="4"/>
    </row>
    <row r="17293" spans="1:6" ht="13.2" x14ac:dyDescent="0.25">
      <c r="A17293" s="5">
        <v>44923.458333333336</v>
      </c>
      <c r="B17293" s="6">
        <v>162.81</v>
      </c>
      <c r="C17293" s="6">
        <v>211.22622000000001</v>
      </c>
      <c r="D17293" s="6">
        <v>0.22921500938661801</v>
      </c>
      <c r="E17293" s="4">
        <f t="shared" si="67"/>
        <v>0.18022930872373832</v>
      </c>
      <c r="F17293" s="4"/>
    </row>
    <row r="17294" spans="1:6" ht="13.2" x14ac:dyDescent="0.25">
      <c r="A17294" s="5">
        <v>44923.5</v>
      </c>
      <c r="B17294" s="6">
        <v>164.29</v>
      </c>
      <c r="C17294" s="6">
        <v>216.20160000000001</v>
      </c>
      <c r="D17294" s="6">
        <v>0.24010738125897299</v>
      </c>
      <c r="E17294" s="4">
        <f t="shared" si="67"/>
        <v>0.18708645370669699</v>
      </c>
      <c r="F17294" s="4"/>
    </row>
    <row r="17295" spans="1:6" ht="13.2" x14ac:dyDescent="0.25">
      <c r="A17295" s="5">
        <v>44923.541666666664</v>
      </c>
      <c r="B17295" s="6">
        <v>164.1</v>
      </c>
      <c r="C17295" s="6">
        <v>216.24691000000001</v>
      </c>
      <c r="D17295" s="6">
        <v>0.241145226075137</v>
      </c>
      <c r="E17295" s="4">
        <f t="shared" si="67"/>
        <v>0.19420451582978482</v>
      </c>
      <c r="F17295" s="4"/>
    </row>
    <row r="17296" spans="1:6" ht="13.2" x14ac:dyDescent="0.25">
      <c r="A17296" s="5">
        <v>44923.583333333336</v>
      </c>
      <c r="B17296" s="6">
        <v>161.63</v>
      </c>
      <c r="C17296" s="6">
        <v>206.55823000000001</v>
      </c>
      <c r="D17296" s="6">
        <v>0.217508786747446</v>
      </c>
      <c r="E17296" s="4">
        <f t="shared" si="67"/>
        <v>0.19972323464866648</v>
      </c>
      <c r="F17296" s="4"/>
    </row>
    <row r="17297" spans="1:6" ht="13.2" x14ac:dyDescent="0.25">
      <c r="A17297" s="5">
        <v>44923.625</v>
      </c>
      <c r="B17297" s="6">
        <v>158.44</v>
      </c>
      <c r="C17297" s="6">
        <v>189.91711000000001</v>
      </c>
      <c r="D17297" s="6">
        <v>0.16574130682590901</v>
      </c>
      <c r="E17297" s="4">
        <f t="shared" si="67"/>
        <v>0.20442502242500593</v>
      </c>
      <c r="F17297" s="4"/>
    </row>
    <row r="17298" spans="1:6" ht="13.2" x14ac:dyDescent="0.25">
      <c r="A17298" s="5">
        <v>44923.666666666664</v>
      </c>
      <c r="B17298" s="6">
        <v>161.49</v>
      </c>
      <c r="C17298" s="6">
        <v>173.63373000000001</v>
      </c>
      <c r="D17298" s="6">
        <v>6.9938772840968194E-2</v>
      </c>
      <c r="E17298" s="4">
        <f t="shared" si="67"/>
        <v>0.2065079667283802</v>
      </c>
      <c r="F17298" s="4"/>
    </row>
    <row r="17299" spans="1:6" ht="13.2" x14ac:dyDescent="0.25">
      <c r="A17299" s="5">
        <v>44923.708333333336</v>
      </c>
      <c r="B17299" s="6">
        <v>114.95</v>
      </c>
      <c r="C17299" s="6">
        <v>156.58882</v>
      </c>
      <c r="D17299" s="6">
        <v>0.26591183201967999</v>
      </c>
      <c r="E17299" s="4">
        <f t="shared" si="67"/>
        <v>0.21314370317748874</v>
      </c>
      <c r="F17299" s="4"/>
    </row>
    <row r="17300" spans="1:6" ht="13.2" x14ac:dyDescent="0.25">
      <c r="A17300" s="5">
        <v>44923.75</v>
      </c>
      <c r="B17300" s="6">
        <v>90.67</v>
      </c>
      <c r="C17300" s="6">
        <v>143.90375</v>
      </c>
      <c r="D17300" s="6">
        <v>0.36992607906326203</v>
      </c>
      <c r="E17300" s="4">
        <f t="shared" si="67"/>
        <v>0.22004594702117919</v>
      </c>
      <c r="F17300" s="4"/>
    </row>
    <row r="17301" spans="1:6" ht="13.2" x14ac:dyDescent="0.25">
      <c r="A17301" s="5">
        <v>44923.791666666664</v>
      </c>
      <c r="B17301" s="6">
        <v>88.85</v>
      </c>
      <c r="C17301" s="6">
        <v>139.20298</v>
      </c>
      <c r="D17301" s="6">
        <v>0.361723434369005</v>
      </c>
      <c r="E17301" s="4">
        <f t="shared" si="67"/>
        <v>0.22488218966698673</v>
      </c>
      <c r="F17301" s="4"/>
    </row>
    <row r="17302" spans="1:6" ht="13.2" x14ac:dyDescent="0.25">
      <c r="A17302" s="5">
        <v>44923.833333333336</v>
      </c>
      <c r="B17302" s="6">
        <v>97.32</v>
      </c>
      <c r="C17302" s="6">
        <v>140.59446</v>
      </c>
      <c r="D17302" s="6">
        <v>0.30779633849015098</v>
      </c>
      <c r="E17302" s="4">
        <f t="shared" si="67"/>
        <v>0.22533804634971363</v>
      </c>
      <c r="F17302" s="4"/>
    </row>
    <row r="17303" spans="1:6" ht="13.2" x14ac:dyDescent="0.25">
      <c r="A17303" s="5">
        <v>44923.875</v>
      </c>
      <c r="B17303" s="6">
        <v>101.89</v>
      </c>
      <c r="C17303" s="6">
        <v>143.19864999999999</v>
      </c>
      <c r="D17303" s="6">
        <v>0.28847094578056398</v>
      </c>
      <c r="E17303" s="4">
        <f t="shared" si="67"/>
        <v>0.22435739359640774</v>
      </c>
      <c r="F17303" s="4"/>
    </row>
    <row r="17304" spans="1:6" ht="13.2" x14ac:dyDescent="0.25">
      <c r="A17304" s="5">
        <v>44923.916666666664</v>
      </c>
      <c r="B17304" s="6">
        <v>97.71</v>
      </c>
      <c r="C17304" s="6">
        <v>151.24244999999999</v>
      </c>
      <c r="D17304" s="6">
        <v>0.35395122202794199</v>
      </c>
      <c r="E17304" s="4">
        <f t="shared" si="67"/>
        <v>0.22434047103491331</v>
      </c>
      <c r="F17304" s="4"/>
    </row>
    <row r="17305" spans="1:6" ht="13.2" x14ac:dyDescent="0.25">
      <c r="A17305" s="5">
        <v>44923.958333333336</v>
      </c>
      <c r="B17305" s="6">
        <v>105.85</v>
      </c>
      <c r="C17305" s="6">
        <v>175.69515000000001</v>
      </c>
      <c r="D17305" s="6">
        <v>0.39753601621900198</v>
      </c>
      <c r="E17305" s="4">
        <f t="shared" si="67"/>
        <v>0.22428264977509052</v>
      </c>
      <c r="F17305" s="4"/>
    </row>
    <row r="17306" spans="1:6" ht="13.2" x14ac:dyDescent="0.25">
      <c r="A17306" s="5">
        <v>44924</v>
      </c>
      <c r="B17306" s="6">
        <v>143.63999999999999</v>
      </c>
      <c r="C17306" s="6">
        <v>237.50206</v>
      </c>
      <c r="D17306" s="6">
        <v>0.39520524579871003</v>
      </c>
      <c r="E17306" s="4">
        <f t="shared" si="67"/>
        <v>0.23770066167037998</v>
      </c>
      <c r="F17306" s="4"/>
    </row>
    <row r="17307" spans="1:6" ht="13.2" x14ac:dyDescent="0.25">
      <c r="A17307" s="5">
        <v>44924.041666666664</v>
      </c>
      <c r="B17307" s="6">
        <v>239.92</v>
      </c>
      <c r="C17307" s="6">
        <v>256.04295999999999</v>
      </c>
      <c r="D17307" s="6">
        <v>6.2969745389601803E-2</v>
      </c>
      <c r="E17307" s="4">
        <f t="shared" si="67"/>
        <v>0.23231350164912881</v>
      </c>
      <c r="F17307" s="4"/>
    </row>
    <row r="17308" spans="1:6" ht="13.2" x14ac:dyDescent="0.25">
      <c r="A17308" s="5">
        <v>44924.083333333336</v>
      </c>
      <c r="B17308" s="6">
        <v>248.9</v>
      </c>
      <c r="C17308" s="6">
        <v>260.76434999999998</v>
      </c>
      <c r="D17308" s="6">
        <v>4.5498358958960303E-2</v>
      </c>
      <c r="E17308" s="4">
        <f t="shared" si="67"/>
        <v>0.22622457673815374</v>
      </c>
      <c r="F17308" s="4"/>
    </row>
    <row r="17309" spans="1:6" ht="13.2" x14ac:dyDescent="0.25">
      <c r="A17309" s="5">
        <v>44924.125</v>
      </c>
      <c r="B17309" s="6">
        <v>249.84</v>
      </c>
      <c r="C17309" s="6">
        <v>256.61741000000001</v>
      </c>
      <c r="D17309" s="6">
        <v>2.64105619334245E-2</v>
      </c>
      <c r="E17309" s="4">
        <f t="shared" si="67"/>
        <v>0.21916671766729381</v>
      </c>
      <c r="F17309" s="4"/>
    </row>
    <row r="17310" spans="1:6" ht="13.2" x14ac:dyDescent="0.25">
      <c r="A17310" s="5">
        <v>44924.166666666664</v>
      </c>
      <c r="B17310" s="6">
        <v>243.71</v>
      </c>
      <c r="C17310" s="6">
        <v>252.96277000000001</v>
      </c>
      <c r="D17310" s="6">
        <v>3.6577595983788402E-2</v>
      </c>
      <c r="E17310" s="4">
        <f t="shared" si="67"/>
        <v>0.21012069634847222</v>
      </c>
      <c r="F17310" s="4"/>
    </row>
    <row r="17311" spans="1:6" ht="13.2" x14ac:dyDescent="0.25">
      <c r="A17311" s="5">
        <v>44924.208333333336</v>
      </c>
      <c r="B17311" s="6">
        <v>236</v>
      </c>
      <c r="C17311" s="6">
        <v>253.06093000000001</v>
      </c>
      <c r="D17311" s="6">
        <v>6.7418269584324994E-2</v>
      </c>
      <c r="E17311" s="4">
        <f t="shared" si="67"/>
        <v>0.20355276638738262</v>
      </c>
      <c r="F17311" s="4"/>
    </row>
    <row r="17312" spans="1:6" ht="13.2" x14ac:dyDescent="0.25">
      <c r="A17312" s="5">
        <v>44924.25</v>
      </c>
      <c r="B17312" s="6">
        <v>227.52</v>
      </c>
      <c r="C17312" s="6">
        <v>250.33297999999999</v>
      </c>
      <c r="D17312" s="6">
        <v>9.1130541409286003E-2</v>
      </c>
      <c r="E17312" s="4">
        <f t="shared" si="67"/>
        <v>0.19884629969588777</v>
      </c>
      <c r="F17312" s="4"/>
    </row>
    <row r="17313" spans="1:6" ht="13.2" x14ac:dyDescent="0.25">
      <c r="A17313" s="5">
        <v>44924.291666666664</v>
      </c>
      <c r="B17313" s="6">
        <v>226.4</v>
      </c>
      <c r="C17313" s="6">
        <v>243.45907</v>
      </c>
      <c r="D17313" s="6">
        <v>7.0069560357722493E-2</v>
      </c>
      <c r="E17313" s="4">
        <f t="shared" si="67"/>
        <v>0.19619169979368101</v>
      </c>
      <c r="F17313" s="4"/>
    </row>
    <row r="17314" spans="1:6" ht="13.2" x14ac:dyDescent="0.25">
      <c r="A17314" s="5">
        <v>44924.333333333336</v>
      </c>
      <c r="B17314" s="6">
        <v>215.1</v>
      </c>
      <c r="C17314" s="6">
        <v>240.93531999999999</v>
      </c>
      <c r="D17314" s="6">
        <v>0.107229276305358</v>
      </c>
      <c r="E17314" s="4">
        <f t="shared" si="67"/>
        <v>0.19646076297266071</v>
      </c>
      <c r="F17314" s="4"/>
    </row>
    <row r="17315" spans="1:6" ht="13.2" x14ac:dyDescent="0.25">
      <c r="A17315" s="5">
        <v>44924.375</v>
      </c>
      <c r="B17315" s="6">
        <v>225.73</v>
      </c>
      <c r="C17315" s="6">
        <v>241.03910999999999</v>
      </c>
      <c r="D17315" s="6">
        <v>6.3512970986326606E-2</v>
      </c>
      <c r="E17315" s="4">
        <f t="shared" si="67"/>
        <v>0.19382123794937725</v>
      </c>
      <c r="F17315" s="4"/>
    </row>
    <row r="17316" spans="1:6" ht="13.2" x14ac:dyDescent="0.25">
      <c r="A17316" s="5">
        <v>44924.416666666664</v>
      </c>
      <c r="B17316" s="6">
        <v>235.27</v>
      </c>
      <c r="C17316" s="6">
        <v>242.63043999999999</v>
      </c>
      <c r="D17316" s="6">
        <v>3.0336012249740699E-2</v>
      </c>
      <c r="E17316" s="4">
        <f t="shared" si="67"/>
        <v>0.18772210375257922</v>
      </c>
      <c r="F17316" s="4"/>
    </row>
    <row r="17317" spans="1:6" ht="13.2" x14ac:dyDescent="0.25">
      <c r="A17317" s="5">
        <v>44924.458333333336</v>
      </c>
      <c r="B17317" s="6">
        <v>237.66</v>
      </c>
      <c r="C17317" s="6">
        <v>246.12870000000001</v>
      </c>
      <c r="D17317" s="6">
        <v>3.44076087022765E-2</v>
      </c>
      <c r="E17317" s="4">
        <f t="shared" si="67"/>
        <v>0.17960512872406498</v>
      </c>
      <c r="F17317" s="4"/>
    </row>
    <row r="17318" spans="1:6" ht="13.2" x14ac:dyDescent="0.25">
      <c r="A17318" s="5">
        <v>44924.5</v>
      </c>
      <c r="B17318" s="6">
        <v>242.48</v>
      </c>
      <c r="C17318" s="6">
        <v>249.6875</v>
      </c>
      <c r="D17318" s="6">
        <v>2.8866082603254101E-2</v>
      </c>
      <c r="E17318" s="4">
        <f t="shared" si="67"/>
        <v>0.17080340794674334</v>
      </c>
      <c r="F17318" s="4"/>
    </row>
    <row r="17319" spans="1:6" ht="13.2" x14ac:dyDescent="0.25">
      <c r="A17319" s="5">
        <v>44924.541666666664</v>
      </c>
      <c r="B17319" s="6">
        <v>249.94</v>
      </c>
      <c r="C17319" s="6">
        <v>250.02275</v>
      </c>
      <c r="D17319" s="6">
        <v>3.3096988174077802E-4</v>
      </c>
      <c r="E17319" s="4">
        <f t="shared" si="67"/>
        <v>0.16076948060535187</v>
      </c>
      <c r="F17319" s="4"/>
    </row>
    <row r="17320" spans="1:6" ht="13.2" x14ac:dyDescent="0.25">
      <c r="A17320" s="5">
        <v>44924.583333333336</v>
      </c>
      <c r="B17320" s="6">
        <v>260.58</v>
      </c>
      <c r="C17320" s="6">
        <v>243.38667000000001</v>
      </c>
      <c r="D17320" s="6">
        <v>7.0642036394186897E-2</v>
      </c>
      <c r="E17320" s="4">
        <f t="shared" si="67"/>
        <v>0.15465003267396607</v>
      </c>
      <c r="F17320" s="4"/>
    </row>
    <row r="17321" spans="1:6" ht="13.2" x14ac:dyDescent="0.25">
      <c r="A17321" s="5">
        <v>44924.625</v>
      </c>
      <c r="B17321" s="6">
        <v>258.3</v>
      </c>
      <c r="C17321" s="6">
        <v>223.66974999999999</v>
      </c>
      <c r="D17321" s="6">
        <v>0.15482759738408899</v>
      </c>
      <c r="E17321" s="4">
        <f t="shared" si="67"/>
        <v>0.15419529478055691</v>
      </c>
      <c r="F17321" s="4"/>
    </row>
    <row r="17322" spans="1:6" ht="13.2" x14ac:dyDescent="0.25">
      <c r="A17322" s="5">
        <v>44924.666666666664</v>
      </c>
      <c r="B17322" s="6">
        <v>237.48</v>
      </c>
      <c r="C17322" s="6">
        <v>196.31182999999999</v>
      </c>
      <c r="D17322" s="6">
        <v>0.20970804459415399</v>
      </c>
      <c r="E17322" s="4">
        <f t="shared" si="67"/>
        <v>0.16001901443693964</v>
      </c>
      <c r="F17322" s="4"/>
    </row>
    <row r="17323" spans="1:6" ht="13.2" x14ac:dyDescent="0.25">
      <c r="A17323" s="5">
        <v>44924.708333333336</v>
      </c>
      <c r="B17323" s="6">
        <v>222.65</v>
      </c>
      <c r="C17323" s="6">
        <v>172.84682000000001</v>
      </c>
      <c r="D17323" s="6">
        <v>0.28813477737108401</v>
      </c>
      <c r="E17323" s="4">
        <f t="shared" si="67"/>
        <v>0.16094497049324816</v>
      </c>
      <c r="F17323" s="4"/>
    </row>
    <row r="17324" spans="1:6" ht="13.2" x14ac:dyDescent="0.25">
      <c r="A17324" s="5">
        <v>44924.75</v>
      </c>
      <c r="B17324" s="6">
        <v>221.48</v>
      </c>
      <c r="C17324" s="6">
        <v>164.14524</v>
      </c>
      <c r="D17324" s="6">
        <v>0.349292857959207</v>
      </c>
      <c r="E17324" s="4">
        <f t="shared" si="67"/>
        <v>0.16008525294724585</v>
      </c>
      <c r="F17324" s="4"/>
    </row>
    <row r="17325" spans="1:6" ht="13.2" x14ac:dyDescent="0.25">
      <c r="A17325" s="5">
        <v>44924.791666666664</v>
      </c>
      <c r="B17325" s="6">
        <v>214.16</v>
      </c>
      <c r="C17325" s="6">
        <v>165.52798999999999</v>
      </c>
      <c r="D17325" s="6">
        <v>0.29379931454492902</v>
      </c>
      <c r="E17325" s="4">
        <f t="shared" si="67"/>
        <v>0.15725508128790938</v>
      </c>
      <c r="F17325" s="4"/>
    </row>
    <row r="17326" spans="1:6" ht="13.2" x14ac:dyDescent="0.25">
      <c r="A17326" s="5">
        <v>44924.833333333336</v>
      </c>
      <c r="B17326" s="6">
        <v>206.46</v>
      </c>
      <c r="C17326" s="6">
        <v>167.92379</v>
      </c>
      <c r="D17326" s="6">
        <v>0.22948630447180801</v>
      </c>
      <c r="E17326" s="4">
        <f t="shared" si="67"/>
        <v>0.15399216320381173</v>
      </c>
      <c r="F17326" s="4"/>
    </row>
    <row r="17327" spans="1:6" ht="13.2" x14ac:dyDescent="0.25">
      <c r="A17327" s="5">
        <v>44924.875</v>
      </c>
      <c r="B17327" s="6">
        <v>200.41</v>
      </c>
      <c r="C17327" s="6">
        <v>173.01065</v>
      </c>
      <c r="D17327" s="6">
        <v>0.158367996421029</v>
      </c>
      <c r="E17327" s="4">
        <f t="shared" si="67"/>
        <v>0.14857120698049775</v>
      </c>
      <c r="F17327" s="4"/>
    </row>
    <row r="17328" spans="1:6" ht="13.2" x14ac:dyDescent="0.25">
      <c r="A17328" s="5">
        <v>44924.916666666664</v>
      </c>
      <c r="B17328" s="6">
        <v>198.16</v>
      </c>
      <c r="C17328" s="6">
        <v>185.72443000000001</v>
      </c>
      <c r="D17328" s="6">
        <v>6.6957104135411699E-2</v>
      </c>
      <c r="E17328" s="4">
        <f t="shared" si="67"/>
        <v>0.13661311873497564</v>
      </c>
      <c r="F17328" s="4"/>
    </row>
    <row r="17329" spans="1:6" ht="13.2" x14ac:dyDescent="0.25">
      <c r="A17329" s="5">
        <v>44924.958333333336</v>
      </c>
      <c r="B17329" s="6">
        <v>202.48</v>
      </c>
      <c r="C17329" s="6">
        <v>207.45462000000001</v>
      </c>
      <c r="D17329" s="6">
        <v>2.39793165367925E-2</v>
      </c>
      <c r="E17329" s="4">
        <f t="shared" si="67"/>
        <v>0.12104825624821693</v>
      </c>
      <c r="F17329" s="4"/>
    </row>
    <row r="17330" spans="1:6" ht="13.2" x14ac:dyDescent="0.25">
      <c r="A17330" s="5">
        <v>44925</v>
      </c>
      <c r="B17330" s="6">
        <v>215.86</v>
      </c>
      <c r="C17330" s="6">
        <v>263.51859000000002</v>
      </c>
      <c r="D17330" s="6">
        <v>0.18085475487706501</v>
      </c>
      <c r="E17330" s="4">
        <f t="shared" si="67"/>
        <v>0.11211698579314838</v>
      </c>
      <c r="F17330" s="4"/>
    </row>
    <row r="17331" spans="1:6" ht="13.2" x14ac:dyDescent="0.25">
      <c r="A17331" s="5">
        <v>44925.041666666664</v>
      </c>
      <c r="B17331" s="6">
        <v>241.33</v>
      </c>
      <c r="C17331" s="6">
        <v>275.56736999999998</v>
      </c>
      <c r="D17331" s="6">
        <v>0.12424319323438</v>
      </c>
      <c r="E17331" s="4">
        <f t="shared" si="67"/>
        <v>0.11467004612001414</v>
      </c>
      <c r="F17331" s="4"/>
    </row>
    <row r="17332" spans="1:6" ht="13.2" x14ac:dyDescent="0.25">
      <c r="A17332" s="5">
        <v>44925.083333333336</v>
      </c>
      <c r="B17332" s="6">
        <v>245.95</v>
      </c>
      <c r="C17332" s="6">
        <v>279.52809999999999</v>
      </c>
      <c r="D17332" s="6">
        <v>0.120124237956756</v>
      </c>
      <c r="E17332" s="4">
        <f t="shared" si="67"/>
        <v>0.11777945774492231</v>
      </c>
      <c r="F17332" s="4"/>
    </row>
    <row r="17333" spans="1:6" ht="13.2" x14ac:dyDescent="0.25">
      <c r="A17333" s="5">
        <v>44925.125</v>
      </c>
      <c r="B17333" s="6">
        <v>243.43</v>
      </c>
      <c r="C17333" s="6">
        <v>278.19657999999998</v>
      </c>
      <c r="D17333" s="6">
        <v>0.12497127031539999</v>
      </c>
      <c r="E17333" s="4">
        <f t="shared" si="67"/>
        <v>0.12188615392750461</v>
      </c>
      <c r="F17333" s="4"/>
    </row>
    <row r="17334" spans="1:6" ht="13.2" x14ac:dyDescent="0.25">
      <c r="A17334" s="5">
        <v>44925.166666666664</v>
      </c>
      <c r="B17334" s="6">
        <v>241.88</v>
      </c>
      <c r="C17334" s="6">
        <v>272.75925000000001</v>
      </c>
      <c r="D17334" s="6">
        <v>0.113210642718807</v>
      </c>
      <c r="E17334" s="4">
        <f t="shared" si="67"/>
        <v>0.12507919754146371</v>
      </c>
      <c r="F17334" s="4"/>
    </row>
    <row r="17335" spans="1:6" ht="13.2" x14ac:dyDescent="0.25">
      <c r="A17335" s="5">
        <v>44925.208333333336</v>
      </c>
      <c r="B17335" s="6">
        <v>249.03</v>
      </c>
      <c r="C17335" s="6">
        <v>268.31202000000002</v>
      </c>
      <c r="D17335" s="6">
        <v>7.1864167695506201E-2</v>
      </c>
      <c r="E17335" s="4">
        <f t="shared" si="67"/>
        <v>0.12526444329609626</v>
      </c>
      <c r="F17335" s="4"/>
    </row>
    <row r="17336" spans="1:6" ht="13.2" x14ac:dyDescent="0.25">
      <c r="A17336" s="5">
        <v>44925.25</v>
      </c>
      <c r="B17336" s="6">
        <v>244.45</v>
      </c>
      <c r="C17336" s="6">
        <v>263.95888000000002</v>
      </c>
      <c r="D17336" s="6">
        <v>7.3908784580386203E-2</v>
      </c>
      <c r="E17336" s="4">
        <f t="shared" si="67"/>
        <v>0.12454687009489213</v>
      </c>
      <c r="F17336" s="4"/>
    </row>
    <row r="17337" spans="1:6" ht="13.2" x14ac:dyDescent="0.25">
      <c r="A17337" s="5">
        <v>44925.291666666664</v>
      </c>
      <c r="B17337" s="6">
        <v>247.36</v>
      </c>
      <c r="C17337" s="6">
        <v>258.60446999999999</v>
      </c>
      <c r="D17337" s="6">
        <v>4.3481344309322899E-2</v>
      </c>
      <c r="E17337" s="4">
        <f t="shared" si="67"/>
        <v>0.12343902775954213</v>
      </c>
      <c r="F17337" s="4"/>
    </row>
    <row r="17338" spans="1:6" ht="13.2" x14ac:dyDescent="0.25">
      <c r="A17338" s="5">
        <v>44925.333333333336</v>
      </c>
      <c r="B17338" s="6">
        <v>244.12</v>
      </c>
      <c r="C17338" s="6">
        <v>257.76208000000003</v>
      </c>
      <c r="D17338" s="6">
        <v>5.2925085024143198E-2</v>
      </c>
      <c r="E17338" s="4">
        <f t="shared" si="67"/>
        <v>0.12117635312282483</v>
      </c>
      <c r="F17338" s="4"/>
    </row>
    <row r="17339" spans="1:6" ht="13.2" x14ac:dyDescent="0.25">
      <c r="A17339" s="5">
        <v>44925.375</v>
      </c>
      <c r="B17339" s="6">
        <v>251.03</v>
      </c>
      <c r="C17339" s="6">
        <v>257.99063000000001</v>
      </c>
      <c r="D17339" s="6">
        <v>2.69801659075758E-2</v>
      </c>
      <c r="E17339" s="4">
        <f t="shared" si="67"/>
        <v>0.11965415291121023</v>
      </c>
      <c r="F17339" s="4"/>
    </row>
    <row r="17340" spans="1:6" ht="13.2" x14ac:dyDescent="0.25">
      <c r="A17340" s="5">
        <v>44925.416666666664</v>
      </c>
      <c r="B17340" s="6">
        <v>246.13</v>
      </c>
      <c r="C17340" s="6">
        <v>258.05403999999999</v>
      </c>
      <c r="D17340" s="6">
        <v>4.6207530794712501E-2</v>
      </c>
      <c r="E17340" s="4">
        <f t="shared" si="67"/>
        <v>0.1203154661839174</v>
      </c>
      <c r="F17340" s="4"/>
    </row>
    <row r="17341" spans="1:6" ht="13.2" x14ac:dyDescent="0.25">
      <c r="A17341" s="5">
        <v>44925.458333333336</v>
      </c>
      <c r="B17341" s="6">
        <v>243.65</v>
      </c>
      <c r="C17341" s="6">
        <v>259.02343000000002</v>
      </c>
      <c r="D17341" s="6">
        <v>5.9351503452795801E-2</v>
      </c>
      <c r="E17341" s="4">
        <f t="shared" si="67"/>
        <v>0.12135479513185569</v>
      </c>
      <c r="F17341" s="4"/>
    </row>
    <row r="17342" spans="1:6" ht="13.2" x14ac:dyDescent="0.25">
      <c r="A17342" s="5">
        <v>44925.5</v>
      </c>
      <c r="B17342" s="6">
        <v>239.71</v>
      </c>
      <c r="C17342" s="6">
        <v>258.73615999999998</v>
      </c>
      <c r="D17342" s="6">
        <v>7.3534986373763794E-2</v>
      </c>
      <c r="E17342" s="4">
        <f t="shared" si="67"/>
        <v>0.12321599945562695</v>
      </c>
      <c r="F17342" s="4"/>
    </row>
    <row r="17343" spans="1:6" ht="13.2" x14ac:dyDescent="0.25">
      <c r="A17343" s="5">
        <v>44925.541666666664</v>
      </c>
      <c r="B17343" s="6">
        <v>241.29</v>
      </c>
      <c r="C17343" s="6">
        <v>257.74748</v>
      </c>
      <c r="D17343" s="6">
        <v>6.3851177128870396E-2</v>
      </c>
      <c r="E17343" s="4">
        <f t="shared" si="67"/>
        <v>0.12586267475759069</v>
      </c>
      <c r="F17343" s="4"/>
    </row>
    <row r="17344" spans="1:6" ht="13.2" x14ac:dyDescent="0.25">
      <c r="A17344" s="5">
        <v>44925.583333333336</v>
      </c>
      <c r="B17344" s="6">
        <v>233.87</v>
      </c>
      <c r="C17344" s="6">
        <v>253.99159</v>
      </c>
      <c r="D17344" s="6">
        <v>7.9221481309676406E-2</v>
      </c>
      <c r="E17344" s="4">
        <f t="shared" si="67"/>
        <v>0.12622015162906941</v>
      </c>
      <c r="F17344" s="4"/>
    </row>
    <row r="17345" spans="1:6" ht="13.2" x14ac:dyDescent="0.25">
      <c r="A17345" s="5">
        <v>44925.625</v>
      </c>
      <c r="B17345" s="6">
        <v>228.6</v>
      </c>
      <c r="C17345" s="6">
        <v>240.27781999999999</v>
      </c>
      <c r="D17345" s="6">
        <v>4.8601323251559303E-2</v>
      </c>
      <c r="E17345" s="4">
        <f t="shared" si="67"/>
        <v>0.12179405687354733</v>
      </c>
      <c r="F17345" s="4"/>
    </row>
    <row r="17346" spans="1:6" ht="13.2" x14ac:dyDescent="0.25">
      <c r="A17346" s="5">
        <v>44925.666666666664</v>
      </c>
      <c r="B17346" s="6">
        <v>218.08</v>
      </c>
      <c r="C17346" s="6">
        <v>221.05520999999999</v>
      </c>
      <c r="D17346" s="6">
        <v>1.3459126342238101E-2</v>
      </c>
      <c r="E17346" s="4">
        <f t="shared" si="67"/>
        <v>0.11361701861305083</v>
      </c>
      <c r="F17346" s="4"/>
    </row>
    <row r="17347" spans="1:6" ht="13.2" x14ac:dyDescent="0.25">
      <c r="A17347" s="5">
        <v>44925.708333333336</v>
      </c>
      <c r="B17347" s="6">
        <v>184.4</v>
      </c>
      <c r="C17347" s="6">
        <v>204.20285999999999</v>
      </c>
      <c r="D17347" s="6">
        <v>9.6976408655588694E-2</v>
      </c>
      <c r="E17347" s="4">
        <f t="shared" si="67"/>
        <v>0.10565208658323855</v>
      </c>
      <c r="F17347" s="4"/>
    </row>
    <row r="17348" spans="1:6" ht="13.2" x14ac:dyDescent="0.25">
      <c r="A17348" s="5">
        <v>44925.75</v>
      </c>
      <c r="B17348" s="6">
        <v>158.03</v>
      </c>
      <c r="C17348" s="6">
        <v>196.27198000000001</v>
      </c>
      <c r="D17348" s="6">
        <v>0.194841770078439</v>
      </c>
      <c r="E17348" s="4">
        <f t="shared" si="67"/>
        <v>9.9216624588206528E-2</v>
      </c>
      <c r="F17348" s="4"/>
    </row>
    <row r="17349" spans="1:6" ht="13.2" x14ac:dyDescent="0.25">
      <c r="A17349" s="5">
        <v>44925.791666666664</v>
      </c>
      <c r="B17349" s="6">
        <v>148.37</v>
      </c>
      <c r="C17349" s="6">
        <v>195.43451999999999</v>
      </c>
      <c r="D17349" s="6">
        <v>0.24081989200270201</v>
      </c>
      <c r="E17349" s="4">
        <f t="shared" si="67"/>
        <v>9.7009148648947066E-2</v>
      </c>
      <c r="F17349" s="4"/>
    </row>
    <row r="17350" spans="1:6" ht="13.2" x14ac:dyDescent="0.25">
      <c r="A17350" s="5">
        <v>44925.833333333336</v>
      </c>
      <c r="B17350" s="6">
        <v>140.12</v>
      </c>
      <c r="C17350" s="6">
        <v>199.13025999999999</v>
      </c>
      <c r="D17350" s="6">
        <v>0.296339993730736</v>
      </c>
      <c r="E17350" s="4">
        <f t="shared" si="67"/>
        <v>9.9794719034735732E-2</v>
      </c>
      <c r="F17350" s="4"/>
    </row>
    <row r="17351" spans="1:6" ht="13.2" x14ac:dyDescent="0.25">
      <c r="A17351" s="5">
        <v>44925.875</v>
      </c>
      <c r="B17351" s="6">
        <v>145.26</v>
      </c>
      <c r="C17351" s="6">
        <v>209.96809999999999</v>
      </c>
      <c r="D17351" s="6">
        <v>0.30818062362806498</v>
      </c>
      <c r="E17351" s="4">
        <f t="shared" si="67"/>
        <v>0.10603691183502889</v>
      </c>
      <c r="F17351" s="4"/>
    </row>
    <row r="17352" spans="1:6" ht="13.2" x14ac:dyDescent="0.25">
      <c r="A17352" s="5">
        <v>44925.916666666664</v>
      </c>
      <c r="B17352" s="6">
        <v>148.41999999999999</v>
      </c>
      <c r="C17352" s="6">
        <v>226.04262</v>
      </c>
      <c r="D17352" s="6">
        <v>0.34339816093088998</v>
      </c>
      <c r="E17352" s="4">
        <f t="shared" si="67"/>
        <v>0.11755528920150715</v>
      </c>
      <c r="F17352" s="4"/>
    </row>
    <row r="17353" spans="1:6" ht="13.2" x14ac:dyDescent="0.25">
      <c r="A17353" s="5">
        <v>44925.958333333336</v>
      </c>
      <c r="B17353" s="6">
        <v>148.79</v>
      </c>
      <c r="C17353" s="6">
        <v>241.93662</v>
      </c>
      <c r="D17353" s="6">
        <v>0.38500422135350898</v>
      </c>
      <c r="E17353" s="4">
        <f t="shared" si="67"/>
        <v>0.13259799356887034</v>
      </c>
      <c r="F17353" s="4"/>
    </row>
    <row r="17354" spans="1:6" ht="13.2" x14ac:dyDescent="0.25">
      <c r="A17354" s="5">
        <v>44926</v>
      </c>
      <c r="B17354" s="6">
        <v>167.82</v>
      </c>
      <c r="C17354" s="6">
        <v>270.18416000000002</v>
      </c>
      <c r="D17354" s="6">
        <v>0.37886810240837199</v>
      </c>
      <c r="E17354" s="4">
        <f t="shared" si="67"/>
        <v>0.14084854971600813</v>
      </c>
      <c r="F17354" s="4"/>
    </row>
    <row r="17355" spans="1:6" ht="13.2" x14ac:dyDescent="0.25">
      <c r="A17355" s="5">
        <v>44926.041666666664</v>
      </c>
      <c r="B17355" s="6">
        <v>210.21</v>
      </c>
      <c r="C17355" s="6">
        <v>275.89328</v>
      </c>
      <c r="D17355" s="6">
        <v>0.238074954199681</v>
      </c>
      <c r="E17355" s="4">
        <f t="shared" si="67"/>
        <v>0.14559153975622904</v>
      </c>
      <c r="F17355" s="4"/>
    </row>
    <row r="17356" spans="1:6" ht="13.2" x14ac:dyDescent="0.25">
      <c r="A17356" s="5">
        <v>44926.083333333336</v>
      </c>
      <c r="B17356" s="6">
        <v>224.91</v>
      </c>
      <c r="C17356" s="6">
        <v>270.94659000000001</v>
      </c>
      <c r="D17356" s="6">
        <v>0.16991020259749301</v>
      </c>
      <c r="E17356" s="4">
        <f t="shared" si="67"/>
        <v>0.14766595494959309</v>
      </c>
      <c r="F17356" s="4"/>
    </row>
    <row r="17357" spans="1:6" ht="13.2" x14ac:dyDescent="0.25">
      <c r="A17357" s="5">
        <v>44926.125</v>
      </c>
      <c r="B17357" s="6">
        <v>216.31</v>
      </c>
      <c r="C17357" s="6">
        <v>267.93079999999998</v>
      </c>
      <c r="D17357" s="6">
        <v>0.19266467311708799</v>
      </c>
      <c r="E17357" s="4">
        <f t="shared" si="67"/>
        <v>0.15048651339966343</v>
      </c>
      <c r="F17357" s="4"/>
    </row>
    <row r="17358" spans="1:6" ht="13.2" x14ac:dyDescent="0.25">
      <c r="A17358" s="5">
        <v>44926.166666666664</v>
      </c>
      <c r="B17358" s="6">
        <v>204.93</v>
      </c>
      <c r="C17358" s="6">
        <v>267.57227999999998</v>
      </c>
      <c r="D17358" s="6">
        <v>0.23411348888606801</v>
      </c>
      <c r="E17358" s="4">
        <f t="shared" si="67"/>
        <v>0.15552413198996598</v>
      </c>
      <c r="F17358" s="4"/>
    </row>
    <row r="17359" spans="1:6" ht="13.2" x14ac:dyDescent="0.25">
      <c r="A17359" s="5">
        <v>44926.208333333336</v>
      </c>
      <c r="B17359" s="6">
        <v>201.66</v>
      </c>
      <c r="C17359" s="6">
        <v>267.21143999999998</v>
      </c>
      <c r="D17359" s="6">
        <v>0.245316742426896</v>
      </c>
      <c r="E17359" s="4">
        <f t="shared" si="67"/>
        <v>0.16275132260377384</v>
      </c>
      <c r="F17359" s="4"/>
    </row>
    <row r="17360" spans="1:6" ht="13.2" x14ac:dyDescent="0.25">
      <c r="A17360" s="5">
        <v>44926.25</v>
      </c>
      <c r="B17360" s="6">
        <v>193.61</v>
      </c>
      <c r="C17360" s="6">
        <v>263.64416</v>
      </c>
      <c r="D17360" s="6">
        <v>0.265638958207911</v>
      </c>
      <c r="E17360" s="4">
        <f t="shared" si="67"/>
        <v>0.17074007983825404</v>
      </c>
      <c r="F17360" s="4"/>
    </row>
    <row r="17361" spans="1:6" ht="13.2" x14ac:dyDescent="0.25">
      <c r="A17361" s="5">
        <v>44926.291666666664</v>
      </c>
      <c r="B17361" s="6">
        <v>189.51</v>
      </c>
      <c r="C17361" s="6">
        <v>257.48007999999999</v>
      </c>
      <c r="D17361" s="6">
        <v>0.263981897162685</v>
      </c>
      <c r="E17361" s="4">
        <f t="shared" si="67"/>
        <v>0.17992760287381079</v>
      </c>
      <c r="F17361" s="4"/>
    </row>
    <row r="17362" spans="1:6" ht="13.2" x14ac:dyDescent="0.25">
      <c r="A17362" s="5">
        <v>44926.333333333336</v>
      </c>
      <c r="B17362" s="6">
        <v>188.01</v>
      </c>
      <c r="C17362" s="6">
        <v>255.00373999999999</v>
      </c>
      <c r="D17362" s="6">
        <v>0.262716695841402</v>
      </c>
      <c r="E17362" s="4">
        <f t="shared" si="67"/>
        <v>0.18866891999119653</v>
      </c>
      <c r="F17362" s="4"/>
    </row>
    <row r="17363" spans="1:6" ht="13.2" x14ac:dyDescent="0.25">
      <c r="A17363" s="5">
        <v>44926.375</v>
      </c>
      <c r="B17363" s="6">
        <v>174.42</v>
      </c>
      <c r="C17363" s="6">
        <v>252.62841</v>
      </c>
      <c r="D17363" s="6">
        <v>0.309578839529568</v>
      </c>
      <c r="E17363" s="4">
        <f t="shared" si="67"/>
        <v>0.2004438647254462</v>
      </c>
      <c r="F17363" s="4"/>
    </row>
    <row r="17364" spans="1:6" ht="13.2" x14ac:dyDescent="0.25">
      <c r="A17364" s="5">
        <v>44926.416666666664</v>
      </c>
      <c r="B17364" s="6">
        <v>172.65</v>
      </c>
      <c r="C17364" s="6">
        <v>247.83260000000001</v>
      </c>
      <c r="D17364" s="6">
        <v>0.30336041344036202</v>
      </c>
      <c r="E17364" s="4">
        <f t="shared" si="67"/>
        <v>0.21115856816901499</v>
      </c>
      <c r="F17364" s="4"/>
    </row>
    <row r="17365" spans="1:6" ht="13.2" x14ac:dyDescent="0.25">
      <c r="A17365" s="5">
        <v>44926.458333333336</v>
      </c>
      <c r="B17365" s="6">
        <v>177.78</v>
      </c>
      <c r="C17365" s="6">
        <v>243.59891999999999</v>
      </c>
      <c r="D17365" s="6">
        <v>0.270193808741023</v>
      </c>
      <c r="E17365" s="4">
        <f t="shared" ref="E17365:E17377" si="68">AVERAGE(D17342:D17365)</f>
        <v>0.21994366422269115</v>
      </c>
      <c r="F17365" s="4"/>
    </row>
    <row r="17366" spans="1:6" ht="13.2" x14ac:dyDescent="0.25">
      <c r="A17366" s="5">
        <v>44926.5</v>
      </c>
      <c r="B17366" s="6">
        <v>172.68</v>
      </c>
      <c r="C17366" s="6">
        <v>244.27297999999999</v>
      </c>
      <c r="D17366" s="6">
        <v>0.29308595653927799</v>
      </c>
      <c r="E17366" s="4">
        <f t="shared" si="68"/>
        <v>0.22909162131292091</v>
      </c>
      <c r="F17366" s="4"/>
    </row>
    <row r="17367" spans="1:6" ht="13.2" x14ac:dyDescent="0.25">
      <c r="A17367" s="5">
        <v>44926.541666666664</v>
      </c>
      <c r="B17367" s="6">
        <v>169.4</v>
      </c>
      <c r="C17367" s="6">
        <v>248.49179000000001</v>
      </c>
      <c r="D17367" s="6">
        <v>0.318287336575586</v>
      </c>
      <c r="E17367" s="4">
        <f t="shared" si="68"/>
        <v>0.239693127956534</v>
      </c>
      <c r="F17367" s="4"/>
    </row>
    <row r="17368" spans="1:6" ht="13.2" x14ac:dyDescent="0.25">
      <c r="A17368" s="5">
        <v>44926.583333333336</v>
      </c>
      <c r="B17368" s="6">
        <v>178.61</v>
      </c>
      <c r="C17368" s="6">
        <v>249.15692999999999</v>
      </c>
      <c r="D17368" s="6">
        <v>0.28314255597867499</v>
      </c>
      <c r="E17368" s="4">
        <f t="shared" si="68"/>
        <v>0.24818983940107561</v>
      </c>
      <c r="F17368" s="4"/>
    </row>
    <row r="17369" spans="1:6" ht="13.2" x14ac:dyDescent="0.25">
      <c r="A17369" s="5">
        <v>44926.625</v>
      </c>
      <c r="B17369" s="6">
        <v>175.29</v>
      </c>
      <c r="C17369" s="6">
        <v>241.07577000000001</v>
      </c>
      <c r="D17369" s="6">
        <v>0.27288420565866001</v>
      </c>
      <c r="E17369" s="4">
        <f t="shared" si="68"/>
        <v>0.25753495950137151</v>
      </c>
      <c r="F17369" s="4"/>
    </row>
    <row r="17370" spans="1:6" ht="13.2" x14ac:dyDescent="0.25">
      <c r="A17370" s="5">
        <v>44926.666666666664</v>
      </c>
      <c r="B17370" s="6">
        <v>174.87</v>
      </c>
      <c r="C17370" s="6">
        <v>230.03621999999999</v>
      </c>
      <c r="D17370" s="6">
        <v>0.23981536472821499</v>
      </c>
      <c r="E17370" s="4">
        <f t="shared" si="68"/>
        <v>0.2669664694341205</v>
      </c>
      <c r="F17370" s="4"/>
    </row>
    <row r="17371" spans="1:6" ht="13.2" x14ac:dyDescent="0.25">
      <c r="A17371" s="5">
        <v>44926.708333333336</v>
      </c>
      <c r="B17371" s="6">
        <v>159.15</v>
      </c>
      <c r="C17371" s="6">
        <v>219.19313</v>
      </c>
      <c r="D17371" s="6">
        <v>0.27392797392874402</v>
      </c>
      <c r="E17371" s="4">
        <f t="shared" si="68"/>
        <v>0.27433945132050203</v>
      </c>
      <c r="F17371" s="4"/>
    </row>
    <row r="17372" spans="1:6" ht="13.2" x14ac:dyDescent="0.25">
      <c r="A17372" s="5">
        <v>44926.75</v>
      </c>
      <c r="B17372" s="6">
        <v>145.91</v>
      </c>
      <c r="C17372" s="6">
        <v>212.82997</v>
      </c>
      <c r="D17372" s="6">
        <v>0.31442926012722699</v>
      </c>
      <c r="E17372" s="4">
        <f t="shared" si="68"/>
        <v>0.27932226340586813</v>
      </c>
      <c r="F17372" s="4"/>
    </row>
    <row r="17373" spans="1:6" ht="13.2" x14ac:dyDescent="0.25">
      <c r="A17373" s="5">
        <v>44926.791666666664</v>
      </c>
      <c r="B17373" s="6">
        <v>143.44999999999999</v>
      </c>
      <c r="C17373" s="6">
        <v>212.27450999999999</v>
      </c>
      <c r="D17373" s="6">
        <v>0.32422409077754999</v>
      </c>
      <c r="E17373" s="4">
        <f t="shared" si="68"/>
        <v>0.28279743835482019</v>
      </c>
      <c r="F17373" s="4"/>
    </row>
    <row r="17374" spans="1:6" ht="13.2" x14ac:dyDescent="0.25">
      <c r="A17374" s="5">
        <v>44926.833333333336</v>
      </c>
      <c r="B17374" s="6">
        <v>129.38999999999999</v>
      </c>
      <c r="C17374" s="6">
        <v>215.45326</v>
      </c>
      <c r="D17374" s="6">
        <v>0.39945211318686902</v>
      </c>
      <c r="E17374" s="4">
        <f t="shared" si="68"/>
        <v>0.28709377666549235</v>
      </c>
      <c r="F17374" s="4"/>
    </row>
    <row r="17375" spans="1:6" ht="13.2" x14ac:dyDescent="0.25">
      <c r="A17375" s="5">
        <v>44926.875</v>
      </c>
      <c r="B17375" s="6">
        <v>133.91999999999999</v>
      </c>
      <c r="C17375" s="6">
        <v>222.22708</v>
      </c>
      <c r="D17375" s="6">
        <v>0.397373173422429</v>
      </c>
      <c r="E17375" s="4">
        <f t="shared" si="68"/>
        <v>0.2908101329069242</v>
      </c>
      <c r="F17375" s="4"/>
    </row>
    <row r="17376" spans="1:6" ht="13.2" x14ac:dyDescent="0.25">
      <c r="A17376" s="5">
        <v>44926.916666666664</v>
      </c>
      <c r="B17376" s="6">
        <v>154.69</v>
      </c>
      <c r="C17376" s="6">
        <v>233.16720000000001</v>
      </c>
      <c r="D17376" s="6">
        <v>0.33657049533553601</v>
      </c>
      <c r="E17376" s="4">
        <f t="shared" si="68"/>
        <v>0.29052564684045118</v>
      </c>
      <c r="F17376" s="4"/>
    </row>
    <row r="17377" spans="1:6" ht="13.2" x14ac:dyDescent="0.25">
      <c r="A17377" s="5">
        <v>44926.958333333336</v>
      </c>
      <c r="B17377" s="6">
        <v>169.12</v>
      </c>
      <c r="C17377" s="6">
        <v>248.13279</v>
      </c>
      <c r="D17377" s="6">
        <v>0.31842945867815298</v>
      </c>
      <c r="E17377" s="4">
        <f t="shared" si="68"/>
        <v>0.28775169839564468</v>
      </c>
      <c r="F17377" s="4"/>
    </row>
    <row r="17378" spans="1:6" ht="13.2" x14ac:dyDescent="0.25">
      <c r="A17378" s="4"/>
      <c r="B17378" s="4"/>
      <c r="C17378" s="4"/>
      <c r="D17378" s="4"/>
      <c r="E17378" s="4"/>
      <c r="F17378" s="4"/>
    </row>
    <row r="17379" spans="1:6" ht="13.2" x14ac:dyDescent="0.25">
      <c r="A17379" s="4"/>
      <c r="B17379" s="4"/>
      <c r="C17379" s="4"/>
      <c r="D17379" s="4"/>
      <c r="E17379" s="4"/>
      <c r="F173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731"/>
  <sheetViews>
    <sheetView workbookViewId="0"/>
  </sheetViews>
  <sheetFormatPr defaultColWidth="12.6640625" defaultRowHeight="15.75" customHeight="1" x14ac:dyDescent="0.25"/>
  <sheetData>
    <row r="1" spans="1:14" ht="15.75" customHeight="1" x14ac:dyDescent="0.25">
      <c r="A1" s="1"/>
      <c r="B1" s="1"/>
      <c r="D1" s="1" t="str">
        <f ca="1">IFERROR(__xludf.DUMMYFUNCTION("FILTER(A:A, MOD(ROW(A:A), 4) = 0)
"),"date - 24h pred")</f>
        <v>date - 24h pred</v>
      </c>
      <c r="E1" s="1" t="str">
        <f ca="1">IFERROR(__xludf.DUMMYFUNCTION("FILTER(B:B, MOD(ROW(B:B), 4) = 0)
"),"daily mape - 24")</f>
        <v>daily mape - 24</v>
      </c>
      <c r="G1" s="1" t="str">
        <f ca="1">IFERROR(__xludf.DUMMYFUNCTION("FILTER(A:A, MOD(ROW(A:A), 4) = 1)
"),"")</f>
        <v/>
      </c>
      <c r="H1" s="1" t="str">
        <f ca="1">IFERROR(__xludf.DUMMYFUNCTION("FILTER(B:B, MOD(ROW(B:B), 4) = 1)
"),"")</f>
        <v/>
      </c>
      <c r="J1" s="1" t="str">
        <f ca="1">IFERROR(__xludf.DUMMYFUNCTION("FILTER(A:A, MOD(ROW(A:A), 4) = 2)
"),"")</f>
        <v/>
      </c>
      <c r="K1" s="1" t="str">
        <f ca="1">IFERROR(__xludf.DUMMYFUNCTION("FILTER(B:B, MOD(ROW(B:B), 4) = 2)
"),"")</f>
        <v/>
      </c>
      <c r="M1" s="1" t="str">
        <f ca="1">IFERROR(__xludf.DUMMYFUNCTION("FILTER(A:A, MOD(ROW(A:A), 4) = 3)
"),"")</f>
        <v/>
      </c>
      <c r="N1" s="1" t="str">
        <f ca="1">IFERROR(__xludf.DUMMYFUNCTION("FILTER(B:B, MOD(ROW(B:B), 4) = 3)
"),"")</f>
        <v/>
      </c>
    </row>
    <row r="2" spans="1:14" ht="15.75" customHeight="1" x14ac:dyDescent="0.25">
      <c r="A2" s="1"/>
      <c r="B2" s="1"/>
      <c r="D2" s="2">
        <f ca="1">IFERROR(__xludf.DUMMYFUNCTION("""COMPUTED_VALUE"""),44743.9583333333)</f>
        <v>44743.958333333299</v>
      </c>
      <c r="E2" s="1">
        <f ca="1">IFERROR(__xludf.DUMMYFUNCTION("""COMPUTED_VALUE"""),0.0794707195472084)</f>
        <v>7.9470719547208399E-2</v>
      </c>
      <c r="G2" s="1" t="str">
        <f ca="1">IFERROR(__xludf.DUMMYFUNCTION("""COMPUTED_VALUE"""),"date - 48h pred")</f>
        <v>date - 48h pred</v>
      </c>
      <c r="H2" s="1" t="str">
        <f ca="1">IFERROR(__xludf.DUMMYFUNCTION("""COMPUTED_VALUE"""),"daily mape - 48")</f>
        <v>daily mape - 48</v>
      </c>
      <c r="J2" s="1" t="str">
        <f ca="1">IFERROR(__xludf.DUMMYFUNCTION("""COMPUTED_VALUE"""),"date - 72h pred")</f>
        <v>date - 72h pred</v>
      </c>
      <c r="K2" s="1" t="str">
        <f ca="1">IFERROR(__xludf.DUMMYFUNCTION("""COMPUTED_VALUE"""),"daily mape - 72")</f>
        <v>daily mape - 72</v>
      </c>
      <c r="M2" s="1" t="str">
        <f ca="1">IFERROR(__xludf.DUMMYFUNCTION("""COMPUTED_VALUE"""),"date - 96h pred")</f>
        <v>date - 96h pred</v>
      </c>
      <c r="N2" s="1" t="str">
        <f ca="1">IFERROR(__xludf.DUMMYFUNCTION("""COMPUTED_VALUE"""),"daily mape - 96")</f>
        <v>daily mape - 96</v>
      </c>
    </row>
    <row r="3" spans="1:14" ht="15.75" customHeight="1" x14ac:dyDescent="0.25">
      <c r="A3" s="1"/>
      <c r="B3" s="1"/>
      <c r="D3" s="2">
        <f ca="1">IFERROR(__xludf.DUMMYFUNCTION("""COMPUTED_VALUE"""),44744.9583333333)</f>
        <v>44744.958333333299</v>
      </c>
      <c r="E3" s="1">
        <f ca="1">IFERROR(__xludf.DUMMYFUNCTION("""COMPUTED_VALUE"""),0.0963696014813446)</f>
        <v>9.6369601481344602E-2</v>
      </c>
      <c r="G3" s="2">
        <f ca="1">IFERROR(__xludf.DUMMYFUNCTION("""COMPUTED_VALUE"""),44744.9583333333)</f>
        <v>44744.958333333299</v>
      </c>
      <c r="H3" s="1">
        <f ca="1">IFERROR(__xludf.DUMMYFUNCTION("""COMPUTED_VALUE"""),0.0753071809011651)</f>
        <v>7.5307180901165102E-2</v>
      </c>
      <c r="J3" s="2">
        <f ca="1">IFERROR(__xludf.DUMMYFUNCTION("""COMPUTED_VALUE"""),44745.9583333333)</f>
        <v>44745.958333333299</v>
      </c>
      <c r="K3" s="1">
        <f ca="1">IFERROR(__xludf.DUMMYFUNCTION("""COMPUTED_VALUE"""),0.114613395949358)</f>
        <v>0.114613395949358</v>
      </c>
      <c r="M3" s="2">
        <f ca="1">IFERROR(__xludf.DUMMYFUNCTION("""COMPUTED_VALUE"""),44746.9583333333)</f>
        <v>44746.958333333299</v>
      </c>
      <c r="N3" s="1">
        <f ca="1">IFERROR(__xludf.DUMMYFUNCTION("""COMPUTED_VALUE"""),0.171462612262048)</f>
        <v>0.17146261226204801</v>
      </c>
    </row>
    <row r="4" spans="1:14" ht="15.75" customHeight="1" x14ac:dyDescent="0.25">
      <c r="A4" s="1" t="s">
        <v>31</v>
      </c>
      <c r="B4" s="1" t="s">
        <v>32</v>
      </c>
      <c r="D4" s="2">
        <f ca="1">IFERROR(__xludf.DUMMYFUNCTION("""COMPUTED_VALUE"""),44745.9583333333)</f>
        <v>44745.958333333299</v>
      </c>
      <c r="E4" s="1">
        <f ca="1">IFERROR(__xludf.DUMMYFUNCTION("""COMPUTED_VALUE"""),0.113367249301316)</f>
        <v>0.113367249301316</v>
      </c>
      <c r="G4" s="2">
        <f ca="1">IFERROR(__xludf.DUMMYFUNCTION("""COMPUTED_VALUE"""),44745.9583333333)</f>
        <v>44745.958333333299</v>
      </c>
      <c r="H4" s="1">
        <f ca="1">IFERROR(__xludf.DUMMYFUNCTION("""COMPUTED_VALUE"""),0.132551829231879)</f>
        <v>0.132551829231879</v>
      </c>
      <c r="J4" s="2">
        <f ca="1">IFERROR(__xludf.DUMMYFUNCTION("""COMPUTED_VALUE"""),44746.9583333333)</f>
        <v>44746.958333333299</v>
      </c>
      <c r="K4" s="1">
        <f ca="1">IFERROR(__xludf.DUMMYFUNCTION("""COMPUTED_VALUE"""),0.219974325206648)</f>
        <v>0.219974325206648</v>
      </c>
      <c r="M4" s="2">
        <f ca="1">IFERROR(__xludf.DUMMYFUNCTION("""COMPUTED_VALUE"""),44747.9583333333)</f>
        <v>44747.958333333299</v>
      </c>
      <c r="N4" s="1">
        <f ca="1">IFERROR(__xludf.DUMMYFUNCTION("""COMPUTED_VALUE"""),0.0887302918363898)</f>
        <v>8.8730291836389794E-2</v>
      </c>
    </row>
    <row r="5" spans="1:14" ht="15.75" customHeight="1" x14ac:dyDescent="0.25">
      <c r="A5" s="1" t="s">
        <v>33</v>
      </c>
      <c r="B5" s="1" t="s">
        <v>34</v>
      </c>
      <c r="D5" s="2">
        <f ca="1">IFERROR(__xludf.DUMMYFUNCTION("""COMPUTED_VALUE"""),44746.9583333333)</f>
        <v>44746.958333333299</v>
      </c>
      <c r="E5" s="1">
        <f ca="1">IFERROR(__xludf.DUMMYFUNCTION("""COMPUTED_VALUE"""),0.125200894005401)</f>
        <v>0.12520089400540099</v>
      </c>
      <c r="G5" s="2">
        <f ca="1">IFERROR(__xludf.DUMMYFUNCTION("""COMPUTED_VALUE"""),44746.9583333333)</f>
        <v>44746.958333333299</v>
      </c>
      <c r="H5" s="1">
        <f ca="1">IFERROR(__xludf.DUMMYFUNCTION("""COMPUTED_VALUE"""),0.176972050648057)</f>
        <v>0.17697205064805699</v>
      </c>
      <c r="J5" s="2">
        <f ca="1">IFERROR(__xludf.DUMMYFUNCTION("""COMPUTED_VALUE"""),44747.9583333333)</f>
        <v>44747.958333333299</v>
      </c>
      <c r="K5" s="1">
        <f ca="1">IFERROR(__xludf.DUMMYFUNCTION("""COMPUTED_VALUE"""),0.0849925576050025)</f>
        <v>8.4992557605002503E-2</v>
      </c>
      <c r="M5" s="2">
        <f ca="1">IFERROR(__xludf.DUMMYFUNCTION("""COMPUTED_VALUE"""),44748.9583333333)</f>
        <v>44748.958333333299</v>
      </c>
      <c r="N5" s="1">
        <f ca="1">IFERROR(__xludf.DUMMYFUNCTION("""COMPUTED_VALUE"""),0.213617105862427)</f>
        <v>0.21361710586242699</v>
      </c>
    </row>
    <row r="6" spans="1:14" ht="15.75" customHeight="1" x14ac:dyDescent="0.25">
      <c r="A6" s="1" t="s">
        <v>35</v>
      </c>
      <c r="B6" s="1" t="s">
        <v>36</v>
      </c>
      <c r="D6" s="2">
        <f ca="1">IFERROR(__xludf.DUMMYFUNCTION("""COMPUTED_VALUE"""),44747.9583333333)</f>
        <v>44747.958333333299</v>
      </c>
      <c r="E6" s="1">
        <f ca="1">IFERROR(__xludf.DUMMYFUNCTION("""COMPUTED_VALUE"""),0.11448881934571)</f>
        <v>0.11448881934570999</v>
      </c>
      <c r="G6" s="2">
        <f ca="1">IFERROR(__xludf.DUMMYFUNCTION("""COMPUTED_VALUE"""),44747.9583333333)</f>
        <v>44747.958333333299</v>
      </c>
      <c r="H6" s="1">
        <f ca="1">IFERROR(__xludf.DUMMYFUNCTION("""COMPUTED_VALUE"""),0.0826014711150136)</f>
        <v>8.2601471115013606E-2</v>
      </c>
      <c r="J6" s="2">
        <f ca="1">IFERROR(__xludf.DUMMYFUNCTION("""COMPUTED_VALUE"""),44748.9583333333)</f>
        <v>44748.958333333299</v>
      </c>
      <c r="K6" s="1">
        <f ca="1">IFERROR(__xludf.DUMMYFUNCTION("""COMPUTED_VALUE"""),0.209862911555819)</f>
        <v>0.20986291155581899</v>
      </c>
      <c r="M6" s="2">
        <f ca="1">IFERROR(__xludf.DUMMYFUNCTION("""COMPUTED_VALUE"""),44749.9583333333)</f>
        <v>44749.958333333299</v>
      </c>
      <c r="N6" s="1">
        <f ca="1">IFERROR(__xludf.DUMMYFUNCTION("""COMPUTED_VALUE"""),0.346223541159379)</f>
        <v>0.34622354115937898</v>
      </c>
    </row>
    <row r="7" spans="1:14" ht="15.75" customHeight="1" x14ac:dyDescent="0.25">
      <c r="A7" s="1" t="s">
        <v>37</v>
      </c>
      <c r="B7" s="1" t="s">
        <v>38</v>
      </c>
      <c r="D7" s="2">
        <f ca="1">IFERROR(__xludf.DUMMYFUNCTION("""COMPUTED_VALUE"""),44748.9583333333)</f>
        <v>44748.958333333299</v>
      </c>
      <c r="E7" s="1">
        <f ca="1">IFERROR(__xludf.DUMMYFUNCTION("""COMPUTED_VALUE"""),0.116589827531877)</f>
        <v>0.11658982753187699</v>
      </c>
      <c r="G7" s="2">
        <f ca="1">IFERROR(__xludf.DUMMYFUNCTION("""COMPUTED_VALUE"""),44748.9583333333)</f>
        <v>44748.958333333299</v>
      </c>
      <c r="H7" s="1">
        <f ca="1">IFERROR(__xludf.DUMMYFUNCTION("""COMPUTED_VALUE"""),0.218385613911412)</f>
        <v>0.21838561391141201</v>
      </c>
      <c r="J7" s="2">
        <f ca="1">IFERROR(__xludf.DUMMYFUNCTION("""COMPUTED_VALUE"""),44749.9583333333)</f>
        <v>44749.958333333299</v>
      </c>
      <c r="K7" s="1">
        <f ca="1">IFERROR(__xludf.DUMMYFUNCTION("""COMPUTED_VALUE"""),0.337814688922952)</f>
        <v>0.33781468892295202</v>
      </c>
      <c r="M7" s="2">
        <f ca="1">IFERROR(__xludf.DUMMYFUNCTION("""COMPUTED_VALUE"""),44750.9583333333)</f>
        <v>44750.958333333299</v>
      </c>
      <c r="N7" s="1">
        <f ca="1">IFERROR(__xludf.DUMMYFUNCTION("""COMPUTED_VALUE"""),0.545902434142873)</f>
        <v>0.54590243414287298</v>
      </c>
    </row>
    <row r="8" spans="1:14" ht="15.75" customHeight="1" x14ac:dyDescent="0.25">
      <c r="A8" s="2">
        <v>44743.958333333336</v>
      </c>
      <c r="B8" s="1">
        <v>7.9470719547208482E-2</v>
      </c>
      <c r="D8" s="2">
        <f ca="1">IFERROR(__xludf.DUMMYFUNCTION("""COMPUTED_VALUE"""),44749.9583333333)</f>
        <v>44749.958333333299</v>
      </c>
      <c r="E8" s="1">
        <f ca="1">IFERROR(__xludf.DUMMYFUNCTION("""COMPUTED_VALUE"""),0.119722896856452)</f>
        <v>0.119722896856452</v>
      </c>
      <c r="G8" s="2">
        <f ca="1">IFERROR(__xludf.DUMMYFUNCTION("""COMPUTED_VALUE"""),44749.9583333333)</f>
        <v>44749.958333333299</v>
      </c>
      <c r="H8" s="1">
        <f ca="1">IFERROR(__xludf.DUMMYFUNCTION("""COMPUTED_VALUE"""),0.203424397476626)</f>
        <v>0.203424397476626</v>
      </c>
      <c r="J8" s="2">
        <f ca="1">IFERROR(__xludf.DUMMYFUNCTION("""COMPUTED_VALUE"""),44750.9583333333)</f>
        <v>44750.958333333299</v>
      </c>
      <c r="K8" s="1">
        <f ca="1">IFERROR(__xludf.DUMMYFUNCTION("""COMPUTED_VALUE"""),0.345671463038668)</f>
        <v>0.34567146303866803</v>
      </c>
      <c r="M8" s="2">
        <f ca="1">IFERROR(__xludf.DUMMYFUNCTION("""COMPUTED_VALUE"""),44751.9583333333)</f>
        <v>44751.958333333299</v>
      </c>
      <c r="N8" s="1">
        <f ca="1">IFERROR(__xludf.DUMMYFUNCTION("""COMPUTED_VALUE"""),0.179158643800478)</f>
        <v>0.179158643800478</v>
      </c>
    </row>
    <row r="9" spans="1:14" ht="15.75" customHeight="1" x14ac:dyDescent="0.25">
      <c r="A9" s="2">
        <v>44744.958333333336</v>
      </c>
      <c r="B9" s="1">
        <v>7.5307180901165185E-2</v>
      </c>
      <c r="D9" s="2">
        <f ca="1">IFERROR(__xludf.DUMMYFUNCTION("""COMPUTED_VALUE"""),44750.9583333333)</f>
        <v>44750.958333333299</v>
      </c>
      <c r="E9" s="1">
        <f ca="1">IFERROR(__xludf.DUMMYFUNCTION("""COMPUTED_VALUE"""),0.075661843378389)</f>
        <v>7.5661843378388993E-2</v>
      </c>
      <c r="G9" s="2">
        <f ca="1">IFERROR(__xludf.DUMMYFUNCTION("""COMPUTED_VALUE"""),44750.9583333333)</f>
        <v>44750.958333333299</v>
      </c>
      <c r="H9" s="1">
        <f ca="1">IFERROR(__xludf.DUMMYFUNCTION("""COMPUTED_VALUE"""),0.246045875377477)</f>
        <v>0.24604587537747699</v>
      </c>
      <c r="J9" s="2">
        <f ca="1">IFERROR(__xludf.DUMMYFUNCTION("""COMPUTED_VALUE"""),44751.9583333333)</f>
        <v>44751.958333333299</v>
      </c>
      <c r="K9" s="1">
        <f ca="1">IFERROR(__xludf.DUMMYFUNCTION("""COMPUTED_VALUE"""),0.158453421837343)</f>
        <v>0.15845342183734301</v>
      </c>
      <c r="M9" s="2">
        <f ca="1">IFERROR(__xludf.DUMMYFUNCTION("""COMPUTED_VALUE"""),44752.9583333333)</f>
        <v>44752.958333333299</v>
      </c>
      <c r="N9" s="1">
        <f ca="1">IFERROR(__xludf.DUMMYFUNCTION("""COMPUTED_VALUE"""),0.109466931427313)</f>
        <v>0.10946693142731299</v>
      </c>
    </row>
    <row r="10" spans="1:14" ht="15.75" customHeight="1" x14ac:dyDescent="0.25">
      <c r="A10" s="2">
        <v>44745.958333333336</v>
      </c>
      <c r="B10" s="1">
        <v>0.1146133959493586</v>
      </c>
      <c r="D10" s="2">
        <f ca="1">IFERROR(__xludf.DUMMYFUNCTION("""COMPUTED_VALUE"""),44751.9583333333)</f>
        <v>44751.958333333299</v>
      </c>
      <c r="E10" s="1">
        <f ca="1">IFERROR(__xludf.DUMMYFUNCTION("""COMPUTED_VALUE"""),0.173510003125624)</f>
        <v>0.17351000312562401</v>
      </c>
      <c r="G10" s="2">
        <f ca="1">IFERROR(__xludf.DUMMYFUNCTION("""COMPUTED_VALUE"""),44751.9583333333)</f>
        <v>44751.958333333299</v>
      </c>
      <c r="H10" s="1">
        <f ca="1">IFERROR(__xludf.DUMMYFUNCTION("""COMPUTED_VALUE"""),0.143137180018173)</f>
        <v>0.14313718001817299</v>
      </c>
      <c r="J10" s="2">
        <f ca="1">IFERROR(__xludf.DUMMYFUNCTION("""COMPUTED_VALUE"""),44752.9583333333)</f>
        <v>44752.958333333299</v>
      </c>
      <c r="K10" s="1">
        <f ca="1">IFERROR(__xludf.DUMMYFUNCTION("""COMPUTED_VALUE"""),0.0755635490906987)</f>
        <v>7.5563549090698706E-2</v>
      </c>
      <c r="M10" s="2">
        <f ca="1">IFERROR(__xludf.DUMMYFUNCTION("""COMPUTED_VALUE"""),44753.9583333333)</f>
        <v>44753.958333333299</v>
      </c>
      <c r="N10" s="1">
        <f ca="1">IFERROR(__xludf.DUMMYFUNCTION("""COMPUTED_VALUE"""),0.182120464722961)</f>
        <v>0.18212046472296101</v>
      </c>
    </row>
    <row r="11" spans="1:14" ht="15.75" customHeight="1" x14ac:dyDescent="0.25">
      <c r="A11" s="2">
        <v>44746.958333333336</v>
      </c>
      <c r="B11" s="1">
        <v>0.17146261226204831</v>
      </c>
      <c r="D11" s="2">
        <f ca="1">IFERROR(__xludf.DUMMYFUNCTION("""COMPUTED_VALUE"""),44752.9583333333)</f>
        <v>44752.958333333299</v>
      </c>
      <c r="E11" s="1">
        <f ca="1">IFERROR(__xludf.DUMMYFUNCTION("""COMPUTED_VALUE"""),0.159801489813365)</f>
        <v>0.15980148981336501</v>
      </c>
      <c r="G11" s="2">
        <f ca="1">IFERROR(__xludf.DUMMYFUNCTION("""COMPUTED_VALUE"""),44752.9583333333)</f>
        <v>44752.958333333299</v>
      </c>
      <c r="H11" s="1">
        <f ca="1">IFERROR(__xludf.DUMMYFUNCTION("""COMPUTED_VALUE"""),0.119386358246813)</f>
        <v>0.119386358246813</v>
      </c>
      <c r="J11" s="2">
        <f ca="1">IFERROR(__xludf.DUMMYFUNCTION("""COMPUTED_VALUE"""),44753.9583333333)</f>
        <v>44753.958333333299</v>
      </c>
      <c r="K11" s="1">
        <f ca="1">IFERROR(__xludf.DUMMYFUNCTION("""COMPUTED_VALUE"""),0.0984132100867842)</f>
        <v>9.8413210086784206E-2</v>
      </c>
      <c r="M11" s="2">
        <f ca="1">IFERROR(__xludf.DUMMYFUNCTION("""COMPUTED_VALUE"""),44754.9583333333)</f>
        <v>44754.958333333299</v>
      </c>
      <c r="N11" s="1">
        <f ca="1">IFERROR(__xludf.DUMMYFUNCTION("""COMPUTED_VALUE"""),0.0547091685214172)</f>
        <v>5.4709168521417197E-2</v>
      </c>
    </row>
    <row r="12" spans="1:14" ht="15.75" customHeight="1" x14ac:dyDescent="0.25">
      <c r="A12" s="2">
        <v>44744.958333333336</v>
      </c>
      <c r="B12" s="1">
        <v>9.6369601481344672E-2</v>
      </c>
      <c r="D12" s="2">
        <f ca="1">IFERROR(__xludf.DUMMYFUNCTION("""COMPUTED_VALUE"""),44753.9583333333)</f>
        <v>44753.958333333299</v>
      </c>
      <c r="E12" s="1">
        <f ca="1">IFERROR(__xludf.DUMMYFUNCTION("""COMPUTED_VALUE"""),0.193922321232434)</f>
        <v>0.193922321232434</v>
      </c>
      <c r="G12" s="2">
        <f ca="1">IFERROR(__xludf.DUMMYFUNCTION("""COMPUTED_VALUE"""),44753.9583333333)</f>
        <v>44753.958333333299</v>
      </c>
      <c r="H12" s="1">
        <f ca="1">IFERROR(__xludf.DUMMYFUNCTION("""COMPUTED_VALUE"""),0.438635651336865)</f>
        <v>0.438635651336865</v>
      </c>
      <c r="J12" s="2">
        <f ca="1">IFERROR(__xludf.DUMMYFUNCTION("""COMPUTED_VALUE"""),44754.9583333333)</f>
        <v>44754.958333333299</v>
      </c>
      <c r="K12" s="1">
        <f ca="1">IFERROR(__xludf.DUMMYFUNCTION("""COMPUTED_VALUE"""),0.231455079469134)</f>
        <v>0.23145507946913399</v>
      </c>
      <c r="M12" s="2">
        <f ca="1">IFERROR(__xludf.DUMMYFUNCTION("""COMPUTED_VALUE"""),44755.9583333333)</f>
        <v>44755.958333333299</v>
      </c>
      <c r="N12" s="1">
        <f ca="1">IFERROR(__xludf.DUMMYFUNCTION("""COMPUTED_VALUE"""),0.149002513460293)</f>
        <v>0.149002513460293</v>
      </c>
    </row>
    <row r="13" spans="1:14" ht="15.75" customHeight="1" x14ac:dyDescent="0.25">
      <c r="A13" s="2">
        <v>44745.958333333336</v>
      </c>
      <c r="B13" s="1">
        <v>0.13255182923187944</v>
      </c>
      <c r="D13" s="2">
        <f ca="1">IFERROR(__xludf.DUMMYFUNCTION("""COMPUTED_VALUE"""),44754.9583333333)</f>
        <v>44754.958333333299</v>
      </c>
      <c r="E13" s="1">
        <f ca="1">IFERROR(__xludf.DUMMYFUNCTION("""COMPUTED_VALUE"""),0.0636096247656762)</f>
        <v>6.3609624765676206E-2</v>
      </c>
      <c r="G13" s="2">
        <f ca="1">IFERROR(__xludf.DUMMYFUNCTION("""COMPUTED_VALUE"""),44754.9583333333)</f>
        <v>44754.958333333299</v>
      </c>
      <c r="H13" s="1">
        <f ca="1">IFERROR(__xludf.DUMMYFUNCTION("""COMPUTED_VALUE"""),0.0635684018330654)</f>
        <v>6.3568401833065405E-2</v>
      </c>
      <c r="J13" s="2">
        <f ca="1">IFERROR(__xludf.DUMMYFUNCTION("""COMPUTED_VALUE"""),44755.9583333333)</f>
        <v>44755.958333333299</v>
      </c>
      <c r="K13" s="1">
        <f ca="1">IFERROR(__xludf.DUMMYFUNCTION("""COMPUTED_VALUE"""),0.0833152793614375)</f>
        <v>8.3315279361437497E-2</v>
      </c>
      <c r="M13" s="2">
        <f ca="1">IFERROR(__xludf.DUMMYFUNCTION("""COMPUTED_VALUE"""),44756.9583333333)</f>
        <v>44756.958333333299</v>
      </c>
      <c r="N13" s="1">
        <f ca="1">IFERROR(__xludf.DUMMYFUNCTION("""COMPUTED_VALUE"""),0.241152750560832)</f>
        <v>0.24115275056083199</v>
      </c>
    </row>
    <row r="14" spans="1:14" ht="15.75" customHeight="1" x14ac:dyDescent="0.25">
      <c r="A14" s="2">
        <v>44746.958333333336</v>
      </c>
      <c r="B14" s="1">
        <v>0.21997432520664814</v>
      </c>
      <c r="D14" s="2">
        <f ca="1">IFERROR(__xludf.DUMMYFUNCTION("""COMPUTED_VALUE"""),44755.9583333333)</f>
        <v>44755.958333333299</v>
      </c>
      <c r="E14" s="1">
        <f ca="1">IFERROR(__xludf.DUMMYFUNCTION("""COMPUTED_VALUE"""),0.0560157379178215)</f>
        <v>5.6015737917821502E-2</v>
      </c>
      <c r="G14" s="2">
        <f ca="1">IFERROR(__xludf.DUMMYFUNCTION("""COMPUTED_VALUE"""),44755.9583333333)</f>
        <v>44755.958333333299</v>
      </c>
      <c r="H14" s="1">
        <f ca="1">IFERROR(__xludf.DUMMYFUNCTION("""COMPUTED_VALUE"""),0.0653668683629668)</f>
        <v>6.5366868362966804E-2</v>
      </c>
      <c r="J14" s="2">
        <f ca="1">IFERROR(__xludf.DUMMYFUNCTION("""COMPUTED_VALUE"""),44756.9583333333)</f>
        <v>44756.958333333299</v>
      </c>
      <c r="K14" s="1">
        <f ca="1">IFERROR(__xludf.DUMMYFUNCTION("""COMPUTED_VALUE"""),0.148087150410319)</f>
        <v>0.148087150410319</v>
      </c>
      <c r="M14" s="2">
        <f ca="1">IFERROR(__xludf.DUMMYFUNCTION("""COMPUTED_VALUE"""),44757.9583333333)</f>
        <v>44757.958333333299</v>
      </c>
      <c r="N14" s="1">
        <f ca="1">IFERROR(__xludf.DUMMYFUNCTION("""COMPUTED_VALUE"""),0.120397338656952)</f>
        <v>0.120397338656952</v>
      </c>
    </row>
    <row r="15" spans="1:14" ht="15.75" customHeight="1" x14ac:dyDescent="0.25">
      <c r="A15" s="2">
        <v>44747.958333333336</v>
      </c>
      <c r="B15" s="1">
        <v>8.8730291836389849E-2</v>
      </c>
      <c r="D15" s="2">
        <f ca="1">IFERROR(__xludf.DUMMYFUNCTION("""COMPUTED_VALUE"""),44756.9583333333)</f>
        <v>44756.958333333299</v>
      </c>
      <c r="E15" s="1">
        <f ca="1">IFERROR(__xludf.DUMMYFUNCTION("""COMPUTED_VALUE"""),0.163359701492216)</f>
        <v>0.16335970149221599</v>
      </c>
      <c r="G15" s="2">
        <f ca="1">IFERROR(__xludf.DUMMYFUNCTION("""COMPUTED_VALUE"""),44756.9583333333)</f>
        <v>44756.958333333299</v>
      </c>
      <c r="H15" s="1">
        <f ca="1">IFERROR(__xludf.DUMMYFUNCTION("""COMPUTED_VALUE"""),0.220031435800743)</f>
        <v>0.220031435800743</v>
      </c>
      <c r="J15" s="2">
        <f ca="1">IFERROR(__xludf.DUMMYFUNCTION("""COMPUTED_VALUE"""),44757.9583333333)</f>
        <v>44757.958333333299</v>
      </c>
      <c r="K15" s="1">
        <f ca="1">IFERROR(__xludf.DUMMYFUNCTION("""COMPUTED_VALUE"""),0.206980436510452)</f>
        <v>0.206980436510452</v>
      </c>
      <c r="M15" s="2">
        <f ca="1">IFERROR(__xludf.DUMMYFUNCTION("""COMPUTED_VALUE"""),44758.9583333333)</f>
        <v>44758.958333333299</v>
      </c>
      <c r="N15" s="1">
        <f ca="1">IFERROR(__xludf.DUMMYFUNCTION("""COMPUTED_VALUE"""),0.237043457063492)</f>
        <v>0.237043457063492</v>
      </c>
    </row>
    <row r="16" spans="1:14" ht="15.75" customHeight="1" x14ac:dyDescent="0.25">
      <c r="A16" s="2">
        <v>44745.958333333336</v>
      </c>
      <c r="B16" s="1">
        <v>0.11336724930131688</v>
      </c>
      <c r="D16" s="2">
        <f ca="1">IFERROR(__xludf.DUMMYFUNCTION("""COMPUTED_VALUE"""),44757.9583333333)</f>
        <v>44757.958333333299</v>
      </c>
      <c r="E16" s="1">
        <f ca="1">IFERROR(__xludf.DUMMYFUNCTION("""COMPUTED_VALUE"""),0.0439919872976015)</f>
        <v>4.3991987297601502E-2</v>
      </c>
      <c r="G16" s="2">
        <f ca="1">IFERROR(__xludf.DUMMYFUNCTION("""COMPUTED_VALUE"""),44757.9583333333)</f>
        <v>44757.958333333299</v>
      </c>
      <c r="H16" s="1">
        <f ca="1">IFERROR(__xludf.DUMMYFUNCTION("""COMPUTED_VALUE"""),0.13957157040861)</f>
        <v>0.13957157040861001</v>
      </c>
      <c r="J16" s="2">
        <f ca="1">IFERROR(__xludf.DUMMYFUNCTION("""COMPUTED_VALUE"""),44758.9583333333)</f>
        <v>44758.958333333299</v>
      </c>
      <c r="K16" s="1">
        <f ca="1">IFERROR(__xludf.DUMMYFUNCTION("""COMPUTED_VALUE"""),0.161725618230755)</f>
        <v>0.16172561823075501</v>
      </c>
      <c r="M16" s="2">
        <f ca="1">IFERROR(__xludf.DUMMYFUNCTION("""COMPUTED_VALUE"""),44759.9583333333)</f>
        <v>44759.958333333299</v>
      </c>
      <c r="N16" s="1">
        <f ca="1">IFERROR(__xludf.DUMMYFUNCTION("""COMPUTED_VALUE"""),0.186510008454518)</f>
        <v>0.18651000845451801</v>
      </c>
    </row>
    <row r="17" spans="1:14" ht="15.75" customHeight="1" x14ac:dyDescent="0.25">
      <c r="A17" s="2">
        <v>44746.958333333336</v>
      </c>
      <c r="B17" s="1">
        <v>0.17697205064805788</v>
      </c>
      <c r="D17" s="2">
        <f ca="1">IFERROR(__xludf.DUMMYFUNCTION("""COMPUTED_VALUE"""),44758.9583333333)</f>
        <v>44758.958333333299</v>
      </c>
      <c r="E17" s="1">
        <f ca="1">IFERROR(__xludf.DUMMYFUNCTION("""COMPUTED_VALUE"""),0.0933350915856266)</f>
        <v>9.3335091585626598E-2</v>
      </c>
      <c r="G17" s="2">
        <f ca="1">IFERROR(__xludf.DUMMYFUNCTION("""COMPUTED_VALUE"""),44758.9583333333)</f>
        <v>44758.958333333299</v>
      </c>
      <c r="H17" s="1">
        <f ca="1">IFERROR(__xludf.DUMMYFUNCTION("""COMPUTED_VALUE"""),0.101647695290685)</f>
        <v>0.101647695290685</v>
      </c>
      <c r="J17" s="2">
        <f ca="1">IFERROR(__xludf.DUMMYFUNCTION("""COMPUTED_VALUE"""),44759.9583333333)</f>
        <v>44759.958333333299</v>
      </c>
      <c r="K17" s="1">
        <f ca="1">IFERROR(__xludf.DUMMYFUNCTION("""COMPUTED_VALUE"""),0.0923218650451356)</f>
        <v>9.2321865045135607E-2</v>
      </c>
      <c r="M17" s="2">
        <f ca="1">IFERROR(__xludf.DUMMYFUNCTION("""COMPUTED_VALUE"""),44760.9583333333)</f>
        <v>44760.958333333299</v>
      </c>
      <c r="N17" s="1">
        <f ca="1">IFERROR(__xludf.DUMMYFUNCTION("""COMPUTED_VALUE"""),0.172472734430664)</f>
        <v>0.17247273443066399</v>
      </c>
    </row>
    <row r="18" spans="1:14" ht="15.75" customHeight="1" x14ac:dyDescent="0.25">
      <c r="A18" s="2">
        <v>44747.958333333336</v>
      </c>
      <c r="B18" s="1">
        <v>8.4992557605002558E-2</v>
      </c>
      <c r="D18" s="2">
        <f ca="1">IFERROR(__xludf.DUMMYFUNCTION("""COMPUTED_VALUE"""),44759.9583333333)</f>
        <v>44759.958333333299</v>
      </c>
      <c r="E18" s="1">
        <f ca="1">IFERROR(__xludf.DUMMYFUNCTION("""COMPUTED_VALUE"""),0.0713377216812506)</f>
        <v>7.1337721681250604E-2</v>
      </c>
      <c r="G18" s="2">
        <f ca="1">IFERROR(__xludf.DUMMYFUNCTION("""COMPUTED_VALUE"""),44759.9583333333)</f>
        <v>44759.958333333299</v>
      </c>
      <c r="H18" s="1">
        <f ca="1">IFERROR(__xludf.DUMMYFUNCTION("""COMPUTED_VALUE"""),0.119789665603543)</f>
        <v>0.119789665603543</v>
      </c>
      <c r="J18" s="2">
        <f ca="1">IFERROR(__xludf.DUMMYFUNCTION("""COMPUTED_VALUE"""),44760.9583333333)</f>
        <v>44760.958333333299</v>
      </c>
      <c r="K18" s="1">
        <f ca="1">IFERROR(__xludf.DUMMYFUNCTION("""COMPUTED_VALUE"""),0.227965638479211)</f>
        <v>0.227965638479211</v>
      </c>
      <c r="M18" s="2">
        <f ca="1">IFERROR(__xludf.DUMMYFUNCTION("""COMPUTED_VALUE"""),44761.9583333333)</f>
        <v>44761.958333333299</v>
      </c>
      <c r="N18" s="1">
        <f ca="1">IFERROR(__xludf.DUMMYFUNCTION("""COMPUTED_VALUE"""),0.149738694710299)</f>
        <v>0.14973869471029899</v>
      </c>
    </row>
    <row r="19" spans="1:14" ht="15.75" customHeight="1" x14ac:dyDescent="0.25">
      <c r="A19" s="2">
        <v>44748.958333333336</v>
      </c>
      <c r="B19" s="1">
        <v>0.21361710586242788</v>
      </c>
      <c r="D19" s="2">
        <f ca="1">IFERROR(__xludf.DUMMYFUNCTION("""COMPUTED_VALUE"""),44760.9583333333)</f>
        <v>44760.958333333299</v>
      </c>
      <c r="E19" s="1">
        <f ca="1">IFERROR(__xludf.DUMMYFUNCTION("""COMPUTED_VALUE"""),0.131440167278876)</f>
        <v>0.131440167278876</v>
      </c>
      <c r="G19" s="2">
        <f ca="1">IFERROR(__xludf.DUMMYFUNCTION("""COMPUTED_VALUE"""),44760.9583333333)</f>
        <v>44760.958333333299</v>
      </c>
      <c r="H19" s="1">
        <f ca="1">IFERROR(__xludf.DUMMYFUNCTION("""COMPUTED_VALUE"""),0.203121476439717)</f>
        <v>0.20312147643971701</v>
      </c>
      <c r="J19" s="2">
        <f ca="1">IFERROR(__xludf.DUMMYFUNCTION("""COMPUTED_VALUE"""),44761.9583333333)</f>
        <v>44761.958333333299</v>
      </c>
      <c r="K19" s="1">
        <f ca="1">IFERROR(__xludf.DUMMYFUNCTION("""COMPUTED_VALUE"""),0.134308074789005)</f>
        <v>0.134308074789005</v>
      </c>
      <c r="M19" s="2">
        <f ca="1">IFERROR(__xludf.DUMMYFUNCTION("""COMPUTED_VALUE"""),44762.9583333333)</f>
        <v>44762.958333333299</v>
      </c>
      <c r="N19" s="1">
        <f ca="1">IFERROR(__xludf.DUMMYFUNCTION("""COMPUTED_VALUE"""),0.113860534646281)</f>
        <v>0.113860534646281</v>
      </c>
    </row>
    <row r="20" spans="1:14" ht="15.75" customHeight="1" x14ac:dyDescent="0.25">
      <c r="A20" s="2">
        <v>44746.958333333336</v>
      </c>
      <c r="B20" s="1">
        <v>0.12520089400540191</v>
      </c>
      <c r="D20" s="2">
        <f ca="1">IFERROR(__xludf.DUMMYFUNCTION("""COMPUTED_VALUE"""),44761.9583333333)</f>
        <v>44761.958333333299</v>
      </c>
      <c r="E20" s="1">
        <f ca="1">IFERROR(__xludf.DUMMYFUNCTION("""COMPUTED_VALUE"""),0.0481774047401118)</f>
        <v>4.8177404740111798E-2</v>
      </c>
      <c r="G20" s="2">
        <f ca="1">IFERROR(__xludf.DUMMYFUNCTION("""COMPUTED_VALUE"""),44761.9583333333)</f>
        <v>44761.958333333299</v>
      </c>
      <c r="H20" s="1">
        <f ca="1">IFERROR(__xludf.DUMMYFUNCTION("""COMPUTED_VALUE"""),0.108741282222913)</f>
        <v>0.108741282222913</v>
      </c>
      <c r="J20" s="2">
        <f ca="1">IFERROR(__xludf.DUMMYFUNCTION("""COMPUTED_VALUE"""),44762.9583333333)</f>
        <v>44762.958333333299</v>
      </c>
      <c r="K20" s="1">
        <f ca="1">IFERROR(__xludf.DUMMYFUNCTION("""COMPUTED_VALUE"""),0.0790845119783957)</f>
        <v>7.9084511978395694E-2</v>
      </c>
      <c r="M20" s="2">
        <f ca="1">IFERROR(__xludf.DUMMYFUNCTION("""COMPUTED_VALUE"""),44763.9583333333)</f>
        <v>44763.958333333299</v>
      </c>
      <c r="N20" s="1">
        <f ca="1">IFERROR(__xludf.DUMMYFUNCTION("""COMPUTED_VALUE"""),0.045816047520664)</f>
        <v>4.5816047520663997E-2</v>
      </c>
    </row>
    <row r="21" spans="1:14" ht="15.75" customHeight="1" x14ac:dyDescent="0.25">
      <c r="A21" s="2">
        <v>44747.958333333336</v>
      </c>
      <c r="B21" s="1">
        <v>8.2601471115013661E-2</v>
      </c>
      <c r="D21" s="2">
        <f ca="1">IFERROR(__xludf.DUMMYFUNCTION("""COMPUTED_VALUE"""),44762.9583333333)</f>
        <v>44762.958333333299</v>
      </c>
      <c r="E21" s="1">
        <f ca="1">IFERROR(__xludf.DUMMYFUNCTION("""COMPUTED_VALUE"""),0.053333797502211)</f>
        <v>5.3333797502210997E-2</v>
      </c>
      <c r="G21" s="2">
        <f ca="1">IFERROR(__xludf.DUMMYFUNCTION("""COMPUTED_VALUE"""),44762.9583333333)</f>
        <v>44762.958333333299</v>
      </c>
      <c r="H21" s="1">
        <f ca="1">IFERROR(__xludf.DUMMYFUNCTION("""COMPUTED_VALUE"""),0.0614478255385652)</f>
        <v>6.1447825538565197E-2</v>
      </c>
      <c r="J21" s="2">
        <f ca="1">IFERROR(__xludf.DUMMYFUNCTION("""COMPUTED_VALUE"""),44763.9583333333)</f>
        <v>44763.958333333299</v>
      </c>
      <c r="K21" s="1">
        <f ca="1">IFERROR(__xludf.DUMMYFUNCTION("""COMPUTED_VALUE"""),0.0595049577438804)</f>
        <v>5.9504957743880399E-2</v>
      </c>
      <c r="M21" s="2">
        <f ca="1">IFERROR(__xludf.DUMMYFUNCTION("""COMPUTED_VALUE"""),44764.9583333333)</f>
        <v>44764.958333333299</v>
      </c>
      <c r="N21" s="1">
        <f ca="1">IFERROR(__xludf.DUMMYFUNCTION("""COMPUTED_VALUE"""),0.121026501945978)</f>
        <v>0.121026501945978</v>
      </c>
    </row>
    <row r="22" spans="1:14" ht="15.75" customHeight="1" x14ac:dyDescent="0.25">
      <c r="A22" s="2">
        <v>44748.958333333336</v>
      </c>
      <c r="B22" s="1">
        <v>0.20986291155581924</v>
      </c>
      <c r="D22" s="2">
        <f ca="1">IFERROR(__xludf.DUMMYFUNCTION("""COMPUTED_VALUE"""),44763.9583333333)</f>
        <v>44763.958333333299</v>
      </c>
      <c r="E22" s="1">
        <f ca="1">IFERROR(__xludf.DUMMYFUNCTION("""COMPUTED_VALUE"""),0.0487549694860013)</f>
        <v>4.8754969486001297E-2</v>
      </c>
      <c r="G22" s="2">
        <f ca="1">IFERROR(__xludf.DUMMYFUNCTION("""COMPUTED_VALUE"""),44763.9583333333)</f>
        <v>44763.958333333299</v>
      </c>
      <c r="H22" s="1">
        <f ca="1">IFERROR(__xludf.DUMMYFUNCTION("""COMPUTED_VALUE"""),0.0410132021805344)</f>
        <v>4.1013202180534399E-2</v>
      </c>
      <c r="J22" s="2">
        <f ca="1">IFERROR(__xludf.DUMMYFUNCTION("""COMPUTED_VALUE"""),44764.9583333333)</f>
        <v>44764.958333333299</v>
      </c>
      <c r="K22" s="1">
        <f ca="1">IFERROR(__xludf.DUMMYFUNCTION("""COMPUTED_VALUE"""),0.0992760841879977)</f>
        <v>9.9276084187997701E-2</v>
      </c>
      <c r="M22" s="2">
        <f ca="1">IFERROR(__xludf.DUMMYFUNCTION("""COMPUTED_VALUE"""),44765.9583333333)</f>
        <v>44765.958333333299</v>
      </c>
      <c r="N22" s="1">
        <f ca="1">IFERROR(__xludf.DUMMYFUNCTION("""COMPUTED_VALUE"""),0.148178288751413)</f>
        <v>0.14817828875141301</v>
      </c>
    </row>
    <row r="23" spans="1:14" ht="15.75" customHeight="1" x14ac:dyDescent="0.25">
      <c r="A23" s="2">
        <v>44749.958333333336</v>
      </c>
      <c r="B23" s="1">
        <v>0.3462235411593792</v>
      </c>
      <c r="D23" s="2">
        <f ca="1">IFERROR(__xludf.DUMMYFUNCTION("""COMPUTED_VALUE"""),44764.9583333333)</f>
        <v>44764.958333333299</v>
      </c>
      <c r="E23" s="1">
        <f ca="1">IFERROR(__xludf.DUMMYFUNCTION("""COMPUTED_VALUE"""),0.09667519329315)</f>
        <v>9.6675193293149997E-2</v>
      </c>
      <c r="G23" s="2">
        <f ca="1">IFERROR(__xludf.DUMMYFUNCTION("""COMPUTED_VALUE"""),44764.9583333333)</f>
        <v>44764.958333333299</v>
      </c>
      <c r="H23" s="1">
        <f ca="1">IFERROR(__xludf.DUMMYFUNCTION("""COMPUTED_VALUE"""),0.106120015360208)</f>
        <v>0.106120015360208</v>
      </c>
      <c r="J23" s="2">
        <f ca="1">IFERROR(__xludf.DUMMYFUNCTION("""COMPUTED_VALUE"""),44765.9583333333)</f>
        <v>44765.958333333299</v>
      </c>
      <c r="K23" s="1">
        <f ca="1">IFERROR(__xludf.DUMMYFUNCTION("""COMPUTED_VALUE"""),0.154886413533371)</f>
        <v>0.15488641353337099</v>
      </c>
      <c r="M23" s="2">
        <f ca="1">IFERROR(__xludf.DUMMYFUNCTION("""COMPUTED_VALUE"""),44766.9583333333)</f>
        <v>44766.958333333299</v>
      </c>
      <c r="N23" s="1">
        <f ca="1">IFERROR(__xludf.DUMMYFUNCTION("""COMPUTED_VALUE"""),0.100812578617504)</f>
        <v>0.10081257861750401</v>
      </c>
    </row>
    <row r="24" spans="1:14" ht="15.75" customHeight="1" x14ac:dyDescent="0.25">
      <c r="A24" s="2">
        <v>44747.958333333336</v>
      </c>
      <c r="B24" s="1">
        <v>0.11448881934571091</v>
      </c>
      <c r="D24" s="2">
        <f ca="1">IFERROR(__xludf.DUMMYFUNCTION("""COMPUTED_VALUE"""),44765.9583333333)</f>
        <v>44765.958333333299</v>
      </c>
      <c r="E24" s="1">
        <f ca="1">IFERROR(__xludf.DUMMYFUNCTION("""COMPUTED_VALUE"""),0.128552087032807)</f>
        <v>0.12855208703280699</v>
      </c>
      <c r="G24" s="2">
        <f ca="1">IFERROR(__xludf.DUMMYFUNCTION("""COMPUTED_VALUE"""),44765.9583333333)</f>
        <v>44765.958333333299</v>
      </c>
      <c r="H24" s="1">
        <f ca="1">IFERROR(__xludf.DUMMYFUNCTION("""COMPUTED_VALUE"""),0.161964735012264)</f>
        <v>0.16196473501226399</v>
      </c>
      <c r="J24" s="2">
        <f ca="1">IFERROR(__xludf.DUMMYFUNCTION("""COMPUTED_VALUE"""),44766.9583333333)</f>
        <v>44766.958333333299</v>
      </c>
      <c r="K24" s="1">
        <f ca="1">IFERROR(__xludf.DUMMYFUNCTION("""COMPUTED_VALUE"""),0.113244629920275)</f>
        <v>0.11324462992027499</v>
      </c>
      <c r="M24" s="2">
        <f ca="1">IFERROR(__xludf.DUMMYFUNCTION("""COMPUTED_VALUE"""),44767.9583333333)</f>
        <v>44767.958333333299</v>
      </c>
      <c r="N24" s="1">
        <f ca="1">IFERROR(__xludf.DUMMYFUNCTION("""COMPUTED_VALUE"""),0.049403868238944)</f>
        <v>4.9403868238944E-2</v>
      </c>
    </row>
    <row r="25" spans="1:14" ht="15.75" customHeight="1" x14ac:dyDescent="0.25">
      <c r="A25" s="2">
        <v>44748.958333333336</v>
      </c>
      <c r="B25" s="1">
        <v>0.21838561391141234</v>
      </c>
      <c r="D25" s="2">
        <f ca="1">IFERROR(__xludf.DUMMYFUNCTION("""COMPUTED_VALUE"""),44766.9583333333)</f>
        <v>44766.958333333299</v>
      </c>
      <c r="E25" s="1">
        <f ca="1">IFERROR(__xludf.DUMMYFUNCTION("""COMPUTED_VALUE"""),0.0567586716638404)</f>
        <v>5.6758671663840403E-2</v>
      </c>
      <c r="G25" s="2">
        <f ca="1">IFERROR(__xludf.DUMMYFUNCTION("""COMPUTED_VALUE"""),44766.9583333333)</f>
        <v>44766.958333333299</v>
      </c>
      <c r="H25" s="1">
        <f ca="1">IFERROR(__xludf.DUMMYFUNCTION("""COMPUTED_VALUE"""),0.101567981839556)</f>
        <v>0.101567981839556</v>
      </c>
      <c r="J25" s="2">
        <f ca="1">IFERROR(__xludf.DUMMYFUNCTION("""COMPUTED_VALUE"""),44767.9583333333)</f>
        <v>44767.958333333299</v>
      </c>
      <c r="K25" s="1">
        <f ca="1">IFERROR(__xludf.DUMMYFUNCTION("""COMPUTED_VALUE"""),0.075552533995093)</f>
        <v>7.5552533995092999E-2</v>
      </c>
      <c r="M25" s="2">
        <f ca="1">IFERROR(__xludf.DUMMYFUNCTION("""COMPUTED_VALUE"""),44768.9583333333)</f>
        <v>44768.958333333299</v>
      </c>
      <c r="N25" s="1">
        <f ca="1">IFERROR(__xludf.DUMMYFUNCTION("""COMPUTED_VALUE"""),0.0650602425319625)</f>
        <v>6.5060242531962506E-2</v>
      </c>
    </row>
    <row r="26" spans="1:14" ht="15.75" customHeight="1" x14ac:dyDescent="0.25">
      <c r="A26" s="2">
        <v>44749.958333333336</v>
      </c>
      <c r="B26" s="1">
        <v>0.33781468892295213</v>
      </c>
      <c r="D26" s="2">
        <f ca="1">IFERROR(__xludf.DUMMYFUNCTION("""COMPUTED_VALUE"""),44767.9583333333)</f>
        <v>44767.958333333299</v>
      </c>
      <c r="E26" s="1">
        <f ca="1">IFERROR(__xludf.DUMMYFUNCTION("""COMPUTED_VALUE"""),0.0866963331550736)</f>
        <v>8.6696333155073593E-2</v>
      </c>
      <c r="G26" s="2">
        <f ca="1">IFERROR(__xludf.DUMMYFUNCTION("""COMPUTED_VALUE"""),44767.9583333333)</f>
        <v>44767.958333333299</v>
      </c>
      <c r="H26" s="1">
        <f ca="1">IFERROR(__xludf.DUMMYFUNCTION("""COMPUTED_VALUE"""),0.152473130322482)</f>
        <v>0.152473130322482</v>
      </c>
      <c r="J26" s="2">
        <f ca="1">IFERROR(__xludf.DUMMYFUNCTION("""COMPUTED_VALUE"""),44768.9583333333)</f>
        <v>44768.958333333299</v>
      </c>
      <c r="K26" s="1">
        <f ca="1">IFERROR(__xludf.DUMMYFUNCTION("""COMPUTED_VALUE"""),0.130237194630247)</f>
        <v>0.13023719463024699</v>
      </c>
      <c r="M26" s="2">
        <f ca="1">IFERROR(__xludf.DUMMYFUNCTION("""COMPUTED_VALUE"""),44769.9583333333)</f>
        <v>44769.958333333299</v>
      </c>
      <c r="N26" s="1">
        <f ca="1">IFERROR(__xludf.DUMMYFUNCTION("""COMPUTED_VALUE"""),0.104268626590002)</f>
        <v>0.10426862659000199</v>
      </c>
    </row>
    <row r="27" spans="1:14" ht="15.75" customHeight="1" x14ac:dyDescent="0.25">
      <c r="A27" s="2">
        <v>44750.958333333336</v>
      </c>
      <c r="B27" s="1">
        <v>0.54590243414287387</v>
      </c>
      <c r="D27" s="2">
        <f ca="1">IFERROR(__xludf.DUMMYFUNCTION("""COMPUTED_VALUE"""),44768.9583333333)</f>
        <v>44768.958333333299</v>
      </c>
      <c r="E27" s="1">
        <f ca="1">IFERROR(__xludf.DUMMYFUNCTION("""COMPUTED_VALUE"""),0.0234720991253598)</f>
        <v>2.3472099125359799E-2</v>
      </c>
      <c r="G27" s="2">
        <f ca="1">IFERROR(__xludf.DUMMYFUNCTION("""COMPUTED_VALUE"""),44768.9583333333)</f>
        <v>44768.958333333299</v>
      </c>
      <c r="H27" s="1">
        <f ca="1">IFERROR(__xludf.DUMMYFUNCTION("""COMPUTED_VALUE"""),0.0894169308848385)</f>
        <v>8.94169308848385E-2</v>
      </c>
      <c r="J27" s="2">
        <f ca="1">IFERROR(__xludf.DUMMYFUNCTION("""COMPUTED_VALUE"""),44769.9583333333)</f>
        <v>44769.958333333299</v>
      </c>
      <c r="K27" s="1">
        <f ca="1">IFERROR(__xludf.DUMMYFUNCTION("""COMPUTED_VALUE"""),0.0557103512912077)</f>
        <v>5.5710351291207702E-2</v>
      </c>
      <c r="M27" s="2">
        <f ca="1">IFERROR(__xludf.DUMMYFUNCTION("""COMPUTED_VALUE"""),44770.9583333333)</f>
        <v>44770.958333333299</v>
      </c>
      <c r="N27" s="1">
        <f ca="1">IFERROR(__xludf.DUMMYFUNCTION("""COMPUTED_VALUE"""),0.0840443802190531)</f>
        <v>8.4044380219053097E-2</v>
      </c>
    </row>
    <row r="28" spans="1:14" ht="15.75" customHeight="1" x14ac:dyDescent="0.25">
      <c r="A28" s="2">
        <v>44748.958333333336</v>
      </c>
      <c r="B28" s="1">
        <v>0.11658982753187737</v>
      </c>
      <c r="D28" s="2">
        <f ca="1">IFERROR(__xludf.DUMMYFUNCTION("""COMPUTED_VALUE"""),44769.9583333333)</f>
        <v>44769.958333333299</v>
      </c>
      <c r="E28" s="1">
        <f ca="1">IFERROR(__xludf.DUMMYFUNCTION("""COMPUTED_VALUE"""),0.0628334780430303)</f>
        <v>6.28334780430303E-2</v>
      </c>
      <c r="G28" s="2">
        <f ca="1">IFERROR(__xludf.DUMMYFUNCTION("""COMPUTED_VALUE"""),44769.9583333333)</f>
        <v>44769.958333333299</v>
      </c>
      <c r="H28" s="1">
        <f ca="1">IFERROR(__xludf.DUMMYFUNCTION("""COMPUTED_VALUE"""),0.0505966147398035)</f>
        <v>5.0596614739803501E-2</v>
      </c>
      <c r="J28" s="2">
        <f ca="1">IFERROR(__xludf.DUMMYFUNCTION("""COMPUTED_VALUE"""),44770.9583333333)</f>
        <v>44770.958333333299</v>
      </c>
      <c r="K28" s="1">
        <f ca="1">IFERROR(__xludf.DUMMYFUNCTION("""COMPUTED_VALUE"""),0.0573411716531772)</f>
        <v>5.7341171653177203E-2</v>
      </c>
      <c r="M28" s="2">
        <f ca="1">IFERROR(__xludf.DUMMYFUNCTION("""COMPUTED_VALUE"""),44771.9583333333)</f>
        <v>44771.958333333299</v>
      </c>
      <c r="N28" s="1">
        <f ca="1">IFERROR(__xludf.DUMMYFUNCTION("""COMPUTED_VALUE"""),0.0842277768477587)</f>
        <v>8.4227776847758701E-2</v>
      </c>
    </row>
    <row r="29" spans="1:14" ht="15.75" customHeight="1" x14ac:dyDescent="0.25">
      <c r="A29" s="2">
        <v>44749.958333333336</v>
      </c>
      <c r="B29" s="1">
        <v>0.20342439747662636</v>
      </c>
      <c r="D29" s="2">
        <f ca="1">IFERROR(__xludf.DUMMYFUNCTION("""COMPUTED_VALUE"""),44770.9583333333)</f>
        <v>44770.958333333299</v>
      </c>
      <c r="E29" s="1">
        <f ca="1">IFERROR(__xludf.DUMMYFUNCTION("""COMPUTED_VALUE"""),0.0650771166782577)</f>
        <v>6.5077116678257704E-2</v>
      </c>
      <c r="G29" s="2">
        <f ca="1">IFERROR(__xludf.DUMMYFUNCTION("""COMPUTED_VALUE"""),44770.9583333333)</f>
        <v>44770.958333333299</v>
      </c>
      <c r="H29" s="1">
        <f ca="1">IFERROR(__xludf.DUMMYFUNCTION("""COMPUTED_VALUE"""),0.0779689473724877)</f>
        <v>7.7968947372487704E-2</v>
      </c>
      <c r="J29" s="2">
        <f ca="1">IFERROR(__xludf.DUMMYFUNCTION("""COMPUTED_VALUE"""),44771.9583333333)</f>
        <v>44771.958333333299</v>
      </c>
      <c r="K29" s="1">
        <f ca="1">IFERROR(__xludf.DUMMYFUNCTION("""COMPUTED_VALUE"""),0.103149302524531)</f>
        <v>0.103149302524531</v>
      </c>
      <c r="M29" s="2">
        <f ca="1">IFERROR(__xludf.DUMMYFUNCTION("""COMPUTED_VALUE"""),44772.9583333333)</f>
        <v>44772.958333333299</v>
      </c>
      <c r="N29" s="1">
        <f ca="1">IFERROR(__xludf.DUMMYFUNCTION("""COMPUTED_VALUE"""),0.0948144110400004)</f>
        <v>9.4814411040000393E-2</v>
      </c>
    </row>
    <row r="30" spans="1:14" ht="15.75" customHeight="1" x14ac:dyDescent="0.25">
      <c r="A30" s="2">
        <v>44750.958333333336</v>
      </c>
      <c r="B30" s="1">
        <v>0.34567146303866858</v>
      </c>
      <c r="D30" s="2">
        <f ca="1">IFERROR(__xludf.DUMMYFUNCTION("""COMPUTED_VALUE"""),44771.9583333333)</f>
        <v>44771.958333333299</v>
      </c>
      <c r="E30" s="1">
        <f ca="1">IFERROR(__xludf.DUMMYFUNCTION("""COMPUTED_VALUE"""),0.0588912391540347)</f>
        <v>5.88912391540347E-2</v>
      </c>
      <c r="G30" s="2">
        <f ca="1">IFERROR(__xludf.DUMMYFUNCTION("""COMPUTED_VALUE"""),44771.9583333333)</f>
        <v>44771.958333333299</v>
      </c>
      <c r="H30" s="1">
        <f ca="1">IFERROR(__xludf.DUMMYFUNCTION("""COMPUTED_VALUE"""),0.0766825578070159)</f>
        <v>7.6682557807015897E-2</v>
      </c>
      <c r="J30" s="2">
        <f ca="1">IFERROR(__xludf.DUMMYFUNCTION("""COMPUTED_VALUE"""),44772.9583333333)</f>
        <v>44772.958333333299</v>
      </c>
      <c r="K30" s="1">
        <f ca="1">IFERROR(__xludf.DUMMYFUNCTION("""COMPUTED_VALUE"""),0.0618131581763757)</f>
        <v>6.1813158176375699E-2</v>
      </c>
      <c r="M30" s="2">
        <f ca="1">IFERROR(__xludf.DUMMYFUNCTION("""COMPUTED_VALUE"""),44773.9583333333)</f>
        <v>44773.958333333299</v>
      </c>
      <c r="N30" s="1">
        <f ca="1">IFERROR(__xludf.DUMMYFUNCTION("""COMPUTED_VALUE"""),0.0661884903039951)</f>
        <v>6.6188490303995096E-2</v>
      </c>
    </row>
    <row r="31" spans="1:14" ht="15.75" customHeight="1" x14ac:dyDescent="0.25">
      <c r="A31" s="2">
        <v>44751.958333333336</v>
      </c>
      <c r="B31" s="1">
        <v>0.17915864380047819</v>
      </c>
      <c r="D31" s="2">
        <f ca="1">IFERROR(__xludf.DUMMYFUNCTION("""COMPUTED_VALUE"""),44772.9583333333)</f>
        <v>44772.958333333299</v>
      </c>
      <c r="E31" s="1">
        <f ca="1">IFERROR(__xludf.DUMMYFUNCTION("""COMPUTED_VALUE"""),0.0345605370719392)</f>
        <v>3.45605370719392E-2</v>
      </c>
      <c r="G31" s="2">
        <f ca="1">IFERROR(__xludf.DUMMYFUNCTION("""COMPUTED_VALUE"""),44772.9583333333)</f>
        <v>44772.958333333299</v>
      </c>
      <c r="H31" s="1">
        <f ca="1">IFERROR(__xludf.DUMMYFUNCTION("""COMPUTED_VALUE"""),0.0473156361909042)</f>
        <v>4.7315636190904203E-2</v>
      </c>
      <c r="J31" s="2">
        <f ca="1">IFERROR(__xludf.DUMMYFUNCTION("""COMPUTED_VALUE"""),44773.9583333333)</f>
        <v>44773.958333333299</v>
      </c>
      <c r="K31" s="1">
        <f ca="1">IFERROR(__xludf.DUMMYFUNCTION("""COMPUTED_VALUE"""),0.0454798156990731)</f>
        <v>4.5479815699073098E-2</v>
      </c>
      <c r="M31" s="2">
        <f ca="1">IFERROR(__xludf.DUMMYFUNCTION("""COMPUTED_VALUE"""),44774.9583333333)</f>
        <v>44774.958333333299</v>
      </c>
      <c r="N31" s="1">
        <f ca="1">IFERROR(__xludf.DUMMYFUNCTION("""COMPUTED_VALUE"""),0.152230142848916)</f>
        <v>0.15223014284891601</v>
      </c>
    </row>
    <row r="32" spans="1:14" ht="15.75" customHeight="1" x14ac:dyDescent="0.25">
      <c r="A32" s="2">
        <v>44749.958333333336</v>
      </c>
      <c r="B32" s="1">
        <v>0.11972289685645209</v>
      </c>
      <c r="D32" s="2">
        <f ca="1">IFERROR(__xludf.DUMMYFUNCTION("""COMPUTED_VALUE"""),44773.9583333333)</f>
        <v>44773.958333333299</v>
      </c>
      <c r="E32" s="1">
        <f ca="1">IFERROR(__xludf.DUMMYFUNCTION("""COMPUTED_VALUE"""),0.0428799199672932)</f>
        <v>4.2879919967293199E-2</v>
      </c>
      <c r="G32" s="2">
        <f ca="1">IFERROR(__xludf.DUMMYFUNCTION("""COMPUTED_VALUE"""),44773.9583333333)</f>
        <v>44773.958333333299</v>
      </c>
      <c r="H32" s="1">
        <f ca="1">IFERROR(__xludf.DUMMYFUNCTION("""COMPUTED_VALUE"""),0.0337988381928036)</f>
        <v>3.3798838192803597E-2</v>
      </c>
      <c r="J32" s="2">
        <f ca="1">IFERROR(__xludf.DUMMYFUNCTION("""COMPUTED_VALUE"""),44774.9583333333)</f>
        <v>44774.958333333299</v>
      </c>
      <c r="K32" s="1">
        <f ca="1">IFERROR(__xludf.DUMMYFUNCTION("""COMPUTED_VALUE"""),0.125858805105218)</f>
        <v>0.12585880510521799</v>
      </c>
      <c r="M32" s="2">
        <f ca="1">IFERROR(__xludf.DUMMYFUNCTION("""COMPUTED_VALUE"""),44775.9583333333)</f>
        <v>44775.958333333299</v>
      </c>
      <c r="N32" s="1">
        <f ca="1">IFERROR(__xludf.DUMMYFUNCTION("""COMPUTED_VALUE"""),0.0813401437753493)</f>
        <v>8.1340143775349302E-2</v>
      </c>
    </row>
    <row r="33" spans="1:14" ht="15.75" customHeight="1" x14ac:dyDescent="0.25">
      <c r="A33" s="2">
        <v>44750.958333333336</v>
      </c>
      <c r="B33" s="1">
        <v>0.24604587537747782</v>
      </c>
      <c r="D33" s="2">
        <f ca="1">IFERROR(__xludf.DUMMYFUNCTION("""COMPUTED_VALUE"""),44774.9583333333)</f>
        <v>44774.958333333299</v>
      </c>
      <c r="E33" s="1">
        <f ca="1">IFERROR(__xludf.DUMMYFUNCTION("""COMPUTED_VALUE"""),0.132982279162712)</f>
        <v>0.13298227916271199</v>
      </c>
      <c r="G33" s="2">
        <f ca="1">IFERROR(__xludf.DUMMYFUNCTION("""COMPUTED_VALUE"""),44774.9583333333)</f>
        <v>44774.958333333299</v>
      </c>
      <c r="H33" s="1">
        <f ca="1">IFERROR(__xludf.DUMMYFUNCTION("""COMPUTED_VALUE"""),0.143794101059885)</f>
        <v>0.14379410105988499</v>
      </c>
      <c r="J33" s="2">
        <f ca="1">IFERROR(__xludf.DUMMYFUNCTION("""COMPUTED_VALUE"""),44775.9583333333)</f>
        <v>44775.958333333299</v>
      </c>
      <c r="K33" s="1">
        <f ca="1">IFERROR(__xludf.DUMMYFUNCTION("""COMPUTED_VALUE"""),0.0730136831072944)</f>
        <v>7.3013683107294405E-2</v>
      </c>
      <c r="M33" s="2">
        <f ca="1">IFERROR(__xludf.DUMMYFUNCTION("""COMPUTED_VALUE"""),44776.9583333333)</f>
        <v>44776.958333333299</v>
      </c>
      <c r="N33" s="1">
        <f ca="1">IFERROR(__xludf.DUMMYFUNCTION("""COMPUTED_VALUE"""),0.0695800471202116)</f>
        <v>6.9580047120211597E-2</v>
      </c>
    </row>
    <row r="34" spans="1:14" ht="15.75" customHeight="1" x14ac:dyDescent="0.25">
      <c r="A34" s="2">
        <v>44751.958333333336</v>
      </c>
      <c r="B34" s="1">
        <v>0.15845342183734334</v>
      </c>
      <c r="D34" s="2">
        <f ca="1">IFERROR(__xludf.DUMMYFUNCTION("""COMPUTED_VALUE"""),44775.9583333333)</f>
        <v>44775.958333333299</v>
      </c>
      <c r="E34" s="1">
        <f ca="1">IFERROR(__xludf.DUMMYFUNCTION("""COMPUTED_VALUE"""),0.0483062342308114)</f>
        <v>4.8306234230811401E-2</v>
      </c>
      <c r="G34" s="2">
        <f ca="1">IFERROR(__xludf.DUMMYFUNCTION("""COMPUTED_VALUE"""),44775.9583333333)</f>
        <v>44775.958333333299</v>
      </c>
      <c r="H34" s="1">
        <f ca="1">IFERROR(__xludf.DUMMYFUNCTION("""COMPUTED_VALUE"""),0.0788172205689839)</f>
        <v>7.8817220568983895E-2</v>
      </c>
      <c r="J34" s="2">
        <f ca="1">IFERROR(__xludf.DUMMYFUNCTION("""COMPUTED_VALUE"""),44776.9583333333)</f>
        <v>44776.958333333299</v>
      </c>
      <c r="K34" s="1">
        <f ca="1">IFERROR(__xludf.DUMMYFUNCTION("""COMPUTED_VALUE"""),0.0613347933492285)</f>
        <v>6.1334793349228499E-2</v>
      </c>
      <c r="M34" s="2">
        <f ca="1">IFERROR(__xludf.DUMMYFUNCTION("""COMPUTED_VALUE"""),44777.9583333333)</f>
        <v>44777.958333333299</v>
      </c>
      <c r="N34" s="1">
        <f ca="1">IFERROR(__xludf.DUMMYFUNCTION("""COMPUTED_VALUE"""),0.208182345942791)</f>
        <v>0.208182345942791</v>
      </c>
    </row>
    <row r="35" spans="1:14" ht="15.75" customHeight="1" x14ac:dyDescent="0.25">
      <c r="A35" s="2">
        <v>44752.958333333336</v>
      </c>
      <c r="B35" s="1">
        <v>0.10946693142731384</v>
      </c>
      <c r="D35" s="2">
        <f ca="1">IFERROR(__xludf.DUMMYFUNCTION("""COMPUTED_VALUE"""),44776.9583333333)</f>
        <v>44776.958333333299</v>
      </c>
      <c r="E35" s="1">
        <f ca="1">IFERROR(__xludf.DUMMYFUNCTION("""COMPUTED_VALUE"""),0.0873444099828535)</f>
        <v>8.7344409982853505E-2</v>
      </c>
      <c r="G35" s="2">
        <f ca="1">IFERROR(__xludf.DUMMYFUNCTION("""COMPUTED_VALUE"""),44776.9583333333)</f>
        <v>44776.958333333299</v>
      </c>
      <c r="H35" s="1">
        <f ca="1">IFERROR(__xludf.DUMMYFUNCTION("""COMPUTED_VALUE"""),0.0447690602483167)</f>
        <v>4.47690602483167E-2</v>
      </c>
      <c r="J35" s="2">
        <f ca="1">IFERROR(__xludf.DUMMYFUNCTION("""COMPUTED_VALUE"""),44777.9583333333)</f>
        <v>44777.958333333299</v>
      </c>
      <c r="K35" s="1">
        <f ca="1">IFERROR(__xludf.DUMMYFUNCTION("""COMPUTED_VALUE"""),0.094063740595072)</f>
        <v>9.4063740595071998E-2</v>
      </c>
      <c r="M35" s="2">
        <f ca="1">IFERROR(__xludf.DUMMYFUNCTION("""COMPUTED_VALUE"""),44778.9583333333)</f>
        <v>44778.958333333299</v>
      </c>
      <c r="N35" s="1">
        <f ca="1">IFERROR(__xludf.DUMMYFUNCTION("""COMPUTED_VALUE"""),0.135072870787801)</f>
        <v>0.135072870787801</v>
      </c>
    </row>
    <row r="36" spans="1:14" ht="15.75" customHeight="1" x14ac:dyDescent="0.25">
      <c r="A36" s="2">
        <v>44750.958333333336</v>
      </c>
      <c r="B36" s="1">
        <v>7.5661843378389063E-2</v>
      </c>
      <c r="D36" s="2">
        <f ca="1">IFERROR(__xludf.DUMMYFUNCTION("""COMPUTED_VALUE"""),44777.9583333333)</f>
        <v>44777.958333333299</v>
      </c>
      <c r="E36" s="1">
        <f ca="1">IFERROR(__xludf.DUMMYFUNCTION("""COMPUTED_VALUE"""),0.080595177260089)</f>
        <v>8.0595177260088996E-2</v>
      </c>
      <c r="G36" s="2">
        <f ca="1">IFERROR(__xludf.DUMMYFUNCTION("""COMPUTED_VALUE"""),44777.9583333333)</f>
        <v>44777.958333333299</v>
      </c>
      <c r="H36" s="1">
        <f ca="1">IFERROR(__xludf.DUMMYFUNCTION("""COMPUTED_VALUE"""),0.196379255660718)</f>
        <v>0.19637925566071801</v>
      </c>
      <c r="J36" s="2">
        <f ca="1">IFERROR(__xludf.DUMMYFUNCTION("""COMPUTED_VALUE"""),44778.9583333333)</f>
        <v>44778.958333333299</v>
      </c>
      <c r="K36" s="1">
        <f ca="1">IFERROR(__xludf.DUMMYFUNCTION("""COMPUTED_VALUE"""),0.231766857591195)</f>
        <v>0.231766857591195</v>
      </c>
      <c r="M36" s="2">
        <f ca="1">IFERROR(__xludf.DUMMYFUNCTION("""COMPUTED_VALUE"""),44779.9583333333)</f>
        <v>44779.958333333299</v>
      </c>
      <c r="N36" s="1">
        <f ca="1">IFERROR(__xludf.DUMMYFUNCTION("""COMPUTED_VALUE"""),0.114752073534111)</f>
        <v>0.114752073534111</v>
      </c>
    </row>
    <row r="37" spans="1:14" ht="15.75" customHeight="1" x14ac:dyDescent="0.25">
      <c r="A37" s="2">
        <v>44751.958333333336</v>
      </c>
      <c r="B37" s="1">
        <v>0.14313718001817341</v>
      </c>
      <c r="D37" s="2">
        <f ca="1">IFERROR(__xludf.DUMMYFUNCTION("""COMPUTED_VALUE"""),44778.9583333333)</f>
        <v>44778.958333333299</v>
      </c>
      <c r="E37" s="1">
        <f ca="1">IFERROR(__xludf.DUMMYFUNCTION("""COMPUTED_VALUE"""),0.0710380381018733)</f>
        <v>7.1038038101873299E-2</v>
      </c>
      <c r="G37" s="2">
        <f ca="1">IFERROR(__xludf.DUMMYFUNCTION("""COMPUTED_VALUE"""),44778.9583333333)</f>
        <v>44778.958333333299</v>
      </c>
      <c r="H37" s="1">
        <f ca="1">IFERROR(__xludf.DUMMYFUNCTION("""COMPUTED_VALUE"""),0.132760142469962)</f>
        <v>0.13276014246996201</v>
      </c>
      <c r="J37" s="2">
        <f ca="1">IFERROR(__xludf.DUMMYFUNCTION("""COMPUTED_VALUE"""),44779.9583333333)</f>
        <v>44779.958333333299</v>
      </c>
      <c r="K37" s="1">
        <f ca="1">IFERROR(__xludf.DUMMYFUNCTION("""COMPUTED_VALUE"""),0.0790948815828816)</f>
        <v>7.9094881582881596E-2</v>
      </c>
      <c r="M37" s="2">
        <f ca="1">IFERROR(__xludf.DUMMYFUNCTION("""COMPUTED_VALUE"""),44780.9583333333)</f>
        <v>44780.958333333299</v>
      </c>
      <c r="N37" s="1">
        <f ca="1">IFERROR(__xludf.DUMMYFUNCTION("""COMPUTED_VALUE"""),0.0724133464813068)</f>
        <v>7.2413346481306803E-2</v>
      </c>
    </row>
    <row r="38" spans="1:14" ht="15.75" customHeight="1" x14ac:dyDescent="0.25">
      <c r="A38" s="2">
        <v>44752.958333333336</v>
      </c>
      <c r="B38" s="1">
        <v>7.556354909069872E-2</v>
      </c>
      <c r="D38" s="2">
        <f ca="1">IFERROR(__xludf.DUMMYFUNCTION("""COMPUTED_VALUE"""),44779.9583333333)</f>
        <v>44779.958333333299</v>
      </c>
      <c r="E38" s="1">
        <f ca="1">IFERROR(__xludf.DUMMYFUNCTION("""COMPUTED_VALUE"""),0.0710227009267596)</f>
        <v>7.1022700926759594E-2</v>
      </c>
      <c r="G38" s="2">
        <f ca="1">IFERROR(__xludf.DUMMYFUNCTION("""COMPUTED_VALUE"""),44779.9583333333)</f>
        <v>44779.958333333299</v>
      </c>
      <c r="H38" s="1">
        <f ca="1">IFERROR(__xludf.DUMMYFUNCTION("""COMPUTED_VALUE"""),0.0998721341372211)</f>
        <v>9.9872134137221097E-2</v>
      </c>
      <c r="J38" s="2">
        <f ca="1">IFERROR(__xludf.DUMMYFUNCTION("""COMPUTED_VALUE"""),44780.9583333333)</f>
        <v>44780.958333333299</v>
      </c>
      <c r="K38" s="1">
        <f ca="1">IFERROR(__xludf.DUMMYFUNCTION("""COMPUTED_VALUE"""),0.0681407936608053)</f>
        <v>6.8140793660805304E-2</v>
      </c>
      <c r="M38" s="2">
        <f ca="1">IFERROR(__xludf.DUMMYFUNCTION("""COMPUTED_VALUE"""),44781.9583333333)</f>
        <v>44781.958333333299</v>
      </c>
      <c r="N38" s="1">
        <f ca="1">IFERROR(__xludf.DUMMYFUNCTION("""COMPUTED_VALUE"""),0.173009965187448)</f>
        <v>0.17300996518744799</v>
      </c>
    </row>
    <row r="39" spans="1:14" ht="15.75" customHeight="1" x14ac:dyDescent="0.25">
      <c r="A39" s="2">
        <v>44753.958333333336</v>
      </c>
      <c r="B39" s="1">
        <v>0.18212046472296153</v>
      </c>
      <c r="D39" s="2">
        <f ca="1">IFERROR(__xludf.DUMMYFUNCTION("""COMPUTED_VALUE"""),44780.9583333333)</f>
        <v>44780.958333333299</v>
      </c>
      <c r="E39" s="1">
        <f ca="1">IFERROR(__xludf.DUMMYFUNCTION("""COMPUTED_VALUE"""),0.129102141139698)</f>
        <v>0.12910214113969801</v>
      </c>
      <c r="G39" s="2">
        <f ca="1">IFERROR(__xludf.DUMMYFUNCTION("""COMPUTED_VALUE"""),44780.9583333333)</f>
        <v>44780.958333333299</v>
      </c>
      <c r="H39" s="1">
        <f ca="1">IFERROR(__xludf.DUMMYFUNCTION("""COMPUTED_VALUE"""),0.0596207825362692)</f>
        <v>5.96207825362692E-2</v>
      </c>
      <c r="J39" s="2">
        <f ca="1">IFERROR(__xludf.DUMMYFUNCTION("""COMPUTED_VALUE"""),44781.9583333333)</f>
        <v>44781.958333333299</v>
      </c>
      <c r="K39" s="1">
        <f ca="1">IFERROR(__xludf.DUMMYFUNCTION("""COMPUTED_VALUE"""),0.160643346262925)</f>
        <v>0.16064334626292501</v>
      </c>
      <c r="M39" s="2">
        <f ca="1">IFERROR(__xludf.DUMMYFUNCTION("""COMPUTED_VALUE"""),44782.9583333333)</f>
        <v>44782.958333333299</v>
      </c>
      <c r="N39" s="1">
        <f ca="1">IFERROR(__xludf.DUMMYFUNCTION("""COMPUTED_VALUE"""),0.174676354227983)</f>
        <v>0.174676354227983</v>
      </c>
    </row>
    <row r="40" spans="1:14" ht="15.75" customHeight="1" x14ac:dyDescent="0.25">
      <c r="A40" s="2">
        <v>44751.958333333336</v>
      </c>
      <c r="B40" s="1">
        <v>0.17351000312562473</v>
      </c>
      <c r="D40" s="2">
        <f ca="1">IFERROR(__xludf.DUMMYFUNCTION("""COMPUTED_VALUE"""),44781.9583333333)</f>
        <v>44781.958333333299</v>
      </c>
      <c r="E40" s="1">
        <f ca="1">IFERROR(__xludf.DUMMYFUNCTION("""COMPUTED_VALUE"""),0.171700549499677)</f>
        <v>0.171700549499677</v>
      </c>
      <c r="G40" s="2">
        <f ca="1">IFERROR(__xludf.DUMMYFUNCTION("""COMPUTED_VALUE"""),44781.9583333333)</f>
        <v>44781.958333333299</v>
      </c>
      <c r="H40" s="1">
        <f ca="1">IFERROR(__xludf.DUMMYFUNCTION("""COMPUTED_VALUE"""),0.33664228454352)</f>
        <v>0.33664228454352002</v>
      </c>
      <c r="J40" s="2">
        <f ca="1">IFERROR(__xludf.DUMMYFUNCTION("""COMPUTED_VALUE"""),44782.9583333333)</f>
        <v>44782.958333333299</v>
      </c>
      <c r="K40" s="1">
        <f ca="1">IFERROR(__xludf.DUMMYFUNCTION("""COMPUTED_VALUE"""),0.338697071958246)</f>
        <v>0.338697071958246</v>
      </c>
      <c r="M40" s="2">
        <f ca="1">IFERROR(__xludf.DUMMYFUNCTION("""COMPUTED_VALUE"""),44783.9583333333)</f>
        <v>44783.958333333299</v>
      </c>
      <c r="N40" s="1">
        <f ca="1">IFERROR(__xludf.DUMMYFUNCTION("""COMPUTED_VALUE"""),0.334103917357319)</f>
        <v>0.33410391735731898</v>
      </c>
    </row>
    <row r="41" spans="1:14" ht="15.75" customHeight="1" x14ac:dyDescent="0.25">
      <c r="A41" s="2">
        <v>44752.958333333336</v>
      </c>
      <c r="B41" s="1">
        <v>0.11938635824681383</v>
      </c>
      <c r="D41" s="2">
        <f ca="1">IFERROR(__xludf.DUMMYFUNCTION("""COMPUTED_VALUE"""),44782.9583333333)</f>
        <v>44782.958333333299</v>
      </c>
      <c r="E41" s="1">
        <f ca="1">IFERROR(__xludf.DUMMYFUNCTION("""COMPUTED_VALUE"""),0.0548622294288277)</f>
        <v>5.4862229428827701E-2</v>
      </c>
      <c r="G41" s="2">
        <f ca="1">IFERROR(__xludf.DUMMYFUNCTION("""COMPUTED_VALUE"""),44782.9583333333)</f>
        <v>44782.958333333299</v>
      </c>
      <c r="H41" s="1">
        <f ca="1">IFERROR(__xludf.DUMMYFUNCTION("""COMPUTED_VALUE"""),0.206045406186624)</f>
        <v>0.20604540618662401</v>
      </c>
      <c r="J41" s="2">
        <f ca="1">IFERROR(__xludf.DUMMYFUNCTION("""COMPUTED_VALUE"""),44783.9583333333)</f>
        <v>44783.958333333299</v>
      </c>
      <c r="K41" s="1">
        <f ca="1">IFERROR(__xludf.DUMMYFUNCTION("""COMPUTED_VALUE"""),0.245701372082001)</f>
        <v>0.24570137208200099</v>
      </c>
      <c r="M41" s="2">
        <f ca="1">IFERROR(__xludf.DUMMYFUNCTION("""COMPUTED_VALUE"""),44784.9583333333)</f>
        <v>44784.958333333299</v>
      </c>
      <c r="N41" s="1">
        <f ca="1">IFERROR(__xludf.DUMMYFUNCTION("""COMPUTED_VALUE"""),0.314726641223068)</f>
        <v>0.31472664122306798</v>
      </c>
    </row>
    <row r="42" spans="1:14" ht="15.75" customHeight="1" x14ac:dyDescent="0.25">
      <c r="A42" s="2">
        <v>44753.958333333336</v>
      </c>
      <c r="B42" s="1">
        <v>9.8413210086784275E-2</v>
      </c>
      <c r="D42" s="2">
        <f ca="1">IFERROR(__xludf.DUMMYFUNCTION("""COMPUTED_VALUE"""),44783.9583333333)</f>
        <v>44783.958333333299</v>
      </c>
      <c r="E42" s="1">
        <f ca="1">IFERROR(__xludf.DUMMYFUNCTION("""COMPUTED_VALUE"""),0.116280717654916)</f>
        <v>0.116280717654916</v>
      </c>
      <c r="G42" s="2">
        <f ca="1">IFERROR(__xludf.DUMMYFUNCTION("""COMPUTED_VALUE"""),44783.9583333333)</f>
        <v>44783.958333333299</v>
      </c>
      <c r="H42" s="1">
        <f ca="1">IFERROR(__xludf.DUMMYFUNCTION("""COMPUTED_VALUE"""),0.108101423709337)</f>
        <v>0.10810142370933699</v>
      </c>
      <c r="J42" s="2">
        <f ca="1">IFERROR(__xludf.DUMMYFUNCTION("""COMPUTED_VALUE"""),44784.9583333333)</f>
        <v>44784.958333333299</v>
      </c>
      <c r="K42" s="1">
        <f ca="1">IFERROR(__xludf.DUMMYFUNCTION("""COMPUTED_VALUE"""),0.209209292143187)</f>
        <v>0.20920929214318701</v>
      </c>
      <c r="M42" s="2">
        <f ca="1">IFERROR(__xludf.DUMMYFUNCTION("""COMPUTED_VALUE"""),44785.9583333333)</f>
        <v>44785.958333333299</v>
      </c>
      <c r="N42" s="1">
        <f ca="1">IFERROR(__xludf.DUMMYFUNCTION("""COMPUTED_VALUE"""),0.206390564800267)</f>
        <v>0.20639056480026699</v>
      </c>
    </row>
    <row r="43" spans="1:14" ht="15.75" customHeight="1" x14ac:dyDescent="0.25">
      <c r="A43" s="2">
        <v>44754.958333333336</v>
      </c>
      <c r="B43" s="1">
        <v>5.4709168521417224E-2</v>
      </c>
      <c r="D43" s="2">
        <f ca="1">IFERROR(__xludf.DUMMYFUNCTION("""COMPUTED_VALUE"""),44784.9583333333)</f>
        <v>44784.958333333299</v>
      </c>
      <c r="E43" s="1">
        <f ca="1">IFERROR(__xludf.DUMMYFUNCTION("""COMPUTED_VALUE"""),0.135028245431994)</f>
        <v>0.13502824543199399</v>
      </c>
      <c r="G43" s="2">
        <f ca="1">IFERROR(__xludf.DUMMYFUNCTION("""COMPUTED_VALUE"""),44784.9583333333)</f>
        <v>44784.958333333299</v>
      </c>
      <c r="H43" s="1">
        <f ca="1">IFERROR(__xludf.DUMMYFUNCTION("""COMPUTED_VALUE"""),0.188152183917435)</f>
        <v>0.18815218391743499</v>
      </c>
      <c r="J43" s="2">
        <f ca="1">IFERROR(__xludf.DUMMYFUNCTION("""COMPUTED_VALUE"""),44785.9583333333)</f>
        <v>44785.958333333299</v>
      </c>
      <c r="K43" s="1">
        <f ca="1">IFERROR(__xludf.DUMMYFUNCTION("""COMPUTED_VALUE"""),0.159423105495462)</f>
        <v>0.15942310549546199</v>
      </c>
      <c r="M43" s="2">
        <f ca="1">IFERROR(__xludf.DUMMYFUNCTION("""COMPUTED_VALUE"""),44786.9583333333)</f>
        <v>44786.958333333299</v>
      </c>
      <c r="N43" s="1">
        <f ca="1">IFERROR(__xludf.DUMMYFUNCTION("""COMPUTED_VALUE"""),0.0979015826061441)</f>
        <v>9.7901582606144094E-2</v>
      </c>
    </row>
    <row r="44" spans="1:14" ht="15.75" customHeight="1" x14ac:dyDescent="0.25">
      <c r="A44" s="2">
        <v>44752.958333333336</v>
      </c>
      <c r="B44" s="1">
        <v>0.15980148981336506</v>
      </c>
      <c r="D44" s="2">
        <f ca="1">IFERROR(__xludf.DUMMYFUNCTION("""COMPUTED_VALUE"""),44785.9583333333)</f>
        <v>44785.958333333299</v>
      </c>
      <c r="E44" s="1">
        <f ca="1">IFERROR(__xludf.DUMMYFUNCTION("""COMPUTED_VALUE"""),0.0768301073767932)</f>
        <v>7.6830107376793202E-2</v>
      </c>
      <c r="G44" s="2">
        <f ca="1">IFERROR(__xludf.DUMMYFUNCTION("""COMPUTED_VALUE"""),44785.9583333333)</f>
        <v>44785.958333333299</v>
      </c>
      <c r="H44" s="1">
        <f ca="1">IFERROR(__xludf.DUMMYFUNCTION("""COMPUTED_VALUE"""),0.132531705853853)</f>
        <v>0.13253170585385299</v>
      </c>
      <c r="J44" s="2">
        <f ca="1">IFERROR(__xludf.DUMMYFUNCTION("""COMPUTED_VALUE"""),44786.9583333333)</f>
        <v>44786.958333333299</v>
      </c>
      <c r="K44" s="1">
        <f ca="1">IFERROR(__xludf.DUMMYFUNCTION("""COMPUTED_VALUE"""),0.0581899763893253)</f>
        <v>5.8189976389325299E-2</v>
      </c>
      <c r="M44" s="2">
        <f ca="1">IFERROR(__xludf.DUMMYFUNCTION("""COMPUTED_VALUE"""),44787.9583333333)</f>
        <v>44787.958333333299</v>
      </c>
      <c r="N44" s="1">
        <f ca="1">IFERROR(__xludf.DUMMYFUNCTION("""COMPUTED_VALUE"""),0.107027544882885)</f>
        <v>0.107027544882885</v>
      </c>
    </row>
    <row r="45" spans="1:14" ht="15.75" customHeight="1" x14ac:dyDescent="0.25">
      <c r="A45" s="2">
        <v>44753.958333333336</v>
      </c>
      <c r="B45" s="1">
        <v>0.43863565133686527</v>
      </c>
      <c r="D45" s="2">
        <f ca="1">IFERROR(__xludf.DUMMYFUNCTION("""COMPUTED_VALUE"""),44786.9583333333)</f>
        <v>44786.958333333299</v>
      </c>
      <c r="E45" s="1">
        <f ca="1">IFERROR(__xludf.DUMMYFUNCTION("""COMPUTED_VALUE"""),0.0418433132967562)</f>
        <v>4.1843313296756203E-2</v>
      </c>
      <c r="G45" s="2">
        <f ca="1">IFERROR(__xludf.DUMMYFUNCTION("""COMPUTED_VALUE"""),44786.9583333333)</f>
        <v>44786.958333333299</v>
      </c>
      <c r="H45" s="1">
        <f ca="1">IFERROR(__xludf.DUMMYFUNCTION("""COMPUTED_VALUE"""),0.0484968079230736)</f>
        <v>4.84968079230736E-2</v>
      </c>
      <c r="J45" s="2">
        <f ca="1">IFERROR(__xludf.DUMMYFUNCTION("""COMPUTED_VALUE"""),44787.9583333333)</f>
        <v>44787.958333333299</v>
      </c>
      <c r="K45" s="1">
        <f ca="1">IFERROR(__xludf.DUMMYFUNCTION("""COMPUTED_VALUE"""),0.0779627845390382)</f>
        <v>7.7962784539038196E-2</v>
      </c>
      <c r="M45" s="2">
        <f ca="1">IFERROR(__xludf.DUMMYFUNCTION("""COMPUTED_VALUE"""),44788.9583333333)</f>
        <v>44788.958333333299</v>
      </c>
      <c r="N45" s="1">
        <f ca="1">IFERROR(__xludf.DUMMYFUNCTION("""COMPUTED_VALUE"""),0.120204436463446)</f>
        <v>0.120204436463446</v>
      </c>
    </row>
    <row r="46" spans="1:14" ht="15.75" customHeight="1" x14ac:dyDescent="0.25">
      <c r="A46" s="2">
        <v>44754.958333333336</v>
      </c>
      <c r="B46" s="1">
        <v>0.23145507946913471</v>
      </c>
      <c r="D46" s="2">
        <f ca="1">IFERROR(__xludf.DUMMYFUNCTION("""COMPUTED_VALUE"""),44787.9583333333)</f>
        <v>44787.958333333299</v>
      </c>
      <c r="E46" s="1">
        <f ca="1">IFERROR(__xludf.DUMMYFUNCTION("""COMPUTED_VALUE"""),0.0923636905947061)</f>
        <v>9.2363690594706102E-2</v>
      </c>
      <c r="G46" s="2">
        <f ca="1">IFERROR(__xludf.DUMMYFUNCTION("""COMPUTED_VALUE"""),44787.9583333333)</f>
        <v>44787.958333333299</v>
      </c>
      <c r="H46" s="1">
        <f ca="1">IFERROR(__xludf.DUMMYFUNCTION("""COMPUTED_VALUE"""),0.0703999376113917)</f>
        <v>7.0399937611391697E-2</v>
      </c>
      <c r="J46" s="2">
        <f ca="1">IFERROR(__xludf.DUMMYFUNCTION("""COMPUTED_VALUE"""),44788.9583333333)</f>
        <v>44788.958333333299</v>
      </c>
      <c r="K46" s="1">
        <f ca="1">IFERROR(__xludf.DUMMYFUNCTION("""COMPUTED_VALUE"""),0.0902582030526708)</f>
        <v>9.0258203052670793E-2</v>
      </c>
      <c r="M46" s="2">
        <f ca="1">IFERROR(__xludf.DUMMYFUNCTION("""COMPUTED_VALUE"""),44789.9583333333)</f>
        <v>44789.958333333299</v>
      </c>
      <c r="N46" s="1">
        <f ca="1">IFERROR(__xludf.DUMMYFUNCTION("""COMPUTED_VALUE"""),0.216602381371187)</f>
        <v>0.21660238137118701</v>
      </c>
    </row>
    <row r="47" spans="1:14" ht="15.75" customHeight="1" x14ac:dyDescent="0.25">
      <c r="A47" s="2">
        <v>44755.958333333336</v>
      </c>
      <c r="B47" s="1">
        <v>0.14900251346029303</v>
      </c>
      <c r="D47" s="2">
        <f ca="1">IFERROR(__xludf.DUMMYFUNCTION("""COMPUTED_VALUE"""),44788.9583333333)</f>
        <v>44788.958333333299</v>
      </c>
      <c r="E47" s="1">
        <f ca="1">IFERROR(__xludf.DUMMYFUNCTION("""COMPUTED_VALUE"""),0.081185169282723)</f>
        <v>8.1185169282722999E-2</v>
      </c>
      <c r="G47" s="2">
        <f ca="1">IFERROR(__xludf.DUMMYFUNCTION("""COMPUTED_VALUE"""),44788.9583333333)</f>
        <v>44788.958333333299</v>
      </c>
      <c r="H47" s="1">
        <f ca="1">IFERROR(__xludf.DUMMYFUNCTION("""COMPUTED_VALUE"""),0.122844406460605)</f>
        <v>0.122844406460605</v>
      </c>
      <c r="J47" s="2">
        <f ca="1">IFERROR(__xludf.DUMMYFUNCTION("""COMPUTED_VALUE"""),44789.9583333333)</f>
        <v>44789.958333333299</v>
      </c>
      <c r="K47" s="1">
        <f ca="1">IFERROR(__xludf.DUMMYFUNCTION("""COMPUTED_VALUE"""),0.225163765955021)</f>
        <v>0.22516376595502099</v>
      </c>
      <c r="M47" s="2">
        <f ca="1">IFERROR(__xludf.DUMMYFUNCTION("""COMPUTED_VALUE"""),44790.9583333333)</f>
        <v>44790.958333333299</v>
      </c>
      <c r="N47" s="1">
        <f ca="1">IFERROR(__xludf.DUMMYFUNCTION("""COMPUTED_VALUE"""),0.264643135160005)</f>
        <v>0.26464313516000498</v>
      </c>
    </row>
    <row r="48" spans="1:14" ht="15.75" customHeight="1" x14ac:dyDescent="0.25">
      <c r="A48" s="2">
        <v>44753.958333333336</v>
      </c>
      <c r="B48" s="1">
        <v>0.19392232123243455</v>
      </c>
      <c r="D48" s="2">
        <f ca="1">IFERROR(__xludf.DUMMYFUNCTION("""COMPUTED_VALUE"""),44789.9583333333)</f>
        <v>44789.958333333299</v>
      </c>
      <c r="E48" s="1">
        <f ca="1">IFERROR(__xludf.DUMMYFUNCTION("""COMPUTED_VALUE"""),0.103049677696652)</f>
        <v>0.10304967769665201</v>
      </c>
      <c r="G48" s="2">
        <f ca="1">IFERROR(__xludf.DUMMYFUNCTION("""COMPUTED_VALUE"""),44789.9583333333)</f>
        <v>44789.958333333299</v>
      </c>
      <c r="H48" s="1">
        <f ca="1">IFERROR(__xludf.DUMMYFUNCTION("""COMPUTED_VALUE"""),0.187827584894238)</f>
        <v>0.18782758489423801</v>
      </c>
      <c r="J48" s="2">
        <f ca="1">IFERROR(__xludf.DUMMYFUNCTION("""COMPUTED_VALUE"""),44790.9583333333)</f>
        <v>44790.958333333299</v>
      </c>
      <c r="K48" s="1">
        <f ca="1">IFERROR(__xludf.DUMMYFUNCTION("""COMPUTED_VALUE"""),0.219544735476542)</f>
        <v>0.21954473547654199</v>
      </c>
      <c r="M48" s="2">
        <f ca="1">IFERROR(__xludf.DUMMYFUNCTION("""COMPUTED_VALUE"""),44791.9583333333)</f>
        <v>44791.958333333299</v>
      </c>
      <c r="N48" s="1">
        <f ca="1">IFERROR(__xludf.DUMMYFUNCTION("""COMPUTED_VALUE"""),0.0733639774504116)</f>
        <v>7.3363977450411594E-2</v>
      </c>
    </row>
    <row r="49" spans="1:14" ht="15.75" customHeight="1" x14ac:dyDescent="0.25">
      <c r="A49" s="2">
        <v>44754.958333333336</v>
      </c>
      <c r="B49" s="1">
        <v>6.3568401833065433E-2</v>
      </c>
      <c r="D49" s="2">
        <f ca="1">IFERROR(__xludf.DUMMYFUNCTION("""COMPUTED_VALUE"""),44790.9583333333)</f>
        <v>44790.958333333299</v>
      </c>
      <c r="E49" s="1">
        <f ca="1">IFERROR(__xludf.DUMMYFUNCTION("""COMPUTED_VALUE"""),0.050332130321138)</f>
        <v>5.0332130321138001E-2</v>
      </c>
      <c r="G49" s="2">
        <f ca="1">IFERROR(__xludf.DUMMYFUNCTION("""COMPUTED_VALUE"""),44790.9583333333)</f>
        <v>44790.958333333299</v>
      </c>
      <c r="H49" s="1">
        <f ca="1">IFERROR(__xludf.DUMMYFUNCTION("""COMPUTED_VALUE"""),0.148378771967281)</f>
        <v>0.148378771967281</v>
      </c>
      <c r="J49" s="2">
        <f ca="1">IFERROR(__xludf.DUMMYFUNCTION("""COMPUTED_VALUE"""),44791.9583333333)</f>
        <v>44791.958333333299</v>
      </c>
      <c r="K49" s="1">
        <f ca="1">IFERROR(__xludf.DUMMYFUNCTION("""COMPUTED_VALUE"""),0.0438005616023817)</f>
        <v>4.3800561602381702E-2</v>
      </c>
      <c r="M49" s="2">
        <f ca="1">IFERROR(__xludf.DUMMYFUNCTION("""COMPUTED_VALUE"""),44792.9583333333)</f>
        <v>44792.958333333299</v>
      </c>
      <c r="N49" s="1">
        <f ca="1">IFERROR(__xludf.DUMMYFUNCTION("""COMPUTED_VALUE"""),0.0548266986542275)</f>
        <v>5.4826698654227499E-2</v>
      </c>
    </row>
    <row r="50" spans="1:14" ht="15.75" customHeight="1" x14ac:dyDescent="0.25">
      <c r="A50" s="2">
        <v>44755.958333333336</v>
      </c>
      <c r="B50" s="1">
        <v>8.3315279361437497E-2</v>
      </c>
      <c r="D50" s="2">
        <f ca="1">IFERROR(__xludf.DUMMYFUNCTION("""COMPUTED_VALUE"""),44791.9583333333)</f>
        <v>44791.958333333299</v>
      </c>
      <c r="E50" s="1">
        <f ca="1">IFERROR(__xludf.DUMMYFUNCTION("""COMPUTED_VALUE"""),0.0407146888660645)</f>
        <v>4.0714688866064497E-2</v>
      </c>
      <c r="G50" s="2">
        <f ca="1">IFERROR(__xludf.DUMMYFUNCTION("""COMPUTED_VALUE"""),44791.9583333333)</f>
        <v>44791.958333333299</v>
      </c>
      <c r="H50" s="1">
        <f ca="1">IFERROR(__xludf.DUMMYFUNCTION("""COMPUTED_VALUE"""),0.0516978665386899)</f>
        <v>5.16978665386899E-2</v>
      </c>
      <c r="J50" s="2">
        <f ca="1">IFERROR(__xludf.DUMMYFUNCTION("""COMPUTED_VALUE"""),44792.9583333333)</f>
        <v>44792.958333333299</v>
      </c>
      <c r="K50" s="1">
        <f ca="1">IFERROR(__xludf.DUMMYFUNCTION("""COMPUTED_VALUE"""),0.0655117458441826)</f>
        <v>6.5511745844182595E-2</v>
      </c>
      <c r="M50" s="2">
        <f ca="1">IFERROR(__xludf.DUMMYFUNCTION("""COMPUTED_VALUE"""),44793.9583333333)</f>
        <v>44793.958333333299</v>
      </c>
      <c r="N50" s="1">
        <f ca="1">IFERROR(__xludf.DUMMYFUNCTION("""COMPUTED_VALUE"""),0.0660104877383104)</f>
        <v>6.6010487738310406E-2</v>
      </c>
    </row>
    <row r="51" spans="1:14" ht="15.75" customHeight="1" x14ac:dyDescent="0.25">
      <c r="A51" s="2">
        <v>44756.958333333336</v>
      </c>
      <c r="B51" s="1">
        <v>0.24115275056083199</v>
      </c>
      <c r="D51" s="2">
        <f ca="1">IFERROR(__xludf.DUMMYFUNCTION("""COMPUTED_VALUE"""),44792.9583333333)</f>
        <v>44792.958333333299</v>
      </c>
      <c r="E51" s="1">
        <f ca="1">IFERROR(__xludf.DUMMYFUNCTION("""COMPUTED_VALUE"""),0.04915660995171)</f>
        <v>4.9156609951709999E-2</v>
      </c>
      <c r="G51" s="2">
        <f ca="1">IFERROR(__xludf.DUMMYFUNCTION("""COMPUTED_VALUE"""),44792.9583333333)</f>
        <v>44792.958333333299</v>
      </c>
      <c r="H51" s="1">
        <f ca="1">IFERROR(__xludf.DUMMYFUNCTION("""COMPUTED_VALUE"""),0.0454904227037533)</f>
        <v>4.5490422703753301E-2</v>
      </c>
      <c r="J51" s="2">
        <f ca="1">IFERROR(__xludf.DUMMYFUNCTION("""COMPUTED_VALUE"""),44793.9583333333)</f>
        <v>44793.958333333299</v>
      </c>
      <c r="K51" s="1">
        <f ca="1">IFERROR(__xludf.DUMMYFUNCTION("""COMPUTED_VALUE"""),0.0523288094633857)</f>
        <v>5.2328809463385702E-2</v>
      </c>
      <c r="M51" s="2">
        <f ca="1">IFERROR(__xludf.DUMMYFUNCTION("""COMPUTED_VALUE"""),44794.9583333333)</f>
        <v>44794.958333333299</v>
      </c>
      <c r="N51" s="1">
        <f ca="1">IFERROR(__xludf.DUMMYFUNCTION("""COMPUTED_VALUE"""),0.105973766808578)</f>
        <v>0.10597376680857799</v>
      </c>
    </row>
    <row r="52" spans="1:14" ht="15.75" customHeight="1" x14ac:dyDescent="0.25">
      <c r="A52" s="2">
        <v>44754.958333333336</v>
      </c>
      <c r="B52" s="1">
        <v>6.3609624765676262E-2</v>
      </c>
      <c r="D52" s="2">
        <f ca="1">IFERROR(__xludf.DUMMYFUNCTION("""COMPUTED_VALUE"""),44793.9583333333)</f>
        <v>44793.958333333299</v>
      </c>
      <c r="E52" s="1">
        <f ca="1">IFERROR(__xludf.DUMMYFUNCTION("""COMPUTED_VALUE"""),0.0438123905854726)</f>
        <v>4.3812390585472601E-2</v>
      </c>
      <c r="G52" s="2">
        <f ca="1">IFERROR(__xludf.DUMMYFUNCTION("""COMPUTED_VALUE"""),44793.9583333333)</f>
        <v>44793.958333333299</v>
      </c>
      <c r="H52" s="1">
        <f ca="1">IFERROR(__xludf.DUMMYFUNCTION("""COMPUTED_VALUE"""),0.0396739105994031)</f>
        <v>3.9673910599403103E-2</v>
      </c>
      <c r="J52" s="2">
        <f ca="1">IFERROR(__xludf.DUMMYFUNCTION("""COMPUTED_VALUE"""),44794.9583333333)</f>
        <v>44794.958333333299</v>
      </c>
      <c r="K52" s="1">
        <f ca="1">IFERROR(__xludf.DUMMYFUNCTION("""COMPUTED_VALUE"""),0.119026354614291)</f>
        <v>0.11902635461429099</v>
      </c>
      <c r="M52" s="2">
        <f ca="1">IFERROR(__xludf.DUMMYFUNCTION("""COMPUTED_VALUE"""),44795.9583333333)</f>
        <v>44795.958333333299</v>
      </c>
      <c r="N52" s="1">
        <f ca="1">IFERROR(__xludf.DUMMYFUNCTION("""COMPUTED_VALUE"""),0.06600358664898)</f>
        <v>6.6003586648979998E-2</v>
      </c>
    </row>
    <row r="53" spans="1:14" ht="15.75" customHeight="1" x14ac:dyDescent="0.25">
      <c r="A53" s="2">
        <v>44755.958333333336</v>
      </c>
      <c r="B53" s="1">
        <v>6.5366868362966804E-2</v>
      </c>
      <c r="D53" s="2">
        <f ca="1">IFERROR(__xludf.DUMMYFUNCTION("""COMPUTED_VALUE"""),44794.9583333333)</f>
        <v>44794.958333333299</v>
      </c>
      <c r="E53" s="1">
        <f ca="1">IFERROR(__xludf.DUMMYFUNCTION("""COMPUTED_VALUE"""),0.10339617867205)</f>
        <v>0.10339617867205</v>
      </c>
      <c r="G53" s="2">
        <f ca="1">IFERROR(__xludf.DUMMYFUNCTION("""COMPUTED_VALUE"""),44794.9583333333)</f>
        <v>44794.958333333299</v>
      </c>
      <c r="H53" s="1">
        <f ca="1">IFERROR(__xludf.DUMMYFUNCTION("""COMPUTED_VALUE"""),0.102215894900681)</f>
        <v>0.102215894900681</v>
      </c>
      <c r="J53" s="2">
        <f ca="1">IFERROR(__xludf.DUMMYFUNCTION("""COMPUTED_VALUE"""),44795.9583333333)</f>
        <v>44795.958333333299</v>
      </c>
      <c r="K53" s="1">
        <f ca="1">IFERROR(__xludf.DUMMYFUNCTION("""COMPUTED_VALUE"""),0.0520155723627106)</f>
        <v>5.2015572362710601E-2</v>
      </c>
      <c r="M53" s="2">
        <f ca="1">IFERROR(__xludf.DUMMYFUNCTION("""COMPUTED_VALUE"""),44796.9583333333)</f>
        <v>44796.958333333299</v>
      </c>
      <c r="N53" s="1">
        <f ca="1">IFERROR(__xludf.DUMMYFUNCTION("""COMPUTED_VALUE"""),0.103142099436231)</f>
        <v>0.103142099436231</v>
      </c>
    </row>
    <row r="54" spans="1:14" ht="15.75" customHeight="1" x14ac:dyDescent="0.25">
      <c r="A54" s="2">
        <v>44756.958333333336</v>
      </c>
      <c r="B54" s="1">
        <v>0.14808715041031983</v>
      </c>
      <c r="D54" s="2">
        <f ca="1">IFERROR(__xludf.DUMMYFUNCTION("""COMPUTED_VALUE"""),44795.9583333333)</f>
        <v>44795.958333333299</v>
      </c>
      <c r="E54" s="1">
        <f ca="1">IFERROR(__xludf.DUMMYFUNCTION("""COMPUTED_VALUE"""),0.149725662750828)</f>
        <v>0.14972566275082799</v>
      </c>
      <c r="G54" s="2">
        <f ca="1">IFERROR(__xludf.DUMMYFUNCTION("""COMPUTED_VALUE"""),44795.9583333333)</f>
        <v>44795.958333333299</v>
      </c>
      <c r="H54" s="1">
        <f ca="1">IFERROR(__xludf.DUMMYFUNCTION("""COMPUTED_VALUE"""),0.0703844357425934)</f>
        <v>7.0384435742593399E-2</v>
      </c>
      <c r="J54" s="2">
        <f ca="1">IFERROR(__xludf.DUMMYFUNCTION("""COMPUTED_VALUE"""),44796.9583333333)</f>
        <v>44796.958333333299</v>
      </c>
      <c r="K54" s="1">
        <f ca="1">IFERROR(__xludf.DUMMYFUNCTION("""COMPUTED_VALUE"""),0.0846341061664906)</f>
        <v>8.46341061664906E-2</v>
      </c>
      <c r="M54" s="2">
        <f ca="1">IFERROR(__xludf.DUMMYFUNCTION("""COMPUTED_VALUE"""),44797.9583333333)</f>
        <v>44797.958333333299</v>
      </c>
      <c r="N54" s="1">
        <f ca="1">IFERROR(__xludf.DUMMYFUNCTION("""COMPUTED_VALUE"""),0.178277919031614)</f>
        <v>0.178277919031614</v>
      </c>
    </row>
    <row r="55" spans="1:14" ht="15.75" customHeight="1" x14ac:dyDescent="0.25">
      <c r="A55" s="2">
        <v>44757.958333333336</v>
      </c>
      <c r="B55" s="1">
        <v>0.12039733865695203</v>
      </c>
      <c r="D55" s="2">
        <f ca="1">IFERROR(__xludf.DUMMYFUNCTION("""COMPUTED_VALUE"""),44796.9583333333)</f>
        <v>44796.958333333299</v>
      </c>
      <c r="E55" s="1">
        <f ca="1">IFERROR(__xludf.DUMMYFUNCTION("""COMPUTED_VALUE"""),0.0839627001470137)</f>
        <v>8.3962700147013694E-2</v>
      </c>
      <c r="G55" s="2">
        <f ca="1">IFERROR(__xludf.DUMMYFUNCTION("""COMPUTED_VALUE"""),44796.9583333333)</f>
        <v>44796.958333333299</v>
      </c>
      <c r="H55" s="1">
        <f ca="1">IFERROR(__xludf.DUMMYFUNCTION("""COMPUTED_VALUE"""),0.299582243721138)</f>
        <v>0.29958224372113801</v>
      </c>
      <c r="J55" s="2">
        <f ca="1">IFERROR(__xludf.DUMMYFUNCTION("""COMPUTED_VALUE"""),44797.9583333333)</f>
        <v>44797.958333333299</v>
      </c>
      <c r="K55" s="1">
        <f ca="1">IFERROR(__xludf.DUMMYFUNCTION("""COMPUTED_VALUE"""),0.343841846360928)</f>
        <v>0.34384184636092802</v>
      </c>
      <c r="M55" s="2">
        <f ca="1">IFERROR(__xludf.DUMMYFUNCTION("""COMPUTED_VALUE"""),44798.9583333333)</f>
        <v>44798.958333333299</v>
      </c>
      <c r="N55" s="1">
        <f ca="1">IFERROR(__xludf.DUMMYFUNCTION("""COMPUTED_VALUE"""),0.274765512262388)</f>
        <v>0.27476551226238799</v>
      </c>
    </row>
    <row r="56" spans="1:14" ht="15.75" customHeight="1" x14ac:dyDescent="0.25">
      <c r="A56" s="2">
        <v>44755.958333333336</v>
      </c>
      <c r="B56" s="1">
        <v>5.6015737917821516E-2</v>
      </c>
      <c r="D56" s="2">
        <f ca="1">IFERROR(__xludf.DUMMYFUNCTION("""COMPUTED_VALUE"""),44797.9583333333)</f>
        <v>44797.958333333299</v>
      </c>
      <c r="E56" s="1">
        <f ca="1">IFERROR(__xludf.DUMMYFUNCTION("""COMPUTED_VALUE"""),0.0637622770639094)</f>
        <v>6.3762277063909398E-2</v>
      </c>
      <c r="G56" s="2">
        <f ca="1">IFERROR(__xludf.DUMMYFUNCTION("""COMPUTED_VALUE"""),44797.9583333333)</f>
        <v>44797.958333333299</v>
      </c>
      <c r="H56" s="1">
        <f ca="1">IFERROR(__xludf.DUMMYFUNCTION("""COMPUTED_VALUE"""),0.146823710531111)</f>
        <v>0.14682371053111101</v>
      </c>
      <c r="J56" s="2">
        <f ca="1">IFERROR(__xludf.DUMMYFUNCTION("""COMPUTED_VALUE"""),44798.9583333333)</f>
        <v>44798.958333333299</v>
      </c>
      <c r="K56" s="1">
        <f ca="1">IFERROR(__xludf.DUMMYFUNCTION("""COMPUTED_VALUE"""),0.144906499183519)</f>
        <v>0.144906499183519</v>
      </c>
      <c r="M56" s="2">
        <f ca="1">IFERROR(__xludf.DUMMYFUNCTION("""COMPUTED_VALUE"""),44799.9583333333)</f>
        <v>44799.958333333299</v>
      </c>
      <c r="N56" s="1">
        <f ca="1">IFERROR(__xludf.DUMMYFUNCTION("""COMPUTED_VALUE"""),0.051657482742195)</f>
        <v>5.1657482742194998E-2</v>
      </c>
    </row>
    <row r="57" spans="1:14" ht="15.75" customHeight="1" x14ac:dyDescent="0.25">
      <c r="A57" s="2">
        <v>44756.958333333336</v>
      </c>
      <c r="B57" s="1">
        <v>0.22003143580074347</v>
      </c>
      <c r="D57" s="2">
        <f ca="1">IFERROR(__xludf.DUMMYFUNCTION("""COMPUTED_VALUE"""),44798.9583333333)</f>
        <v>44798.958333333299</v>
      </c>
      <c r="E57" s="1">
        <f ca="1">IFERROR(__xludf.DUMMYFUNCTION("""COMPUTED_VALUE"""),0.0333637504571929)</f>
        <v>3.3363750457192899E-2</v>
      </c>
      <c r="G57" s="2">
        <f ca="1">IFERROR(__xludf.DUMMYFUNCTION("""COMPUTED_VALUE"""),44798.9583333333)</f>
        <v>44798.958333333299</v>
      </c>
      <c r="H57" s="1">
        <f ca="1">IFERROR(__xludf.DUMMYFUNCTION("""COMPUTED_VALUE"""),0.0620022469290952)</f>
        <v>6.2002246929095201E-2</v>
      </c>
      <c r="J57" s="2">
        <f ca="1">IFERROR(__xludf.DUMMYFUNCTION("""COMPUTED_VALUE"""),44799.9583333333)</f>
        <v>44799.958333333299</v>
      </c>
      <c r="K57" s="1">
        <f ca="1">IFERROR(__xludf.DUMMYFUNCTION("""COMPUTED_VALUE"""),0.0540800319942414)</f>
        <v>5.4080031994241398E-2</v>
      </c>
      <c r="M57" s="2">
        <f ca="1">IFERROR(__xludf.DUMMYFUNCTION("""COMPUTED_VALUE"""),44800.9583333333)</f>
        <v>44800.958333333299</v>
      </c>
      <c r="N57" s="1">
        <f ca="1">IFERROR(__xludf.DUMMYFUNCTION("""COMPUTED_VALUE"""),0.140887901829668)</f>
        <v>0.14088790182966801</v>
      </c>
    </row>
    <row r="58" spans="1:14" ht="15.75" customHeight="1" x14ac:dyDescent="0.25">
      <c r="A58" s="2">
        <v>44757.958333333336</v>
      </c>
      <c r="B58" s="1">
        <v>0.2069804365104527</v>
      </c>
      <c r="D58" s="2">
        <f ca="1">IFERROR(__xludf.DUMMYFUNCTION("""COMPUTED_VALUE"""),44799.9583333333)</f>
        <v>44799.958333333299</v>
      </c>
      <c r="E58" s="1">
        <f ca="1">IFERROR(__xludf.DUMMYFUNCTION("""COMPUTED_VALUE"""),0.0328740896255683)</f>
        <v>3.2874089625568301E-2</v>
      </c>
      <c r="G58" s="2">
        <f ca="1">IFERROR(__xludf.DUMMYFUNCTION("""COMPUTED_VALUE"""),44799.9583333333)</f>
        <v>44799.958333333299</v>
      </c>
      <c r="H58" s="1">
        <f ca="1">IFERROR(__xludf.DUMMYFUNCTION("""COMPUTED_VALUE"""),0.0615654647742352)</f>
        <v>6.1565464774235197E-2</v>
      </c>
      <c r="J58" s="2">
        <f ca="1">IFERROR(__xludf.DUMMYFUNCTION("""COMPUTED_VALUE"""),44800.9583333333)</f>
        <v>44800.958333333299</v>
      </c>
      <c r="K58" s="1">
        <f ca="1">IFERROR(__xludf.DUMMYFUNCTION("""COMPUTED_VALUE"""),0.139077585225086)</f>
        <v>0.13907758522508601</v>
      </c>
      <c r="M58" s="2">
        <f ca="1">IFERROR(__xludf.DUMMYFUNCTION("""COMPUTED_VALUE"""),44801.9583333333)</f>
        <v>44801.958333333299</v>
      </c>
      <c r="N58" s="1">
        <f ca="1">IFERROR(__xludf.DUMMYFUNCTION("""COMPUTED_VALUE"""),0.136231677673143)</f>
        <v>0.13623167767314301</v>
      </c>
    </row>
    <row r="59" spans="1:14" ht="15.75" customHeight="1" x14ac:dyDescent="0.25">
      <c r="A59" s="2">
        <v>44758.958333333336</v>
      </c>
      <c r="B59" s="1">
        <v>0.23704345706349217</v>
      </c>
      <c r="D59" s="2">
        <f ca="1">IFERROR(__xludf.DUMMYFUNCTION("""COMPUTED_VALUE"""),44800.9583333333)</f>
        <v>44800.958333333299</v>
      </c>
      <c r="E59" s="1">
        <f ca="1">IFERROR(__xludf.DUMMYFUNCTION("""COMPUTED_VALUE"""),0.114390838664411)</f>
        <v>0.11439083866441099</v>
      </c>
      <c r="G59" s="2">
        <f ca="1">IFERROR(__xludf.DUMMYFUNCTION("""COMPUTED_VALUE"""),44800.9583333333)</f>
        <v>44800.958333333299</v>
      </c>
      <c r="H59" s="1">
        <f ca="1">IFERROR(__xludf.DUMMYFUNCTION("""COMPUTED_VALUE"""),0.122686053778268)</f>
        <v>0.12268605377826799</v>
      </c>
      <c r="J59" s="2">
        <f ca="1">IFERROR(__xludf.DUMMYFUNCTION("""COMPUTED_VALUE"""),44801.9583333333)</f>
        <v>44801.958333333299</v>
      </c>
      <c r="K59" s="1">
        <f ca="1">IFERROR(__xludf.DUMMYFUNCTION("""COMPUTED_VALUE"""),0.124108762349969)</f>
        <v>0.124108762349969</v>
      </c>
      <c r="M59" s="2">
        <f ca="1">IFERROR(__xludf.DUMMYFUNCTION("""COMPUTED_VALUE"""),44802.9583333333)</f>
        <v>44802.958333333299</v>
      </c>
      <c r="N59" s="1">
        <f ca="1">IFERROR(__xludf.DUMMYFUNCTION("""COMPUTED_VALUE"""),0.0825949067936682)</f>
        <v>8.2594906793668196E-2</v>
      </c>
    </row>
    <row r="60" spans="1:14" ht="15.75" customHeight="1" x14ac:dyDescent="0.25">
      <c r="A60" s="2">
        <v>44756.958333333336</v>
      </c>
      <c r="B60" s="1">
        <v>0.16335970149221687</v>
      </c>
      <c r="D60" s="2">
        <f ca="1">IFERROR(__xludf.DUMMYFUNCTION("""COMPUTED_VALUE"""),44801.9583333333)</f>
        <v>44801.958333333299</v>
      </c>
      <c r="E60" s="1">
        <f ca="1">IFERROR(__xludf.DUMMYFUNCTION("""COMPUTED_VALUE"""),0.0555733574950277)</f>
        <v>5.5573357495027703E-2</v>
      </c>
      <c r="G60" s="2">
        <f ca="1">IFERROR(__xludf.DUMMYFUNCTION("""COMPUTED_VALUE"""),44801.9583333333)</f>
        <v>44801.958333333299</v>
      </c>
      <c r="H60" s="1">
        <f ca="1">IFERROR(__xludf.DUMMYFUNCTION("""COMPUTED_VALUE"""),0.129115392146933)</f>
        <v>0.12911539214693299</v>
      </c>
      <c r="J60" s="2">
        <f ca="1">IFERROR(__xludf.DUMMYFUNCTION("""COMPUTED_VALUE"""),44802.9583333333)</f>
        <v>44802.958333333299</v>
      </c>
      <c r="K60" s="1">
        <f ca="1">IFERROR(__xludf.DUMMYFUNCTION("""COMPUTED_VALUE"""),0.0792017847899044)</f>
        <v>7.9201784789904403E-2</v>
      </c>
      <c r="M60" s="2">
        <f ca="1">IFERROR(__xludf.DUMMYFUNCTION("""COMPUTED_VALUE"""),44803.9583333333)</f>
        <v>44803.958333333299</v>
      </c>
      <c r="N60" s="1">
        <f ca="1">IFERROR(__xludf.DUMMYFUNCTION("""COMPUTED_VALUE"""),0.230144141568691)</f>
        <v>0.23014414156869101</v>
      </c>
    </row>
    <row r="61" spans="1:14" ht="15.75" customHeight="1" x14ac:dyDescent="0.25">
      <c r="A61" s="2">
        <v>44757.958333333336</v>
      </c>
      <c r="B61" s="1">
        <v>0.13957157040861082</v>
      </c>
      <c r="D61" s="2">
        <f ca="1">IFERROR(__xludf.DUMMYFUNCTION("""COMPUTED_VALUE"""),44802.9583333333)</f>
        <v>44802.958333333299</v>
      </c>
      <c r="E61" s="1">
        <f ca="1">IFERROR(__xludf.DUMMYFUNCTION("""COMPUTED_VALUE"""),0.171088839690829)</f>
        <v>0.171088839690829</v>
      </c>
      <c r="G61" s="2">
        <f ca="1">IFERROR(__xludf.DUMMYFUNCTION("""COMPUTED_VALUE"""),44802.9583333333)</f>
        <v>44802.958333333299</v>
      </c>
      <c r="H61" s="1">
        <f ca="1">IFERROR(__xludf.DUMMYFUNCTION("""COMPUTED_VALUE"""),0.227015981709054)</f>
        <v>0.22701598170905399</v>
      </c>
      <c r="J61" s="2">
        <f ca="1">IFERROR(__xludf.DUMMYFUNCTION("""COMPUTED_VALUE"""),44803.9583333333)</f>
        <v>44803.958333333299</v>
      </c>
      <c r="K61" s="1">
        <f ca="1">IFERROR(__xludf.DUMMYFUNCTION("""COMPUTED_VALUE"""),0.306689943504493)</f>
        <v>0.30668994350449302</v>
      </c>
      <c r="M61" s="2">
        <f ca="1">IFERROR(__xludf.DUMMYFUNCTION("""COMPUTED_VALUE"""),44804.9583333333)</f>
        <v>44804.958333333299</v>
      </c>
      <c r="N61" s="1">
        <f ca="1">IFERROR(__xludf.DUMMYFUNCTION("""COMPUTED_VALUE"""),0.239858344007899)</f>
        <v>0.23985834400789899</v>
      </c>
    </row>
    <row r="62" spans="1:14" ht="15.75" customHeight="1" x14ac:dyDescent="0.25">
      <c r="A62" s="2">
        <v>44758.958333333336</v>
      </c>
      <c r="B62" s="1">
        <v>0.1617256182307554</v>
      </c>
      <c r="D62" s="2">
        <f ca="1">IFERROR(__xludf.DUMMYFUNCTION("""COMPUTED_VALUE"""),44803.9583333333)</f>
        <v>44803.958333333299</v>
      </c>
      <c r="E62" s="1">
        <f ca="1">IFERROR(__xludf.DUMMYFUNCTION("""COMPUTED_VALUE"""),0.124644315604546)</f>
        <v>0.124644315604546</v>
      </c>
      <c r="G62" s="2">
        <f ca="1">IFERROR(__xludf.DUMMYFUNCTION("""COMPUTED_VALUE"""),44803.9583333333)</f>
        <v>44803.958333333299</v>
      </c>
      <c r="H62" s="1">
        <f ca="1">IFERROR(__xludf.DUMMYFUNCTION("""COMPUTED_VALUE"""),0.265070836341609)</f>
        <v>0.265070836341609</v>
      </c>
      <c r="J62" s="2">
        <f ca="1">IFERROR(__xludf.DUMMYFUNCTION("""COMPUTED_VALUE"""),44804.9583333333)</f>
        <v>44804.958333333299</v>
      </c>
      <c r="K62" s="1">
        <f ca="1">IFERROR(__xludf.DUMMYFUNCTION("""COMPUTED_VALUE"""),0.255101308226273)</f>
        <v>0.25510130822627303</v>
      </c>
      <c r="M62" s="2">
        <f ca="1">IFERROR(__xludf.DUMMYFUNCTION("""COMPUTED_VALUE"""),44805.9583333333)</f>
        <v>44805.958333333299</v>
      </c>
      <c r="N62" s="1">
        <f ca="1">IFERROR(__xludf.DUMMYFUNCTION("""COMPUTED_VALUE"""),0.299407052933897)</f>
        <v>0.29940705293389702</v>
      </c>
    </row>
    <row r="63" spans="1:14" ht="15.75" customHeight="1" x14ac:dyDescent="0.25">
      <c r="A63" s="2">
        <v>44759.958333333336</v>
      </c>
      <c r="B63" s="1">
        <v>0.18651000845451871</v>
      </c>
      <c r="D63" s="2">
        <f ca="1">IFERROR(__xludf.DUMMYFUNCTION("""COMPUTED_VALUE"""),44804.9583333333)</f>
        <v>44804.958333333299</v>
      </c>
      <c r="E63" s="1">
        <f ca="1">IFERROR(__xludf.DUMMYFUNCTION("""COMPUTED_VALUE"""),0.0362644635843668)</f>
        <v>3.6264463584366802E-2</v>
      </c>
      <c r="G63" s="2">
        <f ca="1">IFERROR(__xludf.DUMMYFUNCTION("""COMPUTED_VALUE"""),44804.9583333333)</f>
        <v>44804.958333333299</v>
      </c>
      <c r="H63" s="1">
        <f ca="1">IFERROR(__xludf.DUMMYFUNCTION("""COMPUTED_VALUE"""),0.115853257087171)</f>
        <v>0.11585325708717099</v>
      </c>
      <c r="J63" s="2">
        <f ca="1">IFERROR(__xludf.DUMMYFUNCTION("""COMPUTED_VALUE"""),44805.9583333333)</f>
        <v>44805.958333333299</v>
      </c>
      <c r="K63" s="1">
        <f ca="1">IFERROR(__xludf.DUMMYFUNCTION("""COMPUTED_VALUE"""),0.139390030294971)</f>
        <v>0.13939003029497099</v>
      </c>
      <c r="M63" s="2">
        <f ca="1">IFERROR(__xludf.DUMMYFUNCTION("""COMPUTED_VALUE"""),44806.9583333333)</f>
        <v>44806.958333333299</v>
      </c>
      <c r="N63" s="1">
        <f ca="1">IFERROR(__xludf.DUMMYFUNCTION("""COMPUTED_VALUE"""),0.106329487266545)</f>
        <v>0.10632948726654499</v>
      </c>
    </row>
    <row r="64" spans="1:14" ht="15.75" customHeight="1" x14ac:dyDescent="0.25">
      <c r="A64" s="2">
        <v>44757.958333333336</v>
      </c>
      <c r="B64" s="1">
        <v>4.399198729760153E-2</v>
      </c>
      <c r="D64" s="2">
        <f ca="1">IFERROR(__xludf.DUMMYFUNCTION("""COMPUTED_VALUE"""),44805.9583333333)</f>
        <v>44805.958333333299</v>
      </c>
      <c r="E64" s="1">
        <f ca="1">IFERROR(__xludf.DUMMYFUNCTION("""COMPUTED_VALUE"""),0.107251277224392)</f>
        <v>0.107251277224392</v>
      </c>
      <c r="G64" s="2">
        <f ca="1">IFERROR(__xludf.DUMMYFUNCTION("""COMPUTED_VALUE"""),44805.9583333333)</f>
        <v>44805.958333333299</v>
      </c>
      <c r="H64" s="1">
        <f ca="1">IFERROR(__xludf.DUMMYFUNCTION("""COMPUTED_VALUE"""),0.0970837027245467)</f>
        <v>9.7083702724546694E-2</v>
      </c>
      <c r="J64" s="2">
        <f ca="1">IFERROR(__xludf.DUMMYFUNCTION("""COMPUTED_VALUE"""),44806.9583333333)</f>
        <v>44806.958333333299</v>
      </c>
      <c r="K64" s="1">
        <f ca="1">IFERROR(__xludf.DUMMYFUNCTION("""COMPUTED_VALUE"""),0.0920402078143584)</f>
        <v>9.2040207814358399E-2</v>
      </c>
      <c r="M64" s="2">
        <f ca="1">IFERROR(__xludf.DUMMYFUNCTION("""COMPUTED_VALUE"""),44807.9583333333)</f>
        <v>44807.958333333299</v>
      </c>
      <c r="N64" s="1">
        <f ca="1">IFERROR(__xludf.DUMMYFUNCTION("""COMPUTED_VALUE"""),0.0444844016359563)</f>
        <v>4.4484401635956301E-2</v>
      </c>
    </row>
    <row r="65" spans="1:14" ht="15.75" customHeight="1" x14ac:dyDescent="0.25">
      <c r="A65" s="2">
        <v>44758.958333333336</v>
      </c>
      <c r="B65" s="1">
        <v>0.10164769529068557</v>
      </c>
      <c r="D65" s="2">
        <f ca="1">IFERROR(__xludf.DUMMYFUNCTION("""COMPUTED_VALUE"""),44806.9583333333)</f>
        <v>44806.958333333299</v>
      </c>
      <c r="E65" s="1">
        <f ca="1">IFERROR(__xludf.DUMMYFUNCTION("""COMPUTED_VALUE"""),0.0585277263196812)</f>
        <v>5.85277263196812E-2</v>
      </c>
      <c r="G65" s="2">
        <f ca="1">IFERROR(__xludf.DUMMYFUNCTION("""COMPUTED_VALUE"""),44806.9583333333)</f>
        <v>44806.958333333299</v>
      </c>
      <c r="H65" s="1">
        <f ca="1">IFERROR(__xludf.DUMMYFUNCTION("""COMPUTED_VALUE"""),0.136592608851075)</f>
        <v>0.13659260885107499</v>
      </c>
      <c r="J65" s="2">
        <f ca="1">IFERROR(__xludf.DUMMYFUNCTION("""COMPUTED_VALUE"""),44807.9583333333)</f>
        <v>44807.958333333299</v>
      </c>
      <c r="K65" s="1">
        <f ca="1">IFERROR(__xludf.DUMMYFUNCTION("""COMPUTED_VALUE"""),0.14577296711465)</f>
        <v>0.14577296711464999</v>
      </c>
      <c r="M65" s="2">
        <f ca="1">IFERROR(__xludf.DUMMYFUNCTION("""COMPUTED_VALUE"""),44808.9583333333)</f>
        <v>44808.958333333299</v>
      </c>
      <c r="N65" s="1">
        <f ca="1">IFERROR(__xludf.DUMMYFUNCTION("""COMPUTED_VALUE"""),0.228159239619503)</f>
        <v>0.22815923961950299</v>
      </c>
    </row>
    <row r="66" spans="1:14" ht="13.2" x14ac:dyDescent="0.25">
      <c r="A66" s="2">
        <v>44759.958333333336</v>
      </c>
      <c r="B66" s="1">
        <v>9.232186504513562E-2</v>
      </c>
      <c r="D66" s="2">
        <f ca="1">IFERROR(__xludf.DUMMYFUNCTION("""COMPUTED_VALUE"""),44807.9583333333)</f>
        <v>44807.958333333299</v>
      </c>
      <c r="E66" s="1">
        <f ca="1">IFERROR(__xludf.DUMMYFUNCTION("""COMPUTED_VALUE"""),0.0515042056649479)</f>
        <v>5.15042056649479E-2</v>
      </c>
      <c r="G66" s="2">
        <f ca="1">IFERROR(__xludf.DUMMYFUNCTION("""COMPUTED_VALUE"""),44807.9583333333)</f>
        <v>44807.958333333299</v>
      </c>
      <c r="H66" s="1">
        <f ca="1">IFERROR(__xludf.DUMMYFUNCTION("""COMPUTED_VALUE"""),0.0785876935040953)</f>
        <v>7.8587693504095293E-2</v>
      </c>
      <c r="J66" s="2">
        <f ca="1">IFERROR(__xludf.DUMMYFUNCTION("""COMPUTED_VALUE"""),44808.9583333333)</f>
        <v>44808.958333333299</v>
      </c>
      <c r="K66" s="1">
        <f ca="1">IFERROR(__xludf.DUMMYFUNCTION("""COMPUTED_VALUE"""),0.186167402197273)</f>
        <v>0.18616740219727301</v>
      </c>
      <c r="M66" s="2">
        <f ca="1">IFERROR(__xludf.DUMMYFUNCTION("""COMPUTED_VALUE"""),44809.9583333333)</f>
        <v>44809.958333333299</v>
      </c>
      <c r="N66" s="1">
        <f ca="1">IFERROR(__xludf.DUMMYFUNCTION("""COMPUTED_VALUE"""),0.165359626400757)</f>
        <v>0.16535962640075699</v>
      </c>
    </row>
    <row r="67" spans="1:14" ht="13.2" x14ac:dyDescent="0.25">
      <c r="A67" s="2">
        <v>44760.958333333336</v>
      </c>
      <c r="B67" s="1">
        <v>0.17247273443066413</v>
      </c>
      <c r="D67" s="2">
        <f ca="1">IFERROR(__xludf.DUMMYFUNCTION("""COMPUTED_VALUE"""),44808.9583333333)</f>
        <v>44808.958333333299</v>
      </c>
      <c r="E67" s="1">
        <f ca="1">IFERROR(__xludf.DUMMYFUNCTION("""COMPUTED_VALUE"""),0.099271874932892)</f>
        <v>9.9271874932891996E-2</v>
      </c>
      <c r="G67" s="2">
        <f ca="1">IFERROR(__xludf.DUMMYFUNCTION("""COMPUTED_VALUE"""),44808.9583333333)</f>
        <v>44808.958333333299</v>
      </c>
      <c r="H67" s="1">
        <f ca="1">IFERROR(__xludf.DUMMYFUNCTION("""COMPUTED_VALUE"""),0.137177154971191)</f>
        <v>0.13717715497119101</v>
      </c>
      <c r="J67" s="2">
        <f ca="1">IFERROR(__xludf.DUMMYFUNCTION("""COMPUTED_VALUE"""),44809.9583333333)</f>
        <v>44809.958333333299</v>
      </c>
      <c r="K67" s="1">
        <f ca="1">IFERROR(__xludf.DUMMYFUNCTION("""COMPUTED_VALUE"""),0.152321718582465)</f>
        <v>0.15232171858246499</v>
      </c>
      <c r="M67" s="2">
        <f ca="1">IFERROR(__xludf.DUMMYFUNCTION("""COMPUTED_VALUE"""),44810.9583333333)</f>
        <v>44810.958333333299</v>
      </c>
      <c r="N67" s="1">
        <f ca="1">IFERROR(__xludf.DUMMYFUNCTION("""COMPUTED_VALUE"""),0.23608808434562)</f>
        <v>0.23608808434562001</v>
      </c>
    </row>
    <row r="68" spans="1:14" ht="13.2" x14ac:dyDescent="0.25">
      <c r="A68" s="2">
        <v>44758.958333333336</v>
      </c>
      <c r="B68" s="1">
        <v>9.3335091585626626E-2</v>
      </c>
      <c r="D68" s="2">
        <f ca="1">IFERROR(__xludf.DUMMYFUNCTION("""COMPUTED_VALUE"""),44809.9583333333)</f>
        <v>44809.958333333299</v>
      </c>
      <c r="E68" s="1">
        <f ca="1">IFERROR(__xludf.DUMMYFUNCTION("""COMPUTED_VALUE"""),0.0432842460501468)</f>
        <v>4.3284246050146802E-2</v>
      </c>
      <c r="G68" s="2">
        <f ca="1">IFERROR(__xludf.DUMMYFUNCTION("""COMPUTED_VALUE"""),44809.9583333333)</f>
        <v>44809.958333333299</v>
      </c>
      <c r="H68" s="1">
        <f ca="1">IFERROR(__xludf.DUMMYFUNCTION("""COMPUTED_VALUE"""),0.13119934680602)</f>
        <v>0.13119934680602</v>
      </c>
      <c r="J68" s="2">
        <f ca="1">IFERROR(__xludf.DUMMYFUNCTION("""COMPUTED_VALUE"""),44810.9583333333)</f>
        <v>44810.958333333299</v>
      </c>
      <c r="K68" s="1">
        <f ca="1">IFERROR(__xludf.DUMMYFUNCTION("""COMPUTED_VALUE"""),0.202844800962057)</f>
        <v>0.20284480096205701</v>
      </c>
      <c r="M68" s="2">
        <f ca="1">IFERROR(__xludf.DUMMYFUNCTION("""COMPUTED_VALUE"""),44811.9583333333)</f>
        <v>44811.958333333299</v>
      </c>
      <c r="N68" s="1">
        <f ca="1">IFERROR(__xludf.DUMMYFUNCTION("""COMPUTED_VALUE"""),0.123939020001121)</f>
        <v>0.123939020001121</v>
      </c>
    </row>
    <row r="69" spans="1:14" ht="13.2" x14ac:dyDescent="0.25">
      <c r="A69" s="2">
        <v>44759.958333333336</v>
      </c>
      <c r="B69" s="1">
        <v>0.11978966560354386</v>
      </c>
      <c r="D69" s="2">
        <f ca="1">IFERROR(__xludf.DUMMYFUNCTION("""COMPUTED_VALUE"""),44810.9583333333)</f>
        <v>44810.958333333299</v>
      </c>
      <c r="E69" s="1">
        <f ca="1">IFERROR(__xludf.DUMMYFUNCTION("""COMPUTED_VALUE"""),0.108611036095364)</f>
        <v>0.108611036095364</v>
      </c>
      <c r="G69" s="2">
        <f ca="1">IFERROR(__xludf.DUMMYFUNCTION("""COMPUTED_VALUE"""),44810.9583333333)</f>
        <v>44810.958333333299</v>
      </c>
      <c r="H69" s="1">
        <f ca="1">IFERROR(__xludf.DUMMYFUNCTION("""COMPUTED_VALUE"""),0.130440114616535)</f>
        <v>0.13044011461653501</v>
      </c>
      <c r="J69" s="2">
        <f ca="1">IFERROR(__xludf.DUMMYFUNCTION("""COMPUTED_VALUE"""),44811.9583333333)</f>
        <v>44811.958333333299</v>
      </c>
      <c r="K69" s="1">
        <f ca="1">IFERROR(__xludf.DUMMYFUNCTION("""COMPUTED_VALUE"""),0.0818297284497466)</f>
        <v>8.1829728449746605E-2</v>
      </c>
      <c r="M69" s="2">
        <f ca="1">IFERROR(__xludf.DUMMYFUNCTION("""COMPUTED_VALUE"""),44812.9583333333)</f>
        <v>44812.958333333299</v>
      </c>
      <c r="N69" s="1">
        <f ca="1">IFERROR(__xludf.DUMMYFUNCTION("""COMPUTED_VALUE"""),0.167232181823716)</f>
        <v>0.16723218182371599</v>
      </c>
    </row>
    <row r="70" spans="1:14" ht="13.2" x14ac:dyDescent="0.25">
      <c r="A70" s="2">
        <v>44760.958333333336</v>
      </c>
      <c r="B70" s="1">
        <v>0.227965638479211</v>
      </c>
      <c r="D70" s="2">
        <f ca="1">IFERROR(__xludf.DUMMYFUNCTION("""COMPUTED_VALUE"""),44811.9583333333)</f>
        <v>44811.958333333299</v>
      </c>
      <c r="E70" s="1">
        <f ca="1">IFERROR(__xludf.DUMMYFUNCTION("""COMPUTED_VALUE"""),0.0532200010394851)</f>
        <v>5.3220001039485099E-2</v>
      </c>
      <c r="G70" s="2">
        <f ca="1">IFERROR(__xludf.DUMMYFUNCTION("""COMPUTED_VALUE"""),44811.9583333333)</f>
        <v>44811.958333333299</v>
      </c>
      <c r="H70" s="1">
        <f ca="1">IFERROR(__xludf.DUMMYFUNCTION("""COMPUTED_VALUE"""),0.0755695257030771)</f>
        <v>7.5569525703077095E-2</v>
      </c>
      <c r="J70" s="2">
        <f ca="1">IFERROR(__xludf.DUMMYFUNCTION("""COMPUTED_VALUE"""),44812.9583333333)</f>
        <v>44812.958333333299</v>
      </c>
      <c r="K70" s="1">
        <f ca="1">IFERROR(__xludf.DUMMYFUNCTION("""COMPUTED_VALUE"""),0.168523790429811)</f>
        <v>0.168523790429811</v>
      </c>
      <c r="M70" s="2">
        <f ca="1">IFERROR(__xludf.DUMMYFUNCTION("""COMPUTED_VALUE"""),44813.9583333333)</f>
        <v>44813.958333333299</v>
      </c>
      <c r="N70" s="1">
        <f ca="1">IFERROR(__xludf.DUMMYFUNCTION("""COMPUTED_VALUE"""),0.190121596760545)</f>
        <v>0.19012159676054499</v>
      </c>
    </row>
    <row r="71" spans="1:14" ht="13.2" x14ac:dyDescent="0.25">
      <c r="A71" s="2">
        <v>44761.958333333336</v>
      </c>
      <c r="B71" s="1">
        <v>0.14973869471029985</v>
      </c>
      <c r="D71" s="2">
        <f ca="1">IFERROR(__xludf.DUMMYFUNCTION("""COMPUTED_VALUE"""),44812.9583333333)</f>
        <v>44812.958333333299</v>
      </c>
      <c r="E71" s="1">
        <f ca="1">IFERROR(__xludf.DUMMYFUNCTION("""COMPUTED_VALUE"""),0.163691048750488)</f>
        <v>0.16369104875048801</v>
      </c>
      <c r="G71" s="2">
        <f ca="1">IFERROR(__xludf.DUMMYFUNCTION("""COMPUTED_VALUE"""),44812.9583333333)</f>
        <v>44812.958333333299</v>
      </c>
      <c r="H71" s="1">
        <f ca="1">IFERROR(__xludf.DUMMYFUNCTION("""COMPUTED_VALUE"""),0.189747778512567)</f>
        <v>0.18974777851256699</v>
      </c>
      <c r="J71" s="2">
        <f ca="1">IFERROR(__xludf.DUMMYFUNCTION("""COMPUTED_VALUE"""),44813.9583333333)</f>
        <v>44813.958333333299</v>
      </c>
      <c r="K71" s="1">
        <f ca="1">IFERROR(__xludf.DUMMYFUNCTION("""COMPUTED_VALUE"""),0.155227810618839)</f>
        <v>0.155227810618839</v>
      </c>
      <c r="M71" s="2">
        <f ca="1">IFERROR(__xludf.DUMMYFUNCTION("""COMPUTED_VALUE"""),44814.9583333333)</f>
        <v>44814.958333333299</v>
      </c>
      <c r="N71" s="1">
        <f ca="1">IFERROR(__xludf.DUMMYFUNCTION("""COMPUTED_VALUE"""),0.076720441416943)</f>
        <v>7.6720441416942994E-2</v>
      </c>
    </row>
    <row r="72" spans="1:14" ht="13.2" x14ac:dyDescent="0.25">
      <c r="A72" s="2">
        <v>44759.958333333336</v>
      </c>
      <c r="B72" s="1">
        <v>7.1337721681250618E-2</v>
      </c>
      <c r="D72" s="2">
        <f ca="1">IFERROR(__xludf.DUMMYFUNCTION("""COMPUTED_VALUE"""),44813.9583333333)</f>
        <v>44813.958333333299</v>
      </c>
      <c r="E72" s="1">
        <f ca="1">IFERROR(__xludf.DUMMYFUNCTION("""COMPUTED_VALUE"""),0.0996135658654078)</f>
        <v>9.9613565865407802E-2</v>
      </c>
      <c r="G72" s="2">
        <f ca="1">IFERROR(__xludf.DUMMYFUNCTION("""COMPUTED_VALUE"""),44813.9583333333)</f>
        <v>44813.958333333299</v>
      </c>
      <c r="H72" s="1">
        <f ca="1">IFERROR(__xludf.DUMMYFUNCTION("""COMPUTED_VALUE"""),0.171077425889513)</f>
        <v>0.171077425889513</v>
      </c>
      <c r="J72" s="2">
        <f ca="1">IFERROR(__xludf.DUMMYFUNCTION("""COMPUTED_VALUE"""),44814.9583333333)</f>
        <v>44814.958333333299</v>
      </c>
      <c r="K72" s="1">
        <f ca="1">IFERROR(__xludf.DUMMYFUNCTION("""COMPUTED_VALUE"""),0.0859445589461732)</f>
        <v>8.59445589461732E-2</v>
      </c>
      <c r="M72" s="2">
        <f ca="1">IFERROR(__xludf.DUMMYFUNCTION("""COMPUTED_VALUE"""),44815.9583333333)</f>
        <v>44815.958333333299</v>
      </c>
      <c r="N72" s="1">
        <f ca="1">IFERROR(__xludf.DUMMYFUNCTION("""COMPUTED_VALUE"""),0.125321074749425)</f>
        <v>0.125321074749425</v>
      </c>
    </row>
    <row r="73" spans="1:14" ht="13.2" x14ac:dyDescent="0.25">
      <c r="A73" s="2">
        <v>44760.958333333336</v>
      </c>
      <c r="B73" s="1">
        <v>0.20312147643971781</v>
      </c>
      <c r="D73" s="2">
        <f ca="1">IFERROR(__xludf.DUMMYFUNCTION("""COMPUTED_VALUE"""),44814.9583333333)</f>
        <v>44814.958333333299</v>
      </c>
      <c r="E73" s="1">
        <f ca="1">IFERROR(__xludf.DUMMYFUNCTION("""COMPUTED_VALUE"""),0.0767486024822175)</f>
        <v>7.6748602482217501E-2</v>
      </c>
      <c r="G73" s="2">
        <f ca="1">IFERROR(__xludf.DUMMYFUNCTION("""COMPUTED_VALUE"""),44814.9583333333)</f>
        <v>44814.958333333299</v>
      </c>
      <c r="H73" s="1">
        <f ca="1">IFERROR(__xludf.DUMMYFUNCTION("""COMPUTED_VALUE"""),0.0769306005246711)</f>
        <v>7.69306005246711E-2</v>
      </c>
      <c r="J73" s="2">
        <f ca="1">IFERROR(__xludf.DUMMYFUNCTION("""COMPUTED_VALUE"""),44815.9583333333)</f>
        <v>44815.958333333299</v>
      </c>
      <c r="K73" s="1">
        <f ca="1">IFERROR(__xludf.DUMMYFUNCTION("""COMPUTED_VALUE"""),0.106223562281942)</f>
        <v>0.10622356228194201</v>
      </c>
      <c r="M73" s="2">
        <f ca="1">IFERROR(__xludf.DUMMYFUNCTION("""COMPUTED_VALUE"""),44816.9583333333)</f>
        <v>44816.958333333299</v>
      </c>
      <c r="N73" s="1">
        <f ca="1">IFERROR(__xludf.DUMMYFUNCTION("""COMPUTED_VALUE"""),0.167292397490621)</f>
        <v>0.167292397490621</v>
      </c>
    </row>
    <row r="74" spans="1:14" ht="13.2" x14ac:dyDescent="0.25">
      <c r="A74" s="2">
        <v>44761.958333333336</v>
      </c>
      <c r="B74" s="1">
        <v>0.13430807478900567</v>
      </c>
      <c r="D74" s="2">
        <f ca="1">IFERROR(__xludf.DUMMYFUNCTION("""COMPUTED_VALUE"""),44815.9583333333)</f>
        <v>44815.958333333299</v>
      </c>
      <c r="E74" s="1">
        <f ca="1">IFERROR(__xludf.DUMMYFUNCTION("""COMPUTED_VALUE"""),0.0475697728092835)</f>
        <v>4.7569772809283498E-2</v>
      </c>
      <c r="G74" s="2">
        <f ca="1">IFERROR(__xludf.DUMMYFUNCTION("""COMPUTED_VALUE"""),44815.9583333333)</f>
        <v>44815.958333333299</v>
      </c>
      <c r="H74" s="1">
        <f ca="1">IFERROR(__xludf.DUMMYFUNCTION("""COMPUTED_VALUE"""),0.0927771990818389)</f>
        <v>9.2777199081838901E-2</v>
      </c>
      <c r="J74" s="2">
        <f ca="1">IFERROR(__xludf.DUMMYFUNCTION("""COMPUTED_VALUE"""),44816.9583333333)</f>
        <v>44816.958333333299</v>
      </c>
      <c r="K74" s="1">
        <f ca="1">IFERROR(__xludf.DUMMYFUNCTION("""COMPUTED_VALUE"""),0.20381842579805)</f>
        <v>0.20381842579805001</v>
      </c>
      <c r="M74" s="2">
        <f ca="1">IFERROR(__xludf.DUMMYFUNCTION("""COMPUTED_VALUE"""),44817.9583333333)</f>
        <v>44817.958333333299</v>
      </c>
      <c r="N74" s="1">
        <f ca="1">IFERROR(__xludf.DUMMYFUNCTION("""COMPUTED_VALUE"""),0.164236694303216)</f>
        <v>0.164236694303216</v>
      </c>
    </row>
    <row r="75" spans="1:14" ht="13.2" x14ac:dyDescent="0.25">
      <c r="A75" s="2">
        <v>44762.958333333336</v>
      </c>
      <c r="B75" s="1">
        <v>0.11386053464628115</v>
      </c>
      <c r="D75" s="2">
        <f ca="1">IFERROR(__xludf.DUMMYFUNCTION("""COMPUTED_VALUE"""),44816.9583333333)</f>
        <v>44816.958333333299</v>
      </c>
      <c r="E75" s="1">
        <f ca="1">IFERROR(__xludf.DUMMYFUNCTION("""COMPUTED_VALUE"""),0.155518600957459)</f>
        <v>0.15551860095745901</v>
      </c>
      <c r="G75" s="2">
        <f ca="1">IFERROR(__xludf.DUMMYFUNCTION("""COMPUTED_VALUE"""),44816.9583333333)</f>
        <v>44816.958333333299</v>
      </c>
      <c r="H75" s="1">
        <f ca="1">IFERROR(__xludf.DUMMYFUNCTION("""COMPUTED_VALUE"""),0.163973246718956)</f>
        <v>0.163973246718956</v>
      </c>
      <c r="J75" s="2">
        <f ca="1">IFERROR(__xludf.DUMMYFUNCTION("""COMPUTED_VALUE"""),44817.9583333333)</f>
        <v>44817.958333333299</v>
      </c>
      <c r="K75" s="1">
        <f ca="1">IFERROR(__xludf.DUMMYFUNCTION("""COMPUTED_VALUE"""),0.119885441777868)</f>
        <v>0.119885441777868</v>
      </c>
      <c r="M75" s="2">
        <f ca="1">IFERROR(__xludf.DUMMYFUNCTION("""COMPUTED_VALUE"""),44818.9583333333)</f>
        <v>44818.958333333299</v>
      </c>
      <c r="N75" s="1">
        <f ca="1">IFERROR(__xludf.DUMMYFUNCTION("""COMPUTED_VALUE"""),0.132766546096469)</f>
        <v>0.13276654609646901</v>
      </c>
    </row>
    <row r="76" spans="1:14" ht="13.2" x14ac:dyDescent="0.25">
      <c r="A76" s="2">
        <v>44760.958333333336</v>
      </c>
      <c r="B76" s="1">
        <v>0.13144016727887611</v>
      </c>
      <c r="D76" s="2">
        <f ca="1">IFERROR(__xludf.DUMMYFUNCTION("""COMPUTED_VALUE"""),44817.9583333333)</f>
        <v>44817.958333333299</v>
      </c>
      <c r="E76" s="1">
        <f ca="1">IFERROR(__xludf.DUMMYFUNCTION("""COMPUTED_VALUE"""),0.0595369553159325)</f>
        <v>5.9536955315932498E-2</v>
      </c>
      <c r="G76" s="2">
        <f ca="1">IFERROR(__xludf.DUMMYFUNCTION("""COMPUTED_VALUE"""),44817.9583333333)</f>
        <v>44817.958333333299</v>
      </c>
      <c r="H76" s="1">
        <f ca="1">IFERROR(__xludf.DUMMYFUNCTION("""COMPUTED_VALUE"""),0.103411529538677)</f>
        <v>0.10341152953867699</v>
      </c>
      <c r="J76" s="2">
        <f ca="1">IFERROR(__xludf.DUMMYFUNCTION("""COMPUTED_VALUE"""),44818.9583333333)</f>
        <v>44818.958333333299</v>
      </c>
      <c r="K76" s="1">
        <f ca="1">IFERROR(__xludf.DUMMYFUNCTION("""COMPUTED_VALUE"""),0.10117016718022)</f>
        <v>0.10117016718022</v>
      </c>
      <c r="M76" s="2">
        <f ca="1">IFERROR(__xludf.DUMMYFUNCTION("""COMPUTED_VALUE"""),44819.9583333333)</f>
        <v>44819.958333333299</v>
      </c>
      <c r="N76" s="1">
        <f ca="1">IFERROR(__xludf.DUMMYFUNCTION("""COMPUTED_VALUE"""),0.117627205463616)</f>
        <v>0.11762720546361601</v>
      </c>
    </row>
    <row r="77" spans="1:14" ht="13.2" x14ac:dyDescent="0.25">
      <c r="A77" s="2">
        <v>44761.958333333336</v>
      </c>
      <c r="B77" s="1">
        <v>0.10874128222291374</v>
      </c>
      <c r="D77" s="2">
        <f ca="1">IFERROR(__xludf.DUMMYFUNCTION("""COMPUTED_VALUE"""),44818.9583333333)</f>
        <v>44818.958333333299</v>
      </c>
      <c r="E77" s="1">
        <f ca="1">IFERROR(__xludf.DUMMYFUNCTION("""COMPUTED_VALUE"""),0.0681533794207784)</f>
        <v>6.8153379420778398E-2</v>
      </c>
      <c r="G77" s="2">
        <f ca="1">IFERROR(__xludf.DUMMYFUNCTION("""COMPUTED_VALUE"""),44818.9583333333)</f>
        <v>44818.958333333299</v>
      </c>
      <c r="H77" s="1">
        <f ca="1">IFERROR(__xludf.DUMMYFUNCTION("""COMPUTED_VALUE"""),0.0919882813346872)</f>
        <v>9.19882813346872E-2</v>
      </c>
      <c r="J77" s="2">
        <f ca="1">IFERROR(__xludf.DUMMYFUNCTION("""COMPUTED_VALUE"""),44819.9583333333)</f>
        <v>44819.958333333299</v>
      </c>
      <c r="K77" s="1">
        <f ca="1">IFERROR(__xludf.DUMMYFUNCTION("""COMPUTED_VALUE"""),0.106818424194367)</f>
        <v>0.106818424194367</v>
      </c>
      <c r="M77" s="2">
        <f ca="1">IFERROR(__xludf.DUMMYFUNCTION("""COMPUTED_VALUE"""),44820.9583333333)</f>
        <v>44820.958333333299</v>
      </c>
      <c r="N77" s="1">
        <f ca="1">IFERROR(__xludf.DUMMYFUNCTION("""COMPUTED_VALUE"""),0.147643073938665)</f>
        <v>0.14764307393866499</v>
      </c>
    </row>
    <row r="78" spans="1:14" ht="13.2" x14ac:dyDescent="0.25">
      <c r="A78" s="2">
        <v>44762.958333333336</v>
      </c>
      <c r="B78" s="1">
        <v>7.9084511978395763E-2</v>
      </c>
      <c r="D78" s="2">
        <f ca="1">IFERROR(__xludf.DUMMYFUNCTION("""COMPUTED_VALUE"""),44819.9583333333)</f>
        <v>44819.958333333299</v>
      </c>
      <c r="E78" s="1">
        <f ca="1">IFERROR(__xludf.DUMMYFUNCTION("""COMPUTED_VALUE"""),0.0634432060262608)</f>
        <v>6.3443206026260801E-2</v>
      </c>
      <c r="G78" s="2">
        <f ca="1">IFERROR(__xludf.DUMMYFUNCTION("""COMPUTED_VALUE"""),44819.9583333333)</f>
        <v>44819.958333333299</v>
      </c>
      <c r="H78" s="1">
        <f ca="1">IFERROR(__xludf.DUMMYFUNCTION("""COMPUTED_VALUE"""),0.0582546914720143)</f>
        <v>5.82546914720143E-2</v>
      </c>
      <c r="J78" s="2">
        <f ca="1">IFERROR(__xludf.DUMMYFUNCTION("""COMPUTED_VALUE"""),44820.9583333333)</f>
        <v>44820.958333333299</v>
      </c>
      <c r="K78" s="1">
        <f ca="1">IFERROR(__xludf.DUMMYFUNCTION("""COMPUTED_VALUE"""),0.0725133392912956)</f>
        <v>7.2513339291295595E-2</v>
      </c>
      <c r="M78" s="2">
        <f ca="1">IFERROR(__xludf.DUMMYFUNCTION("""COMPUTED_VALUE"""),44821.9583333333)</f>
        <v>44821.958333333299</v>
      </c>
      <c r="N78" s="1">
        <f ca="1">IFERROR(__xludf.DUMMYFUNCTION("""COMPUTED_VALUE"""),0.100842189881192)</f>
        <v>0.10084218988119199</v>
      </c>
    </row>
    <row r="79" spans="1:14" ht="13.2" x14ac:dyDescent="0.25">
      <c r="A79" s="2">
        <v>44763.958333333336</v>
      </c>
      <c r="B79" s="1">
        <v>4.5816047520664073E-2</v>
      </c>
      <c r="D79" s="2">
        <f ca="1">IFERROR(__xludf.DUMMYFUNCTION("""COMPUTED_VALUE"""),44820.9583333333)</f>
        <v>44820.958333333299</v>
      </c>
      <c r="E79" s="1">
        <f ca="1">IFERROR(__xludf.DUMMYFUNCTION("""COMPUTED_VALUE"""),0.0728470893437773)</f>
        <v>7.2847089343777302E-2</v>
      </c>
      <c r="G79" s="2">
        <f ca="1">IFERROR(__xludf.DUMMYFUNCTION("""COMPUTED_VALUE"""),44820.9583333333)</f>
        <v>44820.958333333299</v>
      </c>
      <c r="H79" s="1">
        <f ca="1">IFERROR(__xludf.DUMMYFUNCTION("""COMPUTED_VALUE"""),0.0921092927281791)</f>
        <v>9.2109292728179096E-2</v>
      </c>
      <c r="J79" s="2">
        <f ca="1">IFERROR(__xludf.DUMMYFUNCTION("""COMPUTED_VALUE"""),44821.9583333333)</f>
        <v>44821.958333333299</v>
      </c>
      <c r="K79" s="1">
        <f ca="1">IFERROR(__xludf.DUMMYFUNCTION("""COMPUTED_VALUE"""),0.124590819195731)</f>
        <v>0.12459081919573101</v>
      </c>
      <c r="M79" s="2">
        <f ca="1">IFERROR(__xludf.DUMMYFUNCTION("""COMPUTED_VALUE"""),44822.9583333333)</f>
        <v>44822.958333333299</v>
      </c>
      <c r="N79" s="1">
        <f ca="1">IFERROR(__xludf.DUMMYFUNCTION("""COMPUTED_VALUE"""),0.140593223186627)</f>
        <v>0.14059322318662701</v>
      </c>
    </row>
    <row r="80" spans="1:14" ht="13.2" x14ac:dyDescent="0.25">
      <c r="A80" s="2">
        <v>44761.958333333336</v>
      </c>
      <c r="B80" s="1">
        <v>4.8177404740111861E-2</v>
      </c>
      <c r="D80" s="2">
        <f ca="1">IFERROR(__xludf.DUMMYFUNCTION("""COMPUTED_VALUE"""),44821.9583333333)</f>
        <v>44821.958333333299</v>
      </c>
      <c r="E80" s="1">
        <f ca="1">IFERROR(__xludf.DUMMYFUNCTION("""COMPUTED_VALUE"""),0.16105479045127)</f>
        <v>0.16105479045127</v>
      </c>
      <c r="G80" s="2">
        <f ca="1">IFERROR(__xludf.DUMMYFUNCTION("""COMPUTED_VALUE"""),44821.9583333333)</f>
        <v>44821.958333333299</v>
      </c>
      <c r="H80" s="1">
        <f ca="1">IFERROR(__xludf.DUMMYFUNCTION("""COMPUTED_VALUE"""),0.113514279058449)</f>
        <v>0.11351427905844901</v>
      </c>
      <c r="J80" s="2">
        <f ca="1">IFERROR(__xludf.DUMMYFUNCTION("""COMPUTED_VALUE"""),44822.9583333333)</f>
        <v>44822.958333333299</v>
      </c>
      <c r="K80" s="1">
        <f ca="1">IFERROR(__xludf.DUMMYFUNCTION("""COMPUTED_VALUE"""),0.156394876855188)</f>
        <v>0.15639487685518799</v>
      </c>
      <c r="M80" s="2">
        <f ca="1">IFERROR(__xludf.DUMMYFUNCTION("""COMPUTED_VALUE"""),44823.9583333333)</f>
        <v>44823.958333333299</v>
      </c>
      <c r="N80" s="1">
        <f ca="1">IFERROR(__xludf.DUMMYFUNCTION("""COMPUTED_VALUE"""),0.178423381806882)</f>
        <v>0.178423381806882</v>
      </c>
    </row>
    <row r="81" spans="1:14" ht="13.2" x14ac:dyDescent="0.25">
      <c r="A81" s="2">
        <v>44762.958333333336</v>
      </c>
      <c r="B81" s="1">
        <v>6.1447825538565239E-2</v>
      </c>
      <c r="D81" s="2">
        <f ca="1">IFERROR(__xludf.DUMMYFUNCTION("""COMPUTED_VALUE"""),44822.9583333333)</f>
        <v>44822.958333333299</v>
      </c>
      <c r="E81" s="1">
        <f ca="1">IFERROR(__xludf.DUMMYFUNCTION("""COMPUTED_VALUE"""),0.0979648972052017)</f>
        <v>9.7964897205201698E-2</v>
      </c>
      <c r="G81" s="2">
        <f ca="1">IFERROR(__xludf.DUMMYFUNCTION("""COMPUTED_VALUE"""),44822.9583333333)</f>
        <v>44822.958333333299</v>
      </c>
      <c r="H81" s="1">
        <f ca="1">IFERROR(__xludf.DUMMYFUNCTION("""COMPUTED_VALUE"""),0.180452432640326)</f>
        <v>0.18045243264032601</v>
      </c>
      <c r="J81" s="2">
        <f ca="1">IFERROR(__xludf.DUMMYFUNCTION("""COMPUTED_VALUE"""),44823.9583333333)</f>
        <v>44823.958333333299</v>
      </c>
      <c r="K81" s="1">
        <f ca="1">IFERROR(__xludf.DUMMYFUNCTION("""COMPUTED_VALUE"""),0.0937668362211164)</f>
        <v>9.3766836221116395E-2</v>
      </c>
      <c r="M81" s="2">
        <f ca="1">IFERROR(__xludf.DUMMYFUNCTION("""COMPUTED_VALUE"""),44824.9583333333)</f>
        <v>44824.958333333299</v>
      </c>
      <c r="N81" s="1">
        <f ca="1">IFERROR(__xludf.DUMMYFUNCTION("""COMPUTED_VALUE"""),0.139048213657671)</f>
        <v>0.139048213657671</v>
      </c>
    </row>
    <row r="82" spans="1:14" ht="13.2" x14ac:dyDescent="0.25">
      <c r="A82" s="2">
        <v>44763.958333333336</v>
      </c>
      <c r="B82" s="1">
        <v>5.950495774388042E-2</v>
      </c>
      <c r="D82" s="2">
        <f ca="1">IFERROR(__xludf.DUMMYFUNCTION("""COMPUTED_VALUE"""),44823.9583333333)</f>
        <v>44823.958333333299</v>
      </c>
      <c r="E82" s="1">
        <f ca="1">IFERROR(__xludf.DUMMYFUNCTION("""COMPUTED_VALUE"""),0.103549981134602)</f>
        <v>0.103549981134602</v>
      </c>
      <c r="G82" s="2">
        <f ca="1">IFERROR(__xludf.DUMMYFUNCTION("""COMPUTED_VALUE"""),44823.9583333333)</f>
        <v>44823.958333333299</v>
      </c>
      <c r="H82" s="1">
        <f ca="1">IFERROR(__xludf.DUMMYFUNCTION("""COMPUTED_VALUE"""),0.0801551115669935)</f>
        <v>8.0155111566993495E-2</v>
      </c>
      <c r="J82" s="2">
        <f ca="1">IFERROR(__xludf.DUMMYFUNCTION("""COMPUTED_VALUE"""),44824.9583333333)</f>
        <v>44824.958333333299</v>
      </c>
      <c r="K82" s="1">
        <f ca="1">IFERROR(__xludf.DUMMYFUNCTION("""COMPUTED_VALUE"""),0.0972367244227103)</f>
        <v>9.7236724422710294E-2</v>
      </c>
      <c r="M82" s="2">
        <f ca="1">IFERROR(__xludf.DUMMYFUNCTION("""COMPUTED_VALUE"""),44825.9583333333)</f>
        <v>44825.958333333299</v>
      </c>
      <c r="N82" s="1">
        <f ca="1">IFERROR(__xludf.DUMMYFUNCTION("""COMPUTED_VALUE"""),0.227961322632386)</f>
        <v>0.227961322632386</v>
      </c>
    </row>
    <row r="83" spans="1:14" ht="13.2" x14ac:dyDescent="0.25">
      <c r="A83" s="2">
        <v>44764.958333333336</v>
      </c>
      <c r="B83" s="1">
        <v>0.12102650194597814</v>
      </c>
      <c r="D83" s="2">
        <f ca="1">IFERROR(__xludf.DUMMYFUNCTION("""COMPUTED_VALUE"""),44824.9583333333)</f>
        <v>44824.958333333299</v>
      </c>
      <c r="E83" s="1">
        <f ca="1">IFERROR(__xludf.DUMMYFUNCTION("""COMPUTED_VALUE"""),0.0777753124216553)</f>
        <v>7.7775312421655293E-2</v>
      </c>
      <c r="G83" s="2">
        <f ca="1">IFERROR(__xludf.DUMMYFUNCTION("""COMPUTED_VALUE"""),44824.9583333333)</f>
        <v>44824.958333333299</v>
      </c>
      <c r="H83" s="1">
        <f ca="1">IFERROR(__xludf.DUMMYFUNCTION("""COMPUTED_VALUE"""),0.0916471271112125)</f>
        <v>9.1647127111212506E-2</v>
      </c>
      <c r="J83" s="2">
        <f ca="1">IFERROR(__xludf.DUMMYFUNCTION("""COMPUTED_VALUE"""),44825.9583333333)</f>
        <v>44825.958333333299</v>
      </c>
      <c r="K83" s="1">
        <f ca="1">IFERROR(__xludf.DUMMYFUNCTION("""COMPUTED_VALUE"""),0.167688856786836)</f>
        <v>0.16768885678683601</v>
      </c>
      <c r="M83" s="2">
        <f ca="1">IFERROR(__xludf.DUMMYFUNCTION("""COMPUTED_VALUE"""),44826.9583333333)</f>
        <v>44826.958333333299</v>
      </c>
      <c r="N83" s="1">
        <f ca="1">IFERROR(__xludf.DUMMYFUNCTION("""COMPUTED_VALUE"""),0.140486653960695)</f>
        <v>0.14048665396069501</v>
      </c>
    </row>
    <row r="84" spans="1:14" ht="13.2" x14ac:dyDescent="0.25">
      <c r="A84" s="2">
        <v>44762.958333333336</v>
      </c>
      <c r="B84" s="1">
        <v>5.333379750221106E-2</v>
      </c>
      <c r="D84" s="2">
        <f ca="1">IFERROR(__xludf.DUMMYFUNCTION("""COMPUTED_VALUE"""),44825.9583333333)</f>
        <v>44825.958333333299</v>
      </c>
      <c r="E84" s="1">
        <f ca="1">IFERROR(__xludf.DUMMYFUNCTION("""COMPUTED_VALUE"""),0.0922851342802456)</f>
        <v>9.2285134280245595E-2</v>
      </c>
      <c r="G84" s="2">
        <f ca="1">IFERROR(__xludf.DUMMYFUNCTION("""COMPUTED_VALUE"""),44825.9583333333)</f>
        <v>44825.958333333299</v>
      </c>
      <c r="H84" s="1">
        <f ca="1">IFERROR(__xludf.DUMMYFUNCTION("""COMPUTED_VALUE"""),0.110360112138702)</f>
        <v>0.110360112138702</v>
      </c>
      <c r="J84" s="2">
        <f ca="1">IFERROR(__xludf.DUMMYFUNCTION("""COMPUTED_VALUE"""),44826.9583333333)</f>
        <v>44826.958333333299</v>
      </c>
      <c r="K84" s="1">
        <f ca="1">IFERROR(__xludf.DUMMYFUNCTION("""COMPUTED_VALUE"""),0.0957848204711811)</f>
        <v>9.5784820471181101E-2</v>
      </c>
      <c r="M84" s="2">
        <f ca="1">IFERROR(__xludf.DUMMYFUNCTION("""COMPUTED_VALUE"""),44827.9583333333)</f>
        <v>44827.958333333299</v>
      </c>
      <c r="N84" s="1">
        <f ca="1">IFERROR(__xludf.DUMMYFUNCTION("""COMPUTED_VALUE"""),0.194000021380267)</f>
        <v>0.19400002138026701</v>
      </c>
    </row>
    <row r="85" spans="1:14" ht="13.2" x14ac:dyDescent="0.25">
      <c r="A85" s="2">
        <v>44763.958333333336</v>
      </c>
      <c r="B85" s="1">
        <v>4.1013202180534426E-2</v>
      </c>
      <c r="D85" s="2">
        <f ca="1">IFERROR(__xludf.DUMMYFUNCTION("""COMPUTED_VALUE"""),44826.9583333333)</f>
        <v>44826.958333333299</v>
      </c>
      <c r="E85" s="1">
        <f ca="1">IFERROR(__xludf.DUMMYFUNCTION("""COMPUTED_VALUE"""),0.0492031058129974)</f>
        <v>4.9203105812997402E-2</v>
      </c>
      <c r="G85" s="2">
        <f ca="1">IFERROR(__xludf.DUMMYFUNCTION("""COMPUTED_VALUE"""),44826.9583333333)</f>
        <v>44826.958333333299</v>
      </c>
      <c r="H85" s="1">
        <f ca="1">IFERROR(__xludf.DUMMYFUNCTION("""COMPUTED_VALUE"""),0.0926251642797021)</f>
        <v>9.2625164279702105E-2</v>
      </c>
      <c r="J85" s="2">
        <f ca="1">IFERROR(__xludf.DUMMYFUNCTION("""COMPUTED_VALUE"""),44827.9583333333)</f>
        <v>44827.958333333299</v>
      </c>
      <c r="K85" s="1">
        <f ca="1">IFERROR(__xludf.DUMMYFUNCTION("""COMPUTED_VALUE"""),0.208185469868872)</f>
        <v>0.20818546986887199</v>
      </c>
      <c r="M85" s="2">
        <f ca="1">IFERROR(__xludf.DUMMYFUNCTION("""COMPUTED_VALUE"""),44828.9583333333)</f>
        <v>44828.958333333299</v>
      </c>
      <c r="N85" s="1">
        <f ca="1">IFERROR(__xludf.DUMMYFUNCTION("""COMPUTED_VALUE"""),0.195457492759233)</f>
        <v>0.19545749275923299</v>
      </c>
    </row>
    <row r="86" spans="1:14" ht="13.2" x14ac:dyDescent="0.25">
      <c r="A86" s="2">
        <v>44764.958333333336</v>
      </c>
      <c r="B86" s="1">
        <v>9.9276084187997729E-2</v>
      </c>
      <c r="D86" s="2">
        <f ca="1">IFERROR(__xludf.DUMMYFUNCTION("""COMPUTED_VALUE"""),44827.9583333333)</f>
        <v>44827.958333333299</v>
      </c>
      <c r="E86" s="1">
        <f ca="1">IFERROR(__xludf.DUMMYFUNCTION("""COMPUTED_VALUE"""),0.0901611879926463)</f>
        <v>9.0161187992646302E-2</v>
      </c>
      <c r="G86" s="2">
        <f ca="1">IFERROR(__xludf.DUMMYFUNCTION("""COMPUTED_VALUE"""),44827.9583333333)</f>
        <v>44827.958333333299</v>
      </c>
      <c r="H86" s="1">
        <f ca="1">IFERROR(__xludf.DUMMYFUNCTION("""COMPUTED_VALUE"""),0.111210134616018)</f>
        <v>0.111210134616018</v>
      </c>
      <c r="J86" s="2">
        <f ca="1">IFERROR(__xludf.DUMMYFUNCTION("""COMPUTED_VALUE"""),44828.9583333333)</f>
        <v>44828.958333333299</v>
      </c>
      <c r="K86" s="1">
        <f ca="1">IFERROR(__xludf.DUMMYFUNCTION("""COMPUTED_VALUE"""),0.106734387924459)</f>
        <v>0.106734387924459</v>
      </c>
      <c r="M86" s="2">
        <f ca="1">IFERROR(__xludf.DUMMYFUNCTION("""COMPUTED_VALUE"""),44829.9583333333)</f>
        <v>44829.958333333299</v>
      </c>
      <c r="N86" s="1">
        <f ca="1">IFERROR(__xludf.DUMMYFUNCTION("""COMPUTED_VALUE"""),0.111264099372449)</f>
        <v>0.11126409937244899</v>
      </c>
    </row>
    <row r="87" spans="1:14" ht="13.2" x14ac:dyDescent="0.25">
      <c r="A87" s="2">
        <v>44765.958333333336</v>
      </c>
      <c r="B87" s="1">
        <v>0.14817828875141395</v>
      </c>
      <c r="D87" s="2">
        <f ca="1">IFERROR(__xludf.DUMMYFUNCTION("""COMPUTED_VALUE"""),44828.9583333333)</f>
        <v>44828.958333333299</v>
      </c>
      <c r="E87" s="1">
        <f ca="1">IFERROR(__xludf.DUMMYFUNCTION("""COMPUTED_VALUE"""),0.0653471328760327)</f>
        <v>6.5347132876032707E-2</v>
      </c>
      <c r="G87" s="2">
        <f ca="1">IFERROR(__xludf.DUMMYFUNCTION("""COMPUTED_VALUE"""),44828.9583333333)</f>
        <v>44828.958333333299</v>
      </c>
      <c r="H87" s="1">
        <f ca="1">IFERROR(__xludf.DUMMYFUNCTION("""COMPUTED_VALUE"""),0.11322920818289)</f>
        <v>0.11322920818289001</v>
      </c>
      <c r="J87" s="2">
        <f ca="1">IFERROR(__xludf.DUMMYFUNCTION("""COMPUTED_VALUE"""),44829.9583333333)</f>
        <v>44829.958333333299</v>
      </c>
      <c r="K87" s="1">
        <f ca="1">IFERROR(__xludf.DUMMYFUNCTION("""COMPUTED_VALUE"""),0.119828274152134)</f>
        <v>0.119828274152134</v>
      </c>
      <c r="M87" s="2">
        <f ca="1">IFERROR(__xludf.DUMMYFUNCTION("""COMPUTED_VALUE"""),44830.9583333333)</f>
        <v>44830.958333333299</v>
      </c>
      <c r="N87" s="1">
        <f ca="1">IFERROR(__xludf.DUMMYFUNCTION("""COMPUTED_VALUE"""),0.128161204493146)</f>
        <v>0.128161204493146</v>
      </c>
    </row>
    <row r="88" spans="1:14" ht="13.2" x14ac:dyDescent="0.25">
      <c r="A88" s="2">
        <v>44763.958333333336</v>
      </c>
      <c r="B88" s="1">
        <v>4.8754969486001325E-2</v>
      </c>
      <c r="D88" s="2">
        <f ca="1">IFERROR(__xludf.DUMMYFUNCTION("""COMPUTED_VALUE"""),44829.9583333333)</f>
        <v>44829.958333333299</v>
      </c>
      <c r="E88" s="1">
        <f ca="1">IFERROR(__xludf.DUMMYFUNCTION("""COMPUTED_VALUE"""),0.0595059000057477)</f>
        <v>5.9505900005747701E-2</v>
      </c>
      <c r="G88" s="2">
        <f ca="1">IFERROR(__xludf.DUMMYFUNCTION("""COMPUTED_VALUE"""),44829.9583333333)</f>
        <v>44829.958333333299</v>
      </c>
      <c r="H88" s="1">
        <f ca="1">IFERROR(__xludf.DUMMYFUNCTION("""COMPUTED_VALUE"""),0.0936988191899563)</f>
        <v>9.3698819189956303E-2</v>
      </c>
      <c r="J88" s="2">
        <f ca="1">IFERROR(__xludf.DUMMYFUNCTION("""COMPUTED_VALUE"""),44830.9583333333)</f>
        <v>44830.958333333299</v>
      </c>
      <c r="K88" s="1">
        <f ca="1">IFERROR(__xludf.DUMMYFUNCTION("""COMPUTED_VALUE"""),0.0948905208438419)</f>
        <v>9.4890520843841905E-2</v>
      </c>
      <c r="M88" s="2">
        <f ca="1">IFERROR(__xludf.DUMMYFUNCTION("""COMPUTED_VALUE"""),44831.9583333333)</f>
        <v>44831.958333333299</v>
      </c>
      <c r="N88" s="1">
        <f ca="1">IFERROR(__xludf.DUMMYFUNCTION("""COMPUTED_VALUE"""),0.0995749020624932)</f>
        <v>9.9574902062493198E-2</v>
      </c>
    </row>
    <row r="89" spans="1:14" ht="13.2" x14ac:dyDescent="0.25">
      <c r="A89" s="2">
        <v>44764.958333333336</v>
      </c>
      <c r="B89" s="1">
        <v>0.10612001536020858</v>
      </c>
      <c r="D89" s="2">
        <f ca="1">IFERROR(__xludf.DUMMYFUNCTION("""COMPUTED_VALUE"""),44830.9583333333)</f>
        <v>44830.958333333299</v>
      </c>
      <c r="E89" s="1">
        <f ca="1">IFERROR(__xludf.DUMMYFUNCTION("""COMPUTED_VALUE"""),0.0663504315280332)</f>
        <v>6.6350431528033202E-2</v>
      </c>
      <c r="G89" s="2">
        <f ca="1">IFERROR(__xludf.DUMMYFUNCTION("""COMPUTED_VALUE"""),44830.9583333333)</f>
        <v>44830.958333333299</v>
      </c>
      <c r="H89" s="1">
        <f ca="1">IFERROR(__xludf.DUMMYFUNCTION("""COMPUTED_VALUE"""),0.110375550777645)</f>
        <v>0.11037555077764501</v>
      </c>
      <c r="J89" s="2">
        <f ca="1">IFERROR(__xludf.DUMMYFUNCTION("""COMPUTED_VALUE"""),44831.9583333333)</f>
        <v>44831.958333333299</v>
      </c>
      <c r="K89" s="1">
        <f ca="1">IFERROR(__xludf.DUMMYFUNCTION("""COMPUTED_VALUE"""),0.107862361001987)</f>
        <v>0.107862361001987</v>
      </c>
      <c r="M89" s="2">
        <f ca="1">IFERROR(__xludf.DUMMYFUNCTION("""COMPUTED_VALUE"""),44832.9583333333)</f>
        <v>44832.958333333299</v>
      </c>
      <c r="N89" s="1">
        <f ca="1">IFERROR(__xludf.DUMMYFUNCTION("""COMPUTED_VALUE"""),0.0848162641933213)</f>
        <v>8.4816264193321306E-2</v>
      </c>
    </row>
    <row r="90" spans="1:14" ht="13.2" x14ac:dyDescent="0.25">
      <c r="A90" s="2">
        <v>44765.958333333336</v>
      </c>
      <c r="B90" s="1">
        <v>0.15488641353337149</v>
      </c>
      <c r="D90" s="2">
        <f ca="1">IFERROR(__xludf.DUMMYFUNCTION("""COMPUTED_VALUE"""),44831.9583333333)</f>
        <v>44831.958333333299</v>
      </c>
      <c r="E90" s="1">
        <f ca="1">IFERROR(__xludf.DUMMYFUNCTION("""COMPUTED_VALUE"""),0.0400495395331348)</f>
        <v>4.0049539533134802E-2</v>
      </c>
      <c r="G90" s="2">
        <f ca="1">IFERROR(__xludf.DUMMYFUNCTION("""COMPUTED_VALUE"""),44831.9583333333)</f>
        <v>44831.958333333299</v>
      </c>
      <c r="H90" s="1">
        <f ca="1">IFERROR(__xludf.DUMMYFUNCTION("""COMPUTED_VALUE"""),0.0818720584392437)</f>
        <v>8.1872058439243695E-2</v>
      </c>
      <c r="J90" s="2">
        <f ca="1">IFERROR(__xludf.DUMMYFUNCTION("""COMPUTED_VALUE"""),44832.9583333333)</f>
        <v>44832.958333333299</v>
      </c>
      <c r="K90" s="1">
        <f ca="1">IFERROR(__xludf.DUMMYFUNCTION("""COMPUTED_VALUE"""),0.0666692118436541)</f>
        <v>6.6669211843654097E-2</v>
      </c>
      <c r="M90" s="2">
        <f ca="1">IFERROR(__xludf.DUMMYFUNCTION("""COMPUTED_VALUE"""),44833.9583333333)</f>
        <v>44833.958333333299</v>
      </c>
      <c r="N90" s="1">
        <f ca="1">IFERROR(__xludf.DUMMYFUNCTION("""COMPUTED_VALUE"""),0.118783246437906)</f>
        <v>0.118783246437906</v>
      </c>
    </row>
    <row r="91" spans="1:14" ht="13.2" x14ac:dyDescent="0.25">
      <c r="A91" s="2">
        <v>44766.958333333336</v>
      </c>
      <c r="B91" s="1">
        <v>0.10081257861750488</v>
      </c>
      <c r="D91" s="2">
        <f ca="1">IFERROR(__xludf.DUMMYFUNCTION("""COMPUTED_VALUE"""),44832.9583333333)</f>
        <v>44832.958333333299</v>
      </c>
      <c r="E91" s="1">
        <f ca="1">IFERROR(__xludf.DUMMYFUNCTION("""COMPUTED_VALUE"""),0.0319395353978463)</f>
        <v>3.1939535397846303E-2</v>
      </c>
      <c r="G91" s="2">
        <f ca="1">IFERROR(__xludf.DUMMYFUNCTION("""COMPUTED_VALUE"""),44832.9583333333)</f>
        <v>44832.958333333299</v>
      </c>
      <c r="H91" s="1">
        <f ca="1">IFERROR(__xludf.DUMMYFUNCTION("""COMPUTED_VALUE"""),0.0469188093886423)</f>
        <v>4.6918809388642298E-2</v>
      </c>
      <c r="J91" s="2">
        <f ca="1">IFERROR(__xludf.DUMMYFUNCTION("""COMPUTED_VALUE"""),44833.9583333333)</f>
        <v>44833.958333333299</v>
      </c>
      <c r="K91" s="1">
        <f ca="1">IFERROR(__xludf.DUMMYFUNCTION("""COMPUTED_VALUE"""),0.106752770978914)</f>
        <v>0.106752770978914</v>
      </c>
      <c r="M91" s="2">
        <f ca="1">IFERROR(__xludf.DUMMYFUNCTION("""COMPUTED_VALUE"""),44834.9583333333)</f>
        <v>44834.958333333299</v>
      </c>
      <c r="N91" s="1">
        <f ca="1">IFERROR(__xludf.DUMMYFUNCTION("""COMPUTED_VALUE"""),0.154421129162543)</f>
        <v>0.154421129162543</v>
      </c>
    </row>
    <row r="92" spans="1:14" ht="13.2" x14ac:dyDescent="0.25">
      <c r="A92" s="2">
        <v>44764.958333333336</v>
      </c>
      <c r="B92" s="1">
        <v>9.6675193293150039E-2</v>
      </c>
      <c r="D92" s="2">
        <f ca="1">IFERROR(__xludf.DUMMYFUNCTION("""COMPUTED_VALUE"""),44833.9583333333)</f>
        <v>44833.958333333299</v>
      </c>
      <c r="E92" s="1">
        <f ca="1">IFERROR(__xludf.DUMMYFUNCTION("""COMPUTED_VALUE"""),0.0784337884934068)</f>
        <v>7.8433788493406806E-2</v>
      </c>
      <c r="G92" s="2">
        <f ca="1">IFERROR(__xludf.DUMMYFUNCTION("""COMPUTED_VALUE"""),44833.9583333333)</f>
        <v>44833.958333333299</v>
      </c>
      <c r="H92" s="1">
        <f ca="1">IFERROR(__xludf.DUMMYFUNCTION("""COMPUTED_VALUE"""),0.0945071208236555)</f>
        <v>9.4507120823655505E-2</v>
      </c>
      <c r="J92" s="2">
        <f ca="1">IFERROR(__xludf.DUMMYFUNCTION("""COMPUTED_VALUE"""),44834.9583333333)</f>
        <v>44834.958333333299</v>
      </c>
      <c r="K92" s="1">
        <f ca="1">IFERROR(__xludf.DUMMYFUNCTION("""COMPUTED_VALUE"""),0.118185883204045)</f>
        <v>0.11818588320404499</v>
      </c>
      <c r="M92" s="2">
        <f ca="1">IFERROR(__xludf.DUMMYFUNCTION("""COMPUTED_VALUE"""),44835.9583333333)</f>
        <v>44835.958333333299</v>
      </c>
      <c r="N92" s="1">
        <f ca="1">IFERROR(__xludf.DUMMYFUNCTION("""COMPUTED_VALUE"""),0.141987057782671)</f>
        <v>0.14198705778267101</v>
      </c>
    </row>
    <row r="93" spans="1:14" ht="13.2" x14ac:dyDescent="0.25">
      <c r="A93" s="2">
        <v>44765.958333333336</v>
      </c>
      <c r="B93" s="1">
        <v>0.16196473501226413</v>
      </c>
      <c r="D93" s="2">
        <f ca="1">IFERROR(__xludf.DUMMYFUNCTION("""COMPUTED_VALUE"""),44834.9583333333)</f>
        <v>44834.958333333299</v>
      </c>
      <c r="E93" s="1">
        <f ca="1">IFERROR(__xludf.DUMMYFUNCTION("""COMPUTED_VALUE"""),0.0568512205151852)</f>
        <v>5.6851220515185201E-2</v>
      </c>
      <c r="G93" s="2">
        <f ca="1">IFERROR(__xludf.DUMMYFUNCTION("""COMPUTED_VALUE"""),44834.9583333333)</f>
        <v>44834.958333333299</v>
      </c>
      <c r="H93" s="1">
        <f ca="1">IFERROR(__xludf.DUMMYFUNCTION("""COMPUTED_VALUE"""),0.086698489469536)</f>
        <v>8.6698489469535997E-2</v>
      </c>
      <c r="J93" s="2">
        <f ca="1">IFERROR(__xludf.DUMMYFUNCTION("""COMPUTED_VALUE"""),44835.9583333333)</f>
        <v>44835.958333333299</v>
      </c>
      <c r="K93" s="1">
        <f ca="1">IFERROR(__xludf.DUMMYFUNCTION("""COMPUTED_VALUE"""),0.108931854039135)</f>
        <v>0.108931854039135</v>
      </c>
      <c r="M93" s="2">
        <f ca="1">IFERROR(__xludf.DUMMYFUNCTION("""COMPUTED_VALUE"""),44836.9583333333)</f>
        <v>44836.958333333299</v>
      </c>
      <c r="N93" s="1">
        <f ca="1">IFERROR(__xludf.DUMMYFUNCTION("""COMPUTED_VALUE"""),0.115029113596627)</f>
        <v>0.115029113596627</v>
      </c>
    </row>
    <row r="94" spans="1:14" ht="13.2" x14ac:dyDescent="0.25">
      <c r="A94" s="2">
        <v>44766.958333333336</v>
      </c>
      <c r="B94" s="1">
        <v>0.11324462992027511</v>
      </c>
      <c r="D94" s="2">
        <f ca="1">IFERROR(__xludf.DUMMYFUNCTION("""COMPUTED_VALUE"""),44835.9583333333)</f>
        <v>44835.958333333299</v>
      </c>
      <c r="E94" s="1">
        <f ca="1">IFERROR(__xludf.DUMMYFUNCTION("""COMPUTED_VALUE"""),0.0764053812059783)</f>
        <v>7.6405381205978298E-2</v>
      </c>
      <c r="G94" s="2">
        <f ca="1">IFERROR(__xludf.DUMMYFUNCTION("""COMPUTED_VALUE"""),44835.9583333333)</f>
        <v>44835.958333333299</v>
      </c>
      <c r="H94" s="1">
        <f ca="1">IFERROR(__xludf.DUMMYFUNCTION("""COMPUTED_VALUE"""),0.0930043352051167)</f>
        <v>9.3004335205116695E-2</v>
      </c>
      <c r="J94" s="2">
        <f ca="1">IFERROR(__xludf.DUMMYFUNCTION("""COMPUTED_VALUE"""),44836.9583333333)</f>
        <v>44836.958333333299</v>
      </c>
      <c r="K94" s="1">
        <f ca="1">IFERROR(__xludf.DUMMYFUNCTION("""COMPUTED_VALUE"""),0.108104754004932)</f>
        <v>0.108104754004932</v>
      </c>
      <c r="M94" s="2">
        <f ca="1">IFERROR(__xludf.DUMMYFUNCTION("""COMPUTED_VALUE"""),44837.9583333333)</f>
        <v>44837.958333333299</v>
      </c>
      <c r="N94" s="1">
        <f ca="1">IFERROR(__xludf.DUMMYFUNCTION("""COMPUTED_VALUE"""),0.129039834040675)</f>
        <v>0.12903983404067501</v>
      </c>
    </row>
    <row r="95" spans="1:14" ht="13.2" x14ac:dyDescent="0.25">
      <c r="A95" s="2">
        <v>44767.958333333336</v>
      </c>
      <c r="B95" s="1">
        <v>4.9403868238944049E-2</v>
      </c>
      <c r="D95" s="2">
        <f ca="1">IFERROR(__xludf.DUMMYFUNCTION("""COMPUTED_VALUE"""),44836.9583333333)</f>
        <v>44836.958333333299</v>
      </c>
      <c r="E95" s="1">
        <f ca="1">IFERROR(__xludf.DUMMYFUNCTION("""COMPUTED_VALUE"""),0.0593680196901956)</f>
        <v>5.9368019690195603E-2</v>
      </c>
      <c r="G95" s="2">
        <f ca="1">IFERROR(__xludf.DUMMYFUNCTION("""COMPUTED_VALUE"""),44836.9583333333)</f>
        <v>44836.958333333299</v>
      </c>
      <c r="H95" s="1">
        <f ca="1">IFERROR(__xludf.DUMMYFUNCTION("""COMPUTED_VALUE"""),0.108214306678589)</f>
        <v>0.108214306678589</v>
      </c>
      <c r="J95" s="2">
        <f ca="1">IFERROR(__xludf.DUMMYFUNCTION("""COMPUTED_VALUE"""),44837.9583333333)</f>
        <v>44837.958333333299</v>
      </c>
      <c r="K95" s="1">
        <f ca="1">IFERROR(__xludf.DUMMYFUNCTION("""COMPUTED_VALUE"""),0.135564283720267)</f>
        <v>0.13556428372026699</v>
      </c>
      <c r="M95" s="2">
        <f ca="1">IFERROR(__xludf.DUMMYFUNCTION("""COMPUTED_VALUE"""),44838.9583333333)</f>
        <v>44838.958333333299</v>
      </c>
      <c r="N95" s="1">
        <f ca="1">IFERROR(__xludf.DUMMYFUNCTION("""COMPUTED_VALUE"""),0.208245163549527)</f>
        <v>0.20824516354952699</v>
      </c>
    </row>
    <row r="96" spans="1:14" ht="13.2" x14ac:dyDescent="0.25">
      <c r="A96" s="2">
        <v>44765.958333333336</v>
      </c>
      <c r="B96" s="1">
        <v>0.12855208703280738</v>
      </c>
      <c r="D96" s="2">
        <f ca="1">IFERROR(__xludf.DUMMYFUNCTION("""COMPUTED_VALUE"""),44837.9583333333)</f>
        <v>44837.958333333299</v>
      </c>
      <c r="E96" s="1">
        <f ca="1">IFERROR(__xludf.DUMMYFUNCTION("""COMPUTED_VALUE"""),0.181748690589692)</f>
        <v>0.18174869058969201</v>
      </c>
      <c r="G96" s="2">
        <f ca="1">IFERROR(__xludf.DUMMYFUNCTION("""COMPUTED_VALUE"""),44837.9583333333)</f>
        <v>44837.958333333299</v>
      </c>
      <c r="H96" s="1">
        <f ca="1">IFERROR(__xludf.DUMMYFUNCTION("""COMPUTED_VALUE"""),0.223608909834164)</f>
        <v>0.22360890983416401</v>
      </c>
      <c r="J96" s="2">
        <f ca="1">IFERROR(__xludf.DUMMYFUNCTION("""COMPUTED_VALUE"""),44838.9583333333)</f>
        <v>44838.958333333299</v>
      </c>
      <c r="K96" s="1">
        <f ca="1">IFERROR(__xludf.DUMMYFUNCTION("""COMPUTED_VALUE"""),0.263308070137387)</f>
        <v>0.263308070137387</v>
      </c>
      <c r="M96" s="2">
        <f ca="1">IFERROR(__xludf.DUMMYFUNCTION("""COMPUTED_VALUE"""),44839.9583333333)</f>
        <v>44839.958333333299</v>
      </c>
      <c r="N96" s="1">
        <f ca="1">IFERROR(__xludf.DUMMYFUNCTION("""COMPUTED_VALUE"""),0.226942859949601)</f>
        <v>0.22694285994960101</v>
      </c>
    </row>
    <row r="97" spans="1:14" ht="13.2" x14ac:dyDescent="0.25">
      <c r="A97" s="2">
        <v>44766.958333333336</v>
      </c>
      <c r="B97" s="1">
        <v>0.10156798183955669</v>
      </c>
      <c r="D97" s="2">
        <f ca="1">IFERROR(__xludf.DUMMYFUNCTION("""COMPUTED_VALUE"""),44838.9583333333)</f>
        <v>44838.958333333299</v>
      </c>
      <c r="E97" s="1">
        <f ca="1">IFERROR(__xludf.DUMMYFUNCTION("""COMPUTED_VALUE"""),0.0854987243984356)</f>
        <v>8.5498724398435602E-2</v>
      </c>
      <c r="G97" s="2">
        <f ca="1">IFERROR(__xludf.DUMMYFUNCTION("""COMPUTED_VALUE"""),44838.9583333333)</f>
        <v>44838.958333333299</v>
      </c>
      <c r="H97" s="1">
        <f ca="1">IFERROR(__xludf.DUMMYFUNCTION("""COMPUTED_VALUE"""),0.192624490501292)</f>
        <v>0.19262449050129199</v>
      </c>
      <c r="J97" s="2">
        <f ca="1">IFERROR(__xludf.DUMMYFUNCTION("""COMPUTED_VALUE"""),44839.9583333333)</f>
        <v>44839.958333333299</v>
      </c>
      <c r="K97" s="1">
        <f ca="1">IFERROR(__xludf.DUMMYFUNCTION("""COMPUTED_VALUE"""),0.148419233899057)</f>
        <v>0.14841923389905701</v>
      </c>
      <c r="M97" s="2">
        <f ca="1">IFERROR(__xludf.DUMMYFUNCTION("""COMPUTED_VALUE"""),44840.9583333333)</f>
        <v>44840.958333333299</v>
      </c>
      <c r="N97" s="1">
        <f ca="1">IFERROR(__xludf.DUMMYFUNCTION("""COMPUTED_VALUE"""),0.149814809319365)</f>
        <v>0.149814809319365</v>
      </c>
    </row>
    <row r="98" spans="1:14" ht="13.2" x14ac:dyDescent="0.25">
      <c r="A98" s="2">
        <v>44767.958333333336</v>
      </c>
      <c r="B98" s="1">
        <v>7.5552533995093055E-2</v>
      </c>
      <c r="D98" s="2">
        <f ca="1">IFERROR(__xludf.DUMMYFUNCTION("""COMPUTED_VALUE"""),44839.9583333333)</f>
        <v>44839.958333333299</v>
      </c>
      <c r="E98" s="1">
        <f ca="1">IFERROR(__xludf.DUMMYFUNCTION("""COMPUTED_VALUE"""),0.0453926286666883)</f>
        <v>4.5392628666688299E-2</v>
      </c>
      <c r="G98" s="2">
        <f ca="1">IFERROR(__xludf.DUMMYFUNCTION("""COMPUTED_VALUE"""),44839.9583333333)</f>
        <v>44839.958333333299</v>
      </c>
      <c r="H98" s="1">
        <f ca="1">IFERROR(__xludf.DUMMYFUNCTION("""COMPUTED_VALUE"""),0.0642096394093879)</f>
        <v>6.4209639409387897E-2</v>
      </c>
      <c r="J98" s="2">
        <f ca="1">IFERROR(__xludf.DUMMYFUNCTION("""COMPUTED_VALUE"""),44840.9583333333)</f>
        <v>44840.958333333299</v>
      </c>
      <c r="K98" s="1">
        <f ca="1">IFERROR(__xludf.DUMMYFUNCTION("""COMPUTED_VALUE"""),0.0783557173728796)</f>
        <v>7.8355717372879594E-2</v>
      </c>
      <c r="M98" s="2">
        <f ca="1">IFERROR(__xludf.DUMMYFUNCTION("""COMPUTED_VALUE"""),44841.9583333333)</f>
        <v>44841.958333333299</v>
      </c>
      <c r="N98" s="1">
        <f ca="1">IFERROR(__xludf.DUMMYFUNCTION("""COMPUTED_VALUE"""),0.0737300644655223)</f>
        <v>7.3730064465522299E-2</v>
      </c>
    </row>
    <row r="99" spans="1:14" ht="13.2" x14ac:dyDescent="0.25">
      <c r="A99" s="2">
        <v>44768.958333333336</v>
      </c>
      <c r="B99" s="1">
        <v>6.5060242531962589E-2</v>
      </c>
      <c r="D99" s="2">
        <f ca="1">IFERROR(__xludf.DUMMYFUNCTION("""COMPUTED_VALUE"""),44840.9583333333)</f>
        <v>44840.958333333299</v>
      </c>
      <c r="E99" s="1">
        <f ca="1">IFERROR(__xludf.DUMMYFUNCTION("""COMPUTED_VALUE"""),0.066344205877634)</f>
        <v>6.6344205877633997E-2</v>
      </c>
      <c r="G99" s="2">
        <f ca="1">IFERROR(__xludf.DUMMYFUNCTION("""COMPUTED_VALUE"""),44840.9583333333)</f>
        <v>44840.958333333299</v>
      </c>
      <c r="H99" s="1">
        <f ca="1">IFERROR(__xludf.DUMMYFUNCTION("""COMPUTED_VALUE"""),0.0734182094220745)</f>
        <v>7.3418209422074499E-2</v>
      </c>
      <c r="J99" s="2">
        <f ca="1">IFERROR(__xludf.DUMMYFUNCTION("""COMPUTED_VALUE"""),44841.9583333333)</f>
        <v>44841.958333333299</v>
      </c>
      <c r="K99" s="1">
        <f ca="1">IFERROR(__xludf.DUMMYFUNCTION("""COMPUTED_VALUE"""),0.074015485967881)</f>
        <v>7.4015485967881003E-2</v>
      </c>
      <c r="M99" s="2">
        <f ca="1">IFERROR(__xludf.DUMMYFUNCTION("""COMPUTED_VALUE"""),44842.9583333333)</f>
        <v>44842.958333333299</v>
      </c>
      <c r="N99" s="1">
        <f ca="1">IFERROR(__xludf.DUMMYFUNCTION("""COMPUTED_VALUE"""),0.107905194842462)</f>
        <v>0.107905194842462</v>
      </c>
    </row>
    <row r="100" spans="1:14" ht="13.2" x14ac:dyDescent="0.25">
      <c r="A100" s="2">
        <v>44766.958333333336</v>
      </c>
      <c r="B100" s="1">
        <v>5.6758671663840472E-2</v>
      </c>
      <c r="D100" s="2">
        <f ca="1">IFERROR(__xludf.DUMMYFUNCTION("""COMPUTED_VALUE"""),44841.9583333333)</f>
        <v>44841.958333333299</v>
      </c>
      <c r="E100" s="1">
        <f ca="1">IFERROR(__xludf.DUMMYFUNCTION("""COMPUTED_VALUE"""),0.0756183708464018)</f>
        <v>7.56183708464018E-2</v>
      </c>
      <c r="G100" s="2">
        <f ca="1">IFERROR(__xludf.DUMMYFUNCTION("""COMPUTED_VALUE"""),44841.9583333333)</f>
        <v>44841.958333333299</v>
      </c>
      <c r="H100" s="1">
        <f ca="1">IFERROR(__xludf.DUMMYFUNCTION("""COMPUTED_VALUE"""),0.0850123097686971)</f>
        <v>8.50123097686971E-2</v>
      </c>
      <c r="J100" s="2">
        <f ca="1">IFERROR(__xludf.DUMMYFUNCTION("""COMPUTED_VALUE"""),44842.9583333333)</f>
        <v>44842.958333333299</v>
      </c>
      <c r="K100" s="1">
        <f ca="1">IFERROR(__xludf.DUMMYFUNCTION("""COMPUTED_VALUE"""),0.110306479902309)</f>
        <v>0.110306479902309</v>
      </c>
      <c r="M100" s="2">
        <f ca="1">IFERROR(__xludf.DUMMYFUNCTION("""COMPUTED_VALUE"""),44843.9583333333)</f>
        <v>44843.958333333299</v>
      </c>
      <c r="N100" s="1">
        <f ca="1">IFERROR(__xludf.DUMMYFUNCTION("""COMPUTED_VALUE"""),0.069722324992208)</f>
        <v>6.9722324992207999E-2</v>
      </c>
    </row>
    <row r="101" spans="1:14" ht="13.2" x14ac:dyDescent="0.25">
      <c r="A101" s="2">
        <v>44767.958333333336</v>
      </c>
      <c r="B101" s="1">
        <v>0.15247313032248208</v>
      </c>
      <c r="D101" s="2">
        <f ca="1">IFERROR(__xludf.DUMMYFUNCTION("""COMPUTED_VALUE"""),44842.9583333333)</f>
        <v>44842.958333333299</v>
      </c>
      <c r="E101" s="1">
        <f ca="1">IFERROR(__xludf.DUMMYFUNCTION("""COMPUTED_VALUE"""),0.0675879210722363)</f>
        <v>6.7587921072236296E-2</v>
      </c>
      <c r="G101" s="2">
        <f ca="1">IFERROR(__xludf.DUMMYFUNCTION("""COMPUTED_VALUE"""),44842.9583333333)</f>
        <v>44842.958333333299</v>
      </c>
      <c r="H101" s="1">
        <f ca="1">IFERROR(__xludf.DUMMYFUNCTION("""COMPUTED_VALUE"""),0.0906279996052342)</f>
        <v>9.0627999605234197E-2</v>
      </c>
      <c r="J101" s="2">
        <f ca="1">IFERROR(__xludf.DUMMYFUNCTION("""COMPUTED_VALUE"""),44843.9583333333)</f>
        <v>44843.958333333299</v>
      </c>
      <c r="K101" s="1">
        <f ca="1">IFERROR(__xludf.DUMMYFUNCTION("""COMPUTED_VALUE"""),0.0677437258530346)</f>
        <v>6.7743725853034606E-2</v>
      </c>
      <c r="M101" s="2">
        <f ca="1">IFERROR(__xludf.DUMMYFUNCTION("""COMPUTED_VALUE"""),44844.9583333333)</f>
        <v>44844.958333333299</v>
      </c>
      <c r="N101" s="1">
        <f ca="1">IFERROR(__xludf.DUMMYFUNCTION("""COMPUTED_VALUE"""),0.179118690332583)</f>
        <v>0.17911869033258301</v>
      </c>
    </row>
    <row r="102" spans="1:14" ht="13.2" x14ac:dyDescent="0.25">
      <c r="A102" s="2">
        <v>44768.958333333336</v>
      </c>
      <c r="B102" s="1">
        <v>0.13023719463024741</v>
      </c>
      <c r="D102" s="2">
        <f ca="1">IFERROR(__xludf.DUMMYFUNCTION("""COMPUTED_VALUE"""),44843.9583333333)</f>
        <v>44843.958333333299</v>
      </c>
      <c r="E102" s="1">
        <f ca="1">IFERROR(__xludf.DUMMYFUNCTION("""COMPUTED_VALUE"""),0.0456448256886096)</f>
        <v>4.56448256886096E-2</v>
      </c>
      <c r="G102" s="2">
        <f ca="1">IFERROR(__xludf.DUMMYFUNCTION("""COMPUTED_VALUE"""),44843.9583333333)</f>
        <v>44843.958333333299</v>
      </c>
      <c r="H102" s="1">
        <f ca="1">IFERROR(__xludf.DUMMYFUNCTION("""COMPUTED_VALUE"""),0.0518194329276769)</f>
        <v>5.1819432927676899E-2</v>
      </c>
      <c r="J102" s="2">
        <f ca="1">IFERROR(__xludf.DUMMYFUNCTION("""COMPUTED_VALUE"""),44844.9583333333)</f>
        <v>44844.958333333299</v>
      </c>
      <c r="K102" s="1">
        <f ca="1">IFERROR(__xludf.DUMMYFUNCTION("""COMPUTED_VALUE"""),0.165690909623159)</f>
        <v>0.16569090962315899</v>
      </c>
      <c r="M102" s="2">
        <f ca="1">IFERROR(__xludf.DUMMYFUNCTION("""COMPUTED_VALUE"""),44845.9583333333)</f>
        <v>44845.958333333299</v>
      </c>
      <c r="N102" s="1">
        <f ca="1">IFERROR(__xludf.DUMMYFUNCTION("""COMPUTED_VALUE"""),0.130891648598439)</f>
        <v>0.13089164859843899</v>
      </c>
    </row>
    <row r="103" spans="1:14" ht="13.2" x14ac:dyDescent="0.25">
      <c r="A103" s="2">
        <v>44769.958333333336</v>
      </c>
      <c r="B103" s="1">
        <v>0.10426862659000291</v>
      </c>
      <c r="D103" s="2">
        <f ca="1">IFERROR(__xludf.DUMMYFUNCTION("""COMPUTED_VALUE"""),44844.9583333333)</f>
        <v>44844.958333333299</v>
      </c>
      <c r="E103" s="1">
        <f ca="1">IFERROR(__xludf.DUMMYFUNCTION("""COMPUTED_VALUE"""),0.108888075980589)</f>
        <v>0.108888075980589</v>
      </c>
      <c r="G103" s="2">
        <f ca="1">IFERROR(__xludf.DUMMYFUNCTION("""COMPUTED_VALUE"""),44844.9583333333)</f>
        <v>44844.958333333299</v>
      </c>
      <c r="H103" s="1">
        <f ca="1">IFERROR(__xludf.DUMMYFUNCTION("""COMPUTED_VALUE"""),0.160973934402862)</f>
        <v>0.16097393440286201</v>
      </c>
      <c r="J103" s="2">
        <f ca="1">IFERROR(__xludf.DUMMYFUNCTION("""COMPUTED_VALUE"""),44845.9583333333)</f>
        <v>44845.958333333299</v>
      </c>
      <c r="K103" s="1">
        <f ca="1">IFERROR(__xludf.DUMMYFUNCTION("""COMPUTED_VALUE"""),0.121958858559816)</f>
        <v>0.121958858559816</v>
      </c>
      <c r="M103" s="2">
        <f ca="1">IFERROR(__xludf.DUMMYFUNCTION("""COMPUTED_VALUE"""),44846.9583333333)</f>
        <v>44846.958333333299</v>
      </c>
      <c r="N103" s="1">
        <f ca="1">IFERROR(__xludf.DUMMYFUNCTION("""COMPUTED_VALUE"""),0.0967362494771724)</f>
        <v>9.6736249477172395E-2</v>
      </c>
    </row>
    <row r="104" spans="1:14" ht="13.2" x14ac:dyDescent="0.25">
      <c r="A104" s="2">
        <v>44767.958333333336</v>
      </c>
      <c r="B104" s="1">
        <v>8.6696333155073635E-2</v>
      </c>
      <c r="D104" s="2">
        <f ca="1">IFERROR(__xludf.DUMMYFUNCTION("""COMPUTED_VALUE"""),44845.9583333333)</f>
        <v>44845.958333333299</v>
      </c>
      <c r="E104" s="1">
        <f ca="1">IFERROR(__xludf.DUMMYFUNCTION("""COMPUTED_VALUE"""),0.0451900284627923)</f>
        <v>4.5190028462792298E-2</v>
      </c>
      <c r="G104" s="2">
        <f ca="1">IFERROR(__xludf.DUMMYFUNCTION("""COMPUTED_VALUE"""),44845.9583333333)</f>
        <v>44845.958333333299</v>
      </c>
      <c r="H104" s="1">
        <f ca="1">IFERROR(__xludf.DUMMYFUNCTION("""COMPUTED_VALUE"""),0.0738989140063631)</f>
        <v>7.3898914006363101E-2</v>
      </c>
      <c r="J104" s="2">
        <f ca="1">IFERROR(__xludf.DUMMYFUNCTION("""COMPUTED_VALUE"""),44846.9583333333)</f>
        <v>44846.958333333299</v>
      </c>
      <c r="K104" s="1">
        <f ca="1">IFERROR(__xludf.DUMMYFUNCTION("""COMPUTED_VALUE"""),0.0545155069246826)</f>
        <v>5.45155069246826E-2</v>
      </c>
      <c r="M104" s="2">
        <f ca="1">IFERROR(__xludf.DUMMYFUNCTION("""COMPUTED_VALUE"""),44847.9583333333)</f>
        <v>44847.958333333299</v>
      </c>
      <c r="N104" s="1">
        <f ca="1">IFERROR(__xludf.DUMMYFUNCTION("""COMPUTED_VALUE"""),0.0764563804465302)</f>
        <v>7.6456380446530206E-2</v>
      </c>
    </row>
    <row r="105" spans="1:14" ht="13.2" x14ac:dyDescent="0.25">
      <c r="A105" s="2">
        <v>44768.958333333336</v>
      </c>
      <c r="B105" s="1">
        <v>8.9416930884838555E-2</v>
      </c>
      <c r="D105" s="2">
        <f ca="1">IFERROR(__xludf.DUMMYFUNCTION("""COMPUTED_VALUE"""),44846.9583333333)</f>
        <v>44846.958333333299</v>
      </c>
      <c r="E105" s="1">
        <f ca="1">IFERROR(__xludf.DUMMYFUNCTION("""COMPUTED_VALUE"""),0.0604521797353046)</f>
        <v>6.0452179735304597E-2</v>
      </c>
      <c r="G105" s="2">
        <f ca="1">IFERROR(__xludf.DUMMYFUNCTION("""COMPUTED_VALUE"""),44846.9583333333)</f>
        <v>44846.958333333299</v>
      </c>
      <c r="H105" s="1">
        <f ca="1">IFERROR(__xludf.DUMMYFUNCTION("""COMPUTED_VALUE"""),0.0456015773418428)</f>
        <v>4.5601577341842801E-2</v>
      </c>
      <c r="J105" s="2">
        <f ca="1">IFERROR(__xludf.DUMMYFUNCTION("""COMPUTED_VALUE"""),44847.9583333333)</f>
        <v>44847.958333333299</v>
      </c>
      <c r="K105" s="1">
        <f ca="1">IFERROR(__xludf.DUMMYFUNCTION("""COMPUTED_VALUE"""),0.0454894238446877)</f>
        <v>4.5489423844687703E-2</v>
      </c>
      <c r="M105" s="2">
        <f ca="1">IFERROR(__xludf.DUMMYFUNCTION("""COMPUTED_VALUE"""),44848.9583333333)</f>
        <v>44848.958333333299</v>
      </c>
      <c r="N105" s="1">
        <f ca="1">IFERROR(__xludf.DUMMYFUNCTION("""COMPUTED_VALUE"""),0.0982405867364668)</f>
        <v>9.8240586736466795E-2</v>
      </c>
    </row>
    <row r="106" spans="1:14" ht="13.2" x14ac:dyDescent="0.25">
      <c r="A106" s="2">
        <v>44769.958333333336</v>
      </c>
      <c r="B106" s="1">
        <v>5.5710351291207744E-2</v>
      </c>
      <c r="D106" s="2">
        <f ca="1">IFERROR(__xludf.DUMMYFUNCTION("""COMPUTED_VALUE"""),44847.9583333333)</f>
        <v>44847.958333333299</v>
      </c>
      <c r="E106" s="1">
        <f ca="1">IFERROR(__xludf.DUMMYFUNCTION("""COMPUTED_VALUE"""),0.0481526486245041)</f>
        <v>4.81526486245041E-2</v>
      </c>
      <c r="G106" s="2">
        <f ca="1">IFERROR(__xludf.DUMMYFUNCTION("""COMPUTED_VALUE"""),44847.9583333333)</f>
        <v>44847.958333333299</v>
      </c>
      <c r="H106" s="1">
        <f ca="1">IFERROR(__xludf.DUMMYFUNCTION("""COMPUTED_VALUE"""),0.0813862950211266)</f>
        <v>8.1386295021126598E-2</v>
      </c>
      <c r="J106" s="2">
        <f ca="1">IFERROR(__xludf.DUMMYFUNCTION("""COMPUTED_VALUE"""),44848.9583333333)</f>
        <v>44848.958333333299</v>
      </c>
      <c r="K106" s="1">
        <f ca="1">IFERROR(__xludf.DUMMYFUNCTION("""COMPUTED_VALUE"""),0.125504106832921)</f>
        <v>0.12550410683292099</v>
      </c>
      <c r="M106" s="2">
        <f ca="1">IFERROR(__xludf.DUMMYFUNCTION("""COMPUTED_VALUE"""),44849.9583333333)</f>
        <v>44849.958333333299</v>
      </c>
      <c r="N106" s="1">
        <f ca="1">IFERROR(__xludf.DUMMYFUNCTION("""COMPUTED_VALUE"""),0.0835627205129164)</f>
        <v>8.3562720512916397E-2</v>
      </c>
    </row>
    <row r="107" spans="1:14" ht="13.2" x14ac:dyDescent="0.25">
      <c r="A107" s="2">
        <v>44770.958333333336</v>
      </c>
      <c r="B107" s="1">
        <v>8.4044380219053152E-2</v>
      </c>
      <c r="D107" s="2">
        <f ca="1">IFERROR(__xludf.DUMMYFUNCTION("""COMPUTED_VALUE"""),44848.9583333333)</f>
        <v>44848.958333333299</v>
      </c>
      <c r="E107" s="1">
        <f ca="1">IFERROR(__xludf.DUMMYFUNCTION("""COMPUTED_VALUE"""),0.0667910283355338)</f>
        <v>6.6791028335533797E-2</v>
      </c>
      <c r="G107" s="2">
        <f ca="1">IFERROR(__xludf.DUMMYFUNCTION("""COMPUTED_VALUE"""),44848.9583333333)</f>
        <v>44848.958333333299</v>
      </c>
      <c r="H107" s="1">
        <f ca="1">IFERROR(__xludf.DUMMYFUNCTION("""COMPUTED_VALUE"""),0.0899053287876652)</f>
        <v>8.9905328787665204E-2</v>
      </c>
      <c r="J107" s="2">
        <f ca="1">IFERROR(__xludf.DUMMYFUNCTION("""COMPUTED_VALUE"""),44849.9583333333)</f>
        <v>44849.958333333299</v>
      </c>
      <c r="K107" s="1">
        <f ca="1">IFERROR(__xludf.DUMMYFUNCTION("""COMPUTED_VALUE"""),0.0497477094551651)</f>
        <v>4.9747709455165101E-2</v>
      </c>
      <c r="M107" s="2">
        <f ca="1">IFERROR(__xludf.DUMMYFUNCTION("""COMPUTED_VALUE"""),44850.9583333333)</f>
        <v>44850.958333333299</v>
      </c>
      <c r="N107" s="1">
        <f ca="1">IFERROR(__xludf.DUMMYFUNCTION("""COMPUTED_VALUE"""),0.108846802129459)</f>
        <v>0.10884680212945901</v>
      </c>
    </row>
    <row r="108" spans="1:14" ht="13.2" x14ac:dyDescent="0.25">
      <c r="A108" s="2">
        <v>44768.958333333336</v>
      </c>
      <c r="B108" s="1">
        <v>2.3472099125359861E-2</v>
      </c>
      <c r="D108" s="2">
        <f ca="1">IFERROR(__xludf.DUMMYFUNCTION("""COMPUTED_VALUE"""),44849.9583333333)</f>
        <v>44849.958333333299</v>
      </c>
      <c r="E108" s="1">
        <f ca="1">IFERROR(__xludf.DUMMYFUNCTION("""COMPUTED_VALUE"""),0.0639160159303025)</f>
        <v>6.3916015930302494E-2</v>
      </c>
      <c r="G108" s="2">
        <f ca="1">IFERROR(__xludf.DUMMYFUNCTION("""COMPUTED_VALUE"""),44849.9583333333)</f>
        <v>44849.958333333299</v>
      </c>
      <c r="H108" s="1">
        <f ca="1">IFERROR(__xludf.DUMMYFUNCTION("""COMPUTED_VALUE"""),0.0371835964005067)</f>
        <v>3.7183596400506697E-2</v>
      </c>
      <c r="J108" s="2">
        <f ca="1">IFERROR(__xludf.DUMMYFUNCTION("""COMPUTED_VALUE"""),44850.9583333333)</f>
        <v>44850.958333333299</v>
      </c>
      <c r="K108" s="1">
        <f ca="1">IFERROR(__xludf.DUMMYFUNCTION("""COMPUTED_VALUE"""),0.108922724949064)</f>
        <v>0.10892272494906401</v>
      </c>
      <c r="M108" s="2">
        <f ca="1">IFERROR(__xludf.DUMMYFUNCTION("""COMPUTED_VALUE"""),44851.9583333333)</f>
        <v>44851.958333333299</v>
      </c>
      <c r="N108" s="1">
        <f ca="1">IFERROR(__xludf.DUMMYFUNCTION("""COMPUTED_VALUE"""),0.29459052333562)</f>
        <v>0.29459052333562002</v>
      </c>
    </row>
    <row r="109" spans="1:14" ht="13.2" x14ac:dyDescent="0.25">
      <c r="A109" s="2">
        <v>44769.958333333336</v>
      </c>
      <c r="B109" s="1">
        <v>5.0596614739803557E-2</v>
      </c>
      <c r="D109" s="2">
        <f ca="1">IFERROR(__xludf.DUMMYFUNCTION("""COMPUTED_VALUE"""),44850.9583333333)</f>
        <v>44850.958333333299</v>
      </c>
      <c r="E109" s="1">
        <f ca="1">IFERROR(__xludf.DUMMYFUNCTION("""COMPUTED_VALUE"""),0.0772469773949499)</f>
        <v>7.7246977394949901E-2</v>
      </c>
      <c r="G109" s="2">
        <f ca="1">IFERROR(__xludf.DUMMYFUNCTION("""COMPUTED_VALUE"""),44850.9583333333)</f>
        <v>44850.958333333299</v>
      </c>
      <c r="H109" s="1">
        <f ca="1">IFERROR(__xludf.DUMMYFUNCTION("""COMPUTED_VALUE"""),0.0959369853308253)</f>
        <v>9.59369853308253E-2</v>
      </c>
      <c r="J109" s="2">
        <f ca="1">IFERROR(__xludf.DUMMYFUNCTION("""COMPUTED_VALUE"""),44851.9583333333)</f>
        <v>44851.958333333299</v>
      </c>
      <c r="K109" s="1">
        <f ca="1">IFERROR(__xludf.DUMMYFUNCTION("""COMPUTED_VALUE"""),0.283589004034156)</f>
        <v>0.28358900403415599</v>
      </c>
      <c r="M109" s="2">
        <f ca="1">IFERROR(__xludf.DUMMYFUNCTION("""COMPUTED_VALUE"""),44852.9583333333)</f>
        <v>44852.958333333299</v>
      </c>
      <c r="N109" s="1">
        <f ca="1">IFERROR(__xludf.DUMMYFUNCTION("""COMPUTED_VALUE"""),0.360386453518745)</f>
        <v>0.36038645351874499</v>
      </c>
    </row>
    <row r="110" spans="1:14" ht="13.2" x14ac:dyDescent="0.25">
      <c r="A110" s="2">
        <v>44770.958333333336</v>
      </c>
      <c r="B110" s="1">
        <v>5.7341171653177238E-2</v>
      </c>
      <c r="D110" s="2">
        <f ca="1">IFERROR(__xludf.DUMMYFUNCTION("""COMPUTED_VALUE"""),44851.9583333333)</f>
        <v>44851.958333333299</v>
      </c>
      <c r="E110" s="1">
        <f ca="1">IFERROR(__xludf.DUMMYFUNCTION("""COMPUTED_VALUE"""),0.161682940351977)</f>
        <v>0.161682940351977</v>
      </c>
      <c r="G110" s="2">
        <f ca="1">IFERROR(__xludf.DUMMYFUNCTION("""COMPUTED_VALUE"""),44851.9583333333)</f>
        <v>44851.958333333299</v>
      </c>
      <c r="H110" s="1">
        <f ca="1">IFERROR(__xludf.DUMMYFUNCTION("""COMPUTED_VALUE"""),0.237132874383459)</f>
        <v>0.23713287438345901</v>
      </c>
      <c r="J110" s="2">
        <f ca="1">IFERROR(__xludf.DUMMYFUNCTION("""COMPUTED_VALUE"""),44852.9583333333)</f>
        <v>44852.958333333299</v>
      </c>
      <c r="K110" s="1">
        <f ca="1">IFERROR(__xludf.DUMMYFUNCTION("""COMPUTED_VALUE"""),0.319429342614673)</f>
        <v>0.31942934261467298</v>
      </c>
      <c r="M110" s="2">
        <f ca="1">IFERROR(__xludf.DUMMYFUNCTION("""COMPUTED_VALUE"""),44853.9583333333)</f>
        <v>44853.958333333299</v>
      </c>
      <c r="N110" s="1">
        <f ca="1">IFERROR(__xludf.DUMMYFUNCTION("""COMPUTED_VALUE"""),0.335966925244421)</f>
        <v>0.33596692524442101</v>
      </c>
    </row>
    <row r="111" spans="1:14" ht="13.2" x14ac:dyDescent="0.25">
      <c r="A111" s="2">
        <v>44771.958333333336</v>
      </c>
      <c r="B111" s="1">
        <v>8.4227776847758729E-2</v>
      </c>
      <c r="D111" s="2">
        <f ca="1">IFERROR(__xludf.DUMMYFUNCTION("""COMPUTED_VALUE"""),44852.9583333333)</f>
        <v>44852.958333333299</v>
      </c>
      <c r="E111" s="1">
        <f ca="1">IFERROR(__xludf.DUMMYFUNCTION("""COMPUTED_VALUE"""),0.126679597868658)</f>
        <v>0.12667959786865801</v>
      </c>
      <c r="G111" s="2">
        <f ca="1">IFERROR(__xludf.DUMMYFUNCTION("""COMPUTED_VALUE"""),44852.9583333333)</f>
        <v>44852.958333333299</v>
      </c>
      <c r="H111" s="1">
        <f ca="1">IFERROR(__xludf.DUMMYFUNCTION("""COMPUTED_VALUE"""),0.259106283237194)</f>
        <v>0.25910628323719398</v>
      </c>
      <c r="J111" s="2">
        <f ca="1">IFERROR(__xludf.DUMMYFUNCTION("""COMPUTED_VALUE"""),44853.9583333333)</f>
        <v>44853.958333333299</v>
      </c>
      <c r="K111" s="1">
        <f ca="1">IFERROR(__xludf.DUMMYFUNCTION("""COMPUTED_VALUE"""),0.284478292300252)</f>
        <v>0.28447829230025201</v>
      </c>
      <c r="M111" s="2">
        <f ca="1">IFERROR(__xludf.DUMMYFUNCTION("""COMPUTED_VALUE"""),44854.9583333333)</f>
        <v>44854.958333333299</v>
      </c>
      <c r="N111" s="1">
        <f ca="1">IFERROR(__xludf.DUMMYFUNCTION("""COMPUTED_VALUE"""),0.257086914989057)</f>
        <v>0.257086914989057</v>
      </c>
    </row>
    <row r="112" spans="1:14" ht="13.2" x14ac:dyDescent="0.25">
      <c r="A112" s="2">
        <v>44769.958333333336</v>
      </c>
      <c r="B112" s="1">
        <v>6.2833478043030341E-2</v>
      </c>
      <c r="D112" s="2">
        <f ca="1">IFERROR(__xludf.DUMMYFUNCTION("""COMPUTED_VALUE"""),44853.9583333333)</f>
        <v>44853.958333333299</v>
      </c>
      <c r="E112" s="1">
        <f ca="1">IFERROR(__xludf.DUMMYFUNCTION("""COMPUTED_VALUE"""),0.0960161926767015)</f>
        <v>9.6016192676701501E-2</v>
      </c>
      <c r="G112" s="2">
        <f ca="1">IFERROR(__xludf.DUMMYFUNCTION("""COMPUTED_VALUE"""),44853.9583333333)</f>
        <v>44853.958333333299</v>
      </c>
      <c r="H112" s="1">
        <f ca="1">IFERROR(__xludf.DUMMYFUNCTION("""COMPUTED_VALUE"""),0.150614957934676)</f>
        <v>0.150614957934676</v>
      </c>
      <c r="J112" s="2">
        <f ca="1">IFERROR(__xludf.DUMMYFUNCTION("""COMPUTED_VALUE"""),44854.9583333333)</f>
        <v>44854.958333333299</v>
      </c>
      <c r="K112" s="1">
        <f ca="1">IFERROR(__xludf.DUMMYFUNCTION("""COMPUTED_VALUE"""),0.11706170033398)</f>
        <v>0.11706170033398</v>
      </c>
      <c r="M112" s="2">
        <f ca="1">IFERROR(__xludf.DUMMYFUNCTION("""COMPUTED_VALUE"""),44855.9583333333)</f>
        <v>44855.958333333299</v>
      </c>
      <c r="N112" s="1">
        <f ca="1">IFERROR(__xludf.DUMMYFUNCTION("""COMPUTED_VALUE"""),0.18398092068753)</f>
        <v>0.18398092068753</v>
      </c>
    </row>
    <row r="113" spans="1:14" ht="13.2" x14ac:dyDescent="0.25">
      <c r="A113" s="2">
        <v>44770.958333333336</v>
      </c>
      <c r="B113" s="1">
        <v>7.7968947372487774E-2</v>
      </c>
      <c r="D113" s="2">
        <f ca="1">IFERROR(__xludf.DUMMYFUNCTION("""COMPUTED_VALUE"""),44854.9583333333)</f>
        <v>44854.958333333299</v>
      </c>
      <c r="E113" s="1">
        <f ca="1">IFERROR(__xludf.DUMMYFUNCTION("""COMPUTED_VALUE"""),0.0642569824588472)</f>
        <v>6.4256982458847201E-2</v>
      </c>
      <c r="G113" s="2">
        <f ca="1">IFERROR(__xludf.DUMMYFUNCTION("""COMPUTED_VALUE"""),44854.9583333333)</f>
        <v>44854.958333333299</v>
      </c>
      <c r="H113" s="1">
        <f ca="1">IFERROR(__xludf.DUMMYFUNCTION("""COMPUTED_VALUE"""),0.0931538511901126)</f>
        <v>9.3153851190112602E-2</v>
      </c>
      <c r="J113" s="2">
        <f ca="1">IFERROR(__xludf.DUMMYFUNCTION("""COMPUTED_VALUE"""),44855.9583333333)</f>
        <v>44855.958333333299</v>
      </c>
      <c r="K113" s="1">
        <f ca="1">IFERROR(__xludf.DUMMYFUNCTION("""COMPUTED_VALUE"""),0.164868340827513)</f>
        <v>0.164868340827513</v>
      </c>
      <c r="M113" s="2">
        <f ca="1">IFERROR(__xludf.DUMMYFUNCTION("""COMPUTED_VALUE"""),44856.9583333333)</f>
        <v>44856.958333333299</v>
      </c>
      <c r="N113" s="1">
        <f ca="1">IFERROR(__xludf.DUMMYFUNCTION("""COMPUTED_VALUE"""),0.168393712426637)</f>
        <v>0.168393712426637</v>
      </c>
    </row>
    <row r="114" spans="1:14" ht="13.2" x14ac:dyDescent="0.25">
      <c r="A114" s="2">
        <v>44771.958333333336</v>
      </c>
      <c r="B114" s="1">
        <v>0.10314930252453121</v>
      </c>
      <c r="D114" s="2">
        <f ca="1">IFERROR(__xludf.DUMMYFUNCTION("""COMPUTED_VALUE"""),44855.9583333333)</f>
        <v>44855.958333333299</v>
      </c>
      <c r="E114" s="1">
        <f ca="1">IFERROR(__xludf.DUMMYFUNCTION("""COMPUTED_VALUE"""),0.075185382253275)</f>
        <v>7.5185382253274993E-2</v>
      </c>
      <c r="G114" s="2">
        <f ca="1">IFERROR(__xludf.DUMMYFUNCTION("""COMPUTED_VALUE"""),44855.9583333333)</f>
        <v>44855.958333333299</v>
      </c>
      <c r="H114" s="1">
        <f ca="1">IFERROR(__xludf.DUMMYFUNCTION("""COMPUTED_VALUE"""),0.123592655480762)</f>
        <v>0.123592655480762</v>
      </c>
      <c r="J114" s="2">
        <f ca="1">IFERROR(__xludf.DUMMYFUNCTION("""COMPUTED_VALUE"""),44856.9583333333)</f>
        <v>44856.958333333299</v>
      </c>
      <c r="K114" s="1">
        <f ca="1">IFERROR(__xludf.DUMMYFUNCTION("""COMPUTED_VALUE"""),0.147852364145429)</f>
        <v>0.14785236414542899</v>
      </c>
      <c r="M114" s="2">
        <f ca="1">IFERROR(__xludf.DUMMYFUNCTION("""COMPUTED_VALUE"""),44857.9583333333)</f>
        <v>44857.958333333299</v>
      </c>
      <c r="N114" s="1">
        <f ca="1">IFERROR(__xludf.DUMMYFUNCTION("""COMPUTED_VALUE"""),0.234473607707142)</f>
        <v>0.23447360770714201</v>
      </c>
    </row>
    <row r="115" spans="1:14" ht="13.2" x14ac:dyDescent="0.25">
      <c r="A115" s="2">
        <v>44772.958333333336</v>
      </c>
      <c r="B115" s="1">
        <v>9.4814411040000393E-2</v>
      </c>
      <c r="D115" s="2">
        <f ca="1">IFERROR(__xludf.DUMMYFUNCTION("""COMPUTED_VALUE"""),44856.9583333333)</f>
        <v>44856.958333333299</v>
      </c>
      <c r="E115" s="1">
        <f ca="1">IFERROR(__xludf.DUMMYFUNCTION("""COMPUTED_VALUE"""),0.0673688634909856)</f>
        <v>6.73688634909856E-2</v>
      </c>
      <c r="G115" s="2">
        <f ca="1">IFERROR(__xludf.DUMMYFUNCTION("""COMPUTED_VALUE"""),44856.9583333333)</f>
        <v>44856.958333333299</v>
      </c>
      <c r="H115" s="1">
        <f ca="1">IFERROR(__xludf.DUMMYFUNCTION("""COMPUTED_VALUE"""),0.117163411829932)</f>
        <v>0.11716341182993199</v>
      </c>
      <c r="J115" s="2">
        <f ca="1">IFERROR(__xludf.DUMMYFUNCTION("""COMPUTED_VALUE"""),44857.9583333333)</f>
        <v>44857.958333333299</v>
      </c>
      <c r="K115" s="1">
        <f ca="1">IFERROR(__xludf.DUMMYFUNCTION("""COMPUTED_VALUE"""),0.201888298871984)</f>
        <v>0.20188829887198401</v>
      </c>
      <c r="M115" s="2">
        <f ca="1">IFERROR(__xludf.DUMMYFUNCTION("""COMPUTED_VALUE"""),44858.9583333333)</f>
        <v>44858.958333333299</v>
      </c>
      <c r="N115" s="1">
        <f ca="1">IFERROR(__xludf.DUMMYFUNCTION("""COMPUTED_VALUE"""),0.25019762522363)</f>
        <v>0.25019762522362998</v>
      </c>
    </row>
    <row r="116" spans="1:14" ht="13.2" x14ac:dyDescent="0.25">
      <c r="A116" s="2">
        <v>44770.958333333336</v>
      </c>
      <c r="B116" s="1">
        <v>6.5077116678257732E-2</v>
      </c>
      <c r="D116" s="2">
        <f ca="1">IFERROR(__xludf.DUMMYFUNCTION("""COMPUTED_VALUE"""),44857.9583333333)</f>
        <v>44857.958333333299</v>
      </c>
      <c r="E116" s="1">
        <f ca="1">IFERROR(__xludf.DUMMYFUNCTION("""COMPUTED_VALUE"""),0.0798166079879001)</f>
        <v>7.9816607987900107E-2</v>
      </c>
      <c r="G116" s="2">
        <f ca="1">IFERROR(__xludf.DUMMYFUNCTION("""COMPUTED_VALUE"""),44857.9583333333)</f>
        <v>44857.958333333299</v>
      </c>
      <c r="H116" s="1">
        <f ca="1">IFERROR(__xludf.DUMMYFUNCTION("""COMPUTED_VALUE"""),0.124359414032719)</f>
        <v>0.124359414032719</v>
      </c>
      <c r="J116" s="2">
        <f ca="1">IFERROR(__xludf.DUMMYFUNCTION("""COMPUTED_VALUE"""),44858.9583333333)</f>
        <v>44858.958333333299</v>
      </c>
      <c r="K116" s="1">
        <f ca="1">IFERROR(__xludf.DUMMYFUNCTION("""COMPUTED_VALUE"""),0.149398915022275)</f>
        <v>0.14939891502227501</v>
      </c>
      <c r="M116" s="2">
        <f ca="1">IFERROR(__xludf.DUMMYFUNCTION("""COMPUTED_VALUE"""),44859.9583333333)</f>
        <v>44859.958333333299</v>
      </c>
      <c r="N116" s="1">
        <f ca="1">IFERROR(__xludf.DUMMYFUNCTION("""COMPUTED_VALUE"""),0.204954276339098)</f>
        <v>0.20495427633909799</v>
      </c>
    </row>
    <row r="117" spans="1:14" ht="13.2" x14ac:dyDescent="0.25">
      <c r="A117" s="2">
        <v>44771.958333333336</v>
      </c>
      <c r="B117" s="1">
        <v>7.668255780701598E-2</v>
      </c>
      <c r="D117" s="2">
        <f ca="1">IFERROR(__xludf.DUMMYFUNCTION("""COMPUTED_VALUE"""),44858.9583333333)</f>
        <v>44858.958333333299</v>
      </c>
      <c r="E117" s="1">
        <f ca="1">IFERROR(__xludf.DUMMYFUNCTION("""COMPUTED_VALUE"""),0.0860586587016377)</f>
        <v>8.6058658701637702E-2</v>
      </c>
      <c r="G117" s="2">
        <f ca="1">IFERROR(__xludf.DUMMYFUNCTION("""COMPUTED_VALUE"""),44858.9583333333)</f>
        <v>44858.958333333299</v>
      </c>
      <c r="H117" s="1">
        <f ca="1">IFERROR(__xludf.DUMMYFUNCTION("""COMPUTED_VALUE"""),0.12153983772238)</f>
        <v>0.12153983772238</v>
      </c>
      <c r="J117" s="2">
        <f ca="1">IFERROR(__xludf.DUMMYFUNCTION("""COMPUTED_VALUE"""),44859.9583333333)</f>
        <v>44859.958333333299</v>
      </c>
      <c r="K117" s="1">
        <f ca="1">IFERROR(__xludf.DUMMYFUNCTION("""COMPUTED_VALUE"""),0.123735754110818)</f>
        <v>0.123735754110818</v>
      </c>
      <c r="M117" s="2">
        <f ca="1">IFERROR(__xludf.DUMMYFUNCTION("""COMPUTED_VALUE"""),44860.9583333333)</f>
        <v>44860.958333333299</v>
      </c>
      <c r="N117" s="1">
        <f ca="1">IFERROR(__xludf.DUMMYFUNCTION("""COMPUTED_VALUE"""),0.177029234955365)</f>
        <v>0.17702923495536499</v>
      </c>
    </row>
    <row r="118" spans="1:14" ht="13.2" x14ac:dyDescent="0.25">
      <c r="A118" s="2">
        <v>44772.958333333336</v>
      </c>
      <c r="B118" s="1">
        <v>6.181315817637572E-2</v>
      </c>
      <c r="D118" s="2">
        <f ca="1">IFERROR(__xludf.DUMMYFUNCTION("""COMPUTED_VALUE"""),44859.9583333333)</f>
        <v>44859.958333333299</v>
      </c>
      <c r="E118" s="1">
        <f ca="1">IFERROR(__xludf.DUMMYFUNCTION("""COMPUTED_VALUE"""),0.0623992844383511)</f>
        <v>6.2399284438351098E-2</v>
      </c>
      <c r="G118" s="2">
        <f ca="1">IFERROR(__xludf.DUMMYFUNCTION("""COMPUTED_VALUE"""),44859.9583333333)</f>
        <v>44859.958333333299</v>
      </c>
      <c r="H118" s="1">
        <f ca="1">IFERROR(__xludf.DUMMYFUNCTION("""COMPUTED_VALUE"""),0.0957919279343992)</f>
        <v>9.5791927934399196E-2</v>
      </c>
      <c r="J118" s="2">
        <f ca="1">IFERROR(__xludf.DUMMYFUNCTION("""COMPUTED_VALUE"""),44860.9583333333)</f>
        <v>44860.958333333299</v>
      </c>
      <c r="K118" s="1">
        <f ca="1">IFERROR(__xludf.DUMMYFUNCTION("""COMPUTED_VALUE"""),0.134884112974596)</f>
        <v>0.13488411297459599</v>
      </c>
      <c r="M118" s="2">
        <f ca="1">IFERROR(__xludf.DUMMYFUNCTION("""COMPUTED_VALUE"""),44861.9583333333)</f>
        <v>44861.958333333299</v>
      </c>
      <c r="N118" s="1">
        <f ca="1">IFERROR(__xludf.DUMMYFUNCTION("""COMPUTED_VALUE"""),0.0957432445403914)</f>
        <v>9.5743244540391403E-2</v>
      </c>
    </row>
    <row r="119" spans="1:14" ht="13.2" x14ac:dyDescent="0.25">
      <c r="A119" s="2">
        <v>44773.958333333336</v>
      </c>
      <c r="B119" s="1">
        <v>6.6188490303995193E-2</v>
      </c>
      <c r="D119" s="2">
        <f ca="1">IFERROR(__xludf.DUMMYFUNCTION("""COMPUTED_VALUE"""),44860.9583333333)</f>
        <v>44860.958333333299</v>
      </c>
      <c r="E119" s="1">
        <f ca="1">IFERROR(__xludf.DUMMYFUNCTION("""COMPUTED_VALUE"""),0.0896437643119318)</f>
        <v>8.9643764311931801E-2</v>
      </c>
      <c r="G119" s="2">
        <f ca="1">IFERROR(__xludf.DUMMYFUNCTION("""COMPUTED_VALUE"""),44860.9583333333)</f>
        <v>44860.958333333299</v>
      </c>
      <c r="H119" s="1">
        <f ca="1">IFERROR(__xludf.DUMMYFUNCTION("""COMPUTED_VALUE"""),0.103269517329767)</f>
        <v>0.103269517329767</v>
      </c>
      <c r="J119" s="2">
        <f ca="1">IFERROR(__xludf.DUMMYFUNCTION("""COMPUTED_VALUE"""),44861.9583333333)</f>
        <v>44861.958333333299</v>
      </c>
      <c r="K119" s="1">
        <f ca="1">IFERROR(__xludf.DUMMYFUNCTION("""COMPUTED_VALUE"""),0.0906695082687278)</f>
        <v>9.06695082687278E-2</v>
      </c>
      <c r="M119" s="2">
        <f ca="1">IFERROR(__xludf.DUMMYFUNCTION("""COMPUTED_VALUE"""),44862.9583333333)</f>
        <v>44862.958333333299</v>
      </c>
      <c r="N119" s="1">
        <f ca="1">IFERROR(__xludf.DUMMYFUNCTION("""COMPUTED_VALUE"""),0.138536954893308)</f>
        <v>0.138536954893308</v>
      </c>
    </row>
    <row r="120" spans="1:14" ht="13.2" x14ac:dyDescent="0.25">
      <c r="A120" s="2">
        <v>44771.958333333336</v>
      </c>
      <c r="B120" s="1">
        <v>5.889123915403479E-2</v>
      </c>
      <c r="D120" s="2">
        <f ca="1">IFERROR(__xludf.DUMMYFUNCTION("""COMPUTED_VALUE"""),44861.9583333333)</f>
        <v>44861.958333333299</v>
      </c>
      <c r="E120" s="1">
        <f ca="1">IFERROR(__xludf.DUMMYFUNCTION("""COMPUTED_VALUE"""),0.113180613784695)</f>
        <v>0.113180613784695</v>
      </c>
      <c r="G120" s="2">
        <f ca="1">IFERROR(__xludf.DUMMYFUNCTION("""COMPUTED_VALUE"""),44861.9583333333)</f>
        <v>44861.958333333299</v>
      </c>
      <c r="H120" s="1">
        <f ca="1">IFERROR(__xludf.DUMMYFUNCTION("""COMPUTED_VALUE"""),0.109001403008384)</f>
        <v>0.109001403008384</v>
      </c>
      <c r="J120" s="2">
        <f ca="1">IFERROR(__xludf.DUMMYFUNCTION("""COMPUTED_VALUE"""),44862.9583333333)</f>
        <v>44862.958333333299</v>
      </c>
      <c r="K120" s="1">
        <f ca="1">IFERROR(__xludf.DUMMYFUNCTION("""COMPUTED_VALUE"""),0.104963072264493)</f>
        <v>0.104963072264493</v>
      </c>
      <c r="M120" s="2">
        <f ca="1">IFERROR(__xludf.DUMMYFUNCTION("""COMPUTED_VALUE"""),44863.9583333333)</f>
        <v>44863.958333333299</v>
      </c>
      <c r="N120" s="1">
        <f ca="1">IFERROR(__xludf.DUMMYFUNCTION("""COMPUTED_VALUE"""),0.210183023085926)</f>
        <v>0.21018302308592601</v>
      </c>
    </row>
    <row r="121" spans="1:14" ht="13.2" x14ac:dyDescent="0.25">
      <c r="A121" s="2">
        <v>44772.958333333336</v>
      </c>
      <c r="B121" s="1">
        <v>4.7315636190904252E-2</v>
      </c>
      <c r="D121" s="2">
        <f ca="1">IFERROR(__xludf.DUMMYFUNCTION("""COMPUTED_VALUE"""),44862.9583333333)</f>
        <v>44862.958333333299</v>
      </c>
      <c r="E121" s="1">
        <f ca="1">IFERROR(__xludf.DUMMYFUNCTION("""COMPUTED_VALUE"""),0.0967276978589165)</f>
        <v>9.6727697858916495E-2</v>
      </c>
      <c r="G121" s="2">
        <f ca="1">IFERROR(__xludf.DUMMYFUNCTION("""COMPUTED_VALUE"""),44862.9583333333)</f>
        <v>44862.958333333299</v>
      </c>
      <c r="H121" s="1">
        <f ca="1">IFERROR(__xludf.DUMMYFUNCTION("""COMPUTED_VALUE"""),0.0849204328538488)</f>
        <v>8.4920432853848801E-2</v>
      </c>
      <c r="J121" s="2">
        <f ca="1">IFERROR(__xludf.DUMMYFUNCTION("""COMPUTED_VALUE"""),44863.9583333333)</f>
        <v>44863.958333333299</v>
      </c>
      <c r="K121" s="1">
        <f ca="1">IFERROR(__xludf.DUMMYFUNCTION("""COMPUTED_VALUE"""),0.180182477171991)</f>
        <v>0.18018247717199101</v>
      </c>
      <c r="M121" s="2">
        <f ca="1">IFERROR(__xludf.DUMMYFUNCTION("""COMPUTED_VALUE"""),44864.9583333333)</f>
        <v>44864.958333333299</v>
      </c>
      <c r="N121" s="1">
        <f ca="1">IFERROR(__xludf.DUMMYFUNCTION("""COMPUTED_VALUE"""),0.174878186464655)</f>
        <v>0.174878186464655</v>
      </c>
    </row>
    <row r="122" spans="1:14" ht="13.2" x14ac:dyDescent="0.25">
      <c r="A122" s="2">
        <v>44773.958333333336</v>
      </c>
      <c r="B122" s="1">
        <v>4.5479815699073139E-2</v>
      </c>
      <c r="D122" s="2">
        <f ca="1">IFERROR(__xludf.DUMMYFUNCTION("""COMPUTED_VALUE"""),44863.9583333333)</f>
        <v>44863.958333333299</v>
      </c>
      <c r="E122" s="1">
        <f ca="1">IFERROR(__xludf.DUMMYFUNCTION("""COMPUTED_VALUE"""),0.103138024788321)</f>
        <v>0.103138024788321</v>
      </c>
      <c r="G122" s="2">
        <f ca="1">IFERROR(__xludf.DUMMYFUNCTION("""COMPUTED_VALUE"""),44863.9583333333)</f>
        <v>44863.958333333299</v>
      </c>
      <c r="H122" s="1">
        <f ca="1">IFERROR(__xludf.DUMMYFUNCTION("""COMPUTED_VALUE"""),0.164461488541366)</f>
        <v>0.164461488541366</v>
      </c>
      <c r="J122" s="2">
        <f ca="1">IFERROR(__xludf.DUMMYFUNCTION("""COMPUTED_VALUE"""),44864.9583333333)</f>
        <v>44864.958333333299</v>
      </c>
      <c r="K122" s="1">
        <f ca="1">IFERROR(__xludf.DUMMYFUNCTION("""COMPUTED_VALUE"""),0.162435106079315)</f>
        <v>0.16243510607931499</v>
      </c>
      <c r="M122" s="2">
        <f ca="1">IFERROR(__xludf.DUMMYFUNCTION("""COMPUTED_VALUE"""),44865.9583333333)</f>
        <v>44865.958333333299</v>
      </c>
      <c r="N122" s="1">
        <f ca="1">IFERROR(__xludf.DUMMYFUNCTION("""COMPUTED_VALUE"""),0.214772938198654)</f>
        <v>0.21477293819865401</v>
      </c>
    </row>
    <row r="123" spans="1:14" ht="13.2" x14ac:dyDescent="0.25">
      <c r="A123" s="2">
        <v>44774.958333333336</v>
      </c>
      <c r="B123" s="1">
        <v>0.15223014284891659</v>
      </c>
      <c r="D123" s="2">
        <f ca="1">IFERROR(__xludf.DUMMYFUNCTION("""COMPUTED_VALUE"""),44864.9583333333)</f>
        <v>44864.958333333299</v>
      </c>
      <c r="E123" s="1">
        <f ca="1">IFERROR(__xludf.DUMMYFUNCTION("""COMPUTED_VALUE"""),0.105734389152894)</f>
        <v>0.105734389152894</v>
      </c>
      <c r="G123" s="2">
        <f ca="1">IFERROR(__xludf.DUMMYFUNCTION("""COMPUTED_VALUE"""),44864.9583333333)</f>
        <v>44864.958333333299</v>
      </c>
      <c r="H123" s="1">
        <f ca="1">IFERROR(__xludf.DUMMYFUNCTION("""COMPUTED_VALUE"""),0.136330257147232)</f>
        <v>0.13633025714723199</v>
      </c>
      <c r="J123" s="2">
        <f ca="1">IFERROR(__xludf.DUMMYFUNCTION("""COMPUTED_VALUE"""),44865.9583333333)</f>
        <v>44865.958333333299</v>
      </c>
      <c r="K123" s="1">
        <f ca="1">IFERROR(__xludf.DUMMYFUNCTION("""COMPUTED_VALUE"""),0.158282288317308)</f>
        <v>0.15828228831730801</v>
      </c>
      <c r="M123" s="2">
        <f ca="1">IFERROR(__xludf.DUMMYFUNCTION("""COMPUTED_VALUE"""),44866.9583333333)</f>
        <v>44866.958333333299</v>
      </c>
      <c r="N123" s="1">
        <f ca="1">IFERROR(__xludf.DUMMYFUNCTION("""COMPUTED_VALUE"""),0.122335889253951)</f>
        <v>0.122335889253951</v>
      </c>
    </row>
    <row r="124" spans="1:14" ht="13.2" x14ac:dyDescent="0.25">
      <c r="A124" s="2">
        <v>44772.958333333336</v>
      </c>
      <c r="B124" s="1">
        <v>3.4560537071939228E-2</v>
      </c>
      <c r="D124" s="2">
        <f ca="1">IFERROR(__xludf.DUMMYFUNCTION("""COMPUTED_VALUE"""),44865.9583333333)</f>
        <v>44865.958333333299</v>
      </c>
      <c r="E124" s="1">
        <f ca="1">IFERROR(__xludf.DUMMYFUNCTION("""COMPUTED_VALUE"""),0.120130935189704)</f>
        <v>0.120130935189704</v>
      </c>
      <c r="G124" s="2">
        <f ca="1">IFERROR(__xludf.DUMMYFUNCTION("""COMPUTED_VALUE"""),44865.9583333333)</f>
        <v>44865.958333333299</v>
      </c>
      <c r="H124" s="1">
        <f ca="1">IFERROR(__xludf.DUMMYFUNCTION("""COMPUTED_VALUE"""),0.104863671566961)</f>
        <v>0.104863671566961</v>
      </c>
      <c r="J124" s="2">
        <f ca="1">IFERROR(__xludf.DUMMYFUNCTION("""COMPUTED_VALUE"""),44866.9583333333)</f>
        <v>44866.958333333299</v>
      </c>
      <c r="K124" s="1">
        <f ca="1">IFERROR(__xludf.DUMMYFUNCTION("""COMPUTED_VALUE"""),0.108237144861661)</f>
        <v>0.108237144861661</v>
      </c>
      <c r="M124" s="2">
        <f ca="1">IFERROR(__xludf.DUMMYFUNCTION("""COMPUTED_VALUE"""),44867.9583333333)</f>
        <v>44867.958333333299</v>
      </c>
      <c r="N124" s="1">
        <f ca="1">IFERROR(__xludf.DUMMYFUNCTION("""COMPUTED_VALUE"""),0.0549062609083957)</f>
        <v>5.4906260908395697E-2</v>
      </c>
    </row>
    <row r="125" spans="1:14" ht="13.2" x14ac:dyDescent="0.25">
      <c r="A125" s="2">
        <v>44773.958333333336</v>
      </c>
      <c r="B125" s="1">
        <v>3.3798838192803618E-2</v>
      </c>
      <c r="D125" s="2">
        <f ca="1">IFERROR(__xludf.DUMMYFUNCTION("""COMPUTED_VALUE"""),44866.9583333333)</f>
        <v>44866.958333333299</v>
      </c>
      <c r="E125" s="1">
        <f ca="1">IFERROR(__xludf.DUMMYFUNCTION("""COMPUTED_VALUE"""),0.0747215958744309)</f>
        <v>7.4721595874430904E-2</v>
      </c>
      <c r="G125" s="2">
        <f ca="1">IFERROR(__xludf.DUMMYFUNCTION("""COMPUTED_VALUE"""),44866.9583333333)</f>
        <v>44866.958333333299</v>
      </c>
      <c r="H125" s="1">
        <f ca="1">IFERROR(__xludf.DUMMYFUNCTION("""COMPUTED_VALUE"""),0.102081853462138)</f>
        <v>0.10208185346213799</v>
      </c>
      <c r="J125" s="2">
        <f ca="1">IFERROR(__xludf.DUMMYFUNCTION("""COMPUTED_VALUE"""),44867.9583333333)</f>
        <v>44867.958333333299</v>
      </c>
      <c r="K125" s="1">
        <f ca="1">IFERROR(__xludf.DUMMYFUNCTION("""COMPUTED_VALUE"""),0.0583537917815016)</f>
        <v>5.8353791781501602E-2</v>
      </c>
      <c r="M125" s="2">
        <f ca="1">IFERROR(__xludf.DUMMYFUNCTION("""COMPUTED_VALUE"""),44868.9583333333)</f>
        <v>44868.958333333299</v>
      </c>
      <c r="N125" s="1">
        <f ca="1">IFERROR(__xludf.DUMMYFUNCTION("""COMPUTED_VALUE"""),0.208005244746106)</f>
        <v>0.20800524474610599</v>
      </c>
    </row>
    <row r="126" spans="1:14" ht="13.2" x14ac:dyDescent="0.25">
      <c r="A126" s="2">
        <v>44774.958333333336</v>
      </c>
      <c r="B126" s="1">
        <v>0.12585880510521816</v>
      </c>
      <c r="D126" s="2">
        <f ca="1">IFERROR(__xludf.DUMMYFUNCTION("""COMPUTED_VALUE"""),44867.9583333333)</f>
        <v>44867.958333333299</v>
      </c>
      <c r="E126" s="1">
        <f ca="1">IFERROR(__xludf.DUMMYFUNCTION("""COMPUTED_VALUE"""),0.0934367862190546)</f>
        <v>9.3436786219054602E-2</v>
      </c>
      <c r="G126" s="2">
        <f ca="1">IFERROR(__xludf.DUMMYFUNCTION("""COMPUTED_VALUE"""),44867.9583333333)</f>
        <v>44867.958333333299</v>
      </c>
      <c r="H126" s="1">
        <f ca="1">IFERROR(__xludf.DUMMYFUNCTION("""COMPUTED_VALUE"""),0.132608181977818)</f>
        <v>0.13260818197781801</v>
      </c>
      <c r="J126" s="2">
        <f ca="1">IFERROR(__xludf.DUMMYFUNCTION("""COMPUTED_VALUE"""),44868.9583333333)</f>
        <v>44868.958333333299</v>
      </c>
      <c r="K126" s="1">
        <f ca="1">IFERROR(__xludf.DUMMYFUNCTION("""COMPUTED_VALUE"""),0.0996015669823354)</f>
        <v>9.9601566982335396E-2</v>
      </c>
      <c r="M126" s="2">
        <f ca="1">IFERROR(__xludf.DUMMYFUNCTION("""COMPUTED_VALUE"""),44869.9583333333)</f>
        <v>44869.958333333299</v>
      </c>
      <c r="N126" s="1">
        <f ca="1">IFERROR(__xludf.DUMMYFUNCTION("""COMPUTED_VALUE"""),0.141706581149345)</f>
        <v>0.14170658114934501</v>
      </c>
    </row>
    <row r="127" spans="1:14" ht="13.2" x14ac:dyDescent="0.25">
      <c r="A127" s="2">
        <v>44775.958333333336</v>
      </c>
      <c r="B127" s="1">
        <v>8.1340143775349358E-2</v>
      </c>
      <c r="D127" s="2">
        <f ca="1">IFERROR(__xludf.DUMMYFUNCTION("""COMPUTED_VALUE"""),44868.9583333333)</f>
        <v>44868.958333333299</v>
      </c>
      <c r="E127" s="1">
        <f ca="1">IFERROR(__xludf.DUMMYFUNCTION("""COMPUTED_VALUE"""),0.0978424798933662)</f>
        <v>9.7842479893366197E-2</v>
      </c>
      <c r="G127" s="2">
        <f ca="1">IFERROR(__xludf.DUMMYFUNCTION("""COMPUTED_VALUE"""),44868.9583333333)</f>
        <v>44868.958333333299</v>
      </c>
      <c r="H127" s="1">
        <f ca="1">IFERROR(__xludf.DUMMYFUNCTION("""COMPUTED_VALUE"""),0.16141415922601)</f>
        <v>0.16141415922600999</v>
      </c>
      <c r="J127" s="2">
        <f ca="1">IFERROR(__xludf.DUMMYFUNCTION("""COMPUTED_VALUE"""),44869.9583333333)</f>
        <v>44869.958333333299</v>
      </c>
      <c r="K127" s="1">
        <f ca="1">IFERROR(__xludf.DUMMYFUNCTION("""COMPUTED_VALUE"""),0.17767508234051)</f>
        <v>0.17767508234050999</v>
      </c>
      <c r="M127" s="2">
        <f ca="1">IFERROR(__xludf.DUMMYFUNCTION("""COMPUTED_VALUE"""),44870.9583333333)</f>
        <v>44870.958333333299</v>
      </c>
      <c r="N127" s="1">
        <f ca="1">IFERROR(__xludf.DUMMYFUNCTION("""COMPUTED_VALUE"""),0.167957716930281)</f>
        <v>0.167957716930281</v>
      </c>
    </row>
    <row r="128" spans="1:14" ht="13.2" x14ac:dyDescent="0.25">
      <c r="A128" s="2">
        <v>44773.958333333336</v>
      </c>
      <c r="B128" s="1">
        <v>4.2879919967293234E-2</v>
      </c>
      <c r="D128" s="2">
        <f ca="1">IFERROR(__xludf.DUMMYFUNCTION("""COMPUTED_VALUE"""),44869.9583333333)</f>
        <v>44869.958333333299</v>
      </c>
      <c r="E128" s="1">
        <f ca="1">IFERROR(__xludf.DUMMYFUNCTION("""COMPUTED_VALUE"""),0.0628581975186898)</f>
        <v>6.2858197518689804E-2</v>
      </c>
      <c r="G128" s="2">
        <f ca="1">IFERROR(__xludf.DUMMYFUNCTION("""COMPUTED_VALUE"""),44869.9583333333)</f>
        <v>44869.958333333299</v>
      </c>
      <c r="H128" s="1">
        <f ca="1">IFERROR(__xludf.DUMMYFUNCTION("""COMPUTED_VALUE"""),0.116576963897491)</f>
        <v>0.116576963897491</v>
      </c>
      <c r="J128" s="2">
        <f ca="1">IFERROR(__xludf.DUMMYFUNCTION("""COMPUTED_VALUE"""),44870.9583333333)</f>
        <v>44870.958333333299</v>
      </c>
      <c r="K128" s="1">
        <f ca="1">IFERROR(__xludf.DUMMYFUNCTION("""COMPUTED_VALUE"""),0.158343729121726)</f>
        <v>0.15834372912172601</v>
      </c>
      <c r="M128" s="2">
        <f ca="1">IFERROR(__xludf.DUMMYFUNCTION("""COMPUTED_VALUE"""),44871.9583333333)</f>
        <v>44871.958333333299</v>
      </c>
      <c r="N128" s="1">
        <f ca="1">IFERROR(__xludf.DUMMYFUNCTION("""COMPUTED_VALUE"""),0.0707861271607555)</f>
        <v>7.0786127160755496E-2</v>
      </c>
    </row>
    <row r="129" spans="1:14" ht="13.2" x14ac:dyDescent="0.25">
      <c r="A129" s="2">
        <v>44774.958333333336</v>
      </c>
      <c r="B129" s="1">
        <v>0.1437941010598858</v>
      </c>
      <c r="D129" s="2">
        <f ca="1">IFERROR(__xludf.DUMMYFUNCTION("""COMPUTED_VALUE"""),44870.9583333333)</f>
        <v>44870.958333333299</v>
      </c>
      <c r="E129" s="1">
        <f ca="1">IFERROR(__xludf.DUMMYFUNCTION("""COMPUTED_VALUE"""),0.124286426194438)</f>
        <v>0.124286426194438</v>
      </c>
      <c r="G129" s="2">
        <f ca="1">IFERROR(__xludf.DUMMYFUNCTION("""COMPUTED_VALUE"""),44870.9583333333)</f>
        <v>44870.958333333299</v>
      </c>
      <c r="H129" s="1">
        <f ca="1">IFERROR(__xludf.DUMMYFUNCTION("""COMPUTED_VALUE"""),0.15913191261244)</f>
        <v>0.15913191261244</v>
      </c>
      <c r="J129" s="2">
        <f ca="1">IFERROR(__xludf.DUMMYFUNCTION("""COMPUTED_VALUE"""),44871.9583333333)</f>
        <v>44871.958333333299</v>
      </c>
      <c r="K129" s="1">
        <f ca="1">IFERROR(__xludf.DUMMYFUNCTION("""COMPUTED_VALUE"""),0.113233142124384)</f>
        <v>0.113233142124384</v>
      </c>
      <c r="M129" s="2">
        <f ca="1">IFERROR(__xludf.DUMMYFUNCTION("""COMPUTED_VALUE"""),44872.9583333333)</f>
        <v>44872.958333333299</v>
      </c>
      <c r="N129" s="1">
        <f ca="1">IFERROR(__xludf.DUMMYFUNCTION("""COMPUTED_VALUE"""),0.138937030127414)</f>
        <v>0.13893703012741401</v>
      </c>
    </row>
    <row r="130" spans="1:14" ht="13.2" x14ac:dyDescent="0.25">
      <c r="A130" s="2">
        <v>44775.958333333336</v>
      </c>
      <c r="B130" s="1">
        <v>7.3013683107294475E-2</v>
      </c>
      <c r="D130" s="2">
        <f ca="1">IFERROR(__xludf.DUMMYFUNCTION("""COMPUTED_VALUE"""),44871.9583333333)</f>
        <v>44871.958333333299</v>
      </c>
      <c r="E130" s="1">
        <f ca="1">IFERROR(__xludf.DUMMYFUNCTION("""COMPUTED_VALUE"""),0.0717736061212523)</f>
        <v>7.1773606121252304E-2</v>
      </c>
      <c r="G130" s="2">
        <f ca="1">IFERROR(__xludf.DUMMYFUNCTION("""COMPUTED_VALUE"""),44871.9583333333)</f>
        <v>44871.958333333299</v>
      </c>
      <c r="H130" s="1">
        <f ca="1">IFERROR(__xludf.DUMMYFUNCTION("""COMPUTED_VALUE"""),0.0509743678151654)</f>
        <v>5.09743678151654E-2</v>
      </c>
      <c r="J130" s="2">
        <f ca="1">IFERROR(__xludf.DUMMYFUNCTION("""COMPUTED_VALUE"""),44872.9583333333)</f>
        <v>44872.958333333299</v>
      </c>
      <c r="K130" s="1">
        <f ca="1">IFERROR(__xludf.DUMMYFUNCTION("""COMPUTED_VALUE"""),0.211174464763679)</f>
        <v>0.21117446476367899</v>
      </c>
      <c r="M130" s="2">
        <f ca="1">IFERROR(__xludf.DUMMYFUNCTION("""COMPUTED_VALUE"""),44873.9583333333)</f>
        <v>44873.958333333299</v>
      </c>
      <c r="N130" s="1">
        <f ca="1">IFERROR(__xludf.DUMMYFUNCTION("""COMPUTED_VALUE"""),0.136089733338878)</f>
        <v>0.136089733338878</v>
      </c>
    </row>
    <row r="131" spans="1:14" ht="13.2" x14ac:dyDescent="0.25">
      <c r="A131" s="2">
        <v>44776.958333333336</v>
      </c>
      <c r="B131" s="1">
        <v>6.9580047120211638E-2</v>
      </c>
      <c r="D131" s="2">
        <f ca="1">IFERROR(__xludf.DUMMYFUNCTION("""COMPUTED_VALUE"""),44872.9583333333)</f>
        <v>44872.958333333299</v>
      </c>
      <c r="E131" s="1">
        <f ca="1">IFERROR(__xludf.DUMMYFUNCTION("""COMPUTED_VALUE"""),0.166964591545972)</f>
        <v>0.16696459154597201</v>
      </c>
      <c r="G131" s="2">
        <f ca="1">IFERROR(__xludf.DUMMYFUNCTION("""COMPUTED_VALUE"""),44872.9583333333)</f>
        <v>44872.958333333299</v>
      </c>
      <c r="H131" s="1">
        <f ca="1">IFERROR(__xludf.DUMMYFUNCTION("""COMPUTED_VALUE"""),0.162147197139438)</f>
        <v>0.16214719713943801</v>
      </c>
      <c r="J131" s="2">
        <f ca="1">IFERROR(__xludf.DUMMYFUNCTION("""COMPUTED_VALUE"""),44873.9583333333)</f>
        <v>44873.958333333299</v>
      </c>
      <c r="K131" s="1">
        <f ca="1">IFERROR(__xludf.DUMMYFUNCTION("""COMPUTED_VALUE"""),0.082767559093875)</f>
        <v>8.2767559093874996E-2</v>
      </c>
      <c r="M131" s="2">
        <f ca="1">IFERROR(__xludf.DUMMYFUNCTION("""COMPUTED_VALUE"""),44874.9583333333)</f>
        <v>44874.958333333299</v>
      </c>
      <c r="N131" s="1">
        <f ca="1">IFERROR(__xludf.DUMMYFUNCTION("""COMPUTED_VALUE"""),0.108343817738285)</f>
        <v>0.108343817738285</v>
      </c>
    </row>
    <row r="132" spans="1:14" ht="13.2" x14ac:dyDescent="0.25">
      <c r="A132" s="2">
        <v>44774.958333333336</v>
      </c>
      <c r="B132" s="1">
        <v>0.13298227916271266</v>
      </c>
      <c r="D132" s="2">
        <f ca="1">IFERROR(__xludf.DUMMYFUNCTION("""COMPUTED_VALUE"""),44873.9583333333)</f>
        <v>44873.958333333299</v>
      </c>
      <c r="E132" s="1">
        <f ca="1">IFERROR(__xludf.DUMMYFUNCTION("""COMPUTED_VALUE"""),0.0819897288713009)</f>
        <v>8.1989728871300904E-2</v>
      </c>
      <c r="G132" s="2">
        <f ca="1">IFERROR(__xludf.DUMMYFUNCTION("""COMPUTED_VALUE"""),44873.9583333333)</f>
        <v>44873.958333333299</v>
      </c>
      <c r="H132" s="1">
        <f ca="1">IFERROR(__xludf.DUMMYFUNCTION("""COMPUTED_VALUE"""),0.102331032595486)</f>
        <v>0.102331032595486</v>
      </c>
      <c r="J132" s="2">
        <f ca="1">IFERROR(__xludf.DUMMYFUNCTION("""COMPUTED_VALUE"""),44874.9583333333)</f>
        <v>44874.958333333299</v>
      </c>
      <c r="K132" s="1">
        <f ca="1">IFERROR(__xludf.DUMMYFUNCTION("""COMPUTED_VALUE"""),0.152297625025784)</f>
        <v>0.15229762502578401</v>
      </c>
      <c r="M132" s="2">
        <f ca="1">IFERROR(__xludf.DUMMYFUNCTION("""COMPUTED_VALUE"""),44875.9583333333)</f>
        <v>44875.958333333299</v>
      </c>
      <c r="N132" s="1">
        <f ca="1">IFERROR(__xludf.DUMMYFUNCTION("""COMPUTED_VALUE"""),0.166772831272788)</f>
        <v>0.166772831272788</v>
      </c>
    </row>
    <row r="133" spans="1:14" ht="13.2" x14ac:dyDescent="0.25">
      <c r="A133" s="2">
        <v>44775.958333333336</v>
      </c>
      <c r="B133" s="1">
        <v>7.8817220568983923E-2</v>
      </c>
      <c r="D133" s="2">
        <f ca="1">IFERROR(__xludf.DUMMYFUNCTION("""COMPUTED_VALUE"""),44874.9583333333)</f>
        <v>44874.958333333299</v>
      </c>
      <c r="E133" s="1">
        <f ca="1">IFERROR(__xludf.DUMMYFUNCTION("""COMPUTED_VALUE"""),0.076790650822367)</f>
        <v>7.6790650822366996E-2</v>
      </c>
      <c r="G133" s="2">
        <f ca="1">IFERROR(__xludf.DUMMYFUNCTION("""COMPUTED_VALUE"""),44874.9583333333)</f>
        <v>44874.958333333299</v>
      </c>
      <c r="H133" s="1">
        <f ca="1">IFERROR(__xludf.DUMMYFUNCTION("""COMPUTED_VALUE"""),0.157125612192611)</f>
        <v>0.15712561219261101</v>
      </c>
      <c r="J133" s="2">
        <f ca="1">IFERROR(__xludf.DUMMYFUNCTION("""COMPUTED_VALUE"""),44875.9583333333)</f>
        <v>44875.958333333299</v>
      </c>
      <c r="K133" s="1">
        <f ca="1">IFERROR(__xludf.DUMMYFUNCTION("""COMPUTED_VALUE"""),0.186364375381479)</f>
        <v>0.18636437538147901</v>
      </c>
      <c r="M133" s="2">
        <f ca="1">IFERROR(__xludf.DUMMYFUNCTION("""COMPUTED_VALUE"""),44876.9583333333)</f>
        <v>44876.958333333299</v>
      </c>
      <c r="N133" s="1">
        <f ca="1">IFERROR(__xludf.DUMMYFUNCTION("""COMPUTED_VALUE"""),0.258740919577895)</f>
        <v>0.25874091957789502</v>
      </c>
    </row>
    <row r="134" spans="1:14" ht="13.2" x14ac:dyDescent="0.25">
      <c r="A134" s="2">
        <v>44776.958333333336</v>
      </c>
      <c r="B134" s="1">
        <v>6.1334793349228561E-2</v>
      </c>
      <c r="D134" s="2">
        <f ca="1">IFERROR(__xludf.DUMMYFUNCTION("""COMPUTED_VALUE"""),44875.9583333333)</f>
        <v>44875.958333333299</v>
      </c>
      <c r="E134" s="1">
        <f ca="1">IFERROR(__xludf.DUMMYFUNCTION("""COMPUTED_VALUE"""),0.0708466324754467)</f>
        <v>7.0846632475446703E-2</v>
      </c>
      <c r="G134" s="2">
        <f ca="1">IFERROR(__xludf.DUMMYFUNCTION("""COMPUTED_VALUE"""),44875.9583333333)</f>
        <v>44875.958333333299</v>
      </c>
      <c r="H134" s="1">
        <f ca="1">IFERROR(__xludf.DUMMYFUNCTION("""COMPUTED_VALUE"""),0.158607011304653)</f>
        <v>0.15860701130465299</v>
      </c>
      <c r="J134" s="2">
        <f ca="1">IFERROR(__xludf.DUMMYFUNCTION("""COMPUTED_VALUE"""),44876.9583333333)</f>
        <v>44876.958333333299</v>
      </c>
      <c r="K134" s="1">
        <f ca="1">IFERROR(__xludf.DUMMYFUNCTION("""COMPUTED_VALUE"""),0.279127620567279)</f>
        <v>0.27912762056727902</v>
      </c>
      <c r="M134" s="2">
        <f ca="1">IFERROR(__xludf.DUMMYFUNCTION("""COMPUTED_VALUE"""),44877.9583333333)</f>
        <v>44877.958333333299</v>
      </c>
      <c r="N134" s="1">
        <f ca="1">IFERROR(__xludf.DUMMYFUNCTION("""COMPUTED_VALUE"""),0.290246864261017)</f>
        <v>0.29024686426101698</v>
      </c>
    </row>
    <row r="135" spans="1:14" ht="13.2" x14ac:dyDescent="0.25">
      <c r="A135" s="2">
        <v>44777.958333333336</v>
      </c>
      <c r="B135" s="1">
        <v>0.20818234594279161</v>
      </c>
      <c r="D135" s="2">
        <f ca="1">IFERROR(__xludf.DUMMYFUNCTION("""COMPUTED_VALUE"""),44876.9583333333)</f>
        <v>44876.958333333299</v>
      </c>
      <c r="E135" s="1">
        <f ca="1">IFERROR(__xludf.DUMMYFUNCTION("""COMPUTED_VALUE"""),0.0881934925229516)</f>
        <v>8.8193492522951597E-2</v>
      </c>
      <c r="G135" s="2">
        <f ca="1">IFERROR(__xludf.DUMMYFUNCTION("""COMPUTED_VALUE"""),44876.9583333333)</f>
        <v>44876.958333333299</v>
      </c>
      <c r="H135" s="1">
        <f ca="1">IFERROR(__xludf.DUMMYFUNCTION("""COMPUTED_VALUE"""),0.109498534924271)</f>
        <v>0.109498534924271</v>
      </c>
      <c r="J135" s="2">
        <f ca="1">IFERROR(__xludf.DUMMYFUNCTION("""COMPUTED_VALUE"""),44877.9583333333)</f>
        <v>44877.958333333299</v>
      </c>
      <c r="K135" s="1">
        <f ca="1">IFERROR(__xludf.DUMMYFUNCTION("""COMPUTED_VALUE"""),0.178528563622098)</f>
        <v>0.17852856362209801</v>
      </c>
      <c r="M135" s="2">
        <f ca="1">IFERROR(__xludf.DUMMYFUNCTION("""COMPUTED_VALUE"""),44878.9583333333)</f>
        <v>44878.958333333299</v>
      </c>
      <c r="N135" s="1">
        <f ca="1">IFERROR(__xludf.DUMMYFUNCTION("""COMPUTED_VALUE"""),0.1402582304572)</f>
        <v>0.14025823045720001</v>
      </c>
    </row>
    <row r="136" spans="1:14" ht="13.2" x14ac:dyDescent="0.25">
      <c r="A136" s="2">
        <v>44775.958333333336</v>
      </c>
      <c r="B136" s="1">
        <v>4.8306234230811484E-2</v>
      </c>
      <c r="D136" s="2">
        <f ca="1">IFERROR(__xludf.DUMMYFUNCTION("""COMPUTED_VALUE"""),44877.9583333333)</f>
        <v>44877.958333333299</v>
      </c>
      <c r="E136" s="1">
        <f ca="1">IFERROR(__xludf.DUMMYFUNCTION("""COMPUTED_VALUE"""),0.11248730434704)</f>
        <v>0.11248730434704</v>
      </c>
      <c r="G136" s="2">
        <f ca="1">IFERROR(__xludf.DUMMYFUNCTION("""COMPUTED_VALUE"""),44877.9583333333)</f>
        <v>44877.958333333299</v>
      </c>
      <c r="H136" s="1">
        <f ca="1">IFERROR(__xludf.DUMMYFUNCTION("""COMPUTED_VALUE"""),0.151695255162406)</f>
        <v>0.15169525516240601</v>
      </c>
      <c r="J136" s="2">
        <f ca="1">IFERROR(__xludf.DUMMYFUNCTION("""COMPUTED_VALUE"""),44878.9583333333)</f>
        <v>44878.958333333299</v>
      </c>
      <c r="K136" s="1">
        <f ca="1">IFERROR(__xludf.DUMMYFUNCTION("""COMPUTED_VALUE"""),0.0974308986683207)</f>
        <v>9.7430898668320706E-2</v>
      </c>
      <c r="M136" s="2">
        <f ca="1">IFERROR(__xludf.DUMMYFUNCTION("""COMPUTED_VALUE"""),44879.9583333333)</f>
        <v>44879.958333333299</v>
      </c>
      <c r="N136" s="1">
        <f ca="1">IFERROR(__xludf.DUMMYFUNCTION("""COMPUTED_VALUE"""),0.229666242729659)</f>
        <v>0.22966624272965899</v>
      </c>
    </row>
    <row r="137" spans="1:14" ht="13.2" x14ac:dyDescent="0.25">
      <c r="A137" s="2">
        <v>44776.958333333336</v>
      </c>
      <c r="B137" s="1">
        <v>4.4769060248316776E-2</v>
      </c>
      <c r="D137" s="2">
        <f ca="1">IFERROR(__xludf.DUMMYFUNCTION("""COMPUTED_VALUE"""),44878.9583333333)</f>
        <v>44878.958333333299</v>
      </c>
      <c r="E137" s="1">
        <f ca="1">IFERROR(__xludf.DUMMYFUNCTION("""COMPUTED_VALUE"""),0.0693346995086205)</f>
        <v>6.9334699508620506E-2</v>
      </c>
      <c r="G137" s="2">
        <f ca="1">IFERROR(__xludf.DUMMYFUNCTION("""COMPUTED_VALUE"""),44878.9583333333)</f>
        <v>44878.958333333299</v>
      </c>
      <c r="H137" s="1">
        <f ca="1">IFERROR(__xludf.DUMMYFUNCTION("""COMPUTED_VALUE"""),0.0833535305512903)</f>
        <v>8.33535305512903E-2</v>
      </c>
      <c r="J137" s="2">
        <f ca="1">IFERROR(__xludf.DUMMYFUNCTION("""COMPUTED_VALUE"""),44879.9583333333)</f>
        <v>44879.958333333299</v>
      </c>
      <c r="K137" s="1">
        <f ca="1">IFERROR(__xludf.DUMMYFUNCTION("""COMPUTED_VALUE"""),0.221845868420418)</f>
        <v>0.22184586842041801</v>
      </c>
      <c r="M137" s="2">
        <f ca="1">IFERROR(__xludf.DUMMYFUNCTION("""COMPUTED_VALUE"""),44880.9583333333)</f>
        <v>44880.958333333299</v>
      </c>
      <c r="N137" s="1">
        <f ca="1">IFERROR(__xludf.DUMMYFUNCTION("""COMPUTED_VALUE"""),0.339128002746451)</f>
        <v>0.339128002746451</v>
      </c>
    </row>
    <row r="138" spans="1:14" ht="13.2" x14ac:dyDescent="0.25">
      <c r="A138" s="2">
        <v>44777.958333333336</v>
      </c>
      <c r="B138" s="1">
        <v>9.406374059507204E-2</v>
      </c>
      <c r="D138" s="2">
        <f ca="1">IFERROR(__xludf.DUMMYFUNCTION("""COMPUTED_VALUE"""),44879.9583333333)</f>
        <v>44879.958333333299</v>
      </c>
      <c r="E138" s="1">
        <f ca="1">IFERROR(__xludf.DUMMYFUNCTION("""COMPUTED_VALUE"""),0.0641463872398299)</f>
        <v>6.4146387239829905E-2</v>
      </c>
      <c r="G138" s="2">
        <f ca="1">IFERROR(__xludf.DUMMYFUNCTION("""COMPUTED_VALUE"""),44879.9583333333)</f>
        <v>44879.958333333299</v>
      </c>
      <c r="H138" s="1">
        <f ca="1">IFERROR(__xludf.DUMMYFUNCTION("""COMPUTED_VALUE"""),0.127109431223558)</f>
        <v>0.127109431223558</v>
      </c>
      <c r="J138" s="2">
        <f ca="1">IFERROR(__xludf.DUMMYFUNCTION("""COMPUTED_VALUE"""),44880.9583333333)</f>
        <v>44880.958333333299</v>
      </c>
      <c r="K138" s="1">
        <f ca="1">IFERROR(__xludf.DUMMYFUNCTION("""COMPUTED_VALUE"""),0.248032171079854)</f>
        <v>0.24803217107985401</v>
      </c>
      <c r="M138" s="2">
        <f ca="1">IFERROR(__xludf.DUMMYFUNCTION("""COMPUTED_VALUE"""),44881.9583333333)</f>
        <v>44881.958333333299</v>
      </c>
      <c r="N138" s="1">
        <f ca="1">IFERROR(__xludf.DUMMYFUNCTION("""COMPUTED_VALUE"""),0.228493273588691)</f>
        <v>0.22849327358869101</v>
      </c>
    </row>
    <row r="139" spans="1:14" ht="13.2" x14ac:dyDescent="0.25">
      <c r="A139" s="2">
        <v>44778.958333333336</v>
      </c>
      <c r="B139" s="1">
        <v>0.13507287078780106</v>
      </c>
      <c r="D139" s="2">
        <f ca="1">IFERROR(__xludf.DUMMYFUNCTION("""COMPUTED_VALUE"""),44880.9583333333)</f>
        <v>44880.958333333299</v>
      </c>
      <c r="E139" s="1">
        <f ca="1">IFERROR(__xludf.DUMMYFUNCTION("""COMPUTED_VALUE"""),0.106668593850079)</f>
        <v>0.106668593850079</v>
      </c>
      <c r="G139" s="2">
        <f ca="1">IFERROR(__xludf.DUMMYFUNCTION("""COMPUTED_VALUE"""),44880.9583333333)</f>
        <v>44880.958333333299</v>
      </c>
      <c r="H139" s="1">
        <f ca="1">IFERROR(__xludf.DUMMYFUNCTION("""COMPUTED_VALUE"""),0.138360855165971)</f>
        <v>0.13836085516597099</v>
      </c>
      <c r="J139" s="2">
        <f ca="1">IFERROR(__xludf.DUMMYFUNCTION("""COMPUTED_VALUE"""),44881.9583333333)</f>
        <v>44881.958333333299</v>
      </c>
      <c r="K139" s="1">
        <f ca="1">IFERROR(__xludf.DUMMYFUNCTION("""COMPUTED_VALUE"""),0.114352348061918)</f>
        <v>0.114352348061918</v>
      </c>
      <c r="M139" s="2">
        <f ca="1">IFERROR(__xludf.DUMMYFUNCTION("""COMPUTED_VALUE"""),44882.9583333333)</f>
        <v>44882.958333333299</v>
      </c>
      <c r="N139" s="1">
        <f ca="1">IFERROR(__xludf.DUMMYFUNCTION("""COMPUTED_VALUE"""),0.16969411456306)</f>
        <v>0.16969411456305999</v>
      </c>
    </row>
    <row r="140" spans="1:14" ht="13.2" x14ac:dyDescent="0.25">
      <c r="A140" s="2">
        <v>44776.958333333336</v>
      </c>
      <c r="B140" s="1">
        <v>8.7344409982853588E-2</v>
      </c>
      <c r="D140" s="2">
        <f ca="1">IFERROR(__xludf.DUMMYFUNCTION("""COMPUTED_VALUE"""),44881.9583333333)</f>
        <v>44881.958333333299</v>
      </c>
      <c r="E140" s="1">
        <f ca="1">IFERROR(__xludf.DUMMYFUNCTION("""COMPUTED_VALUE"""),0.0487607927660955)</f>
        <v>4.8760792766095497E-2</v>
      </c>
      <c r="G140" s="2">
        <f ca="1">IFERROR(__xludf.DUMMYFUNCTION("""COMPUTED_VALUE"""),44881.9583333333)</f>
        <v>44881.958333333299</v>
      </c>
      <c r="H140" s="1">
        <f ca="1">IFERROR(__xludf.DUMMYFUNCTION("""COMPUTED_VALUE"""),0.143589534066412)</f>
        <v>0.14358953406641201</v>
      </c>
      <c r="J140" s="2">
        <f ca="1">IFERROR(__xludf.DUMMYFUNCTION("""COMPUTED_VALUE"""),44882.9583333333)</f>
        <v>44882.958333333299</v>
      </c>
      <c r="K140" s="1">
        <f ca="1">IFERROR(__xludf.DUMMYFUNCTION("""COMPUTED_VALUE"""),0.203335951965465)</f>
        <v>0.203335951965465</v>
      </c>
      <c r="M140" s="2">
        <f ca="1">IFERROR(__xludf.DUMMYFUNCTION("""COMPUTED_VALUE"""),44883.9583333333)</f>
        <v>44883.958333333299</v>
      </c>
      <c r="N140" s="1">
        <f ca="1">IFERROR(__xludf.DUMMYFUNCTION("""COMPUTED_VALUE"""),0.399773232259338)</f>
        <v>0.39977323225933797</v>
      </c>
    </row>
    <row r="141" spans="1:14" ht="13.2" x14ac:dyDescent="0.25">
      <c r="A141" s="2">
        <v>44777.958333333336</v>
      </c>
      <c r="B141" s="1">
        <v>0.19637925566071854</v>
      </c>
      <c r="D141" s="2">
        <f ca="1">IFERROR(__xludf.DUMMYFUNCTION("""COMPUTED_VALUE"""),44882.9583333333)</f>
        <v>44882.958333333299</v>
      </c>
      <c r="E141" s="1">
        <f ca="1">IFERROR(__xludf.DUMMYFUNCTION("""COMPUTED_VALUE"""),0.0601401334300956)</f>
        <v>6.0140133430095603E-2</v>
      </c>
      <c r="G141" s="2">
        <f ca="1">IFERROR(__xludf.DUMMYFUNCTION("""COMPUTED_VALUE"""),44882.9583333333)</f>
        <v>44882.958333333299</v>
      </c>
      <c r="H141" s="1">
        <f ca="1">IFERROR(__xludf.DUMMYFUNCTION("""COMPUTED_VALUE"""),0.129644041024346)</f>
        <v>0.12964404102434601</v>
      </c>
      <c r="J141" s="2">
        <f ca="1">IFERROR(__xludf.DUMMYFUNCTION("""COMPUTED_VALUE"""),44883.9583333333)</f>
        <v>44883.958333333299</v>
      </c>
      <c r="K141" s="1">
        <f ca="1">IFERROR(__xludf.DUMMYFUNCTION("""COMPUTED_VALUE"""),0.32919237375578)</f>
        <v>0.32919237375577998</v>
      </c>
      <c r="M141" s="2">
        <f ca="1">IFERROR(__xludf.DUMMYFUNCTION("""COMPUTED_VALUE"""),44884.9583333333)</f>
        <v>44884.958333333299</v>
      </c>
      <c r="N141" s="1">
        <f ca="1">IFERROR(__xludf.DUMMYFUNCTION("""COMPUTED_VALUE"""),0.136869444654742)</f>
        <v>0.13686944465474199</v>
      </c>
    </row>
    <row r="142" spans="1:14" ht="13.2" x14ac:dyDescent="0.25">
      <c r="A142" s="2">
        <v>44778.958333333336</v>
      </c>
      <c r="B142" s="1">
        <v>0.23176685759119534</v>
      </c>
      <c r="D142" s="2">
        <f ca="1">IFERROR(__xludf.DUMMYFUNCTION("""COMPUTED_VALUE"""),44883.9583333333)</f>
        <v>44883.958333333299</v>
      </c>
      <c r="E142" s="1">
        <f ca="1">IFERROR(__xludf.DUMMYFUNCTION("""COMPUTED_VALUE"""),0.162611969407696)</f>
        <v>0.16261196940769601</v>
      </c>
      <c r="G142" s="2">
        <f ca="1">IFERROR(__xludf.DUMMYFUNCTION("""COMPUTED_VALUE"""),44883.9583333333)</f>
        <v>44883.958333333299</v>
      </c>
      <c r="H142" s="1">
        <f ca="1">IFERROR(__xludf.DUMMYFUNCTION("""COMPUTED_VALUE"""),0.249277281148915)</f>
        <v>0.24927728114891501</v>
      </c>
      <c r="J142" s="2">
        <f ca="1">IFERROR(__xludf.DUMMYFUNCTION("""COMPUTED_VALUE"""),44884.9583333333)</f>
        <v>44884.958333333299</v>
      </c>
      <c r="K142" s="1">
        <f ca="1">IFERROR(__xludf.DUMMYFUNCTION("""COMPUTED_VALUE"""),0.110899459568519)</f>
        <v>0.110899459568519</v>
      </c>
      <c r="M142" s="2">
        <f ca="1">IFERROR(__xludf.DUMMYFUNCTION("""COMPUTED_VALUE"""),44885.9583333333)</f>
        <v>44885.958333333299</v>
      </c>
      <c r="N142" s="1">
        <f ca="1">IFERROR(__xludf.DUMMYFUNCTION("""COMPUTED_VALUE"""),0.134339431025427)</f>
        <v>0.134339431025427</v>
      </c>
    </row>
    <row r="143" spans="1:14" ht="13.2" x14ac:dyDescent="0.25">
      <c r="A143" s="2">
        <v>44779.958333333336</v>
      </c>
      <c r="B143" s="1">
        <v>0.11475207353411133</v>
      </c>
      <c r="D143" s="2">
        <f ca="1">IFERROR(__xludf.DUMMYFUNCTION("""COMPUTED_VALUE"""),44884.9583333333)</f>
        <v>44884.958333333299</v>
      </c>
      <c r="E143" s="1">
        <f ca="1">IFERROR(__xludf.DUMMYFUNCTION("""COMPUTED_VALUE"""),0.0511942620657038)</f>
        <v>5.1194262065703801E-2</v>
      </c>
      <c r="G143" s="2">
        <f ca="1">IFERROR(__xludf.DUMMYFUNCTION("""COMPUTED_VALUE"""),44884.9583333333)</f>
        <v>44884.958333333299</v>
      </c>
      <c r="H143" s="1">
        <f ca="1">IFERROR(__xludf.DUMMYFUNCTION("""COMPUTED_VALUE"""),0.0733344703121519)</f>
        <v>7.33344703121519E-2</v>
      </c>
      <c r="J143" s="2">
        <f ca="1">IFERROR(__xludf.DUMMYFUNCTION("""COMPUTED_VALUE"""),44885.9583333333)</f>
        <v>44885.958333333299</v>
      </c>
      <c r="K143" s="1">
        <f ca="1">IFERROR(__xludf.DUMMYFUNCTION("""COMPUTED_VALUE"""),0.121863736574307)</f>
        <v>0.12186373657430701</v>
      </c>
      <c r="M143" s="2">
        <f ca="1">IFERROR(__xludf.DUMMYFUNCTION("""COMPUTED_VALUE"""),44886.9583333333)</f>
        <v>44886.958333333299</v>
      </c>
      <c r="N143" s="1">
        <f ca="1">IFERROR(__xludf.DUMMYFUNCTION("""COMPUTED_VALUE"""),0.102248802805194)</f>
        <v>0.10224880280519399</v>
      </c>
    </row>
    <row r="144" spans="1:14" ht="13.2" x14ac:dyDescent="0.25">
      <c r="A144" s="2">
        <v>44777.958333333336</v>
      </c>
      <c r="B144" s="1">
        <v>8.059517726008901E-2</v>
      </c>
      <c r="D144" s="2">
        <f ca="1">IFERROR(__xludf.DUMMYFUNCTION("""COMPUTED_VALUE"""),44885.9583333333)</f>
        <v>44885.958333333299</v>
      </c>
      <c r="E144" s="1">
        <f ca="1">IFERROR(__xludf.DUMMYFUNCTION("""COMPUTED_VALUE"""),0.0517585942212558)</f>
        <v>5.1758594221255803E-2</v>
      </c>
      <c r="G144" s="2">
        <f ca="1">IFERROR(__xludf.DUMMYFUNCTION("""COMPUTED_VALUE"""),44885.9583333333)</f>
        <v>44885.958333333299</v>
      </c>
      <c r="H144" s="1">
        <f ca="1">IFERROR(__xludf.DUMMYFUNCTION("""COMPUTED_VALUE"""),0.0988049629911591)</f>
        <v>9.8804962991159095E-2</v>
      </c>
      <c r="J144" s="2">
        <f ca="1">IFERROR(__xludf.DUMMYFUNCTION("""COMPUTED_VALUE"""),44886.9583333333)</f>
        <v>44886.958333333299</v>
      </c>
      <c r="K144" s="1">
        <f ca="1">IFERROR(__xludf.DUMMYFUNCTION("""COMPUTED_VALUE"""),0.0723297264855455)</f>
        <v>7.2329726485545504E-2</v>
      </c>
      <c r="M144" s="2">
        <f ca="1">IFERROR(__xludf.DUMMYFUNCTION("""COMPUTED_VALUE"""),44887.9583333333)</f>
        <v>44887.958333333299</v>
      </c>
      <c r="N144" s="1">
        <f ca="1">IFERROR(__xludf.DUMMYFUNCTION("""COMPUTED_VALUE"""),0.101521725175976)</f>
        <v>0.101521725175976</v>
      </c>
    </row>
    <row r="145" spans="1:14" ht="13.2" x14ac:dyDescent="0.25">
      <c r="A145" s="2">
        <v>44778.958333333336</v>
      </c>
      <c r="B145" s="1">
        <v>0.13276014246996223</v>
      </c>
      <c r="D145" s="2">
        <f ca="1">IFERROR(__xludf.DUMMYFUNCTION("""COMPUTED_VALUE"""),44886.9583333333)</f>
        <v>44886.958333333299</v>
      </c>
      <c r="E145" s="1">
        <f ca="1">IFERROR(__xludf.DUMMYFUNCTION("""COMPUTED_VALUE"""),0.0719431441198446)</f>
        <v>7.1943144119844593E-2</v>
      </c>
      <c r="G145" s="2">
        <f ca="1">IFERROR(__xludf.DUMMYFUNCTION("""COMPUTED_VALUE"""),44886.9583333333)</f>
        <v>44886.958333333299</v>
      </c>
      <c r="H145" s="1">
        <f ca="1">IFERROR(__xludf.DUMMYFUNCTION("""COMPUTED_VALUE"""),0.0633810839315903)</f>
        <v>6.3381083931590296E-2</v>
      </c>
      <c r="J145" s="2">
        <f ca="1">IFERROR(__xludf.DUMMYFUNCTION("""COMPUTED_VALUE"""),44887.9583333333)</f>
        <v>44887.958333333299</v>
      </c>
      <c r="K145" s="1">
        <f ca="1">IFERROR(__xludf.DUMMYFUNCTION("""COMPUTED_VALUE"""),0.0637603518154901)</f>
        <v>6.3760351815490099E-2</v>
      </c>
      <c r="M145" s="2">
        <f ca="1">IFERROR(__xludf.DUMMYFUNCTION("""COMPUTED_VALUE"""),44888.9583333333)</f>
        <v>44888.958333333299</v>
      </c>
      <c r="N145" s="1">
        <f ca="1">IFERROR(__xludf.DUMMYFUNCTION("""COMPUTED_VALUE"""),0.0991720034323018)</f>
        <v>9.91720034323018E-2</v>
      </c>
    </row>
    <row r="146" spans="1:14" ht="13.2" x14ac:dyDescent="0.25">
      <c r="A146" s="2">
        <v>44779.958333333336</v>
      </c>
      <c r="B146" s="1">
        <v>7.9094881582881624E-2</v>
      </c>
      <c r="D146" s="2">
        <f ca="1">IFERROR(__xludf.DUMMYFUNCTION("""COMPUTED_VALUE"""),44887.9583333333)</f>
        <v>44887.958333333299</v>
      </c>
      <c r="E146" s="1">
        <f ca="1">IFERROR(__xludf.DUMMYFUNCTION("""COMPUTED_VALUE"""),0.0495257696082863)</f>
        <v>4.9525769608286301E-2</v>
      </c>
      <c r="G146" s="2">
        <f ca="1">IFERROR(__xludf.DUMMYFUNCTION("""COMPUTED_VALUE"""),44887.9583333333)</f>
        <v>44887.958333333299</v>
      </c>
      <c r="H146" s="1">
        <f ca="1">IFERROR(__xludf.DUMMYFUNCTION("""COMPUTED_VALUE"""),0.0726373012933193)</f>
        <v>7.2637301293319301E-2</v>
      </c>
      <c r="J146" s="2">
        <f ca="1">IFERROR(__xludf.DUMMYFUNCTION("""COMPUTED_VALUE"""),44888.9583333333)</f>
        <v>44888.958333333299</v>
      </c>
      <c r="K146" s="1">
        <f ca="1">IFERROR(__xludf.DUMMYFUNCTION("""COMPUTED_VALUE"""),0.108295205359497)</f>
        <v>0.10829520535949699</v>
      </c>
      <c r="M146" s="2">
        <f ca="1">IFERROR(__xludf.DUMMYFUNCTION("""COMPUTED_VALUE"""),44889.9583333333)</f>
        <v>44889.958333333299</v>
      </c>
      <c r="N146" s="1">
        <f ca="1">IFERROR(__xludf.DUMMYFUNCTION("""COMPUTED_VALUE"""),0.1896968769503)</f>
        <v>0.18969687695029999</v>
      </c>
    </row>
    <row r="147" spans="1:14" ht="13.2" x14ac:dyDescent="0.25">
      <c r="A147" s="2">
        <v>44780.958333333336</v>
      </c>
      <c r="B147" s="1">
        <v>7.2413346481306831E-2</v>
      </c>
      <c r="D147" s="2">
        <f ca="1">IFERROR(__xludf.DUMMYFUNCTION("""COMPUTED_VALUE"""),44888.9583333333)</f>
        <v>44888.958333333299</v>
      </c>
      <c r="E147" s="1">
        <f ca="1">IFERROR(__xludf.DUMMYFUNCTION("""COMPUTED_VALUE"""),0.0685928736751968)</f>
        <v>6.85928736751968E-2</v>
      </c>
      <c r="G147" s="2">
        <f ca="1">IFERROR(__xludf.DUMMYFUNCTION("""COMPUTED_VALUE"""),44888.9583333333)</f>
        <v>44888.958333333299</v>
      </c>
      <c r="H147" s="1">
        <f ca="1">IFERROR(__xludf.DUMMYFUNCTION("""COMPUTED_VALUE"""),0.0936480475367832)</f>
        <v>9.3648047536783199E-2</v>
      </c>
      <c r="J147" s="2">
        <f ca="1">IFERROR(__xludf.DUMMYFUNCTION("""COMPUTED_VALUE"""),44889.9583333333)</f>
        <v>44889.958333333299</v>
      </c>
      <c r="K147" s="1">
        <f ca="1">IFERROR(__xludf.DUMMYFUNCTION("""COMPUTED_VALUE"""),0.180729366571285)</f>
        <v>0.18072936657128499</v>
      </c>
      <c r="M147" s="2">
        <f ca="1">IFERROR(__xludf.DUMMYFUNCTION("""COMPUTED_VALUE"""),44890.9583333333)</f>
        <v>44890.958333333299</v>
      </c>
      <c r="N147" s="1">
        <f ca="1">IFERROR(__xludf.DUMMYFUNCTION("""COMPUTED_VALUE"""),0.149991653946387)</f>
        <v>0.149991653946387</v>
      </c>
    </row>
    <row r="148" spans="1:14" ht="13.2" x14ac:dyDescent="0.25">
      <c r="A148" s="2">
        <v>44778.958333333336</v>
      </c>
      <c r="B148" s="1">
        <v>7.1038038101873313E-2</v>
      </c>
      <c r="D148" s="2">
        <f ca="1">IFERROR(__xludf.DUMMYFUNCTION("""COMPUTED_VALUE"""),44889.9583333333)</f>
        <v>44889.958333333299</v>
      </c>
      <c r="E148" s="1">
        <f ca="1">IFERROR(__xludf.DUMMYFUNCTION("""COMPUTED_VALUE"""),0.122380270121106)</f>
        <v>0.122380270121106</v>
      </c>
      <c r="G148" s="2">
        <f ca="1">IFERROR(__xludf.DUMMYFUNCTION("""COMPUTED_VALUE"""),44889.9583333333)</f>
        <v>44889.958333333299</v>
      </c>
      <c r="H148" s="1">
        <f ca="1">IFERROR(__xludf.DUMMYFUNCTION("""COMPUTED_VALUE"""),0.144734800742896)</f>
        <v>0.14473480074289599</v>
      </c>
      <c r="J148" s="2">
        <f ca="1">IFERROR(__xludf.DUMMYFUNCTION("""COMPUTED_VALUE"""),44890.9583333333)</f>
        <v>44890.958333333299</v>
      </c>
      <c r="K148" s="1">
        <f ca="1">IFERROR(__xludf.DUMMYFUNCTION("""COMPUTED_VALUE"""),0.123729423124216)</f>
        <v>0.123729423124216</v>
      </c>
      <c r="M148" s="2">
        <f ca="1">IFERROR(__xludf.DUMMYFUNCTION("""COMPUTED_VALUE"""),44891.9583333333)</f>
        <v>44891.958333333299</v>
      </c>
      <c r="N148" s="1">
        <f ca="1">IFERROR(__xludf.DUMMYFUNCTION("""COMPUTED_VALUE"""),0.177637995178638)</f>
        <v>0.17763799517863799</v>
      </c>
    </row>
    <row r="149" spans="1:14" ht="13.2" x14ac:dyDescent="0.25">
      <c r="A149" s="2">
        <v>44779.958333333336</v>
      </c>
      <c r="B149" s="1">
        <v>9.9872134137221111E-2</v>
      </c>
      <c r="D149" s="2">
        <f ca="1">IFERROR(__xludf.DUMMYFUNCTION("""COMPUTED_VALUE"""),44890.9583333333)</f>
        <v>44890.958333333299</v>
      </c>
      <c r="E149" s="1">
        <f ca="1">IFERROR(__xludf.DUMMYFUNCTION("""COMPUTED_VALUE"""),0.109266629376525)</f>
        <v>0.109266629376525</v>
      </c>
      <c r="G149" s="2">
        <f ca="1">IFERROR(__xludf.DUMMYFUNCTION("""COMPUTED_VALUE"""),44890.9583333333)</f>
        <v>44890.958333333299</v>
      </c>
      <c r="H149" s="1">
        <f ca="1">IFERROR(__xludf.DUMMYFUNCTION("""COMPUTED_VALUE"""),0.106385890488124)</f>
        <v>0.106385890488124</v>
      </c>
      <c r="J149" s="2">
        <f ca="1">IFERROR(__xludf.DUMMYFUNCTION("""COMPUTED_VALUE"""),44891.9583333333)</f>
        <v>44891.958333333299</v>
      </c>
      <c r="K149" s="1">
        <f ca="1">IFERROR(__xludf.DUMMYFUNCTION("""COMPUTED_VALUE"""),0.157391239827939)</f>
        <v>0.15739123982793901</v>
      </c>
      <c r="M149" s="2">
        <f ca="1">IFERROR(__xludf.DUMMYFUNCTION("""COMPUTED_VALUE"""),44892.9583333333)</f>
        <v>44892.958333333299</v>
      </c>
      <c r="N149" s="1">
        <f ca="1">IFERROR(__xludf.DUMMYFUNCTION("""COMPUTED_VALUE"""),0.126007723658073)</f>
        <v>0.126007723658073</v>
      </c>
    </row>
    <row r="150" spans="1:14" ht="13.2" x14ac:dyDescent="0.25">
      <c r="A150" s="2">
        <v>44780.958333333336</v>
      </c>
      <c r="B150" s="1">
        <v>6.8140793660805388E-2</v>
      </c>
      <c r="D150" s="2">
        <f ca="1">IFERROR(__xludf.DUMMYFUNCTION("""COMPUTED_VALUE"""),44891.9583333333)</f>
        <v>44891.958333333299</v>
      </c>
      <c r="E150" s="1">
        <f ca="1">IFERROR(__xludf.DUMMYFUNCTION("""COMPUTED_VALUE"""),0.159878904523824)</f>
        <v>0.159878904523824</v>
      </c>
      <c r="G150" s="2">
        <f ca="1">IFERROR(__xludf.DUMMYFUNCTION("""COMPUTED_VALUE"""),44891.9583333333)</f>
        <v>44891.958333333299</v>
      </c>
      <c r="H150" s="1">
        <f ca="1">IFERROR(__xludf.DUMMYFUNCTION("""COMPUTED_VALUE"""),0.15679790911538)</f>
        <v>0.15679790911538</v>
      </c>
      <c r="J150" s="2">
        <f ca="1">IFERROR(__xludf.DUMMYFUNCTION("""COMPUTED_VALUE"""),44892.9583333333)</f>
        <v>44892.958333333299</v>
      </c>
      <c r="K150" s="1">
        <f ca="1">IFERROR(__xludf.DUMMYFUNCTION("""COMPUTED_VALUE"""),0.159632738826421)</f>
        <v>0.15963273882642101</v>
      </c>
      <c r="M150" s="2">
        <f ca="1">IFERROR(__xludf.DUMMYFUNCTION("""COMPUTED_VALUE"""),44893.9583333333)</f>
        <v>44893.958333333299</v>
      </c>
      <c r="N150" s="1">
        <f ca="1">IFERROR(__xludf.DUMMYFUNCTION("""COMPUTED_VALUE"""),0.0940706543639797)</f>
        <v>9.4070654363979697E-2</v>
      </c>
    </row>
    <row r="151" spans="1:14" ht="13.2" x14ac:dyDescent="0.25">
      <c r="A151" s="2">
        <v>44781.958333333336</v>
      </c>
      <c r="B151" s="1">
        <v>0.17300996518744882</v>
      </c>
      <c r="D151" s="2">
        <f ca="1">IFERROR(__xludf.DUMMYFUNCTION("""COMPUTED_VALUE"""),44892.9583333333)</f>
        <v>44892.958333333299</v>
      </c>
      <c r="E151" s="1">
        <f ca="1">IFERROR(__xludf.DUMMYFUNCTION("""COMPUTED_VALUE"""),0.181070363714985)</f>
        <v>0.181070363714985</v>
      </c>
      <c r="G151" s="2">
        <f ca="1">IFERROR(__xludf.DUMMYFUNCTION("""COMPUTED_VALUE"""),44892.9583333333)</f>
        <v>44892.958333333299</v>
      </c>
      <c r="H151" s="1">
        <f ca="1">IFERROR(__xludf.DUMMYFUNCTION("""COMPUTED_VALUE"""),0.151947035444943)</f>
        <v>0.15194703544494301</v>
      </c>
      <c r="J151" s="2">
        <f ca="1">IFERROR(__xludf.DUMMYFUNCTION("""COMPUTED_VALUE"""),44893.9583333333)</f>
        <v>44893.958333333299</v>
      </c>
      <c r="K151" s="1">
        <f ca="1">IFERROR(__xludf.DUMMYFUNCTION("""COMPUTED_VALUE"""),0.0993675951086428)</f>
        <v>9.9367595108642806E-2</v>
      </c>
      <c r="M151" s="2">
        <f ca="1">IFERROR(__xludf.DUMMYFUNCTION("""COMPUTED_VALUE"""),44894.9583333333)</f>
        <v>44894.958333333299</v>
      </c>
      <c r="N151" s="1">
        <f ca="1">IFERROR(__xludf.DUMMYFUNCTION("""COMPUTED_VALUE"""),0.151507140100349)</f>
        <v>0.15150714010034899</v>
      </c>
    </row>
    <row r="152" spans="1:14" ht="13.2" x14ac:dyDescent="0.25">
      <c r="A152" s="2">
        <v>44779.958333333336</v>
      </c>
      <c r="B152" s="1">
        <v>7.1022700926759649E-2</v>
      </c>
      <c r="D152" s="2">
        <f ca="1">IFERROR(__xludf.DUMMYFUNCTION("""COMPUTED_VALUE"""),44893.9583333333)</f>
        <v>44893.958333333299</v>
      </c>
      <c r="E152" s="1">
        <f ca="1">IFERROR(__xludf.DUMMYFUNCTION("""COMPUTED_VALUE"""),0.128471991353228)</f>
        <v>0.12847199135322801</v>
      </c>
      <c r="G152" s="2">
        <f ca="1">IFERROR(__xludf.DUMMYFUNCTION("""COMPUTED_VALUE"""),44893.9583333333)</f>
        <v>44893.958333333299</v>
      </c>
      <c r="H152" s="1">
        <f ca="1">IFERROR(__xludf.DUMMYFUNCTION("""COMPUTED_VALUE"""),0.103560279921953)</f>
        <v>0.10356027992195301</v>
      </c>
      <c r="J152" s="2">
        <f ca="1">IFERROR(__xludf.DUMMYFUNCTION("""COMPUTED_VALUE"""),44894.9583333333)</f>
        <v>44894.958333333299</v>
      </c>
      <c r="K152" s="3">
        <f ca="1">IFERROR(__xludf.DUMMYFUNCTION("""COMPUTED_VALUE"""),0.135558512878097)</f>
        <v>0.135558512878097</v>
      </c>
      <c r="M152" s="2">
        <f ca="1">IFERROR(__xludf.DUMMYFUNCTION("""COMPUTED_VALUE"""),44895.9583333333)</f>
        <v>44895.958333333299</v>
      </c>
      <c r="N152" s="1">
        <f ca="1">IFERROR(__xludf.DUMMYFUNCTION("""COMPUTED_VALUE"""),0.138113452924097)</f>
        <v>0.13811345292409699</v>
      </c>
    </row>
    <row r="153" spans="1:14" ht="13.2" x14ac:dyDescent="0.25">
      <c r="A153" s="2">
        <v>44780.958333333336</v>
      </c>
      <c r="B153" s="1">
        <v>5.96207825362692E-2</v>
      </c>
      <c r="D153" s="2">
        <f ca="1">IFERROR(__xludf.DUMMYFUNCTION("""COMPUTED_VALUE"""),44894.9583333333)</f>
        <v>44894.958333333299</v>
      </c>
      <c r="E153" s="1">
        <f ca="1">IFERROR(__xludf.DUMMYFUNCTION("""COMPUTED_VALUE"""),0.0850471148315408)</f>
        <v>8.5047114831540802E-2</v>
      </c>
      <c r="G153" s="2">
        <f ca="1">IFERROR(__xludf.DUMMYFUNCTION("""COMPUTED_VALUE"""),44894.9583333333)</f>
        <v>44894.958333333299</v>
      </c>
      <c r="H153" s="1">
        <f ca="1">IFERROR(__xludf.DUMMYFUNCTION("""COMPUTED_VALUE"""),0.12880455408667)</f>
        <v>0.12880455408666999</v>
      </c>
      <c r="J153" s="2">
        <f ca="1">IFERROR(__xludf.DUMMYFUNCTION("""COMPUTED_VALUE"""),44895.9583333333)</f>
        <v>44895.958333333299</v>
      </c>
      <c r="K153" s="1">
        <f ca="1">IFERROR(__xludf.DUMMYFUNCTION("""COMPUTED_VALUE"""),0.14490542884299)</f>
        <v>0.14490542884298999</v>
      </c>
      <c r="M153" s="2">
        <f ca="1">IFERROR(__xludf.DUMMYFUNCTION("""COMPUTED_VALUE"""),44896.9583333333)</f>
        <v>44896.958333333299</v>
      </c>
      <c r="N153" s="1">
        <f ca="1">IFERROR(__xludf.DUMMYFUNCTION("""COMPUTED_VALUE"""),0.08629113101619)</f>
        <v>8.6291131016190001E-2</v>
      </c>
    </row>
    <row r="154" spans="1:14" ht="13.2" x14ac:dyDescent="0.25">
      <c r="A154" s="2">
        <v>44781.958333333336</v>
      </c>
      <c r="B154" s="1">
        <v>0.16064334626292556</v>
      </c>
      <c r="D154" s="2">
        <f ca="1">IFERROR(__xludf.DUMMYFUNCTION("""COMPUTED_VALUE"""),44895.9583333333)</f>
        <v>44895.958333333299</v>
      </c>
      <c r="E154" s="1">
        <f ca="1">IFERROR(__xludf.DUMMYFUNCTION("""COMPUTED_VALUE"""),0.0937882203906017)</f>
        <v>9.3788220390601695E-2</v>
      </c>
      <c r="G154" s="2">
        <f ca="1">IFERROR(__xludf.DUMMYFUNCTION("""COMPUTED_VALUE"""),44895.9583333333)</f>
        <v>44895.958333333299</v>
      </c>
      <c r="H154" s="1">
        <f ca="1">IFERROR(__xludf.DUMMYFUNCTION("""COMPUTED_VALUE"""),0.111631793505854)</f>
        <v>0.111631793505854</v>
      </c>
      <c r="J154" s="2">
        <f ca="1">IFERROR(__xludf.DUMMYFUNCTION("""COMPUTED_VALUE"""),44896.9583333333)</f>
        <v>44896.958333333299</v>
      </c>
      <c r="K154" s="1">
        <f ca="1">IFERROR(__xludf.DUMMYFUNCTION("""COMPUTED_VALUE"""),0.0753283849411294)</f>
        <v>7.5328384941129395E-2</v>
      </c>
      <c r="M154" s="2">
        <f ca="1">IFERROR(__xludf.DUMMYFUNCTION("""COMPUTED_VALUE"""),44897.9583333333)</f>
        <v>44897.958333333299</v>
      </c>
      <c r="N154" s="1">
        <f ca="1">IFERROR(__xludf.DUMMYFUNCTION("""COMPUTED_VALUE"""),0.0707399813627021)</f>
        <v>7.0739981362702098E-2</v>
      </c>
    </row>
    <row r="155" spans="1:14" ht="13.2" x14ac:dyDescent="0.25">
      <c r="A155" s="2">
        <v>44782.958333333336</v>
      </c>
      <c r="B155" s="1">
        <v>0.17467635422798319</v>
      </c>
      <c r="D155" s="2">
        <f ca="1">IFERROR(__xludf.DUMMYFUNCTION("""COMPUTED_VALUE"""),44896.9583333333)</f>
        <v>44896.958333333299</v>
      </c>
      <c r="E155" s="1">
        <f ca="1">IFERROR(__xludf.DUMMYFUNCTION("""COMPUTED_VALUE"""),0.116455145808605)</f>
        <v>0.116455145808605</v>
      </c>
      <c r="G155" s="2">
        <f ca="1">IFERROR(__xludf.DUMMYFUNCTION("""COMPUTED_VALUE"""),44896.9583333333)</f>
        <v>44896.958333333299</v>
      </c>
      <c r="H155" s="1">
        <f ca="1">IFERROR(__xludf.DUMMYFUNCTION("""COMPUTED_VALUE"""),0.848101135364884)</f>
        <v>0.84810113536488396</v>
      </c>
      <c r="J155" s="2">
        <f ca="1">IFERROR(__xludf.DUMMYFUNCTION("""COMPUTED_VALUE"""),44897.9583333333)</f>
        <v>44897.958333333299</v>
      </c>
      <c r="K155" s="1">
        <f ca="1">IFERROR(__xludf.DUMMYFUNCTION("""COMPUTED_VALUE"""),1.07462403613132)</f>
        <v>1.07462403613132</v>
      </c>
      <c r="M155" s="2">
        <f ca="1">IFERROR(__xludf.DUMMYFUNCTION("""COMPUTED_VALUE"""),44898.9583333333)</f>
        <v>44898.958333333299</v>
      </c>
      <c r="N155" s="1">
        <f ca="1">IFERROR(__xludf.DUMMYFUNCTION("""COMPUTED_VALUE"""),0.749549946255669)</f>
        <v>0.74954994625566895</v>
      </c>
    </row>
    <row r="156" spans="1:14" ht="13.2" x14ac:dyDescent="0.25">
      <c r="A156" s="2">
        <v>44780.958333333336</v>
      </c>
      <c r="B156" s="1">
        <v>0.12910214113969859</v>
      </c>
      <c r="D156" s="2">
        <f ca="1">IFERROR(__xludf.DUMMYFUNCTION("""COMPUTED_VALUE"""),44897.9583333333)</f>
        <v>44897.958333333299</v>
      </c>
      <c r="E156" s="1">
        <f ca="1">IFERROR(__xludf.DUMMYFUNCTION("""COMPUTED_VALUE"""),0.123678375459328)</f>
        <v>0.123678375459328</v>
      </c>
      <c r="G156" s="2">
        <f ca="1">IFERROR(__xludf.DUMMYFUNCTION("""COMPUTED_VALUE"""),44897.9583333333)</f>
        <v>44897.958333333299</v>
      </c>
      <c r="H156" s="1">
        <f ca="1">IFERROR(__xludf.DUMMYFUNCTION("""COMPUTED_VALUE"""),0.185017257184734)</f>
        <v>0.185017257184734</v>
      </c>
      <c r="J156" s="2">
        <f ca="1">IFERROR(__xludf.DUMMYFUNCTION("""COMPUTED_VALUE"""),44898.9583333333)</f>
        <v>44898.958333333299</v>
      </c>
      <c r="K156" s="1">
        <f ca="1">IFERROR(__xludf.DUMMYFUNCTION("""COMPUTED_VALUE"""),0.284639602375525)</f>
        <v>0.28463960237552499</v>
      </c>
      <c r="M156" s="2">
        <f ca="1">IFERROR(__xludf.DUMMYFUNCTION("""COMPUTED_VALUE"""),44899.9583333333)</f>
        <v>44899.958333333299</v>
      </c>
      <c r="N156" s="1">
        <f ca="1">IFERROR(__xludf.DUMMYFUNCTION("""COMPUTED_VALUE"""),0.203265540879827)</f>
        <v>0.20326554087982701</v>
      </c>
    </row>
    <row r="157" spans="1:14" ht="13.2" x14ac:dyDescent="0.25">
      <c r="A157" s="2">
        <v>44781.958333333336</v>
      </c>
      <c r="B157" s="1">
        <v>0.33664228454352063</v>
      </c>
      <c r="D157" s="2">
        <f ca="1">IFERROR(__xludf.DUMMYFUNCTION("""COMPUTED_VALUE"""),44898.9583333333)</f>
        <v>44898.958333333299</v>
      </c>
      <c r="E157" s="1">
        <f ca="1">IFERROR(__xludf.DUMMYFUNCTION("""COMPUTED_VALUE"""),0.139458254427094)</f>
        <v>0.139458254427094</v>
      </c>
      <c r="G157" s="2">
        <f ca="1">IFERROR(__xludf.DUMMYFUNCTION("""COMPUTED_VALUE"""),44898.9583333333)</f>
        <v>44898.958333333299</v>
      </c>
      <c r="H157" s="1">
        <f ca="1">IFERROR(__xludf.DUMMYFUNCTION("""COMPUTED_VALUE"""),0.231441924429472)</f>
        <v>0.23144192442947201</v>
      </c>
      <c r="J157" s="2">
        <f ca="1">IFERROR(__xludf.DUMMYFUNCTION("""COMPUTED_VALUE"""),44899.9583333333)</f>
        <v>44899.958333333299</v>
      </c>
      <c r="K157" s="1">
        <f ca="1">IFERROR(__xludf.DUMMYFUNCTION("""COMPUTED_VALUE"""),0.14095877969247)</f>
        <v>0.14095877969247</v>
      </c>
      <c r="M157" s="2">
        <f ca="1">IFERROR(__xludf.DUMMYFUNCTION("""COMPUTED_VALUE"""),44900.9583333333)</f>
        <v>44900.958333333299</v>
      </c>
      <c r="N157" s="1">
        <f ca="1">IFERROR(__xludf.DUMMYFUNCTION("""COMPUTED_VALUE"""),0.0986356780815969)</f>
        <v>9.86356780815969E-2</v>
      </c>
    </row>
    <row r="158" spans="1:14" ht="13.2" x14ac:dyDescent="0.25">
      <c r="A158" s="2">
        <v>44782.958333333336</v>
      </c>
      <c r="B158" s="1">
        <v>0.33869707195824655</v>
      </c>
      <c r="D158" s="2">
        <f ca="1">IFERROR(__xludf.DUMMYFUNCTION("""COMPUTED_VALUE"""),44899.9583333333)</f>
        <v>44899.958333333299</v>
      </c>
      <c r="E158" s="1">
        <f ca="1">IFERROR(__xludf.DUMMYFUNCTION("""COMPUTED_VALUE"""),0.0720432678282253)</f>
        <v>7.2043267828225302E-2</v>
      </c>
      <c r="G158" s="2">
        <f ca="1">IFERROR(__xludf.DUMMYFUNCTION("""COMPUTED_VALUE"""),44899.9583333333)</f>
        <v>44899.958333333299</v>
      </c>
      <c r="H158" s="1">
        <f ca="1">IFERROR(__xludf.DUMMYFUNCTION("""COMPUTED_VALUE"""),0.10094739116337)</f>
        <v>0.10094739116337</v>
      </c>
      <c r="J158" s="2">
        <f ca="1">IFERROR(__xludf.DUMMYFUNCTION("""COMPUTED_VALUE"""),44900.9583333333)</f>
        <v>44900.958333333299</v>
      </c>
      <c r="K158" s="1">
        <f ca="1">IFERROR(__xludf.DUMMYFUNCTION("""COMPUTED_VALUE"""),0.073870175142435)</f>
        <v>7.3870175142435004E-2</v>
      </c>
      <c r="M158" s="2">
        <f ca="1">IFERROR(__xludf.DUMMYFUNCTION("""COMPUTED_VALUE"""),44901.9583333333)</f>
        <v>44901.958333333299</v>
      </c>
      <c r="N158" s="1">
        <f ca="1">IFERROR(__xludf.DUMMYFUNCTION("""COMPUTED_VALUE"""),0.0786017478064979)</f>
        <v>7.8601747806497896E-2</v>
      </c>
    </row>
    <row r="159" spans="1:14" ht="13.2" x14ac:dyDescent="0.25">
      <c r="A159" s="2">
        <v>44783.958333333336</v>
      </c>
      <c r="B159" s="1">
        <v>0.33410391735731965</v>
      </c>
      <c r="D159" s="2">
        <f ca="1">IFERROR(__xludf.DUMMYFUNCTION("""COMPUTED_VALUE"""),44900.9583333333)</f>
        <v>44900.958333333299</v>
      </c>
      <c r="E159" s="1">
        <f ca="1">IFERROR(__xludf.DUMMYFUNCTION("""COMPUTED_VALUE"""),0.0727088918299278)</f>
        <v>7.2708891829927805E-2</v>
      </c>
      <c r="G159" s="2">
        <f ca="1">IFERROR(__xludf.DUMMYFUNCTION("""COMPUTED_VALUE"""),44900.9583333333)</f>
        <v>44900.958333333299</v>
      </c>
      <c r="H159" s="1">
        <f ca="1">IFERROR(__xludf.DUMMYFUNCTION("""COMPUTED_VALUE"""),0.0620567930004508)</f>
        <v>6.2056793000450798E-2</v>
      </c>
      <c r="J159" s="2">
        <f ca="1">IFERROR(__xludf.DUMMYFUNCTION("""COMPUTED_VALUE"""),44901.9583333333)</f>
        <v>44901.958333333299</v>
      </c>
      <c r="K159" s="1">
        <f ca="1">IFERROR(__xludf.DUMMYFUNCTION("""COMPUTED_VALUE"""),0.0764208070000875)</f>
        <v>7.6420807000087507E-2</v>
      </c>
      <c r="M159" s="2">
        <f ca="1">IFERROR(__xludf.DUMMYFUNCTION("""COMPUTED_VALUE"""),44902.9583333333)</f>
        <v>44902.958333333299</v>
      </c>
      <c r="N159" s="1">
        <f ca="1">IFERROR(__xludf.DUMMYFUNCTION("""COMPUTED_VALUE"""),0.122738453080113)</f>
        <v>0.122738453080113</v>
      </c>
    </row>
    <row r="160" spans="1:14" ht="13.2" x14ac:dyDescent="0.25">
      <c r="A160" s="2">
        <v>44781.958333333336</v>
      </c>
      <c r="B160" s="1">
        <v>0.17170054949967797</v>
      </c>
      <c r="D160" s="2">
        <f ca="1">IFERROR(__xludf.DUMMYFUNCTION("""COMPUTED_VALUE"""),44901.9583333333)</f>
        <v>44901.958333333299</v>
      </c>
      <c r="E160" s="1">
        <f ca="1">IFERROR(__xludf.DUMMYFUNCTION("""COMPUTED_VALUE"""),0.0742303316002692)</f>
        <v>7.4230331600269206E-2</v>
      </c>
      <c r="G160" s="2">
        <f ca="1">IFERROR(__xludf.DUMMYFUNCTION("""COMPUTED_VALUE"""),44901.9583333333)</f>
        <v>44901.958333333299</v>
      </c>
      <c r="H160" s="1">
        <f ca="1">IFERROR(__xludf.DUMMYFUNCTION("""COMPUTED_VALUE"""),0.114342963895858)</f>
        <v>0.114342963895858</v>
      </c>
      <c r="J160" s="2">
        <f ca="1">IFERROR(__xludf.DUMMYFUNCTION("""COMPUTED_VALUE"""),44902.9583333333)</f>
        <v>44902.958333333299</v>
      </c>
      <c r="K160" s="1">
        <f ca="1">IFERROR(__xludf.DUMMYFUNCTION("""COMPUTED_VALUE"""),0.195455444184353)</f>
        <v>0.19545544418435301</v>
      </c>
      <c r="M160" s="2">
        <f ca="1">IFERROR(__xludf.DUMMYFUNCTION("""COMPUTED_VALUE"""),44903.9583333333)</f>
        <v>44903.958333333299</v>
      </c>
      <c r="N160" s="1">
        <f ca="1">IFERROR(__xludf.DUMMYFUNCTION("""COMPUTED_VALUE"""),0.167588993089038)</f>
        <v>0.16758899308903799</v>
      </c>
    </row>
    <row r="161" spans="1:14" ht="13.2" x14ac:dyDescent="0.25">
      <c r="A161" s="2">
        <v>44782.958333333336</v>
      </c>
      <c r="B161" s="1">
        <v>0.20604540618662434</v>
      </c>
      <c r="D161" s="2">
        <f ca="1">IFERROR(__xludf.DUMMYFUNCTION("""COMPUTED_VALUE"""),44902.9583333333)</f>
        <v>44902.958333333299</v>
      </c>
      <c r="E161" s="1">
        <f ca="1">IFERROR(__xludf.DUMMYFUNCTION("""COMPUTED_VALUE"""),0.0719356825756839)</f>
        <v>7.1935682575683904E-2</v>
      </c>
      <c r="G161" s="2">
        <f ca="1">IFERROR(__xludf.DUMMYFUNCTION("""COMPUTED_VALUE"""),44902.9583333333)</f>
        <v>44902.958333333299</v>
      </c>
      <c r="H161" s="1">
        <f ca="1">IFERROR(__xludf.DUMMYFUNCTION("""COMPUTED_VALUE"""),0.0929153088996517)</f>
        <v>9.2915308899651702E-2</v>
      </c>
      <c r="J161" s="2">
        <f ca="1">IFERROR(__xludf.DUMMYFUNCTION("""COMPUTED_VALUE"""),44903.9583333333)</f>
        <v>44903.958333333299</v>
      </c>
      <c r="K161" s="1">
        <f ca="1">IFERROR(__xludf.DUMMYFUNCTION("""COMPUTED_VALUE"""),0.114692240117225)</f>
        <v>0.11469224011722499</v>
      </c>
      <c r="M161" s="2">
        <f ca="1">IFERROR(__xludf.DUMMYFUNCTION("""COMPUTED_VALUE"""),44904.9583333333)</f>
        <v>44904.958333333299</v>
      </c>
      <c r="N161" s="1">
        <f ca="1">IFERROR(__xludf.DUMMYFUNCTION("""COMPUTED_VALUE"""),0.109829822843406)</f>
        <v>0.10982982284340601</v>
      </c>
    </row>
    <row r="162" spans="1:14" ht="13.2" x14ac:dyDescent="0.25">
      <c r="A162" s="2">
        <v>44783.958333333336</v>
      </c>
      <c r="B162" s="1">
        <v>0.24570137208200171</v>
      </c>
      <c r="D162" s="2">
        <f ca="1">IFERROR(__xludf.DUMMYFUNCTION("""COMPUTED_VALUE"""),44903.9583333333)</f>
        <v>44903.958333333299</v>
      </c>
      <c r="E162" s="1">
        <f ca="1">IFERROR(__xludf.DUMMYFUNCTION("""COMPUTED_VALUE"""),0.0594748070121205)</f>
        <v>5.9474807012120497E-2</v>
      </c>
      <c r="G162" s="2">
        <f ca="1">IFERROR(__xludf.DUMMYFUNCTION("""COMPUTED_VALUE"""),44903.9583333333)</f>
        <v>44903.958333333299</v>
      </c>
      <c r="H162" s="1">
        <f ca="1">IFERROR(__xludf.DUMMYFUNCTION("""COMPUTED_VALUE"""),0.113945110983434)</f>
        <v>0.113945110983434</v>
      </c>
      <c r="J162" s="2">
        <f ca="1">IFERROR(__xludf.DUMMYFUNCTION("""COMPUTED_VALUE"""),44904.9583333333)</f>
        <v>44904.958333333299</v>
      </c>
      <c r="K162" s="1">
        <f ca="1">IFERROR(__xludf.DUMMYFUNCTION("""COMPUTED_VALUE"""),0.131026083945904)</f>
        <v>0.13102608394590401</v>
      </c>
      <c r="M162" s="2">
        <f ca="1">IFERROR(__xludf.DUMMYFUNCTION("""COMPUTED_VALUE"""),44905.9583333333)</f>
        <v>44905.958333333299</v>
      </c>
      <c r="N162" s="1">
        <f ca="1">IFERROR(__xludf.DUMMYFUNCTION("""COMPUTED_VALUE"""),0.116086609203362)</f>
        <v>0.116086609203362</v>
      </c>
    </row>
    <row r="163" spans="1:14" ht="13.2" x14ac:dyDescent="0.25">
      <c r="A163" s="2">
        <v>44784.958333333336</v>
      </c>
      <c r="B163" s="1">
        <v>0.31472664122306876</v>
      </c>
      <c r="D163" s="2">
        <f ca="1">IFERROR(__xludf.DUMMYFUNCTION("""COMPUTED_VALUE"""),44904.9583333333)</f>
        <v>44904.958333333299</v>
      </c>
      <c r="E163" s="1">
        <f ca="1">IFERROR(__xludf.DUMMYFUNCTION("""COMPUTED_VALUE"""),0.0511209576421821)</f>
        <v>5.1120957642182101E-2</v>
      </c>
      <c r="G163" s="2">
        <f ca="1">IFERROR(__xludf.DUMMYFUNCTION("""COMPUTED_VALUE"""),44904.9583333333)</f>
        <v>44904.958333333299</v>
      </c>
      <c r="H163" s="1">
        <f ca="1">IFERROR(__xludf.DUMMYFUNCTION("""COMPUTED_VALUE"""),0.0837198850696173)</f>
        <v>8.3719885069617306E-2</v>
      </c>
      <c r="J163" s="2">
        <f ca="1">IFERROR(__xludf.DUMMYFUNCTION("""COMPUTED_VALUE"""),44905.9583333333)</f>
        <v>44905.958333333299</v>
      </c>
      <c r="K163" s="1">
        <f ca="1">IFERROR(__xludf.DUMMYFUNCTION("""COMPUTED_VALUE"""),0.0971730993657046)</f>
        <v>9.7173099365704604E-2</v>
      </c>
      <c r="M163" s="2">
        <f ca="1">IFERROR(__xludf.DUMMYFUNCTION("""COMPUTED_VALUE"""),44906.9583333333)</f>
        <v>44906.958333333299</v>
      </c>
      <c r="N163" s="1">
        <f ca="1">IFERROR(__xludf.DUMMYFUNCTION("""COMPUTED_VALUE"""),0.0805372896700456)</f>
        <v>8.05372896700456E-2</v>
      </c>
    </row>
    <row r="164" spans="1:14" ht="13.2" x14ac:dyDescent="0.25">
      <c r="A164" s="2">
        <v>44782.958333333336</v>
      </c>
      <c r="B164" s="1">
        <v>5.4862229428827784E-2</v>
      </c>
      <c r="D164" s="2">
        <f ca="1">IFERROR(__xludf.DUMMYFUNCTION("""COMPUTED_VALUE"""),44905.9583333333)</f>
        <v>44905.958333333299</v>
      </c>
      <c r="E164" s="1">
        <f ca="1">IFERROR(__xludf.DUMMYFUNCTION("""COMPUTED_VALUE"""),0.0608003985946382)</f>
        <v>6.0800398594638198E-2</v>
      </c>
      <c r="G164" s="2">
        <f ca="1">IFERROR(__xludf.DUMMYFUNCTION("""COMPUTED_VALUE"""),44905.9583333333)</f>
        <v>44905.958333333299</v>
      </c>
      <c r="H164" s="1">
        <f ca="1">IFERROR(__xludf.DUMMYFUNCTION("""COMPUTED_VALUE"""),0.0642027249808713)</f>
        <v>6.4202724980871304E-2</v>
      </c>
      <c r="J164" s="2">
        <f ca="1">IFERROR(__xludf.DUMMYFUNCTION("""COMPUTED_VALUE"""),44906.9583333333)</f>
        <v>44906.958333333299</v>
      </c>
      <c r="K164" s="1">
        <f ca="1">IFERROR(__xludf.DUMMYFUNCTION("""COMPUTED_VALUE"""),0.0760051769156072)</f>
        <v>7.6005176915607195E-2</v>
      </c>
      <c r="M164" s="2">
        <f ca="1">IFERROR(__xludf.DUMMYFUNCTION("""COMPUTED_VALUE"""),44907.9583333333)</f>
        <v>44907.958333333299</v>
      </c>
      <c r="N164" s="1">
        <f ca="1">IFERROR(__xludf.DUMMYFUNCTION("""COMPUTED_VALUE"""),0.158740305224516)</f>
        <v>0.15874030522451599</v>
      </c>
    </row>
    <row r="165" spans="1:14" ht="13.2" x14ac:dyDescent="0.25">
      <c r="A165" s="2">
        <v>44783.958333333336</v>
      </c>
      <c r="B165" s="1">
        <v>0.10810142370933788</v>
      </c>
      <c r="D165" s="2">
        <f ca="1">IFERROR(__xludf.DUMMYFUNCTION("""COMPUTED_VALUE"""),44906.9583333333)</f>
        <v>44906.958333333299</v>
      </c>
      <c r="E165" s="1">
        <f ca="1">IFERROR(__xludf.DUMMYFUNCTION("""COMPUTED_VALUE"""),0.0621571286645521)</f>
        <v>6.21571286645521E-2</v>
      </c>
      <c r="G165" s="2">
        <f ca="1">IFERROR(__xludf.DUMMYFUNCTION("""COMPUTED_VALUE"""),44906.9583333333)</f>
        <v>44906.958333333299</v>
      </c>
      <c r="H165" s="1">
        <f ca="1">IFERROR(__xludf.DUMMYFUNCTION("""COMPUTED_VALUE"""),0.109806245780786)</f>
        <v>0.109806245780786</v>
      </c>
      <c r="J165" s="2">
        <f ca="1">IFERROR(__xludf.DUMMYFUNCTION("""COMPUTED_VALUE"""),44907.9583333333)</f>
        <v>44907.958333333299</v>
      </c>
      <c r="K165" s="1">
        <f ca="1">IFERROR(__xludf.DUMMYFUNCTION("""COMPUTED_VALUE"""),0.170925217970107)</f>
        <v>0.17092521797010701</v>
      </c>
      <c r="M165" s="2">
        <f ca="1">IFERROR(__xludf.DUMMYFUNCTION("""COMPUTED_VALUE"""),44908.9583333333)</f>
        <v>44908.958333333299</v>
      </c>
      <c r="N165" s="1">
        <f ca="1">IFERROR(__xludf.DUMMYFUNCTION("""COMPUTED_VALUE"""),0.098375791768493)</f>
        <v>9.8375791768492996E-2</v>
      </c>
    </row>
    <row r="166" spans="1:14" ht="13.2" x14ac:dyDescent="0.25">
      <c r="A166" s="2">
        <v>44784.958333333336</v>
      </c>
      <c r="B166" s="1">
        <v>0.20920929214318773</v>
      </c>
      <c r="D166" s="2">
        <f ca="1">IFERROR(__xludf.DUMMYFUNCTION("""COMPUTED_VALUE"""),44907.9583333333)</f>
        <v>44907.958333333299</v>
      </c>
      <c r="E166" s="1">
        <f ca="1">IFERROR(__xludf.DUMMYFUNCTION("""COMPUTED_VALUE"""),0.171661801680308)</f>
        <v>0.17166180168030801</v>
      </c>
      <c r="G166" s="2">
        <f ca="1">IFERROR(__xludf.DUMMYFUNCTION("""COMPUTED_VALUE"""),44907.9583333333)</f>
        <v>44907.958333333299</v>
      </c>
      <c r="H166" s="1">
        <f ca="1">IFERROR(__xludf.DUMMYFUNCTION("""COMPUTED_VALUE"""),0.220388551896188)</f>
        <v>0.220388551896188</v>
      </c>
      <c r="J166" s="2">
        <f ca="1">IFERROR(__xludf.DUMMYFUNCTION("""COMPUTED_VALUE"""),44908.9583333333)</f>
        <v>44908.958333333299</v>
      </c>
      <c r="K166" s="1">
        <f ca="1">IFERROR(__xludf.DUMMYFUNCTION("""COMPUTED_VALUE"""),0.177022292513806)</f>
        <v>0.177022292513806</v>
      </c>
      <c r="M166" s="2">
        <f ca="1">IFERROR(__xludf.DUMMYFUNCTION("""COMPUTED_VALUE"""),44909.9583333333)</f>
        <v>44909.958333333299</v>
      </c>
      <c r="N166" s="1">
        <f ca="1">IFERROR(__xludf.DUMMYFUNCTION("""COMPUTED_VALUE"""),0.212573185206936)</f>
        <v>0.21257318520693599</v>
      </c>
    </row>
    <row r="167" spans="1:14" ht="13.2" x14ac:dyDescent="0.25">
      <c r="A167" s="2">
        <v>44785.958333333336</v>
      </c>
      <c r="B167" s="1">
        <v>0.20639056480026718</v>
      </c>
      <c r="D167" s="2">
        <f ca="1">IFERROR(__xludf.DUMMYFUNCTION("""COMPUTED_VALUE"""),44908.9583333333)</f>
        <v>44908.958333333299</v>
      </c>
      <c r="E167" s="1">
        <f ca="1">IFERROR(__xludf.DUMMYFUNCTION("""COMPUTED_VALUE"""),0.103810198400911)</f>
        <v>0.10381019840091101</v>
      </c>
      <c r="G167" s="2">
        <f ca="1">IFERROR(__xludf.DUMMYFUNCTION("""COMPUTED_VALUE"""),44908.9583333333)</f>
        <v>44908.958333333299</v>
      </c>
      <c r="H167" s="1">
        <f ca="1">IFERROR(__xludf.DUMMYFUNCTION("""COMPUTED_VALUE"""),0.117067283191478)</f>
        <v>0.11706728319147799</v>
      </c>
      <c r="J167" s="2">
        <f ca="1">IFERROR(__xludf.DUMMYFUNCTION("""COMPUTED_VALUE"""),44909.9583333333)</f>
        <v>44909.958333333299</v>
      </c>
      <c r="K167" s="1">
        <f ca="1">IFERROR(__xludf.DUMMYFUNCTION("""COMPUTED_VALUE"""),0.170188202778836)</f>
        <v>0.17018820277883601</v>
      </c>
      <c r="M167" s="2">
        <f ca="1">IFERROR(__xludf.DUMMYFUNCTION("""COMPUTED_VALUE"""),44910.9583333333)</f>
        <v>44910.958333333299</v>
      </c>
      <c r="N167" s="1">
        <f ca="1">IFERROR(__xludf.DUMMYFUNCTION("""COMPUTED_VALUE"""),0.177668946696168)</f>
        <v>0.17766894669616801</v>
      </c>
    </row>
    <row r="168" spans="1:14" ht="13.2" x14ac:dyDescent="0.25">
      <c r="A168" s="2">
        <v>44783.958333333336</v>
      </c>
      <c r="B168" s="1">
        <v>0.11628071765491678</v>
      </c>
      <c r="D168" s="2">
        <f ca="1">IFERROR(__xludf.DUMMYFUNCTION("""COMPUTED_VALUE"""),44909.9583333333)</f>
        <v>44909.958333333299</v>
      </c>
      <c r="E168" s="1">
        <f ca="1">IFERROR(__xludf.DUMMYFUNCTION("""COMPUTED_VALUE"""),0.131204497986676)</f>
        <v>0.13120449798667599</v>
      </c>
      <c r="G168" s="2">
        <f ca="1">IFERROR(__xludf.DUMMYFUNCTION("""COMPUTED_VALUE"""),44909.9583333333)</f>
        <v>44909.958333333299</v>
      </c>
      <c r="H168" s="1">
        <f ca="1">IFERROR(__xludf.DUMMYFUNCTION("""COMPUTED_VALUE"""),0.198094127203316)</f>
        <v>0.19809412720331601</v>
      </c>
      <c r="J168" s="2">
        <f ca="1">IFERROR(__xludf.DUMMYFUNCTION("""COMPUTED_VALUE"""),44910.9583333333)</f>
        <v>44910.958333333299</v>
      </c>
      <c r="K168" s="1">
        <f ca="1">IFERROR(__xludf.DUMMYFUNCTION("""COMPUTED_VALUE"""),0.221497977244957)</f>
        <v>0.22149797724495701</v>
      </c>
      <c r="M168" s="2">
        <f ca="1">IFERROR(__xludf.DUMMYFUNCTION("""COMPUTED_VALUE"""),44911.9583333333)</f>
        <v>44911.958333333299</v>
      </c>
      <c r="N168" s="1">
        <f ca="1">IFERROR(__xludf.DUMMYFUNCTION("""COMPUTED_VALUE"""),0.236607308064371)</f>
        <v>0.236607308064371</v>
      </c>
    </row>
    <row r="169" spans="1:14" ht="13.2" x14ac:dyDescent="0.25">
      <c r="A169" s="2">
        <v>44784.958333333336</v>
      </c>
      <c r="B169" s="1">
        <v>0.18815218391743535</v>
      </c>
      <c r="D169" s="2">
        <f ca="1">IFERROR(__xludf.DUMMYFUNCTION("""COMPUTED_VALUE"""),44910.9583333333)</f>
        <v>44910.958333333299</v>
      </c>
      <c r="E169" s="1">
        <f ca="1">IFERROR(__xludf.DUMMYFUNCTION("""COMPUTED_VALUE"""),0.160928280111499)</f>
        <v>0.16092828011149901</v>
      </c>
      <c r="G169" s="2">
        <f ca="1">IFERROR(__xludf.DUMMYFUNCTION("""COMPUTED_VALUE"""),44910.9583333333)</f>
        <v>44910.958333333299</v>
      </c>
      <c r="H169" s="1">
        <f ca="1">IFERROR(__xludf.DUMMYFUNCTION("""COMPUTED_VALUE"""),0.221858642226333)</f>
        <v>0.221858642226333</v>
      </c>
      <c r="J169" s="2">
        <f ca="1">IFERROR(__xludf.DUMMYFUNCTION("""COMPUTED_VALUE"""),44911.9583333333)</f>
        <v>44911.958333333299</v>
      </c>
      <c r="K169" s="1">
        <f ca="1">IFERROR(__xludf.DUMMYFUNCTION("""COMPUTED_VALUE"""),0.252826519801865)</f>
        <v>0.25282651980186499</v>
      </c>
      <c r="M169" s="2">
        <f ca="1">IFERROR(__xludf.DUMMYFUNCTION("""COMPUTED_VALUE"""),44912.9583333333)</f>
        <v>44912.958333333299</v>
      </c>
      <c r="N169" s="1">
        <f ca="1">IFERROR(__xludf.DUMMYFUNCTION("""COMPUTED_VALUE"""),0.227081460440496)</f>
        <v>0.22708146044049601</v>
      </c>
    </row>
    <row r="170" spans="1:14" ht="13.2" x14ac:dyDescent="0.25">
      <c r="A170" s="2">
        <v>44785.958333333336</v>
      </c>
      <c r="B170" s="1">
        <v>0.15942310549546251</v>
      </c>
      <c r="D170" s="2">
        <f ca="1">IFERROR(__xludf.DUMMYFUNCTION("""COMPUTED_VALUE"""),44911.9583333333)</f>
        <v>44911.958333333299</v>
      </c>
      <c r="E170" s="1">
        <f ca="1">IFERROR(__xludf.DUMMYFUNCTION("""COMPUTED_VALUE"""),0.107715655645812)</f>
        <v>0.10771565564581199</v>
      </c>
      <c r="G170" s="2">
        <f ca="1">IFERROR(__xludf.DUMMYFUNCTION("""COMPUTED_VALUE"""),44911.9583333333)</f>
        <v>44911.958333333299</v>
      </c>
      <c r="H170" s="1">
        <f ca="1">IFERROR(__xludf.DUMMYFUNCTION("""COMPUTED_VALUE"""),0.258789331742299)</f>
        <v>0.25878933174229901</v>
      </c>
      <c r="J170" s="2">
        <f ca="1">IFERROR(__xludf.DUMMYFUNCTION("""COMPUTED_VALUE"""),44912.9583333333)</f>
        <v>44912.958333333299</v>
      </c>
      <c r="K170" s="1">
        <f ca="1">IFERROR(__xludf.DUMMYFUNCTION("""COMPUTED_VALUE"""),0.259072056847504)</f>
        <v>0.25907205684750401</v>
      </c>
      <c r="M170" s="2">
        <f ca="1">IFERROR(__xludf.DUMMYFUNCTION("""COMPUTED_VALUE"""),44913.9583333333)</f>
        <v>44913.958333333299</v>
      </c>
      <c r="N170" s="1">
        <f ca="1">IFERROR(__xludf.DUMMYFUNCTION("""COMPUTED_VALUE"""),0.206956504128188)</f>
        <v>0.206956504128188</v>
      </c>
    </row>
    <row r="171" spans="1:14" ht="13.2" x14ac:dyDescent="0.25">
      <c r="A171" s="2">
        <v>44786.958333333336</v>
      </c>
      <c r="B171" s="1">
        <v>9.7901582606144177E-2</v>
      </c>
      <c r="D171" s="2">
        <f ca="1">IFERROR(__xludf.DUMMYFUNCTION("""COMPUTED_VALUE"""),44912.9583333333)</f>
        <v>44912.958333333299</v>
      </c>
      <c r="E171" s="1">
        <f ca="1">IFERROR(__xludf.DUMMYFUNCTION("""COMPUTED_VALUE"""),0.0835467507174819)</f>
        <v>8.3546750717481896E-2</v>
      </c>
      <c r="G171" s="2">
        <f ca="1">IFERROR(__xludf.DUMMYFUNCTION("""COMPUTED_VALUE"""),44912.9583333333)</f>
        <v>44912.958333333299</v>
      </c>
      <c r="H171" s="1">
        <f ca="1">IFERROR(__xludf.DUMMYFUNCTION("""COMPUTED_VALUE"""),0.138526149717749)</f>
        <v>0.13852614971774899</v>
      </c>
      <c r="J171" s="2">
        <f ca="1">IFERROR(__xludf.DUMMYFUNCTION("""COMPUTED_VALUE"""),44913.9583333333)</f>
        <v>44913.958333333299</v>
      </c>
      <c r="K171" s="1">
        <f ca="1">IFERROR(__xludf.DUMMYFUNCTION("""COMPUTED_VALUE"""),0.125372708839159)</f>
        <v>0.12537270883915899</v>
      </c>
      <c r="M171" s="2">
        <f ca="1">IFERROR(__xludf.DUMMYFUNCTION("""COMPUTED_VALUE"""),44914.9583333333)</f>
        <v>44914.958333333299</v>
      </c>
      <c r="N171" s="1">
        <f ca="1">IFERROR(__xludf.DUMMYFUNCTION("""COMPUTED_VALUE"""),0.150815614953061)</f>
        <v>0.15081561495306101</v>
      </c>
    </row>
    <row r="172" spans="1:14" ht="13.2" x14ac:dyDescent="0.25">
      <c r="A172" s="2">
        <v>44784.958333333336</v>
      </c>
      <c r="B172" s="1">
        <v>0.13502824543199418</v>
      </c>
      <c r="D172" s="2">
        <f ca="1">IFERROR(__xludf.DUMMYFUNCTION("""COMPUTED_VALUE"""),44913.9583333333)</f>
        <v>44913.958333333299</v>
      </c>
      <c r="E172" s="1">
        <f ca="1">IFERROR(__xludf.DUMMYFUNCTION("""COMPUTED_VALUE"""),0.0594057399162643)</f>
        <v>5.94057399162643E-2</v>
      </c>
      <c r="G172" s="2">
        <f ca="1">IFERROR(__xludf.DUMMYFUNCTION("""COMPUTED_VALUE"""),44913.9583333333)</f>
        <v>44913.958333333299</v>
      </c>
      <c r="H172" s="1">
        <f ca="1">IFERROR(__xludf.DUMMYFUNCTION("""COMPUTED_VALUE"""),0.100881043087256)</f>
        <v>0.100881043087256</v>
      </c>
      <c r="J172" s="2">
        <f ca="1">IFERROR(__xludf.DUMMYFUNCTION("""COMPUTED_VALUE"""),44914.9583333333)</f>
        <v>44914.958333333299</v>
      </c>
      <c r="K172" s="1">
        <f ca="1">IFERROR(__xludf.DUMMYFUNCTION("""COMPUTED_VALUE"""),0.141585931328128)</f>
        <v>0.141585931328128</v>
      </c>
      <c r="M172" s="2">
        <f ca="1">IFERROR(__xludf.DUMMYFUNCTION("""COMPUTED_VALUE"""),44915.9583333333)</f>
        <v>44915.958333333299</v>
      </c>
      <c r="N172" s="3">
        <f ca="1">IFERROR(__xludf.DUMMYFUNCTION("""COMPUTED_VALUE"""),0.17270240332653)</f>
        <v>0.17270240332653</v>
      </c>
    </row>
    <row r="173" spans="1:14" ht="13.2" x14ac:dyDescent="0.25">
      <c r="A173" s="2">
        <v>44785.958333333336</v>
      </c>
      <c r="B173" s="1">
        <v>0.13253170585385313</v>
      </c>
      <c r="D173" s="2">
        <f ca="1">IFERROR(__xludf.DUMMYFUNCTION("""COMPUTED_VALUE"""),44914.9583333333)</f>
        <v>44914.958333333299</v>
      </c>
      <c r="E173" s="1">
        <f ca="1">IFERROR(__xludf.DUMMYFUNCTION("""COMPUTED_VALUE"""),0.104087702776951)</f>
        <v>0.10408770277695099</v>
      </c>
      <c r="G173" s="2">
        <f ca="1">IFERROR(__xludf.DUMMYFUNCTION("""COMPUTED_VALUE"""),44914.9583333333)</f>
        <v>44914.958333333299</v>
      </c>
      <c r="H173" s="1">
        <f ca="1">IFERROR(__xludf.DUMMYFUNCTION("""COMPUTED_VALUE"""),0.104345965473838)</f>
        <v>0.104345965473838</v>
      </c>
      <c r="J173" s="2">
        <f ca="1">IFERROR(__xludf.DUMMYFUNCTION("""COMPUTED_VALUE"""),44915.9583333333)</f>
        <v>44915.958333333299</v>
      </c>
      <c r="K173" s="1">
        <f ca="1">IFERROR(__xludf.DUMMYFUNCTION("""COMPUTED_VALUE"""),0.171979765671216)</f>
        <v>0.17197976567121601</v>
      </c>
      <c r="M173" s="2">
        <f ca="1">IFERROR(__xludf.DUMMYFUNCTION("""COMPUTED_VALUE"""),44916.9583333333)</f>
        <v>44916.958333333299</v>
      </c>
      <c r="N173" s="1">
        <f ca="1">IFERROR(__xludf.DUMMYFUNCTION("""COMPUTED_VALUE"""),0.213482093033607)</f>
        <v>0.21348209303360699</v>
      </c>
    </row>
    <row r="174" spans="1:14" ht="13.2" x14ac:dyDescent="0.25">
      <c r="A174" s="2">
        <v>44786.958333333336</v>
      </c>
      <c r="B174" s="1">
        <v>5.8189976389325347E-2</v>
      </c>
      <c r="D174" s="2">
        <f ca="1">IFERROR(__xludf.DUMMYFUNCTION("""COMPUTED_VALUE"""),44915.9583333333)</f>
        <v>44915.958333333299</v>
      </c>
      <c r="E174" s="1">
        <f ca="1">IFERROR(__xludf.DUMMYFUNCTION("""COMPUTED_VALUE"""),0.117365067325795)</f>
        <v>0.11736506732579501</v>
      </c>
      <c r="G174" s="2">
        <f ca="1">IFERROR(__xludf.DUMMYFUNCTION("""COMPUTED_VALUE"""),44915.9583333333)</f>
        <v>44915.958333333299</v>
      </c>
      <c r="H174" s="1">
        <f ca="1">IFERROR(__xludf.DUMMYFUNCTION("""COMPUTED_VALUE"""),0.209675878166798)</f>
        <v>0.209675878166798</v>
      </c>
      <c r="J174" s="2">
        <f ca="1">IFERROR(__xludf.DUMMYFUNCTION("""COMPUTED_VALUE"""),44916.9583333333)</f>
        <v>44916.958333333299</v>
      </c>
      <c r="K174" s="1">
        <f ca="1">IFERROR(__xludf.DUMMYFUNCTION("""COMPUTED_VALUE"""),0.295707239760117)</f>
        <v>0.29570723976011698</v>
      </c>
      <c r="M174" s="2">
        <f ca="1">IFERROR(__xludf.DUMMYFUNCTION("""COMPUTED_VALUE"""),44917.9583333333)</f>
        <v>44917.958333333299</v>
      </c>
      <c r="N174" s="1">
        <f ca="1">IFERROR(__xludf.DUMMYFUNCTION("""COMPUTED_VALUE"""),0.38903437289263)</f>
        <v>0.38903437289262999</v>
      </c>
    </row>
    <row r="175" spans="1:14" ht="13.2" x14ac:dyDescent="0.25">
      <c r="A175" s="2">
        <v>44787.958333333336</v>
      </c>
      <c r="B175" s="1">
        <v>0.10702754488288531</v>
      </c>
      <c r="D175" s="2">
        <f ca="1">IFERROR(__xludf.DUMMYFUNCTION("""COMPUTED_VALUE"""),44916.9583333333)</f>
        <v>44916.958333333299</v>
      </c>
      <c r="E175" s="1">
        <f ca="1">IFERROR(__xludf.DUMMYFUNCTION("""COMPUTED_VALUE"""),0.2321030423221)</f>
        <v>0.23210304232209999</v>
      </c>
      <c r="G175" s="2">
        <f ca="1">IFERROR(__xludf.DUMMYFUNCTION("""COMPUTED_VALUE"""),44916.9583333333)</f>
        <v>44916.958333333299</v>
      </c>
      <c r="H175" s="1">
        <f ca="1">IFERROR(__xludf.DUMMYFUNCTION("""COMPUTED_VALUE"""),0.224452802849037)</f>
        <v>0.22445280284903699</v>
      </c>
      <c r="J175" s="2">
        <f ca="1">IFERROR(__xludf.DUMMYFUNCTION("""COMPUTED_VALUE"""),44917.9583333333)</f>
        <v>44917.958333333299</v>
      </c>
      <c r="K175" s="1">
        <f ca="1">IFERROR(__xludf.DUMMYFUNCTION("""COMPUTED_VALUE"""),0.21388802934462)</f>
        <v>0.21388802934462001</v>
      </c>
      <c r="M175" s="2">
        <f ca="1">IFERROR(__xludf.DUMMYFUNCTION("""COMPUTED_VALUE"""),44918.9583333333)</f>
        <v>44918.958333333299</v>
      </c>
      <c r="N175" s="1">
        <f ca="1">IFERROR(__xludf.DUMMYFUNCTION("""COMPUTED_VALUE"""),0.192859254945731)</f>
        <v>0.192859254945731</v>
      </c>
    </row>
    <row r="176" spans="1:14" ht="13.2" x14ac:dyDescent="0.25">
      <c r="A176" s="2">
        <v>44785.958333333336</v>
      </c>
      <c r="B176" s="1">
        <v>7.6830107376793286E-2</v>
      </c>
      <c r="D176" s="2">
        <f ca="1">IFERROR(__xludf.DUMMYFUNCTION("""COMPUTED_VALUE"""),44917.9583333333)</f>
        <v>44917.958333333299</v>
      </c>
      <c r="E176" s="1">
        <f ca="1">IFERROR(__xludf.DUMMYFUNCTION("""COMPUTED_VALUE"""),0.0938132399781177)</f>
        <v>9.3813239978117705E-2</v>
      </c>
      <c r="G176" s="2">
        <f ca="1">IFERROR(__xludf.DUMMYFUNCTION("""COMPUTED_VALUE"""),44917.9583333333)</f>
        <v>44917.958333333299</v>
      </c>
      <c r="H176" s="1">
        <f ca="1">IFERROR(__xludf.DUMMYFUNCTION("""COMPUTED_VALUE"""),0.260335825053968)</f>
        <v>0.26033582505396802</v>
      </c>
      <c r="J176" s="2">
        <f ca="1">IFERROR(__xludf.DUMMYFUNCTION("""COMPUTED_VALUE"""),44918.9583333333)</f>
        <v>44918.958333333299</v>
      </c>
      <c r="K176" s="1">
        <f ca="1">IFERROR(__xludf.DUMMYFUNCTION("""COMPUTED_VALUE"""),0.223071490326964)</f>
        <v>0.22307149032696399</v>
      </c>
      <c r="M176" s="2">
        <f ca="1">IFERROR(__xludf.DUMMYFUNCTION("""COMPUTED_VALUE"""),44919.9583333333)</f>
        <v>44919.958333333299</v>
      </c>
      <c r="N176" s="1">
        <f ca="1">IFERROR(__xludf.DUMMYFUNCTION("""COMPUTED_VALUE"""),0.198944239833666)</f>
        <v>0.19894423983366599</v>
      </c>
    </row>
    <row r="177" spans="1:14" ht="13.2" x14ac:dyDescent="0.25">
      <c r="A177" s="2">
        <v>44786.958333333336</v>
      </c>
      <c r="B177" s="1">
        <v>4.8496807923073655E-2</v>
      </c>
      <c r="D177" s="2">
        <f ca="1">IFERROR(__xludf.DUMMYFUNCTION("""COMPUTED_VALUE"""),44918.9583333333)</f>
        <v>44918.958333333299</v>
      </c>
      <c r="E177" s="1">
        <f ca="1">IFERROR(__xludf.DUMMYFUNCTION("""COMPUTED_VALUE"""),0.0540369433232867)</f>
        <v>5.40369433232867E-2</v>
      </c>
      <c r="G177" s="2">
        <f ca="1">IFERROR(__xludf.DUMMYFUNCTION("""COMPUTED_VALUE"""),44918.9583333333)</f>
        <v>44918.958333333299</v>
      </c>
      <c r="H177" s="1">
        <f ca="1">IFERROR(__xludf.DUMMYFUNCTION("""COMPUTED_VALUE"""),0.137512309951933)</f>
        <v>0.137512309951933</v>
      </c>
      <c r="J177" s="2">
        <f ca="1">IFERROR(__xludf.DUMMYFUNCTION("""COMPUTED_VALUE"""),44919.9583333333)</f>
        <v>44919.958333333299</v>
      </c>
      <c r="K177" s="1">
        <f ca="1">IFERROR(__xludf.DUMMYFUNCTION("""COMPUTED_VALUE"""),0.120858627243713)</f>
        <v>0.120858627243713</v>
      </c>
      <c r="M177" s="2">
        <f ca="1">IFERROR(__xludf.DUMMYFUNCTION("""COMPUTED_VALUE"""),44920.9583333333)</f>
        <v>44920.958333333299</v>
      </c>
      <c r="N177" s="1">
        <f ca="1">IFERROR(__xludf.DUMMYFUNCTION("""COMPUTED_VALUE"""),0.118816632843768)</f>
        <v>0.11881663284376801</v>
      </c>
    </row>
    <row r="178" spans="1:14" ht="13.2" x14ac:dyDescent="0.25">
      <c r="A178" s="2">
        <v>44787.958333333336</v>
      </c>
      <c r="B178" s="1">
        <v>7.7962784539038224E-2</v>
      </c>
      <c r="D178" s="2">
        <f ca="1">IFERROR(__xludf.DUMMYFUNCTION("""COMPUTED_VALUE"""),44919.9583333333)</f>
        <v>44919.958333333299</v>
      </c>
      <c r="E178" s="1">
        <f ca="1">IFERROR(__xludf.DUMMYFUNCTION("""COMPUTED_VALUE"""),0.0526603164497757)</f>
        <v>5.2660316449775701E-2</v>
      </c>
      <c r="G178" s="2">
        <f ca="1">IFERROR(__xludf.DUMMYFUNCTION("""COMPUTED_VALUE"""),44919.9583333333)</f>
        <v>44919.958333333299</v>
      </c>
      <c r="H178" s="1">
        <f ca="1">IFERROR(__xludf.DUMMYFUNCTION("""COMPUTED_VALUE"""),0.110369390453149)</f>
        <v>0.110369390453149</v>
      </c>
      <c r="J178" s="2">
        <f ca="1">IFERROR(__xludf.DUMMYFUNCTION("""COMPUTED_VALUE"""),44920.9583333333)</f>
        <v>44920.958333333299</v>
      </c>
      <c r="K178" s="1">
        <f ca="1">IFERROR(__xludf.DUMMYFUNCTION("""COMPUTED_VALUE"""),0.113380735775996)</f>
        <v>0.113380735775996</v>
      </c>
      <c r="M178" s="2">
        <f ca="1">IFERROR(__xludf.DUMMYFUNCTION("""COMPUTED_VALUE"""),44921.9583333333)</f>
        <v>44921.958333333299</v>
      </c>
      <c r="N178" s="1">
        <f ca="1">IFERROR(__xludf.DUMMYFUNCTION("""COMPUTED_VALUE"""),0.0833855526655714)</f>
        <v>8.3385552665571405E-2</v>
      </c>
    </row>
    <row r="179" spans="1:14" ht="13.2" x14ac:dyDescent="0.25">
      <c r="A179" s="2">
        <v>44788.958333333336</v>
      </c>
      <c r="B179" s="1">
        <v>0.12020443646344671</v>
      </c>
      <c r="D179" s="2">
        <f ca="1">IFERROR(__xludf.DUMMYFUNCTION("""COMPUTED_VALUE"""),44920.9583333333)</f>
        <v>44920.958333333299</v>
      </c>
      <c r="E179" s="1">
        <f ca="1">IFERROR(__xludf.DUMMYFUNCTION("""COMPUTED_VALUE"""),0.0609765233430996)</f>
        <v>6.0976523343099602E-2</v>
      </c>
      <c r="G179" s="2">
        <f ca="1">IFERROR(__xludf.DUMMYFUNCTION("""COMPUTED_VALUE"""),44920.9583333333)</f>
        <v>44920.958333333299</v>
      </c>
      <c r="H179" s="1">
        <f ca="1">IFERROR(__xludf.DUMMYFUNCTION("""COMPUTED_VALUE"""),0.075577577742008)</f>
        <v>7.5577577742008004E-2</v>
      </c>
      <c r="J179" s="2">
        <f ca="1">IFERROR(__xludf.DUMMYFUNCTION("""COMPUTED_VALUE"""),44921.9583333333)</f>
        <v>44921.958333333299</v>
      </c>
      <c r="K179" s="1">
        <f ca="1">IFERROR(__xludf.DUMMYFUNCTION("""COMPUTED_VALUE"""),0.0865393438240007)</f>
        <v>8.6539343824000706E-2</v>
      </c>
      <c r="M179" s="2">
        <f ca="1">IFERROR(__xludf.DUMMYFUNCTION("""COMPUTED_VALUE"""),44922.9583333333)</f>
        <v>44922.958333333299</v>
      </c>
      <c r="N179" s="1">
        <f ca="1">IFERROR(__xludf.DUMMYFUNCTION("""COMPUTED_VALUE"""),0.0998788613015392)</f>
        <v>9.9878861301539196E-2</v>
      </c>
    </row>
    <row r="180" spans="1:14" ht="13.2" x14ac:dyDescent="0.25">
      <c r="A180" s="2">
        <v>44786.958333333336</v>
      </c>
      <c r="B180" s="1">
        <v>4.1843313296756231E-2</v>
      </c>
      <c r="D180" s="2">
        <f ca="1">IFERROR(__xludf.DUMMYFUNCTION("""COMPUTED_VALUE"""),44921.9583333333)</f>
        <v>44921.958333333299</v>
      </c>
      <c r="E180" s="1">
        <f ca="1">IFERROR(__xludf.DUMMYFUNCTION("""COMPUTED_VALUE"""),0.131816625300818)</f>
        <v>0.131816625300818</v>
      </c>
      <c r="G180" s="2">
        <f ca="1">IFERROR(__xludf.DUMMYFUNCTION("""COMPUTED_VALUE"""),44921.9583333333)</f>
        <v>44921.958333333299</v>
      </c>
      <c r="H180" s="1">
        <f ca="1">IFERROR(__xludf.DUMMYFUNCTION("""COMPUTED_VALUE"""),0.0941264728504415)</f>
        <v>9.4126472850441498E-2</v>
      </c>
      <c r="J180" s="2">
        <f ca="1">IFERROR(__xludf.DUMMYFUNCTION("""COMPUTED_VALUE"""),44922.9583333333)</f>
        <v>44922.958333333299</v>
      </c>
      <c r="K180" s="1">
        <f ca="1">IFERROR(__xludf.DUMMYFUNCTION("""COMPUTED_VALUE"""),0.09687855132606)</f>
        <v>9.6878551326060006E-2</v>
      </c>
      <c r="M180" s="2">
        <f ca="1">IFERROR(__xludf.DUMMYFUNCTION("""COMPUTED_VALUE"""),44923.9583333333)</f>
        <v>44923.958333333299</v>
      </c>
      <c r="N180" s="1">
        <f ca="1">IFERROR(__xludf.DUMMYFUNCTION("""COMPUTED_VALUE"""),0.340922193750896)</f>
        <v>0.340922193750896</v>
      </c>
    </row>
    <row r="181" spans="1:14" ht="13.2" x14ac:dyDescent="0.25">
      <c r="A181" s="2">
        <v>44787.958333333336</v>
      </c>
      <c r="B181" s="1">
        <v>7.0399937611391725E-2</v>
      </c>
      <c r="D181" s="2">
        <f ca="1">IFERROR(__xludf.DUMMYFUNCTION("""COMPUTED_VALUE"""),44922.9583333333)</f>
        <v>44922.958333333299</v>
      </c>
      <c r="E181" s="1">
        <f ca="1">IFERROR(__xludf.DUMMYFUNCTION("""COMPUTED_VALUE"""),0.110248887797949)</f>
        <v>0.110248887797949</v>
      </c>
      <c r="G181" s="2">
        <f ca="1">IFERROR(__xludf.DUMMYFUNCTION("""COMPUTED_VALUE"""),44922.9583333333)</f>
        <v>44922.958333333299</v>
      </c>
      <c r="H181" s="1">
        <f ca="1">IFERROR(__xludf.DUMMYFUNCTION("""COMPUTED_VALUE"""),0.098757940191734)</f>
        <v>9.8757940191734006E-2</v>
      </c>
      <c r="J181" s="2">
        <f ca="1">IFERROR(__xludf.DUMMYFUNCTION("""COMPUTED_VALUE"""),44923.9583333333)</f>
        <v>44923.958333333299</v>
      </c>
      <c r="K181" s="1">
        <f ca="1">IFERROR(__xludf.DUMMYFUNCTION("""COMPUTED_VALUE"""),0.282433715897726)</f>
        <v>0.28243371589772598</v>
      </c>
      <c r="M181" s="2">
        <f ca="1">IFERROR(__xludf.DUMMYFUNCTION("""COMPUTED_VALUE"""),44924.9583333333)</f>
        <v>44924.958333333299</v>
      </c>
      <c r="N181" s="1">
        <f ca="1">IFERROR(__xludf.DUMMYFUNCTION("""COMPUTED_VALUE"""),0.117899635348263)</f>
        <v>0.117899635348263</v>
      </c>
    </row>
    <row r="182" spans="1:14" ht="13.2" x14ac:dyDescent="0.25">
      <c r="A182" s="2">
        <v>44788.958333333336</v>
      </c>
      <c r="B182" s="1">
        <v>9.0258203052670835E-2</v>
      </c>
      <c r="D182" s="2">
        <f ca="1">IFERROR(__xludf.DUMMYFUNCTION("""COMPUTED_VALUE"""),44923.9583333333)</f>
        <v>44923.958333333299</v>
      </c>
      <c r="E182" s="1">
        <f ca="1">IFERROR(__xludf.DUMMYFUNCTION("""COMPUTED_VALUE"""),0.22428264977509)</f>
        <v>0.22428264977508999</v>
      </c>
      <c r="G182" s="2">
        <f ca="1">IFERROR(__xludf.DUMMYFUNCTION("""COMPUTED_VALUE"""),44923.9583333333)</f>
        <v>44923.958333333299</v>
      </c>
      <c r="H182" s="1">
        <f ca="1">IFERROR(__xludf.DUMMYFUNCTION("""COMPUTED_VALUE"""),0.261410926856042)</f>
        <v>0.261410926856042</v>
      </c>
      <c r="J182" s="2">
        <f ca="1">IFERROR(__xludf.DUMMYFUNCTION("""COMPUTED_VALUE"""),44924.9583333333)</f>
        <v>44924.958333333299</v>
      </c>
      <c r="K182" s="1">
        <f ca="1">IFERROR(__xludf.DUMMYFUNCTION("""COMPUTED_VALUE"""),0.120315232993415)</f>
        <v>0.120315232993415</v>
      </c>
      <c r="M182" s="2">
        <f ca="1">IFERROR(__xludf.DUMMYFUNCTION("""COMPUTED_VALUE"""),44925.9583333333)</f>
        <v>44925.958333333299</v>
      </c>
      <c r="N182" s="1">
        <f ca="1">IFERROR(__xludf.DUMMYFUNCTION("""COMPUTED_VALUE"""),0.136056689211329)</f>
        <v>0.13605668921132899</v>
      </c>
    </row>
    <row r="183" spans="1:14" ht="13.2" x14ac:dyDescent="0.25">
      <c r="A183" s="2">
        <v>44789.958333333336</v>
      </c>
      <c r="B183" s="1">
        <v>0.21660238137118712</v>
      </c>
      <c r="D183" s="1"/>
      <c r="E183" s="1"/>
      <c r="G183" s="2">
        <f ca="1">IFERROR(__xludf.DUMMYFUNCTION("""COMPUTED_VALUE"""),44924.9583333333)</f>
        <v>44924.958333333299</v>
      </c>
      <c r="H183" s="1">
        <f ca="1">IFERROR(__xludf.DUMMYFUNCTION("""COMPUTED_VALUE"""),0.121048256248216)</f>
        <v>0.121048256248216</v>
      </c>
      <c r="J183" s="2">
        <f ca="1">IFERROR(__xludf.DUMMYFUNCTION("""COMPUTED_VALUE"""),44925.9583333333)</f>
        <v>44925.958333333299</v>
      </c>
      <c r="K183" s="1">
        <f ca="1">IFERROR(__xludf.DUMMYFUNCTION("""COMPUTED_VALUE"""),0.13259799356887)</f>
        <v>0.13259799356887</v>
      </c>
      <c r="M183" s="2">
        <f ca="1">IFERROR(__xludf.DUMMYFUNCTION("""COMPUTED_VALUE"""),44926.9583333333)</f>
        <v>44926.958333333299</v>
      </c>
      <c r="N183" s="1">
        <f ca="1">IFERROR(__xludf.DUMMYFUNCTION("""COMPUTED_VALUE"""),0.287751698395644)</f>
        <v>0.28775169839564402</v>
      </c>
    </row>
    <row r="184" spans="1:14" ht="13.2" x14ac:dyDescent="0.25">
      <c r="A184" s="2">
        <v>44787.958333333336</v>
      </c>
      <c r="B184" s="1">
        <v>9.2363690594706102E-2</v>
      </c>
      <c r="D184" s="1"/>
      <c r="E184" s="1"/>
      <c r="G184" s="1"/>
      <c r="H184" s="1"/>
      <c r="J184" s="1"/>
      <c r="K184" s="1"/>
      <c r="M184" s="1"/>
      <c r="N184" s="1"/>
    </row>
    <row r="185" spans="1:14" ht="13.2" x14ac:dyDescent="0.25">
      <c r="A185" s="2">
        <v>44788.958333333336</v>
      </c>
      <c r="B185" s="1">
        <v>0.12284440646060561</v>
      </c>
      <c r="D185" s="1"/>
      <c r="E185" s="1"/>
      <c r="G185" s="1"/>
      <c r="H185" s="1"/>
      <c r="J185" s="1"/>
      <c r="K185" s="1"/>
      <c r="M185" s="1"/>
      <c r="N185" s="1"/>
    </row>
    <row r="186" spans="1:14" ht="13.2" x14ac:dyDescent="0.25">
      <c r="A186" s="2">
        <v>44789.958333333336</v>
      </c>
      <c r="B186" s="1">
        <v>0.22516376595502186</v>
      </c>
      <c r="D186" s="1"/>
      <c r="E186" s="1"/>
      <c r="G186" s="1"/>
      <c r="H186" s="1"/>
      <c r="J186" s="1"/>
      <c r="K186" s="1"/>
      <c r="M186" s="1"/>
      <c r="N186" s="1"/>
    </row>
    <row r="187" spans="1:14" ht="13.2" x14ac:dyDescent="0.25">
      <c r="A187" s="2">
        <v>44790.958333333336</v>
      </c>
      <c r="B187" s="1">
        <v>0.26464313516000509</v>
      </c>
      <c r="D187" s="1"/>
      <c r="E187" s="1"/>
      <c r="G187" s="1"/>
      <c r="H187" s="1"/>
      <c r="J187" s="1"/>
      <c r="K187" s="1"/>
      <c r="M187" s="1"/>
      <c r="N187" s="1"/>
    </row>
    <row r="188" spans="1:14" ht="13.2" x14ac:dyDescent="0.25">
      <c r="A188" s="2">
        <v>44788.958333333336</v>
      </c>
      <c r="B188" s="1">
        <v>8.1185169282723083E-2</v>
      </c>
      <c r="D188" s="1"/>
      <c r="E188" s="1"/>
      <c r="G188" s="1"/>
      <c r="H188" s="1"/>
      <c r="J188" s="1"/>
      <c r="K188" s="1"/>
      <c r="M188" s="1"/>
      <c r="N188" s="1"/>
    </row>
    <row r="189" spans="1:14" ht="13.2" x14ac:dyDescent="0.25">
      <c r="A189" s="2">
        <v>44789.958333333336</v>
      </c>
      <c r="B189" s="1">
        <v>0.18782758489423809</v>
      </c>
      <c r="D189" s="1"/>
      <c r="E189" s="1"/>
      <c r="G189" s="1"/>
      <c r="H189" s="1"/>
      <c r="J189" s="1"/>
      <c r="K189" s="1"/>
      <c r="M189" s="1"/>
      <c r="N189" s="1"/>
    </row>
    <row r="190" spans="1:14" ht="13.2" x14ac:dyDescent="0.25">
      <c r="A190" s="2">
        <v>44790.958333333336</v>
      </c>
      <c r="B190" s="1">
        <v>0.21954473547654271</v>
      </c>
      <c r="D190" s="1"/>
      <c r="E190" s="1"/>
      <c r="G190" s="1"/>
      <c r="H190" s="1"/>
      <c r="J190" s="1"/>
      <c r="K190" s="1"/>
      <c r="M190" s="1"/>
      <c r="N190" s="1"/>
    </row>
    <row r="191" spans="1:14" ht="13.2" x14ac:dyDescent="0.25">
      <c r="A191" s="2">
        <v>44791.958333333336</v>
      </c>
      <c r="B191" s="1">
        <v>7.3363977450411622E-2</v>
      </c>
      <c r="D191" s="1"/>
      <c r="E191" s="1"/>
      <c r="G191" s="1"/>
      <c r="H191" s="1"/>
      <c r="J191" s="1"/>
      <c r="K191" s="1"/>
      <c r="M191" s="1"/>
      <c r="N191" s="1"/>
    </row>
    <row r="192" spans="1:14" ht="13.2" x14ac:dyDescent="0.25">
      <c r="A192" s="2">
        <v>44789.958333333336</v>
      </c>
      <c r="B192" s="1">
        <v>0.10304967769665224</v>
      </c>
      <c r="D192" s="1"/>
      <c r="E192" s="1"/>
      <c r="G192" s="1"/>
      <c r="H192" s="1"/>
      <c r="J192" s="1"/>
      <c r="K192" s="1"/>
      <c r="M192" s="1"/>
      <c r="N192" s="1"/>
    </row>
    <row r="193" spans="1:14" ht="13.2" x14ac:dyDescent="0.25">
      <c r="A193" s="2">
        <v>44790.958333333336</v>
      </c>
      <c r="B193" s="1">
        <v>0.14837877196728141</v>
      </c>
      <c r="D193" s="1"/>
      <c r="E193" s="1"/>
      <c r="G193" s="1"/>
      <c r="H193" s="1"/>
      <c r="J193" s="1"/>
      <c r="K193" s="1"/>
      <c r="M193" s="1"/>
      <c r="N193" s="1"/>
    </row>
    <row r="194" spans="1:14" ht="13.2" x14ac:dyDescent="0.25">
      <c r="A194" s="2">
        <v>44791.958333333336</v>
      </c>
      <c r="B194" s="1">
        <v>4.380056160238175E-2</v>
      </c>
      <c r="D194" s="1"/>
      <c r="E194" s="1"/>
      <c r="G194" s="1"/>
      <c r="H194" s="1"/>
      <c r="J194" s="1"/>
      <c r="K194" s="1"/>
      <c r="M194" s="1"/>
      <c r="N194" s="1"/>
    </row>
    <row r="195" spans="1:14" ht="13.2" x14ac:dyDescent="0.25">
      <c r="A195" s="2">
        <v>44792.958333333336</v>
      </c>
      <c r="B195" s="1">
        <v>5.4826698654227596E-2</v>
      </c>
      <c r="D195" s="1"/>
      <c r="E195" s="1"/>
      <c r="G195" s="1"/>
      <c r="H195" s="1"/>
      <c r="J195" s="1"/>
      <c r="K195" s="1"/>
      <c r="M195" s="1"/>
      <c r="N195" s="1"/>
    </row>
    <row r="196" spans="1:14" ht="13.2" x14ac:dyDescent="0.25">
      <c r="A196" s="2">
        <v>44790.958333333336</v>
      </c>
      <c r="B196" s="1">
        <v>5.0332130321138001E-2</v>
      </c>
      <c r="D196" s="1"/>
      <c r="E196" s="1"/>
      <c r="G196" s="1"/>
      <c r="H196" s="1"/>
      <c r="J196" s="1"/>
      <c r="K196" s="1"/>
      <c r="M196" s="1"/>
      <c r="N196" s="1"/>
    </row>
    <row r="197" spans="1:14" ht="13.2" x14ac:dyDescent="0.25">
      <c r="A197" s="2">
        <v>44791.958333333336</v>
      </c>
      <c r="B197" s="1">
        <v>5.169786653868997E-2</v>
      </c>
      <c r="D197" s="1"/>
      <c r="E197" s="1"/>
      <c r="G197" s="1"/>
      <c r="H197" s="1"/>
      <c r="J197" s="1"/>
      <c r="K197" s="1"/>
      <c r="M197" s="1"/>
      <c r="N197" s="1"/>
    </row>
    <row r="198" spans="1:14" ht="13.2" x14ac:dyDescent="0.25">
      <c r="A198" s="2">
        <v>44792.958333333336</v>
      </c>
      <c r="B198" s="1">
        <v>6.5511745844182664E-2</v>
      </c>
      <c r="D198" s="1"/>
      <c r="E198" s="1"/>
      <c r="G198" s="1"/>
      <c r="H198" s="1"/>
      <c r="J198" s="1"/>
      <c r="K198" s="1"/>
      <c r="M198" s="1"/>
      <c r="N198" s="1"/>
    </row>
    <row r="199" spans="1:14" ht="13.2" x14ac:dyDescent="0.25">
      <c r="A199" s="2">
        <v>44793.958333333336</v>
      </c>
      <c r="B199" s="1">
        <v>6.6010487738310406E-2</v>
      </c>
      <c r="D199" s="1"/>
      <c r="E199" s="1"/>
      <c r="G199" s="1"/>
      <c r="H199" s="1"/>
      <c r="J199" s="1"/>
      <c r="K199" s="1"/>
      <c r="M199" s="1"/>
      <c r="N199" s="1"/>
    </row>
    <row r="200" spans="1:14" ht="13.2" x14ac:dyDescent="0.25">
      <c r="A200" s="2">
        <v>44791.958333333336</v>
      </c>
      <c r="B200" s="1">
        <v>4.0714688866064518E-2</v>
      </c>
      <c r="D200" s="1"/>
      <c r="E200" s="1"/>
      <c r="G200" s="1"/>
      <c r="H200" s="1"/>
      <c r="J200" s="1"/>
      <c r="K200" s="1"/>
      <c r="M200" s="1"/>
      <c r="N200" s="1"/>
    </row>
    <row r="201" spans="1:14" ht="13.2" x14ac:dyDescent="0.25">
      <c r="A201" s="2">
        <v>44792.958333333336</v>
      </c>
      <c r="B201" s="1">
        <v>4.5490422703753391E-2</v>
      </c>
      <c r="D201" s="1"/>
      <c r="E201" s="1"/>
      <c r="G201" s="1"/>
      <c r="H201" s="1"/>
      <c r="J201" s="1"/>
      <c r="K201" s="1"/>
      <c r="M201" s="1"/>
      <c r="N201" s="1"/>
    </row>
    <row r="202" spans="1:14" ht="13.2" x14ac:dyDescent="0.25">
      <c r="A202" s="2">
        <v>44793.958333333336</v>
      </c>
      <c r="B202" s="1">
        <v>5.2328809463385723E-2</v>
      </c>
      <c r="D202" s="1"/>
      <c r="E202" s="1"/>
      <c r="G202" s="1"/>
      <c r="H202" s="1"/>
      <c r="J202" s="1"/>
      <c r="K202" s="1"/>
      <c r="M202" s="1"/>
      <c r="N202" s="1"/>
    </row>
    <row r="203" spans="1:14" ht="13.2" x14ac:dyDescent="0.25">
      <c r="A203" s="2">
        <v>44794.958333333336</v>
      </c>
      <c r="B203" s="1">
        <v>0.1059737668085781</v>
      </c>
      <c r="D203" s="1"/>
      <c r="E203" s="1"/>
      <c r="G203" s="1"/>
      <c r="H203" s="1"/>
      <c r="J203" s="1"/>
      <c r="K203" s="1"/>
      <c r="M203" s="1"/>
      <c r="N203" s="1"/>
    </row>
    <row r="204" spans="1:14" ht="13.2" x14ac:dyDescent="0.25">
      <c r="A204" s="2">
        <v>44792.958333333336</v>
      </c>
      <c r="B204" s="1">
        <v>4.9156609951710055E-2</v>
      </c>
      <c r="D204" s="1"/>
      <c r="E204" s="1"/>
      <c r="G204" s="1"/>
      <c r="H204" s="1"/>
      <c r="J204" s="1"/>
      <c r="K204" s="1"/>
      <c r="M204" s="1"/>
      <c r="N204" s="1"/>
    </row>
    <row r="205" spans="1:14" ht="13.2" x14ac:dyDescent="0.25">
      <c r="A205" s="2">
        <v>44793.958333333336</v>
      </c>
      <c r="B205" s="1">
        <v>3.9673910599403138E-2</v>
      </c>
      <c r="D205" s="1"/>
      <c r="E205" s="1"/>
      <c r="G205" s="1"/>
      <c r="H205" s="1"/>
      <c r="J205" s="1"/>
      <c r="K205" s="1"/>
      <c r="M205" s="1"/>
      <c r="N205" s="1"/>
    </row>
    <row r="206" spans="1:14" ht="13.2" x14ac:dyDescent="0.25">
      <c r="A206" s="2">
        <v>44794.958333333336</v>
      </c>
      <c r="B206" s="1">
        <v>0.11902635461429119</v>
      </c>
      <c r="D206" s="1"/>
      <c r="E206" s="1"/>
      <c r="G206" s="1"/>
      <c r="H206" s="1"/>
      <c r="J206" s="1"/>
      <c r="K206" s="1"/>
      <c r="M206" s="1"/>
      <c r="N206" s="1"/>
    </row>
    <row r="207" spans="1:14" ht="13.2" x14ac:dyDescent="0.25">
      <c r="A207" s="2">
        <v>44795.958333333336</v>
      </c>
      <c r="B207" s="1">
        <v>6.6003586648980025E-2</v>
      </c>
      <c r="D207" s="1"/>
      <c r="E207" s="1"/>
      <c r="G207" s="1"/>
      <c r="H207" s="1"/>
      <c r="J207" s="1"/>
      <c r="K207" s="1"/>
      <c r="M207" s="1"/>
      <c r="N207" s="1"/>
    </row>
    <row r="208" spans="1:14" ht="13.2" x14ac:dyDescent="0.25">
      <c r="A208" s="2">
        <v>44793.958333333336</v>
      </c>
      <c r="B208" s="1">
        <v>4.3812390585472677E-2</v>
      </c>
      <c r="D208" s="1"/>
      <c r="E208" s="1"/>
      <c r="G208" s="1"/>
      <c r="H208" s="1"/>
      <c r="J208" s="1"/>
      <c r="K208" s="1"/>
      <c r="M208" s="1"/>
      <c r="N208" s="1"/>
    </row>
    <row r="209" spans="1:14" ht="13.2" x14ac:dyDescent="0.25">
      <c r="A209" s="2">
        <v>44794.958333333336</v>
      </c>
      <c r="B209" s="1">
        <v>0.10221589490068127</v>
      </c>
      <c r="D209" s="1"/>
      <c r="E209" s="1"/>
      <c r="G209" s="1"/>
      <c r="H209" s="1"/>
      <c r="J209" s="1"/>
      <c r="K209" s="1"/>
      <c r="M209" s="1"/>
      <c r="N209" s="1"/>
    </row>
    <row r="210" spans="1:14" ht="13.2" x14ac:dyDescent="0.25">
      <c r="A210" s="2">
        <v>44795.958333333336</v>
      </c>
      <c r="B210" s="1">
        <v>5.201557236271067E-2</v>
      </c>
      <c r="D210" s="1"/>
      <c r="E210" s="1"/>
      <c r="G210" s="1"/>
      <c r="H210" s="1"/>
      <c r="J210" s="1"/>
      <c r="K210" s="1"/>
      <c r="M210" s="1"/>
      <c r="N210" s="1"/>
    </row>
    <row r="211" spans="1:14" ht="13.2" x14ac:dyDescent="0.25">
      <c r="A211" s="2">
        <v>44796.958333333336</v>
      </c>
      <c r="B211" s="1">
        <v>0.1031420994362315</v>
      </c>
      <c r="D211" s="1"/>
      <c r="E211" s="1"/>
      <c r="G211" s="1"/>
      <c r="H211" s="1"/>
      <c r="J211" s="1"/>
      <c r="K211" s="1"/>
      <c r="M211" s="1"/>
      <c r="N211" s="1"/>
    </row>
    <row r="212" spans="1:14" ht="13.2" x14ac:dyDescent="0.25">
      <c r="A212" s="2">
        <v>44794.958333333336</v>
      </c>
      <c r="B212" s="1">
        <v>0.10339617867205088</v>
      </c>
      <c r="D212" s="1"/>
      <c r="E212" s="1"/>
      <c r="G212" s="1"/>
      <c r="H212" s="1"/>
      <c r="J212" s="1"/>
      <c r="K212" s="1"/>
      <c r="M212" s="1"/>
      <c r="N212" s="1"/>
    </row>
    <row r="213" spans="1:14" ht="13.2" x14ac:dyDescent="0.25">
      <c r="A213" s="2">
        <v>44795.958333333336</v>
      </c>
      <c r="B213" s="1">
        <v>7.0384435742593468E-2</v>
      </c>
      <c r="D213" s="1"/>
      <c r="E213" s="1"/>
      <c r="G213" s="1"/>
      <c r="H213" s="1"/>
      <c r="J213" s="1"/>
      <c r="K213" s="1"/>
      <c r="M213" s="1"/>
      <c r="N213" s="1"/>
    </row>
    <row r="214" spans="1:14" ht="13.2" x14ac:dyDescent="0.25">
      <c r="A214" s="2">
        <v>44796.958333333336</v>
      </c>
      <c r="B214" s="1">
        <v>8.4634106166490655E-2</v>
      </c>
      <c r="D214" s="1"/>
      <c r="E214" s="1"/>
      <c r="G214" s="1"/>
      <c r="H214" s="1"/>
      <c r="J214" s="1"/>
      <c r="K214" s="1"/>
      <c r="M214" s="1"/>
      <c r="N214" s="1"/>
    </row>
    <row r="215" spans="1:14" ht="13.2" x14ac:dyDescent="0.25">
      <c r="A215" s="2">
        <v>44797.958333333336</v>
      </c>
      <c r="B215" s="1">
        <v>0.17827791903161419</v>
      </c>
      <c r="D215" s="1"/>
      <c r="E215" s="1"/>
      <c r="G215" s="1"/>
      <c r="H215" s="1"/>
      <c r="J215" s="1"/>
      <c r="K215" s="1"/>
      <c r="M215" s="1"/>
      <c r="N215" s="1"/>
    </row>
    <row r="216" spans="1:14" ht="13.2" x14ac:dyDescent="0.25">
      <c r="A216" s="2">
        <v>44795.958333333336</v>
      </c>
      <c r="B216" s="1">
        <v>0.1497256627508288</v>
      </c>
      <c r="D216" s="1"/>
      <c r="E216" s="1"/>
      <c r="G216" s="1"/>
      <c r="H216" s="1"/>
      <c r="J216" s="1"/>
      <c r="K216" s="1"/>
      <c r="M216" s="1"/>
      <c r="N216" s="1"/>
    </row>
    <row r="217" spans="1:14" ht="13.2" x14ac:dyDescent="0.25">
      <c r="A217" s="2">
        <v>44796.958333333336</v>
      </c>
      <c r="B217" s="1">
        <v>0.2995822437211389</v>
      </c>
      <c r="D217" s="1"/>
      <c r="E217" s="1"/>
      <c r="G217" s="1"/>
      <c r="H217" s="1"/>
      <c r="J217" s="1"/>
      <c r="K217" s="1"/>
      <c r="M217" s="1"/>
      <c r="N217" s="1"/>
    </row>
    <row r="218" spans="1:14" ht="13.2" x14ac:dyDescent="0.25">
      <c r="A218" s="2">
        <v>44797.958333333336</v>
      </c>
      <c r="B218" s="1">
        <v>0.34384184636092857</v>
      </c>
      <c r="D218" s="1"/>
      <c r="E218" s="1"/>
      <c r="G218" s="1"/>
      <c r="H218" s="1"/>
      <c r="J218" s="1"/>
      <c r="K218" s="1"/>
      <c r="M218" s="1"/>
      <c r="N218" s="1"/>
    </row>
    <row r="219" spans="1:14" ht="13.2" x14ac:dyDescent="0.25">
      <c r="A219" s="2">
        <v>44798.958333333336</v>
      </c>
      <c r="B219" s="1">
        <v>0.27476551226238821</v>
      </c>
      <c r="D219" s="1"/>
      <c r="E219" s="1"/>
      <c r="G219" s="1"/>
      <c r="H219" s="1"/>
      <c r="J219" s="1"/>
      <c r="K219" s="1"/>
      <c r="M219" s="1"/>
      <c r="N219" s="1"/>
    </row>
    <row r="220" spans="1:14" ht="13.2" x14ac:dyDescent="0.25">
      <c r="A220" s="2">
        <v>44796.958333333336</v>
      </c>
      <c r="B220" s="1">
        <v>8.3962700147013722E-2</v>
      </c>
      <c r="D220" s="1"/>
      <c r="E220" s="1"/>
      <c r="G220" s="1"/>
      <c r="H220" s="1"/>
      <c r="J220" s="1"/>
      <c r="K220" s="1"/>
      <c r="M220" s="1"/>
      <c r="N220" s="1"/>
    </row>
    <row r="221" spans="1:14" ht="13.2" x14ac:dyDescent="0.25">
      <c r="A221" s="2">
        <v>44797.958333333336</v>
      </c>
      <c r="B221" s="1">
        <v>0.14682371053111107</v>
      </c>
      <c r="D221" s="1"/>
      <c r="E221" s="1"/>
      <c r="G221" s="1"/>
      <c r="H221" s="1"/>
      <c r="J221" s="1"/>
      <c r="K221" s="1"/>
      <c r="M221" s="1"/>
      <c r="N221" s="1"/>
    </row>
    <row r="222" spans="1:14" ht="13.2" x14ac:dyDescent="0.25">
      <c r="A222" s="2">
        <v>44798.958333333336</v>
      </c>
      <c r="B222" s="1">
        <v>0.14490649918351969</v>
      </c>
      <c r="D222" s="1"/>
      <c r="E222" s="1"/>
      <c r="G222" s="1"/>
      <c r="H222" s="1"/>
      <c r="J222" s="1"/>
      <c r="K222" s="1"/>
      <c r="M222" s="1"/>
      <c r="N222" s="1"/>
    </row>
    <row r="223" spans="1:14" ht="13.2" x14ac:dyDescent="0.25">
      <c r="A223" s="2">
        <v>44799.958333333336</v>
      </c>
      <c r="B223" s="1">
        <v>5.1657482742194998E-2</v>
      </c>
      <c r="D223" s="1"/>
      <c r="E223" s="1"/>
      <c r="G223" s="1"/>
      <c r="H223" s="1"/>
      <c r="J223" s="1"/>
      <c r="K223" s="1"/>
      <c r="M223" s="1"/>
      <c r="N223" s="1"/>
    </row>
    <row r="224" spans="1:14" ht="13.2" x14ac:dyDescent="0.25">
      <c r="A224" s="2">
        <v>44797.958333333336</v>
      </c>
      <c r="B224" s="1">
        <v>6.3762277063909453E-2</v>
      </c>
      <c r="D224" s="1"/>
      <c r="E224" s="1"/>
      <c r="G224" s="1"/>
      <c r="H224" s="1"/>
      <c r="J224" s="1"/>
      <c r="K224" s="1"/>
      <c r="M224" s="1"/>
      <c r="N224" s="1"/>
    </row>
    <row r="225" spans="1:14" ht="13.2" x14ac:dyDescent="0.25">
      <c r="A225" s="2">
        <v>44798.958333333336</v>
      </c>
      <c r="B225" s="1">
        <v>6.2002246929095228E-2</v>
      </c>
      <c r="D225" s="1"/>
      <c r="E225" s="1"/>
      <c r="G225" s="1"/>
      <c r="H225" s="1"/>
      <c r="J225" s="1"/>
      <c r="K225" s="1"/>
      <c r="M225" s="1"/>
      <c r="N225" s="1"/>
    </row>
    <row r="226" spans="1:14" ht="13.2" x14ac:dyDescent="0.25">
      <c r="A226" s="2">
        <v>44799.958333333336</v>
      </c>
      <c r="B226" s="1">
        <v>5.4080031994241412E-2</v>
      </c>
      <c r="D226" s="1"/>
      <c r="E226" s="1"/>
      <c r="G226" s="1"/>
      <c r="H226" s="1"/>
      <c r="J226" s="1"/>
      <c r="K226" s="1"/>
      <c r="M226" s="1"/>
      <c r="N226" s="1"/>
    </row>
    <row r="227" spans="1:14" ht="13.2" x14ac:dyDescent="0.25">
      <c r="A227" s="2">
        <v>44800.958333333336</v>
      </c>
      <c r="B227" s="1">
        <v>0.14088790182966807</v>
      </c>
      <c r="D227" s="1"/>
      <c r="E227" s="1"/>
      <c r="G227" s="1"/>
      <c r="H227" s="1"/>
      <c r="J227" s="1"/>
      <c r="K227" s="1"/>
      <c r="M227" s="1"/>
      <c r="N227" s="1"/>
    </row>
    <row r="228" spans="1:14" ht="13.2" x14ac:dyDescent="0.25">
      <c r="A228" s="2">
        <v>44798.958333333336</v>
      </c>
      <c r="B228" s="1">
        <v>3.3363750457192927E-2</v>
      </c>
      <c r="D228" s="1"/>
      <c r="E228" s="1"/>
      <c r="G228" s="1"/>
      <c r="H228" s="1"/>
      <c r="J228" s="1"/>
      <c r="K228" s="1"/>
      <c r="M228" s="1"/>
      <c r="N228" s="1"/>
    </row>
    <row r="229" spans="1:14" ht="13.2" x14ac:dyDescent="0.25">
      <c r="A229" s="2">
        <v>44799.958333333336</v>
      </c>
      <c r="B229" s="1">
        <v>6.1565464774235239E-2</v>
      </c>
      <c r="D229" s="1"/>
      <c r="E229" s="1"/>
      <c r="G229" s="1"/>
      <c r="H229" s="1"/>
      <c r="J229" s="1"/>
      <c r="K229" s="1"/>
      <c r="M229" s="1"/>
      <c r="N229" s="1"/>
    </row>
    <row r="230" spans="1:14" ht="13.2" x14ac:dyDescent="0.25">
      <c r="A230" s="2">
        <v>44800.958333333336</v>
      </c>
      <c r="B230" s="1">
        <v>0.13907758522508618</v>
      </c>
      <c r="D230" s="1"/>
      <c r="E230" s="1"/>
      <c r="G230" s="1"/>
      <c r="H230" s="1"/>
      <c r="J230" s="1"/>
      <c r="K230" s="1"/>
      <c r="M230" s="1"/>
      <c r="N230" s="1"/>
    </row>
    <row r="231" spans="1:14" ht="13.2" x14ac:dyDescent="0.25">
      <c r="A231" s="2">
        <v>44801.958333333336</v>
      </c>
      <c r="B231" s="1">
        <v>0.13623167767314301</v>
      </c>
      <c r="D231" s="1"/>
      <c r="E231" s="1"/>
      <c r="G231" s="1"/>
      <c r="H231" s="1"/>
      <c r="J231" s="1"/>
      <c r="K231" s="1"/>
      <c r="M231" s="1"/>
      <c r="N231" s="1"/>
    </row>
    <row r="232" spans="1:14" ht="13.2" x14ac:dyDescent="0.25">
      <c r="A232" s="2">
        <v>44799.958333333336</v>
      </c>
      <c r="B232" s="1">
        <v>3.2874089625568335E-2</v>
      </c>
      <c r="D232" s="1"/>
      <c r="E232" s="1"/>
      <c r="G232" s="1"/>
      <c r="H232" s="1"/>
      <c r="J232" s="1"/>
      <c r="K232" s="1"/>
      <c r="M232" s="1"/>
      <c r="N232" s="1"/>
    </row>
    <row r="233" spans="1:14" ht="13.2" x14ac:dyDescent="0.25">
      <c r="A233" s="2">
        <v>44800.958333333336</v>
      </c>
      <c r="B233" s="1">
        <v>0.12268605377826884</v>
      </c>
      <c r="D233" s="1"/>
      <c r="E233" s="1"/>
      <c r="G233" s="1"/>
      <c r="H233" s="1"/>
      <c r="J233" s="1"/>
      <c r="K233" s="1"/>
      <c r="M233" s="1"/>
      <c r="N233" s="1"/>
    </row>
    <row r="234" spans="1:14" ht="13.2" x14ac:dyDescent="0.25">
      <c r="A234" s="2">
        <v>44801.958333333336</v>
      </c>
      <c r="B234" s="1">
        <v>0.1241087623499692</v>
      </c>
      <c r="D234" s="1"/>
      <c r="E234" s="1"/>
      <c r="G234" s="1"/>
      <c r="H234" s="1"/>
      <c r="J234" s="1"/>
      <c r="K234" s="1"/>
      <c r="M234" s="1"/>
      <c r="N234" s="1"/>
    </row>
    <row r="235" spans="1:14" ht="13.2" x14ac:dyDescent="0.25">
      <c r="A235" s="2">
        <v>44802.958333333336</v>
      </c>
      <c r="B235" s="1">
        <v>8.2594906793668252E-2</v>
      </c>
      <c r="D235" s="1"/>
      <c r="E235" s="1"/>
      <c r="G235" s="1"/>
      <c r="H235" s="1"/>
      <c r="J235" s="1"/>
      <c r="K235" s="1"/>
      <c r="M235" s="1"/>
      <c r="N235" s="1"/>
    </row>
    <row r="236" spans="1:14" ht="13.2" x14ac:dyDescent="0.25">
      <c r="A236" s="2">
        <v>44800.958333333336</v>
      </c>
      <c r="B236" s="1">
        <v>0.11439083866441117</v>
      </c>
      <c r="D236" s="1"/>
      <c r="E236" s="1"/>
      <c r="G236" s="1"/>
      <c r="H236" s="1"/>
      <c r="J236" s="1"/>
      <c r="K236" s="1"/>
      <c r="M236" s="1"/>
      <c r="N236" s="1"/>
    </row>
    <row r="237" spans="1:14" ht="13.2" x14ac:dyDescent="0.25">
      <c r="A237" s="2">
        <v>44801.958333333336</v>
      </c>
      <c r="B237" s="1">
        <v>0.12911539214693332</v>
      </c>
      <c r="D237" s="1"/>
      <c r="E237" s="1"/>
      <c r="G237" s="1"/>
      <c r="H237" s="1"/>
      <c r="J237" s="1"/>
      <c r="K237" s="1"/>
      <c r="M237" s="1"/>
      <c r="N237" s="1"/>
    </row>
    <row r="238" spans="1:14" ht="13.2" x14ac:dyDescent="0.25">
      <c r="A238" s="2">
        <v>44802.958333333336</v>
      </c>
      <c r="B238" s="1">
        <v>7.9201784789904459E-2</v>
      </c>
      <c r="D238" s="1"/>
      <c r="E238" s="1"/>
      <c r="G238" s="1"/>
      <c r="H238" s="1"/>
      <c r="J238" s="1"/>
      <c r="K238" s="1"/>
      <c r="M238" s="1"/>
      <c r="N238" s="1"/>
    </row>
    <row r="239" spans="1:14" ht="13.2" x14ac:dyDescent="0.25">
      <c r="A239" s="2">
        <v>44803.958333333336</v>
      </c>
      <c r="B239" s="1">
        <v>0.23014414156869134</v>
      </c>
      <c r="D239" s="1"/>
      <c r="E239" s="1"/>
      <c r="G239" s="1"/>
      <c r="H239" s="1"/>
      <c r="J239" s="1"/>
      <c r="K239" s="1"/>
      <c r="M239" s="1"/>
      <c r="N239" s="1"/>
    </row>
    <row r="240" spans="1:14" ht="13.2" x14ac:dyDescent="0.25">
      <c r="A240" s="2">
        <v>44801.958333333336</v>
      </c>
      <c r="B240" s="1">
        <v>5.5573357495027738E-2</v>
      </c>
      <c r="D240" s="1"/>
      <c r="E240" s="1"/>
      <c r="G240" s="1"/>
      <c r="H240" s="1"/>
      <c r="J240" s="1"/>
      <c r="K240" s="1"/>
      <c r="M240" s="1"/>
      <c r="N240" s="1"/>
    </row>
    <row r="241" spans="1:14" ht="13.2" x14ac:dyDescent="0.25">
      <c r="A241" s="2">
        <v>44802.958333333336</v>
      </c>
      <c r="B241" s="1">
        <v>0.22701598170905457</v>
      </c>
      <c r="D241" s="1"/>
      <c r="E241" s="1"/>
      <c r="G241" s="1"/>
      <c r="H241" s="1"/>
      <c r="J241" s="1"/>
      <c r="K241" s="1"/>
      <c r="M241" s="1"/>
      <c r="N241" s="1"/>
    </row>
    <row r="242" spans="1:14" ht="13.2" x14ac:dyDescent="0.25">
      <c r="A242" s="2">
        <v>44803.958333333336</v>
      </c>
      <c r="B242" s="1">
        <v>0.30668994350449325</v>
      </c>
      <c r="D242" s="1"/>
      <c r="E242" s="1"/>
      <c r="G242" s="1"/>
      <c r="H242" s="1"/>
      <c r="J242" s="1"/>
      <c r="K242" s="1"/>
      <c r="M242" s="1"/>
      <c r="N242" s="1"/>
    </row>
    <row r="243" spans="1:14" ht="13.2" x14ac:dyDescent="0.25">
      <c r="A243" s="2">
        <v>44804.958333333336</v>
      </c>
      <c r="B243" s="1">
        <v>0.23985834400789965</v>
      </c>
      <c r="D243" s="1"/>
      <c r="E243" s="1"/>
      <c r="G243" s="1"/>
      <c r="H243" s="1"/>
      <c r="J243" s="1"/>
      <c r="K243" s="1"/>
      <c r="M243" s="1"/>
      <c r="N243" s="1"/>
    </row>
    <row r="244" spans="1:14" ht="13.2" x14ac:dyDescent="0.25">
      <c r="A244" s="2">
        <v>44802.958333333336</v>
      </c>
      <c r="B244" s="1">
        <v>0.17108883969082944</v>
      </c>
      <c r="D244" s="1"/>
      <c r="E244" s="1"/>
      <c r="G244" s="1"/>
      <c r="H244" s="1"/>
      <c r="J244" s="1"/>
      <c r="K244" s="1"/>
      <c r="M244" s="1"/>
      <c r="N244" s="1"/>
    </row>
    <row r="245" spans="1:14" ht="13.2" x14ac:dyDescent="0.25">
      <c r="A245" s="2">
        <v>44803.958333333336</v>
      </c>
      <c r="B245" s="1">
        <v>0.26507083634160927</v>
      </c>
      <c r="D245" s="1"/>
      <c r="E245" s="1"/>
      <c r="G245" s="1"/>
      <c r="H245" s="1"/>
      <c r="J245" s="1"/>
      <c r="K245" s="1"/>
      <c r="M245" s="1"/>
      <c r="N245" s="1"/>
    </row>
    <row r="246" spans="1:14" ht="13.2" x14ac:dyDescent="0.25">
      <c r="A246" s="2">
        <v>44804.958333333336</v>
      </c>
      <c r="B246" s="1">
        <v>0.25510130822627336</v>
      </c>
      <c r="D246" s="1"/>
      <c r="E246" s="1"/>
      <c r="G246" s="1"/>
      <c r="H246" s="1"/>
      <c r="J246" s="1"/>
      <c r="K246" s="1"/>
      <c r="M246" s="1"/>
      <c r="N246" s="1"/>
    </row>
    <row r="247" spans="1:14" ht="13.2" x14ac:dyDescent="0.25">
      <c r="A247" s="2">
        <v>44805.958333333336</v>
      </c>
      <c r="B247" s="1">
        <v>0.29940705293389713</v>
      </c>
      <c r="D247" s="1"/>
      <c r="E247" s="1"/>
      <c r="G247" s="1"/>
      <c r="H247" s="1"/>
      <c r="J247" s="1"/>
      <c r="K247" s="1"/>
      <c r="M247" s="1"/>
      <c r="N247" s="1"/>
    </row>
    <row r="248" spans="1:14" ht="13.2" x14ac:dyDescent="0.25">
      <c r="A248" s="2">
        <v>44803.958333333336</v>
      </c>
      <c r="B248" s="1">
        <v>0.12464431560454629</v>
      </c>
      <c r="D248" s="1"/>
      <c r="E248" s="1"/>
      <c r="G248" s="1"/>
      <c r="H248" s="1"/>
      <c r="J248" s="1"/>
      <c r="K248" s="1"/>
      <c r="M248" s="1"/>
      <c r="N248" s="1"/>
    </row>
    <row r="249" spans="1:14" ht="13.2" x14ac:dyDescent="0.25">
      <c r="A249" s="2">
        <v>44804.958333333336</v>
      </c>
      <c r="B249" s="1">
        <v>0.11585325708717142</v>
      </c>
      <c r="D249" s="1"/>
      <c r="E249" s="1"/>
      <c r="G249" s="1"/>
      <c r="H249" s="1"/>
      <c r="J249" s="1"/>
      <c r="K249" s="1"/>
      <c r="M249" s="1"/>
      <c r="N249" s="1"/>
    </row>
    <row r="250" spans="1:14" ht="13.2" x14ac:dyDescent="0.25">
      <c r="A250" s="2">
        <v>44805.958333333336</v>
      </c>
      <c r="B250" s="1">
        <v>0.13939003029497102</v>
      </c>
      <c r="D250" s="1"/>
      <c r="E250" s="1"/>
      <c r="G250" s="1"/>
      <c r="H250" s="1"/>
      <c r="J250" s="1"/>
      <c r="K250" s="1"/>
      <c r="M250" s="1"/>
      <c r="N250" s="1"/>
    </row>
    <row r="251" spans="1:14" ht="13.2" x14ac:dyDescent="0.25">
      <c r="A251" s="2">
        <v>44806.958333333336</v>
      </c>
      <c r="B251" s="1">
        <v>0.10632948726654518</v>
      </c>
      <c r="D251" s="1"/>
      <c r="E251" s="1"/>
      <c r="G251" s="1"/>
      <c r="H251" s="1"/>
      <c r="J251" s="1"/>
      <c r="K251" s="1"/>
      <c r="M251" s="1"/>
      <c r="N251" s="1"/>
    </row>
    <row r="252" spans="1:14" ht="13.2" x14ac:dyDescent="0.25">
      <c r="A252" s="2">
        <v>44804.958333333336</v>
      </c>
      <c r="B252" s="1">
        <v>3.626446358436685E-2</v>
      </c>
      <c r="G252" s="1"/>
      <c r="H252" s="1"/>
      <c r="J252" s="1"/>
      <c r="K252" s="1"/>
    </row>
    <row r="253" spans="1:14" ht="13.2" x14ac:dyDescent="0.25">
      <c r="A253" s="2">
        <v>44805.958333333336</v>
      </c>
      <c r="B253" s="1">
        <v>9.7083702724546736E-2</v>
      </c>
    </row>
    <row r="254" spans="1:14" ht="13.2" x14ac:dyDescent="0.25">
      <c r="A254" s="2">
        <v>44806.958333333336</v>
      </c>
      <c r="B254" s="1">
        <v>9.2040207814358441E-2</v>
      </c>
    </row>
    <row r="255" spans="1:14" ht="13.2" x14ac:dyDescent="0.25">
      <c r="A255" s="2">
        <v>44807.958333333336</v>
      </c>
      <c r="B255" s="1">
        <v>4.4484401635956322E-2</v>
      </c>
    </row>
    <row r="256" spans="1:14" ht="13.2" x14ac:dyDescent="0.25">
      <c r="A256" s="2">
        <v>44805.958333333336</v>
      </c>
      <c r="B256" s="1">
        <v>0.10725127722439258</v>
      </c>
    </row>
    <row r="257" spans="1:2" ht="13.2" x14ac:dyDescent="0.25">
      <c r="A257" s="2">
        <v>44806.958333333336</v>
      </c>
      <c r="B257" s="1">
        <v>0.13659260885107558</v>
      </c>
    </row>
    <row r="258" spans="1:2" ht="13.2" x14ac:dyDescent="0.25">
      <c r="A258" s="2">
        <v>44807.958333333336</v>
      </c>
      <c r="B258" s="1">
        <v>0.14577296711465085</v>
      </c>
    </row>
    <row r="259" spans="1:2" ht="13.2" x14ac:dyDescent="0.25">
      <c r="A259" s="2">
        <v>44808.958333333336</v>
      </c>
      <c r="B259" s="1">
        <v>0.2281592396195036</v>
      </c>
    </row>
    <row r="260" spans="1:2" ht="13.2" x14ac:dyDescent="0.25">
      <c r="A260" s="2">
        <v>44806.958333333336</v>
      </c>
      <c r="B260" s="1">
        <v>5.8527726319681263E-2</v>
      </c>
    </row>
    <row r="261" spans="1:2" ht="13.2" x14ac:dyDescent="0.25">
      <c r="A261" s="2">
        <v>44807.958333333336</v>
      </c>
      <c r="B261" s="1">
        <v>7.8587693504095377E-2</v>
      </c>
    </row>
    <row r="262" spans="1:2" ht="13.2" x14ac:dyDescent="0.25">
      <c r="A262" s="2">
        <v>44808.958333333336</v>
      </c>
      <c r="B262" s="1">
        <v>0.18616740219727337</v>
      </c>
    </row>
    <row r="263" spans="1:2" ht="13.2" x14ac:dyDescent="0.25">
      <c r="A263" s="2">
        <v>44809.958333333336</v>
      </c>
      <c r="B263" s="1">
        <v>0.16535962640075746</v>
      </c>
    </row>
    <row r="264" spans="1:2" ht="13.2" x14ac:dyDescent="0.25">
      <c r="A264" s="2">
        <v>44807.958333333336</v>
      </c>
      <c r="B264" s="1">
        <v>5.1504205664947976E-2</v>
      </c>
    </row>
    <row r="265" spans="1:2" ht="13.2" x14ac:dyDescent="0.25">
      <c r="A265" s="2">
        <v>44808.958333333336</v>
      </c>
      <c r="B265" s="1">
        <v>0.13717715497119146</v>
      </c>
    </row>
    <row r="266" spans="1:2" ht="13.2" x14ac:dyDescent="0.25">
      <c r="A266" s="2">
        <v>44809.958333333336</v>
      </c>
      <c r="B266" s="1">
        <v>0.15232171858246543</v>
      </c>
    </row>
    <row r="267" spans="1:2" ht="13.2" x14ac:dyDescent="0.25">
      <c r="A267" s="2">
        <v>44810.958333333336</v>
      </c>
      <c r="B267" s="1">
        <v>0.23608808434562012</v>
      </c>
    </row>
    <row r="268" spans="1:2" ht="13.2" x14ac:dyDescent="0.25">
      <c r="A268" s="2">
        <v>44808.958333333336</v>
      </c>
      <c r="B268" s="1">
        <v>9.9271874932892065E-2</v>
      </c>
    </row>
    <row r="269" spans="1:2" ht="13.2" x14ac:dyDescent="0.25">
      <c r="A269" s="2">
        <v>44809.958333333336</v>
      </c>
      <c r="B269" s="1">
        <v>0.13119934680602055</v>
      </c>
    </row>
    <row r="270" spans="1:2" ht="13.2" x14ac:dyDescent="0.25">
      <c r="A270" s="2">
        <v>44810.958333333336</v>
      </c>
      <c r="B270" s="1">
        <v>0.20284480096205756</v>
      </c>
    </row>
    <row r="271" spans="1:2" ht="13.2" x14ac:dyDescent="0.25">
      <c r="A271" s="2">
        <v>44811.958333333336</v>
      </c>
      <c r="B271" s="1">
        <v>0.12393902000112138</v>
      </c>
    </row>
    <row r="272" spans="1:2" ht="13.2" x14ac:dyDescent="0.25">
      <c r="A272" s="2">
        <v>44809.958333333336</v>
      </c>
      <c r="B272" s="1">
        <v>4.3284246050146823E-2</v>
      </c>
    </row>
    <row r="273" spans="1:2" ht="13.2" x14ac:dyDescent="0.25">
      <c r="A273" s="2">
        <v>44810.958333333336</v>
      </c>
      <c r="B273" s="1">
        <v>0.13044011461653518</v>
      </c>
    </row>
    <row r="274" spans="1:2" ht="13.2" x14ac:dyDescent="0.25">
      <c r="A274" s="2">
        <v>44811.958333333336</v>
      </c>
      <c r="B274" s="1">
        <v>8.1829728449746661E-2</v>
      </c>
    </row>
    <row r="275" spans="1:2" ht="13.2" x14ac:dyDescent="0.25">
      <c r="A275" s="2">
        <v>44812.958333333336</v>
      </c>
      <c r="B275" s="1">
        <v>0.16723218182371635</v>
      </c>
    </row>
    <row r="276" spans="1:2" ht="13.2" x14ac:dyDescent="0.25">
      <c r="A276" s="2">
        <v>44810.958333333336</v>
      </c>
      <c r="B276" s="1">
        <v>0.10861103609536497</v>
      </c>
    </row>
    <row r="277" spans="1:2" ht="13.2" x14ac:dyDescent="0.25">
      <c r="A277" s="2">
        <v>44811.958333333336</v>
      </c>
      <c r="B277" s="1">
        <v>7.5569525703077137E-2</v>
      </c>
    </row>
    <row r="278" spans="1:2" ht="13.2" x14ac:dyDescent="0.25">
      <c r="A278" s="2">
        <v>44812.958333333336</v>
      </c>
      <c r="B278" s="1">
        <v>0.16852379042981191</v>
      </c>
    </row>
    <row r="279" spans="1:2" ht="13.2" x14ac:dyDescent="0.25">
      <c r="A279" s="2">
        <v>44813.958333333336</v>
      </c>
      <c r="B279" s="1">
        <v>0.19012159676054571</v>
      </c>
    </row>
    <row r="280" spans="1:2" ht="13.2" x14ac:dyDescent="0.25">
      <c r="A280" s="2">
        <v>44811.958333333336</v>
      </c>
      <c r="B280" s="1">
        <v>5.3220001039485161E-2</v>
      </c>
    </row>
    <row r="281" spans="1:2" ht="13.2" x14ac:dyDescent="0.25">
      <c r="A281" s="2">
        <v>44812.958333333336</v>
      </c>
      <c r="B281" s="1">
        <v>0.18974777851256738</v>
      </c>
    </row>
    <row r="282" spans="1:2" ht="13.2" x14ac:dyDescent="0.25">
      <c r="A282" s="2">
        <v>44813.958333333336</v>
      </c>
      <c r="B282" s="1">
        <v>0.15522781061883961</v>
      </c>
    </row>
    <row r="283" spans="1:2" ht="13.2" x14ac:dyDescent="0.25">
      <c r="A283" s="2">
        <v>44814.958333333336</v>
      </c>
      <c r="B283" s="1">
        <v>7.672044141694305E-2</v>
      </c>
    </row>
    <row r="284" spans="1:2" ht="13.2" x14ac:dyDescent="0.25">
      <c r="A284" s="2">
        <v>44812.958333333336</v>
      </c>
      <c r="B284" s="1">
        <v>0.16369104875048876</v>
      </c>
    </row>
    <row r="285" spans="1:2" ht="13.2" x14ac:dyDescent="0.25">
      <c r="A285" s="2">
        <v>44813.958333333336</v>
      </c>
      <c r="B285" s="1">
        <v>0.17107742588951394</v>
      </c>
    </row>
    <row r="286" spans="1:2" ht="13.2" x14ac:dyDescent="0.25">
      <c r="A286" s="2">
        <v>44814.958333333336</v>
      </c>
      <c r="B286" s="1">
        <v>8.59445589461732E-2</v>
      </c>
    </row>
    <row r="287" spans="1:2" ht="13.2" x14ac:dyDescent="0.25">
      <c r="A287" s="2">
        <v>44815.958333333336</v>
      </c>
      <c r="B287" s="1">
        <v>0.12532107474942514</v>
      </c>
    </row>
    <row r="288" spans="1:2" ht="13.2" x14ac:dyDescent="0.25">
      <c r="A288" s="2">
        <v>44813.958333333336</v>
      </c>
      <c r="B288" s="1">
        <v>9.9613565865407885E-2</v>
      </c>
    </row>
    <row r="289" spans="1:2" ht="13.2" x14ac:dyDescent="0.25">
      <c r="A289" s="2">
        <v>44814.958333333336</v>
      </c>
      <c r="B289" s="1">
        <v>7.6930600524671142E-2</v>
      </c>
    </row>
    <row r="290" spans="1:2" ht="13.2" x14ac:dyDescent="0.25">
      <c r="A290" s="2">
        <v>44815.958333333336</v>
      </c>
      <c r="B290" s="1">
        <v>0.10622356228194287</v>
      </c>
    </row>
    <row r="291" spans="1:2" ht="13.2" x14ac:dyDescent="0.25">
      <c r="A291" s="2">
        <v>44816.958333333336</v>
      </c>
      <c r="B291" s="1">
        <v>0.16729239749062108</v>
      </c>
    </row>
    <row r="292" spans="1:2" ht="13.2" x14ac:dyDescent="0.25">
      <c r="A292" s="2">
        <v>44814.958333333336</v>
      </c>
      <c r="B292" s="1">
        <v>7.6748602482217501E-2</v>
      </c>
    </row>
    <row r="293" spans="1:2" ht="13.2" x14ac:dyDescent="0.25">
      <c r="A293" s="2">
        <v>44815.958333333336</v>
      </c>
      <c r="B293" s="1">
        <v>9.2777199081838957E-2</v>
      </c>
    </row>
    <row r="294" spans="1:2" ht="13.2" x14ac:dyDescent="0.25">
      <c r="A294" s="2">
        <v>44816.958333333336</v>
      </c>
      <c r="B294" s="1">
        <v>0.20381842579805029</v>
      </c>
    </row>
    <row r="295" spans="1:2" ht="13.2" x14ac:dyDescent="0.25">
      <c r="A295" s="2">
        <v>44817.958333333336</v>
      </c>
      <c r="B295" s="1">
        <v>0.164236694303216</v>
      </c>
    </row>
    <row r="296" spans="1:2" ht="13.2" x14ac:dyDescent="0.25">
      <c r="A296" s="2">
        <v>44815.958333333336</v>
      </c>
      <c r="B296" s="1">
        <v>4.7569772809283595E-2</v>
      </c>
    </row>
    <row r="297" spans="1:2" ht="13.2" x14ac:dyDescent="0.25">
      <c r="A297" s="2">
        <v>44816.958333333336</v>
      </c>
      <c r="B297" s="1">
        <v>0.16397324671895663</v>
      </c>
    </row>
    <row r="298" spans="1:2" ht="13.2" x14ac:dyDescent="0.25">
      <c r="A298" s="2">
        <v>44817.958333333336</v>
      </c>
      <c r="B298" s="1">
        <v>0.11988544177786804</v>
      </c>
    </row>
    <row r="299" spans="1:2" ht="13.2" x14ac:dyDescent="0.25">
      <c r="A299" s="2">
        <v>44818.958333333336</v>
      </c>
      <c r="B299" s="1">
        <v>0.13276654609646929</v>
      </c>
    </row>
    <row r="300" spans="1:2" ht="13.2" x14ac:dyDescent="0.25">
      <c r="A300" s="2">
        <v>44816.958333333336</v>
      </c>
      <c r="B300" s="1">
        <v>0.15551860095745942</v>
      </c>
    </row>
    <row r="301" spans="1:2" ht="13.2" x14ac:dyDescent="0.25">
      <c r="A301" s="2">
        <v>44817.958333333336</v>
      </c>
      <c r="B301" s="1">
        <v>0.1034115295386776</v>
      </c>
    </row>
    <row r="302" spans="1:2" ht="13.2" x14ac:dyDescent="0.25">
      <c r="A302" s="2">
        <v>44818.958333333336</v>
      </c>
      <c r="B302" s="1">
        <v>0.1011701671802208</v>
      </c>
    </row>
    <row r="303" spans="1:2" ht="13.2" x14ac:dyDescent="0.25">
      <c r="A303" s="2">
        <v>44819.958333333336</v>
      </c>
      <c r="B303" s="1">
        <v>0.1176272054636162</v>
      </c>
    </row>
    <row r="304" spans="1:2" ht="13.2" x14ac:dyDescent="0.25">
      <c r="A304" s="2">
        <v>44817.958333333336</v>
      </c>
      <c r="B304" s="1">
        <v>5.9536955315932505E-2</v>
      </c>
    </row>
    <row r="305" spans="1:2" ht="13.2" x14ac:dyDescent="0.25">
      <c r="A305" s="2">
        <v>44818.958333333336</v>
      </c>
      <c r="B305" s="1">
        <v>9.1988281334687283E-2</v>
      </c>
    </row>
    <row r="306" spans="1:2" ht="13.2" x14ac:dyDescent="0.25">
      <c r="A306" s="2">
        <v>44819.958333333336</v>
      </c>
      <c r="B306" s="1">
        <v>0.10681842419436725</v>
      </c>
    </row>
    <row r="307" spans="1:2" ht="13.2" x14ac:dyDescent="0.25">
      <c r="A307" s="2">
        <v>44820.958333333336</v>
      </c>
      <c r="B307" s="1">
        <v>0.14764307393866541</v>
      </c>
    </row>
    <row r="308" spans="1:2" ht="13.2" x14ac:dyDescent="0.25">
      <c r="A308" s="2">
        <v>44818.958333333336</v>
      </c>
      <c r="B308" s="1">
        <v>6.815337942077844E-2</v>
      </c>
    </row>
    <row r="309" spans="1:2" ht="13.2" x14ac:dyDescent="0.25">
      <c r="A309" s="2">
        <v>44819.958333333336</v>
      </c>
      <c r="B309" s="1">
        <v>5.8254691472014342E-2</v>
      </c>
    </row>
    <row r="310" spans="1:2" ht="13.2" x14ac:dyDescent="0.25">
      <c r="A310" s="2">
        <v>44820.958333333336</v>
      </c>
      <c r="B310" s="1">
        <v>7.2513339291295609E-2</v>
      </c>
    </row>
    <row r="311" spans="1:2" ht="13.2" x14ac:dyDescent="0.25">
      <c r="A311" s="2">
        <v>44821.958333333336</v>
      </c>
      <c r="B311" s="1">
        <v>0.10084218988119274</v>
      </c>
    </row>
    <row r="312" spans="1:2" ht="13.2" x14ac:dyDescent="0.25">
      <c r="A312" s="2">
        <v>44819.958333333336</v>
      </c>
      <c r="B312" s="1">
        <v>6.3443206026260857E-2</v>
      </c>
    </row>
    <row r="313" spans="1:2" ht="13.2" x14ac:dyDescent="0.25">
      <c r="A313" s="2">
        <v>44820.958333333336</v>
      </c>
      <c r="B313" s="1">
        <v>9.2109292728179179E-2</v>
      </c>
    </row>
    <row r="314" spans="1:2" ht="13.2" x14ac:dyDescent="0.25">
      <c r="A314" s="2">
        <v>44821.958333333336</v>
      </c>
      <c r="B314" s="1">
        <v>0.12459081919573121</v>
      </c>
    </row>
    <row r="315" spans="1:2" ht="13.2" x14ac:dyDescent="0.25">
      <c r="A315" s="2">
        <v>44822.958333333336</v>
      </c>
      <c r="B315" s="1">
        <v>0.14059322318662734</v>
      </c>
    </row>
    <row r="316" spans="1:2" ht="13.2" x14ac:dyDescent="0.25">
      <c r="A316" s="2">
        <v>44820.958333333336</v>
      </c>
      <c r="B316" s="1">
        <v>7.2847089343777371E-2</v>
      </c>
    </row>
    <row r="317" spans="1:2" ht="13.2" x14ac:dyDescent="0.25">
      <c r="A317" s="2">
        <v>44821.958333333336</v>
      </c>
      <c r="B317" s="1">
        <v>0.11351427905844953</v>
      </c>
    </row>
    <row r="318" spans="1:2" ht="13.2" x14ac:dyDescent="0.25">
      <c r="A318" s="2">
        <v>44822.958333333336</v>
      </c>
      <c r="B318" s="1">
        <v>0.15639487685518896</v>
      </c>
    </row>
    <row r="319" spans="1:2" ht="13.2" x14ac:dyDescent="0.25">
      <c r="A319" s="2">
        <v>44823.958333333336</v>
      </c>
      <c r="B319" s="1">
        <v>0.17842338180688277</v>
      </c>
    </row>
    <row r="320" spans="1:2" ht="13.2" x14ac:dyDescent="0.25">
      <c r="A320" s="2">
        <v>44821.958333333336</v>
      </c>
      <c r="B320" s="1">
        <v>0.16105479045127005</v>
      </c>
    </row>
    <row r="321" spans="1:2" ht="13.2" x14ac:dyDescent="0.25">
      <c r="A321" s="2">
        <v>44822.958333333336</v>
      </c>
      <c r="B321" s="1">
        <v>0.18045243264032676</v>
      </c>
    </row>
    <row r="322" spans="1:2" ht="13.2" x14ac:dyDescent="0.25">
      <c r="A322" s="2">
        <v>44823.958333333336</v>
      </c>
      <c r="B322" s="1">
        <v>9.3766836221116465E-2</v>
      </c>
    </row>
    <row r="323" spans="1:2" ht="13.2" x14ac:dyDescent="0.25">
      <c r="A323" s="2">
        <v>44824.958333333336</v>
      </c>
      <c r="B323" s="1">
        <v>0.13904821365767114</v>
      </c>
    </row>
    <row r="324" spans="1:2" ht="13.2" x14ac:dyDescent="0.25">
      <c r="A324" s="2">
        <v>44822.958333333336</v>
      </c>
      <c r="B324" s="1">
        <v>9.7964897205201781E-2</v>
      </c>
    </row>
    <row r="325" spans="1:2" ht="13.2" x14ac:dyDescent="0.25">
      <c r="A325" s="2">
        <v>44823.958333333336</v>
      </c>
      <c r="B325" s="1">
        <v>8.0155111566993523E-2</v>
      </c>
    </row>
    <row r="326" spans="1:2" ht="13.2" x14ac:dyDescent="0.25">
      <c r="A326" s="2">
        <v>44824.958333333336</v>
      </c>
      <c r="B326" s="1">
        <v>9.7236724422710349E-2</v>
      </c>
    </row>
    <row r="327" spans="1:2" ht="13.2" x14ac:dyDescent="0.25">
      <c r="A327" s="2">
        <v>44825.958333333336</v>
      </c>
      <c r="B327" s="1">
        <v>0.22796132263238678</v>
      </c>
    </row>
    <row r="328" spans="1:2" ht="13.2" x14ac:dyDescent="0.25">
      <c r="A328" s="2">
        <v>44823.958333333336</v>
      </c>
      <c r="B328" s="1">
        <v>0.10354998113460236</v>
      </c>
    </row>
    <row r="329" spans="1:2" ht="13.2" x14ac:dyDescent="0.25">
      <c r="A329" s="2">
        <v>44824.958333333336</v>
      </c>
      <c r="B329" s="1">
        <v>9.1647127111212548E-2</v>
      </c>
    </row>
    <row r="330" spans="1:2" ht="13.2" x14ac:dyDescent="0.25">
      <c r="A330" s="2">
        <v>44825.958333333336</v>
      </c>
      <c r="B330" s="1">
        <v>0.16768885678683618</v>
      </c>
    </row>
    <row r="331" spans="1:2" ht="13.2" x14ac:dyDescent="0.25">
      <c r="A331" s="2">
        <v>44826.958333333336</v>
      </c>
      <c r="B331" s="1">
        <v>0.14048665396069501</v>
      </c>
    </row>
    <row r="332" spans="1:2" ht="13.2" x14ac:dyDescent="0.25">
      <c r="A332" s="2">
        <v>44824.958333333336</v>
      </c>
      <c r="B332" s="1">
        <v>7.777531242165539E-2</v>
      </c>
    </row>
    <row r="333" spans="1:2" ht="13.2" x14ac:dyDescent="0.25">
      <c r="A333" s="2">
        <v>44825.958333333336</v>
      </c>
      <c r="B333" s="1">
        <v>0.11036011213870241</v>
      </c>
    </row>
    <row r="334" spans="1:2" ht="13.2" x14ac:dyDescent="0.25">
      <c r="A334" s="2">
        <v>44826.958333333336</v>
      </c>
      <c r="B334" s="1">
        <v>9.5784820471181129E-2</v>
      </c>
    </row>
    <row r="335" spans="1:2" ht="13.2" x14ac:dyDescent="0.25">
      <c r="A335" s="2">
        <v>44827.958333333336</v>
      </c>
      <c r="B335" s="1">
        <v>0.19400002138026781</v>
      </c>
    </row>
    <row r="336" spans="1:2" ht="13.2" x14ac:dyDescent="0.25">
      <c r="A336" s="2">
        <v>44825.958333333336</v>
      </c>
      <c r="B336" s="1">
        <v>9.2285134280245651E-2</v>
      </c>
    </row>
    <row r="337" spans="1:2" ht="13.2" x14ac:dyDescent="0.25">
      <c r="A337" s="2">
        <v>44826.958333333336</v>
      </c>
      <c r="B337" s="1">
        <v>9.2625164279702174E-2</v>
      </c>
    </row>
    <row r="338" spans="1:2" ht="13.2" x14ac:dyDescent="0.25">
      <c r="A338" s="2">
        <v>44827.958333333336</v>
      </c>
      <c r="B338" s="1">
        <v>0.20818546986887274</v>
      </c>
    </row>
    <row r="339" spans="1:2" ht="13.2" x14ac:dyDescent="0.25">
      <c r="A339" s="2">
        <v>44828.958333333336</v>
      </c>
      <c r="B339" s="1">
        <v>0.19545749275923344</v>
      </c>
    </row>
    <row r="340" spans="1:2" ht="13.2" x14ac:dyDescent="0.25">
      <c r="A340" s="2">
        <v>44826.958333333336</v>
      </c>
      <c r="B340" s="1">
        <v>4.9203105812997409E-2</v>
      </c>
    </row>
    <row r="341" spans="1:2" ht="13.2" x14ac:dyDescent="0.25">
      <c r="A341" s="2">
        <v>44827.958333333336</v>
      </c>
      <c r="B341" s="1">
        <v>0.11121013461601807</v>
      </c>
    </row>
    <row r="342" spans="1:2" ht="13.2" x14ac:dyDescent="0.25">
      <c r="A342" s="2">
        <v>44828.958333333336</v>
      </c>
      <c r="B342" s="1">
        <v>0.10673438792445906</v>
      </c>
    </row>
    <row r="343" spans="1:2" ht="13.2" x14ac:dyDescent="0.25">
      <c r="A343" s="2">
        <v>44829.958333333336</v>
      </c>
      <c r="B343" s="1">
        <v>0.11126409937244947</v>
      </c>
    </row>
    <row r="344" spans="1:2" ht="13.2" x14ac:dyDescent="0.25">
      <c r="A344" s="2">
        <v>44827.958333333336</v>
      </c>
      <c r="B344" s="1">
        <v>9.0161187992646316E-2</v>
      </c>
    </row>
    <row r="345" spans="1:2" ht="13.2" x14ac:dyDescent="0.25">
      <c r="A345" s="2">
        <v>44828.958333333336</v>
      </c>
      <c r="B345" s="1">
        <v>0.11322920818289066</v>
      </c>
    </row>
    <row r="346" spans="1:2" ht="13.2" x14ac:dyDescent="0.25">
      <c r="A346" s="2">
        <v>44829.958333333336</v>
      </c>
      <c r="B346" s="1">
        <v>0.11982827415213403</v>
      </c>
    </row>
    <row r="347" spans="1:2" ht="13.2" x14ac:dyDescent="0.25">
      <c r="A347" s="2">
        <v>44830.958333333336</v>
      </c>
      <c r="B347" s="1">
        <v>0.12816120449314652</v>
      </c>
    </row>
    <row r="348" spans="1:2" ht="13.2" x14ac:dyDescent="0.25">
      <c r="A348" s="2">
        <v>44828.958333333336</v>
      </c>
      <c r="B348" s="1">
        <v>6.5347132876032721E-2</v>
      </c>
    </row>
    <row r="349" spans="1:2" ht="13.2" x14ac:dyDescent="0.25">
      <c r="A349" s="2">
        <v>44829.958333333336</v>
      </c>
      <c r="B349" s="1">
        <v>9.3698819189956387E-2</v>
      </c>
    </row>
    <row r="350" spans="1:2" ht="13.2" x14ac:dyDescent="0.25">
      <c r="A350" s="2">
        <v>44830.958333333336</v>
      </c>
      <c r="B350" s="1">
        <v>9.4890520843841988E-2</v>
      </c>
    </row>
    <row r="351" spans="1:2" ht="13.2" x14ac:dyDescent="0.25">
      <c r="A351" s="2">
        <v>44831.958333333336</v>
      </c>
      <c r="B351" s="1">
        <v>9.9574902062493212E-2</v>
      </c>
    </row>
    <row r="352" spans="1:2" ht="13.2" x14ac:dyDescent="0.25">
      <c r="A352" s="2">
        <v>44829.958333333336</v>
      </c>
      <c r="B352" s="1">
        <v>5.9505900005747736E-2</v>
      </c>
    </row>
    <row r="353" spans="1:2" ht="13.2" x14ac:dyDescent="0.25">
      <c r="A353" s="2">
        <v>44830.958333333336</v>
      </c>
      <c r="B353" s="1">
        <v>0.11037555077764553</v>
      </c>
    </row>
    <row r="354" spans="1:2" ht="13.2" x14ac:dyDescent="0.25">
      <c r="A354" s="2">
        <v>44831.958333333336</v>
      </c>
      <c r="B354" s="1">
        <v>0.10786236100198721</v>
      </c>
    </row>
    <row r="355" spans="1:2" ht="13.2" x14ac:dyDescent="0.25">
      <c r="A355" s="2">
        <v>44832.958333333336</v>
      </c>
      <c r="B355" s="1">
        <v>8.4816264193321389E-2</v>
      </c>
    </row>
    <row r="356" spans="1:2" ht="13.2" x14ac:dyDescent="0.25">
      <c r="A356" s="2">
        <v>44830.958333333336</v>
      </c>
      <c r="B356" s="1">
        <v>6.635043152803323E-2</v>
      </c>
    </row>
    <row r="357" spans="1:2" ht="13.2" x14ac:dyDescent="0.25">
      <c r="A357" s="2">
        <v>44831.958333333336</v>
      </c>
      <c r="B357" s="1">
        <v>8.1872058439243778E-2</v>
      </c>
    </row>
    <row r="358" spans="1:2" ht="13.2" x14ac:dyDescent="0.25">
      <c r="A358" s="2">
        <v>44832.958333333336</v>
      </c>
      <c r="B358" s="1">
        <v>6.6669211843654153E-2</v>
      </c>
    </row>
    <row r="359" spans="1:2" ht="13.2" x14ac:dyDescent="0.25">
      <c r="A359" s="2">
        <v>44833.958333333336</v>
      </c>
      <c r="B359" s="1">
        <v>0.11878324643790643</v>
      </c>
    </row>
    <row r="360" spans="1:2" ht="13.2" x14ac:dyDescent="0.25">
      <c r="A360" s="2">
        <v>44831.958333333336</v>
      </c>
      <c r="B360" s="1">
        <v>4.0049539533134879E-2</v>
      </c>
    </row>
    <row r="361" spans="1:2" ht="13.2" x14ac:dyDescent="0.25">
      <c r="A361" s="2">
        <v>44832.958333333336</v>
      </c>
      <c r="B361" s="1">
        <v>4.6918809388642374E-2</v>
      </c>
    </row>
    <row r="362" spans="1:2" ht="13.2" x14ac:dyDescent="0.25">
      <c r="A362" s="2">
        <v>44833.958333333336</v>
      </c>
      <c r="B362" s="1">
        <v>0.10675277097891443</v>
      </c>
    </row>
    <row r="363" spans="1:2" ht="13.2" x14ac:dyDescent="0.25">
      <c r="A363" s="2">
        <v>44834.958333333336</v>
      </c>
      <c r="B363" s="1">
        <v>0.15442112916254375</v>
      </c>
    </row>
    <row r="364" spans="1:2" ht="13.2" x14ac:dyDescent="0.25">
      <c r="A364" s="2">
        <v>44832.958333333336</v>
      </c>
      <c r="B364" s="1">
        <v>3.1939535397846372E-2</v>
      </c>
    </row>
    <row r="365" spans="1:2" ht="13.2" x14ac:dyDescent="0.25">
      <c r="A365" s="2">
        <v>44833.958333333336</v>
      </c>
      <c r="B365" s="1">
        <v>9.4507120823655519E-2</v>
      </c>
    </row>
    <row r="366" spans="1:2" ht="13.2" x14ac:dyDescent="0.25">
      <c r="A366" s="2">
        <v>44834.958333333336</v>
      </c>
      <c r="B366" s="1">
        <v>0.11818588320404562</v>
      </c>
    </row>
    <row r="367" spans="1:2" ht="13.2" x14ac:dyDescent="0.25">
      <c r="A367" s="2">
        <v>44835.958333333336</v>
      </c>
      <c r="B367" s="1">
        <v>0.14198705778267148</v>
      </c>
    </row>
    <row r="368" spans="1:2" ht="13.2" x14ac:dyDescent="0.25">
      <c r="A368" s="2">
        <v>44833.958333333336</v>
      </c>
      <c r="B368" s="1">
        <v>7.8433788493406806E-2</v>
      </c>
    </row>
    <row r="369" spans="1:2" ht="13.2" x14ac:dyDescent="0.25">
      <c r="A369" s="2">
        <v>44834.958333333336</v>
      </c>
      <c r="B369" s="1">
        <v>8.6698489469536066E-2</v>
      </c>
    </row>
    <row r="370" spans="1:2" ht="13.2" x14ac:dyDescent="0.25">
      <c r="A370" s="2">
        <v>44835.958333333336</v>
      </c>
      <c r="B370" s="1">
        <v>0.10893185403913579</v>
      </c>
    </row>
    <row r="371" spans="1:2" ht="13.2" x14ac:dyDescent="0.25">
      <c r="A371" s="2">
        <v>44836.958333333336</v>
      </c>
      <c r="B371" s="1">
        <v>0.11502911359662758</v>
      </c>
    </row>
    <row r="372" spans="1:2" ht="13.2" x14ac:dyDescent="0.25">
      <c r="A372" s="2">
        <v>44834.958333333336</v>
      </c>
      <c r="B372" s="1">
        <v>5.6851220515185291E-2</v>
      </c>
    </row>
    <row r="373" spans="1:2" ht="13.2" x14ac:dyDescent="0.25">
      <c r="A373" s="2">
        <v>44835.958333333336</v>
      </c>
      <c r="B373" s="1">
        <v>9.3004335205116792E-2</v>
      </c>
    </row>
    <row r="374" spans="1:2" ht="13.2" x14ac:dyDescent="0.25">
      <c r="A374" s="2">
        <v>44836.958333333336</v>
      </c>
      <c r="B374" s="1">
        <v>0.10810475400493229</v>
      </c>
    </row>
    <row r="375" spans="1:2" ht="13.2" x14ac:dyDescent="0.25">
      <c r="A375" s="2">
        <v>44837.958333333336</v>
      </c>
      <c r="B375" s="1">
        <v>0.12903983404067509</v>
      </c>
    </row>
    <row r="376" spans="1:2" ht="13.2" x14ac:dyDescent="0.25">
      <c r="A376" s="2">
        <v>44835.958333333336</v>
      </c>
      <c r="B376" s="1">
        <v>7.640538120597834E-2</v>
      </c>
    </row>
    <row r="377" spans="1:2" ht="13.2" x14ac:dyDescent="0.25">
      <c r="A377" s="2">
        <v>44836.958333333336</v>
      </c>
      <c r="B377" s="1">
        <v>0.108214306678589</v>
      </c>
    </row>
    <row r="378" spans="1:2" ht="13.2" x14ac:dyDescent="0.25">
      <c r="A378" s="2">
        <v>44837.958333333336</v>
      </c>
      <c r="B378" s="1">
        <v>0.13556428372026785</v>
      </c>
    </row>
    <row r="379" spans="1:2" ht="13.2" x14ac:dyDescent="0.25">
      <c r="A379" s="2">
        <v>44838.958333333336</v>
      </c>
      <c r="B379" s="1">
        <v>0.20824516354952702</v>
      </c>
    </row>
    <row r="380" spans="1:2" ht="13.2" x14ac:dyDescent="0.25">
      <c r="A380" s="2">
        <v>44836.958333333336</v>
      </c>
      <c r="B380" s="1">
        <v>5.9368019690195693E-2</v>
      </c>
    </row>
    <row r="381" spans="1:2" ht="13.2" x14ac:dyDescent="0.25">
      <c r="A381" s="2">
        <v>44837.958333333336</v>
      </c>
      <c r="B381" s="1">
        <v>0.22360890983416462</v>
      </c>
    </row>
    <row r="382" spans="1:2" ht="13.2" x14ac:dyDescent="0.25">
      <c r="A382" s="2">
        <v>44838.958333333336</v>
      </c>
      <c r="B382" s="1">
        <v>0.26330807013738783</v>
      </c>
    </row>
    <row r="383" spans="1:2" ht="13.2" x14ac:dyDescent="0.25">
      <c r="A383" s="2">
        <v>44839.958333333336</v>
      </c>
      <c r="B383" s="1">
        <v>0.2269428599496012</v>
      </c>
    </row>
    <row r="384" spans="1:2" ht="13.2" x14ac:dyDescent="0.25">
      <c r="A384" s="2">
        <v>44837.958333333336</v>
      </c>
      <c r="B384" s="1">
        <v>0.18174869058969223</v>
      </c>
    </row>
    <row r="385" spans="1:2" ht="13.2" x14ac:dyDescent="0.25">
      <c r="A385" s="2">
        <v>44838.958333333336</v>
      </c>
      <c r="B385" s="1">
        <v>0.19262449050129271</v>
      </c>
    </row>
    <row r="386" spans="1:2" ht="13.2" x14ac:dyDescent="0.25">
      <c r="A386" s="2">
        <v>44839.958333333336</v>
      </c>
      <c r="B386" s="1">
        <v>0.14841923389905745</v>
      </c>
    </row>
    <row r="387" spans="1:2" ht="13.2" x14ac:dyDescent="0.25">
      <c r="A387" s="2">
        <v>44840.958333333336</v>
      </c>
      <c r="B387" s="1">
        <v>0.14981480931936575</v>
      </c>
    </row>
    <row r="388" spans="1:2" ht="13.2" x14ac:dyDescent="0.25">
      <c r="A388" s="2">
        <v>44838.958333333336</v>
      </c>
      <c r="B388" s="1">
        <v>8.5498724398435685E-2</v>
      </c>
    </row>
    <row r="389" spans="1:2" ht="13.2" x14ac:dyDescent="0.25">
      <c r="A389" s="2">
        <v>44839.958333333336</v>
      </c>
      <c r="B389" s="1">
        <v>6.4209639409387897E-2</v>
      </c>
    </row>
    <row r="390" spans="1:2" ht="13.2" x14ac:dyDescent="0.25">
      <c r="A390" s="2">
        <v>44840.958333333336</v>
      </c>
      <c r="B390" s="1">
        <v>7.8355717372879607E-2</v>
      </c>
    </row>
    <row r="391" spans="1:2" ht="13.2" x14ac:dyDescent="0.25">
      <c r="A391" s="2">
        <v>44841.958333333336</v>
      </c>
      <c r="B391" s="1">
        <v>7.3730064465522369E-2</v>
      </c>
    </row>
    <row r="392" spans="1:2" ht="13.2" x14ac:dyDescent="0.25">
      <c r="A392" s="2">
        <v>44839.958333333336</v>
      </c>
      <c r="B392" s="1">
        <v>4.5392628666688355E-2</v>
      </c>
    </row>
    <row r="393" spans="1:2" ht="13.2" x14ac:dyDescent="0.25">
      <c r="A393" s="2">
        <v>44840.958333333336</v>
      </c>
      <c r="B393" s="1">
        <v>7.3418209422074554E-2</v>
      </c>
    </row>
    <row r="394" spans="1:2" ht="13.2" x14ac:dyDescent="0.25">
      <c r="A394" s="2">
        <v>44841.958333333336</v>
      </c>
      <c r="B394" s="1">
        <v>7.4015485967881059E-2</v>
      </c>
    </row>
    <row r="395" spans="1:2" ht="13.2" x14ac:dyDescent="0.25">
      <c r="A395" s="2">
        <v>44842.958333333336</v>
      </c>
      <c r="B395" s="1">
        <v>0.10790519484246235</v>
      </c>
    </row>
    <row r="396" spans="1:2" ht="13.2" x14ac:dyDescent="0.25">
      <c r="A396" s="2">
        <v>44840.958333333336</v>
      </c>
      <c r="B396" s="1">
        <v>6.634420587763408E-2</v>
      </c>
    </row>
    <row r="397" spans="1:2" ht="13.2" x14ac:dyDescent="0.25">
      <c r="A397" s="2">
        <v>44841.958333333336</v>
      </c>
      <c r="B397" s="1">
        <v>8.5012309768697114E-2</v>
      </c>
    </row>
    <row r="398" spans="1:2" ht="13.2" x14ac:dyDescent="0.25">
      <c r="A398" s="2">
        <v>44842.958333333336</v>
      </c>
      <c r="B398" s="1">
        <v>0.11030647990230956</v>
      </c>
    </row>
    <row r="399" spans="1:2" ht="13.2" x14ac:dyDescent="0.25">
      <c r="A399" s="2">
        <v>44843.958333333336</v>
      </c>
      <c r="B399" s="1">
        <v>6.9722324992207999E-2</v>
      </c>
    </row>
    <row r="400" spans="1:2" ht="13.2" x14ac:dyDescent="0.25">
      <c r="A400" s="2">
        <v>44841.958333333336</v>
      </c>
      <c r="B400" s="1">
        <v>7.5618370846401869E-2</v>
      </c>
    </row>
    <row r="401" spans="1:2" ht="13.2" x14ac:dyDescent="0.25">
      <c r="A401" s="2">
        <v>44842.958333333336</v>
      </c>
      <c r="B401" s="1">
        <v>9.0627999605234211E-2</v>
      </c>
    </row>
    <row r="402" spans="1:2" ht="13.2" x14ac:dyDescent="0.25">
      <c r="A402" s="2">
        <v>44843.958333333336</v>
      </c>
      <c r="B402" s="1">
        <v>6.7743725853034689E-2</v>
      </c>
    </row>
    <row r="403" spans="1:2" ht="13.2" x14ac:dyDescent="0.25">
      <c r="A403" s="2">
        <v>44844.958333333336</v>
      </c>
      <c r="B403" s="1">
        <v>0.17911869033258307</v>
      </c>
    </row>
    <row r="404" spans="1:2" ht="13.2" x14ac:dyDescent="0.25">
      <c r="A404" s="2">
        <v>44842.958333333336</v>
      </c>
      <c r="B404" s="1">
        <v>6.7587921072236309E-2</v>
      </c>
    </row>
    <row r="405" spans="1:2" ht="13.2" x14ac:dyDescent="0.25">
      <c r="A405" s="2">
        <v>44843.958333333336</v>
      </c>
      <c r="B405" s="1">
        <v>5.1819432927676955E-2</v>
      </c>
    </row>
    <row r="406" spans="1:2" ht="13.2" x14ac:dyDescent="0.25">
      <c r="A406" s="2">
        <v>44844.958333333336</v>
      </c>
      <c r="B406" s="1">
        <v>0.16569090962315927</v>
      </c>
    </row>
    <row r="407" spans="1:2" ht="13.2" x14ac:dyDescent="0.25">
      <c r="A407" s="2">
        <v>44845.958333333336</v>
      </c>
      <c r="B407" s="1">
        <v>0.13089164859843913</v>
      </c>
    </row>
    <row r="408" spans="1:2" ht="13.2" x14ac:dyDescent="0.25">
      <c r="A408" s="2">
        <v>44843.958333333336</v>
      </c>
      <c r="B408" s="1">
        <v>4.5644825688609648E-2</v>
      </c>
    </row>
    <row r="409" spans="1:2" ht="13.2" x14ac:dyDescent="0.25">
      <c r="A409" s="2">
        <v>44844.958333333336</v>
      </c>
      <c r="B409" s="1">
        <v>0.16097393440286278</v>
      </c>
    </row>
    <row r="410" spans="1:2" ht="13.2" x14ac:dyDescent="0.25">
      <c r="A410" s="2">
        <v>44845.958333333336</v>
      </c>
      <c r="B410" s="1">
        <v>0.12195885855981636</v>
      </c>
    </row>
    <row r="411" spans="1:2" ht="13.2" x14ac:dyDescent="0.25">
      <c r="A411" s="2">
        <v>44846.958333333336</v>
      </c>
      <c r="B411" s="1">
        <v>9.6736249477172423E-2</v>
      </c>
    </row>
    <row r="412" spans="1:2" ht="13.2" x14ac:dyDescent="0.25">
      <c r="A412" s="2">
        <v>44844.958333333336</v>
      </c>
      <c r="B412" s="1">
        <v>0.10888807598058979</v>
      </c>
    </row>
    <row r="413" spans="1:2" ht="13.2" x14ac:dyDescent="0.25">
      <c r="A413" s="2">
        <v>44845.958333333336</v>
      </c>
      <c r="B413" s="1">
        <v>7.3898914006363128E-2</v>
      </c>
    </row>
    <row r="414" spans="1:2" ht="13.2" x14ac:dyDescent="0.25">
      <c r="A414" s="2">
        <v>44846.958333333336</v>
      </c>
      <c r="B414" s="1">
        <v>5.4515506924682627E-2</v>
      </c>
    </row>
    <row r="415" spans="1:2" ht="13.2" x14ac:dyDescent="0.25">
      <c r="A415" s="2">
        <v>44847.958333333336</v>
      </c>
      <c r="B415" s="1">
        <v>7.6456380446530289E-2</v>
      </c>
    </row>
    <row r="416" spans="1:2" ht="13.2" x14ac:dyDescent="0.25">
      <c r="A416" s="2">
        <v>44845.958333333336</v>
      </c>
      <c r="B416" s="1">
        <v>4.5190028462792298E-2</v>
      </c>
    </row>
    <row r="417" spans="1:2" ht="13.2" x14ac:dyDescent="0.25">
      <c r="A417" s="2">
        <v>44846.958333333336</v>
      </c>
      <c r="B417" s="1">
        <v>4.5601577341842843E-2</v>
      </c>
    </row>
    <row r="418" spans="1:2" ht="13.2" x14ac:dyDescent="0.25">
      <c r="A418" s="2">
        <v>44847.958333333336</v>
      </c>
      <c r="B418" s="1">
        <v>4.548942384468771E-2</v>
      </c>
    </row>
    <row r="419" spans="1:2" ht="13.2" x14ac:dyDescent="0.25">
      <c r="A419" s="2">
        <v>44848.958333333336</v>
      </c>
      <c r="B419" s="1">
        <v>9.8240586736466795E-2</v>
      </c>
    </row>
    <row r="420" spans="1:2" ht="13.2" x14ac:dyDescent="0.25">
      <c r="A420" s="2">
        <v>44846.958333333336</v>
      </c>
      <c r="B420" s="1">
        <v>6.0452179735304666E-2</v>
      </c>
    </row>
    <row r="421" spans="1:2" ht="13.2" x14ac:dyDescent="0.25">
      <c r="A421" s="2">
        <v>44847.958333333336</v>
      </c>
      <c r="B421" s="1">
        <v>8.1386295021126667E-2</v>
      </c>
    </row>
    <row r="422" spans="1:2" ht="13.2" x14ac:dyDescent="0.25">
      <c r="A422" s="2">
        <v>44848.958333333336</v>
      </c>
      <c r="B422" s="1">
        <v>0.12550410683292199</v>
      </c>
    </row>
    <row r="423" spans="1:2" ht="13.2" x14ac:dyDescent="0.25">
      <c r="A423" s="2">
        <v>44849.958333333336</v>
      </c>
      <c r="B423" s="1">
        <v>8.3562720512916411E-2</v>
      </c>
    </row>
    <row r="424" spans="1:2" ht="13.2" x14ac:dyDescent="0.25">
      <c r="A424" s="2">
        <v>44847.958333333336</v>
      </c>
      <c r="B424" s="1">
        <v>4.815264862450417E-2</v>
      </c>
    </row>
    <row r="425" spans="1:2" ht="13.2" x14ac:dyDescent="0.25">
      <c r="A425" s="2">
        <v>44848.958333333336</v>
      </c>
      <c r="B425" s="1">
        <v>8.9905328787665217E-2</v>
      </c>
    </row>
    <row r="426" spans="1:2" ht="13.2" x14ac:dyDescent="0.25">
      <c r="A426" s="2">
        <v>44849.958333333336</v>
      </c>
      <c r="B426" s="1">
        <v>4.9747709455165184E-2</v>
      </c>
    </row>
    <row r="427" spans="1:2" ht="13.2" x14ac:dyDescent="0.25">
      <c r="A427" s="2">
        <v>44850.958333333336</v>
      </c>
      <c r="B427" s="1">
        <v>0.10884680212945935</v>
      </c>
    </row>
    <row r="428" spans="1:2" ht="13.2" x14ac:dyDescent="0.25">
      <c r="A428" s="2">
        <v>44848.958333333336</v>
      </c>
      <c r="B428" s="1">
        <v>6.6791028335533853E-2</v>
      </c>
    </row>
    <row r="429" spans="1:2" ht="13.2" x14ac:dyDescent="0.25">
      <c r="A429" s="2">
        <v>44849.958333333336</v>
      </c>
      <c r="B429" s="1">
        <v>3.7183596400506766E-2</v>
      </c>
    </row>
    <row r="430" spans="1:2" ht="13.2" x14ac:dyDescent="0.25">
      <c r="A430" s="2">
        <v>44850.958333333336</v>
      </c>
      <c r="B430" s="1">
        <v>0.10892272494906441</v>
      </c>
    </row>
    <row r="431" spans="1:2" ht="13.2" x14ac:dyDescent="0.25">
      <c r="A431" s="2">
        <v>44851.958333333336</v>
      </c>
      <c r="B431" s="1">
        <v>0.29459052333562091</v>
      </c>
    </row>
    <row r="432" spans="1:2" ht="13.2" x14ac:dyDescent="0.25">
      <c r="A432" s="2">
        <v>44849.958333333336</v>
      </c>
      <c r="B432" s="1">
        <v>6.391601593030255E-2</v>
      </c>
    </row>
    <row r="433" spans="1:2" ht="13.2" x14ac:dyDescent="0.25">
      <c r="A433" s="2">
        <v>44850.958333333336</v>
      </c>
      <c r="B433" s="1">
        <v>9.5936985330825383E-2</v>
      </c>
    </row>
    <row r="434" spans="1:2" ht="13.2" x14ac:dyDescent="0.25">
      <c r="A434" s="2">
        <v>44851.958333333336</v>
      </c>
      <c r="B434" s="1">
        <v>0.28358900403415621</v>
      </c>
    </row>
    <row r="435" spans="1:2" ht="13.2" x14ac:dyDescent="0.25">
      <c r="A435" s="2">
        <v>44852.958333333336</v>
      </c>
      <c r="B435" s="1">
        <v>0.36038645351874532</v>
      </c>
    </row>
    <row r="436" spans="1:2" ht="13.2" x14ac:dyDescent="0.25">
      <c r="A436" s="2">
        <v>44850.958333333336</v>
      </c>
      <c r="B436" s="1">
        <v>7.7246977394949928E-2</v>
      </c>
    </row>
    <row r="437" spans="1:2" ht="13.2" x14ac:dyDescent="0.25">
      <c r="A437" s="2">
        <v>44851.958333333336</v>
      </c>
      <c r="B437" s="1">
        <v>0.2371328743834599</v>
      </c>
    </row>
    <row r="438" spans="1:2" ht="13.2" x14ac:dyDescent="0.25">
      <c r="A438" s="2">
        <v>44852.958333333336</v>
      </c>
      <c r="B438" s="1">
        <v>0.31942934261467343</v>
      </c>
    </row>
    <row r="439" spans="1:2" ht="13.2" x14ac:dyDescent="0.25">
      <c r="A439" s="2">
        <v>44853.958333333336</v>
      </c>
      <c r="B439" s="1">
        <v>0.33596692524442195</v>
      </c>
    </row>
    <row r="440" spans="1:2" ht="13.2" x14ac:dyDescent="0.25">
      <c r="A440" s="2">
        <v>44851.958333333336</v>
      </c>
      <c r="B440" s="1">
        <v>0.16168294035197797</v>
      </c>
    </row>
    <row r="441" spans="1:2" ht="13.2" x14ac:dyDescent="0.25">
      <c r="A441" s="2">
        <v>44852.958333333336</v>
      </c>
      <c r="B441" s="1">
        <v>0.25910628323719481</v>
      </c>
    </row>
    <row r="442" spans="1:2" ht="13.2" x14ac:dyDescent="0.25">
      <c r="A442" s="2">
        <v>44853.958333333336</v>
      </c>
      <c r="B442" s="1">
        <v>0.28447829230025284</v>
      </c>
    </row>
    <row r="443" spans="1:2" ht="13.2" x14ac:dyDescent="0.25">
      <c r="A443" s="2">
        <v>44854.958333333336</v>
      </c>
      <c r="B443" s="1">
        <v>0.25708691498905722</v>
      </c>
    </row>
    <row r="444" spans="1:2" ht="13.2" x14ac:dyDescent="0.25">
      <c r="A444" s="2">
        <v>44852.958333333336</v>
      </c>
      <c r="B444" s="1">
        <v>0.12667959786865857</v>
      </c>
    </row>
    <row r="445" spans="1:2" ht="13.2" x14ac:dyDescent="0.25">
      <c r="A445" s="2">
        <v>44853.958333333336</v>
      </c>
      <c r="B445" s="1">
        <v>0.15061495793467664</v>
      </c>
    </row>
    <row r="446" spans="1:2" ht="13.2" x14ac:dyDescent="0.25">
      <c r="A446" s="2">
        <v>44854.958333333336</v>
      </c>
      <c r="B446" s="1">
        <v>0.11706170033398032</v>
      </c>
    </row>
    <row r="447" spans="1:2" ht="13.2" x14ac:dyDescent="0.25">
      <c r="A447" s="2">
        <v>44855.958333333336</v>
      </c>
      <c r="B447" s="1">
        <v>0.18398092068753089</v>
      </c>
    </row>
    <row r="448" spans="1:2" ht="13.2" x14ac:dyDescent="0.25">
      <c r="A448" s="2">
        <v>44853.958333333336</v>
      </c>
      <c r="B448" s="1">
        <v>9.6016192676701584E-2</v>
      </c>
    </row>
    <row r="449" spans="1:2" ht="13.2" x14ac:dyDescent="0.25">
      <c r="A449" s="2">
        <v>44854.958333333336</v>
      </c>
      <c r="B449" s="1">
        <v>9.3153851190112616E-2</v>
      </c>
    </row>
    <row r="450" spans="1:2" ht="13.2" x14ac:dyDescent="0.25">
      <c r="A450" s="2">
        <v>44855.958333333336</v>
      </c>
      <c r="B450" s="1">
        <v>0.16486834082751392</v>
      </c>
    </row>
    <row r="451" spans="1:2" ht="13.2" x14ac:dyDescent="0.25">
      <c r="A451" s="2">
        <v>44856.958333333336</v>
      </c>
      <c r="B451" s="1">
        <v>0.1683937124266377</v>
      </c>
    </row>
    <row r="452" spans="1:2" ht="13.2" x14ac:dyDescent="0.25">
      <c r="A452" s="2">
        <v>44854.958333333336</v>
      </c>
      <c r="B452" s="1">
        <v>6.4256982458847256E-2</v>
      </c>
    </row>
    <row r="453" spans="1:2" ht="13.2" x14ac:dyDescent="0.25">
      <c r="A453" s="2">
        <v>44855.958333333336</v>
      </c>
      <c r="B453" s="1">
        <v>0.12359265548076249</v>
      </c>
    </row>
    <row r="454" spans="1:2" ht="13.2" x14ac:dyDescent="0.25">
      <c r="A454" s="2">
        <v>44856.958333333336</v>
      </c>
      <c r="B454" s="1">
        <v>0.14785236414542988</v>
      </c>
    </row>
    <row r="455" spans="1:2" ht="13.2" x14ac:dyDescent="0.25">
      <c r="A455" s="2">
        <v>44857.958333333336</v>
      </c>
      <c r="B455" s="1">
        <v>0.23447360770714232</v>
      </c>
    </row>
    <row r="456" spans="1:2" ht="13.2" x14ac:dyDescent="0.25">
      <c r="A456" s="2">
        <v>44855.958333333336</v>
      </c>
      <c r="B456" s="1">
        <v>7.518538225327509E-2</v>
      </c>
    </row>
    <row r="457" spans="1:2" ht="13.2" x14ac:dyDescent="0.25">
      <c r="A457" s="2">
        <v>44856.958333333336</v>
      </c>
      <c r="B457" s="1">
        <v>0.11716341182993269</v>
      </c>
    </row>
    <row r="458" spans="1:2" ht="13.2" x14ac:dyDescent="0.25">
      <c r="A458" s="2">
        <v>44857.958333333336</v>
      </c>
      <c r="B458" s="1">
        <v>0.20188829887198498</v>
      </c>
    </row>
    <row r="459" spans="1:2" ht="13.2" x14ac:dyDescent="0.25">
      <c r="A459" s="2">
        <v>44858.958333333336</v>
      </c>
      <c r="B459" s="1">
        <v>0.25019762522363004</v>
      </c>
    </row>
    <row r="460" spans="1:2" ht="13.2" x14ac:dyDescent="0.25">
      <c r="A460" s="2">
        <v>44856.958333333336</v>
      </c>
      <c r="B460" s="1">
        <v>6.7368863490985642E-2</v>
      </c>
    </row>
    <row r="461" spans="1:2" ht="13.2" x14ac:dyDescent="0.25">
      <c r="A461" s="2">
        <v>44857.958333333336</v>
      </c>
      <c r="B461" s="1">
        <v>0.12435941403271962</v>
      </c>
    </row>
    <row r="462" spans="1:2" ht="13.2" x14ac:dyDescent="0.25">
      <c r="A462" s="2">
        <v>44858.958333333336</v>
      </c>
      <c r="B462" s="1">
        <v>0.14939891502227592</v>
      </c>
    </row>
    <row r="463" spans="1:2" ht="13.2" x14ac:dyDescent="0.25">
      <c r="A463" s="2">
        <v>44859.958333333336</v>
      </c>
      <c r="B463" s="1">
        <v>0.20495427633909824</v>
      </c>
    </row>
    <row r="464" spans="1:2" ht="13.2" x14ac:dyDescent="0.25">
      <c r="A464" s="2">
        <v>44857.958333333336</v>
      </c>
      <c r="B464" s="1">
        <v>7.981660798790019E-2</v>
      </c>
    </row>
    <row r="465" spans="1:2" ht="13.2" x14ac:dyDescent="0.25">
      <c r="A465" s="2">
        <v>44858.958333333336</v>
      </c>
      <c r="B465" s="1">
        <v>0.12153983772238074</v>
      </c>
    </row>
    <row r="466" spans="1:2" ht="13.2" x14ac:dyDescent="0.25">
      <c r="A466" s="2">
        <v>44859.958333333336</v>
      </c>
      <c r="B466" s="1">
        <v>0.12373575411081866</v>
      </c>
    </row>
    <row r="467" spans="1:2" ht="13.2" x14ac:dyDescent="0.25">
      <c r="A467" s="2">
        <v>44860.958333333336</v>
      </c>
      <c r="B467" s="1">
        <v>0.17702923495536591</v>
      </c>
    </row>
    <row r="468" spans="1:2" ht="13.2" x14ac:dyDescent="0.25">
      <c r="A468" s="2">
        <v>44858.958333333336</v>
      </c>
      <c r="B468" s="1">
        <v>8.6058658701637702E-2</v>
      </c>
    </row>
    <row r="469" spans="1:2" ht="13.2" x14ac:dyDescent="0.25">
      <c r="A469" s="2">
        <v>44859.958333333336</v>
      </c>
      <c r="B469" s="1">
        <v>9.5791927934399237E-2</v>
      </c>
    </row>
    <row r="470" spans="1:2" ht="13.2" x14ac:dyDescent="0.25">
      <c r="A470" s="2">
        <v>44860.958333333336</v>
      </c>
      <c r="B470" s="1">
        <v>0.13488411297459604</v>
      </c>
    </row>
    <row r="471" spans="1:2" ht="13.2" x14ac:dyDescent="0.25">
      <c r="A471" s="2">
        <v>44861.958333333336</v>
      </c>
      <c r="B471" s="1">
        <v>9.5743244540391473E-2</v>
      </c>
    </row>
    <row r="472" spans="1:2" ht="13.2" x14ac:dyDescent="0.25">
      <c r="A472" s="2">
        <v>44859.958333333336</v>
      </c>
      <c r="B472" s="1">
        <v>6.2399284438351112E-2</v>
      </c>
    </row>
    <row r="473" spans="1:2" ht="13.2" x14ac:dyDescent="0.25">
      <c r="A473" s="2">
        <v>44860.958333333336</v>
      </c>
      <c r="B473" s="1">
        <v>0.10326951732976715</v>
      </c>
    </row>
    <row r="474" spans="1:2" ht="13.2" x14ac:dyDescent="0.25">
      <c r="A474" s="2">
        <v>44861.958333333336</v>
      </c>
      <c r="B474" s="1">
        <v>9.0669508268727828E-2</v>
      </c>
    </row>
    <row r="475" spans="1:2" ht="13.2" x14ac:dyDescent="0.25">
      <c r="A475" s="2">
        <v>44862.958333333336</v>
      </c>
      <c r="B475" s="1">
        <v>0.13853695489330806</v>
      </c>
    </row>
    <row r="476" spans="1:2" ht="13.2" x14ac:dyDescent="0.25">
      <c r="A476" s="2">
        <v>44860.958333333336</v>
      </c>
      <c r="B476" s="1">
        <v>8.964376431193187E-2</v>
      </c>
    </row>
    <row r="477" spans="1:2" ht="13.2" x14ac:dyDescent="0.25">
      <c r="A477" s="2">
        <v>44861.958333333336</v>
      </c>
      <c r="B477" s="1">
        <v>0.10900140300838489</v>
      </c>
    </row>
    <row r="478" spans="1:2" ht="13.2" x14ac:dyDescent="0.25">
      <c r="A478" s="2">
        <v>44862.958333333336</v>
      </c>
      <c r="B478" s="1">
        <v>0.10496307226449329</v>
      </c>
    </row>
    <row r="479" spans="1:2" ht="13.2" x14ac:dyDescent="0.25">
      <c r="A479" s="2">
        <v>44863.958333333336</v>
      </c>
      <c r="B479" s="1">
        <v>0.21018302308592685</v>
      </c>
    </row>
    <row r="480" spans="1:2" ht="13.2" x14ac:dyDescent="0.25">
      <c r="A480" s="2">
        <v>44861.958333333336</v>
      </c>
      <c r="B480" s="1">
        <v>0.11318061378469578</v>
      </c>
    </row>
    <row r="481" spans="1:2" ht="13.2" x14ac:dyDescent="0.25">
      <c r="A481" s="2">
        <v>44862.958333333336</v>
      </c>
      <c r="B481" s="1">
        <v>8.4920432853848857E-2</v>
      </c>
    </row>
    <row r="482" spans="1:2" ht="13.2" x14ac:dyDescent="0.25">
      <c r="A482" s="2">
        <v>44863.958333333336</v>
      </c>
      <c r="B482" s="1">
        <v>0.1801824771719919</v>
      </c>
    </row>
    <row r="483" spans="1:2" ht="13.2" x14ac:dyDescent="0.25">
      <c r="A483" s="2">
        <v>44864.958333333336</v>
      </c>
      <c r="B483" s="1">
        <v>0.17487818646465514</v>
      </c>
    </row>
    <row r="484" spans="1:2" ht="13.2" x14ac:dyDescent="0.25">
      <c r="A484" s="2">
        <v>44862.958333333336</v>
      </c>
      <c r="B484" s="1">
        <v>9.6727697858916536E-2</v>
      </c>
    </row>
    <row r="485" spans="1:2" ht="13.2" x14ac:dyDescent="0.25">
      <c r="A485" s="2">
        <v>44863.958333333336</v>
      </c>
      <c r="B485" s="1">
        <v>0.16446148854136644</v>
      </c>
    </row>
    <row r="486" spans="1:2" ht="13.2" x14ac:dyDescent="0.25">
      <c r="A486" s="2">
        <v>44864.958333333336</v>
      </c>
      <c r="B486" s="1">
        <v>0.16243510607931516</v>
      </c>
    </row>
    <row r="487" spans="1:2" ht="13.2" x14ac:dyDescent="0.25">
      <c r="A487" s="2">
        <v>44865.958333333336</v>
      </c>
      <c r="B487" s="1">
        <v>0.21477293819865417</v>
      </c>
    </row>
    <row r="488" spans="1:2" ht="13.2" x14ac:dyDescent="0.25">
      <c r="A488" s="2">
        <v>44863.958333333336</v>
      </c>
      <c r="B488" s="1">
        <v>0.10313802478832122</v>
      </c>
    </row>
    <row r="489" spans="1:2" ht="13.2" x14ac:dyDescent="0.25">
      <c r="A489" s="2">
        <v>44864.958333333336</v>
      </c>
      <c r="B489" s="1">
        <v>0.13633025714723199</v>
      </c>
    </row>
    <row r="490" spans="1:2" ht="13.2" x14ac:dyDescent="0.25">
      <c r="A490" s="2">
        <v>44865.958333333336</v>
      </c>
      <c r="B490" s="1">
        <v>0.15828228831730881</v>
      </c>
    </row>
    <row r="491" spans="1:2" ht="13.2" x14ac:dyDescent="0.25">
      <c r="A491" s="2">
        <v>44866.958333333336</v>
      </c>
      <c r="B491" s="1">
        <v>0.12233588925395122</v>
      </c>
    </row>
    <row r="492" spans="1:2" ht="13.2" x14ac:dyDescent="0.25">
      <c r="A492" s="2">
        <v>44864.958333333336</v>
      </c>
      <c r="B492" s="1">
        <v>0.10573438915289445</v>
      </c>
    </row>
    <row r="493" spans="1:2" ht="13.2" x14ac:dyDescent="0.25">
      <c r="A493" s="2">
        <v>44865.958333333336</v>
      </c>
      <c r="B493" s="1">
        <v>0.10486367156696184</v>
      </c>
    </row>
    <row r="494" spans="1:2" ht="13.2" x14ac:dyDescent="0.25">
      <c r="A494" s="2">
        <v>44866.958333333336</v>
      </c>
      <c r="B494" s="1">
        <v>0.10823714486166137</v>
      </c>
    </row>
    <row r="495" spans="1:2" ht="13.2" x14ac:dyDescent="0.25">
      <c r="A495" s="2">
        <v>44867.958333333336</v>
      </c>
      <c r="B495" s="1">
        <v>5.4906260908395753E-2</v>
      </c>
    </row>
    <row r="496" spans="1:2" ht="13.2" x14ac:dyDescent="0.25">
      <c r="A496" s="2">
        <v>44865.958333333336</v>
      </c>
      <c r="B496" s="1">
        <v>0.12013093518970464</v>
      </c>
    </row>
    <row r="497" spans="1:2" ht="13.2" x14ac:dyDescent="0.25">
      <c r="A497" s="2">
        <v>44866.958333333336</v>
      </c>
      <c r="B497" s="1">
        <v>0.10208185346213816</v>
      </c>
    </row>
    <row r="498" spans="1:2" ht="13.2" x14ac:dyDescent="0.25">
      <c r="A498" s="2">
        <v>44867.958333333336</v>
      </c>
      <c r="B498" s="1">
        <v>5.8353791781501609E-2</v>
      </c>
    </row>
    <row r="499" spans="1:2" ht="13.2" x14ac:dyDescent="0.25">
      <c r="A499" s="2">
        <v>44868.958333333336</v>
      </c>
      <c r="B499" s="1">
        <v>0.20800524474610685</v>
      </c>
    </row>
    <row r="500" spans="1:2" ht="13.2" x14ac:dyDescent="0.25">
      <c r="A500" s="2">
        <v>44866.958333333336</v>
      </c>
      <c r="B500" s="1">
        <v>7.4721595874430988E-2</v>
      </c>
    </row>
    <row r="501" spans="1:2" ht="13.2" x14ac:dyDescent="0.25">
      <c r="A501" s="2">
        <v>44867.958333333336</v>
      </c>
      <c r="B501" s="1">
        <v>0.13260818197781854</v>
      </c>
    </row>
    <row r="502" spans="1:2" ht="13.2" x14ac:dyDescent="0.25">
      <c r="A502" s="2">
        <v>44868.958333333336</v>
      </c>
      <c r="B502" s="1">
        <v>9.9601566982335396E-2</v>
      </c>
    </row>
    <row r="503" spans="1:2" ht="13.2" x14ac:dyDescent="0.25">
      <c r="A503" s="2">
        <v>44869.958333333336</v>
      </c>
      <c r="B503" s="1">
        <v>0.14170658114934545</v>
      </c>
    </row>
    <row r="504" spans="1:2" ht="13.2" x14ac:dyDescent="0.25">
      <c r="A504" s="2">
        <v>44867.958333333336</v>
      </c>
      <c r="B504" s="1">
        <v>9.3436786219054602E-2</v>
      </c>
    </row>
    <row r="505" spans="1:2" ht="13.2" x14ac:dyDescent="0.25">
      <c r="A505" s="2">
        <v>44868.958333333336</v>
      </c>
      <c r="B505" s="1">
        <v>0.16141415922601057</v>
      </c>
    </row>
    <row r="506" spans="1:2" ht="13.2" x14ac:dyDescent="0.25">
      <c r="A506" s="2">
        <v>44869.958333333336</v>
      </c>
      <c r="B506" s="1">
        <v>0.17767508234051085</v>
      </c>
    </row>
    <row r="507" spans="1:2" ht="13.2" x14ac:dyDescent="0.25">
      <c r="A507" s="2">
        <v>44870.958333333336</v>
      </c>
      <c r="B507" s="1">
        <v>0.16795771693028197</v>
      </c>
    </row>
    <row r="508" spans="1:2" ht="13.2" x14ac:dyDescent="0.25">
      <c r="A508" s="2">
        <v>44868.958333333336</v>
      </c>
      <c r="B508" s="1">
        <v>9.7842479893366266E-2</v>
      </c>
    </row>
    <row r="509" spans="1:2" ht="13.2" x14ac:dyDescent="0.25">
      <c r="A509" s="2">
        <v>44869.958333333336</v>
      </c>
      <c r="B509" s="1">
        <v>0.11657696389749189</v>
      </c>
    </row>
    <row r="510" spans="1:2" ht="13.2" x14ac:dyDescent="0.25">
      <c r="A510" s="2">
        <v>44870.958333333336</v>
      </c>
      <c r="B510" s="1">
        <v>0.15834372912172698</v>
      </c>
    </row>
    <row r="511" spans="1:2" ht="13.2" x14ac:dyDescent="0.25">
      <c r="A511" s="2">
        <v>44871.958333333336</v>
      </c>
      <c r="B511" s="1">
        <v>7.078612716075551E-2</v>
      </c>
    </row>
    <row r="512" spans="1:2" ht="13.2" x14ac:dyDescent="0.25">
      <c r="A512" s="2">
        <v>44869.958333333336</v>
      </c>
      <c r="B512" s="1">
        <v>6.2858197518689859E-2</v>
      </c>
    </row>
    <row r="513" spans="1:2" ht="13.2" x14ac:dyDescent="0.25">
      <c r="A513" s="2">
        <v>44870.958333333336</v>
      </c>
      <c r="B513" s="1">
        <v>0.15913191261244095</v>
      </c>
    </row>
    <row r="514" spans="1:2" ht="13.2" x14ac:dyDescent="0.25">
      <c r="A514" s="2">
        <v>44871.958333333336</v>
      </c>
      <c r="B514" s="1">
        <v>0.11323314212438469</v>
      </c>
    </row>
    <row r="515" spans="1:2" ht="13.2" x14ac:dyDescent="0.25">
      <c r="A515" s="2">
        <v>44872.958333333336</v>
      </c>
      <c r="B515" s="1">
        <v>0.13893703012741426</v>
      </c>
    </row>
    <row r="516" spans="1:2" ht="13.2" x14ac:dyDescent="0.25">
      <c r="A516" s="2">
        <v>44870.958333333336</v>
      </c>
      <c r="B516" s="1">
        <v>0.1242864261944383</v>
      </c>
    </row>
    <row r="517" spans="1:2" ht="13.2" x14ac:dyDescent="0.25">
      <c r="A517" s="2">
        <v>44871.958333333336</v>
      </c>
      <c r="B517" s="1">
        <v>5.097436781516549E-2</v>
      </c>
    </row>
    <row r="518" spans="1:2" ht="13.2" x14ac:dyDescent="0.25">
      <c r="A518" s="2">
        <v>44872.958333333336</v>
      </c>
      <c r="B518" s="1">
        <v>0.21117446476367974</v>
      </c>
    </row>
    <row r="519" spans="1:2" ht="13.2" x14ac:dyDescent="0.25">
      <c r="A519" s="2">
        <v>44873.958333333336</v>
      </c>
      <c r="B519" s="1">
        <v>0.13608973333887817</v>
      </c>
    </row>
    <row r="520" spans="1:2" ht="13.2" x14ac:dyDescent="0.25">
      <c r="A520" s="2">
        <v>44871.958333333336</v>
      </c>
      <c r="B520" s="1">
        <v>7.1773606121252304E-2</v>
      </c>
    </row>
    <row r="521" spans="1:2" ht="13.2" x14ac:dyDescent="0.25">
      <c r="A521" s="2">
        <v>44872.958333333336</v>
      </c>
      <c r="B521" s="1">
        <v>0.16214719713943834</v>
      </c>
    </row>
    <row r="522" spans="1:2" ht="13.2" x14ac:dyDescent="0.25">
      <c r="A522" s="2">
        <v>44873.958333333336</v>
      </c>
      <c r="B522" s="1">
        <v>8.2767559093875037E-2</v>
      </c>
    </row>
    <row r="523" spans="1:2" ht="13.2" x14ac:dyDescent="0.25">
      <c r="A523" s="2">
        <v>44874.958333333336</v>
      </c>
      <c r="B523" s="1">
        <v>0.10834381773828576</v>
      </c>
    </row>
    <row r="524" spans="1:2" ht="13.2" x14ac:dyDescent="0.25">
      <c r="A524" s="2">
        <v>44872.958333333336</v>
      </c>
      <c r="B524" s="1">
        <v>0.16696459154597251</v>
      </c>
    </row>
    <row r="525" spans="1:2" ht="13.2" x14ac:dyDescent="0.25">
      <c r="A525" s="2">
        <v>44873.958333333336</v>
      </c>
      <c r="B525" s="1">
        <v>0.1023310325954865</v>
      </c>
    </row>
    <row r="526" spans="1:2" ht="13.2" x14ac:dyDescent="0.25">
      <c r="A526" s="2">
        <v>44874.958333333336</v>
      </c>
      <c r="B526" s="1">
        <v>0.15229762502578456</v>
      </c>
    </row>
    <row r="527" spans="1:2" ht="13.2" x14ac:dyDescent="0.25">
      <c r="A527" s="2">
        <v>44875.958333333336</v>
      </c>
      <c r="B527" s="1">
        <v>0.16677283127278811</v>
      </c>
    </row>
    <row r="528" spans="1:2" ht="13.2" x14ac:dyDescent="0.25">
      <c r="A528" s="2">
        <v>44873.958333333336</v>
      </c>
      <c r="B528" s="1">
        <v>8.1989728871300946E-2</v>
      </c>
    </row>
    <row r="529" spans="1:2" ht="13.2" x14ac:dyDescent="0.25">
      <c r="A529" s="2">
        <v>44874.958333333336</v>
      </c>
      <c r="B529" s="1">
        <v>0.15712561219261165</v>
      </c>
    </row>
    <row r="530" spans="1:2" ht="13.2" x14ac:dyDescent="0.25">
      <c r="A530" s="2">
        <v>44875.958333333336</v>
      </c>
      <c r="B530" s="1">
        <v>0.18636437538147954</v>
      </c>
    </row>
    <row r="531" spans="1:2" ht="13.2" x14ac:dyDescent="0.25">
      <c r="A531" s="2">
        <v>44876.958333333336</v>
      </c>
      <c r="B531" s="1">
        <v>0.25874091957789536</v>
      </c>
    </row>
    <row r="532" spans="1:2" ht="13.2" x14ac:dyDescent="0.25">
      <c r="A532" s="2">
        <v>44874.958333333336</v>
      </c>
      <c r="B532" s="1">
        <v>7.6790650822367093E-2</v>
      </c>
    </row>
    <row r="533" spans="1:2" ht="13.2" x14ac:dyDescent="0.25">
      <c r="A533" s="2">
        <v>44875.958333333336</v>
      </c>
      <c r="B533" s="1">
        <v>0.15860701130465371</v>
      </c>
    </row>
    <row r="534" spans="1:2" ht="13.2" x14ac:dyDescent="0.25">
      <c r="A534" s="2">
        <v>44876.958333333336</v>
      </c>
      <c r="B534" s="1">
        <v>0.27912762056727941</v>
      </c>
    </row>
    <row r="535" spans="1:2" ht="13.2" x14ac:dyDescent="0.25">
      <c r="A535" s="2">
        <v>44877.958333333336</v>
      </c>
      <c r="B535" s="1">
        <v>0.29024686426101781</v>
      </c>
    </row>
    <row r="536" spans="1:2" ht="13.2" x14ac:dyDescent="0.25">
      <c r="A536" s="2">
        <v>44875.958333333336</v>
      </c>
      <c r="B536" s="1">
        <v>7.0846632475446716E-2</v>
      </c>
    </row>
    <row r="537" spans="1:2" ht="13.2" x14ac:dyDescent="0.25">
      <c r="A537" s="2">
        <v>44876.958333333336</v>
      </c>
      <c r="B537" s="1">
        <v>0.1094985349242716</v>
      </c>
    </row>
    <row r="538" spans="1:2" ht="13.2" x14ac:dyDescent="0.25">
      <c r="A538" s="2">
        <v>44877.958333333336</v>
      </c>
      <c r="B538" s="1">
        <v>0.17852856362209821</v>
      </c>
    </row>
    <row r="539" spans="1:2" ht="13.2" x14ac:dyDescent="0.25">
      <c r="A539" s="2">
        <v>44878.958333333336</v>
      </c>
      <c r="B539" s="1">
        <v>0.14025823045720043</v>
      </c>
    </row>
    <row r="540" spans="1:2" ht="13.2" x14ac:dyDescent="0.25">
      <c r="A540" s="2">
        <v>44876.958333333336</v>
      </c>
      <c r="B540" s="1">
        <v>8.8193492522951666E-2</v>
      </c>
    </row>
    <row r="541" spans="1:2" ht="13.2" x14ac:dyDescent="0.25">
      <c r="A541" s="2">
        <v>44877.958333333336</v>
      </c>
      <c r="B541" s="1">
        <v>0.1516952551624067</v>
      </c>
    </row>
    <row r="542" spans="1:2" ht="13.2" x14ac:dyDescent="0.25">
      <c r="A542" s="2">
        <v>44878.958333333336</v>
      </c>
      <c r="B542" s="1">
        <v>9.7430898668320762E-2</v>
      </c>
    </row>
    <row r="543" spans="1:2" ht="13.2" x14ac:dyDescent="0.25">
      <c r="A543" s="2">
        <v>44879.958333333336</v>
      </c>
      <c r="B543" s="1">
        <v>0.22966624272965996</v>
      </c>
    </row>
    <row r="544" spans="1:2" ht="13.2" x14ac:dyDescent="0.25">
      <c r="A544" s="2">
        <v>44877.958333333336</v>
      </c>
      <c r="B544" s="1">
        <v>0.11248730434704041</v>
      </c>
    </row>
    <row r="545" spans="1:2" ht="13.2" x14ac:dyDescent="0.25">
      <c r="A545" s="2">
        <v>44878.958333333336</v>
      </c>
      <c r="B545" s="1">
        <v>8.335353055129037E-2</v>
      </c>
    </row>
    <row r="546" spans="1:2" ht="13.2" x14ac:dyDescent="0.25">
      <c r="A546" s="2">
        <v>44879.958333333336</v>
      </c>
      <c r="B546" s="1">
        <v>0.22184586842041823</v>
      </c>
    </row>
    <row r="547" spans="1:2" ht="13.2" x14ac:dyDescent="0.25">
      <c r="A547" s="2">
        <v>44880.958333333336</v>
      </c>
      <c r="B547" s="1">
        <v>0.33912800274645177</v>
      </c>
    </row>
    <row r="548" spans="1:2" ht="13.2" x14ac:dyDescent="0.25">
      <c r="A548" s="2">
        <v>44878.958333333336</v>
      </c>
      <c r="B548" s="1">
        <v>6.9334699508620534E-2</v>
      </c>
    </row>
    <row r="549" spans="1:2" ht="13.2" x14ac:dyDescent="0.25">
      <c r="A549" s="2">
        <v>44879.958333333336</v>
      </c>
      <c r="B549" s="1">
        <v>0.12710943122355858</v>
      </c>
    </row>
    <row r="550" spans="1:2" ht="13.2" x14ac:dyDescent="0.25">
      <c r="A550" s="2">
        <v>44880.958333333336</v>
      </c>
      <c r="B550" s="1">
        <v>0.24803217107985406</v>
      </c>
    </row>
    <row r="551" spans="1:2" ht="13.2" x14ac:dyDescent="0.25">
      <c r="A551" s="2">
        <v>44881.958333333336</v>
      </c>
      <c r="B551" s="1">
        <v>0.22849327358869134</v>
      </c>
    </row>
    <row r="552" spans="1:2" ht="13.2" x14ac:dyDescent="0.25">
      <c r="A552" s="2">
        <v>44879.958333333336</v>
      </c>
      <c r="B552" s="1">
        <v>6.4146387239829919E-2</v>
      </c>
    </row>
    <row r="553" spans="1:2" ht="13.2" x14ac:dyDescent="0.25">
      <c r="A553" s="2">
        <v>44880.958333333336</v>
      </c>
      <c r="B553" s="1">
        <v>0.13836085516597127</v>
      </c>
    </row>
    <row r="554" spans="1:2" ht="13.2" x14ac:dyDescent="0.25">
      <c r="A554" s="2">
        <v>44881.958333333336</v>
      </c>
      <c r="B554" s="1">
        <v>0.11435234806191835</v>
      </c>
    </row>
    <row r="555" spans="1:2" ht="13.2" x14ac:dyDescent="0.25">
      <c r="A555" s="2">
        <v>44882.958333333336</v>
      </c>
      <c r="B555" s="1">
        <v>0.16969411456306097</v>
      </c>
    </row>
    <row r="556" spans="1:2" ht="13.2" x14ac:dyDescent="0.25">
      <c r="A556" s="2">
        <v>44880.958333333336</v>
      </c>
      <c r="B556" s="1">
        <v>0.10666859385007967</v>
      </c>
    </row>
    <row r="557" spans="1:2" ht="13.2" x14ac:dyDescent="0.25">
      <c r="A557" s="2">
        <v>44881.958333333336</v>
      </c>
      <c r="B557" s="1">
        <v>0.14358953406641253</v>
      </c>
    </row>
    <row r="558" spans="1:2" ht="13.2" x14ac:dyDescent="0.25">
      <c r="A558" s="2">
        <v>44882.958333333336</v>
      </c>
      <c r="B558" s="1">
        <v>0.20333595196546525</v>
      </c>
    </row>
    <row r="559" spans="1:2" ht="13.2" x14ac:dyDescent="0.25">
      <c r="A559" s="2">
        <v>44883.958333333336</v>
      </c>
      <c r="B559" s="1">
        <v>0.39977323225933875</v>
      </c>
    </row>
    <row r="560" spans="1:2" ht="13.2" x14ac:dyDescent="0.25">
      <c r="A560" s="2">
        <v>44881.958333333336</v>
      </c>
      <c r="B560" s="1">
        <v>4.8760792766095573E-2</v>
      </c>
    </row>
    <row r="561" spans="1:2" ht="13.2" x14ac:dyDescent="0.25">
      <c r="A561" s="2">
        <v>44882.958333333336</v>
      </c>
      <c r="B561" s="1">
        <v>0.12964404102434668</v>
      </c>
    </row>
    <row r="562" spans="1:2" ht="13.2" x14ac:dyDescent="0.25">
      <c r="A562" s="2">
        <v>44883.958333333336</v>
      </c>
      <c r="B562" s="1">
        <v>0.32919237375578059</v>
      </c>
    </row>
    <row r="563" spans="1:2" ht="13.2" x14ac:dyDescent="0.25">
      <c r="A563" s="2">
        <v>44884.958333333336</v>
      </c>
      <c r="B563" s="1">
        <v>0.13686944465474213</v>
      </c>
    </row>
    <row r="564" spans="1:2" ht="13.2" x14ac:dyDescent="0.25">
      <c r="A564" s="2">
        <v>44882.958333333336</v>
      </c>
      <c r="B564" s="1">
        <v>6.0140133430095645E-2</v>
      </c>
    </row>
    <row r="565" spans="1:2" ht="13.2" x14ac:dyDescent="0.25">
      <c r="A565" s="2">
        <v>44883.958333333336</v>
      </c>
      <c r="B565" s="1">
        <v>0.2492772811489157</v>
      </c>
    </row>
    <row r="566" spans="1:2" ht="13.2" x14ac:dyDescent="0.25">
      <c r="A566" s="2">
        <v>44884.958333333336</v>
      </c>
      <c r="B566" s="1">
        <v>0.11089945956851983</v>
      </c>
    </row>
    <row r="567" spans="1:2" ht="13.2" x14ac:dyDescent="0.25">
      <c r="A567" s="2">
        <v>44885.958333333336</v>
      </c>
      <c r="B567" s="1">
        <v>0.13433943102542728</v>
      </c>
    </row>
    <row r="568" spans="1:2" ht="13.2" x14ac:dyDescent="0.25">
      <c r="A568" s="2">
        <v>44883.958333333336</v>
      </c>
      <c r="B568" s="1">
        <v>0.16261196940769676</v>
      </c>
    </row>
    <row r="569" spans="1:2" ht="13.2" x14ac:dyDescent="0.25">
      <c r="A569" s="2">
        <v>44884.958333333336</v>
      </c>
      <c r="B569" s="1">
        <v>7.3334470312151956E-2</v>
      </c>
    </row>
    <row r="570" spans="1:2" ht="13.2" x14ac:dyDescent="0.25">
      <c r="A570" s="2">
        <v>44885.958333333336</v>
      </c>
      <c r="B570" s="1">
        <v>0.12186373657430782</v>
      </c>
    </row>
    <row r="571" spans="1:2" ht="13.2" x14ac:dyDescent="0.25">
      <c r="A571" s="2">
        <v>44886.958333333336</v>
      </c>
      <c r="B571" s="1">
        <v>0.1022488028051944</v>
      </c>
    </row>
    <row r="572" spans="1:2" ht="13.2" x14ac:dyDescent="0.25">
      <c r="A572" s="2">
        <v>44884.958333333336</v>
      </c>
      <c r="B572" s="1">
        <v>5.1194262065703801E-2</v>
      </c>
    </row>
    <row r="573" spans="1:2" ht="13.2" x14ac:dyDescent="0.25">
      <c r="A573" s="2">
        <v>44885.958333333336</v>
      </c>
      <c r="B573" s="1">
        <v>9.8804962991159165E-2</v>
      </c>
    </row>
    <row r="574" spans="1:2" ht="13.2" x14ac:dyDescent="0.25">
      <c r="A574" s="2">
        <v>44886.958333333336</v>
      </c>
      <c r="B574" s="1">
        <v>7.2329726485545573E-2</v>
      </c>
    </row>
    <row r="575" spans="1:2" ht="13.2" x14ac:dyDescent="0.25">
      <c r="A575" s="2">
        <v>44887.958333333336</v>
      </c>
      <c r="B575" s="1">
        <v>0.10152172517597612</v>
      </c>
    </row>
    <row r="576" spans="1:2" ht="13.2" x14ac:dyDescent="0.25">
      <c r="A576" s="2">
        <v>44885.958333333336</v>
      </c>
      <c r="B576" s="1">
        <v>5.1758594221255803E-2</v>
      </c>
    </row>
    <row r="577" spans="1:2" ht="13.2" x14ac:dyDescent="0.25">
      <c r="A577" s="2">
        <v>44886.958333333336</v>
      </c>
      <c r="B577" s="1">
        <v>6.3381083931590296E-2</v>
      </c>
    </row>
    <row r="578" spans="1:2" ht="13.2" x14ac:dyDescent="0.25">
      <c r="A578" s="2">
        <v>44887.958333333336</v>
      </c>
      <c r="B578" s="1">
        <v>6.3760351815490182E-2</v>
      </c>
    </row>
    <row r="579" spans="1:2" ht="13.2" x14ac:dyDescent="0.25">
      <c r="A579" s="2">
        <v>44888.958333333336</v>
      </c>
      <c r="B579" s="1">
        <v>9.917200343230187E-2</v>
      </c>
    </row>
    <row r="580" spans="1:2" ht="13.2" x14ac:dyDescent="0.25">
      <c r="A580" s="2">
        <v>44886.958333333336</v>
      </c>
      <c r="B580" s="1">
        <v>7.1943144119844635E-2</v>
      </c>
    </row>
    <row r="581" spans="1:2" ht="13.2" x14ac:dyDescent="0.25">
      <c r="A581" s="2">
        <v>44887.958333333336</v>
      </c>
      <c r="B581" s="1">
        <v>7.2637301293319315E-2</v>
      </c>
    </row>
    <row r="582" spans="1:2" ht="13.2" x14ac:dyDescent="0.25">
      <c r="A582" s="2">
        <v>44888.958333333336</v>
      </c>
      <c r="B582" s="1">
        <v>0.10829520535949794</v>
      </c>
    </row>
    <row r="583" spans="1:2" ht="13.2" x14ac:dyDescent="0.25">
      <c r="A583" s="2">
        <v>44889.958333333336</v>
      </c>
      <c r="B583" s="1">
        <v>0.18969687695030077</v>
      </c>
    </row>
    <row r="584" spans="1:2" ht="13.2" x14ac:dyDescent="0.25">
      <c r="A584" s="2">
        <v>44887.958333333336</v>
      </c>
      <c r="B584" s="1">
        <v>4.9525769608286328E-2</v>
      </c>
    </row>
    <row r="585" spans="1:2" ht="13.2" x14ac:dyDescent="0.25">
      <c r="A585" s="2">
        <v>44888.958333333336</v>
      </c>
      <c r="B585" s="1">
        <v>9.3648047536783199E-2</v>
      </c>
    </row>
    <row r="586" spans="1:2" ht="13.2" x14ac:dyDescent="0.25">
      <c r="A586" s="2">
        <v>44889.958333333336</v>
      </c>
      <c r="B586" s="1">
        <v>0.1807293665712856</v>
      </c>
    </row>
    <row r="587" spans="1:2" ht="13.2" x14ac:dyDescent="0.25">
      <c r="A587" s="2">
        <v>44890.958333333336</v>
      </c>
      <c r="B587" s="1">
        <v>0.14999165394638778</v>
      </c>
    </row>
    <row r="588" spans="1:2" ht="13.2" x14ac:dyDescent="0.25">
      <c r="A588" s="2">
        <v>44888.958333333336</v>
      </c>
      <c r="B588" s="1">
        <v>6.8592873675196855E-2</v>
      </c>
    </row>
    <row r="589" spans="1:2" ht="13.2" x14ac:dyDescent="0.25">
      <c r="A589" s="2">
        <v>44889.958333333336</v>
      </c>
      <c r="B589" s="1">
        <v>0.14473480074289638</v>
      </c>
    </row>
    <row r="590" spans="1:2" ht="13.2" x14ac:dyDescent="0.25">
      <c r="A590" s="2">
        <v>44890.958333333336</v>
      </c>
      <c r="B590" s="1">
        <v>0.12372942312421638</v>
      </c>
    </row>
    <row r="591" spans="1:2" ht="13.2" x14ac:dyDescent="0.25">
      <c r="A591" s="2">
        <v>44891.958333333336</v>
      </c>
      <c r="B591" s="1">
        <v>0.1776379951786389</v>
      </c>
    </row>
    <row r="592" spans="1:2" ht="13.2" x14ac:dyDescent="0.25">
      <c r="A592" s="2">
        <v>44889.958333333336</v>
      </c>
      <c r="B592" s="1">
        <v>0.12238027012110635</v>
      </c>
    </row>
    <row r="593" spans="1:2" ht="13.2" x14ac:dyDescent="0.25">
      <c r="A593" s="2">
        <v>44890.958333333336</v>
      </c>
      <c r="B593" s="1">
        <v>0.10638589048812498</v>
      </c>
    </row>
    <row r="594" spans="1:2" ht="13.2" x14ac:dyDescent="0.25">
      <c r="A594" s="2">
        <v>44891.958333333336</v>
      </c>
      <c r="B594" s="1">
        <v>0.15739123982793962</v>
      </c>
    </row>
    <row r="595" spans="1:2" ht="13.2" x14ac:dyDescent="0.25">
      <c r="A595" s="2">
        <v>44892.958333333336</v>
      </c>
      <c r="B595" s="1">
        <v>0.12600772365807369</v>
      </c>
    </row>
    <row r="596" spans="1:2" ht="13.2" x14ac:dyDescent="0.25">
      <c r="A596" s="2">
        <v>44890.958333333336</v>
      </c>
      <c r="B596" s="1">
        <v>0.10926662937652555</v>
      </c>
    </row>
    <row r="597" spans="1:2" ht="13.2" x14ac:dyDescent="0.25">
      <c r="A597" s="2">
        <v>44891.958333333336</v>
      </c>
      <c r="B597" s="1">
        <v>0.15679790911538066</v>
      </c>
    </row>
    <row r="598" spans="1:2" ht="13.2" x14ac:dyDescent="0.25">
      <c r="A598" s="2">
        <v>44892.958333333336</v>
      </c>
      <c r="B598" s="1">
        <v>0.15963273882642159</v>
      </c>
    </row>
    <row r="599" spans="1:2" ht="13.2" x14ac:dyDescent="0.25">
      <c r="A599" s="2">
        <v>44893.958333333336</v>
      </c>
      <c r="B599" s="1">
        <v>9.4070654363979697E-2</v>
      </c>
    </row>
    <row r="600" spans="1:2" ht="13.2" x14ac:dyDescent="0.25">
      <c r="A600" s="2">
        <v>44891.958333333336</v>
      </c>
      <c r="B600" s="1">
        <v>0.15987890452382461</v>
      </c>
    </row>
    <row r="601" spans="1:2" ht="13.2" x14ac:dyDescent="0.25">
      <c r="A601" s="2">
        <v>44892.958333333336</v>
      </c>
      <c r="B601" s="1">
        <v>0.15194703544494348</v>
      </c>
    </row>
    <row r="602" spans="1:2" ht="13.2" x14ac:dyDescent="0.25">
      <c r="A602" s="2">
        <v>44893.958333333336</v>
      </c>
      <c r="B602" s="1">
        <v>9.9367595108642806E-2</v>
      </c>
    </row>
    <row r="603" spans="1:2" ht="13.2" x14ac:dyDescent="0.25">
      <c r="A603" s="2">
        <v>44894.958333333336</v>
      </c>
      <c r="B603" s="1">
        <v>0.15150714010034988</v>
      </c>
    </row>
    <row r="604" spans="1:2" ht="13.2" x14ac:dyDescent="0.25">
      <c r="A604" s="2">
        <v>44892.958333333336</v>
      </c>
      <c r="B604" s="1">
        <v>0.18107036371498575</v>
      </c>
    </row>
    <row r="605" spans="1:2" ht="13.2" x14ac:dyDescent="0.25">
      <c r="A605" s="2">
        <v>44893.958333333336</v>
      </c>
      <c r="B605" s="1">
        <v>0.10356027992195381</v>
      </c>
    </row>
    <row r="606" spans="1:2" ht="13.2" x14ac:dyDescent="0.25">
      <c r="A606" s="2">
        <v>44894.958333333336</v>
      </c>
      <c r="B606" s="3">
        <v>0.13555851287809714</v>
      </c>
    </row>
    <row r="607" spans="1:2" ht="13.2" x14ac:dyDescent="0.25">
      <c r="A607" s="2">
        <v>44895.958333333336</v>
      </c>
      <c r="B607" s="1">
        <v>0.13811345292409755</v>
      </c>
    </row>
    <row r="608" spans="1:2" ht="13.2" x14ac:dyDescent="0.25">
      <c r="A608" s="2">
        <v>44893.958333333336</v>
      </c>
      <c r="B608" s="1">
        <v>0.12847199135322804</v>
      </c>
    </row>
    <row r="609" spans="1:2" ht="13.2" x14ac:dyDescent="0.25">
      <c r="A609" s="2">
        <v>44894.958333333336</v>
      </c>
      <c r="B609" s="1">
        <v>0.12880455408667013</v>
      </c>
    </row>
    <row r="610" spans="1:2" ht="13.2" x14ac:dyDescent="0.25">
      <c r="A610" s="2">
        <v>44895.958333333336</v>
      </c>
      <c r="B610" s="1">
        <v>0.14490542884299099</v>
      </c>
    </row>
    <row r="611" spans="1:2" ht="13.2" x14ac:dyDescent="0.25">
      <c r="A611" s="2">
        <v>44896.958333333336</v>
      </c>
      <c r="B611" s="1">
        <v>8.629113101619007E-2</v>
      </c>
    </row>
    <row r="612" spans="1:2" ht="13.2" x14ac:dyDescent="0.25">
      <c r="A612" s="2">
        <v>44894.958333333336</v>
      </c>
      <c r="B612" s="1">
        <v>8.5047114831540802E-2</v>
      </c>
    </row>
    <row r="613" spans="1:2" ht="13.2" x14ac:dyDescent="0.25">
      <c r="A613" s="2">
        <v>44895.958333333336</v>
      </c>
      <c r="B613" s="1">
        <v>0.11163179350585455</v>
      </c>
    </row>
    <row r="614" spans="1:2" ht="13.2" x14ac:dyDescent="0.25">
      <c r="A614" s="2">
        <v>44896.958333333336</v>
      </c>
      <c r="B614" s="1">
        <v>7.5328384941129409E-2</v>
      </c>
    </row>
    <row r="615" spans="1:2" ht="13.2" x14ac:dyDescent="0.25">
      <c r="A615" s="2">
        <v>44897.958333333336</v>
      </c>
      <c r="B615" s="1">
        <v>7.0739981362702167E-2</v>
      </c>
    </row>
    <row r="616" spans="1:2" ht="13.2" x14ac:dyDescent="0.25">
      <c r="A616" s="2">
        <v>44895.958333333336</v>
      </c>
      <c r="B616" s="1">
        <v>9.3788220390601792E-2</v>
      </c>
    </row>
    <row r="617" spans="1:2" ht="13.2" x14ac:dyDescent="0.25">
      <c r="A617" s="2">
        <v>44896.958333333336</v>
      </c>
      <c r="B617" s="1">
        <v>0.84810113536488407</v>
      </c>
    </row>
    <row r="618" spans="1:2" ht="13.2" x14ac:dyDescent="0.25">
      <c r="A618" s="2">
        <v>44897.958333333336</v>
      </c>
      <c r="B618" s="1">
        <v>1.0746240361313271</v>
      </c>
    </row>
    <row r="619" spans="1:2" ht="13.2" x14ac:dyDescent="0.25">
      <c r="A619" s="2">
        <v>44898.958333333336</v>
      </c>
      <c r="B619" s="1">
        <v>0.74954994625566984</v>
      </c>
    </row>
    <row r="620" spans="1:2" ht="13.2" x14ac:dyDescent="0.25">
      <c r="A620" s="2">
        <v>44896.958333333336</v>
      </c>
      <c r="B620" s="1">
        <v>0.11645514580860537</v>
      </c>
    </row>
    <row r="621" spans="1:2" ht="13.2" x14ac:dyDescent="0.25">
      <c r="A621" s="2">
        <v>44897.958333333336</v>
      </c>
      <c r="B621" s="1">
        <v>0.18501725718473402</v>
      </c>
    </row>
    <row r="622" spans="1:2" ht="13.2" x14ac:dyDescent="0.25">
      <c r="A622" s="2">
        <v>44898.958333333336</v>
      </c>
      <c r="B622" s="1">
        <v>0.28463960237552594</v>
      </c>
    </row>
    <row r="623" spans="1:2" ht="13.2" x14ac:dyDescent="0.25">
      <c r="A623" s="2">
        <v>44899.958333333336</v>
      </c>
      <c r="B623" s="1">
        <v>0.20326554087982765</v>
      </c>
    </row>
    <row r="624" spans="1:2" ht="13.2" x14ac:dyDescent="0.25">
      <c r="A624" s="2">
        <v>44897.958333333336</v>
      </c>
      <c r="B624" s="1">
        <v>0.12367837545932857</v>
      </c>
    </row>
    <row r="625" spans="1:2" ht="13.2" x14ac:dyDescent="0.25">
      <c r="A625" s="2">
        <v>44898.958333333336</v>
      </c>
      <c r="B625" s="1">
        <v>0.23144192442947242</v>
      </c>
    </row>
    <row r="626" spans="1:2" ht="13.2" x14ac:dyDescent="0.25">
      <c r="A626" s="2">
        <v>44899.958333333336</v>
      </c>
      <c r="B626" s="1">
        <v>0.14095877969247059</v>
      </c>
    </row>
    <row r="627" spans="1:2" ht="13.2" x14ac:dyDescent="0.25">
      <c r="A627" s="2">
        <v>44900.958333333336</v>
      </c>
      <c r="B627" s="1">
        <v>9.86356780815969E-2</v>
      </c>
    </row>
    <row r="628" spans="1:2" ht="13.2" x14ac:dyDescent="0.25">
      <c r="A628" s="2">
        <v>44898.958333333336</v>
      </c>
      <c r="B628" s="1">
        <v>0.13945825442709409</v>
      </c>
    </row>
    <row r="629" spans="1:2" ht="13.2" x14ac:dyDescent="0.25">
      <c r="A629" s="2">
        <v>44899.958333333336</v>
      </c>
      <c r="B629" s="1">
        <v>0.10094739116337052</v>
      </c>
    </row>
    <row r="630" spans="1:2" ht="13.2" x14ac:dyDescent="0.25">
      <c r="A630" s="2">
        <v>44900.958333333336</v>
      </c>
      <c r="B630" s="1">
        <v>7.3870175142435018E-2</v>
      </c>
    </row>
    <row r="631" spans="1:2" ht="13.2" x14ac:dyDescent="0.25">
      <c r="A631" s="2">
        <v>44901.958333333336</v>
      </c>
      <c r="B631" s="1">
        <v>7.8601747806497896E-2</v>
      </c>
    </row>
    <row r="632" spans="1:2" ht="13.2" x14ac:dyDescent="0.25">
      <c r="A632" s="2">
        <v>44899.958333333336</v>
      </c>
      <c r="B632" s="1">
        <v>7.2043267828225302E-2</v>
      </c>
    </row>
    <row r="633" spans="1:2" ht="13.2" x14ac:dyDescent="0.25">
      <c r="A633" s="2">
        <v>44900.958333333336</v>
      </c>
      <c r="B633" s="1">
        <v>6.2056793000450881E-2</v>
      </c>
    </row>
    <row r="634" spans="1:2" ht="13.2" x14ac:dyDescent="0.25">
      <c r="A634" s="2">
        <v>44901.958333333336</v>
      </c>
      <c r="B634" s="1">
        <v>7.6420807000087507E-2</v>
      </c>
    </row>
    <row r="635" spans="1:2" ht="13.2" x14ac:dyDescent="0.25">
      <c r="A635" s="2">
        <v>44902.958333333336</v>
      </c>
      <c r="B635" s="1">
        <v>0.12273845308011343</v>
      </c>
    </row>
    <row r="636" spans="1:2" ht="13.2" x14ac:dyDescent="0.25">
      <c r="A636" s="2">
        <v>44900.958333333336</v>
      </c>
      <c r="B636" s="1">
        <v>7.2708891829927874E-2</v>
      </c>
    </row>
    <row r="637" spans="1:2" ht="13.2" x14ac:dyDescent="0.25">
      <c r="A637" s="2">
        <v>44901.958333333336</v>
      </c>
      <c r="B637" s="1">
        <v>0.11434296389585803</v>
      </c>
    </row>
    <row r="638" spans="1:2" ht="13.2" x14ac:dyDescent="0.25">
      <c r="A638" s="2">
        <v>44902.958333333336</v>
      </c>
      <c r="B638" s="1">
        <v>0.19545544418435346</v>
      </c>
    </row>
    <row r="639" spans="1:2" ht="13.2" x14ac:dyDescent="0.25">
      <c r="A639" s="2">
        <v>44903.958333333336</v>
      </c>
      <c r="B639" s="1">
        <v>0.16758899308903863</v>
      </c>
    </row>
    <row r="640" spans="1:2" ht="13.2" x14ac:dyDescent="0.25">
      <c r="A640" s="2">
        <v>44901.958333333336</v>
      </c>
      <c r="B640" s="1">
        <v>7.4230331600269275E-2</v>
      </c>
    </row>
    <row r="641" spans="1:2" ht="13.2" x14ac:dyDescent="0.25">
      <c r="A641" s="2">
        <v>44902.958333333336</v>
      </c>
      <c r="B641" s="1">
        <v>9.2915308899651786E-2</v>
      </c>
    </row>
    <row r="642" spans="1:2" ht="13.2" x14ac:dyDescent="0.25">
      <c r="A642" s="2">
        <v>44903.958333333336</v>
      </c>
      <c r="B642" s="1">
        <v>0.11469224011722529</v>
      </c>
    </row>
    <row r="643" spans="1:2" ht="13.2" x14ac:dyDescent="0.25">
      <c r="A643" s="2">
        <v>44904.958333333336</v>
      </c>
      <c r="B643" s="1">
        <v>0.10982982284340694</v>
      </c>
    </row>
    <row r="644" spans="1:2" ht="13.2" x14ac:dyDescent="0.25">
      <c r="A644" s="2">
        <v>44902.958333333336</v>
      </c>
      <c r="B644" s="1">
        <v>7.1935682575683987E-2</v>
      </c>
    </row>
    <row r="645" spans="1:2" ht="13.2" x14ac:dyDescent="0.25">
      <c r="A645" s="2">
        <v>44903.958333333336</v>
      </c>
      <c r="B645" s="1">
        <v>0.11394511098343429</v>
      </c>
    </row>
    <row r="646" spans="1:2" ht="13.2" x14ac:dyDescent="0.25">
      <c r="A646" s="2">
        <v>44904.958333333336</v>
      </c>
      <c r="B646" s="1">
        <v>0.13102608394590451</v>
      </c>
    </row>
    <row r="647" spans="1:2" ht="13.2" x14ac:dyDescent="0.25">
      <c r="A647" s="2">
        <v>44905.958333333336</v>
      </c>
      <c r="B647" s="1">
        <v>0.11608660920336257</v>
      </c>
    </row>
    <row r="648" spans="1:2" ht="13.2" x14ac:dyDescent="0.25">
      <c r="A648" s="2">
        <v>44903.958333333336</v>
      </c>
      <c r="B648" s="1">
        <v>5.9474807012120524E-2</v>
      </c>
    </row>
    <row r="649" spans="1:2" ht="13.2" x14ac:dyDescent="0.25">
      <c r="A649" s="2">
        <v>44904.958333333336</v>
      </c>
      <c r="B649" s="1">
        <v>8.3719885069617361E-2</v>
      </c>
    </row>
    <row r="650" spans="1:2" ht="13.2" x14ac:dyDescent="0.25">
      <c r="A650" s="2">
        <v>44905.958333333336</v>
      </c>
      <c r="B650" s="1">
        <v>9.7173099365704604E-2</v>
      </c>
    </row>
    <row r="651" spans="1:2" ht="13.2" x14ac:dyDescent="0.25">
      <c r="A651" s="2">
        <v>44906.958333333336</v>
      </c>
      <c r="B651" s="1">
        <v>8.0537289670045642E-2</v>
      </c>
    </row>
    <row r="652" spans="1:2" ht="13.2" x14ac:dyDescent="0.25">
      <c r="A652" s="2">
        <v>44904.958333333336</v>
      </c>
      <c r="B652" s="1">
        <v>5.112095764218217E-2</v>
      </c>
    </row>
    <row r="653" spans="1:2" ht="13.2" x14ac:dyDescent="0.25">
      <c r="A653" s="2">
        <v>44905.958333333336</v>
      </c>
      <c r="B653" s="1">
        <v>6.4202724980871304E-2</v>
      </c>
    </row>
    <row r="654" spans="1:2" ht="13.2" x14ac:dyDescent="0.25">
      <c r="A654" s="2">
        <v>44906.958333333336</v>
      </c>
      <c r="B654" s="1">
        <v>7.600517691560725E-2</v>
      </c>
    </row>
    <row r="655" spans="1:2" ht="13.2" x14ac:dyDescent="0.25">
      <c r="A655" s="2">
        <v>44907.958333333336</v>
      </c>
      <c r="B655" s="1">
        <v>0.15874030522451602</v>
      </c>
    </row>
    <row r="656" spans="1:2" ht="13.2" x14ac:dyDescent="0.25">
      <c r="A656" s="2">
        <v>44905.958333333336</v>
      </c>
      <c r="B656" s="1">
        <v>6.0800398594638198E-2</v>
      </c>
    </row>
    <row r="657" spans="1:2" ht="13.2" x14ac:dyDescent="0.25">
      <c r="A657" s="2">
        <v>44906.958333333336</v>
      </c>
      <c r="B657" s="1">
        <v>0.10980624578078646</v>
      </c>
    </row>
    <row r="658" spans="1:2" ht="13.2" x14ac:dyDescent="0.25">
      <c r="A658" s="2">
        <v>44907.958333333336</v>
      </c>
      <c r="B658" s="1">
        <v>0.17092521797010773</v>
      </c>
    </row>
    <row r="659" spans="1:2" ht="13.2" x14ac:dyDescent="0.25">
      <c r="A659" s="2">
        <v>44908.958333333336</v>
      </c>
      <c r="B659" s="1">
        <v>9.8375791768493093E-2</v>
      </c>
    </row>
    <row r="660" spans="1:2" ht="13.2" x14ac:dyDescent="0.25">
      <c r="A660" s="2">
        <v>44906.958333333336</v>
      </c>
      <c r="B660" s="1">
        <v>6.2157128664552107E-2</v>
      </c>
    </row>
    <row r="661" spans="1:2" ht="13.2" x14ac:dyDescent="0.25">
      <c r="A661" s="2">
        <v>44907.958333333336</v>
      </c>
      <c r="B661" s="1">
        <v>0.22038855189618814</v>
      </c>
    </row>
    <row r="662" spans="1:2" ht="13.2" x14ac:dyDescent="0.25">
      <c r="A662" s="2">
        <v>44908.958333333336</v>
      </c>
      <c r="B662" s="1">
        <v>0.17702229251380688</v>
      </c>
    </row>
    <row r="663" spans="1:2" ht="13.2" x14ac:dyDescent="0.25">
      <c r="A663" s="2">
        <v>44909.958333333336</v>
      </c>
      <c r="B663" s="1">
        <v>0.21257318520693691</v>
      </c>
    </row>
    <row r="664" spans="1:2" ht="13.2" x14ac:dyDescent="0.25">
      <c r="A664" s="2">
        <v>44907.958333333336</v>
      </c>
      <c r="B664" s="1">
        <v>0.17166180168030801</v>
      </c>
    </row>
    <row r="665" spans="1:2" ht="13.2" x14ac:dyDescent="0.25">
      <c r="A665" s="2">
        <v>44908.958333333336</v>
      </c>
      <c r="B665" s="1">
        <v>0.11706728319147881</v>
      </c>
    </row>
    <row r="666" spans="1:2" ht="13.2" x14ac:dyDescent="0.25">
      <c r="A666" s="2">
        <v>44909.958333333336</v>
      </c>
      <c r="B666" s="1">
        <v>0.17018820277883676</v>
      </c>
    </row>
    <row r="667" spans="1:2" ht="13.2" x14ac:dyDescent="0.25">
      <c r="A667" s="2">
        <v>44910.958333333336</v>
      </c>
      <c r="B667" s="1">
        <v>0.17766894669616853</v>
      </c>
    </row>
    <row r="668" spans="1:2" ht="13.2" x14ac:dyDescent="0.25">
      <c r="A668" s="2">
        <v>44908.958333333336</v>
      </c>
      <c r="B668" s="1">
        <v>0.10381019840091181</v>
      </c>
    </row>
    <row r="669" spans="1:2" ht="13.2" x14ac:dyDescent="0.25">
      <c r="A669" s="2">
        <v>44909.958333333336</v>
      </c>
      <c r="B669" s="1">
        <v>0.19809412720331679</v>
      </c>
    </row>
    <row r="670" spans="1:2" ht="13.2" x14ac:dyDescent="0.25">
      <c r="A670" s="2">
        <v>44910.958333333336</v>
      </c>
      <c r="B670" s="1">
        <v>0.22149797724495743</v>
      </c>
    </row>
    <row r="671" spans="1:2" ht="13.2" x14ac:dyDescent="0.25">
      <c r="A671" s="2">
        <v>44911.958333333336</v>
      </c>
      <c r="B671" s="1">
        <v>0.23660730806437116</v>
      </c>
    </row>
    <row r="672" spans="1:2" ht="13.2" x14ac:dyDescent="0.25">
      <c r="A672" s="2">
        <v>44909.958333333336</v>
      </c>
      <c r="B672" s="1">
        <v>0.13120449798667622</v>
      </c>
    </row>
    <row r="673" spans="1:2" ht="13.2" x14ac:dyDescent="0.25">
      <c r="A673" s="2">
        <v>44910.958333333336</v>
      </c>
      <c r="B673" s="1">
        <v>0.22185864222633322</v>
      </c>
    </row>
    <row r="674" spans="1:2" ht="13.2" x14ac:dyDescent="0.25">
      <c r="A674" s="2">
        <v>44911.958333333336</v>
      </c>
      <c r="B674" s="1">
        <v>0.25282651980186593</v>
      </c>
    </row>
    <row r="675" spans="1:2" ht="13.2" x14ac:dyDescent="0.25">
      <c r="A675" s="2">
        <v>44912.958333333336</v>
      </c>
      <c r="B675" s="1">
        <v>0.22708146044049685</v>
      </c>
    </row>
    <row r="676" spans="1:2" ht="13.2" x14ac:dyDescent="0.25">
      <c r="A676" s="2">
        <v>44910.958333333336</v>
      </c>
      <c r="B676" s="1">
        <v>0.16092828011149943</v>
      </c>
    </row>
    <row r="677" spans="1:2" ht="13.2" x14ac:dyDescent="0.25">
      <c r="A677" s="2">
        <v>44911.958333333336</v>
      </c>
      <c r="B677" s="1">
        <v>0.25878933174229918</v>
      </c>
    </row>
    <row r="678" spans="1:2" ht="13.2" x14ac:dyDescent="0.25">
      <c r="A678" s="2">
        <v>44912.958333333336</v>
      </c>
      <c r="B678" s="1">
        <v>0.25907205684750489</v>
      </c>
    </row>
    <row r="679" spans="1:2" ht="13.2" x14ac:dyDescent="0.25">
      <c r="A679" s="2">
        <v>44913.958333333336</v>
      </c>
      <c r="B679" s="1">
        <v>0.20695650412818897</v>
      </c>
    </row>
    <row r="680" spans="1:2" ht="13.2" x14ac:dyDescent="0.25">
      <c r="A680" s="2">
        <v>44911.958333333336</v>
      </c>
      <c r="B680" s="1">
        <v>0.10771565564581226</v>
      </c>
    </row>
    <row r="681" spans="1:2" ht="13.2" x14ac:dyDescent="0.25">
      <c r="A681" s="2">
        <v>44912.958333333336</v>
      </c>
      <c r="B681" s="1">
        <v>0.13852614971774926</v>
      </c>
    </row>
    <row r="682" spans="1:2" ht="13.2" x14ac:dyDescent="0.25">
      <c r="A682" s="2">
        <v>44913.958333333336</v>
      </c>
      <c r="B682" s="1">
        <v>0.12537270883915905</v>
      </c>
    </row>
    <row r="683" spans="1:2" ht="13.2" x14ac:dyDescent="0.25">
      <c r="A683" s="2">
        <v>44914.958333333336</v>
      </c>
      <c r="B683" s="1">
        <v>0.15081561495306153</v>
      </c>
    </row>
    <row r="684" spans="1:2" ht="13.2" x14ac:dyDescent="0.25">
      <c r="A684" s="2">
        <v>44912.958333333336</v>
      </c>
      <c r="B684" s="1">
        <v>8.354675071748191E-2</v>
      </c>
    </row>
    <row r="685" spans="1:2" ht="13.2" x14ac:dyDescent="0.25">
      <c r="A685" s="2">
        <v>44913.958333333336</v>
      </c>
      <c r="B685" s="1">
        <v>0.10088104308725611</v>
      </c>
    </row>
    <row r="686" spans="1:2" ht="13.2" x14ac:dyDescent="0.25">
      <c r="A686" s="2">
        <v>44914.958333333336</v>
      </c>
      <c r="B686" s="1">
        <v>0.14158593132812822</v>
      </c>
    </row>
    <row r="687" spans="1:2" ht="13.2" x14ac:dyDescent="0.25">
      <c r="A687" s="2">
        <v>44915.958333333336</v>
      </c>
      <c r="B687" s="3">
        <v>0.17270240332653033</v>
      </c>
    </row>
    <row r="688" spans="1:2" ht="13.2" x14ac:dyDescent="0.25">
      <c r="A688" s="2">
        <v>44913.958333333336</v>
      </c>
      <c r="B688" s="1">
        <v>5.9405739916264362E-2</v>
      </c>
    </row>
    <row r="689" spans="1:2" ht="13.2" x14ac:dyDescent="0.25">
      <c r="A689" s="2">
        <v>44914.958333333336</v>
      </c>
      <c r="B689" s="1">
        <v>0.10434596547383825</v>
      </c>
    </row>
    <row r="690" spans="1:2" ht="13.2" x14ac:dyDescent="0.25">
      <c r="A690" s="2">
        <v>44915.958333333336</v>
      </c>
      <c r="B690" s="1">
        <v>0.17197976567121653</v>
      </c>
    </row>
    <row r="691" spans="1:2" ht="13.2" x14ac:dyDescent="0.25">
      <c r="A691" s="2">
        <v>44916.958333333336</v>
      </c>
      <c r="B691" s="1">
        <v>0.21348209303360724</v>
      </c>
    </row>
    <row r="692" spans="1:2" ht="13.2" x14ac:dyDescent="0.25">
      <c r="A692" s="2">
        <v>44914.958333333336</v>
      </c>
      <c r="B692" s="1">
        <v>0.10408770277695116</v>
      </c>
    </row>
    <row r="693" spans="1:2" ht="13.2" x14ac:dyDescent="0.25">
      <c r="A693" s="2">
        <v>44915.958333333336</v>
      </c>
      <c r="B693" s="1">
        <v>0.20967587816679836</v>
      </c>
    </row>
    <row r="694" spans="1:2" ht="13.2" x14ac:dyDescent="0.25">
      <c r="A694" s="2">
        <v>44916.958333333336</v>
      </c>
      <c r="B694" s="1">
        <v>0.29570723976011715</v>
      </c>
    </row>
    <row r="695" spans="1:2" ht="13.2" x14ac:dyDescent="0.25">
      <c r="A695" s="2">
        <v>44917.958333333336</v>
      </c>
      <c r="B695" s="1">
        <v>0.38903437289263026</v>
      </c>
    </row>
    <row r="696" spans="1:2" ht="13.2" x14ac:dyDescent="0.25">
      <c r="A696" s="2">
        <v>44915.958333333336</v>
      </c>
      <c r="B696" s="1">
        <v>0.11736506732579528</v>
      </c>
    </row>
    <row r="697" spans="1:2" ht="13.2" x14ac:dyDescent="0.25">
      <c r="A697" s="2">
        <v>44916.958333333336</v>
      </c>
      <c r="B697" s="1">
        <v>0.22445280284903713</v>
      </c>
    </row>
    <row r="698" spans="1:2" ht="13.2" x14ac:dyDescent="0.25">
      <c r="A698" s="2">
        <v>44917.958333333336</v>
      </c>
      <c r="B698" s="1">
        <v>0.21388802934462015</v>
      </c>
    </row>
    <row r="699" spans="1:2" ht="13.2" x14ac:dyDescent="0.25">
      <c r="A699" s="2">
        <v>44918.958333333336</v>
      </c>
      <c r="B699" s="1">
        <v>0.19285925494573108</v>
      </c>
    </row>
    <row r="700" spans="1:2" ht="13.2" x14ac:dyDescent="0.25">
      <c r="A700" s="2">
        <v>44916.958333333336</v>
      </c>
      <c r="B700" s="1">
        <v>0.23210304232210063</v>
      </c>
    </row>
    <row r="701" spans="1:2" ht="13.2" x14ac:dyDescent="0.25">
      <c r="A701" s="2">
        <v>44917.958333333336</v>
      </c>
      <c r="B701" s="1">
        <v>0.26033582505396885</v>
      </c>
    </row>
    <row r="702" spans="1:2" ht="13.2" x14ac:dyDescent="0.25">
      <c r="A702" s="2">
        <v>44918.958333333336</v>
      </c>
      <c r="B702" s="1">
        <v>0.22307149032696413</v>
      </c>
    </row>
    <row r="703" spans="1:2" ht="13.2" x14ac:dyDescent="0.25">
      <c r="A703" s="2">
        <v>44919.958333333336</v>
      </c>
      <c r="B703" s="1">
        <v>0.19894423983366619</v>
      </c>
    </row>
    <row r="704" spans="1:2" ht="13.2" x14ac:dyDescent="0.25">
      <c r="A704" s="2">
        <v>44917.958333333336</v>
      </c>
      <c r="B704" s="1">
        <v>9.3813239978117705E-2</v>
      </c>
    </row>
    <row r="705" spans="1:2" ht="13.2" x14ac:dyDescent="0.25">
      <c r="A705" s="2">
        <v>44918.958333333336</v>
      </c>
      <c r="B705" s="1">
        <v>0.13751230995193381</v>
      </c>
    </row>
    <row r="706" spans="1:2" ht="13.2" x14ac:dyDescent="0.25">
      <c r="A706" s="2">
        <v>44919.958333333336</v>
      </c>
      <c r="B706" s="1">
        <v>0.1208586272437135</v>
      </c>
    </row>
    <row r="707" spans="1:2" ht="13.2" x14ac:dyDescent="0.25">
      <c r="A707" s="2">
        <v>44920.958333333336</v>
      </c>
      <c r="B707" s="1">
        <v>0.11881663284376896</v>
      </c>
    </row>
    <row r="708" spans="1:2" ht="13.2" x14ac:dyDescent="0.25">
      <c r="A708" s="2">
        <v>44918.958333333336</v>
      </c>
      <c r="B708" s="1">
        <v>5.4036943323286769E-2</v>
      </c>
    </row>
    <row r="709" spans="1:2" ht="13.2" x14ac:dyDescent="0.25">
      <c r="A709" s="2">
        <v>44919.958333333336</v>
      </c>
      <c r="B709" s="1">
        <v>0.11036939045314904</v>
      </c>
    </row>
    <row r="710" spans="1:2" ht="13.2" x14ac:dyDescent="0.25">
      <c r="A710" s="2">
        <v>44920.958333333336</v>
      </c>
      <c r="B710" s="1">
        <v>0.11338073577599635</v>
      </c>
    </row>
    <row r="711" spans="1:2" ht="13.2" x14ac:dyDescent="0.25">
      <c r="A711" s="2">
        <v>44921.958333333336</v>
      </c>
      <c r="B711" s="1">
        <v>8.3385552665571475E-2</v>
      </c>
    </row>
    <row r="712" spans="1:2" ht="13.2" x14ac:dyDescent="0.25">
      <c r="A712" s="2">
        <v>44919.958333333336</v>
      </c>
      <c r="B712" s="1">
        <v>5.2660316449775722E-2</v>
      </c>
    </row>
    <row r="713" spans="1:2" ht="13.2" x14ac:dyDescent="0.25">
      <c r="A713" s="2">
        <v>44920.958333333336</v>
      </c>
      <c r="B713" s="1">
        <v>7.5577577742008004E-2</v>
      </c>
    </row>
    <row r="714" spans="1:2" ht="13.2" x14ac:dyDescent="0.25">
      <c r="A714" s="2">
        <v>44921.958333333336</v>
      </c>
      <c r="B714" s="1">
        <v>8.6539343824000789E-2</v>
      </c>
    </row>
    <row r="715" spans="1:2" ht="13.2" x14ac:dyDescent="0.25">
      <c r="A715" s="2">
        <v>44922.958333333336</v>
      </c>
      <c r="B715" s="1">
        <v>9.9878861301539293E-2</v>
      </c>
    </row>
    <row r="716" spans="1:2" ht="13.2" x14ac:dyDescent="0.25">
      <c r="A716" s="2">
        <v>44920.958333333336</v>
      </c>
      <c r="B716" s="1">
        <v>6.097652334309963E-2</v>
      </c>
    </row>
    <row r="717" spans="1:2" ht="13.2" x14ac:dyDescent="0.25">
      <c r="A717" s="2">
        <v>44921.958333333336</v>
      </c>
      <c r="B717" s="1">
        <v>9.4126472850441512E-2</v>
      </c>
    </row>
    <row r="718" spans="1:2" ht="13.2" x14ac:dyDescent="0.25">
      <c r="A718" s="2">
        <v>44922.958333333336</v>
      </c>
      <c r="B718" s="1">
        <v>9.6878551326060047E-2</v>
      </c>
    </row>
    <row r="719" spans="1:2" ht="13.2" x14ac:dyDescent="0.25">
      <c r="A719" s="2">
        <v>44923.958333333336</v>
      </c>
      <c r="B719" s="1">
        <v>0.34092219375089622</v>
      </c>
    </row>
    <row r="720" spans="1:2" ht="13.2" x14ac:dyDescent="0.25">
      <c r="A720" s="2">
        <v>44921.958333333336</v>
      </c>
      <c r="B720" s="1">
        <v>0.13181662530081886</v>
      </c>
    </row>
    <row r="721" spans="1:2" ht="13.2" x14ac:dyDescent="0.25">
      <c r="A721" s="2">
        <v>44922.958333333336</v>
      </c>
      <c r="B721" s="1">
        <v>9.8757940191734062E-2</v>
      </c>
    </row>
    <row r="722" spans="1:2" ht="13.2" x14ac:dyDescent="0.25">
      <c r="A722" s="2">
        <v>44923.958333333336</v>
      </c>
      <c r="B722" s="1">
        <v>0.28243371589772609</v>
      </c>
    </row>
    <row r="723" spans="1:2" ht="13.2" x14ac:dyDescent="0.25">
      <c r="A723" s="2">
        <v>44924.958333333336</v>
      </c>
      <c r="B723" s="1">
        <v>0.11789963534826386</v>
      </c>
    </row>
    <row r="724" spans="1:2" ht="13.2" x14ac:dyDescent="0.25">
      <c r="A724" s="2">
        <v>44922.958333333336</v>
      </c>
      <c r="B724" s="1">
        <v>0.1102488877979494</v>
      </c>
    </row>
    <row r="725" spans="1:2" ht="13.2" x14ac:dyDescent="0.25">
      <c r="A725" s="2">
        <v>44923.958333333336</v>
      </c>
      <c r="B725" s="1">
        <v>0.26141092685604284</v>
      </c>
    </row>
    <row r="726" spans="1:2" ht="13.2" x14ac:dyDescent="0.25">
      <c r="A726" s="2">
        <v>44924.958333333336</v>
      </c>
      <c r="B726" s="1">
        <v>0.12031523299341557</v>
      </c>
    </row>
    <row r="727" spans="1:2" ht="13.2" x14ac:dyDescent="0.25">
      <c r="A727" s="2">
        <v>44925.958333333336</v>
      </c>
      <c r="B727" s="1">
        <v>0.13605668921132963</v>
      </c>
    </row>
    <row r="728" spans="1:2" ht="13.2" x14ac:dyDescent="0.25">
      <c r="A728" s="2">
        <v>44923.958333333336</v>
      </c>
      <c r="B728" s="1">
        <v>0.22428264977509052</v>
      </c>
    </row>
    <row r="729" spans="1:2" ht="13.2" x14ac:dyDescent="0.25">
      <c r="A729" s="2">
        <v>44924.958333333336</v>
      </c>
      <c r="B729" s="1">
        <v>0.12104825624821693</v>
      </c>
    </row>
    <row r="730" spans="1:2" ht="13.2" x14ac:dyDescent="0.25">
      <c r="A730" s="2">
        <v>44925.958333333336</v>
      </c>
      <c r="B730" s="1">
        <v>0.13259799356887034</v>
      </c>
    </row>
    <row r="731" spans="1:2" ht="13.2" x14ac:dyDescent="0.25">
      <c r="A731" s="2">
        <v>44926.958333333336</v>
      </c>
      <c r="B731" s="1">
        <v>0.28775169839564468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2"/>
  <sheetViews>
    <sheetView workbookViewId="0"/>
  </sheetViews>
  <sheetFormatPr defaultColWidth="12.6640625" defaultRowHeight="15.75" customHeight="1" x14ac:dyDescent="0.25"/>
  <sheetData>
    <row r="1" spans="1:10" ht="15.75" customHeight="1" x14ac:dyDescent="0.25">
      <c r="A1" s="1" t="s">
        <v>5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10" ht="15.75" customHeight="1" x14ac:dyDescent="0.25">
      <c r="A2" s="2">
        <v>44746.958333333336</v>
      </c>
      <c r="B2" s="1">
        <v>0.12520089400540191</v>
      </c>
      <c r="C2" s="1">
        <v>0.17697205064805788</v>
      </c>
      <c r="D2" s="1">
        <v>0.21997432520664814</v>
      </c>
      <c r="E2" s="1">
        <v>0.17146261226204831</v>
      </c>
      <c r="G2" s="2"/>
      <c r="J2" s="2"/>
    </row>
    <row r="3" spans="1:10" ht="15.75" customHeight="1" x14ac:dyDescent="0.25">
      <c r="A3" s="2">
        <v>44747.958333333336</v>
      </c>
      <c r="B3" s="1">
        <v>0.11448881934571091</v>
      </c>
      <c r="C3" s="1">
        <v>8.2601471115013661E-2</v>
      </c>
      <c r="D3" s="1">
        <v>8.4992557605002558E-2</v>
      </c>
      <c r="E3" s="1">
        <v>8.8730291836389849E-2</v>
      </c>
      <c r="G3" s="2"/>
      <c r="J3" s="2"/>
    </row>
    <row r="4" spans="1:10" ht="15.75" customHeight="1" x14ac:dyDescent="0.25">
      <c r="A4" s="2">
        <v>44748.958333333336</v>
      </c>
      <c r="B4" s="1">
        <v>0.11658982753187737</v>
      </c>
      <c r="C4" s="1">
        <v>0.21838561391141234</v>
      </c>
      <c r="D4" s="1">
        <v>0.20986291155581924</v>
      </c>
      <c r="E4" s="1">
        <v>0.21361710586242788</v>
      </c>
      <c r="G4" s="2"/>
      <c r="J4" s="2"/>
    </row>
    <row r="5" spans="1:10" ht="15.75" customHeight="1" x14ac:dyDescent="0.25">
      <c r="A5" s="2">
        <v>44749.958333333336</v>
      </c>
      <c r="B5" s="1">
        <v>0.11972289685645209</v>
      </c>
      <c r="C5" s="1">
        <v>0.20342439747662636</v>
      </c>
      <c r="D5" s="1">
        <v>0.33781468892295213</v>
      </c>
      <c r="E5" s="1">
        <v>0.3462235411593792</v>
      </c>
      <c r="G5" s="2"/>
      <c r="J5" s="2"/>
    </row>
    <row r="6" spans="1:10" ht="15.75" customHeight="1" x14ac:dyDescent="0.25">
      <c r="A6" s="2">
        <v>44750.958333333336</v>
      </c>
      <c r="B6" s="1">
        <v>7.5661843378389063E-2</v>
      </c>
      <c r="C6" s="1">
        <v>0.24604587537747782</v>
      </c>
      <c r="D6" s="1">
        <v>0.34567146303866858</v>
      </c>
      <c r="E6" s="1">
        <v>0.54590243414287387</v>
      </c>
      <c r="G6" s="2"/>
      <c r="J6" s="2"/>
    </row>
    <row r="7" spans="1:10" ht="15.75" customHeight="1" x14ac:dyDescent="0.25">
      <c r="A7" s="2">
        <v>44751.958333333336</v>
      </c>
      <c r="B7" s="1">
        <v>0.17351000312562473</v>
      </c>
      <c r="C7" s="1">
        <v>0.14313718001817341</v>
      </c>
      <c r="D7" s="1">
        <v>0.15845342183734334</v>
      </c>
      <c r="E7" s="1">
        <v>0.17915864380047819</v>
      </c>
      <c r="G7" s="2"/>
      <c r="J7" s="2"/>
    </row>
    <row r="8" spans="1:10" ht="15.75" customHeight="1" x14ac:dyDescent="0.25">
      <c r="A8" s="2">
        <v>44752.958333333336</v>
      </c>
      <c r="B8" s="1">
        <v>0.15980148981336506</v>
      </c>
      <c r="C8" s="1">
        <v>0.11938635824681383</v>
      </c>
      <c r="D8" s="1">
        <v>7.556354909069872E-2</v>
      </c>
      <c r="E8" s="1">
        <v>0.10946693142731384</v>
      </c>
      <c r="G8" s="2"/>
      <c r="J8" s="2"/>
    </row>
    <row r="9" spans="1:10" ht="15.75" customHeight="1" x14ac:dyDescent="0.25">
      <c r="A9" s="2">
        <v>44753.958333333336</v>
      </c>
      <c r="B9" s="1">
        <v>0.19392232123243455</v>
      </c>
      <c r="C9" s="1">
        <v>0.43863565133686527</v>
      </c>
      <c r="D9" s="1">
        <v>9.8413210086784275E-2</v>
      </c>
      <c r="E9" s="1">
        <v>0.18212046472296153</v>
      </c>
      <c r="G9" s="2"/>
      <c r="J9" s="2"/>
    </row>
    <row r="10" spans="1:10" ht="15.75" customHeight="1" x14ac:dyDescent="0.25">
      <c r="A10" s="2">
        <v>44754.958333333336</v>
      </c>
      <c r="B10" s="1">
        <v>6.3609624765676262E-2</v>
      </c>
      <c r="C10" s="1">
        <v>6.3568401833065433E-2</v>
      </c>
      <c r="D10" s="1">
        <v>0.23145507946913471</v>
      </c>
      <c r="E10" s="1">
        <v>5.4709168521417224E-2</v>
      </c>
      <c r="G10" s="2"/>
      <c r="J10" s="2"/>
    </row>
    <row r="11" spans="1:10" ht="15.75" customHeight="1" x14ac:dyDescent="0.25">
      <c r="A11" s="2">
        <v>44755.958333333336</v>
      </c>
      <c r="B11" s="1">
        <v>5.6015737917821516E-2</v>
      </c>
      <c r="C11" s="1">
        <v>6.5366868362966804E-2</v>
      </c>
      <c r="D11" s="1">
        <v>8.3315279361437497E-2</v>
      </c>
      <c r="E11" s="1">
        <v>0.14900251346029303</v>
      </c>
      <c r="G11" s="2"/>
      <c r="J11" s="2"/>
    </row>
    <row r="12" spans="1:10" ht="15.75" customHeight="1" x14ac:dyDescent="0.25">
      <c r="A12" s="2">
        <v>44756.958333333336</v>
      </c>
      <c r="B12" s="1">
        <v>0.16335970149221687</v>
      </c>
      <c r="C12" s="1">
        <v>0.22003143580074347</v>
      </c>
      <c r="D12" s="1">
        <v>0.14808715041031983</v>
      </c>
      <c r="E12" s="1">
        <v>0.24115275056083199</v>
      </c>
      <c r="G12" s="2"/>
      <c r="J12" s="2"/>
    </row>
    <row r="13" spans="1:10" ht="15.75" customHeight="1" x14ac:dyDescent="0.25">
      <c r="A13" s="2">
        <v>44757.958333333336</v>
      </c>
      <c r="B13" s="1">
        <v>4.399198729760153E-2</v>
      </c>
      <c r="C13" s="1">
        <v>0.13957157040861082</v>
      </c>
      <c r="D13" s="1">
        <v>0.2069804365104527</v>
      </c>
      <c r="E13" s="1">
        <v>0.12039733865695203</v>
      </c>
      <c r="G13" s="2"/>
      <c r="J13" s="2"/>
    </row>
    <row r="14" spans="1:10" ht="15.75" customHeight="1" x14ac:dyDescent="0.25">
      <c r="A14" s="2">
        <v>44758.958333333336</v>
      </c>
      <c r="B14" s="1">
        <v>9.3335091585626626E-2</v>
      </c>
      <c r="C14" s="1">
        <v>0.10164769529068557</v>
      </c>
      <c r="D14" s="1">
        <v>0.1617256182307554</v>
      </c>
      <c r="E14" s="1">
        <v>0.23704345706349217</v>
      </c>
      <c r="G14" s="2"/>
      <c r="J14" s="2"/>
    </row>
    <row r="15" spans="1:10" ht="15.75" customHeight="1" x14ac:dyDescent="0.25">
      <c r="A15" s="2">
        <v>44759.958333333336</v>
      </c>
      <c r="B15" s="1">
        <v>7.1337721681250618E-2</v>
      </c>
      <c r="C15" s="1">
        <v>0.11978966560354386</v>
      </c>
      <c r="D15" s="1">
        <v>9.232186504513562E-2</v>
      </c>
      <c r="E15" s="1">
        <v>0.18651000845451871</v>
      </c>
      <c r="G15" s="2"/>
      <c r="J15" s="2"/>
    </row>
    <row r="16" spans="1:10" ht="15.75" customHeight="1" x14ac:dyDescent="0.25">
      <c r="A16" s="2">
        <v>44760.958333333336</v>
      </c>
      <c r="B16" s="1">
        <v>0.13144016727887611</v>
      </c>
      <c r="C16" s="1">
        <v>0.20312147643971781</v>
      </c>
      <c r="D16" s="1">
        <v>0.227965638479211</v>
      </c>
      <c r="E16" s="1">
        <v>0.17247273443066413</v>
      </c>
      <c r="G16" s="2"/>
      <c r="J16" s="2"/>
    </row>
    <row r="17" spans="1:10" ht="15.75" customHeight="1" x14ac:dyDescent="0.25">
      <c r="A17" s="2">
        <v>44761.958333333336</v>
      </c>
      <c r="B17" s="1">
        <v>4.8177404740111861E-2</v>
      </c>
      <c r="C17" s="1">
        <v>0.10874128222291374</v>
      </c>
      <c r="D17" s="1">
        <v>0.13430807478900567</v>
      </c>
      <c r="E17" s="1">
        <v>0.14973869471029985</v>
      </c>
      <c r="G17" s="2"/>
      <c r="J17" s="2"/>
    </row>
    <row r="18" spans="1:10" ht="15.75" customHeight="1" x14ac:dyDescent="0.25">
      <c r="A18" s="2">
        <v>44762.958333333336</v>
      </c>
      <c r="B18" s="1">
        <v>5.333379750221106E-2</v>
      </c>
      <c r="C18" s="1">
        <v>6.1447825538565239E-2</v>
      </c>
      <c r="D18" s="1">
        <v>7.9084511978395763E-2</v>
      </c>
      <c r="E18" s="1">
        <v>0.11386053464628115</v>
      </c>
      <c r="G18" s="2"/>
      <c r="J18" s="2"/>
    </row>
    <row r="19" spans="1:10" ht="15.75" customHeight="1" x14ac:dyDescent="0.25">
      <c r="A19" s="2">
        <v>44763.958333333336</v>
      </c>
      <c r="B19" s="1">
        <v>4.8754969486001325E-2</v>
      </c>
      <c r="C19" s="1">
        <v>4.1013202180534426E-2</v>
      </c>
      <c r="D19" s="1">
        <v>5.950495774388042E-2</v>
      </c>
      <c r="E19" s="1">
        <v>4.5816047520664073E-2</v>
      </c>
      <c r="G19" s="2"/>
      <c r="J19" s="2"/>
    </row>
    <row r="20" spans="1:10" ht="15.75" customHeight="1" x14ac:dyDescent="0.25">
      <c r="A20" s="2">
        <v>44764.958333333336</v>
      </c>
      <c r="B20" s="1">
        <v>9.6675193293150039E-2</v>
      </c>
      <c r="C20" s="1">
        <v>0.10612001536020858</v>
      </c>
      <c r="D20" s="1">
        <v>9.9276084187997729E-2</v>
      </c>
      <c r="E20" s="1">
        <v>0.12102650194597814</v>
      </c>
      <c r="G20" s="2"/>
      <c r="J20" s="2"/>
    </row>
    <row r="21" spans="1:10" ht="15.75" customHeight="1" x14ac:dyDescent="0.25">
      <c r="A21" s="2">
        <v>44765.958333333336</v>
      </c>
      <c r="B21" s="1">
        <v>0.12855208703280738</v>
      </c>
      <c r="C21" s="1">
        <v>0.16196473501226413</v>
      </c>
      <c r="D21" s="1">
        <v>0.15488641353337149</v>
      </c>
      <c r="E21" s="1">
        <v>0.14817828875141395</v>
      </c>
      <c r="G21" s="2"/>
      <c r="J21" s="2"/>
    </row>
    <row r="22" spans="1:10" ht="15.75" customHeight="1" x14ac:dyDescent="0.25">
      <c r="A22" s="2">
        <v>44766.958333333336</v>
      </c>
      <c r="B22" s="1">
        <v>5.6758671663840472E-2</v>
      </c>
      <c r="C22" s="1">
        <v>0.10156798183955669</v>
      </c>
      <c r="D22" s="1">
        <v>0.11324462992027511</v>
      </c>
      <c r="E22" s="1">
        <v>0.10081257861750488</v>
      </c>
      <c r="G22" s="2"/>
      <c r="J22" s="2"/>
    </row>
    <row r="23" spans="1:10" ht="15.75" customHeight="1" x14ac:dyDescent="0.25">
      <c r="A23" s="2">
        <v>44767.958333333336</v>
      </c>
      <c r="B23" s="1">
        <v>8.6696333155073635E-2</v>
      </c>
      <c r="C23" s="1">
        <v>0.15247313032248208</v>
      </c>
      <c r="D23" s="1">
        <v>7.5552533995093055E-2</v>
      </c>
      <c r="E23" s="1">
        <v>4.9403868238944049E-2</v>
      </c>
      <c r="G23" s="2"/>
      <c r="J23" s="2"/>
    </row>
    <row r="24" spans="1:10" ht="15.75" customHeight="1" x14ac:dyDescent="0.25">
      <c r="A24" s="2">
        <v>44768.958333333336</v>
      </c>
      <c r="B24" s="1">
        <v>2.3472099125359861E-2</v>
      </c>
      <c r="C24" s="1">
        <v>8.9416930884838555E-2</v>
      </c>
      <c r="D24" s="1">
        <v>0.13023719463024741</v>
      </c>
      <c r="E24" s="1">
        <v>6.5060242531962589E-2</v>
      </c>
      <c r="G24" s="2"/>
      <c r="J24" s="2"/>
    </row>
    <row r="25" spans="1:10" ht="15.75" customHeight="1" x14ac:dyDescent="0.25">
      <c r="A25" s="2">
        <v>44769.958333333336</v>
      </c>
      <c r="B25" s="1">
        <v>6.2833478043030341E-2</v>
      </c>
      <c r="C25" s="1">
        <v>5.0596614739803557E-2</v>
      </c>
      <c r="D25" s="1">
        <v>5.5710351291207744E-2</v>
      </c>
      <c r="E25" s="1">
        <v>0.10426862659000291</v>
      </c>
      <c r="G25" s="2"/>
      <c r="J25" s="2"/>
    </row>
    <row r="26" spans="1:10" ht="15.75" customHeight="1" x14ac:dyDescent="0.25">
      <c r="A26" s="2">
        <v>44770.958333333336</v>
      </c>
      <c r="B26" s="1">
        <v>6.5077116678257732E-2</v>
      </c>
      <c r="C26" s="1">
        <v>7.7968947372487774E-2</v>
      </c>
      <c r="D26" s="1">
        <v>5.7341171653177238E-2</v>
      </c>
      <c r="E26" s="1">
        <v>8.4044380219053152E-2</v>
      </c>
      <c r="G26" s="2"/>
      <c r="J26" s="2"/>
    </row>
    <row r="27" spans="1:10" ht="15.75" customHeight="1" x14ac:dyDescent="0.25">
      <c r="A27" s="2">
        <v>44771.958333333336</v>
      </c>
      <c r="B27" s="1">
        <v>5.889123915403479E-2</v>
      </c>
      <c r="C27" s="1">
        <v>7.668255780701598E-2</v>
      </c>
      <c r="D27" s="1">
        <v>0.10314930252453121</v>
      </c>
      <c r="E27" s="1">
        <v>8.4227776847758729E-2</v>
      </c>
      <c r="G27" s="2"/>
      <c r="J27" s="2"/>
    </row>
    <row r="28" spans="1:10" ht="15.75" customHeight="1" x14ac:dyDescent="0.25">
      <c r="A28" s="2">
        <v>44772.958333333336</v>
      </c>
      <c r="B28" s="1">
        <v>3.4560537071939228E-2</v>
      </c>
      <c r="C28" s="1">
        <v>4.7315636190904252E-2</v>
      </c>
      <c r="D28" s="1">
        <v>6.181315817637572E-2</v>
      </c>
      <c r="E28" s="1">
        <v>9.4814411040000393E-2</v>
      </c>
      <c r="G28" s="2"/>
      <c r="J28" s="2"/>
    </row>
    <row r="29" spans="1:10" ht="15.75" customHeight="1" x14ac:dyDescent="0.25">
      <c r="A29" s="2">
        <v>44773.958333333336</v>
      </c>
      <c r="B29" s="1">
        <v>4.2879919967293234E-2</v>
      </c>
      <c r="C29" s="1">
        <v>3.3798838192803618E-2</v>
      </c>
      <c r="D29" s="1">
        <v>4.5479815699073139E-2</v>
      </c>
      <c r="E29" s="1">
        <v>6.6188490303995193E-2</v>
      </c>
      <c r="G29" s="2"/>
      <c r="J29" s="2"/>
    </row>
    <row r="30" spans="1:10" ht="15.75" customHeight="1" x14ac:dyDescent="0.25">
      <c r="A30" s="2">
        <v>44774.958333333336</v>
      </c>
      <c r="B30" s="1">
        <v>0.13298227916271266</v>
      </c>
      <c r="C30" s="1">
        <v>0.1437941010598858</v>
      </c>
      <c r="D30" s="1">
        <v>0.12585880510521816</v>
      </c>
      <c r="E30" s="1">
        <v>0.15223014284891659</v>
      </c>
      <c r="G30" s="2"/>
      <c r="J30" s="2"/>
    </row>
    <row r="31" spans="1:10" ht="15.75" customHeight="1" x14ac:dyDescent="0.25">
      <c r="A31" s="2">
        <v>44775.958333333336</v>
      </c>
      <c r="B31" s="1">
        <v>4.8306234230811484E-2</v>
      </c>
      <c r="C31" s="1">
        <v>7.8817220568983923E-2</v>
      </c>
      <c r="D31" s="1">
        <v>7.3013683107294475E-2</v>
      </c>
      <c r="E31" s="1">
        <v>8.1340143775349358E-2</v>
      </c>
      <c r="G31" s="2"/>
      <c r="J31" s="2"/>
    </row>
    <row r="32" spans="1:10" ht="15.75" customHeight="1" x14ac:dyDescent="0.25">
      <c r="A32" s="2">
        <v>44776.958333333336</v>
      </c>
      <c r="B32" s="1">
        <v>8.7344409982853588E-2</v>
      </c>
      <c r="C32" s="1">
        <v>4.4769060248316776E-2</v>
      </c>
      <c r="D32" s="1">
        <v>6.1334793349228561E-2</v>
      </c>
      <c r="E32" s="1">
        <v>6.9580047120211638E-2</v>
      </c>
      <c r="G32" s="2"/>
      <c r="J32" s="2"/>
    </row>
    <row r="33" spans="1:10" ht="15.75" customHeight="1" x14ac:dyDescent="0.25">
      <c r="A33" s="2">
        <v>44777.958333333336</v>
      </c>
      <c r="B33" s="1">
        <v>8.059517726008901E-2</v>
      </c>
      <c r="C33" s="1">
        <v>0.19637925566071854</v>
      </c>
      <c r="D33" s="1">
        <v>9.406374059507204E-2</v>
      </c>
      <c r="E33" s="1">
        <v>0.20818234594279161</v>
      </c>
      <c r="G33" s="2"/>
      <c r="J33" s="2"/>
    </row>
    <row r="34" spans="1:10" ht="15.75" customHeight="1" x14ac:dyDescent="0.25">
      <c r="A34" s="2">
        <v>44778.958333333336</v>
      </c>
      <c r="B34" s="1">
        <v>7.1038038101873313E-2</v>
      </c>
      <c r="C34" s="1">
        <v>0.13276014246996223</v>
      </c>
      <c r="D34" s="1">
        <v>0.23176685759119534</v>
      </c>
      <c r="E34" s="1">
        <v>0.13507287078780106</v>
      </c>
      <c r="G34" s="2"/>
      <c r="J34" s="2"/>
    </row>
    <row r="35" spans="1:10" ht="15.75" customHeight="1" x14ac:dyDescent="0.25">
      <c r="A35" s="2">
        <v>44779.958333333336</v>
      </c>
      <c r="B35" s="1">
        <v>7.1022700926759649E-2</v>
      </c>
      <c r="C35" s="1">
        <v>9.9872134137221111E-2</v>
      </c>
      <c r="D35" s="1">
        <v>7.9094881582881624E-2</v>
      </c>
      <c r="E35" s="1">
        <v>0.11475207353411133</v>
      </c>
      <c r="G35" s="2"/>
      <c r="J35" s="2"/>
    </row>
    <row r="36" spans="1:10" ht="15.75" customHeight="1" x14ac:dyDescent="0.25">
      <c r="A36" s="2">
        <v>44780.958333333336</v>
      </c>
      <c r="B36" s="1">
        <v>0.12910214113969859</v>
      </c>
      <c r="C36" s="1">
        <v>5.96207825362692E-2</v>
      </c>
      <c r="D36" s="1">
        <v>6.8140793660805388E-2</v>
      </c>
      <c r="E36" s="1">
        <v>7.2413346481306831E-2</v>
      </c>
      <c r="G36" s="2"/>
      <c r="J36" s="2"/>
    </row>
    <row r="37" spans="1:10" ht="15.75" customHeight="1" x14ac:dyDescent="0.25">
      <c r="A37" s="2">
        <v>44781.958333333336</v>
      </c>
      <c r="B37" s="1">
        <v>0.17170054949967797</v>
      </c>
      <c r="C37" s="1">
        <v>0.33664228454352063</v>
      </c>
      <c r="D37" s="1">
        <v>0.16064334626292556</v>
      </c>
      <c r="E37" s="1">
        <v>0.17300996518744882</v>
      </c>
      <c r="G37" s="2"/>
      <c r="J37" s="2"/>
    </row>
    <row r="38" spans="1:10" ht="15.75" customHeight="1" x14ac:dyDescent="0.25">
      <c r="A38" s="2">
        <v>44782.958333333336</v>
      </c>
      <c r="B38" s="1">
        <v>5.4862229428827784E-2</v>
      </c>
      <c r="C38" s="1">
        <v>0.20604540618662434</v>
      </c>
      <c r="D38" s="1">
        <v>0.33869707195824655</v>
      </c>
      <c r="E38" s="1">
        <v>0.17467635422798319</v>
      </c>
      <c r="G38" s="2"/>
      <c r="J38" s="2"/>
    </row>
    <row r="39" spans="1:10" ht="15.75" customHeight="1" x14ac:dyDescent="0.25">
      <c r="A39" s="2">
        <v>44783.958333333336</v>
      </c>
      <c r="B39" s="1">
        <v>0.11628071765491678</v>
      </c>
      <c r="C39" s="1">
        <v>0.10810142370933788</v>
      </c>
      <c r="D39" s="1">
        <v>0.24570137208200171</v>
      </c>
      <c r="E39" s="1">
        <v>0.33410391735731965</v>
      </c>
      <c r="G39" s="2"/>
      <c r="J39" s="2"/>
    </row>
    <row r="40" spans="1:10" ht="15.75" customHeight="1" x14ac:dyDescent="0.25">
      <c r="A40" s="2">
        <v>44784.958333333336</v>
      </c>
      <c r="B40" s="1">
        <v>0.13502824543199418</v>
      </c>
      <c r="C40" s="1">
        <v>0.18815218391743535</v>
      </c>
      <c r="D40" s="1">
        <v>0.20920929214318773</v>
      </c>
      <c r="E40" s="1">
        <v>0.31472664122306876</v>
      </c>
      <c r="G40" s="2"/>
      <c r="J40" s="2"/>
    </row>
    <row r="41" spans="1:10" ht="15.75" customHeight="1" x14ac:dyDescent="0.25">
      <c r="A41" s="2">
        <v>44785.958333333336</v>
      </c>
      <c r="B41" s="1">
        <v>7.6830107376793286E-2</v>
      </c>
      <c r="C41" s="1">
        <v>0.13253170585385313</v>
      </c>
      <c r="D41" s="1">
        <v>0.15942310549546251</v>
      </c>
      <c r="E41" s="1">
        <v>0.20639056480026718</v>
      </c>
      <c r="G41" s="2"/>
      <c r="J41" s="2"/>
    </row>
    <row r="42" spans="1:10" ht="15.75" customHeight="1" x14ac:dyDescent="0.25">
      <c r="A42" s="2">
        <v>44786.958333333336</v>
      </c>
      <c r="B42" s="1">
        <v>4.1843313296756231E-2</v>
      </c>
      <c r="C42" s="1">
        <v>4.8496807923073655E-2</v>
      </c>
      <c r="D42" s="1">
        <v>5.8189976389325347E-2</v>
      </c>
      <c r="E42" s="1">
        <v>9.7901582606144177E-2</v>
      </c>
      <c r="G42" s="2"/>
      <c r="J42" s="2"/>
    </row>
    <row r="43" spans="1:10" ht="15.75" customHeight="1" x14ac:dyDescent="0.25">
      <c r="A43" s="2">
        <v>44787.958333333336</v>
      </c>
      <c r="B43" s="1">
        <v>9.2363690594706102E-2</v>
      </c>
      <c r="C43" s="1">
        <v>7.0399937611391725E-2</v>
      </c>
      <c r="D43" s="1">
        <v>7.7962784539038224E-2</v>
      </c>
      <c r="E43" s="1">
        <v>0.10702754488288531</v>
      </c>
      <c r="G43" s="2"/>
      <c r="J43" s="2"/>
    </row>
    <row r="44" spans="1:10" ht="15.75" customHeight="1" x14ac:dyDescent="0.25">
      <c r="A44" s="2">
        <v>44788.958333333336</v>
      </c>
      <c r="B44" s="1">
        <v>8.1185169282723083E-2</v>
      </c>
      <c r="C44" s="1">
        <v>0.12284440646060561</v>
      </c>
      <c r="D44" s="1">
        <v>9.0258203052670835E-2</v>
      </c>
      <c r="E44" s="1">
        <v>0.12020443646344671</v>
      </c>
      <c r="G44" s="2"/>
      <c r="J44" s="2"/>
    </row>
    <row r="45" spans="1:10" ht="15.75" customHeight="1" x14ac:dyDescent="0.25">
      <c r="A45" s="2">
        <v>44789.958333333336</v>
      </c>
      <c r="B45" s="1">
        <v>0.10304967769665224</v>
      </c>
      <c r="C45" s="1">
        <v>0.18782758489423809</v>
      </c>
      <c r="D45" s="1">
        <v>0.22516376595502186</v>
      </c>
      <c r="E45" s="1">
        <v>0.21660238137118712</v>
      </c>
      <c r="G45" s="2"/>
      <c r="J45" s="2"/>
    </row>
    <row r="46" spans="1:10" ht="15.75" customHeight="1" x14ac:dyDescent="0.25">
      <c r="A46" s="2">
        <v>44790.958333333336</v>
      </c>
      <c r="B46" s="1">
        <v>5.0332130321138001E-2</v>
      </c>
      <c r="C46" s="1">
        <v>0.14837877196728141</v>
      </c>
      <c r="D46" s="1">
        <v>0.21954473547654271</v>
      </c>
      <c r="E46" s="1">
        <v>0.26464313516000509</v>
      </c>
      <c r="G46" s="2"/>
      <c r="J46" s="2"/>
    </row>
    <row r="47" spans="1:10" ht="15.75" customHeight="1" x14ac:dyDescent="0.25">
      <c r="A47" s="2">
        <v>44791.958333333336</v>
      </c>
      <c r="B47" s="1">
        <v>4.0714688866064518E-2</v>
      </c>
      <c r="C47" s="1">
        <v>5.169786653868997E-2</v>
      </c>
      <c r="D47" s="1">
        <v>4.380056160238175E-2</v>
      </c>
      <c r="E47" s="1">
        <v>7.3363977450411622E-2</v>
      </c>
      <c r="G47" s="2"/>
      <c r="J47" s="2"/>
    </row>
    <row r="48" spans="1:10" ht="15.75" customHeight="1" x14ac:dyDescent="0.25">
      <c r="A48" s="2">
        <v>44792.958333333336</v>
      </c>
      <c r="B48" s="1">
        <v>4.9156609951710055E-2</v>
      </c>
      <c r="C48" s="1">
        <v>4.5490422703753391E-2</v>
      </c>
      <c r="D48" s="1">
        <v>6.5511745844182664E-2</v>
      </c>
      <c r="E48" s="1">
        <v>5.4826698654227596E-2</v>
      </c>
      <c r="G48" s="2"/>
      <c r="J48" s="2"/>
    </row>
    <row r="49" spans="1:10" ht="15.75" customHeight="1" x14ac:dyDescent="0.25">
      <c r="A49" s="2">
        <v>44793.958333333336</v>
      </c>
      <c r="B49" s="1">
        <v>4.3812390585472677E-2</v>
      </c>
      <c r="C49" s="1">
        <v>3.9673910599403138E-2</v>
      </c>
      <c r="D49" s="1">
        <v>5.2328809463385723E-2</v>
      </c>
      <c r="E49" s="1">
        <v>6.6010487738310406E-2</v>
      </c>
      <c r="G49" s="2"/>
      <c r="J49" s="2"/>
    </row>
    <row r="50" spans="1:10" ht="15.75" customHeight="1" x14ac:dyDescent="0.25">
      <c r="A50" s="2">
        <v>44794.958333333336</v>
      </c>
      <c r="B50" s="1">
        <v>0.10339617867205088</v>
      </c>
      <c r="C50" s="1">
        <v>0.10221589490068127</v>
      </c>
      <c r="D50" s="1">
        <v>0.11902635461429119</v>
      </c>
      <c r="E50" s="1">
        <v>0.1059737668085781</v>
      </c>
      <c r="G50" s="2"/>
      <c r="J50" s="2"/>
    </row>
    <row r="51" spans="1:10" ht="15.75" customHeight="1" x14ac:dyDescent="0.25">
      <c r="A51" s="2">
        <v>44795.958333333336</v>
      </c>
      <c r="B51" s="1">
        <v>0.1497256627508288</v>
      </c>
      <c r="C51" s="1">
        <v>7.0384435742593468E-2</v>
      </c>
      <c r="D51" s="1">
        <v>5.201557236271067E-2</v>
      </c>
      <c r="E51" s="1">
        <v>6.6003586648980025E-2</v>
      </c>
      <c r="G51" s="2"/>
      <c r="J51" s="2"/>
    </row>
    <row r="52" spans="1:10" ht="15.75" customHeight="1" x14ac:dyDescent="0.25">
      <c r="A52" s="2">
        <v>44796.958333333336</v>
      </c>
      <c r="B52" s="1">
        <v>8.3962700147013722E-2</v>
      </c>
      <c r="C52" s="1">
        <v>0.2995822437211389</v>
      </c>
      <c r="D52" s="1">
        <v>8.4634106166490655E-2</v>
      </c>
      <c r="E52" s="1">
        <v>0.1031420994362315</v>
      </c>
      <c r="G52" s="2"/>
      <c r="J52" s="2"/>
    </row>
    <row r="53" spans="1:10" ht="15.75" customHeight="1" x14ac:dyDescent="0.25">
      <c r="A53" s="2">
        <v>44797.958333333336</v>
      </c>
      <c r="B53" s="1">
        <v>6.3762277063909453E-2</v>
      </c>
      <c r="C53" s="1">
        <v>0.14682371053111107</v>
      </c>
      <c r="D53" s="1">
        <v>0.34384184636092857</v>
      </c>
      <c r="E53" s="1">
        <v>0.17827791903161419</v>
      </c>
      <c r="G53" s="2"/>
      <c r="J53" s="2"/>
    </row>
    <row r="54" spans="1:10" ht="15.75" customHeight="1" x14ac:dyDescent="0.25">
      <c r="A54" s="2">
        <v>44798.958333333336</v>
      </c>
      <c r="B54" s="1">
        <v>3.3363750457192927E-2</v>
      </c>
      <c r="C54" s="1">
        <v>6.2002246929095228E-2</v>
      </c>
      <c r="D54" s="1">
        <v>0.14490649918351969</v>
      </c>
      <c r="E54" s="1">
        <v>0.27476551226238821</v>
      </c>
      <c r="G54" s="2"/>
      <c r="J54" s="2"/>
    </row>
    <row r="55" spans="1:10" ht="15.75" customHeight="1" x14ac:dyDescent="0.25">
      <c r="A55" s="2">
        <v>44799.958333333336</v>
      </c>
      <c r="B55" s="1">
        <v>3.2874089625568335E-2</v>
      </c>
      <c r="C55" s="1">
        <v>6.1565464774235239E-2</v>
      </c>
      <c r="D55" s="1">
        <v>5.4080031994241412E-2</v>
      </c>
      <c r="E55" s="1">
        <v>5.1657482742194998E-2</v>
      </c>
      <c r="G55" s="2"/>
      <c r="J55" s="2"/>
    </row>
    <row r="56" spans="1:10" ht="15.75" customHeight="1" x14ac:dyDescent="0.25">
      <c r="A56" s="2">
        <v>44800.958333333336</v>
      </c>
      <c r="B56" s="1">
        <v>0.11439083866441117</v>
      </c>
      <c r="C56" s="1">
        <v>0.12268605377826884</v>
      </c>
      <c r="D56" s="1">
        <v>0.13907758522508618</v>
      </c>
      <c r="E56" s="1">
        <v>0.14088790182966807</v>
      </c>
      <c r="G56" s="2"/>
      <c r="J56" s="2"/>
    </row>
    <row r="57" spans="1:10" ht="15.75" customHeight="1" x14ac:dyDescent="0.25">
      <c r="A57" s="2">
        <v>44801.958333333336</v>
      </c>
      <c r="B57" s="1">
        <v>5.5573357495027738E-2</v>
      </c>
      <c r="C57" s="1">
        <v>0.12911539214693332</v>
      </c>
      <c r="D57" s="1">
        <v>0.1241087623499692</v>
      </c>
      <c r="E57" s="1">
        <v>0.13623167767314301</v>
      </c>
      <c r="G57" s="2"/>
      <c r="J57" s="2"/>
    </row>
    <row r="58" spans="1:10" ht="15.75" customHeight="1" x14ac:dyDescent="0.25">
      <c r="A58" s="2">
        <v>44802.958333333336</v>
      </c>
      <c r="B58" s="1">
        <v>0.17108883969082944</v>
      </c>
      <c r="C58" s="1">
        <v>0.22701598170905457</v>
      </c>
      <c r="D58" s="1">
        <v>7.9201784789904459E-2</v>
      </c>
      <c r="E58" s="1">
        <v>8.2594906793668252E-2</v>
      </c>
      <c r="G58" s="2"/>
      <c r="J58" s="2"/>
    </row>
    <row r="59" spans="1:10" ht="15.75" customHeight="1" x14ac:dyDescent="0.25">
      <c r="A59" s="2">
        <v>44803.958333333336</v>
      </c>
      <c r="B59" s="1">
        <v>0.12464431560454629</v>
      </c>
      <c r="C59" s="1">
        <v>0.26507083634160927</v>
      </c>
      <c r="D59" s="1">
        <v>0.30668994350449325</v>
      </c>
      <c r="E59" s="1">
        <v>0.23014414156869134</v>
      </c>
      <c r="G59" s="2"/>
      <c r="J59" s="2"/>
    </row>
    <row r="60" spans="1:10" ht="15.75" customHeight="1" x14ac:dyDescent="0.25">
      <c r="A60" s="2">
        <v>44804.958333333336</v>
      </c>
      <c r="B60" s="1">
        <v>3.626446358436685E-2</v>
      </c>
      <c r="C60" s="1">
        <v>0.11585325708717142</v>
      </c>
      <c r="D60" s="1">
        <v>0.25510130822627336</v>
      </c>
      <c r="E60" s="1">
        <v>0.23985834400789965</v>
      </c>
      <c r="G60" s="2"/>
      <c r="J60" s="2"/>
    </row>
    <row r="61" spans="1:10" ht="15.75" customHeight="1" x14ac:dyDescent="0.25">
      <c r="A61" s="2">
        <v>44805.958333333336</v>
      </c>
      <c r="B61" s="1">
        <v>0.10725127722439258</v>
      </c>
      <c r="C61" s="1">
        <v>9.7083702724546736E-2</v>
      </c>
      <c r="D61" s="1">
        <v>0.13939003029497102</v>
      </c>
      <c r="E61" s="1">
        <v>0.29940705293389713</v>
      </c>
      <c r="G61" s="2"/>
      <c r="J61" s="2"/>
    </row>
    <row r="62" spans="1:10" ht="15.75" customHeight="1" x14ac:dyDescent="0.25">
      <c r="A62" s="2">
        <v>44806.958333333336</v>
      </c>
      <c r="B62" s="1">
        <v>5.8527726319681263E-2</v>
      </c>
      <c r="C62" s="1">
        <v>0.13659260885107558</v>
      </c>
      <c r="D62" s="1">
        <v>9.2040207814358441E-2</v>
      </c>
      <c r="E62" s="1">
        <v>0.10632948726654518</v>
      </c>
      <c r="G62" s="2"/>
      <c r="J62" s="2"/>
    </row>
    <row r="63" spans="1:10" ht="15.75" customHeight="1" x14ac:dyDescent="0.25">
      <c r="A63" s="2">
        <v>44807.958333333336</v>
      </c>
      <c r="B63" s="1">
        <v>5.1504205664947976E-2</v>
      </c>
      <c r="C63" s="1">
        <v>7.8587693504095377E-2</v>
      </c>
      <c r="D63" s="1">
        <v>0.14577296711465085</v>
      </c>
      <c r="E63" s="1">
        <v>4.4484401635956322E-2</v>
      </c>
      <c r="G63" s="2"/>
      <c r="J63" s="2"/>
    </row>
    <row r="64" spans="1:10" ht="15.75" customHeight="1" x14ac:dyDescent="0.25">
      <c r="A64" s="2">
        <v>44808.958333333336</v>
      </c>
      <c r="B64" s="1">
        <v>9.9271874932892065E-2</v>
      </c>
      <c r="C64" s="1">
        <v>0.13717715497119146</v>
      </c>
      <c r="D64" s="1">
        <v>0.18616740219727337</v>
      </c>
      <c r="E64" s="1">
        <v>0.2281592396195036</v>
      </c>
      <c r="G64" s="2"/>
      <c r="J64" s="2"/>
    </row>
    <row r="65" spans="1:10" ht="15.75" customHeight="1" x14ac:dyDescent="0.25">
      <c r="A65" s="2">
        <v>44809.958333333336</v>
      </c>
      <c r="B65" s="1">
        <v>4.3284246050146823E-2</v>
      </c>
      <c r="C65" s="1">
        <v>0.13119934680602055</v>
      </c>
      <c r="D65" s="1">
        <v>0.15232171858246543</v>
      </c>
      <c r="E65" s="1">
        <v>0.16535962640075746</v>
      </c>
      <c r="G65" s="2"/>
      <c r="J65" s="2"/>
    </row>
    <row r="66" spans="1:10" ht="13.2" x14ac:dyDescent="0.25">
      <c r="A66" s="2">
        <v>44810.958333333336</v>
      </c>
      <c r="B66" s="1">
        <v>0.10861103609536497</v>
      </c>
      <c r="C66" s="1">
        <v>0.13044011461653518</v>
      </c>
      <c r="D66" s="1">
        <v>0.20284480096205756</v>
      </c>
      <c r="E66" s="1">
        <v>0.23608808434562012</v>
      </c>
      <c r="G66" s="2"/>
      <c r="J66" s="2"/>
    </row>
    <row r="67" spans="1:10" ht="13.2" x14ac:dyDescent="0.25">
      <c r="A67" s="2">
        <v>44811.958333333336</v>
      </c>
      <c r="B67" s="1">
        <v>5.3220001039485161E-2</v>
      </c>
      <c r="C67" s="1">
        <v>7.5569525703077137E-2</v>
      </c>
      <c r="D67" s="1">
        <v>8.1829728449746661E-2</v>
      </c>
      <c r="E67" s="1">
        <v>0.12393902000112138</v>
      </c>
      <c r="G67" s="2"/>
      <c r="J67" s="2"/>
    </row>
    <row r="68" spans="1:10" ht="13.2" x14ac:dyDescent="0.25">
      <c r="A68" s="2">
        <v>44812.958333333336</v>
      </c>
      <c r="B68" s="1">
        <v>0.16369104875048876</v>
      </c>
      <c r="C68" s="1">
        <v>0.18974777851256738</v>
      </c>
      <c r="D68" s="1">
        <v>0.16852379042981191</v>
      </c>
      <c r="E68" s="1">
        <v>0.16723218182371635</v>
      </c>
      <c r="G68" s="2"/>
      <c r="J68" s="2"/>
    </row>
    <row r="69" spans="1:10" ht="13.2" x14ac:dyDescent="0.25">
      <c r="A69" s="2">
        <v>44813.958333333336</v>
      </c>
      <c r="B69" s="1">
        <v>9.9613565865407885E-2</v>
      </c>
      <c r="C69" s="1">
        <v>0.17107742588951394</v>
      </c>
      <c r="D69" s="1">
        <v>0.15522781061883961</v>
      </c>
      <c r="E69" s="1">
        <v>0.19012159676054571</v>
      </c>
      <c r="G69" s="2"/>
      <c r="J69" s="2"/>
    </row>
    <row r="70" spans="1:10" ht="13.2" x14ac:dyDescent="0.25">
      <c r="A70" s="2">
        <v>44814.958333333336</v>
      </c>
      <c r="B70" s="1">
        <v>7.6748602482217501E-2</v>
      </c>
      <c r="C70" s="1">
        <v>7.6930600524671142E-2</v>
      </c>
      <c r="D70" s="1">
        <v>8.59445589461732E-2</v>
      </c>
      <c r="E70" s="1">
        <v>7.672044141694305E-2</v>
      </c>
      <c r="G70" s="2"/>
      <c r="J70" s="2"/>
    </row>
    <row r="71" spans="1:10" ht="13.2" x14ac:dyDescent="0.25">
      <c r="A71" s="2">
        <v>44815.958333333336</v>
      </c>
      <c r="B71" s="1">
        <v>4.7569772809283595E-2</v>
      </c>
      <c r="C71" s="1">
        <v>9.2777199081838957E-2</v>
      </c>
      <c r="D71" s="1">
        <v>0.10622356228194287</v>
      </c>
      <c r="E71" s="1">
        <v>0.12532107474942514</v>
      </c>
      <c r="G71" s="2"/>
      <c r="J71" s="2"/>
    </row>
    <row r="72" spans="1:10" ht="13.2" x14ac:dyDescent="0.25">
      <c r="A72" s="2">
        <v>44816.958333333336</v>
      </c>
      <c r="B72" s="1">
        <v>0.15551860095745942</v>
      </c>
      <c r="C72" s="1">
        <v>0.16397324671895663</v>
      </c>
      <c r="D72" s="1">
        <v>0.20381842579805029</v>
      </c>
      <c r="E72" s="1">
        <v>0.16729239749062108</v>
      </c>
      <c r="G72" s="2"/>
      <c r="J72" s="2"/>
    </row>
    <row r="73" spans="1:10" ht="13.2" x14ac:dyDescent="0.25">
      <c r="A73" s="2">
        <v>44817.958333333336</v>
      </c>
      <c r="B73" s="1">
        <v>5.9536955315932505E-2</v>
      </c>
      <c r="C73" s="1">
        <v>0.1034115295386776</v>
      </c>
      <c r="D73" s="1">
        <v>0.11988544177786804</v>
      </c>
      <c r="E73" s="1">
        <v>0.164236694303216</v>
      </c>
      <c r="G73" s="2"/>
      <c r="J73" s="2"/>
    </row>
    <row r="74" spans="1:10" ht="13.2" x14ac:dyDescent="0.25">
      <c r="A74" s="2">
        <v>44818.958333333336</v>
      </c>
      <c r="B74" s="1">
        <v>6.815337942077844E-2</v>
      </c>
      <c r="C74" s="1">
        <v>9.1988281334687283E-2</v>
      </c>
      <c r="D74" s="1">
        <v>0.1011701671802208</v>
      </c>
      <c r="E74" s="1">
        <v>0.13276654609646929</v>
      </c>
      <c r="G74" s="2"/>
      <c r="J74" s="2"/>
    </row>
    <row r="75" spans="1:10" ht="13.2" x14ac:dyDescent="0.25">
      <c r="A75" s="2">
        <v>44819.958333333336</v>
      </c>
      <c r="B75" s="1">
        <v>6.3443206026260857E-2</v>
      </c>
      <c r="C75" s="1">
        <v>5.8254691472014342E-2</v>
      </c>
      <c r="D75" s="1">
        <v>0.10681842419436725</v>
      </c>
      <c r="E75" s="1">
        <v>0.1176272054636162</v>
      </c>
      <c r="G75" s="2"/>
      <c r="J75" s="2"/>
    </row>
    <row r="76" spans="1:10" ht="13.2" x14ac:dyDescent="0.25">
      <c r="A76" s="2">
        <v>44820.958333333336</v>
      </c>
      <c r="B76" s="1">
        <v>7.2847089343777371E-2</v>
      </c>
      <c r="C76" s="1">
        <v>9.2109292728179179E-2</v>
      </c>
      <c r="D76" s="1">
        <v>7.2513339291295609E-2</v>
      </c>
      <c r="E76" s="1">
        <v>0.14764307393866541</v>
      </c>
      <c r="G76" s="2"/>
      <c r="J76" s="2"/>
    </row>
    <row r="77" spans="1:10" ht="13.2" x14ac:dyDescent="0.25">
      <c r="A77" s="2">
        <v>44821.958333333336</v>
      </c>
      <c r="B77" s="1">
        <v>0.16105479045127005</v>
      </c>
      <c r="C77" s="1">
        <v>0.11351427905844953</v>
      </c>
      <c r="D77" s="1">
        <v>0.12459081919573121</v>
      </c>
      <c r="E77" s="1">
        <v>0.10084218988119274</v>
      </c>
      <c r="G77" s="2"/>
      <c r="J77" s="2"/>
    </row>
    <row r="78" spans="1:10" ht="13.2" x14ac:dyDescent="0.25">
      <c r="A78" s="2">
        <v>44822.958333333336</v>
      </c>
      <c r="B78" s="1">
        <v>9.7964897205201781E-2</v>
      </c>
      <c r="C78" s="1">
        <v>0.18045243264032676</v>
      </c>
      <c r="D78" s="1">
        <v>0.15639487685518896</v>
      </c>
      <c r="E78" s="1">
        <v>0.14059322318662734</v>
      </c>
      <c r="G78" s="2"/>
      <c r="J78" s="2"/>
    </row>
    <row r="79" spans="1:10" ht="13.2" x14ac:dyDescent="0.25">
      <c r="A79" s="2">
        <v>44823.958333333336</v>
      </c>
      <c r="B79" s="1">
        <v>0.10354998113460236</v>
      </c>
      <c r="C79" s="1">
        <v>8.0155111566993523E-2</v>
      </c>
      <c r="D79" s="1">
        <v>9.3766836221116465E-2</v>
      </c>
      <c r="E79" s="1">
        <v>0.17842338180688277</v>
      </c>
      <c r="G79" s="2"/>
      <c r="J79" s="2"/>
    </row>
    <row r="80" spans="1:10" ht="13.2" x14ac:dyDescent="0.25">
      <c r="A80" s="2">
        <v>44824.958333333336</v>
      </c>
      <c r="B80" s="1">
        <v>7.777531242165539E-2</v>
      </c>
      <c r="C80" s="1">
        <v>9.1647127111212548E-2</v>
      </c>
      <c r="D80" s="1">
        <v>9.7236724422710349E-2</v>
      </c>
      <c r="E80" s="1">
        <v>0.13904821365767114</v>
      </c>
      <c r="G80" s="2"/>
      <c r="J80" s="2"/>
    </row>
    <row r="81" spans="1:10" ht="13.2" x14ac:dyDescent="0.25">
      <c r="A81" s="2">
        <v>44825.958333333336</v>
      </c>
      <c r="B81" s="1">
        <v>9.2285134280245651E-2</v>
      </c>
      <c r="C81" s="1">
        <v>0.11036011213870241</v>
      </c>
      <c r="D81" s="1">
        <v>0.16768885678683618</v>
      </c>
      <c r="E81" s="1">
        <v>0.22796132263238678</v>
      </c>
      <c r="G81" s="2"/>
      <c r="J81" s="2"/>
    </row>
    <row r="82" spans="1:10" ht="13.2" x14ac:dyDescent="0.25">
      <c r="A82" s="2">
        <v>44826.958333333336</v>
      </c>
      <c r="B82" s="1">
        <v>4.9203105812997409E-2</v>
      </c>
      <c r="C82" s="1">
        <v>9.2625164279702174E-2</v>
      </c>
      <c r="D82" s="1">
        <v>9.5784820471181129E-2</v>
      </c>
      <c r="E82" s="1">
        <v>0.14048665396069501</v>
      </c>
      <c r="G82" s="2"/>
      <c r="J82" s="2"/>
    </row>
    <row r="83" spans="1:10" ht="13.2" x14ac:dyDescent="0.25">
      <c r="A83" s="2">
        <v>44827.958333333336</v>
      </c>
      <c r="B83" s="1">
        <v>9.0161187992646316E-2</v>
      </c>
      <c r="C83" s="1">
        <v>0.11121013461601807</v>
      </c>
      <c r="D83" s="1">
        <v>0.20818546986887274</v>
      </c>
      <c r="E83" s="1">
        <v>0.19400002138026781</v>
      </c>
      <c r="G83" s="2"/>
      <c r="J83" s="2"/>
    </row>
    <row r="84" spans="1:10" ht="13.2" x14ac:dyDescent="0.25">
      <c r="A84" s="2">
        <v>44828.958333333336</v>
      </c>
      <c r="B84" s="1">
        <v>6.5347132876032721E-2</v>
      </c>
      <c r="C84" s="1">
        <v>0.11322920818289066</v>
      </c>
      <c r="D84" s="1">
        <v>0.10673438792445906</v>
      </c>
      <c r="E84" s="1">
        <v>0.19545749275923344</v>
      </c>
      <c r="G84" s="2"/>
      <c r="J84" s="2"/>
    </row>
    <row r="85" spans="1:10" ht="13.2" x14ac:dyDescent="0.25">
      <c r="A85" s="2">
        <v>44829.958333333336</v>
      </c>
      <c r="B85" s="1">
        <v>5.9505900005747736E-2</v>
      </c>
      <c r="C85" s="1">
        <v>9.3698819189956387E-2</v>
      </c>
      <c r="D85" s="1">
        <v>0.11982827415213403</v>
      </c>
      <c r="E85" s="1">
        <v>0.11126409937244947</v>
      </c>
      <c r="G85" s="2"/>
      <c r="J85" s="2"/>
    </row>
    <row r="86" spans="1:10" ht="13.2" x14ac:dyDescent="0.25">
      <c r="A86" s="2">
        <v>44830.958333333336</v>
      </c>
      <c r="B86" s="1">
        <v>6.635043152803323E-2</v>
      </c>
      <c r="C86" s="1">
        <v>0.11037555077764553</v>
      </c>
      <c r="D86" s="1">
        <v>9.4890520843841988E-2</v>
      </c>
      <c r="E86" s="1">
        <v>0.12816120449314652</v>
      </c>
      <c r="G86" s="2"/>
      <c r="J86" s="2"/>
    </row>
    <row r="87" spans="1:10" ht="13.2" x14ac:dyDescent="0.25">
      <c r="A87" s="2">
        <v>44831.958333333336</v>
      </c>
      <c r="B87" s="1">
        <v>4.0049539533134879E-2</v>
      </c>
      <c r="C87" s="1">
        <v>8.1872058439243778E-2</v>
      </c>
      <c r="D87" s="1">
        <v>0.10786236100198721</v>
      </c>
      <c r="E87" s="1">
        <v>9.9574902062493212E-2</v>
      </c>
      <c r="G87" s="2"/>
      <c r="J87" s="2"/>
    </row>
    <row r="88" spans="1:10" ht="13.2" x14ac:dyDescent="0.25">
      <c r="A88" s="2">
        <v>44832.958333333336</v>
      </c>
      <c r="B88" s="1">
        <v>3.1939535397846372E-2</v>
      </c>
      <c r="C88" s="1">
        <v>4.6918809388642374E-2</v>
      </c>
      <c r="D88" s="1">
        <v>6.6669211843654153E-2</v>
      </c>
      <c r="E88" s="1">
        <v>8.4816264193321389E-2</v>
      </c>
      <c r="G88" s="2"/>
      <c r="J88" s="2"/>
    </row>
    <row r="89" spans="1:10" ht="13.2" x14ac:dyDescent="0.25">
      <c r="A89" s="2">
        <v>44833.958333333336</v>
      </c>
      <c r="B89" s="1">
        <v>7.8433788493406806E-2</v>
      </c>
      <c r="C89" s="1">
        <v>9.4507120823655519E-2</v>
      </c>
      <c r="D89" s="1">
        <v>0.10675277097891443</v>
      </c>
      <c r="E89" s="1">
        <v>0.11878324643790643</v>
      </c>
      <c r="G89" s="2"/>
      <c r="J89" s="2"/>
    </row>
    <row r="90" spans="1:10" ht="13.2" x14ac:dyDescent="0.25">
      <c r="A90" s="2">
        <v>44834.958333333336</v>
      </c>
      <c r="B90" s="1">
        <v>5.6851220515185291E-2</v>
      </c>
      <c r="C90" s="1">
        <v>8.6698489469536066E-2</v>
      </c>
      <c r="D90" s="1">
        <v>0.11818588320404562</v>
      </c>
      <c r="E90" s="1">
        <v>0.15442112916254375</v>
      </c>
      <c r="G90" s="2"/>
      <c r="J90" s="2"/>
    </row>
    <row r="91" spans="1:10" ht="13.2" x14ac:dyDescent="0.25">
      <c r="A91" s="2">
        <v>44835.958333333336</v>
      </c>
      <c r="B91" s="1">
        <v>7.640538120597834E-2</v>
      </c>
      <c r="C91" s="1">
        <v>9.3004335205116792E-2</v>
      </c>
      <c r="D91" s="1">
        <v>0.10893185403913579</v>
      </c>
      <c r="E91" s="1">
        <v>0.14198705778267148</v>
      </c>
      <c r="G91" s="2"/>
      <c r="J91" s="2"/>
    </row>
    <row r="92" spans="1:10" ht="13.2" x14ac:dyDescent="0.25">
      <c r="A92" s="2">
        <v>44836.958333333336</v>
      </c>
      <c r="B92" s="1">
        <v>5.9368019690195693E-2</v>
      </c>
      <c r="C92" s="1">
        <v>0.108214306678589</v>
      </c>
      <c r="D92" s="1">
        <v>0.10810475400493229</v>
      </c>
      <c r="E92" s="1">
        <v>0.11502911359662758</v>
      </c>
      <c r="G92" s="2"/>
      <c r="J92" s="2"/>
    </row>
    <row r="93" spans="1:10" ht="13.2" x14ac:dyDescent="0.25">
      <c r="A93" s="2">
        <v>44837.958333333336</v>
      </c>
      <c r="B93" s="1">
        <v>0.18174869058969223</v>
      </c>
      <c r="C93" s="1">
        <v>0.22360890983416462</v>
      </c>
      <c r="D93" s="1">
        <v>0.13556428372026785</v>
      </c>
      <c r="E93" s="1">
        <v>0.12903983404067509</v>
      </c>
      <c r="G93" s="2"/>
      <c r="J93" s="2"/>
    </row>
    <row r="94" spans="1:10" ht="13.2" x14ac:dyDescent="0.25">
      <c r="A94" s="2">
        <v>44838.958333333336</v>
      </c>
      <c r="B94" s="1">
        <v>8.5498724398435685E-2</v>
      </c>
      <c r="C94" s="1">
        <v>0.19262449050129271</v>
      </c>
      <c r="D94" s="1">
        <v>0.26330807013738783</v>
      </c>
      <c r="E94" s="1">
        <v>0.20824516354952702</v>
      </c>
      <c r="G94" s="2"/>
      <c r="J94" s="2"/>
    </row>
    <row r="95" spans="1:10" ht="13.2" x14ac:dyDescent="0.25">
      <c r="A95" s="2">
        <v>44839.958333333336</v>
      </c>
      <c r="B95" s="1">
        <v>4.5392628666688355E-2</v>
      </c>
      <c r="C95" s="1">
        <v>6.4209639409387897E-2</v>
      </c>
      <c r="D95" s="1">
        <v>0.14841923389905745</v>
      </c>
      <c r="E95" s="1">
        <v>0.2269428599496012</v>
      </c>
      <c r="G95" s="2"/>
      <c r="J95" s="2"/>
    </row>
    <row r="96" spans="1:10" ht="13.2" x14ac:dyDescent="0.25">
      <c r="A96" s="2">
        <v>44840.958333333336</v>
      </c>
      <c r="B96" s="1">
        <v>6.634420587763408E-2</v>
      </c>
      <c r="C96" s="1">
        <v>7.3418209422074554E-2</v>
      </c>
      <c r="D96" s="1">
        <v>7.8355717372879607E-2</v>
      </c>
      <c r="E96" s="1">
        <v>0.14981480931936575</v>
      </c>
      <c r="G96" s="2"/>
      <c r="J96" s="2"/>
    </row>
    <row r="97" spans="1:10" ht="13.2" x14ac:dyDescent="0.25">
      <c r="A97" s="2">
        <v>44841.958333333336</v>
      </c>
      <c r="B97" s="1">
        <v>7.5618370846401869E-2</v>
      </c>
      <c r="C97" s="1">
        <v>8.5012309768697114E-2</v>
      </c>
      <c r="D97" s="1">
        <v>7.4015485967881059E-2</v>
      </c>
      <c r="E97" s="1">
        <v>7.3730064465522369E-2</v>
      </c>
      <c r="G97" s="2"/>
      <c r="J97" s="2"/>
    </row>
    <row r="98" spans="1:10" ht="13.2" x14ac:dyDescent="0.25">
      <c r="A98" s="2">
        <v>44842.958333333336</v>
      </c>
      <c r="B98" s="1">
        <v>6.7587921072236309E-2</v>
      </c>
      <c r="C98" s="1">
        <v>9.0627999605234211E-2</v>
      </c>
      <c r="D98" s="1">
        <v>0.11030647990230956</v>
      </c>
      <c r="E98" s="1">
        <v>0.10790519484246235</v>
      </c>
      <c r="G98" s="2"/>
      <c r="J98" s="2"/>
    </row>
    <row r="99" spans="1:10" ht="13.2" x14ac:dyDescent="0.25">
      <c r="A99" s="2">
        <v>44843.958333333336</v>
      </c>
      <c r="B99" s="1">
        <v>4.5644825688609648E-2</v>
      </c>
      <c r="C99" s="1">
        <v>5.1819432927676955E-2</v>
      </c>
      <c r="D99" s="1">
        <v>6.7743725853034689E-2</v>
      </c>
      <c r="E99" s="1">
        <v>6.9722324992207999E-2</v>
      </c>
      <c r="G99" s="2"/>
      <c r="J99" s="2"/>
    </row>
    <row r="100" spans="1:10" ht="13.2" x14ac:dyDescent="0.25">
      <c r="A100" s="2">
        <v>44844.958333333336</v>
      </c>
      <c r="B100" s="1">
        <v>0.10888807598058979</v>
      </c>
      <c r="C100" s="1">
        <v>0.16097393440286278</v>
      </c>
      <c r="D100" s="1">
        <v>0.16569090962315927</v>
      </c>
      <c r="E100" s="1">
        <v>0.17911869033258307</v>
      </c>
      <c r="G100" s="2"/>
      <c r="J100" s="2"/>
    </row>
    <row r="101" spans="1:10" ht="13.2" x14ac:dyDescent="0.25">
      <c r="A101" s="2">
        <v>44845.958333333336</v>
      </c>
      <c r="B101" s="1">
        <v>4.5190028462792298E-2</v>
      </c>
      <c r="C101" s="1">
        <v>7.3898914006363128E-2</v>
      </c>
      <c r="D101" s="1">
        <v>0.12195885855981636</v>
      </c>
      <c r="E101" s="1">
        <v>0.13089164859843913</v>
      </c>
      <c r="G101" s="2"/>
      <c r="J101" s="2"/>
    </row>
    <row r="102" spans="1:10" ht="13.2" x14ac:dyDescent="0.25">
      <c r="A102" s="2">
        <v>44846.958333333336</v>
      </c>
      <c r="B102" s="1">
        <v>6.0452179735304666E-2</v>
      </c>
      <c r="C102" s="1">
        <v>4.5601577341842843E-2</v>
      </c>
      <c r="D102" s="1">
        <v>5.4515506924682627E-2</v>
      </c>
      <c r="E102" s="1">
        <v>9.6736249477172423E-2</v>
      </c>
      <c r="G102" s="2"/>
      <c r="J102" s="2"/>
    </row>
    <row r="103" spans="1:10" ht="13.2" x14ac:dyDescent="0.25">
      <c r="A103" s="2">
        <v>44847.958333333336</v>
      </c>
      <c r="B103" s="1">
        <v>4.815264862450417E-2</v>
      </c>
      <c r="C103" s="1">
        <v>8.1386295021126667E-2</v>
      </c>
      <c r="D103" s="1">
        <v>4.548942384468771E-2</v>
      </c>
      <c r="E103" s="1">
        <v>7.6456380446530289E-2</v>
      </c>
      <c r="G103" s="2"/>
      <c r="J103" s="2"/>
    </row>
    <row r="104" spans="1:10" ht="13.2" x14ac:dyDescent="0.25">
      <c r="A104" s="2">
        <v>44848.958333333336</v>
      </c>
      <c r="B104" s="1">
        <v>6.6791028335533853E-2</v>
      </c>
      <c r="C104" s="1">
        <v>8.9905328787665217E-2</v>
      </c>
      <c r="D104" s="1">
        <v>0.12550410683292199</v>
      </c>
      <c r="E104" s="1">
        <v>9.8240586736466795E-2</v>
      </c>
      <c r="G104" s="2"/>
      <c r="J104" s="2"/>
    </row>
    <row r="105" spans="1:10" ht="13.2" x14ac:dyDescent="0.25">
      <c r="A105" s="2">
        <v>44849.958333333336</v>
      </c>
      <c r="B105" s="1">
        <v>6.391601593030255E-2</v>
      </c>
      <c r="C105" s="1">
        <v>3.7183596400506766E-2</v>
      </c>
      <c r="D105" s="1">
        <v>4.9747709455165184E-2</v>
      </c>
      <c r="E105" s="1">
        <v>8.3562720512916411E-2</v>
      </c>
      <c r="G105" s="2"/>
      <c r="J105" s="2"/>
    </row>
    <row r="106" spans="1:10" ht="13.2" x14ac:dyDescent="0.25">
      <c r="A106" s="2">
        <v>44850.958333333336</v>
      </c>
      <c r="B106" s="1">
        <v>7.7246977394949928E-2</v>
      </c>
      <c r="C106" s="1">
        <v>9.5936985330825383E-2</v>
      </c>
      <c r="D106" s="1">
        <v>0.10892272494906441</v>
      </c>
      <c r="E106" s="1">
        <v>0.10884680212945935</v>
      </c>
      <c r="G106" s="2"/>
      <c r="J106" s="2"/>
    </row>
    <row r="107" spans="1:10" ht="13.2" x14ac:dyDescent="0.25">
      <c r="A107" s="2">
        <v>44851.958333333336</v>
      </c>
      <c r="B107" s="1">
        <v>0.16168294035197797</v>
      </c>
      <c r="C107" s="1">
        <v>0.2371328743834599</v>
      </c>
      <c r="D107" s="1">
        <v>0.28358900403415621</v>
      </c>
      <c r="E107" s="1">
        <v>0.29459052333562091</v>
      </c>
      <c r="G107" s="2"/>
      <c r="J107" s="2"/>
    </row>
    <row r="108" spans="1:10" ht="13.2" x14ac:dyDescent="0.25">
      <c r="A108" s="2">
        <v>44852.958333333336</v>
      </c>
      <c r="B108" s="1">
        <v>0.12667959786865857</v>
      </c>
      <c r="C108" s="1">
        <v>0.25910628323719481</v>
      </c>
      <c r="D108" s="1">
        <v>0.31942934261467343</v>
      </c>
      <c r="E108" s="1">
        <v>0.36038645351874532</v>
      </c>
      <c r="G108" s="2"/>
      <c r="J108" s="2"/>
    </row>
    <row r="109" spans="1:10" ht="13.2" x14ac:dyDescent="0.25">
      <c r="A109" s="2">
        <v>44853.958333333336</v>
      </c>
      <c r="B109" s="1">
        <v>9.6016192676701584E-2</v>
      </c>
      <c r="C109" s="1">
        <v>0.15061495793467664</v>
      </c>
      <c r="D109" s="1">
        <v>0.28447829230025284</v>
      </c>
      <c r="E109" s="1">
        <v>0.33596692524442195</v>
      </c>
      <c r="G109" s="2"/>
      <c r="J109" s="2"/>
    </row>
    <row r="110" spans="1:10" ht="13.2" x14ac:dyDescent="0.25">
      <c r="A110" s="2">
        <v>44854.958333333336</v>
      </c>
      <c r="B110" s="1">
        <v>6.4256982458847256E-2</v>
      </c>
      <c r="C110" s="1">
        <v>9.3153851190112616E-2</v>
      </c>
      <c r="D110" s="1">
        <v>0.11706170033398032</v>
      </c>
      <c r="E110" s="1">
        <v>0.25708691498905722</v>
      </c>
      <c r="G110" s="2"/>
      <c r="J110" s="2"/>
    </row>
    <row r="111" spans="1:10" ht="13.2" x14ac:dyDescent="0.25">
      <c r="A111" s="2">
        <v>44855.958333333336</v>
      </c>
      <c r="B111" s="1">
        <v>7.518538225327509E-2</v>
      </c>
      <c r="C111" s="1">
        <v>0.12359265548076249</v>
      </c>
      <c r="D111" s="1">
        <v>0.16486834082751392</v>
      </c>
      <c r="E111" s="1">
        <v>0.18398092068753089</v>
      </c>
      <c r="G111" s="2"/>
      <c r="J111" s="2"/>
    </row>
    <row r="112" spans="1:10" ht="13.2" x14ac:dyDescent="0.25">
      <c r="A112" s="2">
        <v>44856.958333333336</v>
      </c>
      <c r="B112" s="1">
        <v>6.7368863490985642E-2</v>
      </c>
      <c r="C112" s="1">
        <v>0.11716341182993269</v>
      </c>
      <c r="D112" s="1">
        <v>0.14785236414542988</v>
      </c>
      <c r="E112" s="1">
        <v>0.1683937124266377</v>
      </c>
      <c r="G112" s="2"/>
      <c r="J112" s="2"/>
    </row>
    <row r="113" spans="1:10" ht="13.2" x14ac:dyDescent="0.25">
      <c r="A113" s="2">
        <v>44857.958333333336</v>
      </c>
      <c r="B113" s="1">
        <v>7.981660798790019E-2</v>
      </c>
      <c r="C113" s="1">
        <v>0.12435941403271962</v>
      </c>
      <c r="D113" s="1">
        <v>0.20188829887198498</v>
      </c>
      <c r="E113" s="1">
        <v>0.23447360770714232</v>
      </c>
      <c r="G113" s="2"/>
      <c r="J113" s="2"/>
    </row>
    <row r="114" spans="1:10" ht="13.2" x14ac:dyDescent="0.25">
      <c r="A114" s="2">
        <v>44858.958333333336</v>
      </c>
      <c r="B114" s="1">
        <v>8.6058658701637702E-2</v>
      </c>
      <c r="C114" s="1">
        <v>0.12153983772238074</v>
      </c>
      <c r="D114" s="1">
        <v>0.14939891502227592</v>
      </c>
      <c r="E114" s="1">
        <v>0.25019762522363004</v>
      </c>
      <c r="G114" s="2"/>
      <c r="J114" s="2"/>
    </row>
    <row r="115" spans="1:10" ht="13.2" x14ac:dyDescent="0.25">
      <c r="A115" s="2">
        <v>44859.958333333336</v>
      </c>
      <c r="B115" s="1">
        <v>6.2399284438351112E-2</v>
      </c>
      <c r="C115" s="1">
        <v>9.5791927934399237E-2</v>
      </c>
      <c r="D115" s="1">
        <v>0.12373575411081866</v>
      </c>
      <c r="E115" s="1">
        <v>0.20495427633909824</v>
      </c>
      <c r="G115" s="2"/>
      <c r="J115" s="2"/>
    </row>
    <row r="116" spans="1:10" ht="13.2" x14ac:dyDescent="0.25">
      <c r="A116" s="2">
        <v>44860.958333333336</v>
      </c>
      <c r="B116" s="1">
        <v>8.964376431193187E-2</v>
      </c>
      <c r="C116" s="1">
        <v>0.10326951732976715</v>
      </c>
      <c r="D116" s="1">
        <v>0.13488411297459604</v>
      </c>
      <c r="E116" s="1">
        <v>0.17702923495536591</v>
      </c>
      <c r="G116" s="2"/>
      <c r="J116" s="2"/>
    </row>
    <row r="117" spans="1:10" ht="13.2" x14ac:dyDescent="0.25">
      <c r="A117" s="2">
        <v>44861.958333333336</v>
      </c>
      <c r="B117" s="1">
        <v>0.11318061378469578</v>
      </c>
      <c r="C117" s="1">
        <v>0.10900140300838489</v>
      </c>
      <c r="D117" s="1">
        <v>9.0669508268727828E-2</v>
      </c>
      <c r="E117" s="1">
        <v>9.5743244540391473E-2</v>
      </c>
      <c r="G117" s="2"/>
      <c r="J117" s="2"/>
    </row>
    <row r="118" spans="1:10" ht="13.2" x14ac:dyDescent="0.25">
      <c r="A118" s="2">
        <v>44862.958333333336</v>
      </c>
      <c r="B118" s="1">
        <v>9.6727697858916536E-2</v>
      </c>
      <c r="C118" s="1">
        <v>8.4920432853848857E-2</v>
      </c>
      <c r="D118" s="1">
        <v>0.10496307226449329</v>
      </c>
      <c r="E118" s="1">
        <v>0.13853695489330806</v>
      </c>
      <c r="G118" s="2"/>
      <c r="J118" s="2"/>
    </row>
    <row r="119" spans="1:10" ht="13.2" x14ac:dyDescent="0.25">
      <c r="A119" s="2">
        <v>44863.958333333336</v>
      </c>
      <c r="B119" s="1">
        <v>0.10313802478832122</v>
      </c>
      <c r="C119" s="1">
        <v>0.16446148854136644</v>
      </c>
      <c r="D119" s="1">
        <v>0.1801824771719919</v>
      </c>
      <c r="E119" s="1">
        <v>0.21018302308592685</v>
      </c>
      <c r="G119" s="2"/>
      <c r="J119" s="2"/>
    </row>
    <row r="120" spans="1:10" ht="13.2" x14ac:dyDescent="0.25">
      <c r="A120" s="2">
        <v>44864.958333333336</v>
      </c>
      <c r="B120" s="1">
        <v>0.10573438915289445</v>
      </c>
      <c r="C120" s="1">
        <v>0.13633025714723199</v>
      </c>
      <c r="D120" s="1">
        <v>0.16243510607931516</v>
      </c>
      <c r="E120" s="1">
        <v>0.17487818646465514</v>
      </c>
      <c r="G120" s="2"/>
      <c r="J120" s="2"/>
    </row>
    <row r="121" spans="1:10" ht="13.2" x14ac:dyDescent="0.25">
      <c r="A121" s="2">
        <v>44865.958333333336</v>
      </c>
      <c r="B121" s="1">
        <v>0.12013093518970464</v>
      </c>
      <c r="C121" s="1">
        <v>0.10486367156696184</v>
      </c>
      <c r="D121" s="1">
        <v>0.15828228831730881</v>
      </c>
      <c r="E121" s="1">
        <v>0.21477293819865417</v>
      </c>
      <c r="G121" s="2"/>
      <c r="J121" s="2"/>
    </row>
    <row r="122" spans="1:10" ht="13.2" x14ac:dyDescent="0.25">
      <c r="A122" s="2">
        <v>44866.958333333336</v>
      </c>
      <c r="B122" s="1">
        <v>7.4721595874430988E-2</v>
      </c>
      <c r="C122" s="1">
        <v>0.10208185346213816</v>
      </c>
      <c r="D122" s="1">
        <v>0.10823714486166137</v>
      </c>
      <c r="E122" s="1">
        <v>0.12233588925395122</v>
      </c>
      <c r="G122" s="2"/>
      <c r="J122" s="2"/>
    </row>
    <row r="123" spans="1:10" ht="13.2" x14ac:dyDescent="0.25">
      <c r="A123" s="2">
        <v>44867.958333333336</v>
      </c>
      <c r="B123" s="1">
        <v>9.3436786219054602E-2</v>
      </c>
      <c r="C123" s="1">
        <v>0.13260818197781854</v>
      </c>
      <c r="D123" s="1">
        <v>5.8353791781501609E-2</v>
      </c>
      <c r="E123" s="1">
        <v>5.4906260908395753E-2</v>
      </c>
      <c r="G123" s="2"/>
      <c r="J123" s="2"/>
    </row>
    <row r="124" spans="1:10" ht="13.2" x14ac:dyDescent="0.25">
      <c r="A124" s="2">
        <v>44868.958333333336</v>
      </c>
      <c r="B124" s="1">
        <v>9.7842479893366266E-2</v>
      </c>
      <c r="C124" s="1">
        <v>0.16141415922601057</v>
      </c>
      <c r="D124" s="1">
        <v>9.9601566982335396E-2</v>
      </c>
      <c r="E124" s="1">
        <v>0.20800524474610685</v>
      </c>
      <c r="G124" s="2"/>
      <c r="J124" s="2"/>
    </row>
    <row r="125" spans="1:10" ht="13.2" x14ac:dyDescent="0.25">
      <c r="A125" s="2">
        <v>44869.958333333336</v>
      </c>
      <c r="B125" s="1">
        <v>6.2858197518689859E-2</v>
      </c>
      <c r="C125" s="1">
        <v>0.11657696389749189</v>
      </c>
      <c r="D125" s="1">
        <v>0.17767508234051085</v>
      </c>
      <c r="E125" s="1">
        <v>0.14170658114934545</v>
      </c>
      <c r="G125" s="2"/>
      <c r="J125" s="2"/>
    </row>
    <row r="126" spans="1:10" ht="13.2" x14ac:dyDescent="0.25">
      <c r="A126" s="2">
        <v>44870.958333333336</v>
      </c>
      <c r="B126" s="1">
        <v>0.1242864261944383</v>
      </c>
      <c r="C126" s="1">
        <v>0.15913191261244095</v>
      </c>
      <c r="D126" s="1">
        <v>0.15834372912172698</v>
      </c>
      <c r="E126" s="1">
        <v>0.16795771693028197</v>
      </c>
      <c r="G126" s="2"/>
      <c r="J126" s="2"/>
    </row>
    <row r="127" spans="1:10" ht="13.2" x14ac:dyDescent="0.25">
      <c r="A127" s="2">
        <v>44871.958333333336</v>
      </c>
      <c r="B127" s="1">
        <v>7.1773606121252304E-2</v>
      </c>
      <c r="C127" s="1">
        <v>5.097436781516549E-2</v>
      </c>
      <c r="D127" s="1">
        <v>0.11323314212438469</v>
      </c>
      <c r="E127" s="1">
        <v>7.078612716075551E-2</v>
      </c>
      <c r="G127" s="2"/>
      <c r="J127" s="2"/>
    </row>
    <row r="128" spans="1:10" ht="13.2" x14ac:dyDescent="0.25">
      <c r="A128" s="2">
        <v>44872.958333333336</v>
      </c>
      <c r="B128" s="1">
        <v>0.16696459154597251</v>
      </c>
      <c r="C128" s="1">
        <v>0.16214719713943834</v>
      </c>
      <c r="D128" s="1">
        <v>0.21117446476367974</v>
      </c>
      <c r="E128" s="1">
        <v>0.13893703012741426</v>
      </c>
      <c r="G128" s="2"/>
      <c r="J128" s="2"/>
    </row>
    <row r="129" spans="1:10" ht="13.2" x14ac:dyDescent="0.25">
      <c r="A129" s="2">
        <v>44873.958333333336</v>
      </c>
      <c r="B129" s="1">
        <v>8.1989728871300946E-2</v>
      </c>
      <c r="C129" s="1">
        <v>0.1023310325954865</v>
      </c>
      <c r="D129" s="1">
        <v>8.2767559093875037E-2</v>
      </c>
      <c r="E129" s="1">
        <v>0.13608973333887817</v>
      </c>
      <c r="G129" s="2"/>
      <c r="J129" s="2"/>
    </row>
    <row r="130" spans="1:10" ht="13.2" x14ac:dyDescent="0.25">
      <c r="A130" s="2">
        <v>44874.958333333336</v>
      </c>
      <c r="B130" s="1">
        <v>7.6790650822367093E-2</v>
      </c>
      <c r="C130" s="1">
        <v>0.15712561219261165</v>
      </c>
      <c r="D130" s="1">
        <v>0.15229762502578456</v>
      </c>
      <c r="E130" s="1">
        <v>0.10834381773828576</v>
      </c>
      <c r="G130" s="2"/>
      <c r="J130" s="2"/>
    </row>
    <row r="131" spans="1:10" ht="13.2" x14ac:dyDescent="0.25">
      <c r="A131" s="2">
        <v>44875.958333333336</v>
      </c>
      <c r="B131" s="1">
        <v>7.0846632475446716E-2</v>
      </c>
      <c r="C131" s="1">
        <v>0.15860701130465371</v>
      </c>
      <c r="D131" s="1">
        <v>0.18636437538147954</v>
      </c>
      <c r="E131" s="1">
        <v>0.16677283127278811</v>
      </c>
      <c r="G131" s="2"/>
      <c r="J131" s="2"/>
    </row>
    <row r="132" spans="1:10" ht="13.2" x14ac:dyDescent="0.25">
      <c r="A132" s="2">
        <v>44876.958333333336</v>
      </c>
      <c r="B132" s="1">
        <v>8.8193492522951666E-2</v>
      </c>
      <c r="C132" s="1">
        <v>0.1094985349242716</v>
      </c>
      <c r="D132" s="1">
        <v>0.27912762056727941</v>
      </c>
      <c r="E132" s="1">
        <v>0.25874091957789536</v>
      </c>
      <c r="G132" s="2"/>
      <c r="J132" s="2"/>
    </row>
    <row r="133" spans="1:10" ht="13.2" x14ac:dyDescent="0.25">
      <c r="A133" s="2">
        <v>44877.958333333336</v>
      </c>
      <c r="B133" s="1">
        <v>0.11248730434704041</v>
      </c>
      <c r="C133" s="1">
        <v>0.1516952551624067</v>
      </c>
      <c r="D133" s="1">
        <v>0.17852856362209821</v>
      </c>
      <c r="E133" s="1">
        <v>0.29024686426101781</v>
      </c>
      <c r="G133" s="2"/>
      <c r="J133" s="2"/>
    </row>
    <row r="134" spans="1:10" ht="13.2" x14ac:dyDescent="0.25">
      <c r="A134" s="2">
        <v>44878.958333333336</v>
      </c>
      <c r="B134" s="1">
        <v>6.9334699508620534E-2</v>
      </c>
      <c r="C134" s="1">
        <v>8.335353055129037E-2</v>
      </c>
      <c r="D134" s="1">
        <v>9.7430898668320762E-2</v>
      </c>
      <c r="E134" s="1">
        <v>0.14025823045720043</v>
      </c>
      <c r="G134" s="2"/>
      <c r="J134" s="2"/>
    </row>
    <row r="135" spans="1:10" ht="13.2" x14ac:dyDescent="0.25">
      <c r="A135" s="2">
        <v>44879.958333333336</v>
      </c>
      <c r="B135" s="1">
        <v>6.4146387239829919E-2</v>
      </c>
      <c r="C135" s="1">
        <v>0.12710943122355858</v>
      </c>
      <c r="D135" s="1">
        <v>0.22184586842041823</v>
      </c>
      <c r="E135" s="1">
        <v>0.22966624272965996</v>
      </c>
      <c r="G135" s="2"/>
      <c r="J135" s="2"/>
    </row>
    <row r="136" spans="1:10" ht="13.2" x14ac:dyDescent="0.25">
      <c r="A136" s="2">
        <v>44880.958333333336</v>
      </c>
      <c r="B136" s="1">
        <v>0.10666859385007967</v>
      </c>
      <c r="C136" s="1">
        <v>0.13836085516597127</v>
      </c>
      <c r="D136" s="1">
        <v>0.24803217107985406</v>
      </c>
      <c r="E136" s="1">
        <v>0.33912800274645177</v>
      </c>
      <c r="G136" s="2"/>
      <c r="J136" s="2"/>
    </row>
    <row r="137" spans="1:10" ht="13.2" x14ac:dyDescent="0.25">
      <c r="A137" s="2">
        <v>44881.958333333336</v>
      </c>
      <c r="B137" s="1">
        <v>4.8760792766095573E-2</v>
      </c>
      <c r="C137" s="1">
        <v>0.14358953406641253</v>
      </c>
      <c r="D137" s="1">
        <v>0.11435234806191835</v>
      </c>
      <c r="E137" s="1">
        <v>0.22849327358869134</v>
      </c>
      <c r="G137" s="2"/>
      <c r="J137" s="2"/>
    </row>
    <row r="138" spans="1:10" ht="13.2" x14ac:dyDescent="0.25">
      <c r="A138" s="2">
        <v>44882.958333333336</v>
      </c>
      <c r="B138" s="1">
        <v>6.0140133430095645E-2</v>
      </c>
      <c r="C138" s="1">
        <v>0.12964404102434668</v>
      </c>
      <c r="D138" s="1">
        <v>0.20333595196546525</v>
      </c>
      <c r="E138" s="1">
        <v>0.16969411456306097</v>
      </c>
      <c r="G138" s="2"/>
      <c r="J138" s="2"/>
    </row>
    <row r="139" spans="1:10" ht="13.2" x14ac:dyDescent="0.25">
      <c r="A139" s="2">
        <v>44883.958333333336</v>
      </c>
      <c r="B139" s="1">
        <v>0.16261196940769676</v>
      </c>
      <c r="C139" s="1">
        <v>0.2492772811489157</v>
      </c>
      <c r="D139" s="1">
        <v>0.32919237375578059</v>
      </c>
      <c r="E139" s="1">
        <v>0.39977323225933875</v>
      </c>
      <c r="G139" s="2"/>
      <c r="J139" s="2"/>
    </row>
    <row r="140" spans="1:10" ht="13.2" x14ac:dyDescent="0.25">
      <c r="A140" s="2">
        <v>44884.958333333336</v>
      </c>
      <c r="B140" s="1">
        <v>5.1194262065703801E-2</v>
      </c>
      <c r="C140" s="1">
        <v>7.3334470312151956E-2</v>
      </c>
      <c r="D140" s="1">
        <v>0.11089945956851983</v>
      </c>
      <c r="E140" s="1">
        <v>0.13686944465474213</v>
      </c>
      <c r="G140" s="2"/>
      <c r="J140" s="2"/>
    </row>
    <row r="141" spans="1:10" ht="13.2" x14ac:dyDescent="0.25">
      <c r="A141" s="2">
        <v>44885.958333333336</v>
      </c>
      <c r="B141" s="1">
        <v>5.1758594221255803E-2</v>
      </c>
      <c r="C141" s="1">
        <v>9.8804962991159165E-2</v>
      </c>
      <c r="D141" s="1">
        <v>0.12186373657430782</v>
      </c>
      <c r="E141" s="1">
        <v>0.13433943102542728</v>
      </c>
      <c r="G141" s="2"/>
      <c r="J141" s="2"/>
    </row>
    <row r="142" spans="1:10" ht="13.2" x14ac:dyDescent="0.25">
      <c r="A142" s="2">
        <v>44886.958333333336</v>
      </c>
      <c r="B142" s="1">
        <v>7.1943144119844635E-2</v>
      </c>
      <c r="C142" s="1">
        <v>6.3381083931590296E-2</v>
      </c>
      <c r="D142" s="1">
        <v>7.2329726485545573E-2</v>
      </c>
      <c r="E142" s="1">
        <v>0.1022488028051944</v>
      </c>
      <c r="G142" s="2"/>
      <c r="J142" s="2"/>
    </row>
    <row r="143" spans="1:10" ht="13.2" x14ac:dyDescent="0.25">
      <c r="A143" s="2">
        <v>44887.958333333336</v>
      </c>
      <c r="B143" s="1">
        <v>4.9525769608286328E-2</v>
      </c>
      <c r="C143" s="1">
        <v>7.2637301293319315E-2</v>
      </c>
      <c r="D143" s="1">
        <v>6.3760351815490182E-2</v>
      </c>
      <c r="E143" s="1">
        <v>0.10152172517597612</v>
      </c>
      <c r="G143" s="2"/>
      <c r="J143" s="2"/>
    </row>
    <row r="144" spans="1:10" ht="13.2" x14ac:dyDescent="0.25">
      <c r="A144" s="2">
        <v>44888.958333333336</v>
      </c>
      <c r="B144" s="1">
        <v>6.8592873675196855E-2</v>
      </c>
      <c r="C144" s="1">
        <v>9.3648047536783199E-2</v>
      </c>
      <c r="D144" s="1">
        <v>0.10829520535949794</v>
      </c>
      <c r="E144" s="1">
        <v>9.917200343230187E-2</v>
      </c>
      <c r="G144" s="2"/>
      <c r="J144" s="2"/>
    </row>
    <row r="145" spans="1:10" ht="13.2" x14ac:dyDescent="0.25">
      <c r="A145" s="2">
        <v>44889.958333333336</v>
      </c>
      <c r="B145" s="1">
        <v>0.12238027012110635</v>
      </c>
      <c r="C145" s="1">
        <v>0.14473480074289638</v>
      </c>
      <c r="D145" s="1">
        <v>0.1807293665712856</v>
      </c>
      <c r="E145" s="1">
        <v>0.18969687695030077</v>
      </c>
      <c r="G145" s="2"/>
      <c r="J145" s="2"/>
    </row>
    <row r="146" spans="1:10" ht="13.2" x14ac:dyDescent="0.25">
      <c r="A146" s="2">
        <v>44890.958333333336</v>
      </c>
      <c r="B146" s="1">
        <v>0.10926662937652555</v>
      </c>
      <c r="C146" s="1">
        <v>0.10638589048812498</v>
      </c>
      <c r="D146" s="1">
        <v>0.12372942312421638</v>
      </c>
      <c r="E146" s="1">
        <v>0.14999165394638778</v>
      </c>
      <c r="G146" s="2"/>
      <c r="J146" s="2"/>
    </row>
    <row r="147" spans="1:10" ht="13.2" x14ac:dyDescent="0.25">
      <c r="A147" s="2">
        <v>44891.958333333336</v>
      </c>
      <c r="B147" s="1">
        <v>0.15987890452382461</v>
      </c>
      <c r="C147" s="1">
        <v>0.15679790911538066</v>
      </c>
      <c r="D147" s="1">
        <v>0.15739123982793962</v>
      </c>
      <c r="E147" s="1">
        <v>0.1776379951786389</v>
      </c>
      <c r="G147" s="2"/>
      <c r="J147" s="2"/>
    </row>
    <row r="148" spans="1:10" ht="13.2" x14ac:dyDescent="0.25">
      <c r="A148" s="2">
        <v>44892.958333333336</v>
      </c>
      <c r="B148" s="1">
        <v>0.18107036371498575</v>
      </c>
      <c r="C148" s="1">
        <v>0.15194703544494348</v>
      </c>
      <c r="D148" s="1">
        <v>0.15963273882642159</v>
      </c>
      <c r="E148" s="1">
        <v>0.12600772365807369</v>
      </c>
      <c r="G148" s="2"/>
      <c r="J148" s="2"/>
    </row>
    <row r="149" spans="1:10" ht="13.2" x14ac:dyDescent="0.25">
      <c r="A149" s="2">
        <v>44893.958333333336</v>
      </c>
      <c r="B149" s="1">
        <v>0.12847199135322804</v>
      </c>
      <c r="C149" s="1">
        <v>0.10356027992195381</v>
      </c>
      <c r="D149" s="1">
        <v>9.9367595108642806E-2</v>
      </c>
      <c r="E149" s="1">
        <v>9.4070654363979697E-2</v>
      </c>
      <c r="G149" s="2"/>
      <c r="J149" s="2"/>
    </row>
    <row r="150" spans="1:10" ht="13.2" x14ac:dyDescent="0.25">
      <c r="A150" s="2">
        <v>44894.958333333336</v>
      </c>
      <c r="B150" s="1">
        <v>8.5047114831540802E-2</v>
      </c>
      <c r="C150" s="1">
        <v>0.12880455408667013</v>
      </c>
      <c r="D150" s="3">
        <v>0.13555851287809714</v>
      </c>
      <c r="E150" s="1">
        <v>0.15150714010034988</v>
      </c>
      <c r="G150" s="2"/>
      <c r="J150" s="2"/>
    </row>
    <row r="151" spans="1:10" ht="13.2" x14ac:dyDescent="0.25">
      <c r="A151" s="2">
        <v>44895.958333333336</v>
      </c>
      <c r="B151" s="1">
        <v>9.3788220390601792E-2</v>
      </c>
      <c r="C151" s="1">
        <v>0.11163179350585455</v>
      </c>
      <c r="D151" s="1">
        <v>0.14490542884299099</v>
      </c>
      <c r="E151" s="1">
        <v>0.13811345292409755</v>
      </c>
      <c r="G151" s="2"/>
      <c r="J151" s="2"/>
    </row>
    <row r="152" spans="1:10" ht="13.2" x14ac:dyDescent="0.25">
      <c r="A152" s="2">
        <v>44896.958333333336</v>
      </c>
      <c r="B152" s="1">
        <v>0.11645514580860537</v>
      </c>
      <c r="C152" s="1">
        <v>0.84810113536488407</v>
      </c>
      <c r="D152" s="1">
        <v>7.5328384941129409E-2</v>
      </c>
      <c r="E152" s="1">
        <v>8.629113101619007E-2</v>
      </c>
      <c r="G152" s="2"/>
      <c r="J152" s="2"/>
    </row>
    <row r="153" spans="1:10" ht="13.2" x14ac:dyDescent="0.25">
      <c r="A153" s="2">
        <v>44897.958333333336</v>
      </c>
      <c r="B153" s="1">
        <v>0.12367837545932857</v>
      </c>
      <c r="C153" s="1">
        <v>0.18501725718473402</v>
      </c>
      <c r="D153" s="1">
        <v>1.0746240361313271</v>
      </c>
      <c r="E153" s="1">
        <v>7.0739981362702167E-2</v>
      </c>
      <c r="G153" s="2"/>
      <c r="J153" s="2"/>
    </row>
    <row r="154" spans="1:10" ht="13.2" x14ac:dyDescent="0.25">
      <c r="A154" s="2">
        <v>44898.958333333336</v>
      </c>
      <c r="B154" s="1">
        <v>0.13945825442709409</v>
      </c>
      <c r="C154" s="1">
        <v>0.23144192442947242</v>
      </c>
      <c r="D154" s="1">
        <v>0.28463960237552594</v>
      </c>
      <c r="E154" s="1">
        <v>0.74954994625566984</v>
      </c>
      <c r="G154" s="2"/>
      <c r="J154" s="2"/>
    </row>
    <row r="155" spans="1:10" ht="13.2" x14ac:dyDescent="0.25">
      <c r="A155" s="2">
        <v>44899.958333333336</v>
      </c>
      <c r="B155" s="1">
        <v>7.2043267828225302E-2</v>
      </c>
      <c r="C155" s="1">
        <v>0.10094739116337052</v>
      </c>
      <c r="D155" s="1">
        <v>0.14095877969247059</v>
      </c>
      <c r="E155" s="1">
        <v>0.20326554087982765</v>
      </c>
      <c r="G155" s="2"/>
      <c r="J155" s="2"/>
    </row>
    <row r="156" spans="1:10" ht="13.2" x14ac:dyDescent="0.25">
      <c r="A156" s="2">
        <v>44900.958333333336</v>
      </c>
      <c r="B156" s="1">
        <v>7.2708891829927874E-2</v>
      </c>
      <c r="C156" s="1">
        <v>6.2056793000450881E-2</v>
      </c>
      <c r="D156" s="1">
        <v>7.3870175142435018E-2</v>
      </c>
      <c r="E156" s="1">
        <v>9.86356780815969E-2</v>
      </c>
      <c r="G156" s="2"/>
      <c r="J156" s="2"/>
    </row>
    <row r="157" spans="1:10" ht="13.2" x14ac:dyDescent="0.25">
      <c r="A157" s="2">
        <v>44901.958333333336</v>
      </c>
      <c r="B157" s="1">
        <v>7.4230331600269275E-2</v>
      </c>
      <c r="C157" s="1">
        <v>0.11434296389585803</v>
      </c>
      <c r="D157" s="1">
        <v>7.6420807000087507E-2</v>
      </c>
      <c r="E157" s="1">
        <v>7.8601747806497896E-2</v>
      </c>
      <c r="G157" s="2"/>
      <c r="J157" s="2"/>
    </row>
    <row r="158" spans="1:10" ht="13.2" x14ac:dyDescent="0.25">
      <c r="A158" s="2">
        <v>44902.958333333336</v>
      </c>
      <c r="B158" s="1">
        <v>7.1935682575683987E-2</v>
      </c>
      <c r="C158" s="1">
        <v>9.2915308899651786E-2</v>
      </c>
      <c r="D158" s="1">
        <v>0.19545544418435346</v>
      </c>
      <c r="E158" s="1">
        <v>0.12273845308011343</v>
      </c>
      <c r="G158" s="2"/>
      <c r="J158" s="2"/>
    </row>
    <row r="159" spans="1:10" ht="13.2" x14ac:dyDescent="0.25">
      <c r="A159" s="2">
        <v>44903.958333333336</v>
      </c>
      <c r="B159" s="1">
        <v>5.9474807012120524E-2</v>
      </c>
      <c r="C159" s="1">
        <v>0.11394511098343429</v>
      </c>
      <c r="D159" s="1">
        <v>0.11469224011722529</v>
      </c>
      <c r="E159" s="1">
        <v>0.16758899308903863</v>
      </c>
      <c r="G159" s="2"/>
      <c r="J159" s="2"/>
    </row>
    <row r="160" spans="1:10" ht="13.2" x14ac:dyDescent="0.25">
      <c r="A160" s="2">
        <v>44904.958333333336</v>
      </c>
      <c r="B160" s="1">
        <v>5.112095764218217E-2</v>
      </c>
      <c r="C160" s="1">
        <v>8.3719885069617361E-2</v>
      </c>
      <c r="D160" s="1">
        <v>0.13102608394590451</v>
      </c>
      <c r="E160" s="1">
        <v>0.10982982284340694</v>
      </c>
      <c r="G160" s="2"/>
      <c r="J160" s="2"/>
    </row>
    <row r="161" spans="1:10" ht="13.2" x14ac:dyDescent="0.25">
      <c r="A161" s="2">
        <v>44905.958333333336</v>
      </c>
      <c r="B161" s="1">
        <v>6.0800398594638198E-2</v>
      </c>
      <c r="C161" s="1">
        <v>6.4202724980871304E-2</v>
      </c>
      <c r="D161" s="1">
        <v>9.7173099365704604E-2</v>
      </c>
      <c r="E161" s="1">
        <v>0.11608660920336257</v>
      </c>
      <c r="G161" s="2"/>
      <c r="J161" s="2"/>
    </row>
    <row r="162" spans="1:10" ht="13.2" x14ac:dyDescent="0.25">
      <c r="A162" s="2">
        <v>44906.958333333336</v>
      </c>
      <c r="B162" s="1">
        <v>6.2157128664552107E-2</v>
      </c>
      <c r="C162" s="1">
        <v>0.10980624578078646</v>
      </c>
      <c r="D162" s="1">
        <v>7.600517691560725E-2</v>
      </c>
      <c r="E162" s="1">
        <v>8.0537289670045642E-2</v>
      </c>
      <c r="G162" s="2"/>
      <c r="J162" s="2"/>
    </row>
    <row r="163" spans="1:10" ht="13.2" x14ac:dyDescent="0.25">
      <c r="A163" s="2">
        <v>44907.958333333336</v>
      </c>
      <c r="B163" s="1">
        <v>0.17166180168030801</v>
      </c>
      <c r="C163" s="1">
        <v>0.22038855189618814</v>
      </c>
      <c r="D163" s="1">
        <v>0.17092521797010773</v>
      </c>
      <c r="E163" s="1">
        <v>0.15874030522451602</v>
      </c>
      <c r="G163" s="2"/>
      <c r="J163" s="2"/>
    </row>
    <row r="164" spans="1:10" ht="13.2" x14ac:dyDescent="0.25">
      <c r="A164" s="2">
        <v>44908.958333333336</v>
      </c>
      <c r="B164" s="1">
        <v>0.10381019840091181</v>
      </c>
      <c r="C164" s="1">
        <v>0.11706728319147881</v>
      </c>
      <c r="D164" s="1">
        <v>0.17702229251380688</v>
      </c>
      <c r="E164" s="1">
        <v>9.8375791768493093E-2</v>
      </c>
      <c r="G164" s="2"/>
      <c r="J164" s="2"/>
    </row>
    <row r="165" spans="1:10" ht="13.2" x14ac:dyDescent="0.25">
      <c r="A165" s="2">
        <v>44909.958333333336</v>
      </c>
      <c r="B165" s="1">
        <v>0.13120449798667622</v>
      </c>
      <c r="C165" s="1">
        <v>0.19809412720331679</v>
      </c>
      <c r="D165" s="1">
        <v>0.17018820277883676</v>
      </c>
      <c r="E165" s="1">
        <v>0.21257318520693691</v>
      </c>
      <c r="G165" s="2"/>
      <c r="J165" s="2"/>
    </row>
    <row r="166" spans="1:10" ht="13.2" x14ac:dyDescent="0.25">
      <c r="A166" s="2">
        <v>44910.958333333336</v>
      </c>
      <c r="B166" s="1">
        <v>0.16092828011149943</v>
      </c>
      <c r="C166" s="1">
        <v>0.22185864222633322</v>
      </c>
      <c r="D166" s="1">
        <v>0.22149797724495743</v>
      </c>
      <c r="E166" s="1">
        <v>0.17766894669616853</v>
      </c>
      <c r="G166" s="2"/>
      <c r="J166" s="2"/>
    </row>
    <row r="167" spans="1:10" ht="13.2" x14ac:dyDescent="0.25">
      <c r="A167" s="2">
        <v>44911.958333333336</v>
      </c>
      <c r="B167" s="1">
        <v>0.10771565564581226</v>
      </c>
      <c r="C167" s="1">
        <v>0.25878933174229918</v>
      </c>
      <c r="D167" s="1">
        <v>0.25282651980186593</v>
      </c>
      <c r="E167" s="1">
        <v>0.23660730806437116</v>
      </c>
      <c r="G167" s="2"/>
      <c r="J167" s="2"/>
    </row>
    <row r="168" spans="1:10" ht="13.2" x14ac:dyDescent="0.25">
      <c r="A168" s="2">
        <v>44912.958333333336</v>
      </c>
      <c r="B168" s="1">
        <v>8.354675071748191E-2</v>
      </c>
      <c r="C168" s="1">
        <v>0.13852614971774926</v>
      </c>
      <c r="D168" s="1">
        <v>0.25907205684750489</v>
      </c>
      <c r="E168" s="1">
        <v>0.22708146044049685</v>
      </c>
      <c r="G168" s="2"/>
      <c r="J168" s="2"/>
    </row>
    <row r="169" spans="1:10" ht="13.2" x14ac:dyDescent="0.25">
      <c r="A169" s="2">
        <v>44913.958333333336</v>
      </c>
      <c r="B169" s="1">
        <v>5.9405739916264362E-2</v>
      </c>
      <c r="C169" s="1">
        <v>0.10088104308725611</v>
      </c>
      <c r="D169" s="1">
        <v>0.12537270883915905</v>
      </c>
      <c r="E169" s="1">
        <v>0.20695650412818897</v>
      </c>
      <c r="G169" s="2"/>
      <c r="J169" s="2"/>
    </row>
    <row r="170" spans="1:10" ht="13.2" x14ac:dyDescent="0.25">
      <c r="A170" s="2">
        <v>44914.958333333336</v>
      </c>
      <c r="B170" s="1">
        <v>0.10408770277695116</v>
      </c>
      <c r="C170" s="1">
        <v>0.10434596547383825</v>
      </c>
      <c r="D170" s="1">
        <v>0.14158593132812822</v>
      </c>
      <c r="E170" s="1">
        <v>0.15081561495306153</v>
      </c>
      <c r="G170" s="2"/>
      <c r="J170" s="2"/>
    </row>
    <row r="171" spans="1:10" ht="13.2" x14ac:dyDescent="0.25">
      <c r="A171" s="2">
        <v>44915.958333333336</v>
      </c>
      <c r="B171" s="1">
        <v>0.11736506732579528</v>
      </c>
      <c r="C171" s="1">
        <v>0.20967587816679836</v>
      </c>
      <c r="D171" s="1">
        <v>0.17197976567121653</v>
      </c>
      <c r="E171" s="3">
        <v>0.17270240332653033</v>
      </c>
      <c r="G171" s="2"/>
      <c r="J171" s="2"/>
    </row>
    <row r="172" spans="1:10" ht="13.2" x14ac:dyDescent="0.25">
      <c r="A172" s="2">
        <v>44916.958333333336</v>
      </c>
      <c r="B172" s="1">
        <v>0.23210304232210063</v>
      </c>
      <c r="C172" s="1">
        <v>0.22445280284903713</v>
      </c>
      <c r="D172" s="1">
        <v>0.29570723976011715</v>
      </c>
      <c r="E172" s="1">
        <v>0.21348209303360724</v>
      </c>
      <c r="G172" s="2"/>
      <c r="J172" s="2"/>
    </row>
    <row r="173" spans="1:10" ht="13.2" x14ac:dyDescent="0.25">
      <c r="A173" s="2">
        <v>44917.958333333336</v>
      </c>
      <c r="B173" s="1">
        <v>9.3813239978117705E-2</v>
      </c>
      <c r="C173" s="1">
        <v>0.26033582505396885</v>
      </c>
      <c r="D173" s="1">
        <v>0.21388802934462015</v>
      </c>
      <c r="E173" s="1">
        <v>0.38903437289263026</v>
      </c>
      <c r="G173" s="2"/>
      <c r="J173" s="2"/>
    </row>
    <row r="174" spans="1:10" ht="13.2" x14ac:dyDescent="0.25">
      <c r="A174" s="2">
        <v>44918.958333333336</v>
      </c>
      <c r="B174" s="1">
        <v>5.4036943323286769E-2</v>
      </c>
      <c r="C174" s="1">
        <v>0.13751230995193381</v>
      </c>
      <c r="D174" s="1">
        <v>0.22307149032696413</v>
      </c>
      <c r="E174" s="1">
        <v>0.19285925494573108</v>
      </c>
      <c r="G174" s="2"/>
      <c r="J174" s="2"/>
    </row>
    <row r="175" spans="1:10" ht="13.2" x14ac:dyDescent="0.25">
      <c r="A175" s="2">
        <v>44919.958333333336</v>
      </c>
      <c r="B175" s="1">
        <v>5.2660316449775722E-2</v>
      </c>
      <c r="C175" s="1">
        <v>0.11036939045314904</v>
      </c>
      <c r="D175" s="1">
        <v>0.1208586272437135</v>
      </c>
      <c r="E175" s="1">
        <v>0.19894423983366619</v>
      </c>
      <c r="G175" s="2"/>
      <c r="J175" s="2"/>
    </row>
    <row r="176" spans="1:10" ht="13.2" x14ac:dyDescent="0.25">
      <c r="A176" s="2">
        <v>44920.958333333336</v>
      </c>
      <c r="B176" s="1">
        <v>6.097652334309963E-2</v>
      </c>
      <c r="C176" s="1">
        <v>7.5577577742008004E-2</v>
      </c>
      <c r="D176" s="1">
        <v>0.11338073577599635</v>
      </c>
      <c r="E176" s="1">
        <v>0.11881663284376896</v>
      </c>
      <c r="G176" s="2"/>
      <c r="J176" s="2"/>
    </row>
    <row r="177" spans="1:10" ht="13.2" x14ac:dyDescent="0.25">
      <c r="A177" s="2">
        <v>44921.958333333336</v>
      </c>
      <c r="B177" s="1">
        <v>0.13181662530081886</v>
      </c>
      <c r="C177" s="1">
        <v>9.4126472850441512E-2</v>
      </c>
      <c r="D177" s="1">
        <v>8.6539343824000789E-2</v>
      </c>
      <c r="E177" s="1">
        <v>8.3385552665571475E-2</v>
      </c>
      <c r="G177" s="2"/>
      <c r="J177" s="2"/>
    </row>
    <row r="178" spans="1:10" ht="13.2" x14ac:dyDescent="0.25">
      <c r="A178" s="2">
        <v>44922.958333333336</v>
      </c>
      <c r="B178" s="1">
        <v>0.1102488877979494</v>
      </c>
      <c r="C178" s="1">
        <v>9.8757940191734062E-2</v>
      </c>
      <c r="D178" s="1">
        <v>9.6878551326060047E-2</v>
      </c>
      <c r="E178" s="1">
        <v>9.9878861301539293E-2</v>
      </c>
      <c r="G178" s="2"/>
      <c r="J178" s="2"/>
    </row>
    <row r="179" spans="1:10" ht="13.2" x14ac:dyDescent="0.25">
      <c r="A179" s="2">
        <v>44923.958333333336</v>
      </c>
      <c r="B179" s="1">
        <v>0.22428264977509052</v>
      </c>
      <c r="C179" s="1">
        <v>0.26141092685604284</v>
      </c>
      <c r="D179" s="1">
        <v>0.28243371589772609</v>
      </c>
      <c r="E179" s="1">
        <v>0.34092219375089622</v>
      </c>
      <c r="G179" s="2"/>
      <c r="J179" s="2"/>
    </row>
    <row r="180" spans="1:10" ht="13.2" x14ac:dyDescent="0.25">
      <c r="G180" s="2"/>
      <c r="J180" s="2"/>
    </row>
    <row r="181" spans="1:10" ht="13.2" x14ac:dyDescent="0.25">
      <c r="B181" s="1">
        <f t="shared" ref="B181:E181" si="0">AVERAGE(B2:B179)</f>
        <v>8.9254368109190935E-2</v>
      </c>
      <c r="C181" s="1">
        <f t="shared" si="0"/>
        <v>0.12978752269972926</v>
      </c>
      <c r="D181" s="1">
        <f t="shared" si="0"/>
        <v>0.14815572149462486</v>
      </c>
      <c r="E181" s="1">
        <f t="shared" si="0"/>
        <v>0.16186371279633496</v>
      </c>
      <c r="G181" s="2"/>
      <c r="J181" s="2"/>
    </row>
    <row r="182" spans="1:10" ht="13.2" x14ac:dyDescent="0.25">
      <c r="J18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97"/>
  <sheetViews>
    <sheetView workbookViewId="0"/>
  </sheetViews>
  <sheetFormatPr defaultColWidth="12.6640625" defaultRowHeight="15.75" customHeight="1" x14ac:dyDescent="0.25"/>
  <sheetData>
    <row r="1" spans="1:4" ht="15.75" customHeight="1" x14ac:dyDescent="0.25">
      <c r="A1" s="4" t="s">
        <v>0</v>
      </c>
      <c r="D1" s="4" t="s">
        <v>3</v>
      </c>
    </row>
    <row r="2" spans="1:4" ht="15.75" customHeight="1" x14ac:dyDescent="0.25">
      <c r="A2" s="5">
        <v>44849</v>
      </c>
      <c r="B2" s="6">
        <v>178.55</v>
      </c>
      <c r="C2" s="6">
        <v>225.66176999999999</v>
      </c>
      <c r="D2" s="6">
        <v>0.208771605398645</v>
      </c>
    </row>
    <row r="3" spans="1:4" ht="15.75" customHeight="1" x14ac:dyDescent="0.25">
      <c r="A3" s="5">
        <v>44849.041666666664</v>
      </c>
      <c r="B3" s="6">
        <v>252.47</v>
      </c>
      <c r="C3" s="6">
        <v>263.00009999999997</v>
      </c>
      <c r="D3" s="6">
        <v>4.0038387818103399E-2</v>
      </c>
    </row>
    <row r="4" spans="1:4" ht="15.75" customHeight="1" x14ac:dyDescent="0.25">
      <c r="A4" s="5">
        <v>44849.083333333336</v>
      </c>
      <c r="B4" s="6">
        <v>293.48</v>
      </c>
      <c r="C4" s="6">
        <v>285.73649999999998</v>
      </c>
      <c r="D4" s="6">
        <v>2.7100142963884698E-2</v>
      </c>
    </row>
    <row r="5" spans="1:4" ht="15.75" customHeight="1" x14ac:dyDescent="0.25">
      <c r="A5" s="5">
        <v>44849.125</v>
      </c>
      <c r="B5" s="6">
        <v>284.60000000000002</v>
      </c>
      <c r="C5" s="6">
        <v>291.72656999999998</v>
      </c>
      <c r="D5" s="6">
        <v>2.4428937000835899E-2</v>
      </c>
    </row>
    <row r="6" spans="1:4" ht="15.75" customHeight="1" x14ac:dyDescent="0.25">
      <c r="A6" s="5">
        <v>44849.166666666664</v>
      </c>
      <c r="B6" s="6">
        <v>268.32</v>
      </c>
      <c r="C6" s="6">
        <v>286.33461999999997</v>
      </c>
      <c r="D6" s="6">
        <v>6.2914571769211697E-2</v>
      </c>
    </row>
    <row r="7" spans="1:4" ht="15.75" customHeight="1" x14ac:dyDescent="0.25">
      <c r="A7" s="5">
        <v>44849.208333333336</v>
      </c>
      <c r="B7" s="6">
        <v>266.22000000000003</v>
      </c>
      <c r="C7" s="6">
        <v>281.20152000000002</v>
      </c>
      <c r="D7" s="6">
        <v>5.3276810168024602E-2</v>
      </c>
    </row>
    <row r="8" spans="1:4" ht="15.75" customHeight="1" x14ac:dyDescent="0.25">
      <c r="A8" s="5">
        <v>44849.25</v>
      </c>
      <c r="B8" s="6">
        <v>263.97000000000003</v>
      </c>
      <c r="C8" s="6">
        <v>281.13448</v>
      </c>
      <c r="D8" s="6">
        <v>6.10543395459709E-2</v>
      </c>
    </row>
    <row r="9" spans="1:4" ht="15.75" customHeight="1" x14ac:dyDescent="0.25">
      <c r="A9" s="5">
        <v>44849.291666666664</v>
      </c>
      <c r="B9" s="6">
        <v>255.83</v>
      </c>
      <c r="C9" s="6">
        <v>281.59618</v>
      </c>
      <c r="D9" s="6">
        <v>9.1500459984933002E-2</v>
      </c>
    </row>
    <row r="10" spans="1:4" ht="15.75" customHeight="1" x14ac:dyDescent="0.25">
      <c r="A10" s="5">
        <v>44849.333333333336</v>
      </c>
      <c r="B10" s="6">
        <v>257.98</v>
      </c>
      <c r="C10" s="6">
        <v>281.4194</v>
      </c>
      <c r="D10" s="6">
        <v>8.3289922443157693E-2</v>
      </c>
    </row>
    <row r="11" spans="1:4" ht="15.75" customHeight="1" x14ac:dyDescent="0.25">
      <c r="A11" s="5">
        <v>44849.375</v>
      </c>
      <c r="B11" s="6">
        <v>255.15</v>
      </c>
      <c r="C11" s="6">
        <v>277.71996000000001</v>
      </c>
      <c r="D11" s="6">
        <v>8.1268771607197393E-2</v>
      </c>
    </row>
    <row r="12" spans="1:4" ht="15.75" customHeight="1" x14ac:dyDescent="0.25">
      <c r="A12" s="5">
        <v>44849.416666666664</v>
      </c>
      <c r="B12" s="6">
        <v>251.32</v>
      </c>
      <c r="C12" s="6">
        <v>271.24329</v>
      </c>
      <c r="D12" s="6">
        <v>7.3451734050269002E-2</v>
      </c>
    </row>
    <row r="13" spans="1:4" ht="15.75" customHeight="1" x14ac:dyDescent="0.25">
      <c r="A13" s="5">
        <v>44849.458333333336</v>
      </c>
      <c r="B13" s="6">
        <v>253.33</v>
      </c>
      <c r="C13" s="6">
        <v>267.07778999999999</v>
      </c>
      <c r="D13" s="6">
        <v>5.1474853075577601E-2</v>
      </c>
    </row>
    <row r="14" spans="1:4" ht="15.75" customHeight="1" x14ac:dyDescent="0.25">
      <c r="A14" s="5">
        <v>44849.5</v>
      </c>
      <c r="B14" s="6">
        <v>249.12</v>
      </c>
      <c r="C14" s="6">
        <v>271.70848999999998</v>
      </c>
      <c r="D14" s="6">
        <v>8.3135017238511605E-2</v>
      </c>
    </row>
    <row r="15" spans="1:4" ht="15.75" customHeight="1" x14ac:dyDescent="0.25">
      <c r="A15" s="5">
        <v>44849.541666666664</v>
      </c>
      <c r="B15" s="6">
        <v>245</v>
      </c>
      <c r="C15" s="6">
        <v>276.11545000000001</v>
      </c>
      <c r="D15" s="6">
        <v>0.11268999978088801</v>
      </c>
    </row>
    <row r="16" spans="1:4" ht="15.75" customHeight="1" x14ac:dyDescent="0.25">
      <c r="A16" s="5">
        <v>44849.583333333336</v>
      </c>
      <c r="B16" s="6">
        <v>251.57</v>
      </c>
      <c r="C16" s="6">
        <v>264.57190000000003</v>
      </c>
      <c r="D16" s="6">
        <v>4.91431629738458E-2</v>
      </c>
    </row>
    <row r="17" spans="1:4" ht="15.75" customHeight="1" x14ac:dyDescent="0.25">
      <c r="A17" s="5">
        <v>44849.625</v>
      </c>
      <c r="B17" s="6">
        <v>232.59</v>
      </c>
      <c r="C17" s="6">
        <v>226.37038000000001</v>
      </c>
      <c r="D17" s="6">
        <v>2.74754144071322E-2</v>
      </c>
    </row>
    <row r="18" spans="1:4" ht="15.75" customHeight="1" x14ac:dyDescent="0.25">
      <c r="A18" s="5">
        <v>44849.666666666664</v>
      </c>
      <c r="B18" s="6">
        <v>168.36</v>
      </c>
      <c r="C18" s="6">
        <v>179.09781000000001</v>
      </c>
      <c r="D18" s="6">
        <v>5.9955004474928998E-2</v>
      </c>
    </row>
    <row r="19" spans="1:4" ht="15.75" customHeight="1" x14ac:dyDescent="0.25">
      <c r="A19" s="5">
        <v>44849.708333333336</v>
      </c>
      <c r="B19" s="6">
        <v>148.77000000000001</v>
      </c>
      <c r="C19" s="6">
        <v>147.62870000000001</v>
      </c>
      <c r="D19" s="6">
        <v>7.7308815968710701E-3</v>
      </c>
    </row>
    <row r="20" spans="1:4" ht="15.75" customHeight="1" x14ac:dyDescent="0.25">
      <c r="A20" s="5">
        <v>44849.75</v>
      </c>
      <c r="B20" s="6">
        <v>146.66999999999999</v>
      </c>
      <c r="C20" s="6">
        <v>139.80622</v>
      </c>
      <c r="D20" s="6">
        <v>4.90949544304966E-2</v>
      </c>
    </row>
    <row r="21" spans="1:4" ht="15.75" customHeight="1" x14ac:dyDescent="0.25">
      <c r="A21" s="5">
        <v>44849.791666666664</v>
      </c>
      <c r="B21" s="6">
        <v>155.06</v>
      </c>
      <c r="C21" s="6">
        <v>140.42108999999999</v>
      </c>
      <c r="D21" s="6">
        <v>0.104250080952939</v>
      </c>
    </row>
    <row r="22" spans="1:4" ht="15.75" customHeight="1" x14ac:dyDescent="0.25">
      <c r="A22" s="5">
        <v>44849.833333333336</v>
      </c>
      <c r="B22" s="6">
        <v>151.32</v>
      </c>
      <c r="C22" s="6">
        <v>139.03357</v>
      </c>
      <c r="D22" s="6">
        <v>8.8370240367128497E-2</v>
      </c>
    </row>
    <row r="23" spans="1:4" ht="15.75" customHeight="1" x14ac:dyDescent="0.25">
      <c r="A23" s="5">
        <v>44849.875</v>
      </c>
      <c r="B23" s="6">
        <v>149.68</v>
      </c>
      <c r="C23" s="6">
        <v>142.17284000000001</v>
      </c>
      <c r="D23" s="6">
        <v>5.2803052960044901E-2</v>
      </c>
    </row>
    <row r="24" spans="1:4" ht="15.75" customHeight="1" x14ac:dyDescent="0.25">
      <c r="A24" s="5">
        <v>44849.916666666664</v>
      </c>
      <c r="B24" s="6">
        <v>160.82</v>
      </c>
      <c r="C24" s="6">
        <v>156.23544999999999</v>
      </c>
      <c r="D24" s="6">
        <v>2.9343852499544801E-2</v>
      </c>
    </row>
    <row r="25" spans="1:4" ht="15.75" customHeight="1" x14ac:dyDescent="0.25">
      <c r="A25" s="5">
        <v>44849.958333333336</v>
      </c>
      <c r="B25" s="6">
        <v>179.75</v>
      </c>
      <c r="C25" s="6">
        <v>181.82686000000001</v>
      </c>
      <c r="D25" s="6">
        <v>1.1422184819118599E-2</v>
      </c>
    </row>
    <row r="26" spans="1:4" ht="15.75" customHeight="1" x14ac:dyDescent="0.25">
      <c r="A26" s="5">
        <v>44850</v>
      </c>
      <c r="B26" s="6">
        <v>201.63</v>
      </c>
      <c r="C26" s="6">
        <v>201.00765000000001</v>
      </c>
      <c r="D26" s="6">
        <v>3.0961508181404098E-3</v>
      </c>
    </row>
    <row r="27" spans="1:4" ht="15.75" customHeight="1" x14ac:dyDescent="0.25">
      <c r="A27" s="5">
        <v>44850.041666666664</v>
      </c>
      <c r="B27" s="6">
        <v>240.91</v>
      </c>
      <c r="C27" s="6">
        <v>240.82861</v>
      </c>
      <c r="D27" s="6">
        <v>3.37958185283712E-4</v>
      </c>
    </row>
    <row r="28" spans="1:4" ht="15.75" customHeight="1" x14ac:dyDescent="0.25">
      <c r="A28" s="5">
        <v>44850.083333333336</v>
      </c>
      <c r="B28" s="6">
        <v>250.94</v>
      </c>
      <c r="C28" s="6">
        <v>266.80738000000002</v>
      </c>
      <c r="D28" s="6">
        <v>5.94712934852102E-2</v>
      </c>
    </row>
    <row r="29" spans="1:4" ht="15.75" customHeight="1" x14ac:dyDescent="0.25">
      <c r="A29" s="5">
        <v>44850.125</v>
      </c>
      <c r="B29" s="6">
        <v>253.93</v>
      </c>
      <c r="C29" s="6">
        <v>272.33321000000001</v>
      </c>
      <c r="D29" s="6">
        <v>6.7576077115236804E-2</v>
      </c>
    </row>
    <row r="30" spans="1:4" ht="15.75" customHeight="1" x14ac:dyDescent="0.25">
      <c r="A30" s="5">
        <v>44850.166666666664</v>
      </c>
      <c r="B30" s="6">
        <v>235.02</v>
      </c>
      <c r="C30" s="6">
        <v>266.42529999999999</v>
      </c>
      <c r="D30" s="6">
        <v>0.117876568028636</v>
      </c>
    </row>
    <row r="31" spans="1:4" ht="15.75" customHeight="1" x14ac:dyDescent="0.25">
      <c r="A31" s="5">
        <v>44850.208333333336</v>
      </c>
      <c r="B31" s="6">
        <v>233.98</v>
      </c>
      <c r="C31" s="6">
        <v>261.73153000000002</v>
      </c>
      <c r="D31" s="6">
        <v>0.10603051913538999</v>
      </c>
    </row>
    <row r="32" spans="1:4" ht="15.75" customHeight="1" x14ac:dyDescent="0.25">
      <c r="A32" s="5">
        <v>44850.25</v>
      </c>
      <c r="B32" s="6">
        <v>255.28</v>
      </c>
      <c r="C32" s="6">
        <v>259.72739999999999</v>
      </c>
      <c r="D32" s="6">
        <v>1.7123337776453199E-2</v>
      </c>
    </row>
    <row r="33" spans="1:4" ht="15.75" customHeight="1" x14ac:dyDescent="0.25">
      <c r="A33" s="5">
        <v>44850.291666666664</v>
      </c>
      <c r="B33" s="6">
        <v>267.47000000000003</v>
      </c>
      <c r="C33" s="6">
        <v>256.96866999999997</v>
      </c>
      <c r="D33" s="6">
        <v>4.0866188084329701E-2</v>
      </c>
    </row>
    <row r="34" spans="1:4" ht="15.75" customHeight="1" x14ac:dyDescent="0.25">
      <c r="A34" s="5">
        <v>44850.333333333336</v>
      </c>
      <c r="B34" s="6">
        <v>250.74</v>
      </c>
      <c r="C34" s="6">
        <v>253.91873000000001</v>
      </c>
      <c r="D34" s="6">
        <v>1.2518690527477E-2</v>
      </c>
    </row>
    <row r="35" spans="1:4" ht="15.75" customHeight="1" x14ac:dyDescent="0.25">
      <c r="A35" s="5">
        <v>44850.375</v>
      </c>
      <c r="B35" s="6">
        <v>244.44</v>
      </c>
      <c r="C35" s="6">
        <v>248.14788999999999</v>
      </c>
      <c r="D35" s="6">
        <v>1.4942258827991601E-2</v>
      </c>
    </row>
    <row r="36" spans="1:4" ht="15.75" customHeight="1" x14ac:dyDescent="0.25">
      <c r="A36" s="5">
        <v>44850.416666666664</v>
      </c>
      <c r="B36" s="6">
        <v>242.81</v>
      </c>
      <c r="C36" s="6">
        <v>240.92622</v>
      </c>
      <c r="D36" s="6">
        <v>7.8189082118168794E-3</v>
      </c>
    </row>
    <row r="37" spans="1:4" ht="15.75" customHeight="1" x14ac:dyDescent="0.25">
      <c r="A37" s="5">
        <v>44850.458333333336</v>
      </c>
      <c r="B37" s="6">
        <v>248.19</v>
      </c>
      <c r="C37" s="6">
        <v>238.08546999999999</v>
      </c>
      <c r="D37" s="6">
        <v>4.2440767174914101E-2</v>
      </c>
    </row>
    <row r="38" spans="1:4" ht="15.75" customHeight="1" x14ac:dyDescent="0.25">
      <c r="A38" s="5">
        <v>44850.5</v>
      </c>
      <c r="B38" s="6">
        <v>255.63</v>
      </c>
      <c r="C38" s="6">
        <v>242.41284999999999</v>
      </c>
      <c r="D38" s="6">
        <v>5.4523306004611499E-2</v>
      </c>
    </row>
    <row r="39" spans="1:4" ht="15.75" customHeight="1" x14ac:dyDescent="0.25">
      <c r="A39" s="5">
        <v>44850.541666666664</v>
      </c>
      <c r="B39" s="6">
        <v>265.14999999999998</v>
      </c>
      <c r="C39" s="6">
        <v>244.30026000000001</v>
      </c>
      <c r="D39" s="6">
        <v>8.5344731110805802E-2</v>
      </c>
    </row>
    <row r="40" spans="1:4" ht="15.75" customHeight="1" x14ac:dyDescent="0.25">
      <c r="A40" s="5">
        <v>44850.583333333336</v>
      </c>
      <c r="B40" s="6">
        <v>285.68</v>
      </c>
      <c r="C40" s="6">
        <v>232.82782</v>
      </c>
      <c r="D40" s="6">
        <v>0.227001137578834</v>
      </c>
    </row>
    <row r="41" spans="1:4" ht="15.75" customHeight="1" x14ac:dyDescent="0.25">
      <c r="A41" s="5">
        <v>44850.625</v>
      </c>
      <c r="B41" s="6">
        <v>281.94</v>
      </c>
      <c r="C41" s="6">
        <v>200.65908999999999</v>
      </c>
      <c r="D41" s="6">
        <v>0.40506966317847798</v>
      </c>
    </row>
    <row r="42" spans="1:4" ht="15.75" customHeight="1" x14ac:dyDescent="0.25">
      <c r="A42" s="5">
        <v>44850.666666666664</v>
      </c>
      <c r="B42" s="6">
        <v>202.2</v>
      </c>
      <c r="C42" s="6">
        <v>160.67052000000001</v>
      </c>
      <c r="D42" s="6">
        <v>0.25847604152896198</v>
      </c>
    </row>
    <row r="43" spans="1:4" ht="15.75" customHeight="1" x14ac:dyDescent="0.25">
      <c r="A43" s="5">
        <v>44850.708333333336</v>
      </c>
      <c r="B43" s="6">
        <v>162.13</v>
      </c>
      <c r="C43" s="6">
        <v>132.20500999999999</v>
      </c>
      <c r="D43" s="6">
        <v>0.22635291960569401</v>
      </c>
    </row>
    <row r="44" spans="1:4" ht="15.75" customHeight="1" x14ac:dyDescent="0.25">
      <c r="A44" s="5">
        <v>44850.75</v>
      </c>
      <c r="B44" s="6">
        <v>142.22</v>
      </c>
      <c r="C44" s="6">
        <v>125.28359</v>
      </c>
      <c r="D44" s="6">
        <v>0.135184584030518</v>
      </c>
    </row>
    <row r="45" spans="1:4" ht="15.75" customHeight="1" x14ac:dyDescent="0.25">
      <c r="A45" s="5">
        <v>44850.791666666664</v>
      </c>
      <c r="B45" s="6">
        <v>145.47999999999999</v>
      </c>
      <c r="C45" s="6">
        <v>127.77594000000001</v>
      </c>
      <c r="D45" s="6">
        <v>0.138555505833101</v>
      </c>
    </row>
    <row r="46" spans="1:4" ht="15.75" customHeight="1" x14ac:dyDescent="0.25">
      <c r="A46" s="5">
        <v>44850.833333333336</v>
      </c>
      <c r="B46" s="6">
        <v>142.6</v>
      </c>
      <c r="C46" s="6">
        <v>127.83856</v>
      </c>
      <c r="D46" s="6">
        <v>0.115469385762793</v>
      </c>
    </row>
    <row r="47" spans="1:4" ht="15.75" customHeight="1" x14ac:dyDescent="0.25">
      <c r="A47" s="5">
        <v>44850.875</v>
      </c>
      <c r="B47" s="6">
        <v>134.43</v>
      </c>
      <c r="C47" s="6">
        <v>128.50108</v>
      </c>
      <c r="D47" s="6">
        <v>4.6139067469316203E-2</v>
      </c>
    </row>
    <row r="48" spans="1:4" ht="15.75" customHeight="1" x14ac:dyDescent="0.25">
      <c r="A48" s="5">
        <v>44850.916666666664</v>
      </c>
      <c r="B48" s="6">
        <v>131.65</v>
      </c>
      <c r="C48" s="6">
        <v>136.6464</v>
      </c>
      <c r="D48" s="6">
        <v>3.6564446630134299E-2</v>
      </c>
    </row>
    <row r="49" spans="1:4" ht="15.75" customHeight="1" x14ac:dyDescent="0.25">
      <c r="A49" s="5">
        <v>44850.958333333336</v>
      </c>
      <c r="B49" s="6">
        <v>145.5</v>
      </c>
      <c r="C49" s="6">
        <v>158.79220000000001</v>
      </c>
      <c r="D49" s="6">
        <v>8.3708141835682107E-2</v>
      </c>
    </row>
    <row r="50" spans="1:4" ht="15.75" customHeight="1" x14ac:dyDescent="0.25">
      <c r="A50" s="5">
        <v>44851</v>
      </c>
      <c r="B50" s="6">
        <v>170.22</v>
      </c>
      <c r="C50" s="6">
        <v>192.20625000000001</v>
      </c>
      <c r="D50" s="6">
        <v>0.114388840113159</v>
      </c>
    </row>
    <row r="51" spans="1:4" ht="15.75" customHeight="1" x14ac:dyDescent="0.25">
      <c r="A51" s="5">
        <v>44851.041666666664</v>
      </c>
      <c r="B51" s="6">
        <v>261.54000000000002</v>
      </c>
      <c r="C51" s="6">
        <v>230.48074</v>
      </c>
      <c r="D51" s="6">
        <v>0.134758591976058</v>
      </c>
    </row>
    <row r="52" spans="1:4" ht="15.75" customHeight="1" x14ac:dyDescent="0.25">
      <c r="A52" s="5">
        <v>44851.083333333336</v>
      </c>
      <c r="B52" s="6">
        <v>301.13</v>
      </c>
      <c r="C52" s="6">
        <v>255.23477</v>
      </c>
      <c r="D52" s="6">
        <v>0.179815743756228</v>
      </c>
    </row>
    <row r="53" spans="1:4" ht="15.75" customHeight="1" x14ac:dyDescent="0.25">
      <c r="A53" s="5">
        <v>44851.125</v>
      </c>
      <c r="B53" s="6">
        <v>294.89999999999998</v>
      </c>
      <c r="C53" s="6">
        <v>259.40705000000003</v>
      </c>
      <c r="D53" s="6">
        <v>0.136823382402289</v>
      </c>
    </row>
    <row r="54" spans="1:4" ht="15.75" customHeight="1" x14ac:dyDescent="0.25">
      <c r="A54" s="5">
        <v>44851.166666666664</v>
      </c>
      <c r="B54" s="6">
        <v>272.55</v>
      </c>
      <c r="C54" s="6">
        <v>252.39187999999999</v>
      </c>
      <c r="D54" s="6">
        <v>7.9868338078071394E-2</v>
      </c>
    </row>
    <row r="55" spans="1:4" ht="15.75" customHeight="1" x14ac:dyDescent="0.25">
      <c r="A55" s="5">
        <v>44851.208333333336</v>
      </c>
      <c r="B55" s="6">
        <v>274.54000000000002</v>
      </c>
      <c r="C55" s="6">
        <v>247.08718999999999</v>
      </c>
      <c r="D55" s="6">
        <v>0.11110575987367</v>
      </c>
    </row>
    <row r="56" spans="1:4" ht="15.75" customHeight="1" x14ac:dyDescent="0.25">
      <c r="A56" s="5">
        <v>44851.25</v>
      </c>
      <c r="B56" s="6">
        <v>278.11</v>
      </c>
      <c r="C56" s="6">
        <v>244.14469</v>
      </c>
      <c r="D56" s="6">
        <v>0.13911959338538099</v>
      </c>
    </row>
    <row r="57" spans="1:4" ht="15.75" customHeight="1" x14ac:dyDescent="0.25">
      <c r="A57" s="5">
        <v>44851.291666666664</v>
      </c>
      <c r="B57" s="6">
        <v>285.88</v>
      </c>
      <c r="C57" s="6">
        <v>240.14971</v>
      </c>
      <c r="D57" s="6">
        <v>0.1904240900395</v>
      </c>
    </row>
    <row r="58" spans="1:4" ht="15.75" customHeight="1" x14ac:dyDescent="0.25">
      <c r="A58" s="5">
        <v>44851.333333333336</v>
      </c>
      <c r="B58" s="6">
        <v>302.01</v>
      </c>
      <c r="C58" s="6">
        <v>236.59965</v>
      </c>
      <c r="D58" s="6">
        <v>0.27646004548189301</v>
      </c>
    </row>
    <row r="59" spans="1:4" ht="15.75" customHeight="1" x14ac:dyDescent="0.25">
      <c r="A59" s="5">
        <v>44851.375</v>
      </c>
      <c r="B59" s="6">
        <v>294.77</v>
      </c>
      <c r="C59" s="6">
        <v>231.31514000000001</v>
      </c>
      <c r="D59" s="6">
        <v>0.27432212175995002</v>
      </c>
    </row>
    <row r="60" spans="1:4" ht="15.75" customHeight="1" x14ac:dyDescent="0.25">
      <c r="A60" s="5">
        <v>44851.416666666664</v>
      </c>
      <c r="B60" s="6">
        <v>302.43</v>
      </c>
      <c r="C60" s="6">
        <v>225.55094</v>
      </c>
      <c r="D60" s="6">
        <v>0.34085009798673399</v>
      </c>
    </row>
    <row r="61" spans="1:4" ht="15.75" customHeight="1" x14ac:dyDescent="0.25">
      <c r="A61" s="5">
        <v>44851.458333333336</v>
      </c>
      <c r="B61" s="6">
        <v>298.74</v>
      </c>
      <c r="C61" s="6">
        <v>225.09735000000001</v>
      </c>
      <c r="D61" s="6">
        <v>0.32715911582255403</v>
      </c>
    </row>
    <row r="62" spans="1:4" ht="15.75" customHeight="1" x14ac:dyDescent="0.25">
      <c r="A62" s="5">
        <v>44851.5</v>
      </c>
      <c r="B62" s="6">
        <v>313.36</v>
      </c>
      <c r="C62" s="6">
        <v>231.01614000000001</v>
      </c>
      <c r="D62" s="6">
        <v>0.35644202175657502</v>
      </c>
    </row>
    <row r="63" spans="1:4" ht="15.75" customHeight="1" x14ac:dyDescent="0.25">
      <c r="A63" s="5">
        <v>44851.541666666664</v>
      </c>
      <c r="B63" s="6">
        <v>321.95</v>
      </c>
      <c r="C63" s="6">
        <v>233.85076000000001</v>
      </c>
      <c r="D63" s="6">
        <v>0.37673275040885001</v>
      </c>
    </row>
    <row r="64" spans="1:4" ht="15.75" customHeight="1" x14ac:dyDescent="0.25">
      <c r="A64" s="5">
        <v>44851.583333333336</v>
      </c>
      <c r="B64" s="6">
        <v>323.74</v>
      </c>
      <c r="C64" s="6">
        <v>223.72709</v>
      </c>
      <c r="D64" s="6">
        <v>0.447030844588377</v>
      </c>
    </row>
    <row r="65" spans="1:4" ht="15.75" customHeight="1" x14ac:dyDescent="0.25">
      <c r="A65" s="5">
        <v>44851.625</v>
      </c>
      <c r="B65" s="6">
        <v>287.85000000000002</v>
      </c>
      <c r="C65" s="6">
        <v>194.65057999999999</v>
      </c>
      <c r="D65" s="6">
        <v>0.47880371073130101</v>
      </c>
    </row>
    <row r="66" spans="1:4" ht="13.2" x14ac:dyDescent="0.25">
      <c r="A66" s="5">
        <v>44851.666666666664</v>
      </c>
      <c r="B66" s="6">
        <v>216.88</v>
      </c>
      <c r="C66" s="6">
        <v>157.62994</v>
      </c>
      <c r="D66" s="6">
        <v>0.37588074955811002</v>
      </c>
    </row>
    <row r="67" spans="1:4" ht="13.2" x14ac:dyDescent="0.25">
      <c r="A67" s="5">
        <v>44851.708333333336</v>
      </c>
      <c r="B67" s="6">
        <v>188.18</v>
      </c>
      <c r="C67" s="6">
        <v>129.58568</v>
      </c>
      <c r="D67" s="6">
        <v>0.45216662828794002</v>
      </c>
    </row>
    <row r="68" spans="1:4" ht="13.2" x14ac:dyDescent="0.25">
      <c r="A68" s="5">
        <v>44851.75</v>
      </c>
      <c r="B68" s="6">
        <v>181.75</v>
      </c>
      <c r="C68" s="6">
        <v>121.14321</v>
      </c>
      <c r="D68" s="6">
        <v>0.50029044137100198</v>
      </c>
    </row>
    <row r="69" spans="1:4" ht="13.2" x14ac:dyDescent="0.25">
      <c r="A69" s="5">
        <v>44851.791666666664</v>
      </c>
      <c r="B69" s="6">
        <v>174.55</v>
      </c>
      <c r="C69" s="6">
        <v>122.66285999999999</v>
      </c>
      <c r="D69" s="6">
        <v>0.42300611611371203</v>
      </c>
    </row>
    <row r="70" spans="1:4" ht="13.2" x14ac:dyDescent="0.25">
      <c r="A70" s="5">
        <v>44851.833333333336</v>
      </c>
      <c r="B70" s="6">
        <v>174.34</v>
      </c>
      <c r="C70" s="6">
        <v>123.7055</v>
      </c>
      <c r="D70" s="6">
        <v>0.409314864739239</v>
      </c>
    </row>
    <row r="71" spans="1:4" ht="13.2" x14ac:dyDescent="0.25">
      <c r="A71" s="5">
        <v>44851.875</v>
      </c>
      <c r="B71" s="6">
        <v>165.9</v>
      </c>
      <c r="C71" s="6">
        <v>125.52119999999999</v>
      </c>
      <c r="D71" s="6">
        <v>0.32168908519039002</v>
      </c>
    </row>
    <row r="72" spans="1:4" ht="13.2" x14ac:dyDescent="0.25">
      <c r="A72" s="5">
        <v>44851.916666666664</v>
      </c>
      <c r="B72" s="6">
        <v>164.4</v>
      </c>
      <c r="C72" s="6">
        <v>132.81112999999999</v>
      </c>
      <c r="D72" s="6">
        <v>0.23784806288448801</v>
      </c>
    </row>
    <row r="73" spans="1:4" ht="13.2" x14ac:dyDescent="0.25">
      <c r="A73" s="5">
        <v>44851.958333333336</v>
      </c>
      <c r="B73" s="6">
        <v>171.43</v>
      </c>
      <c r="C73" s="6">
        <v>152.81211999999999</v>
      </c>
      <c r="D73" s="6">
        <v>0.121835100514278</v>
      </c>
    </row>
    <row r="74" spans="1:4" ht="13.2" x14ac:dyDescent="0.25">
      <c r="A74" s="5">
        <v>44852</v>
      </c>
      <c r="B74" s="6">
        <v>209.93</v>
      </c>
      <c r="C74" s="6">
        <v>200.44068999999999</v>
      </c>
      <c r="D74" s="6">
        <v>4.7342233755032499E-2</v>
      </c>
    </row>
    <row r="75" spans="1:4" ht="13.2" x14ac:dyDescent="0.25">
      <c r="A75" s="5">
        <v>44852.041666666664</v>
      </c>
      <c r="B75" s="6">
        <v>284.52999999999997</v>
      </c>
      <c r="C75" s="6">
        <v>235.67985999999999</v>
      </c>
      <c r="D75" s="6">
        <v>0.20727329013179099</v>
      </c>
    </row>
    <row r="76" spans="1:4" ht="13.2" x14ac:dyDescent="0.25">
      <c r="A76" s="5">
        <v>44852.083333333336</v>
      </c>
      <c r="B76" s="6">
        <v>324.26</v>
      </c>
      <c r="C76" s="6">
        <v>257.40257000000003</v>
      </c>
      <c r="D76" s="6">
        <v>0.25973878193990002</v>
      </c>
    </row>
    <row r="77" spans="1:4" ht="13.2" x14ac:dyDescent="0.25">
      <c r="A77" s="5">
        <v>44852.125</v>
      </c>
      <c r="B77" s="6">
        <v>322.54000000000002</v>
      </c>
      <c r="C77" s="6">
        <v>259.24428</v>
      </c>
      <c r="D77" s="6">
        <v>0.244154740849055</v>
      </c>
    </row>
    <row r="78" spans="1:4" ht="13.2" x14ac:dyDescent="0.25">
      <c r="A78" s="5">
        <v>44852.166666666664</v>
      </c>
      <c r="B78" s="6">
        <v>310.31</v>
      </c>
      <c r="C78" s="6">
        <v>249.87064000000001</v>
      </c>
      <c r="D78" s="6">
        <v>0.241882599732405</v>
      </c>
    </row>
    <row r="79" spans="1:4" ht="13.2" x14ac:dyDescent="0.25">
      <c r="A79" s="5">
        <v>44852.208333333336</v>
      </c>
      <c r="B79" s="6">
        <v>305.44</v>
      </c>
      <c r="C79" s="6">
        <v>243.37666999999999</v>
      </c>
      <c r="D79" s="6">
        <v>0.25500936470204799</v>
      </c>
    </row>
    <row r="80" spans="1:4" ht="13.2" x14ac:dyDescent="0.25">
      <c r="A80" s="5">
        <v>44852.25</v>
      </c>
      <c r="B80" s="6">
        <v>316.83999999999997</v>
      </c>
      <c r="C80" s="6">
        <v>238.90583000000001</v>
      </c>
      <c r="D80" s="6">
        <v>0.32621292665817297</v>
      </c>
    </row>
    <row r="81" spans="1:4" ht="13.2" x14ac:dyDescent="0.25">
      <c r="A81" s="5">
        <v>44852.291666666664</v>
      </c>
      <c r="B81" s="6">
        <v>328.73</v>
      </c>
      <c r="C81" s="6">
        <v>230.63290000000001</v>
      </c>
      <c r="D81" s="6">
        <v>0.42533870926480999</v>
      </c>
    </row>
    <row r="82" spans="1:4" ht="13.2" x14ac:dyDescent="0.25">
      <c r="A82" s="5">
        <v>44852.333333333336</v>
      </c>
      <c r="B82" s="6">
        <v>338.63</v>
      </c>
      <c r="C82" s="6">
        <v>223.51706999999999</v>
      </c>
      <c r="D82" s="6">
        <v>0.51500733254958997</v>
      </c>
    </row>
    <row r="83" spans="1:4" ht="13.2" x14ac:dyDescent="0.25">
      <c r="A83" s="5">
        <v>44852.375</v>
      </c>
      <c r="B83" s="6">
        <v>336.5</v>
      </c>
      <c r="C83" s="6">
        <v>218.90727999999999</v>
      </c>
      <c r="D83" s="6">
        <v>0.53718049029707904</v>
      </c>
    </row>
    <row r="84" spans="1:4" ht="13.2" x14ac:dyDescent="0.25">
      <c r="A84" s="5">
        <v>44852.416666666664</v>
      </c>
      <c r="B84" s="6">
        <v>332.9</v>
      </c>
      <c r="C84" s="6">
        <v>216.55512999999999</v>
      </c>
      <c r="D84" s="6">
        <v>0.53725289260060405</v>
      </c>
    </row>
    <row r="85" spans="1:4" ht="13.2" x14ac:dyDescent="0.25">
      <c r="A85" s="5">
        <v>44852.458333333336</v>
      </c>
      <c r="B85" s="6">
        <v>333.28</v>
      </c>
      <c r="C85" s="6">
        <v>218.63226</v>
      </c>
      <c r="D85" s="6">
        <v>0.52438619991395496</v>
      </c>
    </row>
    <row r="86" spans="1:4" ht="13.2" x14ac:dyDescent="0.25">
      <c r="A86" s="5">
        <v>44852.5</v>
      </c>
      <c r="B86" s="6">
        <v>336.28</v>
      </c>
      <c r="C86" s="6">
        <v>225.31942000000001</v>
      </c>
      <c r="D86" s="6">
        <v>0.49245901662626301</v>
      </c>
    </row>
    <row r="87" spans="1:4" ht="13.2" x14ac:dyDescent="0.25">
      <c r="A87" s="5">
        <v>44852.541666666664</v>
      </c>
      <c r="B87" s="6">
        <v>337.14</v>
      </c>
      <c r="C87" s="6">
        <v>228.47736</v>
      </c>
      <c r="D87" s="6">
        <v>0.47559478103213298</v>
      </c>
    </row>
    <row r="88" spans="1:4" ht="13.2" x14ac:dyDescent="0.25">
      <c r="A88" s="5">
        <v>44852.583333333336</v>
      </c>
      <c r="B88" s="6">
        <v>324.54000000000002</v>
      </c>
      <c r="C88" s="6">
        <v>219.75232</v>
      </c>
      <c r="D88" s="6">
        <v>0.47684447654522999</v>
      </c>
    </row>
    <row r="89" spans="1:4" ht="13.2" x14ac:dyDescent="0.25">
      <c r="A89" s="5">
        <v>44852.625</v>
      </c>
      <c r="B89" s="6">
        <v>296.95999999999998</v>
      </c>
      <c r="C89" s="6">
        <v>195.34166999999999</v>
      </c>
      <c r="D89" s="6">
        <v>0.52020815630377204</v>
      </c>
    </row>
    <row r="90" spans="1:4" ht="13.2" x14ac:dyDescent="0.25">
      <c r="A90" s="5">
        <v>44852.666666666664</v>
      </c>
      <c r="B90" s="6">
        <v>234.33</v>
      </c>
      <c r="C90" s="6">
        <v>165.03652</v>
      </c>
      <c r="D90" s="6">
        <v>0.41986755416316301</v>
      </c>
    </row>
    <row r="91" spans="1:4" ht="13.2" x14ac:dyDescent="0.25">
      <c r="A91" s="5">
        <v>44852.708333333336</v>
      </c>
      <c r="B91" s="6">
        <v>201.66</v>
      </c>
      <c r="C91" s="6">
        <v>140.85316</v>
      </c>
      <c r="D91" s="6">
        <v>0.431703768662343</v>
      </c>
    </row>
    <row r="92" spans="1:4" ht="13.2" x14ac:dyDescent="0.25">
      <c r="A92" s="5">
        <v>44852.75</v>
      </c>
      <c r="B92" s="6">
        <v>187.35</v>
      </c>
      <c r="C92" s="6">
        <v>131.45051000000001</v>
      </c>
      <c r="D92" s="6">
        <v>0.42525122192374898</v>
      </c>
    </row>
    <row r="93" spans="1:4" ht="13.2" x14ac:dyDescent="0.25">
      <c r="A93" s="5">
        <v>44852.791666666664</v>
      </c>
      <c r="B93" s="6">
        <v>184.12</v>
      </c>
      <c r="C93" s="6">
        <v>131.31759</v>
      </c>
      <c r="D93" s="6">
        <v>0.40209700771998602</v>
      </c>
    </row>
    <row r="94" spans="1:4" ht="13.2" x14ac:dyDescent="0.25">
      <c r="A94" s="5">
        <v>44852.833333333336</v>
      </c>
      <c r="B94" s="6">
        <v>182.55</v>
      </c>
      <c r="C94" s="6">
        <v>133.29862</v>
      </c>
      <c r="D94" s="6">
        <v>0.369481544520115</v>
      </c>
    </row>
    <row r="95" spans="1:4" ht="13.2" x14ac:dyDescent="0.25">
      <c r="A95" s="5">
        <v>44852.875</v>
      </c>
      <c r="B95" s="6">
        <v>170.88</v>
      </c>
      <c r="C95" s="6">
        <v>136.75082</v>
      </c>
      <c r="D95" s="6">
        <v>0.24957203181670101</v>
      </c>
    </row>
    <row r="96" spans="1:4" ht="13.2" x14ac:dyDescent="0.25">
      <c r="A96" s="5">
        <v>44852.916666666664</v>
      </c>
      <c r="B96" s="6">
        <v>166.89</v>
      </c>
      <c r="C96" s="6">
        <v>144.36722</v>
      </c>
      <c r="D96" s="6">
        <v>0.15601034639303801</v>
      </c>
    </row>
    <row r="97" spans="1:4" ht="13.2" x14ac:dyDescent="0.25">
      <c r="A97" s="5">
        <v>44852.958333333336</v>
      </c>
      <c r="B97" s="6">
        <v>181.27</v>
      </c>
      <c r="C97" s="6">
        <v>163.39383000000001</v>
      </c>
      <c r="D97" s="6">
        <v>0.109405416348952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CISO_direct_24hr_CI_forecasts</vt:lpstr>
      <vt:lpstr>CISO_lifecycle_24hr_CI_forecast</vt:lpstr>
      <vt:lpstr>CISO direct - contrast 3 1 week</vt:lpstr>
      <vt:lpstr>CISO direct</vt:lpstr>
      <vt:lpstr>CISO_direct_96hr_CI_forecasts</vt:lpstr>
      <vt:lpstr>CISO direct - contrast 1 to 4 d</vt:lpstr>
      <vt:lpstr>CISO direct - PLOT contrast 1 t</vt:lpstr>
      <vt:lpstr>CISO direct - 1 to 4 day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Yatharth Agarwal</cp:lastModifiedBy>
  <dcterms:modified xsi:type="dcterms:W3CDTF">2024-11-10T07:25:26Z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2024-06-15T15:46:19Z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33bc42ac-77d2-4684-9cc0-de91c8091153</vt:lpwstr>
  </property>
  <property fmtid="{D5CDD505-2E9C-101B-9397-08002B2CF9AE}" pid="8" name="MSIP_Label_4044bd30-2ed7-4c9d-9d12-46200872a97b_ContentBits">
    <vt:lpwstr>0</vt:lpwstr>
  </property>
</Properties>
</file>